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27"/>
  <workbookPr/>
  <mc:AlternateContent xmlns:mc="http://schemas.openxmlformats.org/markup-compatibility/2006">
    <mc:Choice Requires="x15">
      <x15ac:absPath xmlns:x15ac="http://schemas.microsoft.com/office/spreadsheetml/2010/11/ac" url="W:\0.0 PESQUERÍAS\WORK PLAN-ANNUAL REPORT\PNDB 2024\AR 2023\13. PRE-SCREENER\2. Segundos comentarios\5. Envío a la COM\AR versión 3 (27 junio 2024)\"/>
    </mc:Choice>
  </mc:AlternateContent>
  <xr:revisionPtr revIDLastSave="4" documentId="13_ncr:1_{9FBC318E-8D0D-4047-9B13-05320E90A80A}" xr6:coauthVersionLast="47" xr6:coauthVersionMax="47" xr10:uidLastSave="{6690E70B-3D3B-4B82-B3AD-09FDE679B62F}"/>
  <bookViews>
    <workbookView xWindow="-120" yWindow="-120" windowWidth="29040" windowHeight="15840" firstSheet="13" activeTab="13" xr2:uid="{00000000-000D-0000-FFFF-FFFF00000000}"/>
  </bookViews>
  <sheets>
    <sheet name="Table 0" sheetId="1" r:id="rId1"/>
    <sheet name="MasterCodeList" sheetId="2" r:id="rId2"/>
    <sheet name="Table 1.1 Data availability" sheetId="3" r:id="rId3"/>
    <sheet name="Table 1.2 Internat coord" sheetId="4" r:id="rId4"/>
    <sheet name="Table 1.3 Bi-multilaterals" sheetId="5" r:id="rId5"/>
    <sheet name="Table 1.4 Recommendations" sheetId="18" r:id="rId6"/>
    <sheet name="Table 2.1 Stocks" sheetId="6" r:id="rId7"/>
    <sheet name="Table 2.2 Biol variables" sheetId="7" r:id="rId8"/>
    <sheet name="Table 2.3 Diadromous" sheetId="8" r:id="rId9"/>
    <sheet name="Table 2.4 Recreational" sheetId="9" r:id="rId10"/>
    <sheet name="Table 2.5 Sampling plan biol" sheetId="10" r:id="rId11"/>
    <sheet name="Table 2.6 Surveys-at-sea" sheetId="11" r:id="rId12"/>
    <sheet name="Table 4.1 Stomach" sheetId="13" r:id="rId13"/>
    <sheet name="Table 5.1 Fleet population" sheetId="14" r:id="rId14"/>
    <sheet name="Table 5.2 Fleet SocEcon" sheetId="15" r:id="rId15"/>
    <sheet name="Table 6.1 Aquaculture SocEcon" sheetId="16" r:id="rId16"/>
    <sheet name="Table 7.1 Processing SocEcon" sheetId="17" r:id="rId17"/>
  </sheets>
  <externalReferences>
    <externalReference r:id="rId18"/>
  </externalReferences>
  <definedNames>
    <definedName name="_xlnm._FilterDatabase" localSheetId="1" hidden="1">MasterCodeList!$A$1:$Z$434</definedName>
    <definedName name="_xlnm._FilterDatabase" localSheetId="2" hidden="1">'Table 1.1 Data availability'!$D$1:$D$1001</definedName>
    <definedName name="_xlnm._FilterDatabase" localSheetId="5" hidden="1">'Table 1.4 Recommendations'!$A$2:$X$22</definedName>
    <definedName name="_xlnm._FilterDatabase" localSheetId="6" hidden="1">'Table 2.1 Stocks'!$A$2:$S$528</definedName>
    <definedName name="_xlnm._FilterDatabase" localSheetId="7" hidden="1">'Table 2.2 Biol variables'!$A$2:$AI$1367</definedName>
    <definedName name="_xlnm._FilterDatabase" localSheetId="8" hidden="1">'Table 2.3 Diadromous'!$A$2:$AA$332</definedName>
    <definedName name="_xlnm._FilterDatabase" localSheetId="9" hidden="1">'Table 2.4 Recreational'!$A$2:$Z$54</definedName>
    <definedName name="_xlnm._FilterDatabase" localSheetId="10" hidden="1">'Table 2.5 Sampling plan biol'!$A$2:$AM$117</definedName>
    <definedName name="_xlnm._FilterDatabase" localSheetId="11" hidden="1">'Table 2.6 Surveys-at-sea'!$A$2:$AH$115</definedName>
    <definedName name="_xlnm._FilterDatabase" localSheetId="12" hidden="1">'Table 4.1 Stomach'!$A$2:$Z$57</definedName>
    <definedName name="_xlnm._FilterDatabase" localSheetId="14" hidden="1">'Table 5.2 Fleet SocEcon'!$A$2:$W$2504</definedName>
    <definedName name="_xlnm._FilterDatabase" localSheetId="15" hidden="1">'Table 6.1 Aquaculture SocEcon'!$A$2:$Z$739</definedName>
    <definedName name="_xlnm._FilterDatabase" localSheetId="16" hidden="1">'Table 7.1 Processing SocEcon'!$A$2:$Z$151</definedName>
    <definedName name="_xlnm._FilterDatabase" localSheetId="13" hidden="1">'Table 5.1 Fleet population'!$A$2:$Z$2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21" roundtripDataSignature="AMtx7mgJAxx7fpW/KNuZOTxpzKzVmh4mYQ=="/>
    </ext>
  </extLst>
</workbook>
</file>

<file path=xl/calcChain.xml><?xml version="1.0" encoding="utf-8"?>
<calcChain xmlns="http://schemas.openxmlformats.org/spreadsheetml/2006/main">
  <c r="T2504" i="15" l="1"/>
  <c r="S2504" i="15"/>
  <c r="P2504" i="15"/>
  <c r="R2504" i="15" s="1"/>
  <c r="T2503" i="15"/>
  <c r="S2503" i="15"/>
  <c r="P2503" i="15"/>
  <c r="R2503" i="15" s="1"/>
  <c r="T2502" i="15"/>
  <c r="S2502" i="15"/>
  <c r="P2502" i="15"/>
  <c r="R2502" i="15" s="1"/>
  <c r="T2501" i="15"/>
  <c r="S2501" i="15"/>
  <c r="P2501" i="15"/>
  <c r="R2501" i="15" s="1"/>
  <c r="T2500" i="15"/>
  <c r="S2500" i="15"/>
  <c r="P2500" i="15"/>
  <c r="R2500" i="15" s="1"/>
  <c r="T2499" i="15"/>
  <c r="S2499" i="15"/>
  <c r="P2499" i="15"/>
  <c r="R2499" i="15" s="1"/>
  <c r="T2498" i="15"/>
  <c r="S2498" i="15"/>
  <c r="P2498" i="15"/>
  <c r="R2498" i="15" s="1"/>
  <c r="T2497" i="15"/>
  <c r="S2497" i="15"/>
  <c r="P2497" i="15"/>
  <c r="R2497" i="15" s="1"/>
  <c r="T2496" i="15"/>
  <c r="S2496" i="15"/>
  <c r="P2496" i="15"/>
  <c r="R2496" i="15" s="1"/>
  <c r="T2495" i="15"/>
  <c r="S2495" i="15"/>
  <c r="P2495" i="15"/>
  <c r="R2495" i="15" s="1"/>
  <c r="T2494" i="15"/>
  <c r="S2494" i="15"/>
  <c r="P2494" i="15"/>
  <c r="R2494" i="15" s="1"/>
  <c r="T2493" i="15"/>
  <c r="S2493" i="15"/>
  <c r="P2493" i="15"/>
  <c r="R2493" i="15" s="1"/>
  <c r="T2492" i="15"/>
  <c r="S2492" i="15"/>
  <c r="P2492" i="15"/>
  <c r="R2492" i="15" s="1"/>
  <c r="T2491" i="15"/>
  <c r="S2491" i="15"/>
  <c r="P2491" i="15"/>
  <c r="R2491" i="15" s="1"/>
  <c r="T2490" i="15"/>
  <c r="S2490" i="15"/>
  <c r="P2490" i="15"/>
  <c r="R2490" i="15" s="1"/>
  <c r="T2489" i="15"/>
  <c r="S2489" i="15"/>
  <c r="P2489" i="15"/>
  <c r="R2489" i="15" s="1"/>
  <c r="T2488" i="15"/>
  <c r="S2488" i="15"/>
  <c r="P2488" i="15"/>
  <c r="R2488" i="15" s="1"/>
  <c r="T2487" i="15"/>
  <c r="S2487" i="15"/>
  <c r="P2487" i="15"/>
  <c r="R2487" i="15" s="1"/>
  <c r="T2486" i="15"/>
  <c r="S2486" i="15"/>
  <c r="P2486" i="15"/>
  <c r="R2486" i="15" s="1"/>
  <c r="T2485" i="15"/>
  <c r="S2485" i="15"/>
  <c r="P2485" i="15"/>
  <c r="R2485" i="15" s="1"/>
  <c r="T2484" i="15"/>
  <c r="S2484" i="15"/>
  <c r="P2484" i="15"/>
  <c r="R2484" i="15" s="1"/>
  <c r="T2483" i="15"/>
  <c r="S2483" i="15"/>
  <c r="P2483" i="15"/>
  <c r="R2483" i="15" s="1"/>
  <c r="T2482" i="15"/>
  <c r="S2482" i="15"/>
  <c r="P2482" i="15"/>
  <c r="R2482" i="15" s="1"/>
  <c r="T2481" i="15"/>
  <c r="S2481" i="15"/>
  <c r="P2481" i="15"/>
  <c r="R2481" i="15" s="1"/>
  <c r="T2480" i="15"/>
  <c r="S2480" i="15"/>
  <c r="P2480" i="15"/>
  <c r="R2480" i="15" s="1"/>
  <c r="T2479" i="15"/>
  <c r="S2479" i="15"/>
  <c r="P2479" i="15"/>
  <c r="R2479" i="15" s="1"/>
  <c r="T2478" i="15"/>
  <c r="S2478" i="15"/>
  <c r="P2478" i="15"/>
  <c r="R2478" i="15" s="1"/>
  <c r="T2477" i="15"/>
  <c r="S2477" i="15"/>
  <c r="P2477" i="15"/>
  <c r="R2477" i="15" s="1"/>
  <c r="T2476" i="15"/>
  <c r="S2476" i="15"/>
  <c r="P2476" i="15"/>
  <c r="R2476" i="15" s="1"/>
  <c r="T2475" i="15"/>
  <c r="S2475" i="15"/>
  <c r="P2475" i="15"/>
  <c r="R2475" i="15" s="1"/>
  <c r="T2474" i="15"/>
  <c r="S2474" i="15"/>
  <c r="P2474" i="15"/>
  <c r="R2474" i="15" s="1"/>
  <c r="T2473" i="15"/>
  <c r="S2473" i="15"/>
  <c r="P2473" i="15"/>
  <c r="R2473" i="15" s="1"/>
  <c r="T2472" i="15"/>
  <c r="S2472" i="15"/>
  <c r="P2472" i="15"/>
  <c r="R2472" i="15" s="1"/>
  <c r="T2471" i="15"/>
  <c r="S2471" i="15"/>
  <c r="P2471" i="15"/>
  <c r="R2471" i="15" s="1"/>
  <c r="T2470" i="15"/>
  <c r="S2470" i="15"/>
  <c r="P2470" i="15"/>
  <c r="R2470" i="15" s="1"/>
  <c r="T2469" i="15"/>
  <c r="S2469" i="15"/>
  <c r="P2469" i="15"/>
  <c r="R2469" i="15" s="1"/>
  <c r="T2468" i="15"/>
  <c r="S2468" i="15"/>
  <c r="P2468" i="15"/>
  <c r="R2468" i="15" s="1"/>
  <c r="T2467" i="15"/>
  <c r="S2467" i="15"/>
  <c r="P2467" i="15"/>
  <c r="R2467" i="15" s="1"/>
  <c r="T2466" i="15"/>
  <c r="S2466" i="15"/>
  <c r="P2466" i="15"/>
  <c r="R2466" i="15" s="1"/>
  <c r="T2465" i="15"/>
  <c r="S2465" i="15"/>
  <c r="P2465" i="15"/>
  <c r="R2465" i="15" s="1"/>
  <c r="T2464" i="15"/>
  <c r="S2464" i="15"/>
  <c r="P2464" i="15"/>
  <c r="R2464" i="15" s="1"/>
  <c r="T2463" i="15"/>
  <c r="S2463" i="15"/>
  <c r="P2463" i="15"/>
  <c r="R2463" i="15" s="1"/>
  <c r="T2462" i="15"/>
  <c r="S2462" i="15"/>
  <c r="P2462" i="15"/>
  <c r="R2462" i="15" s="1"/>
  <c r="T2461" i="15"/>
  <c r="S2461" i="15"/>
  <c r="P2461" i="15"/>
  <c r="R2461" i="15" s="1"/>
  <c r="T2460" i="15"/>
  <c r="S2460" i="15"/>
  <c r="P2460" i="15"/>
  <c r="R2460" i="15" s="1"/>
  <c r="T2459" i="15"/>
  <c r="S2459" i="15"/>
  <c r="P2459" i="15"/>
  <c r="R2459" i="15" s="1"/>
  <c r="T2458" i="15"/>
  <c r="S2458" i="15"/>
  <c r="P2458" i="15"/>
  <c r="R2458" i="15" s="1"/>
  <c r="T2457" i="15"/>
  <c r="S2457" i="15"/>
  <c r="P2457" i="15"/>
  <c r="R2457" i="15" s="1"/>
  <c r="T2456" i="15"/>
  <c r="S2456" i="15"/>
  <c r="P2456" i="15"/>
  <c r="R2456" i="15" s="1"/>
  <c r="T2455" i="15"/>
  <c r="S2455" i="15"/>
  <c r="P2455" i="15"/>
  <c r="R2455" i="15" s="1"/>
  <c r="T2454" i="15"/>
  <c r="S2454" i="15"/>
  <c r="P2454" i="15"/>
  <c r="R2454" i="15" s="1"/>
  <c r="T2453" i="15"/>
  <c r="S2453" i="15"/>
  <c r="P2453" i="15"/>
  <c r="R2453" i="15" s="1"/>
  <c r="T2452" i="15"/>
  <c r="S2452" i="15"/>
  <c r="P2452" i="15"/>
  <c r="R2452" i="15" s="1"/>
  <c r="T2451" i="15"/>
  <c r="S2451" i="15"/>
  <c r="P2451" i="15"/>
  <c r="R2451" i="15" s="1"/>
  <c r="T2450" i="15"/>
  <c r="S2450" i="15"/>
  <c r="P2450" i="15"/>
  <c r="R2450" i="15" s="1"/>
  <c r="T2449" i="15"/>
  <c r="S2449" i="15"/>
  <c r="P2449" i="15"/>
  <c r="R2449" i="15" s="1"/>
  <c r="T2448" i="15"/>
  <c r="S2448" i="15"/>
  <c r="P2448" i="15"/>
  <c r="R2448" i="15" s="1"/>
  <c r="T2447" i="15"/>
  <c r="S2447" i="15"/>
  <c r="P2447" i="15"/>
  <c r="R2447" i="15" s="1"/>
  <c r="T2446" i="15"/>
  <c r="S2446" i="15"/>
  <c r="P2446" i="15"/>
  <c r="R2446" i="15" s="1"/>
  <c r="T2445" i="15"/>
  <c r="S2445" i="15"/>
  <c r="P2445" i="15"/>
  <c r="R2445" i="15" s="1"/>
  <c r="T2444" i="15"/>
  <c r="S2444" i="15"/>
  <c r="P2444" i="15"/>
  <c r="R2444" i="15" s="1"/>
  <c r="T2443" i="15"/>
  <c r="S2443" i="15"/>
  <c r="P2443" i="15"/>
  <c r="R2443" i="15" s="1"/>
  <c r="T2442" i="15"/>
  <c r="S2442" i="15"/>
  <c r="P2442" i="15"/>
  <c r="R2442" i="15" s="1"/>
  <c r="T2441" i="15"/>
  <c r="S2441" i="15"/>
  <c r="P2441" i="15"/>
  <c r="R2441" i="15" s="1"/>
  <c r="T2440" i="15"/>
  <c r="S2440" i="15"/>
  <c r="P2440" i="15"/>
  <c r="R2440" i="15" s="1"/>
  <c r="T2439" i="15"/>
  <c r="S2439" i="15"/>
  <c r="P2439" i="15"/>
  <c r="R2439" i="15" s="1"/>
  <c r="T2438" i="15"/>
  <c r="S2438" i="15"/>
  <c r="P2438" i="15"/>
  <c r="R2438" i="15" s="1"/>
  <c r="T2437" i="15"/>
  <c r="S2437" i="15"/>
  <c r="P2437" i="15"/>
  <c r="R2437" i="15" s="1"/>
  <c r="T2436" i="15"/>
  <c r="S2436" i="15"/>
  <c r="P2436" i="15"/>
  <c r="R2436" i="15" s="1"/>
  <c r="T2435" i="15"/>
  <c r="S2435" i="15"/>
  <c r="P2435" i="15"/>
  <c r="R2435" i="15" s="1"/>
  <c r="T2434" i="15"/>
  <c r="S2434" i="15"/>
  <c r="P2434" i="15"/>
  <c r="R2434" i="15" s="1"/>
  <c r="T2433" i="15"/>
  <c r="S2433" i="15"/>
  <c r="P2433" i="15"/>
  <c r="R2433" i="15" s="1"/>
  <c r="T2432" i="15"/>
  <c r="S2432" i="15"/>
  <c r="P2432" i="15"/>
  <c r="R2432" i="15" s="1"/>
  <c r="T2431" i="15"/>
  <c r="S2431" i="15"/>
  <c r="P2431" i="15"/>
  <c r="R2431" i="15" s="1"/>
  <c r="T2430" i="15"/>
  <c r="S2430" i="15"/>
  <c r="P2430" i="15"/>
  <c r="R2430" i="15" s="1"/>
  <c r="T2429" i="15"/>
  <c r="S2429" i="15"/>
  <c r="P2429" i="15"/>
  <c r="R2429" i="15" s="1"/>
  <c r="T2428" i="15"/>
  <c r="S2428" i="15"/>
  <c r="P2428" i="15"/>
  <c r="R2428" i="15" s="1"/>
  <c r="T2427" i="15"/>
  <c r="S2427" i="15"/>
  <c r="P2427" i="15"/>
  <c r="R2427" i="15" s="1"/>
  <c r="T2426" i="15"/>
  <c r="S2426" i="15"/>
  <c r="P2426" i="15"/>
  <c r="R2426" i="15" s="1"/>
  <c r="T2425" i="15"/>
  <c r="S2425" i="15"/>
  <c r="P2425" i="15"/>
  <c r="R2425" i="15" s="1"/>
  <c r="T2424" i="15"/>
  <c r="S2424" i="15"/>
  <c r="P2424" i="15"/>
  <c r="R2424" i="15" s="1"/>
  <c r="T2423" i="15"/>
  <c r="S2423" i="15"/>
  <c r="P2423" i="15"/>
  <c r="R2423" i="15" s="1"/>
  <c r="T2422" i="15"/>
  <c r="S2422" i="15"/>
  <c r="P2422" i="15"/>
  <c r="R2422" i="15" s="1"/>
  <c r="T2421" i="15"/>
  <c r="S2421" i="15"/>
  <c r="P2421" i="15"/>
  <c r="R2421" i="15" s="1"/>
  <c r="T2420" i="15"/>
  <c r="S2420" i="15"/>
  <c r="P2420" i="15"/>
  <c r="R2420" i="15" s="1"/>
  <c r="T2419" i="15"/>
  <c r="S2419" i="15"/>
  <c r="P2419" i="15"/>
  <c r="R2419" i="15" s="1"/>
  <c r="T2418" i="15"/>
  <c r="S2418" i="15"/>
  <c r="P2418" i="15"/>
  <c r="R2418" i="15" s="1"/>
  <c r="T2417" i="15"/>
  <c r="S2417" i="15"/>
  <c r="P2417" i="15"/>
  <c r="R2417" i="15" s="1"/>
  <c r="T2416" i="15"/>
  <c r="S2416" i="15"/>
  <c r="P2416" i="15"/>
  <c r="R2416" i="15" s="1"/>
  <c r="T2415" i="15"/>
  <c r="S2415" i="15"/>
  <c r="P2415" i="15"/>
  <c r="R2415" i="15" s="1"/>
  <c r="T2414" i="15"/>
  <c r="S2414" i="15"/>
  <c r="P2414" i="15"/>
  <c r="R2414" i="15" s="1"/>
  <c r="T2413" i="15"/>
  <c r="S2413" i="15"/>
  <c r="P2413" i="15"/>
  <c r="R2413" i="15" s="1"/>
  <c r="T2412" i="15"/>
  <c r="S2412" i="15"/>
  <c r="P2412" i="15"/>
  <c r="R2412" i="15" s="1"/>
  <c r="T2411" i="15"/>
  <c r="S2411" i="15"/>
  <c r="P2411" i="15"/>
  <c r="R2411" i="15" s="1"/>
  <c r="T2410" i="15"/>
  <c r="S2410" i="15"/>
  <c r="P2410" i="15"/>
  <c r="R2410" i="15" s="1"/>
  <c r="T2409" i="15"/>
  <c r="S2409" i="15"/>
  <c r="P2409" i="15"/>
  <c r="R2409" i="15" s="1"/>
  <c r="T2408" i="15"/>
  <c r="S2408" i="15"/>
  <c r="P2408" i="15"/>
  <c r="R2408" i="15" s="1"/>
  <c r="T2407" i="15"/>
  <c r="S2407" i="15"/>
  <c r="P2407" i="15"/>
  <c r="R2407" i="15" s="1"/>
  <c r="T2406" i="15"/>
  <c r="S2406" i="15"/>
  <c r="P2406" i="15"/>
  <c r="R2406" i="15" s="1"/>
  <c r="T2405" i="15"/>
  <c r="S2405" i="15"/>
  <c r="P2405" i="15"/>
  <c r="R2405" i="15" s="1"/>
  <c r="T2404" i="15"/>
  <c r="S2404" i="15"/>
  <c r="P2404" i="15"/>
  <c r="R2404" i="15" s="1"/>
  <c r="T2403" i="15"/>
  <c r="S2403" i="15"/>
  <c r="P2403" i="15"/>
  <c r="R2403" i="15" s="1"/>
  <c r="T2402" i="15"/>
  <c r="S2402" i="15"/>
  <c r="P2402" i="15"/>
  <c r="R2402" i="15" s="1"/>
  <c r="T2401" i="15"/>
  <c r="S2401" i="15"/>
  <c r="P2401" i="15"/>
  <c r="R2401" i="15" s="1"/>
  <c r="T2400" i="15"/>
  <c r="S2400" i="15"/>
  <c r="P2400" i="15"/>
  <c r="R2400" i="15" s="1"/>
  <c r="T2399" i="15"/>
  <c r="S2399" i="15"/>
  <c r="P2399" i="15"/>
  <c r="R2399" i="15" s="1"/>
  <c r="T2398" i="15"/>
  <c r="S2398" i="15"/>
  <c r="P2398" i="15"/>
  <c r="R2398" i="15" s="1"/>
  <c r="T2397" i="15"/>
  <c r="S2397" i="15"/>
  <c r="P2397" i="15"/>
  <c r="R2397" i="15" s="1"/>
  <c r="T2396" i="15"/>
  <c r="S2396" i="15"/>
  <c r="P2396" i="15"/>
  <c r="R2396" i="15" s="1"/>
  <c r="T2395" i="15"/>
  <c r="S2395" i="15"/>
  <c r="P2395" i="15"/>
  <c r="R2395" i="15" s="1"/>
  <c r="T2394" i="15"/>
  <c r="S2394" i="15"/>
  <c r="P2394" i="15"/>
  <c r="R2394" i="15" s="1"/>
  <c r="T2393" i="15"/>
  <c r="S2393" i="15"/>
  <c r="P2393" i="15"/>
  <c r="R2393" i="15" s="1"/>
  <c r="T2392" i="15"/>
  <c r="S2392" i="15"/>
  <c r="P2392" i="15"/>
  <c r="R2392" i="15" s="1"/>
  <c r="T2391" i="15"/>
  <c r="S2391" i="15"/>
  <c r="P2391" i="15"/>
  <c r="R2391" i="15" s="1"/>
  <c r="T2390" i="15"/>
  <c r="S2390" i="15"/>
  <c r="P2390" i="15"/>
  <c r="R2390" i="15" s="1"/>
  <c r="T2389" i="15"/>
  <c r="S2389" i="15"/>
  <c r="P2389" i="15"/>
  <c r="R2389" i="15" s="1"/>
  <c r="T2388" i="15"/>
  <c r="S2388" i="15"/>
  <c r="P2388" i="15"/>
  <c r="R2388" i="15" s="1"/>
  <c r="T2387" i="15"/>
  <c r="S2387" i="15"/>
  <c r="P2387" i="15"/>
  <c r="R2387" i="15" s="1"/>
  <c r="T2386" i="15"/>
  <c r="S2386" i="15"/>
  <c r="P2386" i="15"/>
  <c r="R2386" i="15" s="1"/>
  <c r="T2385" i="15"/>
  <c r="S2385" i="15"/>
  <c r="P2385" i="15"/>
  <c r="R2385" i="15" s="1"/>
  <c r="T2384" i="15"/>
  <c r="S2384" i="15"/>
  <c r="P2384" i="15"/>
  <c r="R2384" i="15" s="1"/>
  <c r="T2383" i="15"/>
  <c r="S2383" i="15"/>
  <c r="P2383" i="15"/>
  <c r="R2383" i="15" s="1"/>
  <c r="T2382" i="15"/>
  <c r="S2382" i="15"/>
  <c r="P2382" i="15"/>
  <c r="R2382" i="15" s="1"/>
  <c r="T2381" i="15"/>
  <c r="S2381" i="15"/>
  <c r="P2381" i="15"/>
  <c r="R2381" i="15" s="1"/>
  <c r="T2380" i="15"/>
  <c r="S2380" i="15"/>
  <c r="P2380" i="15"/>
  <c r="R2380" i="15" s="1"/>
  <c r="T2379" i="15"/>
  <c r="S2379" i="15"/>
  <c r="P2379" i="15"/>
  <c r="R2379" i="15" s="1"/>
  <c r="T2378" i="15"/>
  <c r="S2378" i="15"/>
  <c r="P2378" i="15"/>
  <c r="R2378" i="15" s="1"/>
  <c r="T2377" i="15"/>
  <c r="S2377" i="15"/>
  <c r="P2377" i="15"/>
  <c r="R2377" i="15" s="1"/>
  <c r="T2376" i="15"/>
  <c r="S2376" i="15"/>
  <c r="P2376" i="15"/>
  <c r="R2376" i="15" s="1"/>
  <c r="T2375" i="15"/>
  <c r="S2375" i="15"/>
  <c r="P2375" i="15"/>
  <c r="R2375" i="15" s="1"/>
  <c r="T2374" i="15"/>
  <c r="S2374" i="15"/>
  <c r="P2374" i="15"/>
  <c r="R2374" i="15" s="1"/>
  <c r="T2373" i="15"/>
  <c r="S2373" i="15"/>
  <c r="P2373" i="15"/>
  <c r="R2373" i="15" s="1"/>
  <c r="T2372" i="15"/>
  <c r="S2372" i="15"/>
  <c r="P2372" i="15"/>
  <c r="R2372" i="15" s="1"/>
  <c r="T2371" i="15"/>
  <c r="S2371" i="15"/>
  <c r="P2371" i="15"/>
  <c r="R2371" i="15" s="1"/>
  <c r="T2370" i="15"/>
  <c r="S2370" i="15"/>
  <c r="P2370" i="15"/>
  <c r="R2370" i="15" s="1"/>
  <c r="T2369" i="15"/>
  <c r="S2369" i="15"/>
  <c r="P2369" i="15"/>
  <c r="R2369" i="15" s="1"/>
  <c r="T2368" i="15"/>
  <c r="S2368" i="15"/>
  <c r="P2368" i="15"/>
  <c r="R2368" i="15" s="1"/>
  <c r="T2367" i="15"/>
  <c r="S2367" i="15"/>
  <c r="P2367" i="15"/>
  <c r="R2367" i="15" s="1"/>
  <c r="T2366" i="15"/>
  <c r="S2366" i="15"/>
  <c r="P2366" i="15"/>
  <c r="R2366" i="15" s="1"/>
  <c r="T2365" i="15"/>
  <c r="S2365" i="15"/>
  <c r="P2365" i="15"/>
  <c r="R2365" i="15" s="1"/>
  <c r="T2364" i="15"/>
  <c r="S2364" i="15"/>
  <c r="P2364" i="15"/>
  <c r="R2364" i="15" s="1"/>
  <c r="T2363" i="15"/>
  <c r="S2363" i="15"/>
  <c r="P2363" i="15"/>
  <c r="R2363" i="15" s="1"/>
  <c r="T2362" i="15"/>
  <c r="S2362" i="15"/>
  <c r="P2362" i="15"/>
  <c r="R2362" i="15" s="1"/>
  <c r="T2361" i="15"/>
  <c r="S2361" i="15"/>
  <c r="P2361" i="15"/>
  <c r="R2361" i="15" s="1"/>
  <c r="T2360" i="15"/>
  <c r="S2360" i="15"/>
  <c r="P2360" i="15"/>
  <c r="R2360" i="15" s="1"/>
  <c r="T2359" i="15"/>
  <c r="S2359" i="15"/>
  <c r="P2359" i="15"/>
  <c r="R2359" i="15" s="1"/>
  <c r="T2358" i="15"/>
  <c r="S2358" i="15"/>
  <c r="P2358" i="15"/>
  <c r="R2358" i="15" s="1"/>
  <c r="T2357" i="15"/>
  <c r="S2357" i="15"/>
  <c r="P2357" i="15"/>
  <c r="R2357" i="15" s="1"/>
  <c r="T2356" i="15"/>
  <c r="S2356" i="15"/>
  <c r="P2356" i="15"/>
  <c r="R2356" i="15" s="1"/>
  <c r="T2355" i="15"/>
  <c r="S2355" i="15"/>
  <c r="P2355" i="15"/>
  <c r="R2355" i="15" s="1"/>
  <c r="T2354" i="15"/>
  <c r="S2354" i="15"/>
  <c r="P2354" i="15"/>
  <c r="R2354" i="15" s="1"/>
  <c r="T2353" i="15"/>
  <c r="S2353" i="15"/>
  <c r="P2353" i="15"/>
  <c r="R2353" i="15" s="1"/>
  <c r="T2352" i="15"/>
  <c r="S2352" i="15"/>
  <c r="P2352" i="15"/>
  <c r="R2352" i="15" s="1"/>
  <c r="T2351" i="15"/>
  <c r="S2351" i="15"/>
  <c r="P2351" i="15"/>
  <c r="R2351" i="15" s="1"/>
  <c r="T2350" i="15"/>
  <c r="S2350" i="15"/>
  <c r="P2350" i="15"/>
  <c r="R2350" i="15" s="1"/>
  <c r="T2349" i="15"/>
  <c r="S2349" i="15"/>
  <c r="P2349" i="15"/>
  <c r="R2349" i="15" s="1"/>
  <c r="T2348" i="15"/>
  <c r="S2348" i="15"/>
  <c r="P2348" i="15"/>
  <c r="R2348" i="15" s="1"/>
  <c r="T2347" i="15"/>
  <c r="S2347" i="15"/>
  <c r="P2347" i="15"/>
  <c r="R2347" i="15" s="1"/>
  <c r="T2346" i="15"/>
  <c r="S2346" i="15"/>
  <c r="P2346" i="15"/>
  <c r="R2346" i="15" s="1"/>
  <c r="T2345" i="15"/>
  <c r="S2345" i="15"/>
  <c r="P2345" i="15"/>
  <c r="R2345" i="15" s="1"/>
  <c r="T2344" i="15"/>
  <c r="S2344" i="15"/>
  <c r="P2344" i="15"/>
  <c r="R2344" i="15" s="1"/>
  <c r="T2343" i="15"/>
  <c r="S2343" i="15"/>
  <c r="P2343" i="15"/>
  <c r="R2343" i="15" s="1"/>
  <c r="T2342" i="15"/>
  <c r="S2342" i="15"/>
  <c r="P2342" i="15"/>
  <c r="R2342" i="15" s="1"/>
  <c r="T2341" i="15"/>
  <c r="S2341" i="15"/>
  <c r="P2341" i="15"/>
  <c r="R2341" i="15" s="1"/>
  <c r="T2340" i="15"/>
  <c r="S2340" i="15"/>
  <c r="P2340" i="15"/>
  <c r="R2340" i="15" s="1"/>
  <c r="T2339" i="15"/>
  <c r="S2339" i="15"/>
  <c r="P2339" i="15"/>
  <c r="R2339" i="15" s="1"/>
  <c r="T2338" i="15"/>
  <c r="S2338" i="15"/>
  <c r="P2338" i="15"/>
  <c r="R2338" i="15" s="1"/>
  <c r="T2337" i="15"/>
  <c r="S2337" i="15"/>
  <c r="P2337" i="15"/>
  <c r="R2337" i="15" s="1"/>
  <c r="T2336" i="15"/>
  <c r="S2336" i="15"/>
  <c r="P2336" i="15"/>
  <c r="R2336" i="15" s="1"/>
  <c r="T2335" i="15"/>
  <c r="S2335" i="15"/>
  <c r="P2335" i="15"/>
  <c r="R2335" i="15" s="1"/>
  <c r="T2334" i="15"/>
  <c r="S2334" i="15"/>
  <c r="P2334" i="15"/>
  <c r="R2334" i="15" s="1"/>
  <c r="T2333" i="15"/>
  <c r="S2333" i="15"/>
  <c r="P2333" i="15"/>
  <c r="R2333" i="15" s="1"/>
  <c r="T2332" i="15"/>
  <c r="S2332" i="15"/>
  <c r="P2332" i="15"/>
  <c r="R2332" i="15" s="1"/>
  <c r="T2331" i="15"/>
  <c r="S2331" i="15"/>
  <c r="P2331" i="15"/>
  <c r="R2331" i="15" s="1"/>
  <c r="T2330" i="15"/>
  <c r="S2330" i="15"/>
  <c r="P2330" i="15"/>
  <c r="R2330" i="15" s="1"/>
  <c r="T2329" i="15"/>
  <c r="S2329" i="15"/>
  <c r="P2329" i="15"/>
  <c r="R2329" i="15" s="1"/>
  <c r="T2328" i="15"/>
  <c r="S2328" i="15"/>
  <c r="P2328" i="15"/>
  <c r="R2328" i="15" s="1"/>
  <c r="T2327" i="15"/>
  <c r="S2327" i="15"/>
  <c r="P2327" i="15"/>
  <c r="R2327" i="15" s="1"/>
  <c r="T2326" i="15"/>
  <c r="S2326" i="15"/>
  <c r="P2326" i="15"/>
  <c r="R2326" i="15" s="1"/>
  <c r="T2325" i="15"/>
  <c r="S2325" i="15"/>
  <c r="P2325" i="15"/>
  <c r="R2325" i="15" s="1"/>
  <c r="T2324" i="15"/>
  <c r="S2324" i="15"/>
  <c r="P2324" i="15"/>
  <c r="R2324" i="15" s="1"/>
  <c r="T2323" i="15"/>
  <c r="S2323" i="15"/>
  <c r="P2323" i="15"/>
  <c r="R2323" i="15" s="1"/>
  <c r="T2322" i="15"/>
  <c r="S2322" i="15"/>
  <c r="P2322" i="15"/>
  <c r="R2322" i="15" s="1"/>
  <c r="T2321" i="15"/>
  <c r="S2321" i="15"/>
  <c r="P2321" i="15"/>
  <c r="R2321" i="15" s="1"/>
  <c r="T2320" i="15"/>
  <c r="S2320" i="15"/>
  <c r="P2320" i="15"/>
  <c r="R2320" i="15" s="1"/>
  <c r="T2319" i="15"/>
  <c r="S2319" i="15"/>
  <c r="P2319" i="15"/>
  <c r="R2319" i="15" s="1"/>
  <c r="T2318" i="15"/>
  <c r="S2318" i="15"/>
  <c r="P2318" i="15"/>
  <c r="R2318" i="15" s="1"/>
  <c r="T2317" i="15"/>
  <c r="S2317" i="15"/>
  <c r="P2317" i="15"/>
  <c r="R2317" i="15" s="1"/>
  <c r="T2316" i="15"/>
  <c r="S2316" i="15"/>
  <c r="P2316" i="15"/>
  <c r="R2316" i="15" s="1"/>
  <c r="T2315" i="15"/>
  <c r="S2315" i="15"/>
  <c r="P2315" i="15"/>
  <c r="R2315" i="15" s="1"/>
  <c r="T2314" i="15"/>
  <c r="S2314" i="15"/>
  <c r="P2314" i="15"/>
  <c r="R2314" i="15" s="1"/>
  <c r="T2313" i="15"/>
  <c r="S2313" i="15"/>
  <c r="P2313" i="15"/>
  <c r="R2313" i="15" s="1"/>
  <c r="T2312" i="15"/>
  <c r="S2312" i="15"/>
  <c r="P2312" i="15"/>
  <c r="R2312" i="15" s="1"/>
  <c r="T2311" i="15"/>
  <c r="S2311" i="15"/>
  <c r="P2311" i="15"/>
  <c r="R2311" i="15" s="1"/>
  <c r="T2310" i="15"/>
  <c r="S2310" i="15"/>
  <c r="P2310" i="15"/>
  <c r="R2310" i="15" s="1"/>
  <c r="T2309" i="15"/>
  <c r="S2309" i="15"/>
  <c r="P2309" i="15"/>
  <c r="R2309" i="15" s="1"/>
  <c r="T2308" i="15"/>
  <c r="S2308" i="15"/>
  <c r="P2308" i="15"/>
  <c r="R2308" i="15" s="1"/>
  <c r="T2307" i="15"/>
  <c r="S2307" i="15"/>
  <c r="P2307" i="15"/>
  <c r="R2307" i="15" s="1"/>
  <c r="T2306" i="15"/>
  <c r="S2306" i="15"/>
  <c r="P2306" i="15"/>
  <c r="R2306" i="15" s="1"/>
  <c r="T2305" i="15"/>
  <c r="S2305" i="15"/>
  <c r="P2305" i="15"/>
  <c r="R2305" i="15" s="1"/>
  <c r="T2304" i="15"/>
  <c r="S2304" i="15"/>
  <c r="P2304" i="15"/>
  <c r="R2304" i="15" s="1"/>
  <c r="T2303" i="15"/>
  <c r="S2303" i="15"/>
  <c r="P2303" i="15"/>
  <c r="R2303" i="15" s="1"/>
  <c r="T2302" i="15"/>
  <c r="S2302" i="15"/>
  <c r="P2302" i="15"/>
  <c r="R2302" i="15" s="1"/>
  <c r="T2301" i="15"/>
  <c r="S2301" i="15"/>
  <c r="P2301" i="15"/>
  <c r="R2301" i="15" s="1"/>
  <c r="T2300" i="15"/>
  <c r="S2300" i="15"/>
  <c r="P2300" i="15"/>
  <c r="R2300" i="15" s="1"/>
  <c r="T2299" i="15"/>
  <c r="S2299" i="15"/>
  <c r="P2299" i="15"/>
  <c r="R2299" i="15" s="1"/>
  <c r="T2298" i="15"/>
  <c r="S2298" i="15"/>
  <c r="P2298" i="15"/>
  <c r="R2298" i="15" s="1"/>
  <c r="T2297" i="15"/>
  <c r="S2297" i="15"/>
  <c r="P2297" i="15"/>
  <c r="R2297" i="15" s="1"/>
  <c r="T2296" i="15"/>
  <c r="S2296" i="15"/>
  <c r="P2296" i="15"/>
  <c r="R2296" i="15" s="1"/>
  <c r="T2295" i="15"/>
  <c r="S2295" i="15"/>
  <c r="P2295" i="15"/>
  <c r="R2295" i="15" s="1"/>
  <c r="T2294" i="15"/>
  <c r="S2294" i="15"/>
  <c r="P2294" i="15"/>
  <c r="R2294" i="15" s="1"/>
  <c r="T2293" i="15"/>
  <c r="S2293" i="15"/>
  <c r="P2293" i="15"/>
  <c r="R2293" i="15" s="1"/>
  <c r="T2292" i="15"/>
  <c r="S2292" i="15"/>
  <c r="P2292" i="15"/>
  <c r="R2292" i="15" s="1"/>
  <c r="T2291" i="15"/>
  <c r="S2291" i="15"/>
  <c r="P2291" i="15"/>
  <c r="R2291" i="15" s="1"/>
  <c r="T2290" i="15"/>
  <c r="S2290" i="15"/>
  <c r="P2290" i="15"/>
  <c r="R2290" i="15" s="1"/>
  <c r="T2289" i="15"/>
  <c r="S2289" i="15"/>
  <c r="P2289" i="15"/>
  <c r="R2289" i="15" s="1"/>
  <c r="T2288" i="15"/>
  <c r="S2288" i="15"/>
  <c r="P2288" i="15"/>
  <c r="R2288" i="15" s="1"/>
  <c r="T2287" i="15"/>
  <c r="S2287" i="15"/>
  <c r="P2287" i="15"/>
  <c r="R2287" i="15" s="1"/>
  <c r="T2286" i="15"/>
  <c r="S2286" i="15"/>
  <c r="P2286" i="15"/>
  <c r="R2286" i="15" s="1"/>
  <c r="T2285" i="15"/>
  <c r="S2285" i="15"/>
  <c r="P2285" i="15"/>
  <c r="R2285" i="15" s="1"/>
  <c r="T2284" i="15"/>
  <c r="S2284" i="15"/>
  <c r="P2284" i="15"/>
  <c r="R2284" i="15" s="1"/>
  <c r="T2283" i="15"/>
  <c r="S2283" i="15"/>
  <c r="P2283" i="15"/>
  <c r="R2283" i="15" s="1"/>
  <c r="T2282" i="15"/>
  <c r="S2282" i="15"/>
  <c r="P2282" i="15"/>
  <c r="R2282" i="15" s="1"/>
  <c r="T2281" i="15"/>
  <c r="S2281" i="15"/>
  <c r="P2281" i="15"/>
  <c r="R2281" i="15" s="1"/>
  <c r="T2280" i="15"/>
  <c r="S2280" i="15"/>
  <c r="P2280" i="15"/>
  <c r="R2280" i="15" s="1"/>
  <c r="T2279" i="15"/>
  <c r="S2279" i="15"/>
  <c r="P2279" i="15"/>
  <c r="R2279" i="15" s="1"/>
  <c r="T2278" i="15"/>
  <c r="S2278" i="15"/>
  <c r="P2278" i="15"/>
  <c r="R2278" i="15" s="1"/>
  <c r="T2277" i="15"/>
  <c r="S2277" i="15"/>
  <c r="P2277" i="15"/>
  <c r="R2277" i="15" s="1"/>
  <c r="T2276" i="15"/>
  <c r="S2276" i="15"/>
  <c r="P2276" i="15"/>
  <c r="R2276" i="15" s="1"/>
  <c r="T2275" i="15"/>
  <c r="S2275" i="15"/>
  <c r="P2275" i="15"/>
  <c r="R2275" i="15" s="1"/>
  <c r="T2274" i="15"/>
  <c r="S2274" i="15"/>
  <c r="P2274" i="15"/>
  <c r="R2274" i="15" s="1"/>
  <c r="T2273" i="15"/>
  <c r="S2273" i="15"/>
  <c r="P2273" i="15"/>
  <c r="R2273" i="15" s="1"/>
  <c r="T2272" i="15"/>
  <c r="S2272" i="15"/>
  <c r="P2272" i="15"/>
  <c r="R2272" i="15" s="1"/>
  <c r="T2271" i="15"/>
  <c r="S2271" i="15"/>
  <c r="P2271" i="15"/>
  <c r="R2271" i="15" s="1"/>
  <c r="T2270" i="15"/>
  <c r="S2270" i="15"/>
  <c r="P2270" i="15"/>
  <c r="R2270" i="15" s="1"/>
  <c r="T2269" i="15"/>
  <c r="S2269" i="15"/>
  <c r="P2269" i="15"/>
  <c r="R2269" i="15" s="1"/>
  <c r="T2268" i="15"/>
  <c r="S2268" i="15"/>
  <c r="P2268" i="15"/>
  <c r="R2268" i="15" s="1"/>
  <c r="T2267" i="15"/>
  <c r="S2267" i="15"/>
  <c r="P2267" i="15"/>
  <c r="R2267" i="15" s="1"/>
  <c r="T2266" i="15"/>
  <c r="S2266" i="15"/>
  <c r="P2266" i="15"/>
  <c r="R2266" i="15" s="1"/>
  <c r="T2265" i="15"/>
  <c r="S2265" i="15"/>
  <c r="P2265" i="15"/>
  <c r="R2265" i="15" s="1"/>
  <c r="T2264" i="15"/>
  <c r="S2264" i="15"/>
  <c r="P2264" i="15"/>
  <c r="R2264" i="15" s="1"/>
  <c r="T2263" i="15"/>
  <c r="S2263" i="15"/>
  <c r="P2263" i="15"/>
  <c r="R2263" i="15" s="1"/>
  <c r="T2262" i="15"/>
  <c r="S2262" i="15"/>
  <c r="P2262" i="15"/>
  <c r="R2262" i="15" s="1"/>
  <c r="T2261" i="15"/>
  <c r="S2261" i="15"/>
  <c r="P2261" i="15"/>
  <c r="R2261" i="15" s="1"/>
  <c r="T2260" i="15"/>
  <c r="S2260" i="15"/>
  <c r="P2260" i="15"/>
  <c r="R2260" i="15" s="1"/>
  <c r="T2259" i="15"/>
  <c r="S2259" i="15"/>
  <c r="P2259" i="15"/>
  <c r="R2259" i="15" s="1"/>
  <c r="T2258" i="15"/>
  <c r="S2258" i="15"/>
  <c r="P2258" i="15"/>
  <c r="R2258" i="15" s="1"/>
  <c r="T2257" i="15"/>
  <c r="S2257" i="15"/>
  <c r="P2257" i="15"/>
  <c r="R2257" i="15" s="1"/>
  <c r="T2256" i="15"/>
  <c r="S2256" i="15"/>
  <c r="P2256" i="15"/>
  <c r="R2256" i="15" s="1"/>
  <c r="T2255" i="15"/>
  <c r="S2255" i="15"/>
  <c r="P2255" i="15"/>
  <c r="R2255" i="15" s="1"/>
  <c r="T2254" i="15"/>
  <c r="S2254" i="15"/>
  <c r="P2254" i="15"/>
  <c r="R2254" i="15" s="1"/>
  <c r="T2253" i="15"/>
  <c r="S2253" i="15"/>
  <c r="P2253" i="15"/>
  <c r="R2253" i="15" s="1"/>
  <c r="T2252" i="15"/>
  <c r="S2252" i="15"/>
  <c r="P2252" i="15"/>
  <c r="R2252" i="15" s="1"/>
  <c r="T2251" i="15"/>
  <c r="S2251" i="15"/>
  <c r="P2251" i="15"/>
  <c r="R2251" i="15" s="1"/>
  <c r="T2250" i="15"/>
  <c r="S2250" i="15"/>
  <c r="P2250" i="15"/>
  <c r="R2250" i="15" s="1"/>
  <c r="T2249" i="15"/>
  <c r="S2249" i="15"/>
  <c r="P2249" i="15"/>
  <c r="R2249" i="15" s="1"/>
  <c r="T2248" i="15"/>
  <c r="S2248" i="15"/>
  <c r="P2248" i="15"/>
  <c r="R2248" i="15" s="1"/>
  <c r="T2247" i="15"/>
  <c r="S2247" i="15"/>
  <c r="P2247" i="15"/>
  <c r="R2247" i="15" s="1"/>
  <c r="T2246" i="15"/>
  <c r="S2246" i="15"/>
  <c r="P2246" i="15"/>
  <c r="R2246" i="15" s="1"/>
  <c r="T2245" i="15"/>
  <c r="S2245" i="15"/>
  <c r="P2245" i="15"/>
  <c r="R2245" i="15" s="1"/>
  <c r="T2244" i="15"/>
  <c r="S2244" i="15"/>
  <c r="P2244" i="15"/>
  <c r="R2244" i="15" s="1"/>
  <c r="T2243" i="15"/>
  <c r="S2243" i="15"/>
  <c r="P2243" i="15"/>
  <c r="R2243" i="15" s="1"/>
  <c r="T2242" i="15"/>
  <c r="S2242" i="15"/>
  <c r="P2242" i="15"/>
  <c r="R2242" i="15" s="1"/>
  <c r="T2241" i="15"/>
  <c r="S2241" i="15"/>
  <c r="P2241" i="15"/>
  <c r="R2241" i="15" s="1"/>
  <c r="T2240" i="15"/>
  <c r="S2240" i="15"/>
  <c r="P2240" i="15"/>
  <c r="R2240" i="15" s="1"/>
  <c r="T2239" i="15"/>
  <c r="S2239" i="15"/>
  <c r="P2239" i="15"/>
  <c r="R2239" i="15" s="1"/>
  <c r="T2238" i="15"/>
  <c r="S2238" i="15"/>
  <c r="P2238" i="15"/>
  <c r="R2238" i="15" s="1"/>
  <c r="T2237" i="15"/>
  <c r="S2237" i="15"/>
  <c r="P2237" i="15"/>
  <c r="R2237" i="15" s="1"/>
  <c r="T2236" i="15"/>
  <c r="S2236" i="15"/>
  <c r="P2236" i="15"/>
  <c r="R2236" i="15" s="1"/>
  <c r="T2235" i="15"/>
  <c r="S2235" i="15"/>
  <c r="P2235" i="15"/>
  <c r="R2235" i="15" s="1"/>
  <c r="T2234" i="15"/>
  <c r="S2234" i="15"/>
  <c r="P2234" i="15"/>
  <c r="R2234" i="15" s="1"/>
  <c r="T2233" i="15"/>
  <c r="S2233" i="15"/>
  <c r="P2233" i="15"/>
  <c r="R2233" i="15" s="1"/>
  <c r="T2232" i="15"/>
  <c r="S2232" i="15"/>
  <c r="P2232" i="15"/>
  <c r="R2232" i="15" s="1"/>
  <c r="T2231" i="15"/>
  <c r="S2231" i="15"/>
  <c r="P2231" i="15"/>
  <c r="R2231" i="15" s="1"/>
  <c r="T2230" i="15"/>
  <c r="S2230" i="15"/>
  <c r="P2230" i="15"/>
  <c r="R2230" i="15" s="1"/>
  <c r="T2229" i="15"/>
  <c r="S2229" i="15"/>
  <c r="P2229" i="15"/>
  <c r="R2229" i="15" s="1"/>
  <c r="T2228" i="15"/>
  <c r="S2228" i="15"/>
  <c r="P2228" i="15"/>
  <c r="R2228" i="15" s="1"/>
  <c r="T2227" i="15"/>
  <c r="S2227" i="15"/>
  <c r="P2227" i="15"/>
  <c r="R2227" i="15" s="1"/>
  <c r="T2226" i="15"/>
  <c r="S2226" i="15"/>
  <c r="P2226" i="15"/>
  <c r="R2226" i="15" s="1"/>
  <c r="T2225" i="15"/>
  <c r="S2225" i="15"/>
  <c r="P2225" i="15"/>
  <c r="R2225" i="15" s="1"/>
  <c r="T2224" i="15"/>
  <c r="S2224" i="15"/>
  <c r="P2224" i="15"/>
  <c r="R2224" i="15" s="1"/>
  <c r="T2223" i="15"/>
  <c r="S2223" i="15"/>
  <c r="P2223" i="15"/>
  <c r="R2223" i="15" s="1"/>
  <c r="T2222" i="15"/>
  <c r="S2222" i="15"/>
  <c r="P2222" i="15"/>
  <c r="R2222" i="15" s="1"/>
  <c r="T2221" i="15"/>
  <c r="S2221" i="15"/>
  <c r="P2221" i="15"/>
  <c r="R2221" i="15" s="1"/>
  <c r="T2220" i="15"/>
  <c r="S2220" i="15"/>
  <c r="P2220" i="15"/>
  <c r="R2220" i="15" s="1"/>
  <c r="T2219" i="15"/>
  <c r="S2219" i="15"/>
  <c r="P2219" i="15"/>
  <c r="R2219" i="15" s="1"/>
  <c r="T2218" i="15"/>
  <c r="S2218" i="15"/>
  <c r="P2218" i="15"/>
  <c r="R2218" i="15" s="1"/>
  <c r="T2217" i="15"/>
  <c r="S2217" i="15"/>
  <c r="P2217" i="15"/>
  <c r="R2217" i="15" s="1"/>
  <c r="T2216" i="15"/>
  <c r="S2216" i="15"/>
  <c r="P2216" i="15"/>
  <c r="R2216" i="15" s="1"/>
  <c r="T2215" i="15"/>
  <c r="S2215" i="15"/>
  <c r="P2215" i="15"/>
  <c r="R2215" i="15" s="1"/>
  <c r="T2214" i="15"/>
  <c r="S2214" i="15"/>
  <c r="P2214" i="15"/>
  <c r="R2214" i="15" s="1"/>
  <c r="T2213" i="15"/>
  <c r="S2213" i="15"/>
  <c r="P2213" i="15"/>
  <c r="R2213" i="15" s="1"/>
  <c r="T2212" i="15"/>
  <c r="S2212" i="15"/>
  <c r="P2212" i="15"/>
  <c r="R2212" i="15" s="1"/>
  <c r="T2211" i="15"/>
  <c r="S2211" i="15"/>
  <c r="P2211" i="15"/>
  <c r="R2211" i="15" s="1"/>
  <c r="T2210" i="15"/>
  <c r="S2210" i="15"/>
  <c r="P2210" i="15"/>
  <c r="R2210" i="15" s="1"/>
  <c r="T2209" i="15"/>
  <c r="S2209" i="15"/>
  <c r="P2209" i="15"/>
  <c r="R2209" i="15" s="1"/>
  <c r="T2208" i="15"/>
  <c r="S2208" i="15"/>
  <c r="P2208" i="15"/>
  <c r="R2208" i="15" s="1"/>
  <c r="T2207" i="15"/>
  <c r="S2207" i="15"/>
  <c r="P2207" i="15"/>
  <c r="R2207" i="15" s="1"/>
  <c r="T2206" i="15"/>
  <c r="S2206" i="15"/>
  <c r="P2206" i="15"/>
  <c r="R2206" i="15" s="1"/>
  <c r="T2205" i="15"/>
  <c r="S2205" i="15"/>
  <c r="P2205" i="15"/>
  <c r="R2205" i="15" s="1"/>
  <c r="T2204" i="15"/>
  <c r="S2204" i="15"/>
  <c r="P2204" i="15"/>
  <c r="R2204" i="15" s="1"/>
  <c r="T2203" i="15"/>
  <c r="S2203" i="15"/>
  <c r="P2203" i="15"/>
  <c r="R2203" i="15" s="1"/>
  <c r="T2202" i="15"/>
  <c r="S2202" i="15"/>
  <c r="P2202" i="15"/>
  <c r="R2202" i="15" s="1"/>
  <c r="T2201" i="15"/>
  <c r="S2201" i="15"/>
  <c r="P2201" i="15"/>
  <c r="R2201" i="15" s="1"/>
  <c r="T2200" i="15"/>
  <c r="S2200" i="15"/>
  <c r="P2200" i="15"/>
  <c r="R2200" i="15" s="1"/>
  <c r="T2199" i="15"/>
  <c r="S2199" i="15"/>
  <c r="P2199" i="15"/>
  <c r="R2199" i="15" s="1"/>
  <c r="T2198" i="15"/>
  <c r="S2198" i="15"/>
  <c r="P2198" i="15"/>
  <c r="R2198" i="15" s="1"/>
  <c r="T2197" i="15"/>
  <c r="S2197" i="15"/>
  <c r="P2197" i="15"/>
  <c r="R2197" i="15" s="1"/>
  <c r="T2196" i="15"/>
  <c r="S2196" i="15"/>
  <c r="P2196" i="15"/>
  <c r="R2196" i="15" s="1"/>
  <c r="T2195" i="15"/>
  <c r="S2195" i="15"/>
  <c r="P2195" i="15"/>
  <c r="R2195" i="15" s="1"/>
  <c r="T2194" i="15"/>
  <c r="S2194" i="15"/>
  <c r="P2194" i="15"/>
  <c r="R2194" i="15" s="1"/>
  <c r="T2193" i="15"/>
  <c r="S2193" i="15"/>
  <c r="P2193" i="15"/>
  <c r="R2193" i="15" s="1"/>
  <c r="T2192" i="15"/>
  <c r="S2192" i="15"/>
  <c r="P2192" i="15"/>
  <c r="R2192" i="15" s="1"/>
  <c r="T2191" i="15"/>
  <c r="S2191" i="15"/>
  <c r="P2191" i="15"/>
  <c r="R2191" i="15" s="1"/>
  <c r="T2190" i="15"/>
  <c r="S2190" i="15"/>
  <c r="P2190" i="15"/>
  <c r="R2190" i="15" s="1"/>
  <c r="T2189" i="15"/>
  <c r="S2189" i="15"/>
  <c r="P2189" i="15"/>
  <c r="R2189" i="15" s="1"/>
  <c r="T2188" i="15"/>
  <c r="S2188" i="15"/>
  <c r="P2188" i="15"/>
  <c r="R2188" i="15" s="1"/>
  <c r="T2187" i="15"/>
  <c r="S2187" i="15"/>
  <c r="P2187" i="15"/>
  <c r="R2187" i="15" s="1"/>
  <c r="T2186" i="15"/>
  <c r="S2186" i="15"/>
  <c r="P2186" i="15"/>
  <c r="R2186" i="15" s="1"/>
  <c r="T2185" i="15"/>
  <c r="S2185" i="15"/>
  <c r="P2185" i="15"/>
  <c r="R2185" i="15" s="1"/>
  <c r="T2184" i="15"/>
  <c r="S2184" i="15"/>
  <c r="P2184" i="15"/>
  <c r="R2184" i="15" s="1"/>
  <c r="T2183" i="15"/>
  <c r="S2183" i="15"/>
  <c r="P2183" i="15"/>
  <c r="R2183" i="15" s="1"/>
  <c r="T2182" i="15"/>
  <c r="S2182" i="15"/>
  <c r="P2182" i="15"/>
  <c r="R2182" i="15" s="1"/>
  <c r="T2181" i="15"/>
  <c r="S2181" i="15"/>
  <c r="P2181" i="15"/>
  <c r="R2181" i="15" s="1"/>
  <c r="T2180" i="15"/>
  <c r="S2180" i="15"/>
  <c r="P2180" i="15"/>
  <c r="R2180" i="15" s="1"/>
  <c r="T2179" i="15"/>
  <c r="S2179" i="15"/>
  <c r="P2179" i="15"/>
  <c r="R2179" i="15" s="1"/>
  <c r="T2178" i="15"/>
  <c r="S2178" i="15"/>
  <c r="P2178" i="15"/>
  <c r="R2178" i="15" s="1"/>
  <c r="T2177" i="15"/>
  <c r="S2177" i="15"/>
  <c r="P2177" i="15"/>
  <c r="R2177" i="15" s="1"/>
  <c r="T2176" i="15"/>
  <c r="S2176" i="15"/>
  <c r="P2176" i="15"/>
  <c r="R2176" i="15" s="1"/>
  <c r="T2175" i="15"/>
  <c r="S2175" i="15"/>
  <c r="P2175" i="15"/>
  <c r="R2175" i="15" s="1"/>
  <c r="T2174" i="15"/>
  <c r="S2174" i="15"/>
  <c r="P2174" i="15"/>
  <c r="R2174" i="15" s="1"/>
  <c r="T2173" i="15"/>
  <c r="S2173" i="15"/>
  <c r="P2173" i="15"/>
  <c r="R2173" i="15" s="1"/>
  <c r="T2172" i="15"/>
  <c r="S2172" i="15"/>
  <c r="P2172" i="15"/>
  <c r="R2172" i="15" s="1"/>
  <c r="T2171" i="15"/>
  <c r="S2171" i="15"/>
  <c r="P2171" i="15"/>
  <c r="R2171" i="15" s="1"/>
  <c r="T2170" i="15"/>
  <c r="S2170" i="15"/>
  <c r="P2170" i="15"/>
  <c r="R2170" i="15" s="1"/>
  <c r="T2169" i="15"/>
  <c r="S2169" i="15"/>
  <c r="P2169" i="15"/>
  <c r="R2169" i="15" s="1"/>
  <c r="T2168" i="15"/>
  <c r="S2168" i="15"/>
  <c r="P2168" i="15"/>
  <c r="R2168" i="15" s="1"/>
  <c r="T2167" i="15"/>
  <c r="S2167" i="15"/>
  <c r="P2167" i="15"/>
  <c r="R2167" i="15" s="1"/>
  <c r="T2166" i="15"/>
  <c r="S2166" i="15"/>
  <c r="P2166" i="15"/>
  <c r="R2166" i="15" s="1"/>
  <c r="T2165" i="15"/>
  <c r="S2165" i="15"/>
  <c r="P2165" i="15"/>
  <c r="R2165" i="15" s="1"/>
  <c r="T2164" i="15"/>
  <c r="S2164" i="15"/>
  <c r="P2164" i="15"/>
  <c r="R2164" i="15" s="1"/>
  <c r="T2163" i="15"/>
  <c r="S2163" i="15"/>
  <c r="P2163" i="15"/>
  <c r="R2163" i="15" s="1"/>
  <c r="T2162" i="15"/>
  <c r="S2162" i="15"/>
  <c r="P2162" i="15"/>
  <c r="R2162" i="15" s="1"/>
  <c r="T2161" i="15"/>
  <c r="S2161" i="15"/>
  <c r="P2161" i="15"/>
  <c r="R2161" i="15" s="1"/>
  <c r="T2160" i="15"/>
  <c r="S2160" i="15"/>
  <c r="P2160" i="15"/>
  <c r="R2160" i="15" s="1"/>
  <c r="T2159" i="15"/>
  <c r="S2159" i="15"/>
  <c r="P2159" i="15"/>
  <c r="R2159" i="15" s="1"/>
  <c r="T2158" i="15"/>
  <c r="S2158" i="15"/>
  <c r="P2158" i="15"/>
  <c r="R2158" i="15" s="1"/>
  <c r="T2157" i="15"/>
  <c r="S2157" i="15"/>
  <c r="P2157" i="15"/>
  <c r="R2157" i="15" s="1"/>
  <c r="T2156" i="15"/>
  <c r="S2156" i="15"/>
  <c r="P2156" i="15"/>
  <c r="R2156" i="15" s="1"/>
  <c r="T2155" i="15"/>
  <c r="S2155" i="15"/>
  <c r="P2155" i="15"/>
  <c r="R2155" i="15" s="1"/>
  <c r="T2154" i="15"/>
  <c r="S2154" i="15"/>
  <c r="P2154" i="15"/>
  <c r="R2154" i="15" s="1"/>
  <c r="T2153" i="15"/>
  <c r="S2153" i="15"/>
  <c r="P2153" i="15"/>
  <c r="R2153" i="15" s="1"/>
  <c r="T2152" i="15"/>
  <c r="S2152" i="15"/>
  <c r="P2152" i="15"/>
  <c r="R2152" i="15" s="1"/>
  <c r="T2151" i="15"/>
  <c r="S2151" i="15"/>
  <c r="P2151" i="15"/>
  <c r="R2151" i="15" s="1"/>
  <c r="T2150" i="15"/>
  <c r="S2150" i="15"/>
  <c r="P2150" i="15"/>
  <c r="R2150" i="15" s="1"/>
  <c r="T2149" i="15"/>
  <c r="S2149" i="15"/>
  <c r="P2149" i="15"/>
  <c r="R2149" i="15" s="1"/>
  <c r="T2148" i="15"/>
  <c r="S2148" i="15"/>
  <c r="P2148" i="15"/>
  <c r="R2148" i="15" s="1"/>
  <c r="T2147" i="15"/>
  <c r="S2147" i="15"/>
  <c r="P2147" i="15"/>
  <c r="R2147" i="15" s="1"/>
  <c r="T2146" i="15"/>
  <c r="S2146" i="15"/>
  <c r="P2146" i="15"/>
  <c r="R2146" i="15" s="1"/>
  <c r="T2145" i="15"/>
  <c r="S2145" i="15"/>
  <c r="P2145" i="15"/>
  <c r="R2145" i="15" s="1"/>
  <c r="T2144" i="15"/>
  <c r="S2144" i="15"/>
  <c r="P2144" i="15"/>
  <c r="R2144" i="15" s="1"/>
  <c r="T2143" i="15"/>
  <c r="S2143" i="15"/>
  <c r="P2143" i="15"/>
  <c r="R2143" i="15" s="1"/>
  <c r="T2142" i="15"/>
  <c r="S2142" i="15"/>
  <c r="P2142" i="15"/>
  <c r="R2142" i="15" s="1"/>
  <c r="T2141" i="15"/>
  <c r="S2141" i="15"/>
  <c r="P2141" i="15"/>
  <c r="R2141" i="15" s="1"/>
  <c r="T2140" i="15"/>
  <c r="S2140" i="15"/>
  <c r="P2140" i="15"/>
  <c r="R2140" i="15" s="1"/>
  <c r="T2139" i="15"/>
  <c r="S2139" i="15"/>
  <c r="P2139" i="15"/>
  <c r="R2139" i="15" s="1"/>
  <c r="T2138" i="15"/>
  <c r="S2138" i="15"/>
  <c r="P2138" i="15"/>
  <c r="R2138" i="15" s="1"/>
  <c r="T2137" i="15"/>
  <c r="S2137" i="15"/>
  <c r="P2137" i="15"/>
  <c r="R2137" i="15" s="1"/>
  <c r="T2136" i="15"/>
  <c r="S2136" i="15"/>
  <c r="P2136" i="15"/>
  <c r="R2136" i="15" s="1"/>
  <c r="T2135" i="15"/>
  <c r="S2135" i="15"/>
  <c r="P2135" i="15"/>
  <c r="R2135" i="15" s="1"/>
  <c r="T2134" i="15"/>
  <c r="S2134" i="15"/>
  <c r="P2134" i="15"/>
  <c r="R2134" i="15" s="1"/>
  <c r="T2133" i="15"/>
  <c r="S2133" i="15"/>
  <c r="P2133" i="15"/>
  <c r="R2133" i="15" s="1"/>
  <c r="T2132" i="15"/>
  <c r="S2132" i="15"/>
  <c r="P2132" i="15"/>
  <c r="R2132" i="15" s="1"/>
  <c r="T2131" i="15"/>
  <c r="S2131" i="15"/>
  <c r="P2131" i="15"/>
  <c r="R2131" i="15" s="1"/>
  <c r="T2130" i="15"/>
  <c r="S2130" i="15"/>
  <c r="P2130" i="15"/>
  <c r="R2130" i="15" s="1"/>
  <c r="T2129" i="15"/>
  <c r="S2129" i="15"/>
  <c r="P2129" i="15"/>
  <c r="R2129" i="15" s="1"/>
  <c r="T2128" i="15"/>
  <c r="S2128" i="15"/>
  <c r="P2128" i="15"/>
  <c r="R2128" i="15" s="1"/>
  <c r="T2127" i="15"/>
  <c r="S2127" i="15"/>
  <c r="P2127" i="15"/>
  <c r="R2127" i="15" s="1"/>
  <c r="T2126" i="15"/>
  <c r="S2126" i="15"/>
  <c r="P2126" i="15"/>
  <c r="R2126" i="15" s="1"/>
  <c r="T2125" i="15"/>
  <c r="S2125" i="15"/>
  <c r="P2125" i="15"/>
  <c r="R2125" i="15" s="1"/>
  <c r="T2124" i="15"/>
  <c r="S2124" i="15"/>
  <c r="P2124" i="15"/>
  <c r="R2124" i="15" s="1"/>
  <c r="T2123" i="15"/>
  <c r="S2123" i="15"/>
  <c r="P2123" i="15"/>
  <c r="R2123" i="15" s="1"/>
  <c r="T2122" i="15"/>
  <c r="S2122" i="15"/>
  <c r="P2122" i="15"/>
  <c r="R2122" i="15" s="1"/>
  <c r="T2121" i="15"/>
  <c r="S2121" i="15"/>
  <c r="P2121" i="15"/>
  <c r="R2121" i="15" s="1"/>
  <c r="T2120" i="15"/>
  <c r="S2120" i="15"/>
  <c r="P2120" i="15"/>
  <c r="R2120" i="15" s="1"/>
  <c r="T2119" i="15"/>
  <c r="S2119" i="15"/>
  <c r="P2119" i="15"/>
  <c r="R2119" i="15" s="1"/>
  <c r="T2118" i="15"/>
  <c r="S2118" i="15"/>
  <c r="P2118" i="15"/>
  <c r="R2118" i="15" s="1"/>
  <c r="T2117" i="15"/>
  <c r="S2117" i="15"/>
  <c r="P2117" i="15"/>
  <c r="R2117" i="15" s="1"/>
  <c r="T2116" i="15"/>
  <c r="S2116" i="15"/>
  <c r="P2116" i="15"/>
  <c r="R2116" i="15" s="1"/>
  <c r="T2115" i="15"/>
  <c r="S2115" i="15"/>
  <c r="P2115" i="15"/>
  <c r="R2115" i="15" s="1"/>
  <c r="T2114" i="15"/>
  <c r="S2114" i="15"/>
  <c r="P2114" i="15"/>
  <c r="R2114" i="15" s="1"/>
  <c r="T2113" i="15"/>
  <c r="S2113" i="15"/>
  <c r="P2113" i="15"/>
  <c r="R2113" i="15" s="1"/>
  <c r="T2112" i="15"/>
  <c r="S2112" i="15"/>
  <c r="P2112" i="15"/>
  <c r="R2112" i="15" s="1"/>
  <c r="T2111" i="15"/>
  <c r="S2111" i="15"/>
  <c r="P2111" i="15"/>
  <c r="R2111" i="15" s="1"/>
  <c r="T2110" i="15"/>
  <c r="S2110" i="15"/>
  <c r="P2110" i="15"/>
  <c r="R2110" i="15" s="1"/>
  <c r="T2109" i="15"/>
  <c r="S2109" i="15"/>
  <c r="P2109" i="15"/>
  <c r="R2109" i="15" s="1"/>
  <c r="T2108" i="15"/>
  <c r="S2108" i="15"/>
  <c r="P2108" i="15"/>
  <c r="R2108" i="15" s="1"/>
  <c r="T2107" i="15"/>
  <c r="S2107" i="15"/>
  <c r="P2107" i="15"/>
  <c r="R2107" i="15" s="1"/>
  <c r="T2106" i="15"/>
  <c r="S2106" i="15"/>
  <c r="P2106" i="15"/>
  <c r="R2106" i="15" s="1"/>
  <c r="T2105" i="15"/>
  <c r="S2105" i="15"/>
  <c r="P2105" i="15"/>
  <c r="R2105" i="15" s="1"/>
  <c r="T2104" i="15"/>
  <c r="S2104" i="15"/>
  <c r="P2104" i="15"/>
  <c r="R2104" i="15" s="1"/>
  <c r="T2103" i="15"/>
  <c r="S2103" i="15"/>
  <c r="P2103" i="15"/>
  <c r="R2103" i="15" s="1"/>
  <c r="T2102" i="15"/>
  <c r="S2102" i="15"/>
  <c r="P2102" i="15"/>
  <c r="R2102" i="15" s="1"/>
  <c r="T2101" i="15"/>
  <c r="S2101" i="15"/>
  <c r="P2101" i="15"/>
  <c r="R2101" i="15" s="1"/>
  <c r="T2100" i="15"/>
  <c r="S2100" i="15"/>
  <c r="P2100" i="15"/>
  <c r="R2100" i="15" s="1"/>
  <c r="T2099" i="15"/>
  <c r="S2099" i="15"/>
  <c r="P2099" i="15"/>
  <c r="R2099" i="15" s="1"/>
  <c r="T2098" i="15"/>
  <c r="S2098" i="15"/>
  <c r="P2098" i="15"/>
  <c r="R2098" i="15" s="1"/>
  <c r="T2097" i="15"/>
  <c r="S2097" i="15"/>
  <c r="P2097" i="15"/>
  <c r="R2097" i="15" s="1"/>
  <c r="T2096" i="15"/>
  <c r="S2096" i="15"/>
  <c r="P2096" i="15"/>
  <c r="R2096" i="15" s="1"/>
  <c r="T2095" i="15"/>
  <c r="S2095" i="15"/>
  <c r="P2095" i="15"/>
  <c r="R2095" i="15" s="1"/>
  <c r="T2094" i="15"/>
  <c r="S2094" i="15"/>
  <c r="P2094" i="15"/>
  <c r="R2094" i="15" s="1"/>
  <c r="T2093" i="15"/>
  <c r="S2093" i="15"/>
  <c r="P2093" i="15"/>
  <c r="R2093" i="15" s="1"/>
  <c r="T2092" i="15"/>
  <c r="S2092" i="15"/>
  <c r="P2092" i="15"/>
  <c r="R2092" i="15" s="1"/>
  <c r="T2091" i="15"/>
  <c r="S2091" i="15"/>
  <c r="P2091" i="15"/>
  <c r="R2091" i="15" s="1"/>
  <c r="T2090" i="15"/>
  <c r="S2090" i="15"/>
  <c r="P2090" i="15"/>
  <c r="R2090" i="15" s="1"/>
  <c r="T2089" i="15"/>
  <c r="S2089" i="15"/>
  <c r="P2089" i="15"/>
  <c r="R2089" i="15" s="1"/>
  <c r="T2088" i="15"/>
  <c r="S2088" i="15"/>
  <c r="P2088" i="15"/>
  <c r="R2088" i="15" s="1"/>
  <c r="T2087" i="15"/>
  <c r="S2087" i="15"/>
  <c r="P2087" i="15"/>
  <c r="R2087" i="15" s="1"/>
  <c r="T2086" i="15"/>
  <c r="S2086" i="15"/>
  <c r="P2086" i="15"/>
  <c r="R2086" i="15" s="1"/>
  <c r="T2085" i="15"/>
  <c r="S2085" i="15"/>
  <c r="P2085" i="15"/>
  <c r="R2085" i="15" s="1"/>
  <c r="T2084" i="15"/>
  <c r="S2084" i="15"/>
  <c r="P2084" i="15"/>
  <c r="R2084" i="15" s="1"/>
  <c r="T2083" i="15"/>
  <c r="S2083" i="15"/>
  <c r="P2083" i="15"/>
  <c r="R2083" i="15" s="1"/>
  <c r="T2082" i="15"/>
  <c r="S2082" i="15"/>
  <c r="P2082" i="15"/>
  <c r="R2082" i="15" s="1"/>
  <c r="T2081" i="15"/>
  <c r="S2081" i="15"/>
  <c r="P2081" i="15"/>
  <c r="R2081" i="15" s="1"/>
  <c r="T2080" i="15"/>
  <c r="S2080" i="15"/>
  <c r="P2080" i="15"/>
  <c r="R2080" i="15" s="1"/>
  <c r="T2079" i="15"/>
  <c r="S2079" i="15"/>
  <c r="P2079" i="15"/>
  <c r="R2079" i="15" s="1"/>
  <c r="T2078" i="15"/>
  <c r="S2078" i="15"/>
  <c r="P2078" i="15"/>
  <c r="R2078" i="15" s="1"/>
  <c r="T2077" i="15"/>
  <c r="S2077" i="15"/>
  <c r="P2077" i="15"/>
  <c r="R2077" i="15" s="1"/>
  <c r="T2076" i="15"/>
  <c r="S2076" i="15"/>
  <c r="P2076" i="15"/>
  <c r="R2076" i="15" s="1"/>
  <c r="T2075" i="15"/>
  <c r="S2075" i="15"/>
  <c r="P2075" i="15"/>
  <c r="R2075" i="15" s="1"/>
  <c r="T2074" i="15"/>
  <c r="S2074" i="15"/>
  <c r="P2074" i="15"/>
  <c r="R2074" i="15" s="1"/>
  <c r="T2073" i="15"/>
  <c r="S2073" i="15"/>
  <c r="P2073" i="15"/>
  <c r="R2073" i="15" s="1"/>
  <c r="T2072" i="15"/>
  <c r="S2072" i="15"/>
  <c r="P2072" i="15"/>
  <c r="R2072" i="15" s="1"/>
  <c r="T2071" i="15"/>
  <c r="S2071" i="15"/>
  <c r="P2071" i="15"/>
  <c r="R2071" i="15" s="1"/>
  <c r="T2070" i="15"/>
  <c r="S2070" i="15"/>
  <c r="P2070" i="15"/>
  <c r="R2070" i="15" s="1"/>
  <c r="T2069" i="15"/>
  <c r="S2069" i="15"/>
  <c r="P2069" i="15"/>
  <c r="R2069" i="15" s="1"/>
  <c r="T2068" i="15"/>
  <c r="S2068" i="15"/>
  <c r="P2068" i="15"/>
  <c r="R2068" i="15" s="1"/>
  <c r="T2067" i="15"/>
  <c r="S2067" i="15"/>
  <c r="P2067" i="15"/>
  <c r="R2067" i="15" s="1"/>
  <c r="T2066" i="15"/>
  <c r="S2066" i="15"/>
  <c r="P2066" i="15"/>
  <c r="R2066" i="15" s="1"/>
  <c r="T2065" i="15"/>
  <c r="S2065" i="15"/>
  <c r="P2065" i="15"/>
  <c r="R2065" i="15" s="1"/>
  <c r="T2064" i="15"/>
  <c r="S2064" i="15"/>
  <c r="P2064" i="15"/>
  <c r="R2064" i="15" s="1"/>
  <c r="T2063" i="15"/>
  <c r="S2063" i="15"/>
  <c r="P2063" i="15"/>
  <c r="R2063" i="15" s="1"/>
  <c r="T2062" i="15"/>
  <c r="S2062" i="15"/>
  <c r="P2062" i="15"/>
  <c r="R2062" i="15" s="1"/>
  <c r="T2061" i="15"/>
  <c r="S2061" i="15"/>
  <c r="P2061" i="15"/>
  <c r="R2061" i="15" s="1"/>
  <c r="T2060" i="15"/>
  <c r="S2060" i="15"/>
  <c r="P2060" i="15"/>
  <c r="R2060" i="15" s="1"/>
  <c r="T2059" i="15"/>
  <c r="S2059" i="15"/>
  <c r="P2059" i="15"/>
  <c r="R2059" i="15" s="1"/>
  <c r="T2058" i="15"/>
  <c r="S2058" i="15"/>
  <c r="P2058" i="15"/>
  <c r="R2058" i="15" s="1"/>
  <c r="T2057" i="15"/>
  <c r="S2057" i="15"/>
  <c r="P2057" i="15"/>
  <c r="R2057" i="15" s="1"/>
  <c r="T2056" i="15"/>
  <c r="S2056" i="15"/>
  <c r="P2056" i="15"/>
  <c r="R2056" i="15" s="1"/>
  <c r="T2055" i="15"/>
  <c r="S2055" i="15"/>
  <c r="P2055" i="15"/>
  <c r="R2055" i="15" s="1"/>
  <c r="T2054" i="15"/>
  <c r="S2054" i="15"/>
  <c r="P2054" i="15"/>
  <c r="R2054" i="15" s="1"/>
  <c r="T2053" i="15"/>
  <c r="S2053" i="15"/>
  <c r="P2053" i="15"/>
  <c r="R2053" i="15" s="1"/>
  <c r="T2052" i="15"/>
  <c r="S2052" i="15"/>
  <c r="P2052" i="15"/>
  <c r="R2052" i="15" s="1"/>
  <c r="T2051" i="15"/>
  <c r="S2051" i="15"/>
  <c r="P2051" i="15"/>
  <c r="R2051" i="15" s="1"/>
  <c r="T2050" i="15"/>
  <c r="S2050" i="15"/>
  <c r="P2050" i="15"/>
  <c r="R2050" i="15" s="1"/>
  <c r="T2049" i="15"/>
  <c r="S2049" i="15"/>
  <c r="P2049" i="15"/>
  <c r="R2049" i="15" s="1"/>
  <c r="T2048" i="15"/>
  <c r="S2048" i="15"/>
  <c r="P2048" i="15"/>
  <c r="R2048" i="15" s="1"/>
  <c r="T2047" i="15"/>
  <c r="S2047" i="15"/>
  <c r="P2047" i="15"/>
  <c r="R2047" i="15" s="1"/>
  <c r="T2046" i="15"/>
  <c r="S2046" i="15"/>
  <c r="P2046" i="15"/>
  <c r="R2046" i="15" s="1"/>
  <c r="T2045" i="15"/>
  <c r="S2045" i="15"/>
  <c r="P2045" i="15"/>
  <c r="R2045" i="15" s="1"/>
  <c r="T2044" i="15"/>
  <c r="S2044" i="15"/>
  <c r="P2044" i="15"/>
  <c r="R2044" i="15" s="1"/>
  <c r="T2043" i="15"/>
  <c r="S2043" i="15"/>
  <c r="P2043" i="15"/>
  <c r="R2043" i="15" s="1"/>
  <c r="T2042" i="15"/>
  <c r="S2042" i="15"/>
  <c r="P2042" i="15"/>
  <c r="R2042" i="15" s="1"/>
  <c r="T2041" i="15"/>
  <c r="S2041" i="15"/>
  <c r="P2041" i="15"/>
  <c r="R2041" i="15" s="1"/>
  <c r="T2040" i="15"/>
  <c r="S2040" i="15"/>
  <c r="P2040" i="15"/>
  <c r="R2040" i="15" s="1"/>
  <c r="T2039" i="15"/>
  <c r="S2039" i="15"/>
  <c r="P2039" i="15"/>
  <c r="R2039" i="15" s="1"/>
  <c r="T2038" i="15"/>
  <c r="S2038" i="15"/>
  <c r="P2038" i="15"/>
  <c r="R2038" i="15" s="1"/>
  <c r="T2037" i="15"/>
  <c r="S2037" i="15"/>
  <c r="P2037" i="15"/>
  <c r="R2037" i="15" s="1"/>
  <c r="T2036" i="15"/>
  <c r="S2036" i="15"/>
  <c r="P2036" i="15"/>
  <c r="R2036" i="15" s="1"/>
  <c r="T2035" i="15"/>
  <c r="S2035" i="15"/>
  <c r="P2035" i="15"/>
  <c r="R2035" i="15" s="1"/>
  <c r="T2034" i="15"/>
  <c r="S2034" i="15"/>
  <c r="P2034" i="15"/>
  <c r="R2034" i="15" s="1"/>
  <c r="T2033" i="15"/>
  <c r="S2033" i="15"/>
  <c r="P2033" i="15"/>
  <c r="R2033" i="15" s="1"/>
  <c r="T2032" i="15"/>
  <c r="S2032" i="15"/>
  <c r="P2032" i="15"/>
  <c r="R2032" i="15" s="1"/>
  <c r="T2031" i="15"/>
  <c r="S2031" i="15"/>
  <c r="P2031" i="15"/>
  <c r="R2031" i="15" s="1"/>
  <c r="T2030" i="15"/>
  <c r="S2030" i="15"/>
  <c r="P2030" i="15"/>
  <c r="R2030" i="15" s="1"/>
  <c r="T2029" i="15"/>
  <c r="S2029" i="15"/>
  <c r="P2029" i="15"/>
  <c r="R2029" i="15" s="1"/>
  <c r="T2028" i="15"/>
  <c r="S2028" i="15"/>
  <c r="P2028" i="15"/>
  <c r="R2028" i="15" s="1"/>
  <c r="T2027" i="15"/>
  <c r="S2027" i="15"/>
  <c r="P2027" i="15"/>
  <c r="R2027" i="15" s="1"/>
  <c r="T2026" i="15"/>
  <c r="S2026" i="15"/>
  <c r="P2026" i="15"/>
  <c r="R2026" i="15" s="1"/>
  <c r="T2025" i="15"/>
  <c r="S2025" i="15"/>
  <c r="P2025" i="15"/>
  <c r="R2025" i="15" s="1"/>
  <c r="T2024" i="15"/>
  <c r="S2024" i="15"/>
  <c r="P2024" i="15"/>
  <c r="R2024" i="15" s="1"/>
  <c r="T2023" i="15"/>
  <c r="S2023" i="15"/>
  <c r="P2023" i="15"/>
  <c r="R2023" i="15" s="1"/>
  <c r="T2022" i="15"/>
  <c r="S2022" i="15"/>
  <c r="P2022" i="15"/>
  <c r="R2022" i="15" s="1"/>
  <c r="T2021" i="15"/>
  <c r="S2021" i="15"/>
  <c r="P2021" i="15"/>
  <c r="R2021" i="15" s="1"/>
  <c r="T2020" i="15"/>
  <c r="S2020" i="15"/>
  <c r="P2020" i="15"/>
  <c r="R2020" i="15" s="1"/>
  <c r="T2019" i="15"/>
  <c r="S2019" i="15"/>
  <c r="P2019" i="15"/>
  <c r="R2019" i="15" s="1"/>
  <c r="T2018" i="15"/>
  <c r="S2018" i="15"/>
  <c r="P2018" i="15"/>
  <c r="R2018" i="15" s="1"/>
  <c r="T2017" i="15"/>
  <c r="S2017" i="15"/>
  <c r="P2017" i="15"/>
  <c r="R2017" i="15" s="1"/>
  <c r="T2016" i="15"/>
  <c r="S2016" i="15"/>
  <c r="P2016" i="15"/>
  <c r="R2016" i="15" s="1"/>
  <c r="T2015" i="15"/>
  <c r="S2015" i="15"/>
  <c r="P2015" i="15"/>
  <c r="R2015" i="15" s="1"/>
  <c r="T2014" i="15"/>
  <c r="S2014" i="15"/>
  <c r="P2014" i="15"/>
  <c r="R2014" i="15" s="1"/>
  <c r="T2013" i="15"/>
  <c r="S2013" i="15"/>
  <c r="P2013" i="15"/>
  <c r="R2013" i="15" s="1"/>
  <c r="T2012" i="15"/>
  <c r="S2012" i="15"/>
  <c r="P2012" i="15"/>
  <c r="R2012" i="15" s="1"/>
  <c r="T2011" i="15"/>
  <c r="S2011" i="15"/>
  <c r="P2011" i="15"/>
  <c r="R2011" i="15" s="1"/>
  <c r="T2010" i="15"/>
  <c r="S2010" i="15"/>
  <c r="P2010" i="15"/>
  <c r="R2010" i="15" s="1"/>
  <c r="T2009" i="15"/>
  <c r="S2009" i="15"/>
  <c r="P2009" i="15"/>
  <c r="R2009" i="15" s="1"/>
  <c r="T2008" i="15"/>
  <c r="S2008" i="15"/>
  <c r="P2008" i="15"/>
  <c r="R2008" i="15" s="1"/>
  <c r="T2007" i="15"/>
  <c r="S2007" i="15"/>
  <c r="P2007" i="15"/>
  <c r="R2007" i="15" s="1"/>
  <c r="T2006" i="15"/>
  <c r="S2006" i="15"/>
  <c r="P2006" i="15"/>
  <c r="R2006" i="15" s="1"/>
  <c r="T2005" i="15"/>
  <c r="S2005" i="15"/>
  <c r="P2005" i="15"/>
  <c r="R2005" i="15" s="1"/>
  <c r="T2004" i="15"/>
  <c r="S2004" i="15"/>
  <c r="P2004" i="15"/>
  <c r="R2004" i="15" s="1"/>
  <c r="T2003" i="15"/>
  <c r="S2003" i="15"/>
  <c r="P2003" i="15"/>
  <c r="R2003" i="15" s="1"/>
  <c r="T2002" i="15"/>
  <c r="S2002" i="15"/>
  <c r="P2002" i="15"/>
  <c r="R2002" i="15" s="1"/>
  <c r="T2001" i="15"/>
  <c r="S2001" i="15"/>
  <c r="P2001" i="15"/>
  <c r="R2001" i="15" s="1"/>
  <c r="T2000" i="15"/>
  <c r="S2000" i="15"/>
  <c r="P2000" i="15"/>
  <c r="R2000" i="15" s="1"/>
  <c r="T1999" i="15"/>
  <c r="S1999" i="15"/>
  <c r="P1999" i="15"/>
  <c r="R1999" i="15" s="1"/>
  <c r="T1998" i="15"/>
  <c r="S1998" i="15"/>
  <c r="P1998" i="15"/>
  <c r="R1998" i="15" s="1"/>
  <c r="T1997" i="15"/>
  <c r="S1997" i="15"/>
  <c r="P1997" i="15"/>
  <c r="R1997" i="15" s="1"/>
  <c r="T1996" i="15"/>
  <c r="S1996" i="15"/>
  <c r="P1996" i="15"/>
  <c r="R1996" i="15" s="1"/>
  <c r="T1995" i="15"/>
  <c r="S1995" i="15"/>
  <c r="P1995" i="15"/>
  <c r="R1995" i="15" s="1"/>
  <c r="T1994" i="15"/>
  <c r="S1994" i="15"/>
  <c r="P1994" i="15"/>
  <c r="R1994" i="15" s="1"/>
  <c r="T1993" i="15"/>
  <c r="S1993" i="15"/>
  <c r="P1993" i="15"/>
  <c r="R1993" i="15" s="1"/>
  <c r="T1992" i="15"/>
  <c r="S1992" i="15"/>
  <c r="P1992" i="15"/>
  <c r="R1992" i="15" s="1"/>
  <c r="T1991" i="15"/>
  <c r="S1991" i="15"/>
  <c r="P1991" i="15"/>
  <c r="R1991" i="15" s="1"/>
  <c r="T1990" i="15"/>
  <c r="S1990" i="15"/>
  <c r="P1990" i="15"/>
  <c r="R1990" i="15" s="1"/>
  <c r="T1989" i="15"/>
  <c r="S1989" i="15"/>
  <c r="P1989" i="15"/>
  <c r="R1989" i="15" s="1"/>
  <c r="T1988" i="15"/>
  <c r="S1988" i="15"/>
  <c r="P1988" i="15"/>
  <c r="R1988" i="15" s="1"/>
  <c r="T1987" i="15"/>
  <c r="S1987" i="15"/>
  <c r="P1987" i="15"/>
  <c r="R1987" i="15" s="1"/>
  <c r="T1986" i="15"/>
  <c r="S1986" i="15"/>
  <c r="P1986" i="15"/>
  <c r="R1986" i="15" s="1"/>
  <c r="T1985" i="15"/>
  <c r="S1985" i="15"/>
  <c r="P1985" i="15"/>
  <c r="R1985" i="15" s="1"/>
  <c r="T1984" i="15"/>
  <c r="S1984" i="15"/>
  <c r="P1984" i="15"/>
  <c r="R1984" i="15" s="1"/>
  <c r="T1983" i="15"/>
  <c r="S1983" i="15"/>
  <c r="P1983" i="15"/>
  <c r="R1983" i="15" s="1"/>
  <c r="T1982" i="15"/>
  <c r="S1982" i="15"/>
  <c r="P1982" i="15"/>
  <c r="R1982" i="15" s="1"/>
  <c r="T1981" i="15"/>
  <c r="S1981" i="15"/>
  <c r="P1981" i="15"/>
  <c r="R1981" i="15" s="1"/>
  <c r="T1980" i="15"/>
  <c r="S1980" i="15"/>
  <c r="P1980" i="15"/>
  <c r="R1980" i="15" s="1"/>
  <c r="T1979" i="15"/>
  <c r="S1979" i="15"/>
  <c r="P1979" i="15"/>
  <c r="R1979" i="15" s="1"/>
  <c r="T1978" i="15"/>
  <c r="S1978" i="15"/>
  <c r="P1978" i="15"/>
  <c r="R1978" i="15" s="1"/>
  <c r="T1977" i="15"/>
  <c r="S1977" i="15"/>
  <c r="P1977" i="15"/>
  <c r="R1977" i="15" s="1"/>
  <c r="T1976" i="15"/>
  <c r="S1976" i="15"/>
  <c r="P1976" i="15"/>
  <c r="R1976" i="15" s="1"/>
  <c r="T1975" i="15"/>
  <c r="S1975" i="15"/>
  <c r="P1975" i="15"/>
  <c r="R1975" i="15" s="1"/>
  <c r="T1974" i="15"/>
  <c r="S1974" i="15"/>
  <c r="P1974" i="15"/>
  <c r="R1974" i="15" s="1"/>
  <c r="T1973" i="15"/>
  <c r="S1973" i="15"/>
  <c r="P1973" i="15"/>
  <c r="R1973" i="15" s="1"/>
  <c r="T1972" i="15"/>
  <c r="S1972" i="15"/>
  <c r="P1972" i="15"/>
  <c r="R1972" i="15" s="1"/>
  <c r="T1971" i="15"/>
  <c r="S1971" i="15"/>
  <c r="P1971" i="15"/>
  <c r="R1971" i="15" s="1"/>
  <c r="T1970" i="15"/>
  <c r="S1970" i="15"/>
  <c r="P1970" i="15"/>
  <c r="R1970" i="15" s="1"/>
  <c r="T1969" i="15"/>
  <c r="S1969" i="15"/>
  <c r="P1969" i="15"/>
  <c r="R1969" i="15" s="1"/>
  <c r="T1968" i="15"/>
  <c r="S1968" i="15"/>
  <c r="P1968" i="15"/>
  <c r="R1968" i="15" s="1"/>
  <c r="T1967" i="15"/>
  <c r="S1967" i="15"/>
  <c r="P1967" i="15"/>
  <c r="R1967" i="15" s="1"/>
  <c r="T1966" i="15"/>
  <c r="S1966" i="15"/>
  <c r="P1966" i="15"/>
  <c r="R1966" i="15" s="1"/>
  <c r="T1965" i="15"/>
  <c r="S1965" i="15"/>
  <c r="P1965" i="15"/>
  <c r="R1965" i="15" s="1"/>
  <c r="T1964" i="15"/>
  <c r="S1964" i="15"/>
  <c r="P1964" i="15"/>
  <c r="R1964" i="15" s="1"/>
  <c r="T1963" i="15"/>
  <c r="S1963" i="15"/>
  <c r="P1963" i="15"/>
  <c r="R1963" i="15" s="1"/>
  <c r="T1962" i="15"/>
  <c r="S1962" i="15"/>
  <c r="P1962" i="15"/>
  <c r="R1962" i="15" s="1"/>
  <c r="T1961" i="15"/>
  <c r="S1961" i="15"/>
  <c r="P1961" i="15"/>
  <c r="R1961" i="15" s="1"/>
  <c r="T1960" i="15"/>
  <c r="S1960" i="15"/>
  <c r="P1960" i="15"/>
  <c r="R1960" i="15" s="1"/>
  <c r="T1959" i="15"/>
  <c r="S1959" i="15"/>
  <c r="P1959" i="15"/>
  <c r="R1959" i="15" s="1"/>
  <c r="T1958" i="15"/>
  <c r="S1958" i="15"/>
  <c r="P1958" i="15"/>
  <c r="R1958" i="15" s="1"/>
  <c r="T1957" i="15"/>
  <c r="S1957" i="15"/>
  <c r="P1957" i="15"/>
  <c r="R1957" i="15" s="1"/>
  <c r="T1956" i="15"/>
  <c r="S1956" i="15"/>
  <c r="P1956" i="15"/>
  <c r="R1956" i="15" s="1"/>
  <c r="T1955" i="15"/>
  <c r="S1955" i="15"/>
  <c r="P1955" i="15"/>
  <c r="R1955" i="15" s="1"/>
  <c r="T1954" i="15"/>
  <c r="S1954" i="15"/>
  <c r="P1954" i="15"/>
  <c r="R1954" i="15" s="1"/>
  <c r="T1953" i="15"/>
  <c r="S1953" i="15"/>
  <c r="P1953" i="15"/>
  <c r="R1953" i="15" s="1"/>
  <c r="T1952" i="15"/>
  <c r="S1952" i="15"/>
  <c r="P1952" i="15"/>
  <c r="R1952" i="15" s="1"/>
  <c r="T1951" i="15"/>
  <c r="S1951" i="15"/>
  <c r="P1951" i="15"/>
  <c r="R1951" i="15" s="1"/>
  <c r="T1950" i="15"/>
  <c r="S1950" i="15"/>
  <c r="P1950" i="15"/>
  <c r="R1950" i="15" s="1"/>
  <c r="T1949" i="15"/>
  <c r="S1949" i="15"/>
  <c r="P1949" i="15"/>
  <c r="R1949" i="15" s="1"/>
  <c r="T1948" i="15"/>
  <c r="S1948" i="15"/>
  <c r="P1948" i="15"/>
  <c r="R1948" i="15" s="1"/>
  <c r="T1947" i="15"/>
  <c r="S1947" i="15"/>
  <c r="P1947" i="15"/>
  <c r="R1947" i="15" s="1"/>
  <c r="T1946" i="15"/>
  <c r="S1946" i="15"/>
  <c r="P1946" i="15"/>
  <c r="R1946" i="15" s="1"/>
  <c r="T1945" i="15"/>
  <c r="S1945" i="15"/>
  <c r="P1945" i="15"/>
  <c r="R1945" i="15" s="1"/>
  <c r="T1944" i="15"/>
  <c r="S1944" i="15"/>
  <c r="P1944" i="15"/>
  <c r="R1944" i="15" s="1"/>
  <c r="T1943" i="15"/>
  <c r="S1943" i="15"/>
  <c r="P1943" i="15"/>
  <c r="R1943" i="15" s="1"/>
  <c r="T1942" i="15"/>
  <c r="S1942" i="15"/>
  <c r="P1942" i="15"/>
  <c r="R1942" i="15" s="1"/>
  <c r="T1941" i="15"/>
  <c r="S1941" i="15"/>
  <c r="P1941" i="15"/>
  <c r="R1941" i="15" s="1"/>
  <c r="T1940" i="15"/>
  <c r="S1940" i="15"/>
  <c r="P1940" i="15"/>
  <c r="R1940" i="15" s="1"/>
  <c r="T1939" i="15"/>
  <c r="S1939" i="15"/>
  <c r="P1939" i="15"/>
  <c r="R1939" i="15" s="1"/>
  <c r="T1938" i="15"/>
  <c r="S1938" i="15"/>
  <c r="P1938" i="15"/>
  <c r="R1938" i="15" s="1"/>
  <c r="T1937" i="15"/>
  <c r="S1937" i="15"/>
  <c r="P1937" i="15"/>
  <c r="R1937" i="15" s="1"/>
  <c r="T1936" i="15"/>
  <c r="S1936" i="15"/>
  <c r="P1936" i="15"/>
  <c r="R1936" i="15" s="1"/>
  <c r="T1935" i="15"/>
  <c r="S1935" i="15"/>
  <c r="P1935" i="15"/>
  <c r="R1935" i="15" s="1"/>
  <c r="T1934" i="15"/>
  <c r="S1934" i="15"/>
  <c r="P1934" i="15"/>
  <c r="R1934" i="15" s="1"/>
  <c r="T1933" i="15"/>
  <c r="S1933" i="15"/>
  <c r="P1933" i="15"/>
  <c r="R1933" i="15" s="1"/>
  <c r="T1932" i="15"/>
  <c r="S1932" i="15"/>
  <c r="P1932" i="15"/>
  <c r="R1932" i="15" s="1"/>
  <c r="T1931" i="15"/>
  <c r="S1931" i="15"/>
  <c r="P1931" i="15"/>
  <c r="R1931" i="15" s="1"/>
  <c r="T1930" i="15"/>
  <c r="S1930" i="15"/>
  <c r="P1930" i="15"/>
  <c r="R1930" i="15" s="1"/>
  <c r="T1929" i="15"/>
  <c r="S1929" i="15"/>
  <c r="P1929" i="15"/>
  <c r="R1929" i="15" s="1"/>
  <c r="T1928" i="15"/>
  <c r="S1928" i="15"/>
  <c r="P1928" i="15"/>
  <c r="R1928" i="15" s="1"/>
  <c r="T1927" i="15"/>
  <c r="S1927" i="15"/>
  <c r="P1927" i="15"/>
  <c r="R1927" i="15" s="1"/>
  <c r="T1926" i="15"/>
  <c r="S1926" i="15"/>
  <c r="P1926" i="15"/>
  <c r="R1926" i="15" s="1"/>
  <c r="T1925" i="15"/>
  <c r="S1925" i="15"/>
  <c r="P1925" i="15"/>
  <c r="R1925" i="15" s="1"/>
  <c r="T1924" i="15"/>
  <c r="S1924" i="15"/>
  <c r="P1924" i="15"/>
  <c r="R1924" i="15" s="1"/>
  <c r="T1923" i="15"/>
  <c r="S1923" i="15"/>
  <c r="P1923" i="15"/>
  <c r="R1923" i="15" s="1"/>
  <c r="T1922" i="15"/>
  <c r="S1922" i="15"/>
  <c r="P1922" i="15"/>
  <c r="R1922" i="15" s="1"/>
  <c r="T1921" i="15"/>
  <c r="S1921" i="15"/>
  <c r="P1921" i="15"/>
  <c r="R1921" i="15" s="1"/>
  <c r="T1920" i="15"/>
  <c r="S1920" i="15"/>
  <c r="P1920" i="15"/>
  <c r="R1920" i="15" s="1"/>
  <c r="T1919" i="15"/>
  <c r="S1919" i="15"/>
  <c r="P1919" i="15"/>
  <c r="R1919" i="15" s="1"/>
  <c r="T1918" i="15"/>
  <c r="S1918" i="15"/>
  <c r="P1918" i="15"/>
  <c r="R1918" i="15" s="1"/>
  <c r="T1917" i="15"/>
  <c r="S1917" i="15"/>
  <c r="P1917" i="15"/>
  <c r="R1917" i="15" s="1"/>
  <c r="T1916" i="15"/>
  <c r="S1916" i="15"/>
  <c r="P1916" i="15"/>
  <c r="R1916" i="15" s="1"/>
  <c r="T1915" i="15"/>
  <c r="S1915" i="15"/>
  <c r="P1915" i="15"/>
  <c r="R1915" i="15" s="1"/>
  <c r="T1914" i="15"/>
  <c r="S1914" i="15"/>
  <c r="P1914" i="15"/>
  <c r="R1914" i="15" s="1"/>
  <c r="T1913" i="15"/>
  <c r="S1913" i="15"/>
  <c r="P1913" i="15"/>
  <c r="R1913" i="15" s="1"/>
  <c r="T1912" i="15"/>
  <c r="S1912" i="15"/>
  <c r="P1912" i="15"/>
  <c r="R1912" i="15" s="1"/>
  <c r="T1911" i="15"/>
  <c r="S1911" i="15"/>
  <c r="P1911" i="15"/>
  <c r="R1911" i="15" s="1"/>
  <c r="T1910" i="15"/>
  <c r="S1910" i="15"/>
  <c r="P1910" i="15"/>
  <c r="R1910" i="15" s="1"/>
  <c r="T1909" i="15"/>
  <c r="S1909" i="15"/>
  <c r="P1909" i="15"/>
  <c r="R1909" i="15" s="1"/>
  <c r="T1908" i="15"/>
  <c r="S1908" i="15"/>
  <c r="P1908" i="15"/>
  <c r="R1908" i="15" s="1"/>
  <c r="T1907" i="15"/>
  <c r="S1907" i="15"/>
  <c r="P1907" i="15"/>
  <c r="R1907" i="15" s="1"/>
  <c r="T1906" i="15"/>
  <c r="S1906" i="15"/>
  <c r="P1906" i="15"/>
  <c r="R1906" i="15" s="1"/>
  <c r="T1905" i="15"/>
  <c r="S1905" i="15"/>
  <c r="P1905" i="15"/>
  <c r="R1905" i="15" s="1"/>
  <c r="T1904" i="15"/>
  <c r="S1904" i="15"/>
  <c r="P1904" i="15"/>
  <c r="R1904" i="15" s="1"/>
  <c r="T1903" i="15"/>
  <c r="S1903" i="15"/>
  <c r="P1903" i="15"/>
  <c r="R1903" i="15" s="1"/>
  <c r="T1902" i="15"/>
  <c r="S1902" i="15"/>
  <c r="P1902" i="15"/>
  <c r="R1902" i="15" s="1"/>
  <c r="T1901" i="15"/>
  <c r="S1901" i="15"/>
  <c r="P1901" i="15"/>
  <c r="R1901" i="15" s="1"/>
  <c r="T1900" i="15"/>
  <c r="S1900" i="15"/>
  <c r="P1900" i="15"/>
  <c r="R1900" i="15" s="1"/>
  <c r="T1899" i="15"/>
  <c r="S1899" i="15"/>
  <c r="P1899" i="15"/>
  <c r="R1899" i="15" s="1"/>
  <c r="T1898" i="15"/>
  <c r="S1898" i="15"/>
  <c r="P1898" i="15"/>
  <c r="R1898" i="15" s="1"/>
  <c r="T1897" i="15"/>
  <c r="S1897" i="15"/>
  <c r="P1897" i="15"/>
  <c r="R1897" i="15" s="1"/>
  <c r="T1896" i="15"/>
  <c r="S1896" i="15"/>
  <c r="P1896" i="15"/>
  <c r="R1896" i="15" s="1"/>
  <c r="T1895" i="15"/>
  <c r="S1895" i="15"/>
  <c r="P1895" i="15"/>
  <c r="R1895" i="15" s="1"/>
  <c r="T1894" i="15"/>
  <c r="S1894" i="15"/>
  <c r="P1894" i="15"/>
  <c r="R1894" i="15" s="1"/>
  <c r="T1893" i="15"/>
  <c r="S1893" i="15"/>
  <c r="P1893" i="15"/>
  <c r="R1893" i="15" s="1"/>
  <c r="T1892" i="15"/>
  <c r="S1892" i="15"/>
  <c r="P1892" i="15"/>
  <c r="R1892" i="15" s="1"/>
  <c r="T1891" i="15"/>
  <c r="S1891" i="15"/>
  <c r="P1891" i="15"/>
  <c r="R1891" i="15" s="1"/>
  <c r="T1890" i="15"/>
  <c r="S1890" i="15"/>
  <c r="P1890" i="15"/>
  <c r="R1890" i="15" s="1"/>
  <c r="T1889" i="15"/>
  <c r="S1889" i="15"/>
  <c r="P1889" i="15"/>
  <c r="R1889" i="15" s="1"/>
  <c r="T1888" i="15"/>
  <c r="S1888" i="15"/>
  <c r="P1888" i="15"/>
  <c r="R1888" i="15" s="1"/>
  <c r="T1887" i="15"/>
  <c r="S1887" i="15"/>
  <c r="P1887" i="15"/>
  <c r="R1887" i="15" s="1"/>
  <c r="T1886" i="15"/>
  <c r="S1886" i="15"/>
  <c r="P1886" i="15"/>
  <c r="R1886" i="15" s="1"/>
  <c r="T1885" i="15"/>
  <c r="S1885" i="15"/>
  <c r="P1885" i="15"/>
  <c r="R1885" i="15" s="1"/>
  <c r="T1884" i="15"/>
  <c r="S1884" i="15"/>
  <c r="P1884" i="15"/>
  <c r="R1884" i="15" s="1"/>
  <c r="T1883" i="15"/>
  <c r="S1883" i="15"/>
  <c r="P1883" i="15"/>
  <c r="R1883" i="15" s="1"/>
  <c r="T1882" i="15"/>
  <c r="S1882" i="15"/>
  <c r="P1882" i="15"/>
  <c r="R1882" i="15" s="1"/>
  <c r="T1881" i="15"/>
  <c r="S1881" i="15"/>
  <c r="P1881" i="15"/>
  <c r="R1881" i="15" s="1"/>
  <c r="T1880" i="15"/>
  <c r="S1880" i="15"/>
  <c r="P1880" i="15"/>
  <c r="R1880" i="15" s="1"/>
  <c r="T1879" i="15"/>
  <c r="S1879" i="15"/>
  <c r="P1879" i="15"/>
  <c r="R1879" i="15" s="1"/>
  <c r="T1878" i="15"/>
  <c r="S1878" i="15"/>
  <c r="P1878" i="15"/>
  <c r="R1878" i="15" s="1"/>
  <c r="T1877" i="15"/>
  <c r="S1877" i="15"/>
  <c r="P1877" i="15"/>
  <c r="R1877" i="15" s="1"/>
  <c r="T1876" i="15"/>
  <c r="S1876" i="15"/>
  <c r="P1876" i="15"/>
  <c r="R1876" i="15" s="1"/>
  <c r="T1875" i="15"/>
  <c r="S1875" i="15"/>
  <c r="P1875" i="15"/>
  <c r="R1875" i="15" s="1"/>
  <c r="T1874" i="15"/>
  <c r="S1874" i="15"/>
  <c r="P1874" i="15"/>
  <c r="R1874" i="15" s="1"/>
  <c r="T1873" i="15"/>
  <c r="S1873" i="15"/>
  <c r="P1873" i="15"/>
  <c r="R1873" i="15" s="1"/>
  <c r="T1872" i="15"/>
  <c r="S1872" i="15"/>
  <c r="P1872" i="15"/>
  <c r="R1872" i="15" s="1"/>
  <c r="T1871" i="15"/>
  <c r="S1871" i="15"/>
  <c r="P1871" i="15"/>
  <c r="R1871" i="15" s="1"/>
  <c r="T1870" i="15"/>
  <c r="S1870" i="15"/>
  <c r="P1870" i="15"/>
  <c r="R1870" i="15" s="1"/>
  <c r="T1869" i="15"/>
  <c r="S1869" i="15"/>
  <c r="P1869" i="15"/>
  <c r="R1869" i="15" s="1"/>
  <c r="T1868" i="15"/>
  <c r="S1868" i="15"/>
  <c r="P1868" i="15"/>
  <c r="R1868" i="15" s="1"/>
  <c r="T1867" i="15"/>
  <c r="S1867" i="15"/>
  <c r="P1867" i="15"/>
  <c r="R1867" i="15" s="1"/>
  <c r="T1866" i="15"/>
  <c r="S1866" i="15"/>
  <c r="P1866" i="15"/>
  <c r="R1866" i="15" s="1"/>
  <c r="T1865" i="15"/>
  <c r="S1865" i="15"/>
  <c r="P1865" i="15"/>
  <c r="R1865" i="15" s="1"/>
  <c r="T1864" i="15"/>
  <c r="S1864" i="15"/>
  <c r="P1864" i="15"/>
  <c r="R1864" i="15" s="1"/>
  <c r="T1863" i="15"/>
  <c r="S1863" i="15"/>
  <c r="P1863" i="15"/>
  <c r="R1863" i="15" s="1"/>
  <c r="T1862" i="15"/>
  <c r="S1862" i="15"/>
  <c r="P1862" i="15"/>
  <c r="R1862" i="15" s="1"/>
  <c r="T1861" i="15"/>
  <c r="S1861" i="15"/>
  <c r="P1861" i="15"/>
  <c r="R1861" i="15" s="1"/>
  <c r="T1860" i="15"/>
  <c r="S1860" i="15"/>
  <c r="P1860" i="15"/>
  <c r="R1860" i="15" s="1"/>
  <c r="T1859" i="15"/>
  <c r="S1859" i="15"/>
  <c r="P1859" i="15"/>
  <c r="R1859" i="15" s="1"/>
  <c r="T1858" i="15"/>
  <c r="S1858" i="15"/>
  <c r="P1858" i="15"/>
  <c r="R1858" i="15" s="1"/>
  <c r="T1857" i="15"/>
  <c r="S1857" i="15"/>
  <c r="P1857" i="15"/>
  <c r="R1857" i="15" s="1"/>
  <c r="T1856" i="15"/>
  <c r="S1856" i="15"/>
  <c r="P1856" i="15"/>
  <c r="R1856" i="15" s="1"/>
  <c r="T1855" i="15"/>
  <c r="S1855" i="15"/>
  <c r="P1855" i="15"/>
  <c r="R1855" i="15" s="1"/>
  <c r="T1854" i="15"/>
  <c r="S1854" i="15"/>
  <c r="P1854" i="15"/>
  <c r="R1854" i="15" s="1"/>
  <c r="T1853" i="15"/>
  <c r="S1853" i="15"/>
  <c r="P1853" i="15"/>
  <c r="R1853" i="15" s="1"/>
  <c r="T1852" i="15"/>
  <c r="S1852" i="15"/>
  <c r="P1852" i="15"/>
  <c r="R1852" i="15" s="1"/>
  <c r="T1851" i="15"/>
  <c r="S1851" i="15"/>
  <c r="P1851" i="15"/>
  <c r="R1851" i="15" s="1"/>
  <c r="T1850" i="15"/>
  <c r="S1850" i="15"/>
  <c r="P1850" i="15"/>
  <c r="R1850" i="15" s="1"/>
  <c r="T1849" i="15"/>
  <c r="S1849" i="15"/>
  <c r="P1849" i="15"/>
  <c r="R1849" i="15" s="1"/>
  <c r="T1848" i="15"/>
  <c r="S1848" i="15"/>
  <c r="P1848" i="15"/>
  <c r="R1848" i="15" s="1"/>
  <c r="T1847" i="15"/>
  <c r="S1847" i="15"/>
  <c r="P1847" i="15"/>
  <c r="R1847" i="15" s="1"/>
  <c r="T1846" i="15"/>
  <c r="S1846" i="15"/>
  <c r="P1846" i="15"/>
  <c r="R1846" i="15" s="1"/>
  <c r="T1845" i="15"/>
  <c r="S1845" i="15"/>
  <c r="P1845" i="15"/>
  <c r="R1845" i="15" s="1"/>
  <c r="T1844" i="15"/>
  <c r="S1844" i="15"/>
  <c r="P1844" i="15"/>
  <c r="R1844" i="15" s="1"/>
  <c r="T1843" i="15"/>
  <c r="S1843" i="15"/>
  <c r="P1843" i="15"/>
  <c r="R1843" i="15" s="1"/>
  <c r="T1842" i="15"/>
  <c r="S1842" i="15"/>
  <c r="P1842" i="15"/>
  <c r="R1842" i="15" s="1"/>
  <c r="T1841" i="15"/>
  <c r="S1841" i="15"/>
  <c r="P1841" i="15"/>
  <c r="R1841" i="15" s="1"/>
  <c r="T1840" i="15"/>
  <c r="S1840" i="15"/>
  <c r="P1840" i="15"/>
  <c r="R1840" i="15" s="1"/>
  <c r="T1839" i="15"/>
  <c r="S1839" i="15"/>
  <c r="P1839" i="15"/>
  <c r="R1839" i="15" s="1"/>
  <c r="T1838" i="15"/>
  <c r="S1838" i="15"/>
  <c r="P1838" i="15"/>
  <c r="R1838" i="15" s="1"/>
  <c r="T1837" i="15"/>
  <c r="S1837" i="15"/>
  <c r="P1837" i="15"/>
  <c r="R1837" i="15" s="1"/>
  <c r="T1836" i="15"/>
  <c r="S1836" i="15"/>
  <c r="P1836" i="15"/>
  <c r="R1836" i="15" s="1"/>
  <c r="T1835" i="15"/>
  <c r="S1835" i="15"/>
  <c r="P1835" i="15"/>
  <c r="R1835" i="15" s="1"/>
  <c r="T1834" i="15"/>
  <c r="S1834" i="15"/>
  <c r="P1834" i="15"/>
  <c r="R1834" i="15" s="1"/>
  <c r="T1833" i="15"/>
  <c r="S1833" i="15"/>
  <c r="P1833" i="15"/>
  <c r="R1833" i="15" s="1"/>
  <c r="T1832" i="15"/>
  <c r="S1832" i="15"/>
  <c r="P1832" i="15"/>
  <c r="R1832" i="15" s="1"/>
  <c r="T1831" i="15"/>
  <c r="S1831" i="15"/>
  <c r="P1831" i="15"/>
  <c r="R1831" i="15" s="1"/>
  <c r="T1830" i="15"/>
  <c r="S1830" i="15"/>
  <c r="P1830" i="15"/>
  <c r="R1830" i="15" s="1"/>
  <c r="T1829" i="15"/>
  <c r="S1829" i="15"/>
  <c r="P1829" i="15"/>
  <c r="R1829" i="15" s="1"/>
  <c r="T1828" i="15"/>
  <c r="S1828" i="15"/>
  <c r="P1828" i="15"/>
  <c r="R1828" i="15" s="1"/>
  <c r="T1827" i="15"/>
  <c r="S1827" i="15"/>
  <c r="P1827" i="15"/>
  <c r="R1827" i="15" s="1"/>
  <c r="T1826" i="15"/>
  <c r="S1826" i="15"/>
  <c r="P1826" i="15"/>
  <c r="R1826" i="15" s="1"/>
  <c r="T1825" i="15"/>
  <c r="S1825" i="15"/>
  <c r="P1825" i="15"/>
  <c r="R1825" i="15" s="1"/>
  <c r="T1824" i="15"/>
  <c r="S1824" i="15"/>
  <c r="P1824" i="15"/>
  <c r="R1824" i="15" s="1"/>
  <c r="T1823" i="15"/>
  <c r="S1823" i="15"/>
  <c r="P1823" i="15"/>
  <c r="R1823" i="15" s="1"/>
  <c r="T1822" i="15"/>
  <c r="S1822" i="15"/>
  <c r="P1822" i="15"/>
  <c r="R1822" i="15" s="1"/>
  <c r="T1821" i="15"/>
  <c r="S1821" i="15"/>
  <c r="P1821" i="15"/>
  <c r="R1821" i="15" s="1"/>
  <c r="T1820" i="15"/>
  <c r="S1820" i="15"/>
  <c r="P1820" i="15"/>
  <c r="R1820" i="15" s="1"/>
  <c r="T1819" i="15"/>
  <c r="S1819" i="15"/>
  <c r="P1819" i="15"/>
  <c r="R1819" i="15" s="1"/>
  <c r="T1818" i="15"/>
  <c r="S1818" i="15"/>
  <c r="P1818" i="15"/>
  <c r="R1818" i="15" s="1"/>
  <c r="T1817" i="15"/>
  <c r="S1817" i="15"/>
  <c r="P1817" i="15"/>
  <c r="R1817" i="15" s="1"/>
  <c r="T1816" i="15"/>
  <c r="S1816" i="15"/>
  <c r="P1816" i="15"/>
  <c r="R1816" i="15" s="1"/>
  <c r="T1815" i="15"/>
  <c r="S1815" i="15"/>
  <c r="P1815" i="15"/>
  <c r="R1815" i="15" s="1"/>
  <c r="T1814" i="15"/>
  <c r="S1814" i="15"/>
  <c r="P1814" i="15"/>
  <c r="R1814" i="15" s="1"/>
  <c r="T1813" i="15"/>
  <c r="S1813" i="15"/>
  <c r="P1813" i="15"/>
  <c r="R1813" i="15" s="1"/>
  <c r="T1812" i="15"/>
  <c r="S1812" i="15"/>
  <c r="P1812" i="15"/>
  <c r="R1812" i="15" s="1"/>
  <c r="T1811" i="15"/>
  <c r="S1811" i="15"/>
  <c r="P1811" i="15"/>
  <c r="R1811" i="15" s="1"/>
  <c r="T1810" i="15"/>
  <c r="S1810" i="15"/>
  <c r="P1810" i="15"/>
  <c r="R1810" i="15" s="1"/>
  <c r="T1809" i="15"/>
  <c r="S1809" i="15"/>
  <c r="P1809" i="15"/>
  <c r="R1809" i="15" s="1"/>
  <c r="T1808" i="15"/>
  <c r="S1808" i="15"/>
  <c r="P1808" i="15"/>
  <c r="R1808" i="15" s="1"/>
  <c r="T1807" i="15"/>
  <c r="S1807" i="15"/>
  <c r="P1807" i="15"/>
  <c r="R1807" i="15" s="1"/>
  <c r="T1806" i="15"/>
  <c r="S1806" i="15"/>
  <c r="P1806" i="15"/>
  <c r="R1806" i="15" s="1"/>
  <c r="T1805" i="15"/>
  <c r="S1805" i="15"/>
  <c r="P1805" i="15"/>
  <c r="R1805" i="15" s="1"/>
  <c r="T1804" i="15"/>
  <c r="S1804" i="15"/>
  <c r="P1804" i="15"/>
  <c r="R1804" i="15" s="1"/>
  <c r="T1803" i="15"/>
  <c r="S1803" i="15"/>
  <c r="P1803" i="15"/>
  <c r="R1803" i="15" s="1"/>
  <c r="T1802" i="15"/>
  <c r="S1802" i="15"/>
  <c r="P1802" i="15"/>
  <c r="R1802" i="15" s="1"/>
  <c r="T1801" i="15"/>
  <c r="S1801" i="15"/>
  <c r="P1801" i="15"/>
  <c r="R1801" i="15" s="1"/>
  <c r="T1800" i="15"/>
  <c r="S1800" i="15"/>
  <c r="P1800" i="15"/>
  <c r="R1800" i="15" s="1"/>
  <c r="T1799" i="15"/>
  <c r="S1799" i="15"/>
  <c r="P1799" i="15"/>
  <c r="R1799" i="15" s="1"/>
  <c r="T1798" i="15"/>
  <c r="S1798" i="15"/>
  <c r="P1798" i="15"/>
  <c r="R1798" i="15" s="1"/>
  <c r="T1797" i="15"/>
  <c r="S1797" i="15"/>
  <c r="P1797" i="15"/>
  <c r="R1797" i="15" s="1"/>
  <c r="T1796" i="15"/>
  <c r="S1796" i="15"/>
  <c r="P1796" i="15"/>
  <c r="R1796" i="15" s="1"/>
  <c r="T1795" i="15"/>
  <c r="S1795" i="15"/>
  <c r="P1795" i="15"/>
  <c r="R1795" i="15" s="1"/>
  <c r="T1794" i="15"/>
  <c r="S1794" i="15"/>
  <c r="P1794" i="15"/>
  <c r="R1794" i="15" s="1"/>
  <c r="T1793" i="15"/>
  <c r="S1793" i="15"/>
  <c r="P1793" i="15"/>
  <c r="R1793" i="15" s="1"/>
  <c r="T1792" i="15"/>
  <c r="S1792" i="15"/>
  <c r="P1792" i="15"/>
  <c r="R1792" i="15" s="1"/>
  <c r="T1791" i="15"/>
  <c r="S1791" i="15"/>
  <c r="P1791" i="15"/>
  <c r="R1791" i="15" s="1"/>
  <c r="T1790" i="15"/>
  <c r="S1790" i="15"/>
  <c r="P1790" i="15"/>
  <c r="R1790" i="15" s="1"/>
  <c r="T1789" i="15"/>
  <c r="S1789" i="15"/>
  <c r="P1789" i="15"/>
  <c r="R1789" i="15" s="1"/>
  <c r="T1788" i="15"/>
  <c r="S1788" i="15"/>
  <c r="P1788" i="15"/>
  <c r="R1788" i="15" s="1"/>
  <c r="T1787" i="15"/>
  <c r="S1787" i="15"/>
  <c r="P1787" i="15"/>
  <c r="R1787" i="15" s="1"/>
  <c r="T1786" i="15"/>
  <c r="S1786" i="15"/>
  <c r="P1786" i="15"/>
  <c r="R1786" i="15" s="1"/>
  <c r="T1785" i="15"/>
  <c r="S1785" i="15"/>
  <c r="P1785" i="15"/>
  <c r="R1785" i="15" s="1"/>
  <c r="T1784" i="15"/>
  <c r="S1784" i="15"/>
  <c r="P1784" i="15"/>
  <c r="R1784" i="15" s="1"/>
  <c r="T1783" i="15"/>
  <c r="S1783" i="15"/>
  <c r="P1783" i="15"/>
  <c r="R1783" i="15" s="1"/>
  <c r="T1782" i="15"/>
  <c r="S1782" i="15"/>
  <c r="P1782" i="15"/>
  <c r="R1782" i="15" s="1"/>
  <c r="T1781" i="15"/>
  <c r="S1781" i="15"/>
  <c r="P1781" i="15"/>
  <c r="R1781" i="15" s="1"/>
  <c r="T1780" i="15"/>
  <c r="S1780" i="15"/>
  <c r="P1780" i="15"/>
  <c r="R1780" i="15" s="1"/>
  <c r="T1779" i="15"/>
  <c r="S1779" i="15"/>
  <c r="P1779" i="15"/>
  <c r="R1779" i="15" s="1"/>
  <c r="T1778" i="15"/>
  <c r="S1778" i="15"/>
  <c r="P1778" i="15"/>
  <c r="R1778" i="15" s="1"/>
  <c r="T1777" i="15"/>
  <c r="S1777" i="15"/>
  <c r="P1777" i="15"/>
  <c r="R1777" i="15" s="1"/>
  <c r="T1776" i="15"/>
  <c r="S1776" i="15"/>
  <c r="P1776" i="15"/>
  <c r="R1776" i="15" s="1"/>
  <c r="T1775" i="15"/>
  <c r="S1775" i="15"/>
  <c r="P1775" i="15"/>
  <c r="R1775" i="15" s="1"/>
  <c r="T1774" i="15"/>
  <c r="S1774" i="15"/>
  <c r="P1774" i="15"/>
  <c r="R1774" i="15" s="1"/>
  <c r="T1773" i="15"/>
  <c r="S1773" i="15"/>
  <c r="P1773" i="15"/>
  <c r="R1773" i="15" s="1"/>
  <c r="T1772" i="15"/>
  <c r="S1772" i="15"/>
  <c r="P1772" i="15"/>
  <c r="R1772" i="15" s="1"/>
  <c r="T1771" i="15"/>
  <c r="S1771" i="15"/>
  <c r="P1771" i="15"/>
  <c r="R1771" i="15" s="1"/>
  <c r="T1770" i="15"/>
  <c r="S1770" i="15"/>
  <c r="P1770" i="15"/>
  <c r="R1770" i="15" s="1"/>
  <c r="T1769" i="15"/>
  <c r="S1769" i="15"/>
  <c r="P1769" i="15"/>
  <c r="R1769" i="15" s="1"/>
  <c r="T1768" i="15"/>
  <c r="S1768" i="15"/>
  <c r="P1768" i="15"/>
  <c r="R1768" i="15" s="1"/>
  <c r="T1767" i="15"/>
  <c r="S1767" i="15"/>
  <c r="P1767" i="15"/>
  <c r="R1767" i="15" s="1"/>
  <c r="T1766" i="15"/>
  <c r="S1766" i="15"/>
  <c r="P1766" i="15"/>
  <c r="R1766" i="15" s="1"/>
  <c r="T1765" i="15"/>
  <c r="S1765" i="15"/>
  <c r="P1765" i="15"/>
  <c r="R1765" i="15" s="1"/>
  <c r="T1764" i="15"/>
  <c r="S1764" i="15"/>
  <c r="P1764" i="15"/>
  <c r="R1764" i="15" s="1"/>
  <c r="T1763" i="15"/>
  <c r="S1763" i="15"/>
  <c r="P1763" i="15"/>
  <c r="R1763" i="15" s="1"/>
  <c r="T1762" i="15"/>
  <c r="S1762" i="15"/>
  <c r="P1762" i="15"/>
  <c r="R1762" i="15" s="1"/>
  <c r="T1761" i="15"/>
  <c r="S1761" i="15"/>
  <c r="P1761" i="15"/>
  <c r="R1761" i="15" s="1"/>
  <c r="T1760" i="15"/>
  <c r="S1760" i="15"/>
  <c r="P1760" i="15"/>
  <c r="R1760" i="15" s="1"/>
  <c r="T1759" i="15"/>
  <c r="S1759" i="15"/>
  <c r="P1759" i="15"/>
  <c r="R1759" i="15" s="1"/>
  <c r="T1758" i="15"/>
  <c r="S1758" i="15"/>
  <c r="P1758" i="15"/>
  <c r="R1758" i="15" s="1"/>
  <c r="T1757" i="15"/>
  <c r="S1757" i="15"/>
  <c r="P1757" i="15"/>
  <c r="R1757" i="15" s="1"/>
  <c r="T1756" i="15"/>
  <c r="S1756" i="15"/>
  <c r="P1756" i="15"/>
  <c r="R1756" i="15" s="1"/>
  <c r="T1755" i="15"/>
  <c r="S1755" i="15"/>
  <c r="P1755" i="15"/>
  <c r="R1755" i="15" s="1"/>
  <c r="T1754" i="15"/>
  <c r="S1754" i="15"/>
  <c r="P1754" i="15"/>
  <c r="R1754" i="15" s="1"/>
  <c r="T1753" i="15"/>
  <c r="S1753" i="15"/>
  <c r="P1753" i="15"/>
  <c r="R1753" i="15" s="1"/>
  <c r="T1752" i="15"/>
  <c r="S1752" i="15"/>
  <c r="P1752" i="15"/>
  <c r="R1752" i="15" s="1"/>
  <c r="T1751" i="15"/>
  <c r="S1751" i="15"/>
  <c r="P1751" i="15"/>
  <c r="R1751" i="15" s="1"/>
  <c r="T1750" i="15"/>
  <c r="S1750" i="15"/>
  <c r="P1750" i="15"/>
  <c r="R1750" i="15" s="1"/>
  <c r="T1749" i="15"/>
  <c r="S1749" i="15"/>
  <c r="P1749" i="15"/>
  <c r="R1749" i="15" s="1"/>
  <c r="T1748" i="15"/>
  <c r="S1748" i="15"/>
  <c r="P1748" i="15"/>
  <c r="R1748" i="15" s="1"/>
  <c r="T1747" i="15"/>
  <c r="S1747" i="15"/>
  <c r="P1747" i="15"/>
  <c r="R1747" i="15" s="1"/>
  <c r="T1746" i="15"/>
  <c r="S1746" i="15"/>
  <c r="P1746" i="15"/>
  <c r="R1746" i="15" s="1"/>
  <c r="T1745" i="15"/>
  <c r="S1745" i="15"/>
  <c r="P1745" i="15"/>
  <c r="R1745" i="15" s="1"/>
  <c r="T1744" i="15"/>
  <c r="S1744" i="15"/>
  <c r="P1744" i="15"/>
  <c r="R1744" i="15" s="1"/>
  <c r="T1743" i="15"/>
  <c r="S1743" i="15"/>
  <c r="P1743" i="15"/>
  <c r="R1743" i="15" s="1"/>
  <c r="T1742" i="15"/>
  <c r="S1742" i="15"/>
  <c r="P1742" i="15"/>
  <c r="R1742" i="15" s="1"/>
  <c r="T1741" i="15"/>
  <c r="S1741" i="15"/>
  <c r="P1741" i="15"/>
  <c r="R1741" i="15" s="1"/>
  <c r="T1740" i="15"/>
  <c r="S1740" i="15"/>
  <c r="P1740" i="15"/>
  <c r="R1740" i="15" s="1"/>
  <c r="T1739" i="15"/>
  <c r="S1739" i="15"/>
  <c r="P1739" i="15"/>
  <c r="R1739" i="15" s="1"/>
  <c r="T1738" i="15"/>
  <c r="S1738" i="15"/>
  <c r="P1738" i="15"/>
  <c r="R1738" i="15" s="1"/>
  <c r="T1737" i="15"/>
  <c r="S1737" i="15"/>
  <c r="P1737" i="15"/>
  <c r="R1737" i="15" s="1"/>
  <c r="T1736" i="15"/>
  <c r="S1736" i="15"/>
  <c r="P1736" i="15"/>
  <c r="R1736" i="15" s="1"/>
  <c r="T1735" i="15"/>
  <c r="S1735" i="15"/>
  <c r="P1735" i="15"/>
  <c r="R1735" i="15" s="1"/>
  <c r="T1734" i="15"/>
  <c r="S1734" i="15"/>
  <c r="P1734" i="15"/>
  <c r="R1734" i="15" s="1"/>
  <c r="T1733" i="15"/>
  <c r="S1733" i="15"/>
  <c r="P1733" i="15"/>
  <c r="R1733" i="15" s="1"/>
  <c r="T1732" i="15"/>
  <c r="S1732" i="15"/>
  <c r="P1732" i="15"/>
  <c r="R1732" i="15" s="1"/>
  <c r="T1731" i="15"/>
  <c r="S1731" i="15"/>
  <c r="P1731" i="15"/>
  <c r="R1731" i="15" s="1"/>
  <c r="T1730" i="15"/>
  <c r="S1730" i="15"/>
  <c r="P1730" i="15"/>
  <c r="R1730" i="15" s="1"/>
  <c r="T1729" i="15"/>
  <c r="S1729" i="15"/>
  <c r="P1729" i="15"/>
  <c r="R1729" i="15" s="1"/>
  <c r="T1728" i="15"/>
  <c r="S1728" i="15"/>
  <c r="P1728" i="15"/>
  <c r="R1728" i="15" s="1"/>
  <c r="T1727" i="15"/>
  <c r="S1727" i="15"/>
  <c r="P1727" i="15"/>
  <c r="R1727" i="15" s="1"/>
  <c r="T1726" i="15"/>
  <c r="S1726" i="15"/>
  <c r="P1726" i="15"/>
  <c r="R1726" i="15" s="1"/>
  <c r="T1725" i="15"/>
  <c r="S1725" i="15"/>
  <c r="P1725" i="15"/>
  <c r="R1725" i="15" s="1"/>
  <c r="T1724" i="15"/>
  <c r="S1724" i="15"/>
  <c r="P1724" i="15"/>
  <c r="R1724" i="15" s="1"/>
  <c r="T1723" i="15"/>
  <c r="S1723" i="15"/>
  <c r="P1723" i="15"/>
  <c r="R1723" i="15" s="1"/>
  <c r="T1722" i="15"/>
  <c r="S1722" i="15"/>
  <c r="P1722" i="15"/>
  <c r="R1722" i="15" s="1"/>
  <c r="T1721" i="15"/>
  <c r="S1721" i="15"/>
  <c r="P1721" i="15"/>
  <c r="R1721" i="15" s="1"/>
  <c r="T1720" i="15"/>
  <c r="S1720" i="15"/>
  <c r="P1720" i="15"/>
  <c r="R1720" i="15" s="1"/>
  <c r="T1719" i="15"/>
  <c r="S1719" i="15"/>
  <c r="P1719" i="15"/>
  <c r="R1719" i="15" s="1"/>
  <c r="T1718" i="15"/>
  <c r="S1718" i="15"/>
  <c r="P1718" i="15"/>
  <c r="R1718" i="15" s="1"/>
  <c r="T1717" i="15"/>
  <c r="S1717" i="15"/>
  <c r="P1717" i="15"/>
  <c r="R1717" i="15" s="1"/>
  <c r="T1716" i="15"/>
  <c r="S1716" i="15"/>
  <c r="P1716" i="15"/>
  <c r="R1716" i="15" s="1"/>
  <c r="T1715" i="15"/>
  <c r="S1715" i="15"/>
  <c r="P1715" i="15"/>
  <c r="R1715" i="15" s="1"/>
  <c r="T1714" i="15"/>
  <c r="S1714" i="15"/>
  <c r="P1714" i="15"/>
  <c r="R1714" i="15" s="1"/>
  <c r="T1713" i="15"/>
  <c r="S1713" i="15"/>
  <c r="P1713" i="15"/>
  <c r="R1713" i="15" s="1"/>
  <c r="T1712" i="15"/>
  <c r="S1712" i="15"/>
  <c r="P1712" i="15"/>
  <c r="R1712" i="15" s="1"/>
  <c r="T1711" i="15"/>
  <c r="S1711" i="15"/>
  <c r="P1711" i="15"/>
  <c r="R1711" i="15" s="1"/>
  <c r="T1710" i="15"/>
  <c r="S1710" i="15"/>
  <c r="P1710" i="15"/>
  <c r="R1710" i="15" s="1"/>
  <c r="T1709" i="15"/>
  <c r="S1709" i="15"/>
  <c r="P1709" i="15"/>
  <c r="R1709" i="15" s="1"/>
  <c r="T1708" i="15"/>
  <c r="S1708" i="15"/>
  <c r="P1708" i="15"/>
  <c r="R1708" i="15" s="1"/>
  <c r="T1707" i="15"/>
  <c r="S1707" i="15"/>
  <c r="P1707" i="15"/>
  <c r="R1707" i="15" s="1"/>
  <c r="T1706" i="15"/>
  <c r="S1706" i="15"/>
  <c r="P1706" i="15"/>
  <c r="R1706" i="15" s="1"/>
  <c r="T1705" i="15"/>
  <c r="S1705" i="15"/>
  <c r="P1705" i="15"/>
  <c r="R1705" i="15" s="1"/>
  <c r="T1704" i="15"/>
  <c r="S1704" i="15"/>
  <c r="P1704" i="15"/>
  <c r="R1704" i="15" s="1"/>
  <c r="T1703" i="15"/>
  <c r="S1703" i="15"/>
  <c r="P1703" i="15"/>
  <c r="R1703" i="15" s="1"/>
  <c r="T1702" i="15"/>
  <c r="S1702" i="15"/>
  <c r="P1702" i="15"/>
  <c r="R1702" i="15" s="1"/>
  <c r="T1701" i="15"/>
  <c r="S1701" i="15"/>
  <c r="P1701" i="15"/>
  <c r="R1701" i="15" s="1"/>
  <c r="T1700" i="15"/>
  <c r="S1700" i="15"/>
  <c r="P1700" i="15"/>
  <c r="R1700" i="15" s="1"/>
  <c r="T1699" i="15"/>
  <c r="S1699" i="15"/>
  <c r="P1699" i="15"/>
  <c r="R1699" i="15" s="1"/>
  <c r="T1698" i="15"/>
  <c r="S1698" i="15"/>
  <c r="P1698" i="15"/>
  <c r="R1698" i="15" s="1"/>
  <c r="T1697" i="15"/>
  <c r="S1697" i="15"/>
  <c r="P1697" i="15"/>
  <c r="R1697" i="15" s="1"/>
  <c r="T1696" i="15"/>
  <c r="S1696" i="15"/>
  <c r="P1696" i="15"/>
  <c r="R1696" i="15" s="1"/>
  <c r="T1695" i="15"/>
  <c r="S1695" i="15"/>
  <c r="P1695" i="15"/>
  <c r="R1695" i="15" s="1"/>
  <c r="T1694" i="15"/>
  <c r="S1694" i="15"/>
  <c r="P1694" i="15"/>
  <c r="R1694" i="15" s="1"/>
  <c r="T1693" i="15"/>
  <c r="S1693" i="15"/>
  <c r="P1693" i="15"/>
  <c r="R1693" i="15" s="1"/>
  <c r="T1692" i="15"/>
  <c r="S1692" i="15"/>
  <c r="P1692" i="15"/>
  <c r="R1692" i="15" s="1"/>
  <c r="T1691" i="15"/>
  <c r="S1691" i="15"/>
  <c r="P1691" i="15"/>
  <c r="R1691" i="15" s="1"/>
  <c r="T1690" i="15"/>
  <c r="S1690" i="15"/>
  <c r="P1690" i="15"/>
  <c r="R1690" i="15" s="1"/>
  <c r="T1689" i="15"/>
  <c r="S1689" i="15"/>
  <c r="P1689" i="15"/>
  <c r="R1689" i="15" s="1"/>
  <c r="T1688" i="15"/>
  <c r="S1688" i="15"/>
  <c r="P1688" i="15"/>
  <c r="R1688" i="15" s="1"/>
  <c r="T1687" i="15"/>
  <c r="S1687" i="15"/>
  <c r="P1687" i="15"/>
  <c r="R1687" i="15" s="1"/>
  <c r="T1686" i="15"/>
  <c r="S1686" i="15"/>
  <c r="P1686" i="15"/>
  <c r="R1686" i="15" s="1"/>
  <c r="T1685" i="15"/>
  <c r="S1685" i="15"/>
  <c r="P1685" i="15"/>
  <c r="R1685" i="15" s="1"/>
  <c r="T1684" i="15"/>
  <c r="S1684" i="15"/>
  <c r="P1684" i="15"/>
  <c r="R1684" i="15" s="1"/>
  <c r="T1683" i="15"/>
  <c r="S1683" i="15"/>
  <c r="P1683" i="15"/>
  <c r="R1683" i="15" s="1"/>
  <c r="T1682" i="15"/>
  <c r="S1682" i="15"/>
  <c r="P1682" i="15"/>
  <c r="R1682" i="15" s="1"/>
  <c r="T1681" i="15"/>
  <c r="S1681" i="15"/>
  <c r="P1681" i="15"/>
  <c r="R1681" i="15" s="1"/>
  <c r="T1680" i="15"/>
  <c r="S1680" i="15"/>
  <c r="P1680" i="15"/>
  <c r="R1680" i="15" s="1"/>
  <c r="T1679" i="15"/>
  <c r="S1679" i="15"/>
  <c r="P1679" i="15"/>
  <c r="R1679" i="15" s="1"/>
  <c r="T1678" i="15"/>
  <c r="S1678" i="15"/>
  <c r="P1678" i="15"/>
  <c r="R1678" i="15" s="1"/>
  <c r="T1677" i="15"/>
  <c r="S1677" i="15"/>
  <c r="P1677" i="15"/>
  <c r="R1677" i="15" s="1"/>
  <c r="T1676" i="15"/>
  <c r="S1676" i="15"/>
  <c r="P1676" i="15"/>
  <c r="R1676" i="15" s="1"/>
  <c r="T1675" i="15"/>
  <c r="S1675" i="15"/>
  <c r="P1675" i="15"/>
  <c r="R1675" i="15" s="1"/>
  <c r="T1674" i="15"/>
  <c r="S1674" i="15"/>
  <c r="P1674" i="15"/>
  <c r="R1674" i="15" s="1"/>
  <c r="T1673" i="15"/>
  <c r="S1673" i="15"/>
  <c r="P1673" i="15"/>
  <c r="R1673" i="15" s="1"/>
  <c r="T1672" i="15"/>
  <c r="S1672" i="15"/>
  <c r="P1672" i="15"/>
  <c r="R1672" i="15" s="1"/>
  <c r="T1671" i="15"/>
  <c r="S1671" i="15"/>
  <c r="P1671" i="15"/>
  <c r="R1671" i="15" s="1"/>
  <c r="T1670" i="15"/>
  <c r="S1670" i="15"/>
  <c r="P1670" i="15"/>
  <c r="R1670" i="15" s="1"/>
  <c r="T1669" i="15"/>
  <c r="S1669" i="15"/>
  <c r="P1669" i="15"/>
  <c r="R1669" i="15" s="1"/>
  <c r="T1668" i="15"/>
  <c r="S1668" i="15"/>
  <c r="P1668" i="15"/>
  <c r="R1668" i="15" s="1"/>
  <c r="T1667" i="15"/>
  <c r="S1667" i="15"/>
  <c r="P1667" i="15"/>
  <c r="R1667" i="15" s="1"/>
  <c r="T1666" i="15"/>
  <c r="S1666" i="15"/>
  <c r="P1666" i="15"/>
  <c r="R1666" i="15" s="1"/>
  <c r="T1665" i="15"/>
  <c r="S1665" i="15"/>
  <c r="P1665" i="15"/>
  <c r="R1665" i="15" s="1"/>
  <c r="T1664" i="15"/>
  <c r="S1664" i="15"/>
  <c r="P1664" i="15"/>
  <c r="R1664" i="15" s="1"/>
  <c r="T1663" i="15"/>
  <c r="S1663" i="15"/>
  <c r="P1663" i="15"/>
  <c r="R1663" i="15" s="1"/>
  <c r="T1662" i="15"/>
  <c r="S1662" i="15"/>
  <c r="P1662" i="15"/>
  <c r="R1662" i="15" s="1"/>
  <c r="T1661" i="15"/>
  <c r="S1661" i="15"/>
  <c r="P1661" i="15"/>
  <c r="R1661" i="15" s="1"/>
  <c r="T1660" i="15"/>
  <c r="S1660" i="15"/>
  <c r="P1660" i="15"/>
  <c r="R1660" i="15" s="1"/>
  <c r="T1659" i="15"/>
  <c r="S1659" i="15"/>
  <c r="P1659" i="15"/>
  <c r="R1659" i="15" s="1"/>
  <c r="T1658" i="15"/>
  <c r="S1658" i="15"/>
  <c r="P1658" i="15"/>
  <c r="R1658" i="15" s="1"/>
  <c r="T1657" i="15"/>
  <c r="S1657" i="15"/>
  <c r="P1657" i="15"/>
  <c r="R1657" i="15" s="1"/>
  <c r="T1656" i="15"/>
  <c r="S1656" i="15"/>
  <c r="P1656" i="15"/>
  <c r="R1656" i="15" s="1"/>
  <c r="T1655" i="15"/>
  <c r="S1655" i="15"/>
  <c r="P1655" i="15"/>
  <c r="R1655" i="15" s="1"/>
  <c r="T1654" i="15"/>
  <c r="S1654" i="15"/>
  <c r="P1654" i="15"/>
  <c r="R1654" i="15" s="1"/>
  <c r="T1653" i="15"/>
  <c r="S1653" i="15"/>
  <c r="P1653" i="15"/>
  <c r="R1653" i="15" s="1"/>
  <c r="T1652" i="15"/>
  <c r="S1652" i="15"/>
  <c r="P1652" i="15"/>
  <c r="R1652" i="15" s="1"/>
  <c r="T1651" i="15"/>
  <c r="S1651" i="15"/>
  <c r="P1651" i="15"/>
  <c r="R1651" i="15" s="1"/>
  <c r="T1650" i="15"/>
  <c r="S1650" i="15"/>
  <c r="P1650" i="15"/>
  <c r="R1650" i="15" s="1"/>
  <c r="T1649" i="15"/>
  <c r="S1649" i="15"/>
  <c r="P1649" i="15"/>
  <c r="R1649" i="15" s="1"/>
  <c r="T1648" i="15"/>
  <c r="S1648" i="15"/>
  <c r="P1648" i="15"/>
  <c r="R1648" i="15" s="1"/>
  <c r="T1647" i="15"/>
  <c r="S1647" i="15"/>
  <c r="P1647" i="15"/>
  <c r="R1647" i="15" s="1"/>
  <c r="T1646" i="15"/>
  <c r="S1646" i="15"/>
  <c r="P1646" i="15"/>
  <c r="R1646" i="15" s="1"/>
  <c r="T1645" i="15"/>
  <c r="S1645" i="15"/>
  <c r="P1645" i="15"/>
  <c r="R1645" i="15" s="1"/>
  <c r="T1644" i="15"/>
  <c r="S1644" i="15"/>
  <c r="P1644" i="15"/>
  <c r="R1644" i="15" s="1"/>
  <c r="T1643" i="15"/>
  <c r="S1643" i="15"/>
  <c r="P1643" i="15"/>
  <c r="R1643" i="15" s="1"/>
  <c r="T1642" i="15"/>
  <c r="S1642" i="15"/>
  <c r="P1642" i="15"/>
  <c r="R1642" i="15" s="1"/>
  <c r="T1641" i="15"/>
  <c r="S1641" i="15"/>
  <c r="P1641" i="15"/>
  <c r="R1641" i="15" s="1"/>
  <c r="T1640" i="15"/>
  <c r="S1640" i="15"/>
  <c r="P1640" i="15"/>
  <c r="R1640" i="15" s="1"/>
  <c r="T1639" i="15"/>
  <c r="S1639" i="15"/>
  <c r="P1639" i="15"/>
  <c r="R1639" i="15" s="1"/>
  <c r="T1638" i="15"/>
  <c r="S1638" i="15"/>
  <c r="P1638" i="15"/>
  <c r="R1638" i="15" s="1"/>
  <c r="T1637" i="15"/>
  <c r="S1637" i="15"/>
  <c r="P1637" i="15"/>
  <c r="R1637" i="15" s="1"/>
  <c r="T1636" i="15"/>
  <c r="S1636" i="15"/>
  <c r="P1636" i="15"/>
  <c r="R1636" i="15" s="1"/>
  <c r="T1635" i="15"/>
  <c r="S1635" i="15"/>
  <c r="P1635" i="15"/>
  <c r="R1635" i="15" s="1"/>
  <c r="T1634" i="15"/>
  <c r="S1634" i="15"/>
  <c r="P1634" i="15"/>
  <c r="R1634" i="15" s="1"/>
  <c r="T1633" i="15"/>
  <c r="S1633" i="15"/>
  <c r="P1633" i="15"/>
  <c r="R1633" i="15" s="1"/>
  <c r="T1632" i="15"/>
  <c r="S1632" i="15"/>
  <c r="P1632" i="15"/>
  <c r="R1632" i="15" s="1"/>
  <c r="T1631" i="15"/>
  <c r="S1631" i="15"/>
  <c r="P1631" i="15"/>
  <c r="R1631" i="15" s="1"/>
  <c r="T1630" i="15"/>
  <c r="S1630" i="15"/>
  <c r="P1630" i="15"/>
  <c r="R1630" i="15" s="1"/>
  <c r="T1629" i="15"/>
  <c r="S1629" i="15"/>
  <c r="P1629" i="15"/>
  <c r="R1629" i="15" s="1"/>
  <c r="T1628" i="15"/>
  <c r="S1628" i="15"/>
  <c r="P1628" i="15"/>
  <c r="R1628" i="15" s="1"/>
  <c r="T1627" i="15"/>
  <c r="S1627" i="15"/>
  <c r="P1627" i="15"/>
  <c r="R1627" i="15" s="1"/>
  <c r="T1626" i="15"/>
  <c r="S1626" i="15"/>
  <c r="P1626" i="15"/>
  <c r="R1626" i="15" s="1"/>
  <c r="T1625" i="15"/>
  <c r="S1625" i="15"/>
  <c r="P1625" i="15"/>
  <c r="R1625" i="15" s="1"/>
  <c r="T1624" i="15"/>
  <c r="S1624" i="15"/>
  <c r="P1624" i="15"/>
  <c r="R1624" i="15" s="1"/>
  <c r="T1623" i="15"/>
  <c r="S1623" i="15"/>
  <c r="P1623" i="15"/>
  <c r="R1623" i="15" s="1"/>
  <c r="T1622" i="15"/>
  <c r="S1622" i="15"/>
  <c r="P1622" i="15"/>
  <c r="R1622" i="15" s="1"/>
  <c r="T1621" i="15"/>
  <c r="S1621" i="15"/>
  <c r="P1621" i="15"/>
  <c r="R1621" i="15" s="1"/>
  <c r="T1620" i="15"/>
  <c r="S1620" i="15"/>
  <c r="P1620" i="15"/>
  <c r="R1620" i="15" s="1"/>
  <c r="T1619" i="15"/>
  <c r="S1619" i="15"/>
  <c r="P1619" i="15"/>
  <c r="R1619" i="15" s="1"/>
  <c r="T1618" i="15"/>
  <c r="S1618" i="15"/>
  <c r="P1618" i="15"/>
  <c r="R1618" i="15" s="1"/>
  <c r="T1617" i="15"/>
  <c r="S1617" i="15"/>
  <c r="P1617" i="15"/>
  <c r="R1617" i="15" s="1"/>
  <c r="T1616" i="15"/>
  <c r="S1616" i="15"/>
  <c r="P1616" i="15"/>
  <c r="R1616" i="15" s="1"/>
  <c r="T1615" i="15"/>
  <c r="S1615" i="15"/>
  <c r="P1615" i="15"/>
  <c r="R1615" i="15" s="1"/>
  <c r="T1614" i="15"/>
  <c r="S1614" i="15"/>
  <c r="P1614" i="15"/>
  <c r="R1614" i="15" s="1"/>
  <c r="T1613" i="15"/>
  <c r="S1613" i="15"/>
  <c r="P1613" i="15"/>
  <c r="R1613" i="15" s="1"/>
  <c r="T1612" i="15"/>
  <c r="S1612" i="15"/>
  <c r="P1612" i="15"/>
  <c r="R1612" i="15" s="1"/>
  <c r="T1611" i="15"/>
  <c r="S1611" i="15"/>
  <c r="P1611" i="15"/>
  <c r="R1611" i="15" s="1"/>
  <c r="T1610" i="15"/>
  <c r="S1610" i="15"/>
  <c r="P1610" i="15"/>
  <c r="R1610" i="15" s="1"/>
  <c r="T1609" i="15"/>
  <c r="S1609" i="15"/>
  <c r="P1609" i="15"/>
  <c r="R1609" i="15" s="1"/>
  <c r="T1608" i="15"/>
  <c r="S1608" i="15"/>
  <c r="P1608" i="15"/>
  <c r="R1608" i="15" s="1"/>
  <c r="T1607" i="15"/>
  <c r="S1607" i="15"/>
  <c r="P1607" i="15"/>
  <c r="R1607" i="15" s="1"/>
  <c r="T1606" i="15"/>
  <c r="S1606" i="15"/>
  <c r="P1606" i="15"/>
  <c r="R1606" i="15" s="1"/>
  <c r="T1605" i="15"/>
  <c r="S1605" i="15"/>
  <c r="P1605" i="15"/>
  <c r="R1605" i="15" s="1"/>
  <c r="T1604" i="15"/>
  <c r="S1604" i="15"/>
  <c r="P1604" i="15"/>
  <c r="R1604" i="15" s="1"/>
  <c r="T1603" i="15"/>
  <c r="S1603" i="15"/>
  <c r="P1603" i="15"/>
  <c r="R1603" i="15" s="1"/>
  <c r="T1602" i="15"/>
  <c r="S1602" i="15"/>
  <c r="P1602" i="15"/>
  <c r="R1602" i="15" s="1"/>
  <c r="T1601" i="15"/>
  <c r="S1601" i="15"/>
  <c r="P1601" i="15"/>
  <c r="R1601" i="15" s="1"/>
  <c r="T1600" i="15"/>
  <c r="S1600" i="15"/>
  <c r="P1600" i="15"/>
  <c r="R1600" i="15" s="1"/>
  <c r="T1599" i="15"/>
  <c r="S1599" i="15"/>
  <c r="P1599" i="15"/>
  <c r="R1599" i="15" s="1"/>
  <c r="T1598" i="15"/>
  <c r="S1598" i="15"/>
  <c r="P1598" i="15"/>
  <c r="R1598" i="15" s="1"/>
  <c r="T1597" i="15"/>
  <c r="S1597" i="15"/>
  <c r="P1597" i="15"/>
  <c r="R1597" i="15" s="1"/>
  <c r="T1596" i="15"/>
  <c r="S1596" i="15"/>
  <c r="P1596" i="15"/>
  <c r="R1596" i="15" s="1"/>
  <c r="T1595" i="15"/>
  <c r="S1595" i="15"/>
  <c r="P1595" i="15"/>
  <c r="R1595" i="15" s="1"/>
  <c r="T1594" i="15"/>
  <c r="S1594" i="15"/>
  <c r="P1594" i="15"/>
  <c r="R1594" i="15" s="1"/>
  <c r="T1593" i="15"/>
  <c r="S1593" i="15"/>
  <c r="P1593" i="15"/>
  <c r="R1593" i="15" s="1"/>
  <c r="T1592" i="15"/>
  <c r="S1592" i="15"/>
  <c r="P1592" i="15"/>
  <c r="R1592" i="15" s="1"/>
  <c r="T1591" i="15"/>
  <c r="S1591" i="15"/>
  <c r="P1591" i="15"/>
  <c r="R1591" i="15" s="1"/>
  <c r="T1590" i="15"/>
  <c r="S1590" i="15"/>
  <c r="P1590" i="15"/>
  <c r="R1590" i="15" s="1"/>
  <c r="T1589" i="15"/>
  <c r="S1589" i="15"/>
  <c r="P1589" i="15"/>
  <c r="R1589" i="15" s="1"/>
  <c r="T1588" i="15"/>
  <c r="S1588" i="15"/>
  <c r="P1588" i="15"/>
  <c r="R1588" i="15" s="1"/>
  <c r="T1587" i="15"/>
  <c r="S1587" i="15"/>
  <c r="P1587" i="15"/>
  <c r="R1587" i="15" s="1"/>
  <c r="T1586" i="15"/>
  <c r="S1586" i="15"/>
  <c r="P1586" i="15"/>
  <c r="R1586" i="15" s="1"/>
  <c r="T1585" i="15"/>
  <c r="S1585" i="15"/>
  <c r="P1585" i="15"/>
  <c r="R1585" i="15" s="1"/>
  <c r="T1584" i="15"/>
  <c r="S1584" i="15"/>
  <c r="P1584" i="15"/>
  <c r="R1584" i="15" s="1"/>
  <c r="T1583" i="15"/>
  <c r="S1583" i="15"/>
  <c r="P1583" i="15"/>
  <c r="R1583" i="15" s="1"/>
  <c r="T1582" i="15"/>
  <c r="S1582" i="15"/>
  <c r="P1582" i="15"/>
  <c r="R1582" i="15" s="1"/>
  <c r="T1581" i="15"/>
  <c r="S1581" i="15"/>
  <c r="P1581" i="15"/>
  <c r="R1581" i="15" s="1"/>
  <c r="T1580" i="15"/>
  <c r="S1580" i="15"/>
  <c r="P1580" i="15"/>
  <c r="R1580" i="15" s="1"/>
  <c r="T1579" i="15"/>
  <c r="S1579" i="15"/>
  <c r="P1579" i="15"/>
  <c r="R1579" i="15" s="1"/>
  <c r="T1578" i="15"/>
  <c r="S1578" i="15"/>
  <c r="P1578" i="15"/>
  <c r="R1578" i="15" s="1"/>
  <c r="T1577" i="15"/>
  <c r="S1577" i="15"/>
  <c r="P1577" i="15"/>
  <c r="R1577" i="15" s="1"/>
  <c r="T1576" i="15"/>
  <c r="S1576" i="15"/>
  <c r="P1576" i="15"/>
  <c r="R1576" i="15" s="1"/>
  <c r="T1575" i="15"/>
  <c r="S1575" i="15"/>
  <c r="P1575" i="15"/>
  <c r="R1575" i="15" s="1"/>
  <c r="T1574" i="15"/>
  <c r="S1574" i="15"/>
  <c r="P1574" i="15"/>
  <c r="R1574" i="15" s="1"/>
  <c r="T1573" i="15"/>
  <c r="S1573" i="15"/>
  <c r="P1573" i="15"/>
  <c r="R1573" i="15" s="1"/>
  <c r="T1572" i="15"/>
  <c r="S1572" i="15"/>
  <c r="P1572" i="15"/>
  <c r="R1572" i="15" s="1"/>
  <c r="T1571" i="15"/>
  <c r="S1571" i="15"/>
  <c r="P1571" i="15"/>
  <c r="R1571" i="15" s="1"/>
  <c r="T1570" i="15"/>
  <c r="S1570" i="15"/>
  <c r="P1570" i="15"/>
  <c r="R1570" i="15" s="1"/>
  <c r="T1569" i="15"/>
  <c r="S1569" i="15"/>
  <c r="P1569" i="15"/>
  <c r="R1569" i="15" s="1"/>
  <c r="T1568" i="15"/>
  <c r="S1568" i="15"/>
  <c r="P1568" i="15"/>
  <c r="R1568" i="15" s="1"/>
  <c r="T1567" i="15"/>
  <c r="S1567" i="15"/>
  <c r="P1567" i="15"/>
  <c r="R1567" i="15" s="1"/>
  <c r="T1566" i="15"/>
  <c r="S1566" i="15"/>
  <c r="P1566" i="15"/>
  <c r="R1566" i="15" s="1"/>
  <c r="T1565" i="15"/>
  <c r="S1565" i="15"/>
  <c r="P1565" i="15"/>
  <c r="R1565" i="15" s="1"/>
  <c r="T1564" i="15"/>
  <c r="S1564" i="15"/>
  <c r="P1564" i="15"/>
  <c r="R1564" i="15" s="1"/>
  <c r="T1563" i="15"/>
  <c r="S1563" i="15"/>
  <c r="P1563" i="15"/>
  <c r="R1563" i="15" s="1"/>
  <c r="T1562" i="15"/>
  <c r="S1562" i="15"/>
  <c r="P1562" i="15"/>
  <c r="R1562" i="15" s="1"/>
  <c r="T1561" i="15"/>
  <c r="S1561" i="15"/>
  <c r="P1561" i="15"/>
  <c r="R1561" i="15" s="1"/>
  <c r="T1560" i="15"/>
  <c r="S1560" i="15"/>
  <c r="P1560" i="15"/>
  <c r="R1560" i="15" s="1"/>
  <c r="T1559" i="15"/>
  <c r="S1559" i="15"/>
  <c r="P1559" i="15"/>
  <c r="R1559" i="15" s="1"/>
  <c r="T1558" i="15"/>
  <c r="S1558" i="15"/>
  <c r="P1558" i="15"/>
  <c r="R1558" i="15" s="1"/>
  <c r="T1557" i="15"/>
  <c r="S1557" i="15"/>
  <c r="P1557" i="15"/>
  <c r="R1557" i="15" s="1"/>
  <c r="T1556" i="15"/>
  <c r="S1556" i="15"/>
  <c r="P1556" i="15"/>
  <c r="R1556" i="15" s="1"/>
  <c r="T1555" i="15"/>
  <c r="S1555" i="15"/>
  <c r="P1555" i="15"/>
  <c r="R1555" i="15" s="1"/>
  <c r="T1554" i="15"/>
  <c r="S1554" i="15"/>
  <c r="P1554" i="15"/>
  <c r="R1554" i="15" s="1"/>
  <c r="T1553" i="15"/>
  <c r="S1553" i="15"/>
  <c r="P1553" i="15"/>
  <c r="R1553" i="15" s="1"/>
  <c r="T1552" i="15"/>
  <c r="S1552" i="15"/>
  <c r="P1552" i="15"/>
  <c r="R1552" i="15" s="1"/>
  <c r="T1551" i="15"/>
  <c r="S1551" i="15"/>
  <c r="P1551" i="15"/>
  <c r="R1551" i="15" s="1"/>
  <c r="T1550" i="15"/>
  <c r="S1550" i="15"/>
  <c r="P1550" i="15"/>
  <c r="R1550" i="15" s="1"/>
  <c r="T1549" i="15"/>
  <c r="S1549" i="15"/>
  <c r="P1549" i="15"/>
  <c r="R1549" i="15" s="1"/>
  <c r="T1548" i="15"/>
  <c r="S1548" i="15"/>
  <c r="P1548" i="15"/>
  <c r="R1548" i="15" s="1"/>
  <c r="T1547" i="15"/>
  <c r="S1547" i="15"/>
  <c r="P1547" i="15"/>
  <c r="R1547" i="15" s="1"/>
  <c r="T1546" i="15"/>
  <c r="S1546" i="15"/>
  <c r="P1546" i="15"/>
  <c r="R1546" i="15" s="1"/>
  <c r="T1545" i="15"/>
  <c r="S1545" i="15"/>
  <c r="P1545" i="15"/>
  <c r="R1545" i="15" s="1"/>
  <c r="T1544" i="15"/>
  <c r="S1544" i="15"/>
  <c r="P1544" i="15"/>
  <c r="R1544" i="15" s="1"/>
  <c r="T1543" i="15"/>
  <c r="S1543" i="15"/>
  <c r="P1543" i="15"/>
  <c r="R1543" i="15" s="1"/>
  <c r="T1542" i="15"/>
  <c r="S1542" i="15"/>
  <c r="P1542" i="15"/>
  <c r="R1542" i="15" s="1"/>
  <c r="T1541" i="15"/>
  <c r="S1541" i="15"/>
  <c r="P1541" i="15"/>
  <c r="R1541" i="15" s="1"/>
  <c r="T1540" i="15"/>
  <c r="S1540" i="15"/>
  <c r="P1540" i="15"/>
  <c r="R1540" i="15" s="1"/>
  <c r="T1539" i="15"/>
  <c r="S1539" i="15"/>
  <c r="P1539" i="15"/>
  <c r="R1539" i="15" s="1"/>
  <c r="T1538" i="15"/>
  <c r="S1538" i="15"/>
  <c r="P1538" i="15"/>
  <c r="R1538" i="15" s="1"/>
  <c r="T1537" i="15"/>
  <c r="S1537" i="15"/>
  <c r="P1537" i="15"/>
  <c r="R1537" i="15" s="1"/>
  <c r="T1536" i="15"/>
  <c r="S1536" i="15"/>
  <c r="P1536" i="15"/>
  <c r="R1536" i="15" s="1"/>
  <c r="T1535" i="15"/>
  <c r="S1535" i="15"/>
  <c r="P1535" i="15"/>
  <c r="R1535" i="15" s="1"/>
  <c r="T1534" i="15"/>
  <c r="S1534" i="15"/>
  <c r="P1534" i="15"/>
  <c r="R1534" i="15" s="1"/>
  <c r="T1533" i="15"/>
  <c r="S1533" i="15"/>
  <c r="P1533" i="15"/>
  <c r="R1533" i="15" s="1"/>
  <c r="T1532" i="15"/>
  <c r="S1532" i="15"/>
  <c r="P1532" i="15"/>
  <c r="R1532" i="15" s="1"/>
  <c r="T1531" i="15"/>
  <c r="S1531" i="15"/>
  <c r="P1531" i="15"/>
  <c r="R1531" i="15" s="1"/>
  <c r="T1530" i="15"/>
  <c r="S1530" i="15"/>
  <c r="P1530" i="15"/>
  <c r="R1530" i="15" s="1"/>
  <c r="T1529" i="15"/>
  <c r="S1529" i="15"/>
  <c r="P1529" i="15"/>
  <c r="R1529" i="15" s="1"/>
  <c r="T1528" i="15"/>
  <c r="S1528" i="15"/>
  <c r="P1528" i="15"/>
  <c r="R1528" i="15" s="1"/>
  <c r="T1527" i="15"/>
  <c r="S1527" i="15"/>
  <c r="P1527" i="15"/>
  <c r="R1527" i="15" s="1"/>
  <c r="T1526" i="15"/>
  <c r="S1526" i="15"/>
  <c r="P1526" i="15"/>
  <c r="R1526" i="15" s="1"/>
  <c r="T1525" i="15"/>
  <c r="S1525" i="15"/>
  <c r="P1525" i="15"/>
  <c r="R1525" i="15" s="1"/>
  <c r="T1524" i="15"/>
  <c r="S1524" i="15"/>
  <c r="P1524" i="15"/>
  <c r="R1524" i="15" s="1"/>
  <c r="T1523" i="15"/>
  <c r="S1523" i="15"/>
  <c r="P1523" i="15"/>
  <c r="R1523" i="15" s="1"/>
  <c r="T1522" i="15"/>
  <c r="S1522" i="15"/>
  <c r="P1522" i="15"/>
  <c r="R1522" i="15" s="1"/>
  <c r="T1521" i="15"/>
  <c r="S1521" i="15"/>
  <c r="P1521" i="15"/>
  <c r="R1521" i="15" s="1"/>
  <c r="T1520" i="15"/>
  <c r="S1520" i="15"/>
  <c r="P1520" i="15"/>
  <c r="R1520" i="15" s="1"/>
  <c r="T1519" i="15"/>
  <c r="S1519" i="15"/>
  <c r="P1519" i="15"/>
  <c r="R1519" i="15" s="1"/>
  <c r="T1518" i="15"/>
  <c r="S1518" i="15"/>
  <c r="P1518" i="15"/>
  <c r="R1518" i="15" s="1"/>
  <c r="T1517" i="15"/>
  <c r="S1517" i="15"/>
  <c r="P1517" i="15"/>
  <c r="R1517" i="15" s="1"/>
  <c r="T1516" i="15"/>
  <c r="S1516" i="15"/>
  <c r="P1516" i="15"/>
  <c r="R1516" i="15" s="1"/>
  <c r="T1515" i="15"/>
  <c r="S1515" i="15"/>
  <c r="P1515" i="15"/>
  <c r="R1515" i="15" s="1"/>
  <c r="T1514" i="15"/>
  <c r="S1514" i="15"/>
  <c r="P1514" i="15"/>
  <c r="R1514" i="15" s="1"/>
  <c r="T1513" i="15"/>
  <c r="S1513" i="15"/>
  <c r="P1513" i="15"/>
  <c r="R1513" i="15" s="1"/>
  <c r="T1512" i="15"/>
  <c r="S1512" i="15"/>
  <c r="P1512" i="15"/>
  <c r="R1512" i="15" s="1"/>
  <c r="T1511" i="15"/>
  <c r="S1511" i="15"/>
  <c r="P1511" i="15"/>
  <c r="R1511" i="15" s="1"/>
  <c r="T1510" i="15"/>
  <c r="S1510" i="15"/>
  <c r="P1510" i="15"/>
  <c r="R1510" i="15" s="1"/>
  <c r="T1509" i="15"/>
  <c r="S1509" i="15"/>
  <c r="P1509" i="15"/>
  <c r="R1509" i="15" s="1"/>
  <c r="T1508" i="15"/>
  <c r="S1508" i="15"/>
  <c r="P1508" i="15"/>
  <c r="R1508" i="15" s="1"/>
  <c r="T1507" i="15"/>
  <c r="S1507" i="15"/>
  <c r="P1507" i="15"/>
  <c r="R1507" i="15" s="1"/>
  <c r="T1506" i="15"/>
  <c r="S1506" i="15"/>
  <c r="P1506" i="15"/>
  <c r="R1506" i="15" s="1"/>
  <c r="T1505" i="15"/>
  <c r="S1505" i="15"/>
  <c r="P1505" i="15"/>
  <c r="R1505" i="15" s="1"/>
  <c r="T1504" i="15"/>
  <c r="S1504" i="15"/>
  <c r="P1504" i="15"/>
  <c r="R1504" i="15" s="1"/>
  <c r="T1503" i="15"/>
  <c r="S1503" i="15"/>
  <c r="P1503" i="15"/>
  <c r="R1503" i="15" s="1"/>
  <c r="T1502" i="15"/>
  <c r="S1502" i="15"/>
  <c r="P1502" i="15"/>
  <c r="R1502" i="15" s="1"/>
  <c r="T1501" i="15"/>
  <c r="S1501" i="15"/>
  <c r="P1501" i="15"/>
  <c r="R1501" i="15" s="1"/>
  <c r="T1500" i="15"/>
  <c r="S1500" i="15"/>
  <c r="P1500" i="15"/>
  <c r="R1500" i="15" s="1"/>
  <c r="T1499" i="15"/>
  <c r="S1499" i="15"/>
  <c r="P1499" i="15"/>
  <c r="R1499" i="15" s="1"/>
  <c r="T1498" i="15"/>
  <c r="S1498" i="15"/>
  <c r="P1498" i="15"/>
  <c r="R1498" i="15" s="1"/>
  <c r="T1497" i="15"/>
  <c r="S1497" i="15"/>
  <c r="P1497" i="15"/>
  <c r="R1497" i="15" s="1"/>
  <c r="T1496" i="15"/>
  <c r="S1496" i="15"/>
  <c r="P1496" i="15"/>
  <c r="R1496" i="15" s="1"/>
  <c r="T1495" i="15"/>
  <c r="S1495" i="15"/>
  <c r="P1495" i="15"/>
  <c r="R1495" i="15" s="1"/>
  <c r="T1494" i="15"/>
  <c r="S1494" i="15"/>
  <c r="P1494" i="15"/>
  <c r="R1494" i="15" s="1"/>
  <c r="T1493" i="15"/>
  <c r="S1493" i="15"/>
  <c r="P1493" i="15"/>
  <c r="R1493" i="15" s="1"/>
  <c r="T1492" i="15"/>
  <c r="S1492" i="15"/>
  <c r="P1492" i="15"/>
  <c r="R1492" i="15" s="1"/>
  <c r="T1491" i="15"/>
  <c r="S1491" i="15"/>
  <c r="P1491" i="15"/>
  <c r="R1491" i="15" s="1"/>
  <c r="T1490" i="15"/>
  <c r="S1490" i="15"/>
  <c r="P1490" i="15"/>
  <c r="R1490" i="15" s="1"/>
  <c r="T1489" i="15"/>
  <c r="S1489" i="15"/>
  <c r="P1489" i="15"/>
  <c r="R1489" i="15" s="1"/>
  <c r="T1488" i="15"/>
  <c r="S1488" i="15"/>
  <c r="P1488" i="15"/>
  <c r="R1488" i="15" s="1"/>
  <c r="T1487" i="15"/>
  <c r="S1487" i="15"/>
  <c r="P1487" i="15"/>
  <c r="R1487" i="15" s="1"/>
  <c r="T1486" i="15"/>
  <c r="S1486" i="15"/>
  <c r="P1486" i="15"/>
  <c r="R1486" i="15" s="1"/>
  <c r="T1485" i="15"/>
  <c r="S1485" i="15"/>
  <c r="P1485" i="15"/>
  <c r="R1485" i="15" s="1"/>
  <c r="T1484" i="15"/>
  <c r="S1484" i="15"/>
  <c r="P1484" i="15"/>
  <c r="R1484" i="15" s="1"/>
  <c r="T1483" i="15"/>
  <c r="S1483" i="15"/>
  <c r="P1483" i="15"/>
  <c r="R1483" i="15" s="1"/>
  <c r="T1482" i="15"/>
  <c r="S1482" i="15"/>
  <c r="P1482" i="15"/>
  <c r="R1482" i="15" s="1"/>
  <c r="T1481" i="15"/>
  <c r="S1481" i="15"/>
  <c r="P1481" i="15"/>
  <c r="R1481" i="15" s="1"/>
  <c r="T1480" i="15"/>
  <c r="S1480" i="15"/>
  <c r="P1480" i="15"/>
  <c r="R1480" i="15" s="1"/>
  <c r="T1479" i="15"/>
  <c r="S1479" i="15"/>
  <c r="P1479" i="15"/>
  <c r="R1479" i="15" s="1"/>
  <c r="T1478" i="15"/>
  <c r="S1478" i="15"/>
  <c r="P1478" i="15"/>
  <c r="R1478" i="15" s="1"/>
  <c r="T1477" i="15"/>
  <c r="S1477" i="15"/>
  <c r="P1477" i="15"/>
  <c r="R1477" i="15" s="1"/>
  <c r="T1476" i="15"/>
  <c r="S1476" i="15"/>
  <c r="P1476" i="15"/>
  <c r="R1476" i="15" s="1"/>
  <c r="T1475" i="15"/>
  <c r="S1475" i="15"/>
  <c r="P1475" i="15"/>
  <c r="R1475" i="15" s="1"/>
  <c r="T1474" i="15"/>
  <c r="S1474" i="15"/>
  <c r="P1474" i="15"/>
  <c r="R1474" i="15" s="1"/>
  <c r="T1473" i="15"/>
  <c r="S1473" i="15"/>
  <c r="P1473" i="15"/>
  <c r="R1473" i="15" s="1"/>
  <c r="T1472" i="15"/>
  <c r="S1472" i="15"/>
  <c r="P1472" i="15"/>
  <c r="R1472" i="15" s="1"/>
  <c r="T1471" i="15"/>
  <c r="S1471" i="15"/>
  <c r="P1471" i="15"/>
  <c r="R1471" i="15" s="1"/>
  <c r="T1470" i="15"/>
  <c r="S1470" i="15"/>
  <c r="P1470" i="15"/>
  <c r="R1470" i="15" s="1"/>
  <c r="T1469" i="15"/>
  <c r="S1469" i="15"/>
  <c r="P1469" i="15"/>
  <c r="R1469" i="15" s="1"/>
  <c r="T1468" i="15"/>
  <c r="S1468" i="15"/>
  <c r="P1468" i="15"/>
  <c r="R1468" i="15" s="1"/>
  <c r="T1467" i="15"/>
  <c r="S1467" i="15"/>
  <c r="P1467" i="15"/>
  <c r="R1467" i="15" s="1"/>
  <c r="T1466" i="15"/>
  <c r="S1466" i="15"/>
  <c r="P1466" i="15"/>
  <c r="R1466" i="15" s="1"/>
  <c r="T1465" i="15"/>
  <c r="S1465" i="15"/>
  <c r="P1465" i="15"/>
  <c r="R1465" i="15" s="1"/>
  <c r="T1464" i="15"/>
  <c r="S1464" i="15"/>
  <c r="P1464" i="15"/>
  <c r="R1464" i="15" s="1"/>
  <c r="T1463" i="15"/>
  <c r="S1463" i="15"/>
  <c r="P1463" i="15"/>
  <c r="R1463" i="15" s="1"/>
  <c r="T1462" i="15"/>
  <c r="S1462" i="15"/>
  <c r="P1462" i="15"/>
  <c r="R1462" i="15" s="1"/>
  <c r="T1461" i="15"/>
  <c r="S1461" i="15"/>
  <c r="P1461" i="15"/>
  <c r="R1461" i="15" s="1"/>
  <c r="T1460" i="15"/>
  <c r="S1460" i="15"/>
  <c r="P1460" i="15"/>
  <c r="R1460" i="15" s="1"/>
  <c r="T1459" i="15"/>
  <c r="S1459" i="15"/>
  <c r="P1459" i="15"/>
  <c r="R1459" i="15" s="1"/>
  <c r="T1458" i="15"/>
  <c r="S1458" i="15"/>
  <c r="P1458" i="15"/>
  <c r="R1458" i="15" s="1"/>
  <c r="T1457" i="15"/>
  <c r="S1457" i="15"/>
  <c r="P1457" i="15"/>
  <c r="R1457" i="15" s="1"/>
  <c r="T1456" i="15"/>
  <c r="S1456" i="15"/>
  <c r="P1456" i="15"/>
  <c r="R1456" i="15" s="1"/>
  <c r="T1455" i="15"/>
  <c r="S1455" i="15"/>
  <c r="P1455" i="15"/>
  <c r="R1455" i="15" s="1"/>
  <c r="T1454" i="15"/>
  <c r="S1454" i="15"/>
  <c r="P1454" i="15"/>
  <c r="R1454" i="15" s="1"/>
  <c r="T1453" i="15"/>
  <c r="S1453" i="15"/>
  <c r="P1453" i="15"/>
  <c r="R1453" i="15" s="1"/>
  <c r="T1452" i="15"/>
  <c r="S1452" i="15"/>
  <c r="P1452" i="15"/>
  <c r="R1452" i="15" s="1"/>
  <c r="T1451" i="15"/>
  <c r="S1451" i="15"/>
  <c r="P1451" i="15"/>
  <c r="R1451" i="15" s="1"/>
  <c r="T1450" i="15"/>
  <c r="S1450" i="15"/>
  <c r="P1450" i="15"/>
  <c r="R1450" i="15" s="1"/>
  <c r="T1449" i="15"/>
  <c r="S1449" i="15"/>
  <c r="P1449" i="15"/>
  <c r="R1449" i="15" s="1"/>
  <c r="T1448" i="15"/>
  <c r="S1448" i="15"/>
  <c r="P1448" i="15"/>
  <c r="R1448" i="15" s="1"/>
  <c r="T1447" i="15"/>
  <c r="S1447" i="15"/>
  <c r="P1447" i="15"/>
  <c r="R1447" i="15" s="1"/>
  <c r="T1446" i="15"/>
  <c r="S1446" i="15"/>
  <c r="P1446" i="15"/>
  <c r="R1446" i="15" s="1"/>
  <c r="T1445" i="15"/>
  <c r="S1445" i="15"/>
  <c r="P1445" i="15"/>
  <c r="R1445" i="15" s="1"/>
  <c r="T1444" i="15"/>
  <c r="S1444" i="15"/>
  <c r="P1444" i="15"/>
  <c r="R1444" i="15" s="1"/>
  <c r="T1443" i="15"/>
  <c r="S1443" i="15"/>
  <c r="P1443" i="15"/>
  <c r="R1443" i="15" s="1"/>
  <c r="T1442" i="15"/>
  <c r="S1442" i="15"/>
  <c r="P1442" i="15"/>
  <c r="R1442" i="15" s="1"/>
  <c r="T1441" i="15"/>
  <c r="S1441" i="15"/>
  <c r="P1441" i="15"/>
  <c r="R1441" i="15" s="1"/>
  <c r="T1440" i="15"/>
  <c r="S1440" i="15"/>
  <c r="P1440" i="15"/>
  <c r="R1440" i="15" s="1"/>
  <c r="T1439" i="15"/>
  <c r="S1439" i="15"/>
  <c r="P1439" i="15"/>
  <c r="R1439" i="15" s="1"/>
  <c r="T1438" i="15"/>
  <c r="S1438" i="15"/>
  <c r="P1438" i="15"/>
  <c r="R1438" i="15" s="1"/>
  <c r="T1437" i="15"/>
  <c r="S1437" i="15"/>
  <c r="P1437" i="15"/>
  <c r="R1437" i="15" s="1"/>
  <c r="T1436" i="15"/>
  <c r="S1436" i="15"/>
  <c r="P1436" i="15"/>
  <c r="R1436" i="15" s="1"/>
  <c r="T1435" i="15"/>
  <c r="S1435" i="15"/>
  <c r="P1435" i="15"/>
  <c r="R1435" i="15" s="1"/>
  <c r="T1434" i="15"/>
  <c r="S1434" i="15"/>
  <c r="P1434" i="15"/>
  <c r="R1434" i="15" s="1"/>
  <c r="T1433" i="15"/>
  <c r="S1433" i="15"/>
  <c r="P1433" i="15"/>
  <c r="R1433" i="15" s="1"/>
  <c r="T1432" i="15"/>
  <c r="S1432" i="15"/>
  <c r="P1432" i="15"/>
  <c r="R1432" i="15" s="1"/>
  <c r="T1431" i="15"/>
  <c r="S1431" i="15"/>
  <c r="P1431" i="15"/>
  <c r="R1431" i="15" s="1"/>
  <c r="T1430" i="15"/>
  <c r="S1430" i="15"/>
  <c r="P1430" i="15"/>
  <c r="R1430" i="15" s="1"/>
  <c r="T1429" i="15"/>
  <c r="S1429" i="15"/>
  <c r="P1429" i="15"/>
  <c r="R1429" i="15" s="1"/>
  <c r="T1428" i="15"/>
  <c r="S1428" i="15"/>
  <c r="P1428" i="15"/>
  <c r="R1428" i="15" s="1"/>
  <c r="T1427" i="15"/>
  <c r="S1427" i="15"/>
  <c r="P1427" i="15"/>
  <c r="R1427" i="15" s="1"/>
  <c r="T1426" i="15"/>
  <c r="S1426" i="15"/>
  <c r="P1426" i="15"/>
  <c r="R1426" i="15" s="1"/>
  <c r="T1425" i="15"/>
  <c r="S1425" i="15"/>
  <c r="P1425" i="15"/>
  <c r="R1425" i="15" s="1"/>
  <c r="T1424" i="15"/>
  <c r="S1424" i="15"/>
  <c r="P1424" i="15"/>
  <c r="R1424" i="15" s="1"/>
  <c r="T1423" i="15"/>
  <c r="S1423" i="15"/>
  <c r="P1423" i="15"/>
  <c r="R1423" i="15" s="1"/>
  <c r="T1422" i="15"/>
  <c r="S1422" i="15"/>
  <c r="P1422" i="15"/>
  <c r="R1422" i="15" s="1"/>
  <c r="T1421" i="15"/>
  <c r="S1421" i="15"/>
  <c r="P1421" i="15"/>
  <c r="R1421" i="15" s="1"/>
  <c r="T1420" i="15"/>
  <c r="S1420" i="15"/>
  <c r="P1420" i="15"/>
  <c r="R1420" i="15" s="1"/>
  <c r="T1419" i="15"/>
  <c r="S1419" i="15"/>
  <c r="P1419" i="15"/>
  <c r="R1419" i="15" s="1"/>
  <c r="T1418" i="15"/>
  <c r="S1418" i="15"/>
  <c r="P1418" i="15"/>
  <c r="R1418" i="15" s="1"/>
  <c r="T1417" i="15"/>
  <c r="S1417" i="15"/>
  <c r="P1417" i="15"/>
  <c r="R1417" i="15" s="1"/>
  <c r="T1416" i="15"/>
  <c r="S1416" i="15"/>
  <c r="P1416" i="15"/>
  <c r="R1416" i="15" s="1"/>
  <c r="T1415" i="15"/>
  <c r="S1415" i="15"/>
  <c r="P1415" i="15"/>
  <c r="R1415" i="15" s="1"/>
  <c r="T1414" i="15"/>
  <c r="S1414" i="15"/>
  <c r="P1414" i="15"/>
  <c r="R1414" i="15" s="1"/>
  <c r="T1413" i="15"/>
  <c r="S1413" i="15"/>
  <c r="P1413" i="15"/>
  <c r="R1413" i="15" s="1"/>
  <c r="T1412" i="15"/>
  <c r="S1412" i="15"/>
  <c r="P1412" i="15"/>
  <c r="R1412" i="15" s="1"/>
  <c r="T1411" i="15"/>
  <c r="S1411" i="15"/>
  <c r="P1411" i="15"/>
  <c r="R1411" i="15" s="1"/>
  <c r="T1410" i="15"/>
  <c r="S1410" i="15"/>
  <c r="P1410" i="15"/>
  <c r="R1410" i="15" s="1"/>
  <c r="T1409" i="15"/>
  <c r="S1409" i="15"/>
  <c r="P1409" i="15"/>
  <c r="R1409" i="15" s="1"/>
  <c r="T1408" i="15"/>
  <c r="S1408" i="15"/>
  <c r="P1408" i="15"/>
  <c r="R1408" i="15" s="1"/>
  <c r="T1407" i="15"/>
  <c r="S1407" i="15"/>
  <c r="P1407" i="15"/>
  <c r="R1407" i="15" s="1"/>
  <c r="T1406" i="15"/>
  <c r="S1406" i="15"/>
  <c r="P1406" i="15"/>
  <c r="R1406" i="15" s="1"/>
  <c r="T1405" i="15"/>
  <c r="S1405" i="15"/>
  <c r="P1405" i="15"/>
  <c r="R1405" i="15" s="1"/>
  <c r="T1404" i="15"/>
  <c r="S1404" i="15"/>
  <c r="P1404" i="15"/>
  <c r="R1404" i="15" s="1"/>
  <c r="T1403" i="15"/>
  <c r="S1403" i="15"/>
  <c r="P1403" i="15"/>
  <c r="R1403" i="15" s="1"/>
  <c r="T1402" i="15"/>
  <c r="S1402" i="15"/>
  <c r="P1402" i="15"/>
  <c r="R1402" i="15" s="1"/>
  <c r="T1401" i="15"/>
  <c r="S1401" i="15"/>
  <c r="P1401" i="15"/>
  <c r="R1401" i="15" s="1"/>
  <c r="T1400" i="15"/>
  <c r="S1400" i="15"/>
  <c r="P1400" i="15"/>
  <c r="R1400" i="15" s="1"/>
  <c r="T1399" i="15"/>
  <c r="S1399" i="15"/>
  <c r="P1399" i="15"/>
  <c r="R1399" i="15" s="1"/>
  <c r="T1398" i="15"/>
  <c r="S1398" i="15"/>
  <c r="P1398" i="15"/>
  <c r="R1398" i="15" s="1"/>
  <c r="T1397" i="15"/>
  <c r="S1397" i="15"/>
  <c r="P1397" i="15"/>
  <c r="R1397" i="15" s="1"/>
  <c r="T1396" i="15"/>
  <c r="S1396" i="15"/>
  <c r="P1396" i="15"/>
  <c r="R1396" i="15" s="1"/>
  <c r="T1395" i="15"/>
  <c r="S1395" i="15"/>
  <c r="P1395" i="15"/>
  <c r="R1395" i="15" s="1"/>
  <c r="T1394" i="15"/>
  <c r="S1394" i="15"/>
  <c r="P1394" i="15"/>
  <c r="R1394" i="15" s="1"/>
  <c r="T1393" i="15"/>
  <c r="S1393" i="15"/>
  <c r="P1393" i="15"/>
  <c r="R1393" i="15" s="1"/>
  <c r="T1392" i="15"/>
  <c r="S1392" i="15"/>
  <c r="P1392" i="15"/>
  <c r="R1392" i="15" s="1"/>
  <c r="T1391" i="15"/>
  <c r="S1391" i="15"/>
  <c r="P1391" i="15"/>
  <c r="R1391" i="15" s="1"/>
  <c r="T1390" i="15"/>
  <c r="S1390" i="15"/>
  <c r="P1390" i="15"/>
  <c r="R1390" i="15" s="1"/>
  <c r="T1389" i="15"/>
  <c r="S1389" i="15"/>
  <c r="P1389" i="15"/>
  <c r="R1389" i="15" s="1"/>
  <c r="T1388" i="15"/>
  <c r="S1388" i="15"/>
  <c r="P1388" i="15"/>
  <c r="R1388" i="15" s="1"/>
  <c r="T1387" i="15"/>
  <c r="S1387" i="15"/>
  <c r="P1387" i="15"/>
  <c r="R1387" i="15" s="1"/>
  <c r="T1386" i="15"/>
  <c r="S1386" i="15"/>
  <c r="P1386" i="15"/>
  <c r="R1386" i="15" s="1"/>
  <c r="T1385" i="15"/>
  <c r="S1385" i="15"/>
  <c r="P1385" i="15"/>
  <c r="R1385" i="15" s="1"/>
  <c r="T1384" i="15"/>
  <c r="S1384" i="15"/>
  <c r="P1384" i="15"/>
  <c r="R1384" i="15" s="1"/>
  <c r="T1383" i="15"/>
  <c r="S1383" i="15"/>
  <c r="P1383" i="15"/>
  <c r="R1383" i="15" s="1"/>
  <c r="T1382" i="15"/>
  <c r="S1382" i="15"/>
  <c r="P1382" i="15"/>
  <c r="R1382" i="15" s="1"/>
  <c r="T1381" i="15"/>
  <c r="S1381" i="15"/>
  <c r="P1381" i="15"/>
  <c r="R1381" i="15" s="1"/>
  <c r="T1380" i="15"/>
  <c r="S1380" i="15"/>
  <c r="P1380" i="15"/>
  <c r="R1380" i="15" s="1"/>
  <c r="T1379" i="15"/>
  <c r="S1379" i="15"/>
  <c r="P1379" i="15"/>
  <c r="R1379" i="15" s="1"/>
  <c r="T1378" i="15"/>
  <c r="S1378" i="15"/>
  <c r="P1378" i="15"/>
  <c r="R1378" i="15" s="1"/>
  <c r="T1377" i="15"/>
  <c r="S1377" i="15"/>
  <c r="P1377" i="15"/>
  <c r="R1377" i="15" s="1"/>
  <c r="T1376" i="15"/>
  <c r="S1376" i="15"/>
  <c r="P1376" i="15"/>
  <c r="R1376" i="15" s="1"/>
  <c r="T1375" i="15"/>
  <c r="S1375" i="15"/>
  <c r="P1375" i="15"/>
  <c r="R1375" i="15" s="1"/>
  <c r="T1374" i="15"/>
  <c r="S1374" i="15"/>
  <c r="P1374" i="15"/>
  <c r="R1374" i="15" s="1"/>
  <c r="T1373" i="15"/>
  <c r="S1373" i="15"/>
  <c r="P1373" i="15"/>
  <c r="R1373" i="15" s="1"/>
  <c r="T1372" i="15"/>
  <c r="S1372" i="15"/>
  <c r="P1372" i="15"/>
  <c r="R1372" i="15" s="1"/>
  <c r="T1371" i="15"/>
  <c r="S1371" i="15"/>
  <c r="P1371" i="15"/>
  <c r="R1371" i="15" s="1"/>
  <c r="T1370" i="15"/>
  <c r="S1370" i="15"/>
  <c r="P1370" i="15"/>
  <c r="R1370" i="15" s="1"/>
  <c r="T1369" i="15"/>
  <c r="S1369" i="15"/>
  <c r="P1369" i="15"/>
  <c r="R1369" i="15" s="1"/>
  <c r="T1368" i="15"/>
  <c r="S1368" i="15"/>
  <c r="P1368" i="15"/>
  <c r="R1368" i="15" s="1"/>
  <c r="T1367" i="15"/>
  <c r="S1367" i="15"/>
  <c r="P1367" i="15"/>
  <c r="R1367" i="15" s="1"/>
  <c r="T1366" i="15"/>
  <c r="S1366" i="15"/>
  <c r="P1366" i="15"/>
  <c r="R1366" i="15" s="1"/>
  <c r="T1365" i="15"/>
  <c r="S1365" i="15"/>
  <c r="P1365" i="15"/>
  <c r="R1365" i="15" s="1"/>
  <c r="T1364" i="15"/>
  <c r="S1364" i="15"/>
  <c r="P1364" i="15"/>
  <c r="R1364" i="15" s="1"/>
  <c r="T1363" i="15"/>
  <c r="S1363" i="15"/>
  <c r="P1363" i="15"/>
  <c r="R1363" i="15" s="1"/>
  <c r="T1362" i="15"/>
  <c r="S1362" i="15"/>
  <c r="P1362" i="15"/>
  <c r="R1362" i="15" s="1"/>
  <c r="T1361" i="15"/>
  <c r="S1361" i="15"/>
  <c r="P1361" i="15"/>
  <c r="R1361" i="15" s="1"/>
  <c r="T1360" i="15"/>
  <c r="S1360" i="15"/>
  <c r="P1360" i="15"/>
  <c r="R1360" i="15" s="1"/>
  <c r="T1359" i="15"/>
  <c r="S1359" i="15"/>
  <c r="P1359" i="15"/>
  <c r="R1359" i="15" s="1"/>
  <c r="T1358" i="15"/>
  <c r="S1358" i="15"/>
  <c r="P1358" i="15"/>
  <c r="R1358" i="15" s="1"/>
  <c r="T1357" i="15"/>
  <c r="S1357" i="15"/>
  <c r="P1357" i="15"/>
  <c r="R1357" i="15" s="1"/>
  <c r="T1356" i="15"/>
  <c r="S1356" i="15"/>
  <c r="P1356" i="15"/>
  <c r="R1356" i="15" s="1"/>
  <c r="T1355" i="15"/>
  <c r="S1355" i="15"/>
  <c r="P1355" i="15"/>
  <c r="R1355" i="15" s="1"/>
  <c r="T1354" i="15"/>
  <c r="S1354" i="15"/>
  <c r="P1354" i="15"/>
  <c r="R1354" i="15" s="1"/>
  <c r="T1353" i="15"/>
  <c r="S1353" i="15"/>
  <c r="P1353" i="15"/>
  <c r="R1353" i="15" s="1"/>
  <c r="T1352" i="15"/>
  <c r="S1352" i="15"/>
  <c r="P1352" i="15"/>
  <c r="R1352" i="15" s="1"/>
  <c r="T1351" i="15"/>
  <c r="S1351" i="15"/>
  <c r="P1351" i="15"/>
  <c r="R1351" i="15" s="1"/>
  <c r="T1350" i="15"/>
  <c r="S1350" i="15"/>
  <c r="P1350" i="15"/>
  <c r="R1350" i="15" s="1"/>
  <c r="T1349" i="15"/>
  <c r="S1349" i="15"/>
  <c r="P1349" i="15"/>
  <c r="R1349" i="15" s="1"/>
  <c r="T1348" i="15"/>
  <c r="S1348" i="15"/>
  <c r="P1348" i="15"/>
  <c r="R1348" i="15" s="1"/>
  <c r="T1347" i="15"/>
  <c r="S1347" i="15"/>
  <c r="P1347" i="15"/>
  <c r="R1347" i="15" s="1"/>
  <c r="T1346" i="15"/>
  <c r="S1346" i="15"/>
  <c r="P1346" i="15"/>
  <c r="R1346" i="15" s="1"/>
  <c r="T1345" i="15"/>
  <c r="S1345" i="15"/>
  <c r="P1345" i="15"/>
  <c r="R1345" i="15" s="1"/>
  <c r="T1344" i="15"/>
  <c r="S1344" i="15"/>
  <c r="P1344" i="15"/>
  <c r="R1344" i="15" s="1"/>
  <c r="T1343" i="15"/>
  <c r="S1343" i="15"/>
  <c r="P1343" i="15"/>
  <c r="R1343" i="15" s="1"/>
  <c r="T1342" i="15"/>
  <c r="S1342" i="15"/>
  <c r="P1342" i="15"/>
  <c r="R1342" i="15" s="1"/>
  <c r="T1341" i="15"/>
  <c r="S1341" i="15"/>
  <c r="P1341" i="15"/>
  <c r="R1341" i="15" s="1"/>
  <c r="T1340" i="15"/>
  <c r="S1340" i="15"/>
  <c r="P1340" i="15"/>
  <c r="R1340" i="15" s="1"/>
  <c r="T1339" i="15"/>
  <c r="S1339" i="15"/>
  <c r="P1339" i="15"/>
  <c r="R1339" i="15" s="1"/>
  <c r="T1338" i="15"/>
  <c r="S1338" i="15"/>
  <c r="P1338" i="15"/>
  <c r="R1338" i="15" s="1"/>
  <c r="T1337" i="15"/>
  <c r="S1337" i="15"/>
  <c r="P1337" i="15"/>
  <c r="R1337" i="15" s="1"/>
  <c r="T1336" i="15"/>
  <c r="S1336" i="15"/>
  <c r="P1336" i="15"/>
  <c r="R1336" i="15" s="1"/>
  <c r="T1335" i="15"/>
  <c r="S1335" i="15"/>
  <c r="P1335" i="15"/>
  <c r="R1335" i="15" s="1"/>
  <c r="T1334" i="15"/>
  <c r="S1334" i="15"/>
  <c r="P1334" i="15"/>
  <c r="R1334" i="15" s="1"/>
  <c r="T1333" i="15"/>
  <c r="S1333" i="15"/>
  <c r="P1333" i="15"/>
  <c r="R1333" i="15" s="1"/>
  <c r="T1332" i="15"/>
  <c r="S1332" i="15"/>
  <c r="P1332" i="15"/>
  <c r="R1332" i="15" s="1"/>
  <c r="T1331" i="15"/>
  <c r="S1331" i="15"/>
  <c r="P1331" i="15"/>
  <c r="R1331" i="15" s="1"/>
  <c r="T1330" i="15"/>
  <c r="S1330" i="15"/>
  <c r="P1330" i="15"/>
  <c r="R1330" i="15" s="1"/>
  <c r="T1329" i="15"/>
  <c r="S1329" i="15"/>
  <c r="P1329" i="15"/>
  <c r="R1329" i="15" s="1"/>
  <c r="T1328" i="15"/>
  <c r="S1328" i="15"/>
  <c r="P1328" i="15"/>
  <c r="R1328" i="15" s="1"/>
  <c r="T1327" i="15"/>
  <c r="S1327" i="15"/>
  <c r="P1327" i="15"/>
  <c r="R1327" i="15" s="1"/>
  <c r="T1326" i="15"/>
  <c r="S1326" i="15"/>
  <c r="P1326" i="15"/>
  <c r="R1326" i="15" s="1"/>
  <c r="T1325" i="15"/>
  <c r="S1325" i="15"/>
  <c r="P1325" i="15"/>
  <c r="R1325" i="15" s="1"/>
  <c r="T1324" i="15"/>
  <c r="S1324" i="15"/>
  <c r="P1324" i="15"/>
  <c r="R1324" i="15" s="1"/>
  <c r="T1323" i="15"/>
  <c r="S1323" i="15"/>
  <c r="P1323" i="15"/>
  <c r="R1323" i="15" s="1"/>
  <c r="T1322" i="15"/>
  <c r="S1322" i="15"/>
  <c r="P1322" i="15"/>
  <c r="R1322" i="15" s="1"/>
  <c r="T1321" i="15"/>
  <c r="S1321" i="15"/>
  <c r="P1321" i="15"/>
  <c r="R1321" i="15" s="1"/>
  <c r="T1320" i="15"/>
  <c r="S1320" i="15"/>
  <c r="P1320" i="15"/>
  <c r="R1320" i="15" s="1"/>
  <c r="T1319" i="15"/>
  <c r="S1319" i="15"/>
  <c r="P1319" i="15"/>
  <c r="R1319" i="15" s="1"/>
  <c r="T1318" i="15"/>
  <c r="S1318" i="15"/>
  <c r="P1318" i="15"/>
  <c r="R1318" i="15" s="1"/>
  <c r="T1317" i="15"/>
  <c r="S1317" i="15"/>
  <c r="P1317" i="15"/>
  <c r="R1317" i="15" s="1"/>
  <c r="T1316" i="15"/>
  <c r="S1316" i="15"/>
  <c r="P1316" i="15"/>
  <c r="R1316" i="15" s="1"/>
  <c r="T1315" i="15"/>
  <c r="S1315" i="15"/>
  <c r="P1315" i="15"/>
  <c r="R1315" i="15" s="1"/>
  <c r="T1314" i="15"/>
  <c r="S1314" i="15"/>
  <c r="P1314" i="15"/>
  <c r="R1314" i="15" s="1"/>
  <c r="T1313" i="15"/>
  <c r="S1313" i="15"/>
  <c r="P1313" i="15"/>
  <c r="R1313" i="15" s="1"/>
  <c r="T1312" i="15"/>
  <c r="S1312" i="15"/>
  <c r="P1312" i="15"/>
  <c r="R1312" i="15" s="1"/>
  <c r="T1311" i="15"/>
  <c r="S1311" i="15"/>
  <c r="P1311" i="15"/>
  <c r="R1311" i="15" s="1"/>
  <c r="T1310" i="15"/>
  <c r="S1310" i="15"/>
  <c r="P1310" i="15"/>
  <c r="R1310" i="15" s="1"/>
  <c r="T1309" i="15"/>
  <c r="S1309" i="15"/>
  <c r="P1309" i="15"/>
  <c r="R1309" i="15" s="1"/>
  <c r="T1308" i="15"/>
  <c r="S1308" i="15"/>
  <c r="P1308" i="15"/>
  <c r="R1308" i="15" s="1"/>
  <c r="T1307" i="15"/>
  <c r="S1307" i="15"/>
  <c r="P1307" i="15"/>
  <c r="R1307" i="15" s="1"/>
  <c r="T1306" i="15"/>
  <c r="S1306" i="15"/>
  <c r="P1306" i="15"/>
  <c r="R1306" i="15" s="1"/>
  <c r="T1305" i="15"/>
  <c r="S1305" i="15"/>
  <c r="P1305" i="15"/>
  <c r="R1305" i="15" s="1"/>
  <c r="T1304" i="15"/>
  <c r="S1304" i="15"/>
  <c r="P1304" i="15"/>
  <c r="R1304" i="15" s="1"/>
  <c r="T1303" i="15"/>
  <c r="S1303" i="15"/>
  <c r="P1303" i="15"/>
  <c r="R1303" i="15" s="1"/>
  <c r="T1302" i="15"/>
  <c r="S1302" i="15"/>
  <c r="P1302" i="15"/>
  <c r="R1302" i="15" s="1"/>
  <c r="T1301" i="15"/>
  <c r="S1301" i="15"/>
  <c r="P1301" i="15"/>
  <c r="R1301" i="15" s="1"/>
  <c r="T1300" i="15"/>
  <c r="S1300" i="15"/>
  <c r="P1300" i="15"/>
  <c r="R1300" i="15" s="1"/>
  <c r="T1299" i="15"/>
  <c r="S1299" i="15"/>
  <c r="P1299" i="15"/>
  <c r="R1299" i="15" s="1"/>
  <c r="T1298" i="15"/>
  <c r="S1298" i="15"/>
  <c r="P1298" i="15"/>
  <c r="R1298" i="15" s="1"/>
  <c r="T1297" i="15"/>
  <c r="S1297" i="15"/>
  <c r="P1297" i="15"/>
  <c r="R1297" i="15" s="1"/>
  <c r="T1296" i="15"/>
  <c r="S1296" i="15"/>
  <c r="P1296" i="15"/>
  <c r="R1296" i="15" s="1"/>
  <c r="T1295" i="15"/>
  <c r="S1295" i="15"/>
  <c r="P1295" i="15"/>
  <c r="R1295" i="15" s="1"/>
  <c r="T1294" i="15"/>
  <c r="S1294" i="15"/>
  <c r="P1294" i="15"/>
  <c r="R1294" i="15" s="1"/>
  <c r="T1293" i="15"/>
  <c r="S1293" i="15"/>
  <c r="P1293" i="15"/>
  <c r="R1293" i="15" s="1"/>
  <c r="T1292" i="15"/>
  <c r="S1292" i="15"/>
  <c r="P1292" i="15"/>
  <c r="R1292" i="15" s="1"/>
  <c r="T1291" i="15"/>
  <c r="S1291" i="15"/>
  <c r="P1291" i="15"/>
  <c r="R1291" i="15" s="1"/>
  <c r="T1290" i="15"/>
  <c r="S1290" i="15"/>
  <c r="P1290" i="15"/>
  <c r="R1290" i="15" s="1"/>
  <c r="T1289" i="15"/>
  <c r="S1289" i="15"/>
  <c r="P1289" i="15"/>
  <c r="R1289" i="15" s="1"/>
  <c r="T1288" i="15"/>
  <c r="S1288" i="15"/>
  <c r="P1288" i="15"/>
  <c r="R1288" i="15" s="1"/>
  <c r="T1287" i="15"/>
  <c r="S1287" i="15"/>
  <c r="P1287" i="15"/>
  <c r="R1287" i="15" s="1"/>
  <c r="T1286" i="15"/>
  <c r="S1286" i="15"/>
  <c r="P1286" i="15"/>
  <c r="R1286" i="15" s="1"/>
  <c r="T1285" i="15"/>
  <c r="S1285" i="15"/>
  <c r="P1285" i="15"/>
  <c r="R1285" i="15" s="1"/>
  <c r="T1284" i="15"/>
  <c r="S1284" i="15"/>
  <c r="P1284" i="15"/>
  <c r="R1284" i="15" s="1"/>
  <c r="T1283" i="15"/>
  <c r="S1283" i="15"/>
  <c r="P1283" i="15"/>
  <c r="R1283" i="15" s="1"/>
  <c r="T1282" i="15"/>
  <c r="S1282" i="15"/>
  <c r="P1282" i="15"/>
  <c r="R1282" i="15" s="1"/>
  <c r="T1281" i="15"/>
  <c r="S1281" i="15"/>
  <c r="P1281" i="15"/>
  <c r="R1281" i="15" s="1"/>
  <c r="T1280" i="15"/>
  <c r="S1280" i="15"/>
  <c r="P1280" i="15"/>
  <c r="R1280" i="15" s="1"/>
  <c r="T1279" i="15"/>
  <c r="S1279" i="15"/>
  <c r="P1279" i="15"/>
  <c r="R1279" i="15" s="1"/>
  <c r="T1278" i="15"/>
  <c r="S1278" i="15"/>
  <c r="P1278" i="15"/>
  <c r="R1278" i="15" s="1"/>
  <c r="T1277" i="15"/>
  <c r="S1277" i="15"/>
  <c r="P1277" i="15"/>
  <c r="R1277" i="15" s="1"/>
  <c r="T1276" i="15"/>
  <c r="S1276" i="15"/>
  <c r="P1276" i="15"/>
  <c r="R1276" i="15" s="1"/>
  <c r="T1275" i="15"/>
  <c r="S1275" i="15"/>
  <c r="P1275" i="15"/>
  <c r="R1275" i="15" s="1"/>
  <c r="T1274" i="15"/>
  <c r="S1274" i="15"/>
  <c r="P1274" i="15"/>
  <c r="R1274" i="15" s="1"/>
  <c r="T1273" i="15"/>
  <c r="S1273" i="15"/>
  <c r="P1273" i="15"/>
  <c r="R1273" i="15" s="1"/>
  <c r="T1272" i="15"/>
  <c r="S1272" i="15"/>
  <c r="P1272" i="15"/>
  <c r="R1272" i="15" s="1"/>
  <c r="T1271" i="15"/>
  <c r="S1271" i="15"/>
  <c r="P1271" i="15"/>
  <c r="R1271" i="15" s="1"/>
  <c r="T1270" i="15"/>
  <c r="S1270" i="15"/>
  <c r="P1270" i="15"/>
  <c r="R1270" i="15" s="1"/>
  <c r="T1269" i="15"/>
  <c r="S1269" i="15"/>
  <c r="P1269" i="15"/>
  <c r="R1269" i="15" s="1"/>
  <c r="T1268" i="15"/>
  <c r="S1268" i="15"/>
  <c r="P1268" i="15"/>
  <c r="R1268" i="15" s="1"/>
  <c r="T1267" i="15"/>
  <c r="S1267" i="15"/>
  <c r="P1267" i="15"/>
  <c r="R1267" i="15" s="1"/>
  <c r="T1266" i="15"/>
  <c r="S1266" i="15"/>
  <c r="P1266" i="15"/>
  <c r="R1266" i="15" s="1"/>
  <c r="T1265" i="15"/>
  <c r="S1265" i="15"/>
  <c r="P1265" i="15"/>
  <c r="R1265" i="15" s="1"/>
  <c r="T1264" i="15"/>
  <c r="S1264" i="15"/>
  <c r="P1264" i="15"/>
  <c r="R1264" i="15" s="1"/>
  <c r="T1263" i="15"/>
  <c r="S1263" i="15"/>
  <c r="P1263" i="15"/>
  <c r="R1263" i="15" s="1"/>
  <c r="T1262" i="15"/>
  <c r="S1262" i="15"/>
  <c r="P1262" i="15"/>
  <c r="R1262" i="15" s="1"/>
  <c r="T1261" i="15"/>
  <c r="S1261" i="15"/>
  <c r="P1261" i="15"/>
  <c r="R1261" i="15" s="1"/>
  <c r="T1260" i="15"/>
  <c r="S1260" i="15"/>
  <c r="P1260" i="15"/>
  <c r="R1260" i="15" s="1"/>
  <c r="T1259" i="15"/>
  <c r="S1259" i="15"/>
  <c r="P1259" i="15"/>
  <c r="R1259" i="15" s="1"/>
  <c r="T1258" i="15"/>
  <c r="S1258" i="15"/>
  <c r="P1258" i="15"/>
  <c r="R1258" i="15" s="1"/>
  <c r="T1257" i="15"/>
  <c r="S1257" i="15"/>
  <c r="P1257" i="15"/>
  <c r="R1257" i="15" s="1"/>
  <c r="T1256" i="15"/>
  <c r="S1256" i="15"/>
  <c r="P1256" i="15"/>
  <c r="R1256" i="15" s="1"/>
  <c r="T1255" i="15"/>
  <c r="S1255" i="15"/>
  <c r="P1255" i="15"/>
  <c r="R1255" i="15" s="1"/>
  <c r="T1254" i="15"/>
  <c r="S1254" i="15"/>
  <c r="P1254" i="15"/>
  <c r="R1254" i="15" s="1"/>
  <c r="T1253" i="15"/>
  <c r="S1253" i="15"/>
  <c r="P1253" i="15"/>
  <c r="R1253" i="15" s="1"/>
  <c r="T1252" i="15"/>
  <c r="S1252" i="15"/>
  <c r="P1252" i="15"/>
  <c r="R1252" i="15" s="1"/>
  <c r="T1251" i="15"/>
  <c r="S1251" i="15"/>
  <c r="P1251" i="15"/>
  <c r="R1251" i="15" s="1"/>
  <c r="T1250" i="15"/>
  <c r="S1250" i="15"/>
  <c r="P1250" i="15"/>
  <c r="R1250" i="15" s="1"/>
  <c r="T1249" i="15"/>
  <c r="S1249" i="15"/>
  <c r="P1249" i="15"/>
  <c r="R1249" i="15" s="1"/>
  <c r="T1248" i="15"/>
  <c r="S1248" i="15"/>
  <c r="P1248" i="15"/>
  <c r="R1248" i="15" s="1"/>
  <c r="T1247" i="15"/>
  <c r="S1247" i="15"/>
  <c r="P1247" i="15"/>
  <c r="R1247" i="15" s="1"/>
  <c r="T1246" i="15"/>
  <c r="S1246" i="15"/>
  <c r="P1246" i="15"/>
  <c r="R1246" i="15" s="1"/>
  <c r="T1245" i="15"/>
  <c r="S1245" i="15"/>
  <c r="P1245" i="15"/>
  <c r="R1245" i="15" s="1"/>
  <c r="T1244" i="15"/>
  <c r="S1244" i="15"/>
  <c r="P1244" i="15"/>
  <c r="R1244" i="15" s="1"/>
  <c r="T1243" i="15"/>
  <c r="S1243" i="15"/>
  <c r="P1243" i="15"/>
  <c r="R1243" i="15" s="1"/>
  <c r="T1242" i="15"/>
  <c r="S1242" i="15"/>
  <c r="P1242" i="15"/>
  <c r="R1242" i="15" s="1"/>
  <c r="T1241" i="15"/>
  <c r="S1241" i="15"/>
  <c r="P1241" i="15"/>
  <c r="R1241" i="15" s="1"/>
  <c r="T1240" i="15"/>
  <c r="S1240" i="15"/>
  <c r="P1240" i="15"/>
  <c r="R1240" i="15" s="1"/>
  <c r="T1239" i="15"/>
  <c r="S1239" i="15"/>
  <c r="P1239" i="15"/>
  <c r="R1239" i="15" s="1"/>
  <c r="T1238" i="15"/>
  <c r="S1238" i="15"/>
  <c r="P1238" i="15"/>
  <c r="R1238" i="15" s="1"/>
  <c r="T1237" i="15"/>
  <c r="S1237" i="15"/>
  <c r="P1237" i="15"/>
  <c r="R1237" i="15" s="1"/>
  <c r="T1236" i="15"/>
  <c r="S1236" i="15"/>
  <c r="P1236" i="15"/>
  <c r="R1236" i="15" s="1"/>
  <c r="T1235" i="15"/>
  <c r="S1235" i="15"/>
  <c r="P1235" i="15"/>
  <c r="R1235" i="15" s="1"/>
  <c r="T1234" i="15"/>
  <c r="S1234" i="15"/>
  <c r="P1234" i="15"/>
  <c r="R1234" i="15" s="1"/>
  <c r="T1233" i="15"/>
  <c r="S1233" i="15"/>
  <c r="P1233" i="15"/>
  <c r="R1233" i="15" s="1"/>
  <c r="T1232" i="15"/>
  <c r="S1232" i="15"/>
  <c r="P1232" i="15"/>
  <c r="R1232" i="15" s="1"/>
  <c r="T1231" i="15"/>
  <c r="S1231" i="15"/>
  <c r="P1231" i="15"/>
  <c r="R1231" i="15" s="1"/>
  <c r="T1230" i="15"/>
  <c r="S1230" i="15"/>
  <c r="P1230" i="15"/>
  <c r="R1230" i="15" s="1"/>
  <c r="T1229" i="15"/>
  <c r="S1229" i="15"/>
  <c r="P1229" i="15"/>
  <c r="R1229" i="15" s="1"/>
  <c r="T1228" i="15"/>
  <c r="S1228" i="15"/>
  <c r="P1228" i="15"/>
  <c r="R1228" i="15" s="1"/>
  <c r="T1227" i="15"/>
  <c r="S1227" i="15"/>
  <c r="P1227" i="15"/>
  <c r="R1227" i="15" s="1"/>
  <c r="T1226" i="15"/>
  <c r="S1226" i="15"/>
  <c r="P1226" i="15"/>
  <c r="R1226" i="15" s="1"/>
  <c r="T1225" i="15"/>
  <c r="S1225" i="15"/>
  <c r="P1225" i="15"/>
  <c r="R1225" i="15" s="1"/>
  <c r="T1224" i="15"/>
  <c r="S1224" i="15"/>
  <c r="P1224" i="15"/>
  <c r="R1224" i="15" s="1"/>
  <c r="T1223" i="15"/>
  <c r="S1223" i="15"/>
  <c r="P1223" i="15"/>
  <c r="R1223" i="15" s="1"/>
  <c r="T1222" i="15"/>
  <c r="S1222" i="15"/>
  <c r="P1222" i="15"/>
  <c r="R1222" i="15" s="1"/>
  <c r="T1221" i="15"/>
  <c r="S1221" i="15"/>
  <c r="P1221" i="15"/>
  <c r="R1221" i="15" s="1"/>
  <c r="T1220" i="15"/>
  <c r="S1220" i="15"/>
  <c r="P1220" i="15"/>
  <c r="R1220" i="15" s="1"/>
  <c r="T1219" i="15"/>
  <c r="S1219" i="15"/>
  <c r="P1219" i="15"/>
  <c r="R1219" i="15" s="1"/>
  <c r="T1218" i="15"/>
  <c r="S1218" i="15"/>
  <c r="P1218" i="15"/>
  <c r="R1218" i="15" s="1"/>
  <c r="T1217" i="15"/>
  <c r="S1217" i="15"/>
  <c r="P1217" i="15"/>
  <c r="R1217" i="15" s="1"/>
  <c r="T1216" i="15"/>
  <c r="S1216" i="15"/>
  <c r="P1216" i="15"/>
  <c r="R1216" i="15" s="1"/>
  <c r="T1215" i="15"/>
  <c r="S1215" i="15"/>
  <c r="P1215" i="15"/>
  <c r="R1215" i="15" s="1"/>
  <c r="T1214" i="15"/>
  <c r="S1214" i="15"/>
  <c r="P1214" i="15"/>
  <c r="R1214" i="15" s="1"/>
  <c r="T1213" i="15"/>
  <c r="S1213" i="15"/>
  <c r="P1213" i="15"/>
  <c r="R1213" i="15" s="1"/>
  <c r="T1212" i="15"/>
  <c r="S1212" i="15"/>
  <c r="P1212" i="15"/>
  <c r="R1212" i="15" s="1"/>
  <c r="T1211" i="15"/>
  <c r="S1211" i="15"/>
  <c r="P1211" i="15"/>
  <c r="R1211" i="15" s="1"/>
  <c r="T1210" i="15"/>
  <c r="S1210" i="15"/>
  <c r="P1210" i="15"/>
  <c r="R1210" i="15" s="1"/>
  <c r="T1209" i="15"/>
  <c r="S1209" i="15"/>
  <c r="P1209" i="15"/>
  <c r="R1209" i="15" s="1"/>
  <c r="T1208" i="15"/>
  <c r="S1208" i="15"/>
  <c r="P1208" i="15"/>
  <c r="R1208" i="15" s="1"/>
  <c r="T1207" i="15"/>
  <c r="S1207" i="15"/>
  <c r="P1207" i="15"/>
  <c r="R1207" i="15" s="1"/>
  <c r="T1206" i="15"/>
  <c r="S1206" i="15"/>
  <c r="P1206" i="15"/>
  <c r="R1206" i="15" s="1"/>
  <c r="T1205" i="15"/>
  <c r="S1205" i="15"/>
  <c r="P1205" i="15"/>
  <c r="R1205" i="15" s="1"/>
  <c r="T1204" i="15"/>
  <c r="S1204" i="15"/>
  <c r="P1204" i="15"/>
  <c r="R1204" i="15" s="1"/>
  <c r="T1203" i="15"/>
  <c r="S1203" i="15"/>
  <c r="P1203" i="15"/>
  <c r="R1203" i="15" s="1"/>
  <c r="T1202" i="15"/>
  <c r="S1202" i="15"/>
  <c r="P1202" i="15"/>
  <c r="R1202" i="15" s="1"/>
  <c r="T1201" i="15"/>
  <c r="S1201" i="15"/>
  <c r="P1201" i="15"/>
  <c r="R1201" i="15" s="1"/>
  <c r="T1200" i="15"/>
  <c r="S1200" i="15"/>
  <c r="P1200" i="15"/>
  <c r="R1200" i="15" s="1"/>
  <c r="T1199" i="15"/>
  <c r="S1199" i="15"/>
  <c r="P1199" i="15"/>
  <c r="R1199" i="15" s="1"/>
  <c r="T1198" i="15"/>
  <c r="S1198" i="15"/>
  <c r="P1198" i="15"/>
  <c r="R1198" i="15" s="1"/>
  <c r="T1197" i="15"/>
  <c r="S1197" i="15"/>
  <c r="P1197" i="15"/>
  <c r="R1197" i="15" s="1"/>
  <c r="T1196" i="15"/>
  <c r="S1196" i="15"/>
  <c r="P1196" i="15"/>
  <c r="R1196" i="15" s="1"/>
  <c r="T1195" i="15"/>
  <c r="S1195" i="15"/>
  <c r="P1195" i="15"/>
  <c r="R1195" i="15" s="1"/>
  <c r="T1194" i="15"/>
  <c r="S1194" i="15"/>
  <c r="P1194" i="15"/>
  <c r="R1194" i="15" s="1"/>
  <c r="T1193" i="15"/>
  <c r="S1193" i="15"/>
  <c r="P1193" i="15"/>
  <c r="R1193" i="15" s="1"/>
  <c r="T1192" i="15"/>
  <c r="S1192" i="15"/>
  <c r="P1192" i="15"/>
  <c r="R1192" i="15" s="1"/>
  <c r="T1191" i="15"/>
  <c r="S1191" i="15"/>
  <c r="P1191" i="15"/>
  <c r="R1191" i="15" s="1"/>
  <c r="T1190" i="15"/>
  <c r="S1190" i="15"/>
  <c r="P1190" i="15"/>
  <c r="R1190" i="15" s="1"/>
  <c r="T1189" i="15"/>
  <c r="S1189" i="15"/>
  <c r="P1189" i="15"/>
  <c r="R1189" i="15" s="1"/>
  <c r="T1188" i="15"/>
  <c r="S1188" i="15"/>
  <c r="P1188" i="15"/>
  <c r="R1188" i="15" s="1"/>
  <c r="T1187" i="15"/>
  <c r="S1187" i="15"/>
  <c r="P1187" i="15"/>
  <c r="R1187" i="15" s="1"/>
  <c r="T1186" i="15"/>
  <c r="S1186" i="15"/>
  <c r="P1186" i="15"/>
  <c r="R1186" i="15" s="1"/>
  <c r="T1185" i="15"/>
  <c r="S1185" i="15"/>
  <c r="P1185" i="15"/>
  <c r="R1185" i="15" s="1"/>
  <c r="T1184" i="15"/>
  <c r="S1184" i="15"/>
  <c r="P1184" i="15"/>
  <c r="R1184" i="15" s="1"/>
  <c r="T1183" i="15"/>
  <c r="S1183" i="15"/>
  <c r="P1183" i="15"/>
  <c r="R1183" i="15" s="1"/>
  <c r="T1182" i="15"/>
  <c r="S1182" i="15"/>
  <c r="P1182" i="15"/>
  <c r="R1182" i="15" s="1"/>
  <c r="T1181" i="15"/>
  <c r="S1181" i="15"/>
  <c r="P1181" i="15"/>
  <c r="R1181" i="15" s="1"/>
  <c r="T1180" i="15"/>
  <c r="S1180" i="15"/>
  <c r="P1180" i="15"/>
  <c r="R1180" i="15" s="1"/>
  <c r="T1179" i="15"/>
  <c r="S1179" i="15"/>
  <c r="P1179" i="15"/>
  <c r="R1179" i="15" s="1"/>
  <c r="T1178" i="15"/>
  <c r="S1178" i="15"/>
  <c r="P1178" i="15"/>
  <c r="R1178" i="15" s="1"/>
  <c r="T1177" i="15"/>
  <c r="S1177" i="15"/>
  <c r="P1177" i="15"/>
  <c r="R1177" i="15" s="1"/>
  <c r="T1176" i="15"/>
  <c r="S1176" i="15"/>
  <c r="P1176" i="15"/>
  <c r="R1176" i="15" s="1"/>
  <c r="T1175" i="15"/>
  <c r="S1175" i="15"/>
  <c r="P1175" i="15"/>
  <c r="R1175" i="15" s="1"/>
  <c r="T1174" i="15"/>
  <c r="S1174" i="15"/>
  <c r="P1174" i="15"/>
  <c r="R1174" i="15" s="1"/>
  <c r="T1173" i="15"/>
  <c r="S1173" i="15"/>
  <c r="P1173" i="15"/>
  <c r="R1173" i="15" s="1"/>
  <c r="T1172" i="15"/>
  <c r="S1172" i="15"/>
  <c r="P1172" i="15"/>
  <c r="R1172" i="15" s="1"/>
  <c r="T1171" i="15"/>
  <c r="S1171" i="15"/>
  <c r="P1171" i="15"/>
  <c r="R1171" i="15" s="1"/>
  <c r="T1170" i="15"/>
  <c r="S1170" i="15"/>
  <c r="P1170" i="15"/>
  <c r="R1170" i="15" s="1"/>
  <c r="T1169" i="15"/>
  <c r="S1169" i="15"/>
  <c r="P1169" i="15"/>
  <c r="R1169" i="15" s="1"/>
  <c r="T1168" i="15"/>
  <c r="S1168" i="15"/>
  <c r="P1168" i="15"/>
  <c r="R1168" i="15" s="1"/>
  <c r="T1167" i="15"/>
  <c r="S1167" i="15"/>
  <c r="P1167" i="15"/>
  <c r="R1167" i="15" s="1"/>
  <c r="T1166" i="15"/>
  <c r="S1166" i="15"/>
  <c r="P1166" i="15"/>
  <c r="R1166" i="15" s="1"/>
  <c r="T1165" i="15"/>
  <c r="S1165" i="15"/>
  <c r="P1165" i="15"/>
  <c r="R1165" i="15" s="1"/>
  <c r="T1164" i="15"/>
  <c r="S1164" i="15"/>
  <c r="P1164" i="15"/>
  <c r="R1164" i="15" s="1"/>
  <c r="T1163" i="15"/>
  <c r="S1163" i="15"/>
  <c r="P1163" i="15"/>
  <c r="R1163" i="15" s="1"/>
  <c r="T1162" i="15"/>
  <c r="S1162" i="15"/>
  <c r="P1162" i="15"/>
  <c r="R1162" i="15" s="1"/>
  <c r="T1161" i="15"/>
  <c r="S1161" i="15"/>
  <c r="P1161" i="15"/>
  <c r="R1161" i="15" s="1"/>
  <c r="T1160" i="15"/>
  <c r="S1160" i="15"/>
  <c r="P1160" i="15"/>
  <c r="R1160" i="15" s="1"/>
  <c r="T1159" i="15"/>
  <c r="S1159" i="15"/>
  <c r="P1159" i="15"/>
  <c r="R1159" i="15" s="1"/>
  <c r="T1158" i="15"/>
  <c r="S1158" i="15"/>
  <c r="P1158" i="15"/>
  <c r="R1158" i="15" s="1"/>
  <c r="T1157" i="15"/>
  <c r="S1157" i="15"/>
  <c r="P1157" i="15"/>
  <c r="R1157" i="15" s="1"/>
  <c r="T1156" i="15"/>
  <c r="S1156" i="15"/>
  <c r="P1156" i="15"/>
  <c r="R1156" i="15" s="1"/>
  <c r="T1155" i="15"/>
  <c r="S1155" i="15"/>
  <c r="P1155" i="15"/>
  <c r="R1155" i="15" s="1"/>
  <c r="T1154" i="15"/>
  <c r="S1154" i="15"/>
  <c r="P1154" i="15"/>
  <c r="R1154" i="15" s="1"/>
  <c r="T1153" i="15"/>
  <c r="S1153" i="15"/>
  <c r="P1153" i="15"/>
  <c r="R1153" i="15" s="1"/>
  <c r="T1152" i="15"/>
  <c r="S1152" i="15"/>
  <c r="P1152" i="15"/>
  <c r="R1152" i="15" s="1"/>
  <c r="T1151" i="15"/>
  <c r="S1151" i="15"/>
  <c r="P1151" i="15"/>
  <c r="R1151" i="15" s="1"/>
  <c r="T1150" i="15"/>
  <c r="S1150" i="15"/>
  <c r="P1150" i="15"/>
  <c r="R1150" i="15" s="1"/>
  <c r="T1149" i="15"/>
  <c r="S1149" i="15"/>
  <c r="P1149" i="15"/>
  <c r="R1149" i="15" s="1"/>
  <c r="T1148" i="15"/>
  <c r="S1148" i="15"/>
  <c r="P1148" i="15"/>
  <c r="R1148" i="15" s="1"/>
  <c r="T1147" i="15"/>
  <c r="S1147" i="15"/>
  <c r="P1147" i="15"/>
  <c r="R1147" i="15" s="1"/>
  <c r="T1146" i="15"/>
  <c r="S1146" i="15"/>
  <c r="P1146" i="15"/>
  <c r="R1146" i="15" s="1"/>
  <c r="T1145" i="15"/>
  <c r="S1145" i="15"/>
  <c r="P1145" i="15"/>
  <c r="R1145" i="15" s="1"/>
  <c r="T1144" i="15"/>
  <c r="S1144" i="15"/>
  <c r="P1144" i="15"/>
  <c r="R1144" i="15" s="1"/>
  <c r="T1143" i="15"/>
  <c r="S1143" i="15"/>
  <c r="P1143" i="15"/>
  <c r="R1143" i="15" s="1"/>
  <c r="T1142" i="15"/>
  <c r="S1142" i="15"/>
  <c r="P1142" i="15"/>
  <c r="R1142" i="15" s="1"/>
  <c r="T1141" i="15"/>
  <c r="S1141" i="15"/>
  <c r="P1141" i="15"/>
  <c r="R1141" i="15" s="1"/>
  <c r="T1140" i="15"/>
  <c r="S1140" i="15"/>
  <c r="P1140" i="15"/>
  <c r="R1140" i="15" s="1"/>
  <c r="T1139" i="15"/>
  <c r="S1139" i="15"/>
  <c r="P1139" i="15"/>
  <c r="R1139" i="15" s="1"/>
  <c r="T1138" i="15"/>
  <c r="S1138" i="15"/>
  <c r="P1138" i="15"/>
  <c r="R1138" i="15" s="1"/>
  <c r="T1137" i="15"/>
  <c r="S1137" i="15"/>
  <c r="P1137" i="15"/>
  <c r="R1137" i="15" s="1"/>
  <c r="T1136" i="15"/>
  <c r="S1136" i="15"/>
  <c r="P1136" i="15"/>
  <c r="R1136" i="15" s="1"/>
  <c r="T1135" i="15"/>
  <c r="S1135" i="15"/>
  <c r="P1135" i="15"/>
  <c r="R1135" i="15" s="1"/>
  <c r="T1134" i="15"/>
  <c r="S1134" i="15"/>
  <c r="P1134" i="15"/>
  <c r="R1134" i="15" s="1"/>
  <c r="T1133" i="15"/>
  <c r="S1133" i="15"/>
  <c r="P1133" i="15"/>
  <c r="R1133" i="15" s="1"/>
  <c r="T1132" i="15"/>
  <c r="S1132" i="15"/>
  <c r="P1132" i="15"/>
  <c r="R1132" i="15" s="1"/>
  <c r="T1131" i="15"/>
  <c r="S1131" i="15"/>
  <c r="P1131" i="15"/>
  <c r="R1131" i="15" s="1"/>
  <c r="T1130" i="15"/>
  <c r="S1130" i="15"/>
  <c r="P1130" i="15"/>
  <c r="R1130" i="15" s="1"/>
  <c r="T1129" i="15"/>
  <c r="S1129" i="15"/>
  <c r="P1129" i="15"/>
  <c r="R1129" i="15" s="1"/>
  <c r="T1128" i="15"/>
  <c r="S1128" i="15"/>
  <c r="P1128" i="15"/>
  <c r="R1128" i="15" s="1"/>
  <c r="T1127" i="15"/>
  <c r="S1127" i="15"/>
  <c r="P1127" i="15"/>
  <c r="R1127" i="15" s="1"/>
  <c r="T1126" i="15"/>
  <c r="S1126" i="15"/>
  <c r="P1126" i="15"/>
  <c r="R1126" i="15" s="1"/>
  <c r="T1125" i="15"/>
  <c r="S1125" i="15"/>
  <c r="P1125" i="15"/>
  <c r="R1125" i="15" s="1"/>
  <c r="T1124" i="15"/>
  <c r="S1124" i="15"/>
  <c r="P1124" i="15"/>
  <c r="R1124" i="15" s="1"/>
  <c r="T1123" i="15"/>
  <c r="S1123" i="15"/>
  <c r="P1123" i="15"/>
  <c r="R1123" i="15" s="1"/>
  <c r="T1122" i="15"/>
  <c r="S1122" i="15"/>
  <c r="P1122" i="15"/>
  <c r="R1122" i="15" s="1"/>
  <c r="T1121" i="15"/>
  <c r="S1121" i="15"/>
  <c r="P1121" i="15"/>
  <c r="R1121" i="15" s="1"/>
  <c r="T1120" i="15"/>
  <c r="S1120" i="15"/>
  <c r="P1120" i="15"/>
  <c r="R1120" i="15" s="1"/>
  <c r="T1119" i="15"/>
  <c r="S1119" i="15"/>
  <c r="P1119" i="15"/>
  <c r="R1119" i="15" s="1"/>
  <c r="T1118" i="15"/>
  <c r="S1118" i="15"/>
  <c r="P1118" i="15"/>
  <c r="R1118" i="15" s="1"/>
  <c r="T1117" i="15"/>
  <c r="S1117" i="15"/>
  <c r="P1117" i="15"/>
  <c r="R1117" i="15" s="1"/>
  <c r="T1116" i="15"/>
  <c r="S1116" i="15"/>
  <c r="P1116" i="15"/>
  <c r="R1116" i="15" s="1"/>
  <c r="T1115" i="15"/>
  <c r="S1115" i="15"/>
  <c r="P1115" i="15"/>
  <c r="R1115" i="15" s="1"/>
  <c r="T1114" i="15"/>
  <c r="S1114" i="15"/>
  <c r="P1114" i="15"/>
  <c r="R1114" i="15" s="1"/>
  <c r="T1113" i="15"/>
  <c r="S1113" i="15"/>
  <c r="P1113" i="15"/>
  <c r="R1113" i="15" s="1"/>
  <c r="T1112" i="15"/>
  <c r="S1112" i="15"/>
  <c r="P1112" i="15"/>
  <c r="R1112" i="15" s="1"/>
  <c r="T1111" i="15"/>
  <c r="S1111" i="15"/>
  <c r="P1111" i="15"/>
  <c r="R1111" i="15" s="1"/>
  <c r="T1110" i="15"/>
  <c r="S1110" i="15"/>
  <c r="P1110" i="15"/>
  <c r="R1110" i="15" s="1"/>
  <c r="T1109" i="15"/>
  <c r="S1109" i="15"/>
  <c r="P1109" i="15"/>
  <c r="R1109" i="15" s="1"/>
  <c r="T1108" i="15"/>
  <c r="S1108" i="15"/>
  <c r="P1108" i="15"/>
  <c r="R1108" i="15" s="1"/>
  <c r="T1107" i="15"/>
  <c r="S1107" i="15"/>
  <c r="P1107" i="15"/>
  <c r="R1107" i="15" s="1"/>
  <c r="T1106" i="15"/>
  <c r="S1106" i="15"/>
  <c r="P1106" i="15"/>
  <c r="R1106" i="15" s="1"/>
  <c r="T1105" i="15"/>
  <c r="S1105" i="15"/>
  <c r="P1105" i="15"/>
  <c r="R1105" i="15" s="1"/>
  <c r="T1104" i="15"/>
  <c r="S1104" i="15"/>
  <c r="P1104" i="15"/>
  <c r="R1104" i="15" s="1"/>
  <c r="T1103" i="15"/>
  <c r="S1103" i="15"/>
  <c r="P1103" i="15"/>
  <c r="R1103" i="15" s="1"/>
  <c r="T1102" i="15"/>
  <c r="S1102" i="15"/>
  <c r="P1102" i="15"/>
  <c r="R1102" i="15" s="1"/>
  <c r="T1101" i="15"/>
  <c r="S1101" i="15"/>
  <c r="P1101" i="15"/>
  <c r="R1101" i="15" s="1"/>
  <c r="T1100" i="15"/>
  <c r="S1100" i="15"/>
  <c r="P1100" i="15"/>
  <c r="R1100" i="15" s="1"/>
  <c r="T1099" i="15"/>
  <c r="S1099" i="15"/>
  <c r="P1099" i="15"/>
  <c r="R1099" i="15" s="1"/>
  <c r="T1098" i="15"/>
  <c r="S1098" i="15"/>
  <c r="P1098" i="15"/>
  <c r="R1098" i="15" s="1"/>
  <c r="T1097" i="15"/>
  <c r="S1097" i="15"/>
  <c r="P1097" i="15"/>
  <c r="R1097" i="15" s="1"/>
  <c r="T1096" i="15"/>
  <c r="S1096" i="15"/>
  <c r="P1096" i="15"/>
  <c r="R1096" i="15" s="1"/>
  <c r="T1095" i="15"/>
  <c r="S1095" i="15"/>
  <c r="P1095" i="15"/>
  <c r="R1095" i="15" s="1"/>
  <c r="T1094" i="15"/>
  <c r="S1094" i="15"/>
  <c r="P1094" i="15"/>
  <c r="R1094" i="15" s="1"/>
  <c r="T1093" i="15"/>
  <c r="S1093" i="15"/>
  <c r="P1093" i="15"/>
  <c r="R1093" i="15" s="1"/>
  <c r="T1092" i="15"/>
  <c r="S1092" i="15"/>
  <c r="P1092" i="15"/>
  <c r="R1092" i="15" s="1"/>
  <c r="T1091" i="15"/>
  <c r="S1091" i="15"/>
  <c r="P1091" i="15"/>
  <c r="R1091" i="15" s="1"/>
  <c r="T1090" i="15"/>
  <c r="S1090" i="15"/>
  <c r="P1090" i="15"/>
  <c r="R1090" i="15" s="1"/>
  <c r="T1089" i="15"/>
  <c r="S1089" i="15"/>
  <c r="P1089" i="15"/>
  <c r="R1089" i="15" s="1"/>
  <c r="T1088" i="15"/>
  <c r="S1088" i="15"/>
  <c r="P1088" i="15"/>
  <c r="R1088" i="15" s="1"/>
  <c r="T1087" i="15"/>
  <c r="S1087" i="15"/>
  <c r="P1087" i="15"/>
  <c r="R1087" i="15" s="1"/>
  <c r="T1086" i="15"/>
  <c r="S1086" i="15"/>
  <c r="P1086" i="15"/>
  <c r="R1086" i="15" s="1"/>
  <c r="T1085" i="15"/>
  <c r="S1085" i="15"/>
  <c r="P1085" i="15"/>
  <c r="R1085" i="15" s="1"/>
  <c r="T1084" i="15"/>
  <c r="S1084" i="15"/>
  <c r="P1084" i="15"/>
  <c r="R1084" i="15" s="1"/>
  <c r="T1083" i="15"/>
  <c r="S1083" i="15"/>
  <c r="P1083" i="15"/>
  <c r="R1083" i="15" s="1"/>
  <c r="T1082" i="15"/>
  <c r="S1082" i="15"/>
  <c r="P1082" i="15"/>
  <c r="R1082" i="15" s="1"/>
  <c r="T1081" i="15"/>
  <c r="S1081" i="15"/>
  <c r="P1081" i="15"/>
  <c r="R1081" i="15" s="1"/>
  <c r="T1080" i="15"/>
  <c r="S1080" i="15"/>
  <c r="P1080" i="15"/>
  <c r="R1080" i="15" s="1"/>
  <c r="T1079" i="15"/>
  <c r="S1079" i="15"/>
  <c r="P1079" i="15"/>
  <c r="R1079" i="15" s="1"/>
  <c r="T1078" i="15"/>
  <c r="S1078" i="15"/>
  <c r="P1078" i="15"/>
  <c r="R1078" i="15" s="1"/>
  <c r="T1077" i="15"/>
  <c r="S1077" i="15"/>
  <c r="P1077" i="15"/>
  <c r="R1077" i="15" s="1"/>
  <c r="T1076" i="15"/>
  <c r="S1076" i="15"/>
  <c r="P1076" i="15"/>
  <c r="R1076" i="15" s="1"/>
  <c r="T1075" i="15"/>
  <c r="S1075" i="15"/>
  <c r="P1075" i="15"/>
  <c r="R1075" i="15" s="1"/>
  <c r="T1074" i="15"/>
  <c r="S1074" i="15"/>
  <c r="P1074" i="15"/>
  <c r="R1074" i="15" s="1"/>
  <c r="T1073" i="15"/>
  <c r="S1073" i="15"/>
  <c r="P1073" i="15"/>
  <c r="R1073" i="15" s="1"/>
  <c r="T1072" i="15"/>
  <c r="S1072" i="15"/>
  <c r="P1072" i="15"/>
  <c r="R1072" i="15" s="1"/>
  <c r="T1071" i="15"/>
  <c r="S1071" i="15"/>
  <c r="P1071" i="15"/>
  <c r="R1071" i="15" s="1"/>
  <c r="T1070" i="15"/>
  <c r="S1070" i="15"/>
  <c r="P1070" i="15"/>
  <c r="R1070" i="15" s="1"/>
  <c r="T1069" i="15"/>
  <c r="S1069" i="15"/>
  <c r="P1069" i="15"/>
  <c r="R1069" i="15" s="1"/>
  <c r="T1068" i="15"/>
  <c r="S1068" i="15"/>
  <c r="P1068" i="15"/>
  <c r="R1068" i="15" s="1"/>
  <c r="T1067" i="15"/>
  <c r="S1067" i="15"/>
  <c r="P1067" i="15"/>
  <c r="R1067" i="15" s="1"/>
  <c r="T1066" i="15"/>
  <c r="S1066" i="15"/>
  <c r="P1066" i="15"/>
  <c r="R1066" i="15" s="1"/>
  <c r="T1065" i="15"/>
  <c r="S1065" i="15"/>
  <c r="P1065" i="15"/>
  <c r="R1065" i="15" s="1"/>
  <c r="T1064" i="15"/>
  <c r="S1064" i="15"/>
  <c r="P1064" i="15"/>
  <c r="R1064" i="15" s="1"/>
  <c r="T1063" i="15"/>
  <c r="S1063" i="15"/>
  <c r="P1063" i="15"/>
  <c r="R1063" i="15" s="1"/>
  <c r="T1062" i="15"/>
  <c r="S1062" i="15"/>
  <c r="P1062" i="15"/>
  <c r="R1062" i="15" s="1"/>
  <c r="T1061" i="15"/>
  <c r="S1061" i="15"/>
  <c r="P1061" i="15"/>
  <c r="R1061" i="15" s="1"/>
  <c r="T1060" i="15"/>
  <c r="S1060" i="15"/>
  <c r="P1060" i="15"/>
  <c r="R1060" i="15" s="1"/>
  <c r="T1059" i="15"/>
  <c r="S1059" i="15"/>
  <c r="P1059" i="15"/>
  <c r="R1059" i="15" s="1"/>
  <c r="T1058" i="15"/>
  <c r="S1058" i="15"/>
  <c r="P1058" i="15"/>
  <c r="R1058" i="15" s="1"/>
  <c r="T1057" i="15"/>
  <c r="S1057" i="15"/>
  <c r="P1057" i="15"/>
  <c r="R1057" i="15" s="1"/>
  <c r="T1056" i="15"/>
  <c r="S1056" i="15"/>
  <c r="P1056" i="15"/>
  <c r="R1056" i="15" s="1"/>
  <c r="T1055" i="15"/>
  <c r="S1055" i="15"/>
  <c r="P1055" i="15"/>
  <c r="R1055" i="15" s="1"/>
  <c r="T1054" i="15"/>
  <c r="S1054" i="15"/>
  <c r="P1054" i="15"/>
  <c r="R1054" i="15" s="1"/>
  <c r="T1053" i="15"/>
  <c r="S1053" i="15"/>
  <c r="P1053" i="15"/>
  <c r="R1053" i="15" s="1"/>
  <c r="T1052" i="15"/>
  <c r="S1052" i="15"/>
  <c r="P1052" i="15"/>
  <c r="R1052" i="15" s="1"/>
  <c r="T1051" i="15"/>
  <c r="S1051" i="15"/>
  <c r="P1051" i="15"/>
  <c r="R1051" i="15" s="1"/>
  <c r="T1050" i="15"/>
  <c r="S1050" i="15"/>
  <c r="P1050" i="15"/>
  <c r="R1050" i="15" s="1"/>
  <c r="T1049" i="15"/>
  <c r="S1049" i="15"/>
  <c r="P1049" i="15"/>
  <c r="R1049" i="15" s="1"/>
  <c r="T1048" i="15"/>
  <c r="S1048" i="15"/>
  <c r="P1048" i="15"/>
  <c r="R1048" i="15" s="1"/>
  <c r="T1047" i="15"/>
  <c r="S1047" i="15"/>
  <c r="P1047" i="15"/>
  <c r="R1047" i="15" s="1"/>
  <c r="T1046" i="15"/>
  <c r="S1046" i="15"/>
  <c r="P1046" i="15"/>
  <c r="R1046" i="15" s="1"/>
  <c r="T1045" i="15"/>
  <c r="S1045" i="15"/>
  <c r="P1045" i="15"/>
  <c r="R1045" i="15" s="1"/>
  <c r="T1044" i="15"/>
  <c r="S1044" i="15"/>
  <c r="P1044" i="15"/>
  <c r="R1044" i="15" s="1"/>
  <c r="T1043" i="15"/>
  <c r="S1043" i="15"/>
  <c r="P1043" i="15"/>
  <c r="R1043" i="15" s="1"/>
  <c r="T1042" i="15"/>
  <c r="S1042" i="15"/>
  <c r="P1042" i="15"/>
  <c r="R1042" i="15" s="1"/>
  <c r="T1041" i="15"/>
  <c r="S1041" i="15"/>
  <c r="P1041" i="15"/>
  <c r="R1041" i="15" s="1"/>
  <c r="T1040" i="15"/>
  <c r="S1040" i="15"/>
  <c r="P1040" i="15"/>
  <c r="R1040" i="15" s="1"/>
  <c r="T1039" i="15"/>
  <c r="S1039" i="15"/>
  <c r="P1039" i="15"/>
  <c r="R1039" i="15" s="1"/>
  <c r="T1038" i="15"/>
  <c r="S1038" i="15"/>
  <c r="P1038" i="15"/>
  <c r="R1038" i="15" s="1"/>
  <c r="T1037" i="15"/>
  <c r="S1037" i="15"/>
  <c r="P1037" i="15"/>
  <c r="R1037" i="15" s="1"/>
  <c r="T1036" i="15"/>
  <c r="S1036" i="15"/>
  <c r="P1036" i="15"/>
  <c r="R1036" i="15" s="1"/>
  <c r="T1035" i="15"/>
  <c r="S1035" i="15"/>
  <c r="P1035" i="15"/>
  <c r="R1035" i="15" s="1"/>
  <c r="T1034" i="15"/>
  <c r="S1034" i="15"/>
  <c r="P1034" i="15"/>
  <c r="R1034" i="15" s="1"/>
  <c r="T1033" i="15"/>
  <c r="S1033" i="15"/>
  <c r="P1033" i="15"/>
  <c r="R1033" i="15" s="1"/>
  <c r="T1032" i="15"/>
  <c r="S1032" i="15"/>
  <c r="P1032" i="15"/>
  <c r="R1032" i="15" s="1"/>
  <c r="T1031" i="15"/>
  <c r="S1031" i="15"/>
  <c r="P1031" i="15"/>
  <c r="R1031" i="15" s="1"/>
  <c r="T1030" i="15"/>
  <c r="S1030" i="15"/>
  <c r="P1030" i="15"/>
  <c r="R1030" i="15" s="1"/>
  <c r="T1029" i="15"/>
  <c r="S1029" i="15"/>
  <c r="P1029" i="15"/>
  <c r="R1029" i="15" s="1"/>
  <c r="T1028" i="15"/>
  <c r="S1028" i="15"/>
  <c r="P1028" i="15"/>
  <c r="R1028" i="15" s="1"/>
  <c r="T1027" i="15"/>
  <c r="S1027" i="15"/>
  <c r="P1027" i="15"/>
  <c r="R1027" i="15" s="1"/>
  <c r="T1026" i="15"/>
  <c r="S1026" i="15"/>
  <c r="P1026" i="15"/>
  <c r="R1026" i="15" s="1"/>
  <c r="T1025" i="15"/>
  <c r="S1025" i="15"/>
  <c r="P1025" i="15"/>
  <c r="R1025" i="15" s="1"/>
  <c r="T1024" i="15"/>
  <c r="S1024" i="15"/>
  <c r="P1024" i="15"/>
  <c r="R1024" i="15" s="1"/>
  <c r="T1023" i="15"/>
  <c r="S1023" i="15"/>
  <c r="P1023" i="15"/>
  <c r="R1023" i="15" s="1"/>
  <c r="T1022" i="15"/>
  <c r="S1022" i="15"/>
  <c r="P1022" i="15"/>
  <c r="R1022" i="15" s="1"/>
  <c r="T1021" i="15"/>
  <c r="S1021" i="15"/>
  <c r="P1021" i="15"/>
  <c r="R1021" i="15" s="1"/>
  <c r="T1020" i="15"/>
  <c r="S1020" i="15"/>
  <c r="P1020" i="15"/>
  <c r="R1020" i="15" s="1"/>
  <c r="T1019" i="15"/>
  <c r="S1019" i="15"/>
  <c r="P1019" i="15"/>
  <c r="R1019" i="15" s="1"/>
  <c r="T1018" i="15"/>
  <c r="S1018" i="15"/>
  <c r="P1018" i="15"/>
  <c r="R1018" i="15" s="1"/>
  <c r="T1017" i="15"/>
  <c r="S1017" i="15"/>
  <c r="P1017" i="15"/>
  <c r="R1017" i="15" s="1"/>
  <c r="T1016" i="15"/>
  <c r="S1016" i="15"/>
  <c r="P1016" i="15"/>
  <c r="R1016" i="15" s="1"/>
  <c r="T1015" i="15"/>
  <c r="S1015" i="15"/>
  <c r="P1015" i="15"/>
  <c r="R1015" i="15" s="1"/>
  <c r="T1014" i="15"/>
  <c r="S1014" i="15"/>
  <c r="P1014" i="15"/>
  <c r="R1014" i="15" s="1"/>
  <c r="T1013" i="15"/>
  <c r="S1013" i="15"/>
  <c r="P1013" i="15"/>
  <c r="R1013" i="15" s="1"/>
  <c r="T1012" i="15"/>
  <c r="S1012" i="15"/>
  <c r="P1012" i="15"/>
  <c r="R1012" i="15" s="1"/>
  <c r="T1011" i="15"/>
  <c r="S1011" i="15"/>
  <c r="P1011" i="15"/>
  <c r="R1011" i="15" s="1"/>
  <c r="T1010" i="15"/>
  <c r="S1010" i="15"/>
  <c r="P1010" i="15"/>
  <c r="R1010" i="15" s="1"/>
  <c r="T1009" i="15"/>
  <c r="S1009" i="15"/>
  <c r="P1009" i="15"/>
  <c r="R1009" i="15" s="1"/>
  <c r="T1008" i="15"/>
  <c r="S1008" i="15"/>
  <c r="P1008" i="15"/>
  <c r="R1008" i="15" s="1"/>
  <c r="T1007" i="15"/>
  <c r="S1007" i="15"/>
  <c r="P1007" i="15"/>
  <c r="R1007" i="15" s="1"/>
  <c r="T1006" i="15"/>
  <c r="S1006" i="15"/>
  <c r="P1006" i="15"/>
  <c r="R1006" i="15" s="1"/>
  <c r="T1005" i="15"/>
  <c r="S1005" i="15"/>
  <c r="P1005" i="15"/>
  <c r="R1005" i="15" s="1"/>
  <c r="T1004" i="15"/>
  <c r="S1004" i="15"/>
  <c r="P1004" i="15"/>
  <c r="R1004" i="15" s="1"/>
  <c r="T1003" i="15"/>
  <c r="S1003" i="15"/>
  <c r="P1003" i="15"/>
  <c r="R1003" i="15" s="1"/>
  <c r="T1002" i="15"/>
  <c r="S1002" i="15"/>
  <c r="P1002" i="15"/>
  <c r="R1002" i="15" s="1"/>
  <c r="T1001" i="15"/>
  <c r="S1001" i="15"/>
  <c r="P1001" i="15"/>
  <c r="R1001" i="15" s="1"/>
  <c r="T1000" i="15"/>
  <c r="S1000" i="15"/>
  <c r="P1000" i="15"/>
  <c r="R1000" i="15" s="1"/>
  <c r="T999" i="15"/>
  <c r="S999" i="15"/>
  <c r="P999" i="15"/>
  <c r="R999" i="15" s="1"/>
  <c r="T998" i="15"/>
  <c r="S998" i="15"/>
  <c r="P998" i="15"/>
  <c r="R998" i="15" s="1"/>
  <c r="T997" i="15"/>
  <c r="S997" i="15"/>
  <c r="P997" i="15"/>
  <c r="R997" i="15" s="1"/>
  <c r="T996" i="15"/>
  <c r="S996" i="15"/>
  <c r="P996" i="15"/>
  <c r="R996" i="15" s="1"/>
  <c r="T995" i="15"/>
  <c r="S995" i="15"/>
  <c r="P995" i="15"/>
  <c r="R995" i="15" s="1"/>
  <c r="T994" i="15"/>
  <c r="S994" i="15"/>
  <c r="P994" i="15"/>
  <c r="R994" i="15" s="1"/>
  <c r="T993" i="15"/>
  <c r="S993" i="15"/>
  <c r="P993" i="15"/>
  <c r="R993" i="15" s="1"/>
  <c r="T992" i="15"/>
  <c r="S992" i="15"/>
  <c r="P992" i="15"/>
  <c r="R992" i="15" s="1"/>
  <c r="T991" i="15"/>
  <c r="S991" i="15"/>
  <c r="P991" i="15"/>
  <c r="R991" i="15" s="1"/>
  <c r="T990" i="15"/>
  <c r="S990" i="15"/>
  <c r="P990" i="15"/>
  <c r="R990" i="15" s="1"/>
  <c r="T989" i="15"/>
  <c r="S989" i="15"/>
  <c r="P989" i="15"/>
  <c r="R989" i="15" s="1"/>
  <c r="T988" i="15"/>
  <c r="S988" i="15"/>
  <c r="P988" i="15"/>
  <c r="R988" i="15" s="1"/>
  <c r="T987" i="15"/>
  <c r="S987" i="15"/>
  <c r="P987" i="15"/>
  <c r="R987" i="15" s="1"/>
  <c r="T986" i="15"/>
  <c r="S986" i="15"/>
  <c r="P986" i="15"/>
  <c r="R986" i="15" s="1"/>
  <c r="T985" i="15"/>
  <c r="S985" i="15"/>
  <c r="P985" i="15"/>
  <c r="R985" i="15" s="1"/>
  <c r="T984" i="15"/>
  <c r="S984" i="15"/>
  <c r="P984" i="15"/>
  <c r="R984" i="15" s="1"/>
  <c r="T983" i="15"/>
  <c r="S983" i="15"/>
  <c r="P983" i="15"/>
  <c r="R983" i="15" s="1"/>
  <c r="T982" i="15"/>
  <c r="S982" i="15"/>
  <c r="P982" i="15"/>
  <c r="R982" i="15" s="1"/>
  <c r="T981" i="15"/>
  <c r="S981" i="15"/>
  <c r="P981" i="15"/>
  <c r="R981" i="15" s="1"/>
  <c r="T980" i="15"/>
  <c r="S980" i="15"/>
  <c r="P980" i="15"/>
  <c r="R980" i="15" s="1"/>
  <c r="T979" i="15"/>
  <c r="S979" i="15"/>
  <c r="P979" i="15"/>
  <c r="R979" i="15" s="1"/>
  <c r="T978" i="15"/>
  <c r="S978" i="15"/>
  <c r="P978" i="15"/>
  <c r="R978" i="15" s="1"/>
  <c r="T977" i="15"/>
  <c r="S977" i="15"/>
  <c r="P977" i="15"/>
  <c r="R977" i="15" s="1"/>
  <c r="T976" i="15"/>
  <c r="S976" i="15"/>
  <c r="P976" i="15"/>
  <c r="R976" i="15" s="1"/>
  <c r="T975" i="15"/>
  <c r="S975" i="15"/>
  <c r="P975" i="15"/>
  <c r="R975" i="15" s="1"/>
  <c r="T974" i="15"/>
  <c r="S974" i="15"/>
  <c r="P974" i="15"/>
  <c r="R974" i="15" s="1"/>
  <c r="T973" i="15"/>
  <c r="S973" i="15"/>
  <c r="P973" i="15"/>
  <c r="R973" i="15" s="1"/>
  <c r="T972" i="15"/>
  <c r="S972" i="15"/>
  <c r="P972" i="15"/>
  <c r="R972" i="15" s="1"/>
  <c r="T971" i="15"/>
  <c r="S971" i="15"/>
  <c r="P971" i="15"/>
  <c r="R971" i="15" s="1"/>
  <c r="T970" i="15"/>
  <c r="S970" i="15"/>
  <c r="P970" i="15"/>
  <c r="R970" i="15" s="1"/>
  <c r="T969" i="15"/>
  <c r="S969" i="15"/>
  <c r="P969" i="15"/>
  <c r="R969" i="15" s="1"/>
  <c r="T968" i="15"/>
  <c r="S968" i="15"/>
  <c r="P968" i="15"/>
  <c r="R968" i="15" s="1"/>
  <c r="T967" i="15"/>
  <c r="S967" i="15"/>
  <c r="P967" i="15"/>
  <c r="R967" i="15" s="1"/>
  <c r="T966" i="15"/>
  <c r="S966" i="15"/>
  <c r="P966" i="15"/>
  <c r="R966" i="15" s="1"/>
  <c r="T965" i="15"/>
  <c r="S965" i="15"/>
  <c r="P965" i="15"/>
  <c r="R965" i="15" s="1"/>
  <c r="T964" i="15"/>
  <c r="S964" i="15"/>
  <c r="P964" i="15"/>
  <c r="R964" i="15" s="1"/>
  <c r="T963" i="15"/>
  <c r="S963" i="15"/>
  <c r="P963" i="15"/>
  <c r="R963" i="15" s="1"/>
  <c r="T962" i="15"/>
  <c r="S962" i="15"/>
  <c r="P962" i="15"/>
  <c r="R962" i="15" s="1"/>
  <c r="T961" i="15"/>
  <c r="S961" i="15"/>
  <c r="P961" i="15"/>
  <c r="R961" i="15" s="1"/>
  <c r="T960" i="15"/>
  <c r="S960" i="15"/>
  <c r="P960" i="15"/>
  <c r="R960" i="15" s="1"/>
  <c r="T959" i="15"/>
  <c r="S959" i="15"/>
  <c r="P959" i="15"/>
  <c r="R959" i="15" s="1"/>
  <c r="T958" i="15"/>
  <c r="S958" i="15"/>
  <c r="P958" i="15"/>
  <c r="R958" i="15" s="1"/>
  <c r="T957" i="15"/>
  <c r="S957" i="15"/>
  <c r="P957" i="15"/>
  <c r="R957" i="15" s="1"/>
  <c r="T956" i="15"/>
  <c r="S956" i="15"/>
  <c r="P956" i="15"/>
  <c r="R956" i="15" s="1"/>
  <c r="T955" i="15"/>
  <c r="S955" i="15"/>
  <c r="P955" i="15"/>
  <c r="R955" i="15" s="1"/>
  <c r="T954" i="15"/>
  <c r="S954" i="15"/>
  <c r="P954" i="15"/>
  <c r="R954" i="15" s="1"/>
  <c r="T953" i="15"/>
  <c r="S953" i="15"/>
  <c r="P953" i="15"/>
  <c r="R953" i="15" s="1"/>
  <c r="T952" i="15"/>
  <c r="S952" i="15"/>
  <c r="P952" i="15"/>
  <c r="R952" i="15" s="1"/>
  <c r="T951" i="15"/>
  <c r="S951" i="15"/>
  <c r="P951" i="15"/>
  <c r="R951" i="15" s="1"/>
  <c r="T950" i="15"/>
  <c r="S950" i="15"/>
  <c r="P950" i="15"/>
  <c r="R950" i="15" s="1"/>
  <c r="T949" i="15"/>
  <c r="S949" i="15"/>
  <c r="P949" i="15"/>
  <c r="R949" i="15" s="1"/>
  <c r="T948" i="15"/>
  <c r="S948" i="15"/>
  <c r="P948" i="15"/>
  <c r="R948" i="15" s="1"/>
  <c r="T947" i="15"/>
  <c r="S947" i="15"/>
  <c r="P947" i="15"/>
  <c r="R947" i="15" s="1"/>
  <c r="T946" i="15"/>
  <c r="S946" i="15"/>
  <c r="P946" i="15"/>
  <c r="R946" i="15" s="1"/>
  <c r="T945" i="15"/>
  <c r="S945" i="15"/>
  <c r="P945" i="15"/>
  <c r="R945" i="15" s="1"/>
  <c r="T944" i="15"/>
  <c r="S944" i="15"/>
  <c r="P944" i="15"/>
  <c r="R944" i="15" s="1"/>
  <c r="T943" i="15"/>
  <c r="S943" i="15"/>
  <c r="P943" i="15"/>
  <c r="R943" i="15" s="1"/>
  <c r="T942" i="15"/>
  <c r="S942" i="15"/>
  <c r="P942" i="15"/>
  <c r="R942" i="15" s="1"/>
  <c r="T941" i="15"/>
  <c r="S941" i="15"/>
  <c r="P941" i="15"/>
  <c r="R941" i="15" s="1"/>
  <c r="T940" i="15"/>
  <c r="S940" i="15"/>
  <c r="P940" i="15"/>
  <c r="R940" i="15" s="1"/>
  <c r="T939" i="15"/>
  <c r="S939" i="15"/>
  <c r="P939" i="15"/>
  <c r="R939" i="15" s="1"/>
  <c r="T938" i="15"/>
  <c r="S938" i="15"/>
  <c r="P938" i="15"/>
  <c r="R938" i="15" s="1"/>
  <c r="T937" i="15"/>
  <c r="S937" i="15"/>
  <c r="P937" i="15"/>
  <c r="R937" i="15" s="1"/>
  <c r="T936" i="15"/>
  <c r="S936" i="15"/>
  <c r="P936" i="15"/>
  <c r="R936" i="15" s="1"/>
  <c r="T935" i="15"/>
  <c r="S935" i="15"/>
  <c r="P935" i="15"/>
  <c r="R935" i="15" s="1"/>
  <c r="T934" i="15"/>
  <c r="S934" i="15"/>
  <c r="P934" i="15"/>
  <c r="R934" i="15" s="1"/>
  <c r="T933" i="15"/>
  <c r="S933" i="15"/>
  <c r="P933" i="15"/>
  <c r="R933" i="15" s="1"/>
  <c r="T932" i="15"/>
  <c r="S932" i="15"/>
  <c r="P932" i="15"/>
  <c r="R932" i="15" s="1"/>
  <c r="T931" i="15"/>
  <c r="S931" i="15"/>
  <c r="P931" i="15"/>
  <c r="R931" i="15" s="1"/>
  <c r="T930" i="15"/>
  <c r="S930" i="15"/>
  <c r="P930" i="15"/>
  <c r="R930" i="15" s="1"/>
  <c r="T929" i="15"/>
  <c r="S929" i="15"/>
  <c r="P929" i="15"/>
  <c r="R929" i="15" s="1"/>
  <c r="T928" i="15"/>
  <c r="S928" i="15"/>
  <c r="P928" i="15"/>
  <c r="R928" i="15" s="1"/>
  <c r="T927" i="15"/>
  <c r="S927" i="15"/>
  <c r="P927" i="15"/>
  <c r="R927" i="15" s="1"/>
  <c r="T926" i="15"/>
  <c r="S926" i="15"/>
  <c r="P926" i="15"/>
  <c r="R926" i="15" s="1"/>
  <c r="T925" i="15"/>
  <c r="S925" i="15"/>
  <c r="P925" i="15"/>
  <c r="R925" i="15" s="1"/>
  <c r="T924" i="15"/>
  <c r="S924" i="15"/>
  <c r="P924" i="15"/>
  <c r="R924" i="15" s="1"/>
  <c r="T923" i="15"/>
  <c r="S923" i="15"/>
  <c r="P923" i="15"/>
  <c r="R923" i="15" s="1"/>
  <c r="T922" i="15"/>
  <c r="S922" i="15"/>
  <c r="P922" i="15"/>
  <c r="R922" i="15" s="1"/>
  <c r="T921" i="15"/>
  <c r="S921" i="15"/>
  <c r="P921" i="15"/>
  <c r="R921" i="15" s="1"/>
  <c r="T920" i="15"/>
  <c r="S920" i="15"/>
  <c r="P920" i="15"/>
  <c r="R920" i="15" s="1"/>
  <c r="T919" i="15"/>
  <c r="S919" i="15"/>
  <c r="P919" i="15"/>
  <c r="R919" i="15" s="1"/>
  <c r="T918" i="15"/>
  <c r="S918" i="15"/>
  <c r="P918" i="15"/>
  <c r="R918" i="15" s="1"/>
  <c r="T917" i="15"/>
  <c r="S917" i="15"/>
  <c r="P917" i="15"/>
  <c r="R917" i="15" s="1"/>
  <c r="T916" i="15"/>
  <c r="S916" i="15"/>
  <c r="P916" i="15"/>
  <c r="R916" i="15" s="1"/>
  <c r="T915" i="15"/>
  <c r="S915" i="15"/>
  <c r="P915" i="15"/>
  <c r="R915" i="15" s="1"/>
  <c r="T914" i="15"/>
  <c r="S914" i="15"/>
  <c r="P914" i="15"/>
  <c r="R914" i="15" s="1"/>
  <c r="T913" i="15"/>
  <c r="S913" i="15"/>
  <c r="P913" i="15"/>
  <c r="R913" i="15" s="1"/>
  <c r="T912" i="15"/>
  <c r="S912" i="15"/>
  <c r="P912" i="15"/>
  <c r="R912" i="15" s="1"/>
  <c r="T911" i="15"/>
  <c r="S911" i="15"/>
  <c r="P911" i="15"/>
  <c r="R911" i="15" s="1"/>
  <c r="T910" i="15"/>
  <c r="S910" i="15"/>
  <c r="P910" i="15"/>
  <c r="R910" i="15" s="1"/>
  <c r="T909" i="15"/>
  <c r="S909" i="15"/>
  <c r="P909" i="15"/>
  <c r="R909" i="15" s="1"/>
  <c r="T908" i="15"/>
  <c r="S908" i="15"/>
  <c r="P908" i="15"/>
  <c r="R908" i="15" s="1"/>
  <c r="T907" i="15"/>
  <c r="S907" i="15"/>
  <c r="P907" i="15"/>
  <c r="R907" i="15" s="1"/>
  <c r="T906" i="15"/>
  <c r="S906" i="15"/>
  <c r="P906" i="15"/>
  <c r="R906" i="15" s="1"/>
  <c r="T905" i="15"/>
  <c r="S905" i="15"/>
  <c r="P905" i="15"/>
  <c r="R905" i="15" s="1"/>
  <c r="T904" i="15"/>
  <c r="S904" i="15"/>
  <c r="P904" i="15"/>
  <c r="R904" i="15" s="1"/>
  <c r="T903" i="15"/>
  <c r="S903" i="15"/>
  <c r="P903" i="15"/>
  <c r="R903" i="15" s="1"/>
  <c r="T902" i="15"/>
  <c r="S902" i="15"/>
  <c r="P902" i="15"/>
  <c r="R902" i="15" s="1"/>
  <c r="T901" i="15"/>
  <c r="S901" i="15"/>
  <c r="P901" i="15"/>
  <c r="R901" i="15" s="1"/>
  <c r="T900" i="15"/>
  <c r="S900" i="15"/>
  <c r="P900" i="15"/>
  <c r="R900" i="15" s="1"/>
  <c r="T899" i="15"/>
  <c r="S899" i="15"/>
  <c r="P899" i="15"/>
  <c r="R899" i="15" s="1"/>
  <c r="T898" i="15"/>
  <c r="S898" i="15"/>
  <c r="P898" i="15"/>
  <c r="R898" i="15" s="1"/>
  <c r="T897" i="15"/>
  <c r="S897" i="15"/>
  <c r="P897" i="15"/>
  <c r="R897" i="15" s="1"/>
  <c r="T896" i="15"/>
  <c r="S896" i="15"/>
  <c r="P896" i="15"/>
  <c r="R896" i="15" s="1"/>
  <c r="T895" i="15"/>
  <c r="S895" i="15"/>
  <c r="P895" i="15"/>
  <c r="R895" i="15" s="1"/>
  <c r="T894" i="15"/>
  <c r="S894" i="15"/>
  <c r="P894" i="15"/>
  <c r="R894" i="15" s="1"/>
  <c r="T893" i="15"/>
  <c r="S893" i="15"/>
  <c r="P893" i="15"/>
  <c r="R893" i="15" s="1"/>
  <c r="T892" i="15"/>
  <c r="S892" i="15"/>
  <c r="P892" i="15"/>
  <c r="R892" i="15" s="1"/>
  <c r="T891" i="15"/>
  <c r="S891" i="15"/>
  <c r="P891" i="15"/>
  <c r="R891" i="15" s="1"/>
  <c r="T890" i="15"/>
  <c r="S890" i="15"/>
  <c r="P890" i="15"/>
  <c r="R890" i="15" s="1"/>
  <c r="T889" i="15"/>
  <c r="S889" i="15"/>
  <c r="P889" i="15"/>
  <c r="R889" i="15" s="1"/>
  <c r="T888" i="15"/>
  <c r="S888" i="15"/>
  <c r="P888" i="15"/>
  <c r="R888" i="15" s="1"/>
  <c r="T887" i="15"/>
  <c r="S887" i="15"/>
  <c r="P887" i="15"/>
  <c r="R887" i="15" s="1"/>
  <c r="T886" i="15"/>
  <c r="S886" i="15"/>
  <c r="P886" i="15"/>
  <c r="R886" i="15" s="1"/>
  <c r="T885" i="15"/>
  <c r="S885" i="15"/>
  <c r="P885" i="15"/>
  <c r="R885" i="15" s="1"/>
  <c r="T884" i="15"/>
  <c r="S884" i="15"/>
  <c r="P884" i="15"/>
  <c r="R884" i="15" s="1"/>
  <c r="T883" i="15"/>
  <c r="S883" i="15"/>
  <c r="P883" i="15"/>
  <c r="R883" i="15" s="1"/>
  <c r="T882" i="15"/>
  <c r="S882" i="15"/>
  <c r="P882" i="15"/>
  <c r="R882" i="15" s="1"/>
  <c r="T881" i="15"/>
  <c r="S881" i="15"/>
  <c r="P881" i="15"/>
  <c r="R881" i="15" s="1"/>
  <c r="T880" i="15"/>
  <c r="S880" i="15"/>
  <c r="P880" i="15"/>
  <c r="R880" i="15" s="1"/>
  <c r="T879" i="15"/>
  <c r="S879" i="15"/>
  <c r="P879" i="15"/>
  <c r="R879" i="15" s="1"/>
  <c r="T878" i="15"/>
  <c r="S878" i="15"/>
  <c r="P878" i="15"/>
  <c r="R878" i="15" s="1"/>
  <c r="T877" i="15"/>
  <c r="S877" i="15"/>
  <c r="P877" i="15"/>
  <c r="R877" i="15" s="1"/>
  <c r="T876" i="15"/>
  <c r="S876" i="15"/>
  <c r="P876" i="15"/>
  <c r="R876" i="15" s="1"/>
  <c r="T875" i="15"/>
  <c r="S875" i="15"/>
  <c r="P875" i="15"/>
  <c r="R875" i="15" s="1"/>
  <c r="T874" i="15"/>
  <c r="S874" i="15"/>
  <c r="P874" i="15"/>
  <c r="R874" i="15" s="1"/>
  <c r="T873" i="15"/>
  <c r="S873" i="15"/>
  <c r="P873" i="15"/>
  <c r="R873" i="15" s="1"/>
  <c r="T872" i="15"/>
  <c r="S872" i="15"/>
  <c r="P872" i="15"/>
  <c r="R872" i="15" s="1"/>
  <c r="T871" i="15"/>
  <c r="S871" i="15"/>
  <c r="P871" i="15"/>
  <c r="R871" i="15" s="1"/>
  <c r="T870" i="15"/>
  <c r="S870" i="15"/>
  <c r="P870" i="15"/>
  <c r="R870" i="15" s="1"/>
  <c r="T869" i="15"/>
  <c r="S869" i="15"/>
  <c r="P869" i="15"/>
  <c r="R869" i="15" s="1"/>
  <c r="T868" i="15"/>
  <c r="S868" i="15"/>
  <c r="P868" i="15"/>
  <c r="R868" i="15" s="1"/>
  <c r="T867" i="15"/>
  <c r="S867" i="15"/>
  <c r="P867" i="15"/>
  <c r="R867" i="15" s="1"/>
  <c r="T866" i="15"/>
  <c r="S866" i="15"/>
  <c r="P866" i="15"/>
  <c r="R866" i="15" s="1"/>
  <c r="T865" i="15"/>
  <c r="S865" i="15"/>
  <c r="P865" i="15"/>
  <c r="R865" i="15" s="1"/>
  <c r="T864" i="15"/>
  <c r="S864" i="15"/>
  <c r="P864" i="15"/>
  <c r="R864" i="15" s="1"/>
  <c r="T863" i="15"/>
  <c r="S863" i="15"/>
  <c r="P863" i="15"/>
  <c r="R863" i="15" s="1"/>
  <c r="T862" i="15"/>
  <c r="S862" i="15"/>
  <c r="P862" i="15"/>
  <c r="R862" i="15" s="1"/>
  <c r="T861" i="15"/>
  <c r="S861" i="15"/>
  <c r="P861" i="15"/>
  <c r="R861" i="15" s="1"/>
  <c r="T860" i="15"/>
  <c r="S860" i="15"/>
  <c r="P860" i="15"/>
  <c r="R860" i="15" s="1"/>
  <c r="T859" i="15"/>
  <c r="S859" i="15"/>
  <c r="P859" i="15"/>
  <c r="R859" i="15" s="1"/>
  <c r="T858" i="15"/>
  <c r="S858" i="15"/>
  <c r="P858" i="15"/>
  <c r="R858" i="15" s="1"/>
  <c r="T857" i="15"/>
  <c r="S857" i="15"/>
  <c r="P857" i="15"/>
  <c r="R857" i="15" s="1"/>
  <c r="T856" i="15"/>
  <c r="S856" i="15"/>
  <c r="P856" i="15"/>
  <c r="R856" i="15" s="1"/>
  <c r="T855" i="15"/>
  <c r="S855" i="15"/>
  <c r="P855" i="15"/>
  <c r="R855" i="15" s="1"/>
  <c r="T854" i="15"/>
  <c r="S854" i="15"/>
  <c r="P854" i="15"/>
  <c r="R854" i="15" s="1"/>
  <c r="T853" i="15"/>
  <c r="S853" i="15"/>
  <c r="P853" i="15"/>
  <c r="R853" i="15" s="1"/>
  <c r="T852" i="15"/>
  <c r="S852" i="15"/>
  <c r="P852" i="15"/>
  <c r="R852" i="15" s="1"/>
  <c r="T851" i="15"/>
  <c r="S851" i="15"/>
  <c r="P851" i="15"/>
  <c r="R851" i="15" s="1"/>
  <c r="T850" i="15"/>
  <c r="S850" i="15"/>
  <c r="P850" i="15"/>
  <c r="R850" i="15" s="1"/>
  <c r="T849" i="15"/>
  <c r="S849" i="15"/>
  <c r="P849" i="15"/>
  <c r="R849" i="15" s="1"/>
  <c r="T848" i="15"/>
  <c r="S848" i="15"/>
  <c r="P848" i="15"/>
  <c r="R848" i="15" s="1"/>
  <c r="T847" i="15"/>
  <c r="S847" i="15"/>
  <c r="P847" i="15"/>
  <c r="R847" i="15" s="1"/>
  <c r="T846" i="15"/>
  <c r="S846" i="15"/>
  <c r="P846" i="15"/>
  <c r="R846" i="15" s="1"/>
  <c r="T845" i="15"/>
  <c r="S845" i="15"/>
  <c r="P845" i="15"/>
  <c r="R845" i="15" s="1"/>
  <c r="T844" i="15"/>
  <c r="S844" i="15"/>
  <c r="P844" i="15"/>
  <c r="R844" i="15" s="1"/>
  <c r="T843" i="15"/>
  <c r="S843" i="15"/>
  <c r="P843" i="15"/>
  <c r="R843" i="15" s="1"/>
  <c r="T842" i="15"/>
  <c r="S842" i="15"/>
  <c r="P842" i="15"/>
  <c r="R842" i="15" s="1"/>
  <c r="T841" i="15"/>
  <c r="S841" i="15"/>
  <c r="P841" i="15"/>
  <c r="R841" i="15" s="1"/>
  <c r="T840" i="15"/>
  <c r="S840" i="15"/>
  <c r="P840" i="15"/>
  <c r="R840" i="15" s="1"/>
  <c r="T839" i="15"/>
  <c r="S839" i="15"/>
  <c r="P839" i="15"/>
  <c r="R839" i="15" s="1"/>
  <c r="T838" i="15"/>
  <c r="S838" i="15"/>
  <c r="P838" i="15"/>
  <c r="R838" i="15" s="1"/>
  <c r="T837" i="15"/>
  <c r="S837" i="15"/>
  <c r="P837" i="15"/>
  <c r="R837" i="15" s="1"/>
  <c r="T836" i="15"/>
  <c r="S836" i="15"/>
  <c r="P836" i="15"/>
  <c r="R836" i="15" s="1"/>
  <c r="T835" i="15"/>
  <c r="S835" i="15"/>
  <c r="P835" i="15"/>
  <c r="R835" i="15" s="1"/>
  <c r="T834" i="15"/>
  <c r="S834" i="15"/>
  <c r="P834" i="15"/>
  <c r="R834" i="15" s="1"/>
  <c r="T833" i="15"/>
  <c r="S833" i="15"/>
  <c r="P833" i="15"/>
  <c r="R833" i="15" s="1"/>
  <c r="T832" i="15"/>
  <c r="S832" i="15"/>
  <c r="P832" i="15"/>
  <c r="R832" i="15" s="1"/>
  <c r="T831" i="15"/>
  <c r="S831" i="15"/>
  <c r="P831" i="15"/>
  <c r="R831" i="15" s="1"/>
  <c r="T830" i="15"/>
  <c r="S830" i="15"/>
  <c r="P830" i="15"/>
  <c r="R830" i="15" s="1"/>
  <c r="T829" i="15"/>
  <c r="S829" i="15"/>
  <c r="P829" i="15"/>
  <c r="R829" i="15" s="1"/>
  <c r="T828" i="15"/>
  <c r="S828" i="15"/>
  <c r="P828" i="15"/>
  <c r="R828" i="15" s="1"/>
  <c r="T827" i="15"/>
  <c r="S827" i="15"/>
  <c r="P827" i="15"/>
  <c r="R827" i="15" s="1"/>
  <c r="T826" i="15"/>
  <c r="S826" i="15"/>
  <c r="P826" i="15"/>
  <c r="R826" i="15" s="1"/>
  <c r="T825" i="15"/>
  <c r="S825" i="15"/>
  <c r="P825" i="15"/>
  <c r="R825" i="15" s="1"/>
  <c r="T824" i="15"/>
  <c r="S824" i="15"/>
  <c r="P824" i="15"/>
  <c r="R824" i="15" s="1"/>
  <c r="T823" i="15"/>
  <c r="S823" i="15"/>
  <c r="P823" i="15"/>
  <c r="R823" i="15" s="1"/>
  <c r="T822" i="15"/>
  <c r="S822" i="15"/>
  <c r="P822" i="15"/>
  <c r="R822" i="15" s="1"/>
  <c r="T821" i="15"/>
  <c r="S821" i="15"/>
  <c r="P821" i="15"/>
  <c r="R821" i="15" s="1"/>
  <c r="T820" i="15"/>
  <c r="S820" i="15"/>
  <c r="P820" i="15"/>
  <c r="R820" i="15" s="1"/>
  <c r="T819" i="15"/>
  <c r="S819" i="15"/>
  <c r="P819" i="15"/>
  <c r="R819" i="15" s="1"/>
  <c r="T818" i="15"/>
  <c r="S818" i="15"/>
  <c r="P818" i="15"/>
  <c r="R818" i="15" s="1"/>
  <c r="T817" i="15"/>
  <c r="S817" i="15"/>
  <c r="P817" i="15"/>
  <c r="R817" i="15" s="1"/>
  <c r="T816" i="15"/>
  <c r="S816" i="15"/>
  <c r="P816" i="15"/>
  <c r="R816" i="15" s="1"/>
  <c r="T815" i="15"/>
  <c r="S815" i="15"/>
  <c r="P815" i="15"/>
  <c r="R815" i="15" s="1"/>
  <c r="T814" i="15"/>
  <c r="S814" i="15"/>
  <c r="P814" i="15"/>
  <c r="R814" i="15" s="1"/>
  <c r="T813" i="15"/>
  <c r="S813" i="15"/>
  <c r="P813" i="15"/>
  <c r="R813" i="15" s="1"/>
  <c r="T812" i="15"/>
  <c r="S812" i="15"/>
  <c r="P812" i="15"/>
  <c r="R812" i="15" s="1"/>
  <c r="T811" i="15"/>
  <c r="S811" i="15"/>
  <c r="P811" i="15"/>
  <c r="R811" i="15" s="1"/>
  <c r="T810" i="15"/>
  <c r="S810" i="15"/>
  <c r="P810" i="15"/>
  <c r="R810" i="15" s="1"/>
  <c r="T809" i="15"/>
  <c r="S809" i="15"/>
  <c r="P809" i="15"/>
  <c r="R809" i="15" s="1"/>
  <c r="T808" i="15"/>
  <c r="S808" i="15"/>
  <c r="P808" i="15"/>
  <c r="R808" i="15" s="1"/>
  <c r="T807" i="15"/>
  <c r="S807" i="15"/>
  <c r="P807" i="15"/>
  <c r="R807" i="15" s="1"/>
  <c r="T806" i="15"/>
  <c r="S806" i="15"/>
  <c r="P806" i="15"/>
  <c r="R806" i="15" s="1"/>
  <c r="T805" i="15"/>
  <c r="S805" i="15"/>
  <c r="P805" i="15"/>
  <c r="R805" i="15" s="1"/>
  <c r="T804" i="15"/>
  <c r="S804" i="15"/>
  <c r="P804" i="15"/>
  <c r="R804" i="15" s="1"/>
  <c r="T803" i="15"/>
  <c r="S803" i="15"/>
  <c r="P803" i="15"/>
  <c r="R803" i="15" s="1"/>
  <c r="T802" i="15"/>
  <c r="S802" i="15"/>
  <c r="P802" i="15"/>
  <c r="R802" i="15" s="1"/>
  <c r="T801" i="15"/>
  <c r="S801" i="15"/>
  <c r="P801" i="15"/>
  <c r="R801" i="15" s="1"/>
  <c r="T800" i="15"/>
  <c r="S800" i="15"/>
  <c r="P800" i="15"/>
  <c r="R800" i="15" s="1"/>
  <c r="T799" i="15"/>
  <c r="S799" i="15"/>
  <c r="P799" i="15"/>
  <c r="R799" i="15" s="1"/>
  <c r="T798" i="15"/>
  <c r="S798" i="15"/>
  <c r="P798" i="15"/>
  <c r="R798" i="15" s="1"/>
  <c r="T797" i="15"/>
  <c r="S797" i="15"/>
  <c r="P797" i="15"/>
  <c r="R797" i="15" s="1"/>
  <c r="T796" i="15"/>
  <c r="S796" i="15"/>
  <c r="P796" i="15"/>
  <c r="R796" i="15" s="1"/>
  <c r="T795" i="15"/>
  <c r="S795" i="15"/>
  <c r="P795" i="15"/>
  <c r="R795" i="15" s="1"/>
  <c r="T794" i="15"/>
  <c r="S794" i="15"/>
  <c r="P794" i="15"/>
  <c r="R794" i="15" s="1"/>
  <c r="T793" i="15"/>
  <c r="S793" i="15"/>
  <c r="P793" i="15"/>
  <c r="R793" i="15" s="1"/>
  <c r="T792" i="15"/>
  <c r="S792" i="15"/>
  <c r="P792" i="15"/>
  <c r="R792" i="15" s="1"/>
  <c r="T791" i="15"/>
  <c r="S791" i="15"/>
  <c r="P791" i="15"/>
  <c r="R791" i="15" s="1"/>
  <c r="T790" i="15"/>
  <c r="S790" i="15"/>
  <c r="P790" i="15"/>
  <c r="R790" i="15" s="1"/>
  <c r="T789" i="15"/>
  <c r="S789" i="15"/>
  <c r="P789" i="15"/>
  <c r="R789" i="15" s="1"/>
  <c r="T788" i="15"/>
  <c r="S788" i="15"/>
  <c r="P788" i="15"/>
  <c r="R788" i="15" s="1"/>
  <c r="T787" i="15"/>
  <c r="S787" i="15"/>
  <c r="P787" i="15"/>
  <c r="R787" i="15" s="1"/>
  <c r="T786" i="15"/>
  <c r="S786" i="15"/>
  <c r="P786" i="15"/>
  <c r="R786" i="15" s="1"/>
  <c r="T785" i="15"/>
  <c r="S785" i="15"/>
  <c r="P785" i="15"/>
  <c r="R785" i="15" s="1"/>
  <c r="T784" i="15"/>
  <c r="S784" i="15"/>
  <c r="P784" i="15"/>
  <c r="R784" i="15" s="1"/>
  <c r="T783" i="15"/>
  <c r="S783" i="15"/>
  <c r="P783" i="15"/>
  <c r="R783" i="15" s="1"/>
  <c r="T782" i="15"/>
  <c r="S782" i="15"/>
  <c r="P782" i="15"/>
  <c r="R782" i="15" s="1"/>
  <c r="T781" i="15"/>
  <c r="S781" i="15"/>
  <c r="P781" i="15"/>
  <c r="R781" i="15" s="1"/>
  <c r="T780" i="15"/>
  <c r="S780" i="15"/>
  <c r="P780" i="15"/>
  <c r="R780" i="15" s="1"/>
  <c r="T779" i="15"/>
  <c r="S779" i="15"/>
  <c r="P779" i="15"/>
  <c r="R779" i="15" s="1"/>
  <c r="T778" i="15"/>
  <c r="S778" i="15"/>
  <c r="P778" i="15"/>
  <c r="R778" i="15" s="1"/>
  <c r="T777" i="15"/>
  <c r="S777" i="15"/>
  <c r="P777" i="15"/>
  <c r="R777" i="15" s="1"/>
  <c r="T776" i="15"/>
  <c r="S776" i="15"/>
  <c r="P776" i="15"/>
  <c r="R776" i="15" s="1"/>
  <c r="T775" i="15"/>
  <c r="S775" i="15"/>
  <c r="P775" i="15"/>
  <c r="R775" i="15" s="1"/>
  <c r="T774" i="15"/>
  <c r="S774" i="15"/>
  <c r="P774" i="15"/>
  <c r="R774" i="15" s="1"/>
  <c r="T773" i="15"/>
  <c r="S773" i="15"/>
  <c r="P773" i="15"/>
  <c r="R773" i="15" s="1"/>
  <c r="T772" i="15"/>
  <c r="S772" i="15"/>
  <c r="P772" i="15"/>
  <c r="R772" i="15" s="1"/>
  <c r="T771" i="15"/>
  <c r="S771" i="15"/>
  <c r="P771" i="15"/>
  <c r="R771" i="15" s="1"/>
  <c r="T770" i="15"/>
  <c r="S770" i="15"/>
  <c r="P770" i="15"/>
  <c r="R770" i="15" s="1"/>
  <c r="T769" i="15"/>
  <c r="S769" i="15"/>
  <c r="P769" i="15"/>
  <c r="R769" i="15" s="1"/>
  <c r="T768" i="15"/>
  <c r="S768" i="15"/>
  <c r="P768" i="15"/>
  <c r="R768" i="15" s="1"/>
  <c r="T767" i="15"/>
  <c r="S767" i="15"/>
  <c r="P767" i="15"/>
  <c r="R767" i="15" s="1"/>
  <c r="T766" i="15"/>
  <c r="S766" i="15"/>
  <c r="P766" i="15"/>
  <c r="R766" i="15" s="1"/>
  <c r="T765" i="15"/>
  <c r="S765" i="15"/>
  <c r="P765" i="15"/>
  <c r="R765" i="15" s="1"/>
  <c r="T764" i="15"/>
  <c r="S764" i="15"/>
  <c r="P764" i="15"/>
  <c r="R764" i="15" s="1"/>
  <c r="T763" i="15"/>
  <c r="S763" i="15"/>
  <c r="P763" i="15"/>
  <c r="R763" i="15" s="1"/>
  <c r="T762" i="15"/>
  <c r="S762" i="15"/>
  <c r="P762" i="15"/>
  <c r="R762" i="15" s="1"/>
  <c r="T761" i="15"/>
  <c r="S761" i="15"/>
  <c r="P761" i="15"/>
  <c r="R761" i="15" s="1"/>
  <c r="T760" i="15"/>
  <c r="S760" i="15"/>
  <c r="P760" i="15"/>
  <c r="R760" i="15" s="1"/>
  <c r="T759" i="15"/>
  <c r="S759" i="15"/>
  <c r="P759" i="15"/>
  <c r="R759" i="15" s="1"/>
  <c r="T758" i="15"/>
  <c r="S758" i="15"/>
  <c r="P758" i="15"/>
  <c r="R758" i="15" s="1"/>
  <c r="T757" i="15"/>
  <c r="S757" i="15"/>
  <c r="P757" i="15"/>
  <c r="R757" i="15" s="1"/>
  <c r="T756" i="15"/>
  <c r="S756" i="15"/>
  <c r="P756" i="15"/>
  <c r="R756" i="15" s="1"/>
  <c r="T755" i="15"/>
  <c r="S755" i="15"/>
  <c r="P755" i="15"/>
  <c r="R755" i="15" s="1"/>
  <c r="T754" i="15"/>
  <c r="S754" i="15"/>
  <c r="P754" i="15"/>
  <c r="R754" i="15" s="1"/>
  <c r="T753" i="15"/>
  <c r="S753" i="15"/>
  <c r="P753" i="15"/>
  <c r="R753" i="15" s="1"/>
  <c r="T752" i="15"/>
  <c r="S752" i="15"/>
  <c r="P752" i="15"/>
  <c r="R752" i="15" s="1"/>
  <c r="T751" i="15"/>
  <c r="S751" i="15"/>
  <c r="P751" i="15"/>
  <c r="R751" i="15" s="1"/>
  <c r="T750" i="15"/>
  <c r="S750" i="15"/>
  <c r="P750" i="15"/>
  <c r="R750" i="15" s="1"/>
  <c r="T749" i="15"/>
  <c r="S749" i="15"/>
  <c r="P749" i="15"/>
  <c r="R749" i="15" s="1"/>
  <c r="T748" i="15"/>
  <c r="S748" i="15"/>
  <c r="P748" i="15"/>
  <c r="R748" i="15" s="1"/>
  <c r="T747" i="15"/>
  <c r="S747" i="15"/>
  <c r="P747" i="15"/>
  <c r="R747" i="15" s="1"/>
  <c r="T746" i="15"/>
  <c r="S746" i="15"/>
  <c r="P746" i="15"/>
  <c r="R746" i="15" s="1"/>
  <c r="T745" i="15"/>
  <c r="S745" i="15"/>
  <c r="P745" i="15"/>
  <c r="R745" i="15" s="1"/>
  <c r="T744" i="15"/>
  <c r="S744" i="15"/>
  <c r="P744" i="15"/>
  <c r="R744" i="15" s="1"/>
  <c r="T743" i="15"/>
  <c r="S743" i="15"/>
  <c r="P743" i="15"/>
  <c r="R743" i="15" s="1"/>
  <c r="T742" i="15"/>
  <c r="S742" i="15"/>
  <c r="P742" i="15"/>
  <c r="R742" i="15" s="1"/>
  <c r="T741" i="15"/>
  <c r="S741" i="15"/>
  <c r="P741" i="15"/>
  <c r="R741" i="15" s="1"/>
  <c r="T740" i="15"/>
  <c r="S740" i="15"/>
  <c r="P740" i="15"/>
  <c r="R740" i="15" s="1"/>
  <c r="T739" i="15"/>
  <c r="S739" i="15"/>
  <c r="P739" i="15"/>
  <c r="R739" i="15" s="1"/>
  <c r="T738" i="15"/>
  <c r="S738" i="15"/>
  <c r="P738" i="15"/>
  <c r="R738" i="15" s="1"/>
  <c r="T737" i="15"/>
  <c r="S737" i="15"/>
  <c r="P737" i="15"/>
  <c r="R737" i="15" s="1"/>
  <c r="T736" i="15"/>
  <c r="S736" i="15"/>
  <c r="P736" i="15"/>
  <c r="R736" i="15" s="1"/>
  <c r="T735" i="15"/>
  <c r="S735" i="15"/>
  <c r="P735" i="15"/>
  <c r="R735" i="15" s="1"/>
  <c r="T734" i="15"/>
  <c r="S734" i="15"/>
  <c r="P734" i="15"/>
  <c r="R734" i="15" s="1"/>
  <c r="T733" i="15"/>
  <c r="S733" i="15"/>
  <c r="P733" i="15"/>
  <c r="R733" i="15" s="1"/>
  <c r="T732" i="15"/>
  <c r="S732" i="15"/>
  <c r="P732" i="15"/>
  <c r="R732" i="15" s="1"/>
  <c r="T731" i="15"/>
  <c r="S731" i="15"/>
  <c r="P731" i="15"/>
  <c r="R731" i="15" s="1"/>
  <c r="T730" i="15"/>
  <c r="S730" i="15"/>
  <c r="P730" i="15"/>
  <c r="R730" i="15" s="1"/>
  <c r="T729" i="15"/>
  <c r="S729" i="15"/>
  <c r="P729" i="15"/>
  <c r="R729" i="15" s="1"/>
  <c r="T728" i="15"/>
  <c r="S728" i="15"/>
  <c r="P728" i="15"/>
  <c r="R728" i="15" s="1"/>
  <c r="T727" i="15"/>
  <c r="S727" i="15"/>
  <c r="P727" i="15"/>
  <c r="R727" i="15" s="1"/>
  <c r="T726" i="15"/>
  <c r="S726" i="15"/>
  <c r="P726" i="15"/>
  <c r="R726" i="15" s="1"/>
  <c r="T725" i="15"/>
  <c r="S725" i="15"/>
  <c r="P725" i="15"/>
  <c r="R725" i="15" s="1"/>
  <c r="T724" i="15"/>
  <c r="S724" i="15"/>
  <c r="P724" i="15"/>
  <c r="R724" i="15" s="1"/>
  <c r="T723" i="15"/>
  <c r="S723" i="15"/>
  <c r="P723" i="15"/>
  <c r="R723" i="15" s="1"/>
  <c r="T722" i="15"/>
  <c r="S722" i="15"/>
  <c r="P722" i="15"/>
  <c r="R722" i="15" s="1"/>
  <c r="T721" i="15"/>
  <c r="S721" i="15"/>
  <c r="P721" i="15"/>
  <c r="R721" i="15" s="1"/>
  <c r="T720" i="15"/>
  <c r="S720" i="15"/>
  <c r="P720" i="15"/>
  <c r="R720" i="15" s="1"/>
  <c r="T719" i="15"/>
  <c r="S719" i="15"/>
  <c r="P719" i="15"/>
  <c r="R719" i="15" s="1"/>
  <c r="T718" i="15"/>
  <c r="S718" i="15"/>
  <c r="P718" i="15"/>
  <c r="R718" i="15" s="1"/>
  <c r="T717" i="15"/>
  <c r="S717" i="15"/>
  <c r="P717" i="15"/>
  <c r="R717" i="15" s="1"/>
  <c r="T716" i="15"/>
  <c r="S716" i="15"/>
  <c r="P716" i="15"/>
  <c r="R716" i="15" s="1"/>
  <c r="T715" i="15"/>
  <c r="S715" i="15"/>
  <c r="P715" i="15"/>
  <c r="R715" i="15" s="1"/>
  <c r="T714" i="15"/>
  <c r="S714" i="15"/>
  <c r="P714" i="15"/>
  <c r="R714" i="15" s="1"/>
  <c r="T713" i="15"/>
  <c r="S713" i="15"/>
  <c r="P713" i="15"/>
  <c r="R713" i="15" s="1"/>
  <c r="T712" i="15"/>
  <c r="S712" i="15"/>
  <c r="P712" i="15"/>
  <c r="R712" i="15" s="1"/>
  <c r="T711" i="15"/>
  <c r="S711" i="15"/>
  <c r="P711" i="15"/>
  <c r="R711" i="15" s="1"/>
  <c r="T710" i="15"/>
  <c r="S710" i="15"/>
  <c r="P710" i="15"/>
  <c r="R710" i="15" s="1"/>
  <c r="T709" i="15"/>
  <c r="S709" i="15"/>
  <c r="P709" i="15"/>
  <c r="R709" i="15" s="1"/>
  <c r="T708" i="15"/>
  <c r="S708" i="15"/>
  <c r="P708" i="15"/>
  <c r="R708" i="15" s="1"/>
  <c r="T707" i="15"/>
  <c r="S707" i="15"/>
  <c r="P707" i="15"/>
  <c r="R707" i="15" s="1"/>
  <c r="T706" i="15"/>
  <c r="S706" i="15"/>
  <c r="P706" i="15"/>
  <c r="R706" i="15" s="1"/>
  <c r="T705" i="15"/>
  <c r="S705" i="15"/>
  <c r="P705" i="15"/>
  <c r="R705" i="15" s="1"/>
  <c r="T704" i="15"/>
  <c r="S704" i="15"/>
  <c r="P704" i="15"/>
  <c r="R704" i="15" s="1"/>
  <c r="T703" i="15"/>
  <c r="S703" i="15"/>
  <c r="P703" i="15"/>
  <c r="R703" i="15" s="1"/>
  <c r="T702" i="15"/>
  <c r="S702" i="15"/>
  <c r="P702" i="15"/>
  <c r="R702" i="15" s="1"/>
  <c r="T701" i="15"/>
  <c r="S701" i="15"/>
  <c r="P701" i="15"/>
  <c r="R701" i="15" s="1"/>
  <c r="T700" i="15"/>
  <c r="S700" i="15"/>
  <c r="P700" i="15"/>
  <c r="R700" i="15" s="1"/>
  <c r="T699" i="15"/>
  <c r="S699" i="15"/>
  <c r="P699" i="15"/>
  <c r="R699" i="15" s="1"/>
  <c r="T698" i="15"/>
  <c r="S698" i="15"/>
  <c r="P698" i="15"/>
  <c r="R698" i="15" s="1"/>
  <c r="T697" i="15"/>
  <c r="S697" i="15"/>
  <c r="P697" i="15"/>
  <c r="R697" i="15" s="1"/>
  <c r="T696" i="15"/>
  <c r="S696" i="15"/>
  <c r="P696" i="15"/>
  <c r="R696" i="15" s="1"/>
  <c r="T695" i="15"/>
  <c r="S695" i="15"/>
  <c r="P695" i="15"/>
  <c r="R695" i="15" s="1"/>
  <c r="T694" i="15"/>
  <c r="S694" i="15"/>
  <c r="P694" i="15"/>
  <c r="R694" i="15" s="1"/>
  <c r="T693" i="15"/>
  <c r="S693" i="15"/>
  <c r="P693" i="15"/>
  <c r="R693" i="15" s="1"/>
  <c r="T692" i="15"/>
  <c r="S692" i="15"/>
  <c r="P692" i="15"/>
  <c r="R692" i="15" s="1"/>
  <c r="T691" i="15"/>
  <c r="S691" i="15"/>
  <c r="P691" i="15"/>
  <c r="R691" i="15" s="1"/>
  <c r="T690" i="15"/>
  <c r="S690" i="15"/>
  <c r="P690" i="15"/>
  <c r="R690" i="15" s="1"/>
  <c r="T689" i="15"/>
  <c r="S689" i="15"/>
  <c r="P689" i="15"/>
  <c r="R689" i="15" s="1"/>
  <c r="T688" i="15"/>
  <c r="S688" i="15"/>
  <c r="P688" i="15"/>
  <c r="R688" i="15" s="1"/>
  <c r="T687" i="15"/>
  <c r="S687" i="15"/>
  <c r="P687" i="15"/>
  <c r="R687" i="15" s="1"/>
  <c r="T686" i="15"/>
  <c r="S686" i="15"/>
  <c r="P686" i="15"/>
  <c r="R686" i="15" s="1"/>
  <c r="T685" i="15"/>
  <c r="S685" i="15"/>
  <c r="P685" i="15"/>
  <c r="R685" i="15" s="1"/>
  <c r="T684" i="15"/>
  <c r="S684" i="15"/>
  <c r="P684" i="15"/>
  <c r="R684" i="15" s="1"/>
  <c r="T683" i="15"/>
  <c r="S683" i="15"/>
  <c r="P683" i="15"/>
  <c r="R683" i="15" s="1"/>
  <c r="T682" i="15"/>
  <c r="S682" i="15"/>
  <c r="P682" i="15"/>
  <c r="R682" i="15" s="1"/>
  <c r="T681" i="15"/>
  <c r="S681" i="15"/>
  <c r="P681" i="15"/>
  <c r="R681" i="15" s="1"/>
  <c r="T680" i="15"/>
  <c r="S680" i="15"/>
  <c r="P680" i="15"/>
  <c r="R680" i="15" s="1"/>
  <c r="T679" i="15"/>
  <c r="S679" i="15"/>
  <c r="P679" i="15"/>
  <c r="R679" i="15" s="1"/>
  <c r="T678" i="15"/>
  <c r="S678" i="15"/>
  <c r="P678" i="15"/>
  <c r="R678" i="15" s="1"/>
  <c r="T677" i="15"/>
  <c r="S677" i="15"/>
  <c r="P677" i="15"/>
  <c r="R677" i="15" s="1"/>
  <c r="T676" i="15"/>
  <c r="S676" i="15"/>
  <c r="P676" i="15"/>
  <c r="R676" i="15" s="1"/>
  <c r="T675" i="15"/>
  <c r="S675" i="15"/>
  <c r="P675" i="15"/>
  <c r="R675" i="15" s="1"/>
  <c r="T674" i="15"/>
  <c r="S674" i="15"/>
  <c r="P674" i="15"/>
  <c r="R674" i="15" s="1"/>
  <c r="T673" i="15"/>
  <c r="S673" i="15"/>
  <c r="P673" i="15"/>
  <c r="R673" i="15" s="1"/>
  <c r="T672" i="15"/>
  <c r="S672" i="15"/>
  <c r="P672" i="15"/>
  <c r="R672" i="15" s="1"/>
  <c r="T671" i="15"/>
  <c r="S671" i="15"/>
  <c r="P671" i="15"/>
  <c r="R671" i="15" s="1"/>
  <c r="T670" i="15"/>
  <c r="S670" i="15"/>
  <c r="P670" i="15"/>
  <c r="R670" i="15" s="1"/>
  <c r="T669" i="15"/>
  <c r="S669" i="15"/>
  <c r="P669" i="15"/>
  <c r="R669" i="15" s="1"/>
  <c r="T668" i="15"/>
  <c r="S668" i="15"/>
  <c r="P668" i="15"/>
  <c r="R668" i="15" s="1"/>
  <c r="T667" i="15"/>
  <c r="S667" i="15"/>
  <c r="P667" i="15"/>
  <c r="R667" i="15" s="1"/>
  <c r="T666" i="15"/>
  <c r="S666" i="15"/>
  <c r="P666" i="15"/>
  <c r="R666" i="15" s="1"/>
  <c r="T665" i="15"/>
  <c r="S665" i="15"/>
  <c r="P665" i="15"/>
  <c r="R665" i="15" s="1"/>
  <c r="T664" i="15"/>
  <c r="S664" i="15"/>
  <c r="P664" i="15"/>
  <c r="R664" i="15" s="1"/>
  <c r="T663" i="15"/>
  <c r="S663" i="15"/>
  <c r="P663" i="15"/>
  <c r="R663" i="15" s="1"/>
  <c r="T662" i="15"/>
  <c r="S662" i="15"/>
  <c r="P662" i="15"/>
  <c r="R662" i="15" s="1"/>
  <c r="T661" i="15"/>
  <c r="S661" i="15"/>
  <c r="P661" i="15"/>
  <c r="R661" i="15" s="1"/>
  <c r="T660" i="15"/>
  <c r="S660" i="15"/>
  <c r="P660" i="15"/>
  <c r="R660" i="15" s="1"/>
  <c r="T659" i="15"/>
  <c r="S659" i="15"/>
  <c r="P659" i="15"/>
  <c r="R659" i="15" s="1"/>
  <c r="T658" i="15"/>
  <c r="S658" i="15"/>
  <c r="P658" i="15"/>
  <c r="R658" i="15" s="1"/>
  <c r="T657" i="15"/>
  <c r="S657" i="15"/>
  <c r="P657" i="15"/>
  <c r="R657" i="15" s="1"/>
  <c r="T656" i="15"/>
  <c r="S656" i="15"/>
  <c r="P656" i="15"/>
  <c r="R656" i="15" s="1"/>
  <c r="T655" i="15"/>
  <c r="S655" i="15"/>
  <c r="P655" i="15"/>
  <c r="R655" i="15" s="1"/>
  <c r="T654" i="15"/>
  <c r="S654" i="15"/>
  <c r="P654" i="15"/>
  <c r="R654" i="15" s="1"/>
  <c r="T653" i="15"/>
  <c r="S653" i="15"/>
  <c r="P653" i="15"/>
  <c r="R653" i="15" s="1"/>
  <c r="T652" i="15"/>
  <c r="S652" i="15"/>
  <c r="P652" i="15"/>
  <c r="R652" i="15" s="1"/>
  <c r="T651" i="15"/>
  <c r="S651" i="15"/>
  <c r="P651" i="15"/>
  <c r="R651" i="15" s="1"/>
  <c r="T650" i="15"/>
  <c r="S650" i="15"/>
  <c r="P650" i="15"/>
  <c r="R650" i="15" s="1"/>
  <c r="T649" i="15"/>
  <c r="S649" i="15"/>
  <c r="P649" i="15"/>
  <c r="R649" i="15" s="1"/>
  <c r="T648" i="15"/>
  <c r="S648" i="15"/>
  <c r="P648" i="15"/>
  <c r="R648" i="15" s="1"/>
  <c r="T647" i="15"/>
  <c r="S647" i="15"/>
  <c r="P647" i="15"/>
  <c r="R647" i="15" s="1"/>
  <c r="T646" i="15"/>
  <c r="S646" i="15"/>
  <c r="P646" i="15"/>
  <c r="R646" i="15" s="1"/>
  <c r="T645" i="15"/>
  <c r="S645" i="15"/>
  <c r="P645" i="15"/>
  <c r="R645" i="15" s="1"/>
  <c r="T644" i="15"/>
  <c r="S644" i="15"/>
  <c r="P644" i="15"/>
  <c r="R644" i="15" s="1"/>
  <c r="T643" i="15"/>
  <c r="S643" i="15"/>
  <c r="P643" i="15"/>
  <c r="R643" i="15" s="1"/>
  <c r="T642" i="15"/>
  <c r="S642" i="15"/>
  <c r="P642" i="15"/>
  <c r="R642" i="15" s="1"/>
  <c r="T641" i="15"/>
  <c r="S641" i="15"/>
  <c r="P641" i="15"/>
  <c r="R641" i="15" s="1"/>
  <c r="T640" i="15"/>
  <c r="S640" i="15"/>
  <c r="P640" i="15"/>
  <c r="R640" i="15" s="1"/>
  <c r="T639" i="15"/>
  <c r="S639" i="15"/>
  <c r="P639" i="15"/>
  <c r="R639" i="15" s="1"/>
  <c r="T638" i="15"/>
  <c r="S638" i="15"/>
  <c r="P638" i="15"/>
  <c r="R638" i="15" s="1"/>
  <c r="T637" i="15"/>
  <c r="S637" i="15"/>
  <c r="P637" i="15"/>
  <c r="R637" i="15" s="1"/>
  <c r="T636" i="15"/>
  <c r="S636" i="15"/>
  <c r="P636" i="15"/>
  <c r="R636" i="15" s="1"/>
  <c r="T635" i="15"/>
  <c r="S635" i="15"/>
  <c r="P635" i="15"/>
  <c r="R635" i="15" s="1"/>
  <c r="T634" i="15"/>
  <c r="S634" i="15"/>
  <c r="P634" i="15"/>
  <c r="R634" i="15" s="1"/>
  <c r="T633" i="15"/>
  <c r="S633" i="15"/>
  <c r="P633" i="15"/>
  <c r="R633" i="15" s="1"/>
  <c r="T632" i="15"/>
  <c r="S632" i="15"/>
  <c r="P632" i="15"/>
  <c r="R632" i="15" s="1"/>
  <c r="T631" i="15"/>
  <c r="S631" i="15"/>
  <c r="P631" i="15"/>
  <c r="R631" i="15" s="1"/>
  <c r="T630" i="15"/>
  <c r="S630" i="15"/>
  <c r="P630" i="15"/>
  <c r="R630" i="15" s="1"/>
  <c r="T629" i="15"/>
  <c r="S629" i="15"/>
  <c r="P629" i="15"/>
  <c r="R629" i="15" s="1"/>
  <c r="T628" i="15"/>
  <c r="S628" i="15"/>
  <c r="P628" i="15"/>
  <c r="R628" i="15" s="1"/>
  <c r="T627" i="15"/>
  <c r="S627" i="15"/>
  <c r="P627" i="15"/>
  <c r="R627" i="15" s="1"/>
  <c r="T626" i="15"/>
  <c r="S626" i="15"/>
  <c r="P626" i="15"/>
  <c r="R626" i="15" s="1"/>
  <c r="T625" i="15"/>
  <c r="S625" i="15"/>
  <c r="P625" i="15"/>
  <c r="R625" i="15" s="1"/>
  <c r="T624" i="15"/>
  <c r="S624" i="15"/>
  <c r="P624" i="15"/>
  <c r="R624" i="15" s="1"/>
  <c r="T623" i="15"/>
  <c r="S623" i="15"/>
  <c r="P623" i="15"/>
  <c r="R623" i="15" s="1"/>
  <c r="T622" i="15"/>
  <c r="S622" i="15"/>
  <c r="P622" i="15"/>
  <c r="R622" i="15" s="1"/>
  <c r="T621" i="15"/>
  <c r="S621" i="15"/>
  <c r="P621" i="15"/>
  <c r="R621" i="15" s="1"/>
  <c r="T620" i="15"/>
  <c r="S620" i="15"/>
  <c r="P620" i="15"/>
  <c r="R620" i="15" s="1"/>
  <c r="T619" i="15"/>
  <c r="S619" i="15"/>
  <c r="P619" i="15"/>
  <c r="R619" i="15" s="1"/>
  <c r="T618" i="15"/>
  <c r="S618" i="15"/>
  <c r="P618" i="15"/>
  <c r="R618" i="15" s="1"/>
  <c r="T617" i="15"/>
  <c r="S617" i="15"/>
  <c r="P617" i="15"/>
  <c r="R617" i="15" s="1"/>
  <c r="T616" i="15"/>
  <c r="S616" i="15"/>
  <c r="P616" i="15"/>
  <c r="R616" i="15" s="1"/>
  <c r="T615" i="15"/>
  <c r="S615" i="15"/>
  <c r="P615" i="15"/>
  <c r="R615" i="15" s="1"/>
  <c r="T614" i="15"/>
  <c r="S614" i="15"/>
  <c r="P614" i="15"/>
  <c r="R614" i="15" s="1"/>
  <c r="T613" i="15"/>
  <c r="S613" i="15"/>
  <c r="P613" i="15"/>
  <c r="R613" i="15" s="1"/>
  <c r="T612" i="15"/>
  <c r="S612" i="15"/>
  <c r="P612" i="15"/>
  <c r="R612" i="15" s="1"/>
  <c r="T611" i="15"/>
  <c r="S611" i="15"/>
  <c r="P611" i="15"/>
  <c r="R611" i="15" s="1"/>
  <c r="T610" i="15"/>
  <c r="S610" i="15"/>
  <c r="P610" i="15"/>
  <c r="R610" i="15" s="1"/>
  <c r="T609" i="15"/>
  <c r="S609" i="15"/>
  <c r="P609" i="15"/>
  <c r="R609" i="15" s="1"/>
  <c r="T608" i="15"/>
  <c r="S608" i="15"/>
  <c r="P608" i="15"/>
  <c r="R608" i="15" s="1"/>
  <c r="T607" i="15"/>
  <c r="S607" i="15"/>
  <c r="P607" i="15"/>
  <c r="R607" i="15" s="1"/>
  <c r="T606" i="15"/>
  <c r="S606" i="15"/>
  <c r="P606" i="15"/>
  <c r="R606" i="15" s="1"/>
  <c r="T605" i="15"/>
  <c r="S605" i="15"/>
  <c r="P605" i="15"/>
  <c r="R605" i="15" s="1"/>
  <c r="T604" i="15"/>
  <c r="S604" i="15"/>
  <c r="P604" i="15"/>
  <c r="R604" i="15" s="1"/>
  <c r="T603" i="15"/>
  <c r="S603" i="15"/>
  <c r="P603" i="15"/>
  <c r="R603" i="15" s="1"/>
  <c r="T602" i="15"/>
  <c r="S602" i="15"/>
  <c r="P602" i="15"/>
  <c r="R602" i="15" s="1"/>
  <c r="T601" i="15"/>
  <c r="S601" i="15"/>
  <c r="P601" i="15"/>
  <c r="R601" i="15" s="1"/>
  <c r="T600" i="15"/>
  <c r="S600" i="15"/>
  <c r="P600" i="15"/>
  <c r="R600" i="15" s="1"/>
  <c r="T599" i="15"/>
  <c r="S599" i="15"/>
  <c r="P599" i="15"/>
  <c r="R599" i="15" s="1"/>
  <c r="T598" i="15"/>
  <c r="S598" i="15"/>
  <c r="P598" i="15"/>
  <c r="R598" i="15" s="1"/>
  <c r="T597" i="15"/>
  <c r="S597" i="15"/>
  <c r="P597" i="15"/>
  <c r="R597" i="15" s="1"/>
  <c r="T596" i="15"/>
  <c r="S596" i="15"/>
  <c r="P596" i="15"/>
  <c r="R596" i="15" s="1"/>
  <c r="T595" i="15"/>
  <c r="S595" i="15"/>
  <c r="P595" i="15"/>
  <c r="R595" i="15" s="1"/>
  <c r="T594" i="15"/>
  <c r="S594" i="15"/>
  <c r="P594" i="15"/>
  <c r="R594" i="15" s="1"/>
  <c r="T593" i="15"/>
  <c r="S593" i="15"/>
  <c r="P593" i="15"/>
  <c r="R593" i="15" s="1"/>
  <c r="T592" i="15"/>
  <c r="S592" i="15"/>
  <c r="P592" i="15"/>
  <c r="R592" i="15" s="1"/>
  <c r="T591" i="15"/>
  <c r="S591" i="15"/>
  <c r="P591" i="15"/>
  <c r="R591" i="15" s="1"/>
  <c r="T590" i="15"/>
  <c r="S590" i="15"/>
  <c r="P590" i="15"/>
  <c r="R590" i="15" s="1"/>
  <c r="T589" i="15"/>
  <c r="S589" i="15"/>
  <c r="P589" i="15"/>
  <c r="R589" i="15" s="1"/>
  <c r="T588" i="15"/>
  <c r="S588" i="15"/>
  <c r="P588" i="15"/>
  <c r="R588" i="15" s="1"/>
  <c r="T587" i="15"/>
  <c r="S587" i="15"/>
  <c r="P587" i="15"/>
  <c r="R587" i="15" s="1"/>
  <c r="T586" i="15"/>
  <c r="S586" i="15"/>
  <c r="P586" i="15"/>
  <c r="R586" i="15" s="1"/>
  <c r="T585" i="15"/>
  <c r="S585" i="15"/>
  <c r="P585" i="15"/>
  <c r="R585" i="15" s="1"/>
  <c r="T584" i="15"/>
  <c r="S584" i="15"/>
  <c r="P584" i="15"/>
  <c r="R584" i="15" s="1"/>
  <c r="T583" i="15"/>
  <c r="S583" i="15"/>
  <c r="P583" i="15"/>
  <c r="R583" i="15" s="1"/>
  <c r="T582" i="15"/>
  <c r="S582" i="15"/>
  <c r="P582" i="15"/>
  <c r="R582" i="15" s="1"/>
  <c r="T581" i="15"/>
  <c r="S581" i="15"/>
  <c r="P581" i="15"/>
  <c r="R581" i="15" s="1"/>
  <c r="T580" i="15"/>
  <c r="S580" i="15"/>
  <c r="P580" i="15"/>
  <c r="R580" i="15" s="1"/>
  <c r="T579" i="15"/>
  <c r="S579" i="15"/>
  <c r="P579" i="15"/>
  <c r="R579" i="15" s="1"/>
  <c r="T578" i="15"/>
  <c r="S578" i="15"/>
  <c r="P578" i="15"/>
  <c r="R578" i="15" s="1"/>
  <c r="T577" i="15"/>
  <c r="S577" i="15"/>
  <c r="P577" i="15"/>
  <c r="R577" i="15" s="1"/>
  <c r="T576" i="15"/>
  <c r="S576" i="15"/>
  <c r="P576" i="15"/>
  <c r="R576" i="15" s="1"/>
  <c r="T575" i="15"/>
  <c r="S575" i="15"/>
  <c r="P575" i="15"/>
  <c r="R575" i="15" s="1"/>
  <c r="T574" i="15"/>
  <c r="S574" i="15"/>
  <c r="P574" i="15"/>
  <c r="R574" i="15" s="1"/>
  <c r="T573" i="15"/>
  <c r="S573" i="15"/>
  <c r="P573" i="15"/>
  <c r="R573" i="15" s="1"/>
  <c r="T572" i="15"/>
  <c r="S572" i="15"/>
  <c r="P572" i="15"/>
  <c r="R572" i="15" s="1"/>
  <c r="T571" i="15"/>
  <c r="S571" i="15"/>
  <c r="P571" i="15"/>
  <c r="R571" i="15" s="1"/>
  <c r="T570" i="15"/>
  <c r="S570" i="15"/>
  <c r="P570" i="15"/>
  <c r="R570" i="15" s="1"/>
  <c r="T569" i="15"/>
  <c r="S569" i="15"/>
  <c r="P569" i="15"/>
  <c r="R569" i="15" s="1"/>
  <c r="T568" i="15"/>
  <c r="S568" i="15"/>
  <c r="P568" i="15"/>
  <c r="R568" i="15" s="1"/>
  <c r="T567" i="15"/>
  <c r="S567" i="15"/>
  <c r="P567" i="15"/>
  <c r="R567" i="15" s="1"/>
  <c r="T566" i="15"/>
  <c r="S566" i="15"/>
  <c r="P566" i="15"/>
  <c r="R566" i="15" s="1"/>
  <c r="T565" i="15"/>
  <c r="S565" i="15"/>
  <c r="P565" i="15"/>
  <c r="R565" i="15" s="1"/>
  <c r="T564" i="15"/>
  <c r="S564" i="15"/>
  <c r="P564" i="15"/>
  <c r="R564" i="15" s="1"/>
  <c r="T563" i="15"/>
  <c r="S563" i="15"/>
  <c r="P563" i="15"/>
  <c r="R563" i="15" s="1"/>
  <c r="T562" i="15"/>
  <c r="S562" i="15"/>
  <c r="P562" i="15"/>
  <c r="R562" i="15" s="1"/>
  <c r="T561" i="15"/>
  <c r="S561" i="15"/>
  <c r="P561" i="15"/>
  <c r="R561" i="15" s="1"/>
  <c r="T560" i="15"/>
  <c r="S560" i="15"/>
  <c r="P560" i="15"/>
  <c r="R560" i="15" s="1"/>
  <c r="T559" i="15"/>
  <c r="S559" i="15"/>
  <c r="P559" i="15"/>
  <c r="R559" i="15" s="1"/>
  <c r="T558" i="15"/>
  <c r="S558" i="15"/>
  <c r="P558" i="15"/>
  <c r="R558" i="15" s="1"/>
  <c r="T557" i="15"/>
  <c r="S557" i="15"/>
  <c r="P557" i="15"/>
  <c r="R557" i="15" s="1"/>
  <c r="T556" i="15"/>
  <c r="S556" i="15"/>
  <c r="P556" i="15"/>
  <c r="R556" i="15" s="1"/>
  <c r="T555" i="15"/>
  <c r="S555" i="15"/>
  <c r="P555" i="15"/>
  <c r="R555" i="15" s="1"/>
  <c r="T554" i="15"/>
  <c r="S554" i="15"/>
  <c r="P554" i="15"/>
  <c r="R554" i="15" s="1"/>
  <c r="T553" i="15"/>
  <c r="S553" i="15"/>
  <c r="P553" i="15"/>
  <c r="R553" i="15" s="1"/>
  <c r="T552" i="15"/>
  <c r="S552" i="15"/>
  <c r="P552" i="15"/>
  <c r="R552" i="15" s="1"/>
  <c r="T551" i="15"/>
  <c r="S551" i="15"/>
  <c r="P551" i="15"/>
  <c r="R551" i="15" s="1"/>
  <c r="T550" i="15"/>
  <c r="S550" i="15"/>
  <c r="P550" i="15"/>
  <c r="R550" i="15" s="1"/>
  <c r="T549" i="15"/>
  <c r="S549" i="15"/>
  <c r="P549" i="15"/>
  <c r="R549" i="15" s="1"/>
  <c r="T548" i="15"/>
  <c r="S548" i="15"/>
  <c r="P548" i="15"/>
  <c r="R548" i="15" s="1"/>
  <c r="T547" i="15"/>
  <c r="S547" i="15"/>
  <c r="P547" i="15"/>
  <c r="R547" i="15" s="1"/>
  <c r="T546" i="15"/>
  <c r="S546" i="15"/>
  <c r="P546" i="15"/>
  <c r="R546" i="15" s="1"/>
  <c r="T545" i="15"/>
  <c r="S545" i="15"/>
  <c r="P545" i="15"/>
  <c r="R545" i="15" s="1"/>
  <c r="T544" i="15"/>
  <c r="S544" i="15"/>
  <c r="P544" i="15"/>
  <c r="R544" i="15" s="1"/>
  <c r="T543" i="15"/>
  <c r="S543" i="15"/>
  <c r="P543" i="15"/>
  <c r="R543" i="15" s="1"/>
  <c r="T542" i="15"/>
  <c r="S542" i="15"/>
  <c r="P542" i="15"/>
  <c r="R542" i="15" s="1"/>
  <c r="T541" i="15"/>
  <c r="S541" i="15"/>
  <c r="P541" i="15"/>
  <c r="R541" i="15" s="1"/>
  <c r="T540" i="15"/>
  <c r="S540" i="15"/>
  <c r="P540" i="15"/>
  <c r="R540" i="15" s="1"/>
  <c r="T539" i="15"/>
  <c r="S539" i="15"/>
  <c r="P539" i="15"/>
  <c r="R539" i="15" s="1"/>
  <c r="T538" i="15"/>
  <c r="S538" i="15"/>
  <c r="P538" i="15"/>
  <c r="R538" i="15" s="1"/>
  <c r="T537" i="15"/>
  <c r="S537" i="15"/>
  <c r="P537" i="15"/>
  <c r="R537" i="15" s="1"/>
  <c r="T536" i="15"/>
  <c r="S536" i="15"/>
  <c r="P536" i="15"/>
  <c r="R536" i="15" s="1"/>
  <c r="T535" i="15"/>
  <c r="S535" i="15"/>
  <c r="P535" i="15"/>
  <c r="R535" i="15" s="1"/>
  <c r="T534" i="15"/>
  <c r="S534" i="15"/>
  <c r="P534" i="15"/>
  <c r="R534" i="15" s="1"/>
  <c r="T533" i="15"/>
  <c r="S533" i="15"/>
  <c r="P533" i="15"/>
  <c r="R533" i="15" s="1"/>
  <c r="T532" i="15"/>
  <c r="S532" i="15"/>
  <c r="P532" i="15"/>
  <c r="R532" i="15" s="1"/>
  <c r="T531" i="15"/>
  <c r="S531" i="15"/>
  <c r="P531" i="15"/>
  <c r="R531" i="15" s="1"/>
  <c r="T530" i="15"/>
  <c r="S530" i="15"/>
  <c r="P530" i="15"/>
  <c r="R530" i="15" s="1"/>
  <c r="T529" i="15"/>
  <c r="S529" i="15"/>
  <c r="P529" i="15"/>
  <c r="R529" i="15" s="1"/>
  <c r="T528" i="15"/>
  <c r="S528" i="15"/>
  <c r="P528" i="15"/>
  <c r="R528" i="15" s="1"/>
  <c r="T527" i="15"/>
  <c r="S527" i="15"/>
  <c r="P527" i="15"/>
  <c r="R527" i="15" s="1"/>
  <c r="T526" i="15"/>
  <c r="S526" i="15"/>
  <c r="P526" i="15"/>
  <c r="R526" i="15" s="1"/>
  <c r="T525" i="15"/>
  <c r="S525" i="15"/>
  <c r="P525" i="15"/>
  <c r="R525" i="15" s="1"/>
  <c r="T524" i="15"/>
  <c r="S524" i="15"/>
  <c r="P524" i="15"/>
  <c r="R524" i="15" s="1"/>
  <c r="T523" i="15"/>
  <c r="S523" i="15"/>
  <c r="P523" i="15"/>
  <c r="R523" i="15" s="1"/>
  <c r="T522" i="15"/>
  <c r="S522" i="15"/>
  <c r="P522" i="15"/>
  <c r="R522" i="15" s="1"/>
  <c r="T521" i="15"/>
  <c r="S521" i="15"/>
  <c r="P521" i="15"/>
  <c r="R521" i="15" s="1"/>
  <c r="T520" i="15"/>
  <c r="S520" i="15"/>
  <c r="P520" i="15"/>
  <c r="R520" i="15" s="1"/>
  <c r="T519" i="15"/>
  <c r="S519" i="15"/>
  <c r="P519" i="15"/>
  <c r="R519" i="15" s="1"/>
  <c r="T518" i="15"/>
  <c r="S518" i="15"/>
  <c r="P518" i="15"/>
  <c r="R518" i="15" s="1"/>
  <c r="T517" i="15"/>
  <c r="S517" i="15"/>
  <c r="P517" i="15"/>
  <c r="R517" i="15" s="1"/>
  <c r="T516" i="15"/>
  <c r="S516" i="15"/>
  <c r="P516" i="15"/>
  <c r="R516" i="15" s="1"/>
  <c r="T515" i="15"/>
  <c r="S515" i="15"/>
  <c r="P515" i="15"/>
  <c r="R515" i="15" s="1"/>
  <c r="T514" i="15"/>
  <c r="S514" i="15"/>
  <c r="P514" i="15"/>
  <c r="R514" i="15" s="1"/>
  <c r="T513" i="15"/>
  <c r="S513" i="15"/>
  <c r="P513" i="15"/>
  <c r="R513" i="15" s="1"/>
  <c r="T512" i="15"/>
  <c r="S512" i="15"/>
  <c r="P512" i="15"/>
  <c r="R512" i="15" s="1"/>
  <c r="T511" i="15"/>
  <c r="S511" i="15"/>
  <c r="P511" i="15"/>
  <c r="R511" i="15" s="1"/>
  <c r="T510" i="15"/>
  <c r="S510" i="15"/>
  <c r="P510" i="15"/>
  <c r="R510" i="15" s="1"/>
  <c r="T509" i="15"/>
  <c r="S509" i="15"/>
  <c r="P509" i="15"/>
  <c r="R509" i="15" s="1"/>
  <c r="T508" i="15"/>
  <c r="S508" i="15"/>
  <c r="P508" i="15"/>
  <c r="R508" i="15" s="1"/>
  <c r="T507" i="15"/>
  <c r="S507" i="15"/>
  <c r="P507" i="15"/>
  <c r="R507" i="15" s="1"/>
  <c r="T506" i="15"/>
  <c r="S506" i="15"/>
  <c r="P506" i="15"/>
  <c r="R506" i="15" s="1"/>
  <c r="T505" i="15"/>
  <c r="S505" i="15"/>
  <c r="P505" i="15"/>
  <c r="R505" i="15" s="1"/>
  <c r="T504" i="15"/>
  <c r="S504" i="15"/>
  <c r="P504" i="15"/>
  <c r="R504" i="15" s="1"/>
  <c r="T503" i="15"/>
  <c r="S503" i="15"/>
  <c r="P503" i="15"/>
  <c r="R503" i="15" s="1"/>
  <c r="T502" i="15"/>
  <c r="S502" i="15"/>
  <c r="P502" i="15"/>
  <c r="R502" i="15" s="1"/>
  <c r="T501" i="15"/>
  <c r="S501" i="15"/>
  <c r="P501" i="15"/>
  <c r="R501" i="15" s="1"/>
  <c r="T500" i="15"/>
  <c r="S500" i="15"/>
  <c r="P500" i="15"/>
  <c r="R500" i="15" s="1"/>
  <c r="T499" i="15"/>
  <c r="S499" i="15"/>
  <c r="P499" i="15"/>
  <c r="R499" i="15" s="1"/>
  <c r="T498" i="15"/>
  <c r="S498" i="15"/>
  <c r="P498" i="15"/>
  <c r="R498" i="15" s="1"/>
  <c r="T497" i="15"/>
  <c r="S497" i="15"/>
  <c r="P497" i="15"/>
  <c r="R497" i="15" s="1"/>
  <c r="T496" i="15"/>
  <c r="S496" i="15"/>
  <c r="P496" i="15"/>
  <c r="R496" i="15" s="1"/>
  <c r="T495" i="15"/>
  <c r="S495" i="15"/>
  <c r="P495" i="15"/>
  <c r="R495" i="15" s="1"/>
  <c r="T494" i="15"/>
  <c r="S494" i="15"/>
  <c r="P494" i="15"/>
  <c r="R494" i="15" s="1"/>
  <c r="T493" i="15"/>
  <c r="S493" i="15"/>
  <c r="P493" i="15"/>
  <c r="R493" i="15" s="1"/>
  <c r="T492" i="15"/>
  <c r="S492" i="15"/>
  <c r="P492" i="15"/>
  <c r="R492" i="15" s="1"/>
  <c r="T491" i="15"/>
  <c r="S491" i="15"/>
  <c r="P491" i="15"/>
  <c r="R491" i="15" s="1"/>
  <c r="T490" i="15"/>
  <c r="S490" i="15"/>
  <c r="P490" i="15"/>
  <c r="R490" i="15" s="1"/>
  <c r="T489" i="15"/>
  <c r="S489" i="15"/>
  <c r="P489" i="15"/>
  <c r="R489" i="15" s="1"/>
  <c r="T488" i="15"/>
  <c r="S488" i="15"/>
  <c r="P488" i="15"/>
  <c r="R488" i="15" s="1"/>
  <c r="T487" i="15"/>
  <c r="S487" i="15"/>
  <c r="P487" i="15"/>
  <c r="R487" i="15" s="1"/>
  <c r="T486" i="15"/>
  <c r="S486" i="15"/>
  <c r="P486" i="15"/>
  <c r="R486" i="15" s="1"/>
  <c r="T485" i="15"/>
  <c r="S485" i="15"/>
  <c r="P485" i="15"/>
  <c r="R485" i="15" s="1"/>
  <c r="T484" i="15"/>
  <c r="S484" i="15"/>
  <c r="P484" i="15"/>
  <c r="R484" i="15" s="1"/>
  <c r="T483" i="15"/>
  <c r="S483" i="15"/>
  <c r="P483" i="15"/>
  <c r="R483" i="15" s="1"/>
  <c r="T482" i="15"/>
  <c r="S482" i="15"/>
  <c r="P482" i="15"/>
  <c r="R482" i="15" s="1"/>
  <c r="T481" i="15"/>
  <c r="S481" i="15"/>
  <c r="P481" i="15"/>
  <c r="R481" i="15" s="1"/>
  <c r="T480" i="15"/>
  <c r="S480" i="15"/>
  <c r="P480" i="15"/>
  <c r="R480" i="15" s="1"/>
  <c r="T479" i="15"/>
  <c r="S479" i="15"/>
  <c r="P479" i="15"/>
  <c r="R479" i="15" s="1"/>
  <c r="T478" i="15"/>
  <c r="S478" i="15"/>
  <c r="P478" i="15"/>
  <c r="R478" i="15" s="1"/>
  <c r="T477" i="15"/>
  <c r="S477" i="15"/>
  <c r="P477" i="15"/>
  <c r="R477" i="15" s="1"/>
  <c r="T476" i="15"/>
  <c r="S476" i="15"/>
  <c r="P476" i="15"/>
  <c r="R476" i="15" s="1"/>
  <c r="T475" i="15"/>
  <c r="S475" i="15"/>
  <c r="P475" i="15"/>
  <c r="R475" i="15" s="1"/>
  <c r="T474" i="15"/>
  <c r="S474" i="15"/>
  <c r="P474" i="15"/>
  <c r="R474" i="15" s="1"/>
  <c r="T473" i="15"/>
  <c r="S473" i="15"/>
  <c r="P473" i="15"/>
  <c r="R473" i="15" s="1"/>
  <c r="T472" i="15"/>
  <c r="S472" i="15"/>
  <c r="P472" i="15"/>
  <c r="R472" i="15" s="1"/>
  <c r="T471" i="15"/>
  <c r="S471" i="15"/>
  <c r="P471" i="15"/>
  <c r="R471" i="15" s="1"/>
  <c r="T470" i="15"/>
  <c r="S470" i="15"/>
  <c r="P470" i="15"/>
  <c r="R470" i="15" s="1"/>
  <c r="T469" i="15"/>
  <c r="S469" i="15"/>
  <c r="P469" i="15"/>
  <c r="R469" i="15" s="1"/>
  <c r="T468" i="15"/>
  <c r="S468" i="15"/>
  <c r="P468" i="15"/>
  <c r="R468" i="15" s="1"/>
  <c r="T467" i="15"/>
  <c r="S467" i="15"/>
  <c r="P467" i="15"/>
  <c r="R467" i="15" s="1"/>
  <c r="T466" i="15"/>
  <c r="S466" i="15"/>
  <c r="P466" i="15"/>
  <c r="R466" i="15" s="1"/>
  <c r="T465" i="15"/>
  <c r="S465" i="15"/>
  <c r="P465" i="15"/>
  <c r="R465" i="15" s="1"/>
  <c r="T464" i="15"/>
  <c r="S464" i="15"/>
  <c r="P464" i="15"/>
  <c r="R464" i="15" s="1"/>
  <c r="T463" i="15"/>
  <c r="S463" i="15"/>
  <c r="P463" i="15"/>
  <c r="R463" i="15" s="1"/>
  <c r="T462" i="15"/>
  <c r="S462" i="15"/>
  <c r="P462" i="15"/>
  <c r="R462" i="15" s="1"/>
  <c r="T461" i="15"/>
  <c r="S461" i="15"/>
  <c r="P461" i="15"/>
  <c r="R461" i="15" s="1"/>
  <c r="T460" i="15"/>
  <c r="S460" i="15"/>
  <c r="P460" i="15"/>
  <c r="R460" i="15" s="1"/>
  <c r="T459" i="15"/>
  <c r="S459" i="15"/>
  <c r="P459" i="15"/>
  <c r="R459" i="15" s="1"/>
  <c r="T458" i="15"/>
  <c r="S458" i="15"/>
  <c r="P458" i="15"/>
  <c r="R458" i="15" s="1"/>
  <c r="T457" i="15"/>
  <c r="S457" i="15"/>
  <c r="P457" i="15"/>
  <c r="R457" i="15" s="1"/>
  <c r="T456" i="15"/>
  <c r="S456" i="15"/>
  <c r="P456" i="15"/>
  <c r="R456" i="15" s="1"/>
  <c r="T455" i="15"/>
  <c r="S455" i="15"/>
  <c r="P455" i="15"/>
  <c r="R455" i="15" s="1"/>
  <c r="T454" i="15"/>
  <c r="S454" i="15"/>
  <c r="P454" i="15"/>
  <c r="R454" i="15" s="1"/>
  <c r="T453" i="15"/>
  <c r="S453" i="15"/>
  <c r="P453" i="15"/>
  <c r="R453" i="15" s="1"/>
  <c r="T452" i="15"/>
  <c r="S452" i="15"/>
  <c r="P452" i="15"/>
  <c r="R452" i="15" s="1"/>
  <c r="T451" i="15"/>
  <c r="S451" i="15"/>
  <c r="P451" i="15"/>
  <c r="R451" i="15" s="1"/>
  <c r="T450" i="15"/>
  <c r="S450" i="15"/>
  <c r="P450" i="15"/>
  <c r="R450" i="15" s="1"/>
  <c r="T449" i="15"/>
  <c r="S449" i="15"/>
  <c r="P449" i="15"/>
  <c r="R449" i="15" s="1"/>
  <c r="T448" i="15"/>
  <c r="S448" i="15"/>
  <c r="P448" i="15"/>
  <c r="R448" i="15" s="1"/>
  <c r="T447" i="15"/>
  <c r="S447" i="15"/>
  <c r="P447" i="15"/>
  <c r="R447" i="15" s="1"/>
  <c r="T446" i="15"/>
  <c r="S446" i="15"/>
  <c r="P446" i="15"/>
  <c r="R446" i="15" s="1"/>
  <c r="T445" i="15"/>
  <c r="S445" i="15"/>
  <c r="P445" i="15"/>
  <c r="R445" i="15" s="1"/>
  <c r="T444" i="15"/>
  <c r="S444" i="15"/>
  <c r="P444" i="15"/>
  <c r="R444" i="15" s="1"/>
  <c r="T443" i="15"/>
  <c r="S443" i="15"/>
  <c r="P443" i="15"/>
  <c r="R443" i="15" s="1"/>
  <c r="T442" i="15"/>
  <c r="S442" i="15"/>
  <c r="P442" i="15"/>
  <c r="R442" i="15" s="1"/>
  <c r="T441" i="15"/>
  <c r="S441" i="15"/>
  <c r="P441" i="15"/>
  <c r="R441" i="15" s="1"/>
  <c r="T440" i="15"/>
  <c r="S440" i="15"/>
  <c r="P440" i="15"/>
  <c r="R440" i="15" s="1"/>
  <c r="T439" i="15"/>
  <c r="S439" i="15"/>
  <c r="P439" i="15"/>
  <c r="R439" i="15" s="1"/>
  <c r="T438" i="15"/>
  <c r="S438" i="15"/>
  <c r="P438" i="15"/>
  <c r="R438" i="15" s="1"/>
  <c r="T437" i="15"/>
  <c r="S437" i="15"/>
  <c r="P437" i="15"/>
  <c r="R437" i="15" s="1"/>
  <c r="T436" i="15"/>
  <c r="S436" i="15"/>
  <c r="P436" i="15"/>
  <c r="R436" i="15" s="1"/>
  <c r="T435" i="15"/>
  <c r="S435" i="15"/>
  <c r="P435" i="15"/>
  <c r="R435" i="15" s="1"/>
  <c r="T434" i="15"/>
  <c r="S434" i="15"/>
  <c r="P434" i="15"/>
  <c r="R434" i="15" s="1"/>
  <c r="T433" i="15"/>
  <c r="S433" i="15"/>
  <c r="P433" i="15"/>
  <c r="R433" i="15" s="1"/>
  <c r="T432" i="15"/>
  <c r="S432" i="15"/>
  <c r="P432" i="15"/>
  <c r="R432" i="15" s="1"/>
  <c r="T431" i="15"/>
  <c r="S431" i="15"/>
  <c r="P431" i="15"/>
  <c r="R431" i="15" s="1"/>
  <c r="T430" i="15"/>
  <c r="S430" i="15"/>
  <c r="P430" i="15"/>
  <c r="R430" i="15" s="1"/>
  <c r="T429" i="15"/>
  <c r="S429" i="15"/>
  <c r="P429" i="15"/>
  <c r="R429" i="15" s="1"/>
  <c r="T428" i="15"/>
  <c r="S428" i="15"/>
  <c r="P428" i="15"/>
  <c r="R428" i="15" s="1"/>
  <c r="T427" i="15"/>
  <c r="S427" i="15"/>
  <c r="P427" i="15"/>
  <c r="R427" i="15" s="1"/>
  <c r="T426" i="15"/>
  <c r="S426" i="15"/>
  <c r="P426" i="15"/>
  <c r="R426" i="15" s="1"/>
  <c r="T425" i="15"/>
  <c r="S425" i="15"/>
  <c r="P425" i="15"/>
  <c r="R425" i="15" s="1"/>
  <c r="T424" i="15"/>
  <c r="S424" i="15"/>
  <c r="P424" i="15"/>
  <c r="R424" i="15" s="1"/>
  <c r="T423" i="15"/>
  <c r="S423" i="15"/>
  <c r="P423" i="15"/>
  <c r="R423" i="15" s="1"/>
  <c r="T422" i="15"/>
  <c r="S422" i="15"/>
  <c r="P422" i="15"/>
  <c r="R422" i="15" s="1"/>
  <c r="T421" i="15"/>
  <c r="S421" i="15"/>
  <c r="P421" i="15"/>
  <c r="R421" i="15" s="1"/>
  <c r="T420" i="15"/>
  <c r="S420" i="15"/>
  <c r="P420" i="15"/>
  <c r="R420" i="15" s="1"/>
  <c r="T419" i="15"/>
  <c r="S419" i="15"/>
  <c r="P419" i="15"/>
  <c r="R419" i="15" s="1"/>
  <c r="T418" i="15"/>
  <c r="S418" i="15"/>
  <c r="P418" i="15"/>
  <c r="R418" i="15" s="1"/>
  <c r="T417" i="15"/>
  <c r="S417" i="15"/>
  <c r="P417" i="15"/>
  <c r="R417" i="15" s="1"/>
  <c r="T416" i="15"/>
  <c r="S416" i="15"/>
  <c r="P416" i="15"/>
  <c r="R416" i="15" s="1"/>
  <c r="T415" i="15"/>
  <c r="S415" i="15"/>
  <c r="P415" i="15"/>
  <c r="R415" i="15" s="1"/>
  <c r="T414" i="15"/>
  <c r="S414" i="15"/>
  <c r="P414" i="15"/>
  <c r="R414" i="15" s="1"/>
  <c r="T413" i="15"/>
  <c r="S413" i="15"/>
  <c r="P413" i="15"/>
  <c r="R413" i="15" s="1"/>
  <c r="T412" i="15"/>
  <c r="S412" i="15"/>
  <c r="P412" i="15"/>
  <c r="R412" i="15" s="1"/>
  <c r="T411" i="15"/>
  <c r="S411" i="15"/>
  <c r="P411" i="15"/>
  <c r="R411" i="15" s="1"/>
  <c r="T410" i="15"/>
  <c r="S410" i="15"/>
  <c r="P410" i="15"/>
  <c r="R410" i="15" s="1"/>
  <c r="T409" i="15"/>
  <c r="S409" i="15"/>
  <c r="P409" i="15"/>
  <c r="R409" i="15" s="1"/>
  <c r="T408" i="15"/>
  <c r="S408" i="15"/>
  <c r="P408" i="15"/>
  <c r="R408" i="15" s="1"/>
  <c r="T407" i="15"/>
  <c r="S407" i="15"/>
  <c r="P407" i="15"/>
  <c r="R407" i="15" s="1"/>
  <c r="T406" i="15"/>
  <c r="S406" i="15"/>
  <c r="P406" i="15"/>
  <c r="R406" i="15" s="1"/>
  <c r="T405" i="15"/>
  <c r="S405" i="15"/>
  <c r="P405" i="15"/>
  <c r="R405" i="15" s="1"/>
  <c r="T404" i="15"/>
  <c r="S404" i="15"/>
  <c r="P404" i="15"/>
  <c r="R404" i="15" s="1"/>
  <c r="T403" i="15"/>
  <c r="S403" i="15"/>
  <c r="P403" i="15"/>
  <c r="R403" i="15" s="1"/>
  <c r="T402" i="15"/>
  <c r="S402" i="15"/>
  <c r="P402" i="15"/>
  <c r="R402" i="15" s="1"/>
  <c r="T401" i="15"/>
  <c r="S401" i="15"/>
  <c r="P401" i="15"/>
  <c r="R401" i="15" s="1"/>
  <c r="T400" i="15"/>
  <c r="S400" i="15"/>
  <c r="P400" i="15"/>
  <c r="R400" i="15" s="1"/>
  <c r="T399" i="15"/>
  <c r="S399" i="15"/>
  <c r="P399" i="15"/>
  <c r="R399" i="15" s="1"/>
  <c r="T398" i="15"/>
  <c r="S398" i="15"/>
  <c r="P398" i="15"/>
  <c r="R398" i="15" s="1"/>
  <c r="T397" i="15"/>
  <c r="S397" i="15"/>
  <c r="P397" i="15"/>
  <c r="R397" i="15" s="1"/>
  <c r="T396" i="15"/>
  <c r="S396" i="15"/>
  <c r="P396" i="15"/>
  <c r="R396" i="15" s="1"/>
  <c r="T395" i="15"/>
  <c r="S395" i="15"/>
  <c r="P395" i="15"/>
  <c r="R395" i="15" s="1"/>
  <c r="T394" i="15"/>
  <c r="S394" i="15"/>
  <c r="P394" i="15"/>
  <c r="R394" i="15" s="1"/>
  <c r="T393" i="15"/>
  <c r="S393" i="15"/>
  <c r="P393" i="15"/>
  <c r="R393" i="15" s="1"/>
  <c r="T392" i="15"/>
  <c r="S392" i="15"/>
  <c r="P392" i="15"/>
  <c r="R392" i="15" s="1"/>
  <c r="T391" i="15"/>
  <c r="S391" i="15"/>
  <c r="P391" i="15"/>
  <c r="R391" i="15" s="1"/>
  <c r="T390" i="15"/>
  <c r="S390" i="15"/>
  <c r="P390" i="15"/>
  <c r="R390" i="15" s="1"/>
  <c r="T389" i="15"/>
  <c r="S389" i="15"/>
  <c r="P389" i="15"/>
  <c r="R389" i="15" s="1"/>
  <c r="T388" i="15"/>
  <c r="S388" i="15"/>
  <c r="P388" i="15"/>
  <c r="R388" i="15" s="1"/>
  <c r="T387" i="15"/>
  <c r="S387" i="15"/>
  <c r="P387" i="15"/>
  <c r="R387" i="15" s="1"/>
  <c r="T386" i="15"/>
  <c r="S386" i="15"/>
  <c r="P386" i="15"/>
  <c r="R386" i="15" s="1"/>
  <c r="T385" i="15"/>
  <c r="S385" i="15"/>
  <c r="P385" i="15"/>
  <c r="R385" i="15" s="1"/>
  <c r="T384" i="15"/>
  <c r="S384" i="15"/>
  <c r="P384" i="15"/>
  <c r="R384" i="15" s="1"/>
  <c r="T383" i="15"/>
  <c r="S383" i="15"/>
  <c r="P383" i="15"/>
  <c r="R383" i="15" s="1"/>
  <c r="T382" i="15"/>
  <c r="S382" i="15"/>
  <c r="P382" i="15"/>
  <c r="R382" i="15" s="1"/>
  <c r="T381" i="15"/>
  <c r="S381" i="15"/>
  <c r="P381" i="15"/>
  <c r="R381" i="15" s="1"/>
  <c r="T380" i="15"/>
  <c r="S380" i="15"/>
  <c r="P380" i="15"/>
  <c r="R380" i="15" s="1"/>
  <c r="T379" i="15"/>
  <c r="S379" i="15"/>
  <c r="P379" i="15"/>
  <c r="R379" i="15" s="1"/>
  <c r="T378" i="15"/>
  <c r="S378" i="15"/>
  <c r="P378" i="15"/>
  <c r="R378" i="15" s="1"/>
  <c r="T377" i="15"/>
  <c r="S377" i="15"/>
  <c r="P377" i="15"/>
  <c r="R377" i="15" s="1"/>
  <c r="T376" i="15"/>
  <c r="S376" i="15"/>
  <c r="P376" i="15"/>
  <c r="R376" i="15" s="1"/>
  <c r="T375" i="15"/>
  <c r="S375" i="15"/>
  <c r="P375" i="15"/>
  <c r="R375" i="15" s="1"/>
  <c r="T374" i="15"/>
  <c r="S374" i="15"/>
  <c r="P374" i="15"/>
  <c r="R374" i="15" s="1"/>
  <c r="T373" i="15"/>
  <c r="S373" i="15"/>
  <c r="P373" i="15"/>
  <c r="R373" i="15" s="1"/>
  <c r="T372" i="15"/>
  <c r="S372" i="15"/>
  <c r="P372" i="15"/>
  <c r="R372" i="15" s="1"/>
  <c r="T371" i="15"/>
  <c r="S371" i="15"/>
  <c r="P371" i="15"/>
  <c r="R371" i="15" s="1"/>
  <c r="T370" i="15"/>
  <c r="S370" i="15"/>
  <c r="P370" i="15"/>
  <c r="R370" i="15" s="1"/>
  <c r="T369" i="15"/>
  <c r="S369" i="15"/>
  <c r="P369" i="15"/>
  <c r="R369" i="15" s="1"/>
  <c r="T368" i="15"/>
  <c r="S368" i="15"/>
  <c r="P368" i="15"/>
  <c r="R368" i="15" s="1"/>
  <c r="T367" i="15"/>
  <c r="S367" i="15"/>
  <c r="P367" i="15"/>
  <c r="R367" i="15" s="1"/>
  <c r="T366" i="15"/>
  <c r="S366" i="15"/>
  <c r="P366" i="15"/>
  <c r="R366" i="15" s="1"/>
  <c r="T365" i="15"/>
  <c r="S365" i="15"/>
  <c r="P365" i="15"/>
  <c r="R365" i="15" s="1"/>
  <c r="T364" i="15"/>
  <c r="S364" i="15"/>
  <c r="P364" i="15"/>
  <c r="R364" i="15" s="1"/>
  <c r="T363" i="15"/>
  <c r="S363" i="15"/>
  <c r="P363" i="15"/>
  <c r="R363" i="15" s="1"/>
  <c r="T362" i="15"/>
  <c r="S362" i="15"/>
  <c r="P362" i="15"/>
  <c r="R362" i="15" s="1"/>
  <c r="T361" i="15"/>
  <c r="S361" i="15"/>
  <c r="P361" i="15"/>
  <c r="R361" i="15" s="1"/>
  <c r="T360" i="15"/>
  <c r="S360" i="15"/>
  <c r="P360" i="15"/>
  <c r="R360" i="15" s="1"/>
  <c r="T359" i="15"/>
  <c r="S359" i="15"/>
  <c r="P359" i="15"/>
  <c r="R359" i="15" s="1"/>
  <c r="T358" i="15"/>
  <c r="S358" i="15"/>
  <c r="P358" i="15"/>
  <c r="R358" i="15" s="1"/>
  <c r="T357" i="15"/>
  <c r="S357" i="15"/>
  <c r="P357" i="15"/>
  <c r="R357" i="15" s="1"/>
  <c r="T356" i="15"/>
  <c r="S356" i="15"/>
  <c r="P356" i="15"/>
  <c r="R356" i="15" s="1"/>
  <c r="T355" i="15"/>
  <c r="S355" i="15"/>
  <c r="P355" i="15"/>
  <c r="R355" i="15" s="1"/>
  <c r="T354" i="15"/>
  <c r="S354" i="15"/>
  <c r="P354" i="15"/>
  <c r="R354" i="15" s="1"/>
  <c r="T353" i="15"/>
  <c r="S353" i="15"/>
  <c r="P353" i="15"/>
  <c r="R353" i="15" s="1"/>
  <c r="T352" i="15"/>
  <c r="S352" i="15"/>
  <c r="P352" i="15"/>
  <c r="R352" i="15" s="1"/>
  <c r="T351" i="15"/>
  <c r="S351" i="15"/>
  <c r="P351" i="15"/>
  <c r="R351" i="15" s="1"/>
  <c r="T350" i="15"/>
  <c r="S350" i="15"/>
  <c r="P350" i="15"/>
  <c r="R350" i="15" s="1"/>
  <c r="T349" i="15"/>
  <c r="S349" i="15"/>
  <c r="P349" i="15"/>
  <c r="R349" i="15" s="1"/>
  <c r="T348" i="15"/>
  <c r="S348" i="15"/>
  <c r="P348" i="15"/>
  <c r="R348" i="15" s="1"/>
  <c r="T347" i="15"/>
  <c r="S347" i="15"/>
  <c r="P347" i="15"/>
  <c r="R347" i="15" s="1"/>
  <c r="T346" i="15"/>
  <c r="S346" i="15"/>
  <c r="P346" i="15"/>
  <c r="R346" i="15" s="1"/>
  <c r="T345" i="15"/>
  <c r="S345" i="15"/>
  <c r="P345" i="15"/>
  <c r="R345" i="15" s="1"/>
  <c r="T344" i="15"/>
  <c r="S344" i="15"/>
  <c r="P344" i="15"/>
  <c r="R344" i="15" s="1"/>
  <c r="T343" i="15"/>
  <c r="S343" i="15"/>
  <c r="P343" i="15"/>
  <c r="R343" i="15" s="1"/>
  <c r="T342" i="15"/>
  <c r="S342" i="15"/>
  <c r="P342" i="15"/>
  <c r="R342" i="15" s="1"/>
  <c r="T341" i="15"/>
  <c r="S341" i="15"/>
  <c r="P341" i="15"/>
  <c r="R341" i="15" s="1"/>
  <c r="T340" i="15"/>
  <c r="S340" i="15"/>
  <c r="P340" i="15"/>
  <c r="R340" i="15" s="1"/>
  <c r="T339" i="15"/>
  <c r="S339" i="15"/>
  <c r="P339" i="15"/>
  <c r="R339" i="15" s="1"/>
  <c r="T338" i="15"/>
  <c r="S338" i="15"/>
  <c r="P338" i="15"/>
  <c r="R338" i="15" s="1"/>
  <c r="T337" i="15"/>
  <c r="S337" i="15"/>
  <c r="P337" i="15"/>
  <c r="R337" i="15" s="1"/>
  <c r="T336" i="15"/>
  <c r="S336" i="15"/>
  <c r="P336" i="15"/>
  <c r="R336" i="15" s="1"/>
  <c r="T335" i="15"/>
  <c r="S335" i="15"/>
  <c r="P335" i="15"/>
  <c r="R335" i="15" s="1"/>
  <c r="T334" i="15"/>
  <c r="S334" i="15"/>
  <c r="P334" i="15"/>
  <c r="R334" i="15" s="1"/>
  <c r="T333" i="15"/>
  <c r="S333" i="15"/>
  <c r="P333" i="15"/>
  <c r="R333" i="15" s="1"/>
  <c r="T332" i="15"/>
  <c r="S332" i="15"/>
  <c r="P332" i="15"/>
  <c r="R332" i="15" s="1"/>
  <c r="T331" i="15"/>
  <c r="S331" i="15"/>
  <c r="P331" i="15"/>
  <c r="R331" i="15" s="1"/>
  <c r="T330" i="15"/>
  <c r="S330" i="15"/>
  <c r="P330" i="15"/>
  <c r="R330" i="15" s="1"/>
  <c r="T329" i="15"/>
  <c r="S329" i="15"/>
  <c r="P329" i="15"/>
  <c r="R329" i="15" s="1"/>
  <c r="T328" i="15"/>
  <c r="S328" i="15"/>
  <c r="P328" i="15"/>
  <c r="R328" i="15" s="1"/>
  <c r="T327" i="15"/>
  <c r="S327" i="15"/>
  <c r="P327" i="15"/>
  <c r="R327" i="15" s="1"/>
  <c r="T326" i="15"/>
  <c r="S326" i="15"/>
  <c r="P326" i="15"/>
  <c r="R326" i="15" s="1"/>
  <c r="T325" i="15"/>
  <c r="S325" i="15"/>
  <c r="P325" i="15"/>
  <c r="R325" i="15" s="1"/>
  <c r="T324" i="15"/>
  <c r="S324" i="15"/>
  <c r="P324" i="15"/>
  <c r="R324" i="15" s="1"/>
  <c r="T323" i="15"/>
  <c r="S323" i="15"/>
  <c r="P323" i="15"/>
  <c r="R323" i="15" s="1"/>
  <c r="T322" i="15"/>
  <c r="S322" i="15"/>
  <c r="P322" i="15"/>
  <c r="R322" i="15" s="1"/>
  <c r="T321" i="15"/>
  <c r="S321" i="15"/>
  <c r="P321" i="15"/>
  <c r="R321" i="15" s="1"/>
  <c r="T320" i="15"/>
  <c r="S320" i="15"/>
  <c r="P320" i="15"/>
  <c r="R320" i="15" s="1"/>
  <c r="T319" i="15"/>
  <c r="S319" i="15"/>
  <c r="P319" i="15"/>
  <c r="R319" i="15" s="1"/>
  <c r="T318" i="15"/>
  <c r="S318" i="15"/>
  <c r="P318" i="15"/>
  <c r="R318" i="15" s="1"/>
  <c r="T317" i="15"/>
  <c r="S317" i="15"/>
  <c r="P317" i="15"/>
  <c r="R317" i="15" s="1"/>
  <c r="T316" i="15"/>
  <c r="S316" i="15"/>
  <c r="P316" i="15"/>
  <c r="R316" i="15" s="1"/>
  <c r="T315" i="15"/>
  <c r="S315" i="15"/>
  <c r="P315" i="15"/>
  <c r="R315" i="15" s="1"/>
  <c r="T314" i="15"/>
  <c r="S314" i="15"/>
  <c r="P314" i="15"/>
  <c r="R314" i="15" s="1"/>
  <c r="T313" i="15"/>
  <c r="S313" i="15"/>
  <c r="P313" i="15"/>
  <c r="R313" i="15" s="1"/>
  <c r="T312" i="15"/>
  <c r="S312" i="15"/>
  <c r="P312" i="15"/>
  <c r="R312" i="15" s="1"/>
  <c r="T311" i="15"/>
  <c r="S311" i="15"/>
  <c r="P311" i="15"/>
  <c r="R311" i="15" s="1"/>
  <c r="T310" i="15"/>
  <c r="S310" i="15"/>
  <c r="P310" i="15"/>
  <c r="R310" i="15" s="1"/>
  <c r="T309" i="15"/>
  <c r="S309" i="15"/>
  <c r="P309" i="15"/>
  <c r="R309" i="15" s="1"/>
  <c r="T308" i="15"/>
  <c r="S308" i="15"/>
  <c r="P308" i="15"/>
  <c r="R308" i="15" s="1"/>
  <c r="T307" i="15"/>
  <c r="S307" i="15"/>
  <c r="P307" i="15"/>
  <c r="R307" i="15" s="1"/>
  <c r="T306" i="15"/>
  <c r="S306" i="15"/>
  <c r="P306" i="15"/>
  <c r="R306" i="15" s="1"/>
  <c r="T305" i="15"/>
  <c r="S305" i="15"/>
  <c r="P305" i="15"/>
  <c r="R305" i="15" s="1"/>
  <c r="T304" i="15"/>
  <c r="S304" i="15"/>
  <c r="P304" i="15"/>
  <c r="R304" i="15" s="1"/>
  <c r="T303" i="15"/>
  <c r="S303" i="15"/>
  <c r="P303" i="15"/>
  <c r="R303" i="15" s="1"/>
  <c r="T302" i="15"/>
  <c r="S302" i="15"/>
  <c r="P302" i="15"/>
  <c r="R302" i="15" s="1"/>
  <c r="T301" i="15"/>
  <c r="S301" i="15"/>
  <c r="P301" i="15"/>
  <c r="R301" i="15" s="1"/>
  <c r="T300" i="15"/>
  <c r="S300" i="15"/>
  <c r="P300" i="15"/>
  <c r="R300" i="15" s="1"/>
  <c r="T299" i="15"/>
  <c r="S299" i="15"/>
  <c r="P299" i="15"/>
  <c r="R299" i="15" s="1"/>
  <c r="T298" i="15"/>
  <c r="S298" i="15"/>
  <c r="P298" i="15"/>
  <c r="R298" i="15" s="1"/>
  <c r="T297" i="15"/>
  <c r="S297" i="15"/>
  <c r="P297" i="15"/>
  <c r="R297" i="15" s="1"/>
  <c r="T296" i="15"/>
  <c r="S296" i="15"/>
  <c r="P296" i="15"/>
  <c r="R296" i="15" s="1"/>
  <c r="T295" i="15"/>
  <c r="S295" i="15"/>
  <c r="P295" i="15"/>
  <c r="R295" i="15" s="1"/>
  <c r="T294" i="15"/>
  <c r="S294" i="15"/>
  <c r="P294" i="15"/>
  <c r="R294" i="15" s="1"/>
  <c r="T293" i="15"/>
  <c r="S293" i="15"/>
  <c r="P293" i="15"/>
  <c r="R293" i="15" s="1"/>
  <c r="T292" i="15"/>
  <c r="S292" i="15"/>
  <c r="P292" i="15"/>
  <c r="R292" i="15" s="1"/>
  <c r="T291" i="15"/>
  <c r="S291" i="15"/>
  <c r="P291" i="15"/>
  <c r="R291" i="15" s="1"/>
  <c r="T290" i="15"/>
  <c r="S290" i="15"/>
  <c r="P290" i="15"/>
  <c r="R290" i="15" s="1"/>
  <c r="T289" i="15"/>
  <c r="S289" i="15"/>
  <c r="P289" i="15"/>
  <c r="R289" i="15" s="1"/>
  <c r="T288" i="15"/>
  <c r="S288" i="15"/>
  <c r="P288" i="15"/>
  <c r="R288" i="15" s="1"/>
  <c r="T287" i="15"/>
  <c r="S287" i="15"/>
  <c r="P287" i="15"/>
  <c r="R287" i="15" s="1"/>
  <c r="T286" i="15"/>
  <c r="S286" i="15"/>
  <c r="P286" i="15"/>
  <c r="R286" i="15" s="1"/>
  <c r="T285" i="15"/>
  <c r="S285" i="15"/>
  <c r="P285" i="15"/>
  <c r="R285" i="15" s="1"/>
  <c r="T284" i="15"/>
  <c r="S284" i="15"/>
  <c r="P284" i="15"/>
  <c r="R284" i="15" s="1"/>
  <c r="T283" i="15"/>
  <c r="S283" i="15"/>
  <c r="P283" i="15"/>
  <c r="R283" i="15" s="1"/>
  <c r="T282" i="15"/>
  <c r="S282" i="15"/>
  <c r="P282" i="15"/>
  <c r="R282" i="15" s="1"/>
  <c r="T281" i="15"/>
  <c r="S281" i="15"/>
  <c r="P281" i="15"/>
  <c r="R281" i="15" s="1"/>
  <c r="T280" i="15"/>
  <c r="S280" i="15"/>
  <c r="P280" i="15"/>
  <c r="R280" i="15" s="1"/>
  <c r="T279" i="15"/>
  <c r="S279" i="15"/>
  <c r="P279" i="15"/>
  <c r="R279" i="15" s="1"/>
  <c r="T278" i="15"/>
  <c r="S278" i="15"/>
  <c r="P278" i="15"/>
  <c r="R278" i="15" s="1"/>
  <c r="T277" i="15"/>
  <c r="S277" i="15"/>
  <c r="P277" i="15"/>
  <c r="R277" i="15" s="1"/>
  <c r="T276" i="15"/>
  <c r="S276" i="15"/>
  <c r="P276" i="15"/>
  <c r="R276" i="15" s="1"/>
  <c r="T275" i="15"/>
  <c r="S275" i="15"/>
  <c r="P275" i="15"/>
  <c r="R275" i="15" s="1"/>
  <c r="T274" i="15"/>
  <c r="S274" i="15"/>
  <c r="P274" i="15"/>
  <c r="R274" i="15" s="1"/>
  <c r="T273" i="15"/>
  <c r="S273" i="15"/>
  <c r="P273" i="15"/>
  <c r="R273" i="15" s="1"/>
  <c r="T272" i="15"/>
  <c r="S272" i="15"/>
  <c r="P272" i="15"/>
  <c r="R272" i="15" s="1"/>
  <c r="T271" i="15"/>
  <c r="S271" i="15"/>
  <c r="P271" i="15"/>
  <c r="R271" i="15" s="1"/>
  <c r="T270" i="15"/>
  <c r="S270" i="15"/>
  <c r="P270" i="15"/>
  <c r="R270" i="15" s="1"/>
  <c r="T269" i="15"/>
  <c r="S269" i="15"/>
  <c r="P269" i="15"/>
  <c r="R269" i="15" s="1"/>
  <c r="T268" i="15"/>
  <c r="S268" i="15"/>
  <c r="P268" i="15"/>
  <c r="R268" i="15" s="1"/>
  <c r="T267" i="15"/>
  <c r="S267" i="15"/>
  <c r="P267" i="15"/>
  <c r="R267" i="15" s="1"/>
  <c r="T266" i="15"/>
  <c r="S266" i="15"/>
  <c r="P266" i="15"/>
  <c r="R266" i="15" s="1"/>
  <c r="T265" i="15"/>
  <c r="S265" i="15"/>
  <c r="P265" i="15"/>
  <c r="R265" i="15" s="1"/>
  <c r="T264" i="15"/>
  <c r="S264" i="15"/>
  <c r="P264" i="15"/>
  <c r="R264" i="15" s="1"/>
  <c r="T263" i="15"/>
  <c r="S263" i="15"/>
  <c r="P263" i="15"/>
  <c r="R263" i="15" s="1"/>
  <c r="T262" i="15"/>
  <c r="S262" i="15"/>
  <c r="P262" i="15"/>
  <c r="R262" i="15" s="1"/>
  <c r="T261" i="15"/>
  <c r="S261" i="15"/>
  <c r="P261" i="15"/>
  <c r="R261" i="15" s="1"/>
  <c r="T260" i="15"/>
  <c r="S260" i="15"/>
  <c r="P260" i="15"/>
  <c r="R260" i="15" s="1"/>
  <c r="T259" i="15"/>
  <c r="S259" i="15"/>
  <c r="P259" i="15"/>
  <c r="R259" i="15" s="1"/>
  <c r="T258" i="15"/>
  <c r="S258" i="15"/>
  <c r="P258" i="15"/>
  <c r="R258" i="15" s="1"/>
  <c r="T257" i="15"/>
  <c r="S257" i="15"/>
  <c r="P257" i="15"/>
  <c r="R257" i="15" s="1"/>
  <c r="T256" i="15"/>
  <c r="S256" i="15"/>
  <c r="P256" i="15"/>
  <c r="R256" i="15" s="1"/>
  <c r="T255" i="15"/>
  <c r="S255" i="15"/>
  <c r="P255" i="15"/>
  <c r="R255" i="15" s="1"/>
  <c r="T254" i="15"/>
  <c r="S254" i="15"/>
  <c r="P254" i="15"/>
  <c r="R254" i="15" s="1"/>
  <c r="T253" i="15"/>
  <c r="S253" i="15"/>
  <c r="P253" i="15"/>
  <c r="R253" i="15" s="1"/>
  <c r="T252" i="15"/>
  <c r="S252" i="15"/>
  <c r="P252" i="15"/>
  <c r="R252" i="15" s="1"/>
  <c r="T251" i="15"/>
  <c r="S251" i="15"/>
  <c r="P251" i="15"/>
  <c r="R251" i="15" s="1"/>
  <c r="T250" i="15"/>
  <c r="S250" i="15"/>
  <c r="P250" i="15"/>
  <c r="R250" i="15" s="1"/>
  <c r="T249" i="15"/>
  <c r="S249" i="15"/>
  <c r="P249" i="15"/>
  <c r="R249" i="15" s="1"/>
  <c r="T248" i="15"/>
  <c r="S248" i="15"/>
  <c r="P248" i="15"/>
  <c r="R248" i="15" s="1"/>
  <c r="T247" i="15"/>
  <c r="S247" i="15"/>
  <c r="P247" i="15"/>
  <c r="R247" i="15" s="1"/>
  <c r="T246" i="15"/>
  <c r="S246" i="15"/>
  <c r="P246" i="15"/>
  <c r="R246" i="15" s="1"/>
  <c r="T245" i="15"/>
  <c r="S245" i="15"/>
  <c r="P245" i="15"/>
  <c r="R245" i="15" s="1"/>
  <c r="T244" i="15"/>
  <c r="S244" i="15"/>
  <c r="P244" i="15"/>
  <c r="R244" i="15" s="1"/>
  <c r="T243" i="15"/>
  <c r="S243" i="15"/>
  <c r="P243" i="15"/>
  <c r="R243" i="15" s="1"/>
  <c r="T242" i="15"/>
  <c r="S242" i="15"/>
  <c r="P242" i="15"/>
  <c r="R242" i="15" s="1"/>
  <c r="T241" i="15"/>
  <c r="S241" i="15"/>
  <c r="P241" i="15"/>
  <c r="R241" i="15" s="1"/>
  <c r="T240" i="15"/>
  <c r="S240" i="15"/>
  <c r="P240" i="15"/>
  <c r="R240" i="15" s="1"/>
  <c r="T239" i="15"/>
  <c r="S239" i="15"/>
  <c r="P239" i="15"/>
  <c r="R239" i="15" s="1"/>
  <c r="T238" i="15"/>
  <c r="S238" i="15"/>
  <c r="P238" i="15"/>
  <c r="R238" i="15" s="1"/>
  <c r="T237" i="15"/>
  <c r="S237" i="15"/>
  <c r="P237" i="15"/>
  <c r="R237" i="15" s="1"/>
  <c r="T236" i="15"/>
  <c r="S236" i="15"/>
  <c r="P236" i="15"/>
  <c r="R236" i="15" s="1"/>
  <c r="T235" i="15"/>
  <c r="S235" i="15"/>
  <c r="P235" i="15"/>
  <c r="R235" i="15" s="1"/>
  <c r="T234" i="15"/>
  <c r="S234" i="15"/>
  <c r="P234" i="15"/>
  <c r="R234" i="15" s="1"/>
  <c r="T233" i="15"/>
  <c r="S233" i="15"/>
  <c r="P233" i="15"/>
  <c r="R233" i="15" s="1"/>
  <c r="T232" i="15"/>
  <c r="S232" i="15"/>
  <c r="P232" i="15"/>
  <c r="R232" i="15" s="1"/>
  <c r="T231" i="15"/>
  <c r="S231" i="15"/>
  <c r="P231" i="15"/>
  <c r="R231" i="15" s="1"/>
  <c r="T230" i="15"/>
  <c r="S230" i="15"/>
  <c r="P230" i="15"/>
  <c r="R230" i="15" s="1"/>
  <c r="T229" i="15"/>
  <c r="S229" i="15"/>
  <c r="P229" i="15"/>
  <c r="R229" i="15" s="1"/>
  <c r="T228" i="15"/>
  <c r="S228" i="15"/>
  <c r="P228" i="15"/>
  <c r="R228" i="15" s="1"/>
  <c r="T227" i="15"/>
  <c r="S227" i="15"/>
  <c r="P227" i="15"/>
  <c r="R227" i="15" s="1"/>
  <c r="T226" i="15"/>
  <c r="S226" i="15"/>
  <c r="P226" i="15"/>
  <c r="R226" i="15" s="1"/>
  <c r="T225" i="15"/>
  <c r="S225" i="15"/>
  <c r="P225" i="15"/>
  <c r="R225" i="15" s="1"/>
  <c r="T224" i="15"/>
  <c r="S224" i="15"/>
  <c r="P224" i="15"/>
  <c r="R224" i="15" s="1"/>
  <c r="T223" i="15"/>
  <c r="S223" i="15"/>
  <c r="P223" i="15"/>
  <c r="R223" i="15" s="1"/>
  <c r="T222" i="15"/>
  <c r="S222" i="15"/>
  <c r="P222" i="15"/>
  <c r="R222" i="15" s="1"/>
  <c r="T221" i="15"/>
  <c r="S221" i="15"/>
  <c r="P221" i="15"/>
  <c r="R221" i="15" s="1"/>
  <c r="T220" i="15"/>
  <c r="S220" i="15"/>
  <c r="P220" i="15"/>
  <c r="R220" i="15" s="1"/>
  <c r="T219" i="15"/>
  <c r="S219" i="15"/>
  <c r="P219" i="15"/>
  <c r="R219" i="15" s="1"/>
  <c r="T218" i="15"/>
  <c r="S218" i="15"/>
  <c r="P218" i="15"/>
  <c r="R218" i="15" s="1"/>
  <c r="T217" i="15"/>
  <c r="S217" i="15"/>
  <c r="P217" i="15"/>
  <c r="R217" i="15" s="1"/>
  <c r="T216" i="15"/>
  <c r="S216" i="15"/>
  <c r="P216" i="15"/>
  <c r="R216" i="15" s="1"/>
  <c r="T215" i="15"/>
  <c r="S215" i="15"/>
  <c r="P215" i="15"/>
  <c r="R215" i="15" s="1"/>
  <c r="T214" i="15"/>
  <c r="S214" i="15"/>
  <c r="P214" i="15"/>
  <c r="R214" i="15" s="1"/>
  <c r="T213" i="15"/>
  <c r="S213" i="15"/>
  <c r="P213" i="15"/>
  <c r="R213" i="15" s="1"/>
  <c r="T212" i="15"/>
  <c r="S212" i="15"/>
  <c r="P212" i="15"/>
  <c r="R212" i="15" s="1"/>
  <c r="T211" i="15"/>
  <c r="S211" i="15"/>
  <c r="P211" i="15"/>
  <c r="R211" i="15" s="1"/>
  <c r="T210" i="15"/>
  <c r="S210" i="15"/>
  <c r="P210" i="15"/>
  <c r="R210" i="15" s="1"/>
  <c r="T209" i="15"/>
  <c r="S209" i="15"/>
  <c r="P209" i="15"/>
  <c r="R209" i="15" s="1"/>
  <c r="T208" i="15"/>
  <c r="S208" i="15"/>
  <c r="P208" i="15"/>
  <c r="R208" i="15" s="1"/>
  <c r="T207" i="15"/>
  <c r="S207" i="15"/>
  <c r="P207" i="15"/>
  <c r="R207" i="15" s="1"/>
  <c r="T206" i="15"/>
  <c r="S206" i="15"/>
  <c r="P206" i="15"/>
  <c r="R206" i="15" s="1"/>
  <c r="T205" i="15"/>
  <c r="S205" i="15"/>
  <c r="P205" i="15"/>
  <c r="R205" i="15" s="1"/>
  <c r="T204" i="15"/>
  <c r="S204" i="15"/>
  <c r="P204" i="15"/>
  <c r="R204" i="15" s="1"/>
  <c r="T203" i="15"/>
  <c r="S203" i="15"/>
  <c r="P203" i="15"/>
  <c r="R203" i="15" s="1"/>
  <c r="T202" i="15"/>
  <c r="S202" i="15"/>
  <c r="P202" i="15"/>
  <c r="R202" i="15" s="1"/>
  <c r="T201" i="15"/>
  <c r="S201" i="15"/>
  <c r="P201" i="15"/>
  <c r="R201" i="15" s="1"/>
  <c r="T200" i="15"/>
  <c r="S200" i="15"/>
  <c r="P200" i="15"/>
  <c r="R200" i="15" s="1"/>
  <c r="T199" i="15"/>
  <c r="S199" i="15"/>
  <c r="P199" i="15"/>
  <c r="R199" i="15" s="1"/>
  <c r="T198" i="15"/>
  <c r="S198" i="15"/>
  <c r="P198" i="15"/>
  <c r="R198" i="15" s="1"/>
  <c r="T197" i="15"/>
  <c r="S197" i="15"/>
  <c r="P197" i="15"/>
  <c r="R197" i="15" s="1"/>
  <c r="T196" i="15"/>
  <c r="S196" i="15"/>
  <c r="P196" i="15"/>
  <c r="R196" i="15" s="1"/>
  <c r="T195" i="15"/>
  <c r="S195" i="15"/>
  <c r="P195" i="15"/>
  <c r="R195" i="15" s="1"/>
  <c r="T194" i="15"/>
  <c r="S194" i="15"/>
  <c r="P194" i="15"/>
  <c r="R194" i="15" s="1"/>
  <c r="T193" i="15"/>
  <c r="S193" i="15"/>
  <c r="P193" i="15"/>
  <c r="R193" i="15" s="1"/>
  <c r="T192" i="15"/>
  <c r="S192" i="15"/>
  <c r="P192" i="15"/>
  <c r="R192" i="15" s="1"/>
  <c r="T191" i="15"/>
  <c r="S191" i="15"/>
  <c r="P191" i="15"/>
  <c r="R191" i="15" s="1"/>
  <c r="T190" i="15"/>
  <c r="S190" i="15"/>
  <c r="P190" i="15"/>
  <c r="R190" i="15" s="1"/>
  <c r="T189" i="15"/>
  <c r="S189" i="15"/>
  <c r="P189" i="15"/>
  <c r="R189" i="15" s="1"/>
  <c r="T188" i="15"/>
  <c r="S188" i="15"/>
  <c r="P188" i="15"/>
  <c r="R188" i="15" s="1"/>
  <c r="T187" i="15"/>
  <c r="S187" i="15"/>
  <c r="P187" i="15"/>
  <c r="R187" i="15" s="1"/>
  <c r="T186" i="15"/>
  <c r="S186" i="15"/>
  <c r="P186" i="15"/>
  <c r="R186" i="15" s="1"/>
  <c r="T185" i="15"/>
  <c r="S185" i="15"/>
  <c r="P185" i="15"/>
  <c r="R185" i="15" s="1"/>
  <c r="T184" i="15"/>
  <c r="S184" i="15"/>
  <c r="P184" i="15"/>
  <c r="R184" i="15" s="1"/>
  <c r="T183" i="15"/>
  <c r="S183" i="15"/>
  <c r="P183" i="15"/>
  <c r="R183" i="15" s="1"/>
  <c r="T182" i="15"/>
  <c r="S182" i="15"/>
  <c r="P182" i="15"/>
  <c r="R182" i="15" s="1"/>
  <c r="T181" i="15"/>
  <c r="S181" i="15"/>
  <c r="P181" i="15"/>
  <c r="R181" i="15" s="1"/>
  <c r="T180" i="15"/>
  <c r="S180" i="15"/>
  <c r="P180" i="15"/>
  <c r="R180" i="15" s="1"/>
  <c r="T179" i="15"/>
  <c r="S179" i="15"/>
  <c r="P179" i="15"/>
  <c r="R179" i="15" s="1"/>
  <c r="T178" i="15"/>
  <c r="S178" i="15"/>
  <c r="P178" i="15"/>
  <c r="R178" i="15" s="1"/>
  <c r="T177" i="15"/>
  <c r="S177" i="15"/>
  <c r="P177" i="15"/>
  <c r="R177" i="15" s="1"/>
  <c r="T176" i="15"/>
  <c r="S176" i="15"/>
  <c r="P176" i="15"/>
  <c r="R176" i="15" s="1"/>
  <c r="T175" i="15"/>
  <c r="S175" i="15"/>
  <c r="P175" i="15"/>
  <c r="R175" i="15" s="1"/>
  <c r="T174" i="15"/>
  <c r="S174" i="15"/>
  <c r="P174" i="15"/>
  <c r="R174" i="15" s="1"/>
  <c r="T173" i="15"/>
  <c r="S173" i="15"/>
  <c r="P173" i="15"/>
  <c r="R173" i="15" s="1"/>
  <c r="T172" i="15"/>
  <c r="S172" i="15"/>
  <c r="P172" i="15"/>
  <c r="R172" i="15" s="1"/>
  <c r="T171" i="15"/>
  <c r="S171" i="15"/>
  <c r="P171" i="15"/>
  <c r="R171" i="15" s="1"/>
  <c r="T170" i="15"/>
  <c r="S170" i="15"/>
  <c r="P170" i="15"/>
  <c r="R170" i="15" s="1"/>
  <c r="T169" i="15"/>
  <c r="S169" i="15"/>
  <c r="P169" i="15"/>
  <c r="R169" i="15" s="1"/>
  <c r="T168" i="15"/>
  <c r="S168" i="15"/>
  <c r="P168" i="15"/>
  <c r="R168" i="15" s="1"/>
  <c r="T167" i="15"/>
  <c r="S167" i="15"/>
  <c r="P167" i="15"/>
  <c r="R167" i="15" s="1"/>
  <c r="T166" i="15"/>
  <c r="S166" i="15"/>
  <c r="P166" i="15"/>
  <c r="R166" i="15" s="1"/>
  <c r="T165" i="15"/>
  <c r="S165" i="15"/>
  <c r="P165" i="15"/>
  <c r="R165" i="15" s="1"/>
  <c r="T164" i="15"/>
  <c r="S164" i="15"/>
  <c r="P164" i="15"/>
  <c r="R164" i="15" s="1"/>
  <c r="T163" i="15"/>
  <c r="S163" i="15"/>
  <c r="P163" i="15"/>
  <c r="R163" i="15" s="1"/>
  <c r="T162" i="15"/>
  <c r="S162" i="15"/>
  <c r="P162" i="15"/>
  <c r="R162" i="15" s="1"/>
  <c r="T161" i="15"/>
  <c r="S161" i="15"/>
  <c r="P161" i="15"/>
  <c r="R161" i="15" s="1"/>
  <c r="T160" i="15"/>
  <c r="S160" i="15"/>
  <c r="P160" i="15"/>
  <c r="R160" i="15" s="1"/>
  <c r="T159" i="15"/>
  <c r="S159" i="15"/>
  <c r="P159" i="15"/>
  <c r="R159" i="15" s="1"/>
  <c r="T158" i="15"/>
  <c r="S158" i="15"/>
  <c r="P158" i="15"/>
  <c r="R158" i="15" s="1"/>
  <c r="T157" i="15"/>
  <c r="S157" i="15"/>
  <c r="P157" i="15"/>
  <c r="R157" i="15" s="1"/>
  <c r="T156" i="15"/>
  <c r="S156" i="15"/>
  <c r="P156" i="15"/>
  <c r="R156" i="15" s="1"/>
  <c r="T155" i="15"/>
  <c r="S155" i="15"/>
  <c r="P155" i="15"/>
  <c r="R155" i="15" s="1"/>
  <c r="T154" i="15"/>
  <c r="S154" i="15"/>
  <c r="P154" i="15"/>
  <c r="R154" i="15" s="1"/>
  <c r="T153" i="15"/>
  <c r="S153" i="15"/>
  <c r="P153" i="15"/>
  <c r="R153" i="15" s="1"/>
  <c r="T152" i="15"/>
  <c r="S152" i="15"/>
  <c r="P152" i="15"/>
  <c r="R152" i="15" s="1"/>
  <c r="T151" i="15"/>
  <c r="S151" i="15"/>
  <c r="P151" i="15"/>
  <c r="R151" i="15" s="1"/>
  <c r="T150" i="15"/>
  <c r="S150" i="15"/>
  <c r="P150" i="15"/>
  <c r="R150" i="15" s="1"/>
  <c r="T149" i="15"/>
  <c r="S149" i="15"/>
  <c r="P149" i="15"/>
  <c r="R149" i="15" s="1"/>
  <c r="T148" i="15"/>
  <c r="S148" i="15"/>
  <c r="P148" i="15"/>
  <c r="R148" i="15" s="1"/>
  <c r="T147" i="15"/>
  <c r="S147" i="15"/>
  <c r="P147" i="15"/>
  <c r="R147" i="15" s="1"/>
  <c r="T146" i="15"/>
  <c r="S146" i="15"/>
  <c r="P146" i="15"/>
  <c r="R146" i="15" s="1"/>
  <c r="T145" i="15"/>
  <c r="S145" i="15"/>
  <c r="P145" i="15"/>
  <c r="R145" i="15" s="1"/>
  <c r="T144" i="15"/>
  <c r="S144" i="15"/>
  <c r="P144" i="15"/>
  <c r="R144" i="15" s="1"/>
  <c r="T143" i="15"/>
  <c r="S143" i="15"/>
  <c r="P143" i="15"/>
  <c r="R143" i="15" s="1"/>
  <c r="T142" i="15"/>
  <c r="S142" i="15"/>
  <c r="P142" i="15"/>
  <c r="R142" i="15" s="1"/>
  <c r="T141" i="15"/>
  <c r="S141" i="15"/>
  <c r="P141" i="15"/>
  <c r="R141" i="15" s="1"/>
  <c r="T140" i="15"/>
  <c r="S140" i="15"/>
  <c r="P140" i="15"/>
  <c r="R140" i="15" s="1"/>
  <c r="T139" i="15"/>
  <c r="S139" i="15"/>
  <c r="P139" i="15"/>
  <c r="R139" i="15" s="1"/>
  <c r="T138" i="15"/>
  <c r="S138" i="15"/>
  <c r="P138" i="15"/>
  <c r="R138" i="15" s="1"/>
  <c r="T137" i="15"/>
  <c r="S137" i="15"/>
  <c r="P137" i="15"/>
  <c r="R137" i="15" s="1"/>
  <c r="T136" i="15"/>
  <c r="S136" i="15"/>
  <c r="P136" i="15"/>
  <c r="R136" i="15" s="1"/>
  <c r="T135" i="15"/>
  <c r="S135" i="15"/>
  <c r="P135" i="15"/>
  <c r="R135" i="15" s="1"/>
  <c r="T134" i="15"/>
  <c r="S134" i="15"/>
  <c r="P134" i="15"/>
  <c r="R134" i="15" s="1"/>
  <c r="T133" i="15"/>
  <c r="S133" i="15"/>
  <c r="P133" i="15"/>
  <c r="R133" i="15" s="1"/>
  <c r="T132" i="15"/>
  <c r="S132" i="15"/>
  <c r="P132" i="15"/>
  <c r="R132" i="15" s="1"/>
  <c r="T131" i="15"/>
  <c r="S131" i="15"/>
  <c r="P131" i="15"/>
  <c r="R131" i="15" s="1"/>
  <c r="T130" i="15"/>
  <c r="S130" i="15"/>
  <c r="P130" i="15"/>
  <c r="R130" i="15" s="1"/>
  <c r="T129" i="15"/>
  <c r="S129" i="15"/>
  <c r="P129" i="15"/>
  <c r="R129" i="15" s="1"/>
  <c r="T128" i="15"/>
  <c r="S128" i="15"/>
  <c r="P128" i="15"/>
  <c r="R128" i="15" s="1"/>
  <c r="T127" i="15"/>
  <c r="S127" i="15"/>
  <c r="P127" i="15"/>
  <c r="R127" i="15" s="1"/>
  <c r="T126" i="15"/>
  <c r="S126" i="15"/>
  <c r="P126" i="15"/>
  <c r="R126" i="15" s="1"/>
  <c r="T125" i="15"/>
  <c r="S125" i="15"/>
  <c r="P125" i="15"/>
  <c r="R125" i="15" s="1"/>
  <c r="T124" i="15"/>
  <c r="S124" i="15"/>
  <c r="P124" i="15"/>
  <c r="R124" i="15" s="1"/>
  <c r="T123" i="15"/>
  <c r="S123" i="15"/>
  <c r="P123" i="15"/>
  <c r="R123" i="15" s="1"/>
  <c r="T122" i="15"/>
  <c r="S122" i="15"/>
  <c r="P122" i="15"/>
  <c r="R122" i="15" s="1"/>
  <c r="T121" i="15"/>
  <c r="S121" i="15"/>
  <c r="P121" i="15"/>
  <c r="R121" i="15" s="1"/>
  <c r="T120" i="15"/>
  <c r="S120" i="15"/>
  <c r="P120" i="15"/>
  <c r="R120" i="15" s="1"/>
  <c r="T119" i="15"/>
  <c r="S119" i="15"/>
  <c r="P119" i="15"/>
  <c r="R119" i="15" s="1"/>
  <c r="T118" i="15"/>
  <c r="S118" i="15"/>
  <c r="P118" i="15"/>
  <c r="R118" i="15" s="1"/>
  <c r="T117" i="15"/>
  <c r="S117" i="15"/>
  <c r="P117" i="15"/>
  <c r="R117" i="15" s="1"/>
  <c r="T116" i="15"/>
  <c r="S116" i="15"/>
  <c r="P116" i="15"/>
  <c r="R116" i="15" s="1"/>
  <c r="T115" i="15"/>
  <c r="S115" i="15"/>
  <c r="P115" i="15"/>
  <c r="R115" i="15" s="1"/>
  <c r="T114" i="15"/>
  <c r="S114" i="15"/>
  <c r="P114" i="15"/>
  <c r="R114" i="15" s="1"/>
  <c r="T113" i="15"/>
  <c r="S113" i="15"/>
  <c r="P113" i="15"/>
  <c r="R113" i="15" s="1"/>
  <c r="T112" i="15"/>
  <c r="S112" i="15"/>
  <c r="P112" i="15"/>
  <c r="R112" i="15" s="1"/>
  <c r="T111" i="15"/>
  <c r="S111" i="15"/>
  <c r="P111" i="15"/>
  <c r="R111" i="15" s="1"/>
  <c r="T110" i="15"/>
  <c r="S110" i="15"/>
  <c r="P110" i="15"/>
  <c r="R110" i="15" s="1"/>
  <c r="T109" i="15"/>
  <c r="S109" i="15"/>
  <c r="P109" i="15"/>
  <c r="R109" i="15" s="1"/>
  <c r="T108" i="15"/>
  <c r="S108" i="15"/>
  <c r="P108" i="15"/>
  <c r="R108" i="15" s="1"/>
  <c r="T107" i="15"/>
  <c r="S107" i="15"/>
  <c r="P107" i="15"/>
  <c r="R107" i="15" s="1"/>
  <c r="T106" i="15"/>
  <c r="S106" i="15"/>
  <c r="P106" i="15"/>
  <c r="R106" i="15" s="1"/>
  <c r="T105" i="15"/>
  <c r="S105" i="15"/>
  <c r="P105" i="15"/>
  <c r="R105" i="15" s="1"/>
  <c r="T104" i="15"/>
  <c r="S104" i="15"/>
  <c r="P104" i="15"/>
  <c r="R104" i="15" s="1"/>
  <c r="T103" i="15"/>
  <c r="S103" i="15"/>
  <c r="P103" i="15"/>
  <c r="R103" i="15" s="1"/>
  <c r="T102" i="15"/>
  <c r="S102" i="15"/>
  <c r="P102" i="15"/>
  <c r="R102" i="15" s="1"/>
  <c r="T101" i="15"/>
  <c r="S101" i="15"/>
  <c r="P101" i="15"/>
  <c r="R101" i="15" s="1"/>
  <c r="T100" i="15"/>
  <c r="S100" i="15"/>
  <c r="P100" i="15"/>
  <c r="R100" i="15" s="1"/>
  <c r="T99" i="15"/>
  <c r="S99" i="15"/>
  <c r="P99" i="15"/>
  <c r="R99" i="15" s="1"/>
  <c r="T98" i="15"/>
  <c r="S98" i="15"/>
  <c r="P98" i="15"/>
  <c r="R98" i="15" s="1"/>
  <c r="T97" i="15"/>
  <c r="S97" i="15"/>
  <c r="P97" i="15"/>
  <c r="R97" i="15" s="1"/>
  <c r="T96" i="15"/>
  <c r="S96" i="15"/>
  <c r="P96" i="15"/>
  <c r="R96" i="15" s="1"/>
  <c r="T95" i="15"/>
  <c r="S95" i="15"/>
  <c r="P95" i="15"/>
  <c r="R95" i="15" s="1"/>
  <c r="T94" i="15"/>
  <c r="S94" i="15"/>
  <c r="P94" i="15"/>
  <c r="R94" i="15" s="1"/>
  <c r="T93" i="15"/>
  <c r="S93" i="15"/>
  <c r="P93" i="15"/>
  <c r="R93" i="15" s="1"/>
  <c r="T92" i="15"/>
  <c r="S92" i="15"/>
  <c r="P92" i="15"/>
  <c r="R92" i="15" s="1"/>
  <c r="T91" i="15"/>
  <c r="S91" i="15"/>
  <c r="P91" i="15"/>
  <c r="R91" i="15" s="1"/>
  <c r="T90" i="15"/>
  <c r="S90" i="15"/>
  <c r="P90" i="15"/>
  <c r="R90" i="15" s="1"/>
  <c r="T89" i="15"/>
  <c r="S89" i="15"/>
  <c r="P89" i="15"/>
  <c r="R89" i="15" s="1"/>
  <c r="T88" i="15"/>
  <c r="S88" i="15"/>
  <c r="P88" i="15"/>
  <c r="R88" i="15" s="1"/>
  <c r="T87" i="15"/>
  <c r="S87" i="15"/>
  <c r="P87" i="15"/>
  <c r="R87" i="15" s="1"/>
  <c r="T86" i="15"/>
  <c r="S86" i="15"/>
  <c r="P86" i="15"/>
  <c r="R86" i="15" s="1"/>
  <c r="T85" i="15"/>
  <c r="S85" i="15"/>
  <c r="P85" i="15"/>
  <c r="R85" i="15" s="1"/>
  <c r="T84" i="15"/>
  <c r="S84" i="15"/>
  <c r="P84" i="15"/>
  <c r="R84" i="15" s="1"/>
  <c r="T83" i="15"/>
  <c r="S83" i="15"/>
  <c r="P83" i="15"/>
  <c r="R83" i="15" s="1"/>
  <c r="T82" i="15"/>
  <c r="S82" i="15"/>
  <c r="P82" i="15"/>
  <c r="R82" i="15" s="1"/>
  <c r="T81" i="15"/>
  <c r="S81" i="15"/>
  <c r="P81" i="15"/>
  <c r="R81" i="15" s="1"/>
  <c r="T80" i="15"/>
  <c r="S80" i="15"/>
  <c r="P80" i="15"/>
  <c r="R80" i="15" s="1"/>
  <c r="T79" i="15"/>
  <c r="S79" i="15"/>
  <c r="P79" i="15"/>
  <c r="R79" i="15" s="1"/>
  <c r="T78" i="15"/>
  <c r="S78" i="15"/>
  <c r="P78" i="15"/>
  <c r="R78" i="15" s="1"/>
  <c r="T77" i="15"/>
  <c r="S77" i="15"/>
  <c r="P77" i="15"/>
  <c r="R77" i="15" s="1"/>
  <c r="T76" i="15"/>
  <c r="S76" i="15"/>
  <c r="P76" i="15"/>
  <c r="R76" i="15" s="1"/>
  <c r="T75" i="15"/>
  <c r="S75" i="15"/>
  <c r="P75" i="15"/>
  <c r="R75" i="15" s="1"/>
  <c r="T74" i="15"/>
  <c r="S74" i="15"/>
  <c r="P74" i="15"/>
  <c r="R74" i="15" s="1"/>
  <c r="T73" i="15"/>
  <c r="S73" i="15"/>
  <c r="P73" i="15"/>
  <c r="R73" i="15" s="1"/>
  <c r="T72" i="15"/>
  <c r="S72" i="15"/>
  <c r="P72" i="15"/>
  <c r="R72" i="15" s="1"/>
  <c r="T71" i="15"/>
  <c r="S71" i="15"/>
  <c r="P71" i="15"/>
  <c r="R71" i="15" s="1"/>
  <c r="T70" i="15"/>
  <c r="S70" i="15"/>
  <c r="P70" i="15"/>
  <c r="R70" i="15" s="1"/>
  <c r="T69" i="15"/>
  <c r="S69" i="15"/>
  <c r="P69" i="15"/>
  <c r="R69" i="15" s="1"/>
  <c r="T68" i="15"/>
  <c r="S68" i="15"/>
  <c r="P68" i="15"/>
  <c r="R68" i="15" s="1"/>
  <c r="T67" i="15"/>
  <c r="S67" i="15"/>
  <c r="P67" i="15"/>
  <c r="R67" i="15" s="1"/>
  <c r="T66" i="15"/>
  <c r="S66" i="15"/>
  <c r="P66" i="15"/>
  <c r="R66" i="15" s="1"/>
  <c r="T65" i="15"/>
  <c r="S65" i="15"/>
  <c r="P65" i="15"/>
  <c r="R65" i="15" s="1"/>
  <c r="T64" i="15"/>
  <c r="S64" i="15"/>
  <c r="P64" i="15"/>
  <c r="R64" i="15" s="1"/>
  <c r="T63" i="15"/>
  <c r="S63" i="15"/>
  <c r="P63" i="15"/>
  <c r="R63" i="15" s="1"/>
  <c r="T62" i="15"/>
  <c r="S62" i="15"/>
  <c r="P62" i="15"/>
  <c r="R62" i="15" s="1"/>
  <c r="T61" i="15"/>
  <c r="S61" i="15"/>
  <c r="P61" i="15"/>
  <c r="R61" i="15" s="1"/>
  <c r="T60" i="15"/>
  <c r="S60" i="15"/>
  <c r="P60" i="15"/>
  <c r="R60" i="15" s="1"/>
  <c r="T59" i="15"/>
  <c r="S59" i="15"/>
  <c r="P59" i="15"/>
  <c r="R59" i="15" s="1"/>
  <c r="T58" i="15"/>
  <c r="S58" i="15"/>
  <c r="P58" i="15"/>
  <c r="R58" i="15" s="1"/>
  <c r="T57" i="15"/>
  <c r="S57" i="15"/>
  <c r="P57" i="15"/>
  <c r="R57" i="15" s="1"/>
  <c r="T56" i="15"/>
  <c r="S56" i="15"/>
  <c r="P56" i="15"/>
  <c r="R56" i="15" s="1"/>
  <c r="T55" i="15"/>
  <c r="S55" i="15"/>
  <c r="P55" i="15"/>
  <c r="R55" i="15" s="1"/>
  <c r="T54" i="15"/>
  <c r="S54" i="15"/>
  <c r="P54" i="15"/>
  <c r="R54" i="15" s="1"/>
  <c r="T53" i="15"/>
  <c r="S53" i="15"/>
  <c r="P53" i="15"/>
  <c r="R53" i="15" s="1"/>
  <c r="T52" i="15"/>
  <c r="S52" i="15"/>
  <c r="P52" i="15"/>
  <c r="R52" i="15" s="1"/>
  <c r="T51" i="15"/>
  <c r="S51" i="15"/>
  <c r="P51" i="15"/>
  <c r="R51" i="15" s="1"/>
  <c r="T50" i="15"/>
  <c r="S50" i="15"/>
  <c r="P50" i="15"/>
  <c r="R50" i="15" s="1"/>
  <c r="T49" i="15"/>
  <c r="S49" i="15"/>
  <c r="P49" i="15"/>
  <c r="R49" i="15" s="1"/>
  <c r="T48" i="15"/>
  <c r="S48" i="15"/>
  <c r="P48" i="15"/>
  <c r="R48" i="15" s="1"/>
  <c r="T47" i="15"/>
  <c r="S47" i="15"/>
  <c r="P47" i="15"/>
  <c r="R47" i="15" s="1"/>
  <c r="T46" i="15"/>
  <c r="S46" i="15"/>
  <c r="P46" i="15"/>
  <c r="R46" i="15" s="1"/>
  <c r="T45" i="15"/>
  <c r="S45" i="15"/>
  <c r="P45" i="15"/>
  <c r="R45" i="15" s="1"/>
  <c r="T44" i="15"/>
  <c r="S44" i="15"/>
  <c r="P44" i="15"/>
  <c r="R44" i="15" s="1"/>
  <c r="T43" i="15"/>
  <c r="S43" i="15"/>
  <c r="P43" i="15"/>
  <c r="R43" i="15" s="1"/>
  <c r="T42" i="15"/>
  <c r="S42" i="15"/>
  <c r="P42" i="15"/>
  <c r="R42" i="15" s="1"/>
  <c r="T41" i="15"/>
  <c r="S41" i="15"/>
  <c r="P41" i="15"/>
  <c r="R41" i="15" s="1"/>
  <c r="T40" i="15"/>
  <c r="S40" i="15"/>
  <c r="P40" i="15"/>
  <c r="R40" i="15" s="1"/>
  <c r="T39" i="15"/>
  <c r="S39" i="15"/>
  <c r="P39" i="15"/>
  <c r="R39" i="15" s="1"/>
  <c r="T38" i="15"/>
  <c r="S38" i="15"/>
  <c r="P38" i="15"/>
  <c r="R38" i="15" s="1"/>
  <c r="T37" i="15"/>
  <c r="S37" i="15"/>
  <c r="P37" i="15"/>
  <c r="R37" i="15" s="1"/>
  <c r="T36" i="15"/>
  <c r="S36" i="15"/>
  <c r="P36" i="15"/>
  <c r="R36" i="15" s="1"/>
  <c r="T35" i="15"/>
  <c r="S35" i="15"/>
  <c r="P35" i="15"/>
  <c r="R35" i="15" s="1"/>
  <c r="T34" i="15"/>
  <c r="S34" i="15"/>
  <c r="P34" i="15"/>
  <c r="R34" i="15" s="1"/>
  <c r="T33" i="15"/>
  <c r="S33" i="15"/>
  <c r="P33" i="15"/>
  <c r="R33" i="15" s="1"/>
  <c r="T32" i="15"/>
  <c r="S32" i="15"/>
  <c r="P32" i="15"/>
  <c r="R32" i="15" s="1"/>
  <c r="T31" i="15"/>
  <c r="S31" i="15"/>
  <c r="P31" i="15"/>
  <c r="R31" i="15" s="1"/>
  <c r="T30" i="15"/>
  <c r="S30" i="15"/>
  <c r="P30" i="15"/>
  <c r="R30" i="15" s="1"/>
  <c r="T29" i="15"/>
  <c r="S29" i="15"/>
  <c r="P29" i="15"/>
  <c r="R29" i="15" s="1"/>
  <c r="T28" i="15"/>
  <c r="S28" i="15"/>
  <c r="P28" i="15"/>
  <c r="R28" i="15" s="1"/>
  <c r="T27" i="15"/>
  <c r="S27" i="15"/>
  <c r="P27" i="15"/>
  <c r="R27" i="15" s="1"/>
  <c r="T26" i="15"/>
  <c r="S26" i="15"/>
  <c r="P26" i="15"/>
  <c r="R26" i="15" s="1"/>
  <c r="T25" i="15"/>
  <c r="S25" i="15"/>
  <c r="P25" i="15"/>
  <c r="R25" i="15" s="1"/>
  <c r="T24" i="15"/>
  <c r="S24" i="15"/>
  <c r="P24" i="15"/>
  <c r="R24" i="15" s="1"/>
  <c r="T23" i="15"/>
  <c r="S23" i="15"/>
  <c r="P23" i="15"/>
  <c r="R23" i="15" s="1"/>
  <c r="T22" i="15"/>
  <c r="S22" i="15"/>
  <c r="P22" i="15"/>
  <c r="R22" i="15" s="1"/>
  <c r="T21" i="15"/>
  <c r="S21" i="15"/>
  <c r="P21" i="15"/>
  <c r="R21" i="15" s="1"/>
  <c r="T20" i="15"/>
  <c r="S20" i="15"/>
  <c r="P20" i="15"/>
  <c r="R20" i="15" s="1"/>
  <c r="T19" i="15"/>
  <c r="S19" i="15"/>
  <c r="P19" i="15"/>
  <c r="R19" i="15" s="1"/>
  <c r="T18" i="15"/>
  <c r="S18" i="15"/>
  <c r="P18" i="15"/>
  <c r="R18" i="15" s="1"/>
  <c r="T17" i="15"/>
  <c r="S17" i="15"/>
  <c r="P17" i="15"/>
  <c r="R17" i="15" s="1"/>
  <c r="T16" i="15"/>
  <c r="S16" i="15"/>
  <c r="P16" i="15"/>
  <c r="R16" i="15" s="1"/>
  <c r="T15" i="15"/>
  <c r="S15" i="15"/>
  <c r="P15" i="15"/>
  <c r="R15" i="15" s="1"/>
  <c r="T14" i="15"/>
  <c r="S14" i="15"/>
  <c r="P14" i="15"/>
  <c r="R14" i="15" s="1"/>
  <c r="T13" i="15"/>
  <c r="S13" i="15"/>
  <c r="P13" i="15"/>
  <c r="R13" i="15" s="1"/>
  <c r="T12" i="15"/>
  <c r="S12" i="15"/>
  <c r="P12" i="15"/>
  <c r="R12" i="15" s="1"/>
  <c r="T11" i="15"/>
  <c r="S11" i="15"/>
  <c r="P11" i="15"/>
  <c r="R11" i="15" s="1"/>
  <c r="T10" i="15"/>
  <c r="S10" i="15"/>
  <c r="P10" i="15"/>
  <c r="R10" i="15" s="1"/>
  <c r="T9" i="15"/>
  <c r="S9" i="15"/>
  <c r="P9" i="15"/>
  <c r="R9" i="15" s="1"/>
  <c r="T8" i="15"/>
  <c r="S8" i="15"/>
  <c r="P8" i="15"/>
  <c r="R8" i="15" s="1"/>
  <c r="T7" i="15"/>
  <c r="S7" i="15"/>
  <c r="P7" i="15"/>
  <c r="R7" i="15" s="1"/>
  <c r="T6" i="15"/>
  <c r="S6" i="15"/>
  <c r="P6" i="15"/>
  <c r="R6" i="15" s="1"/>
  <c r="T5" i="15"/>
  <c r="S5" i="15"/>
  <c r="P5" i="15"/>
  <c r="R5" i="15" s="1"/>
  <c r="T4" i="15"/>
  <c r="S4" i="15"/>
  <c r="P4" i="15"/>
  <c r="R4" i="15" s="1"/>
  <c r="W332" i="8"/>
  <c r="X332" i="8" s="1"/>
  <c r="W331" i="8"/>
  <c r="X331" i="8" s="1"/>
  <c r="W330" i="8"/>
  <c r="X330" i="8" s="1"/>
  <c r="W329" i="8"/>
  <c r="X329" i="8" s="1"/>
  <c r="W328" i="8"/>
  <c r="X328" i="8" s="1"/>
  <c r="W327" i="8"/>
  <c r="X327" i="8" s="1"/>
  <c r="W326" i="8"/>
  <c r="X326" i="8" s="1"/>
  <c r="W325" i="8"/>
  <c r="X325" i="8" s="1"/>
  <c r="W324" i="8"/>
  <c r="X324" i="8" s="1"/>
  <c r="W323" i="8"/>
  <c r="X323" i="8" s="1"/>
  <c r="W322" i="8"/>
  <c r="X322" i="8" s="1"/>
  <c r="W321" i="8"/>
  <c r="X321" i="8" s="1"/>
  <c r="W320" i="8"/>
  <c r="X320" i="8" s="1"/>
  <c r="W319" i="8"/>
  <c r="X319" i="8" s="1"/>
  <c r="W318" i="8"/>
  <c r="X318" i="8" s="1"/>
  <c r="W317" i="8"/>
  <c r="X317" i="8" s="1"/>
  <c r="W316" i="8"/>
  <c r="X316" i="8" s="1"/>
  <c r="W315" i="8"/>
  <c r="X315" i="8" s="1"/>
  <c r="W314" i="8"/>
  <c r="X314" i="8" s="1"/>
  <c r="W313" i="8"/>
  <c r="X313" i="8" s="1"/>
  <c r="W312" i="8"/>
  <c r="X312" i="8" s="1"/>
  <c r="W311" i="8"/>
  <c r="X311" i="8" s="1"/>
  <c r="W310" i="8"/>
  <c r="X310" i="8" s="1"/>
  <c r="W309" i="8"/>
  <c r="X309" i="8" s="1"/>
  <c r="W308" i="8"/>
  <c r="X308" i="8" s="1"/>
  <c r="W307" i="8"/>
  <c r="X307" i="8" s="1"/>
  <c r="W306" i="8"/>
  <c r="X306" i="8" s="1"/>
  <c r="W305" i="8"/>
  <c r="X305" i="8" s="1"/>
  <c r="W304" i="8"/>
  <c r="X304" i="8" s="1"/>
  <c r="W303" i="8"/>
  <c r="X303" i="8" s="1"/>
  <c r="W302" i="8"/>
  <c r="X302" i="8" s="1"/>
  <c r="W301" i="8"/>
  <c r="X301" i="8" s="1"/>
  <c r="W300" i="8"/>
  <c r="X300" i="8" s="1"/>
  <c r="W299" i="8"/>
  <c r="X299" i="8" s="1"/>
  <c r="W298" i="8"/>
  <c r="X298" i="8" s="1"/>
  <c r="W297" i="8"/>
  <c r="X297" i="8" s="1"/>
  <c r="W296" i="8"/>
  <c r="X296" i="8" s="1"/>
  <c r="W295" i="8"/>
  <c r="X295" i="8" s="1"/>
  <c r="W294" i="8"/>
  <c r="X294" i="8" s="1"/>
  <c r="W293" i="8"/>
  <c r="X293" i="8" s="1"/>
  <c r="W292" i="8"/>
  <c r="X292" i="8" s="1"/>
  <c r="W291" i="8"/>
  <c r="X291" i="8" s="1"/>
  <c r="W290" i="8"/>
  <c r="X290" i="8" s="1"/>
  <c r="W289" i="8"/>
  <c r="X289" i="8" s="1"/>
  <c r="W288" i="8"/>
  <c r="X288" i="8" s="1"/>
  <c r="W287" i="8"/>
  <c r="X287" i="8" s="1"/>
  <c r="W286" i="8"/>
  <c r="X286" i="8" s="1"/>
  <c r="W285" i="8"/>
  <c r="X285" i="8" s="1"/>
  <c r="W284" i="8"/>
  <c r="X284" i="8" s="1"/>
  <c r="W283" i="8"/>
  <c r="X283" i="8" s="1"/>
  <c r="W282" i="8"/>
  <c r="X282" i="8" s="1"/>
  <c r="W281" i="8"/>
  <c r="X281" i="8" s="1"/>
  <c r="W280" i="8"/>
  <c r="X280" i="8" s="1"/>
  <c r="W279" i="8"/>
  <c r="X279" i="8" s="1"/>
  <c r="W278" i="8"/>
  <c r="X278" i="8" s="1"/>
  <c r="W277" i="8"/>
  <c r="X277" i="8" s="1"/>
  <c r="W276" i="8"/>
  <c r="X276" i="8" s="1"/>
  <c r="W275" i="8"/>
  <c r="X275" i="8" s="1"/>
  <c r="W274" i="8"/>
  <c r="X274" i="8" s="1"/>
  <c r="W273" i="8"/>
  <c r="X273" i="8" s="1"/>
  <c r="W272" i="8"/>
  <c r="X272" i="8" s="1"/>
  <c r="W271" i="8"/>
  <c r="X271" i="8" s="1"/>
  <c r="W270" i="8"/>
  <c r="X270" i="8" s="1"/>
  <c r="W269" i="8"/>
  <c r="X269" i="8" s="1"/>
  <c r="W268" i="8"/>
  <c r="X268" i="8" s="1"/>
  <c r="W267" i="8"/>
  <c r="X267" i="8" s="1"/>
  <c r="W266" i="8"/>
  <c r="X266" i="8" s="1"/>
  <c r="W265" i="8"/>
  <c r="X265" i="8" s="1"/>
  <c r="W264" i="8"/>
  <c r="X264" i="8" s="1"/>
  <c r="W263" i="8"/>
  <c r="X263" i="8" s="1"/>
  <c r="W262" i="8"/>
  <c r="X262" i="8" s="1"/>
  <c r="W261" i="8"/>
  <c r="X261" i="8" s="1"/>
  <c r="W260" i="8"/>
  <c r="X260" i="8" s="1"/>
  <c r="W259" i="8"/>
  <c r="X259" i="8" s="1"/>
  <c r="W258" i="8"/>
  <c r="X258" i="8" s="1"/>
  <c r="W257" i="8"/>
  <c r="X257" i="8" s="1"/>
  <c r="W256" i="8"/>
  <c r="X256" i="8" s="1"/>
  <c r="W255" i="8"/>
  <c r="X255" i="8" s="1"/>
  <c r="W254" i="8"/>
  <c r="X254" i="8" s="1"/>
  <c r="W253" i="8"/>
  <c r="X253" i="8" s="1"/>
  <c r="W252" i="8"/>
  <c r="X252" i="8" s="1"/>
  <c r="W251" i="8"/>
  <c r="X251" i="8" s="1"/>
  <c r="W250" i="8"/>
  <c r="X250" i="8" s="1"/>
  <c r="W249" i="8"/>
  <c r="X249" i="8" s="1"/>
  <c r="W248" i="8"/>
  <c r="X248" i="8" s="1"/>
  <c r="W247" i="8"/>
  <c r="X247" i="8" s="1"/>
  <c r="W246" i="8"/>
  <c r="X246" i="8" s="1"/>
  <c r="W245" i="8"/>
  <c r="X245" i="8" s="1"/>
  <c r="W244" i="8"/>
  <c r="X244" i="8" s="1"/>
  <c r="W243" i="8"/>
  <c r="X243" i="8" s="1"/>
  <c r="W242" i="8"/>
  <c r="X242" i="8" s="1"/>
  <c r="W241" i="8"/>
  <c r="X241" i="8" s="1"/>
  <c r="W240" i="8"/>
  <c r="X240" i="8" s="1"/>
  <c r="W239" i="8"/>
  <c r="X239" i="8" s="1"/>
  <c r="W238" i="8"/>
  <c r="X238" i="8" s="1"/>
  <c r="W237" i="8"/>
  <c r="X237" i="8" s="1"/>
  <c r="W236" i="8"/>
  <c r="X236" i="8" s="1"/>
  <c r="W235" i="8"/>
  <c r="X235" i="8" s="1"/>
  <c r="W234" i="8"/>
  <c r="X234" i="8" s="1"/>
  <c r="W233" i="8"/>
  <c r="X233" i="8" s="1"/>
  <c r="W232" i="8"/>
  <c r="X232" i="8" s="1"/>
  <c r="W231" i="8"/>
  <c r="X231" i="8" s="1"/>
  <c r="W230" i="8"/>
  <c r="X230" i="8" s="1"/>
  <c r="W229" i="8"/>
  <c r="X229" i="8" s="1"/>
  <c r="W228" i="8"/>
  <c r="X228" i="8" s="1"/>
  <c r="W227" i="8"/>
  <c r="X227" i="8" s="1"/>
  <c r="W226" i="8"/>
  <c r="X226" i="8" s="1"/>
  <c r="W225" i="8"/>
  <c r="X225" i="8" s="1"/>
  <c r="W224" i="8"/>
  <c r="X224" i="8" s="1"/>
  <c r="W223" i="8"/>
  <c r="X223" i="8" s="1"/>
  <c r="W222" i="8"/>
  <c r="X222" i="8" s="1"/>
  <c r="W221" i="8"/>
  <c r="X221" i="8" s="1"/>
  <c r="W220" i="8"/>
  <c r="X220" i="8" s="1"/>
  <c r="W219" i="8"/>
  <c r="X219" i="8" s="1"/>
  <c r="W218" i="8"/>
  <c r="X218" i="8" s="1"/>
  <c r="W217" i="8"/>
  <c r="X217" i="8" s="1"/>
  <c r="W216" i="8"/>
  <c r="X216" i="8" s="1"/>
  <c r="W215" i="8"/>
  <c r="X215" i="8" s="1"/>
  <c r="W214" i="8"/>
  <c r="X214" i="8" s="1"/>
  <c r="W213" i="8"/>
  <c r="X213" i="8" s="1"/>
  <c r="W212" i="8"/>
  <c r="X212" i="8" s="1"/>
  <c r="W211" i="8"/>
  <c r="X211" i="8" s="1"/>
  <c r="W210" i="8"/>
  <c r="X210" i="8" s="1"/>
  <c r="W209" i="8"/>
  <c r="X209" i="8" s="1"/>
  <c r="W208" i="8"/>
  <c r="X208" i="8" s="1"/>
  <c r="W207" i="8"/>
  <c r="X207" i="8" s="1"/>
  <c r="W206" i="8"/>
  <c r="X206" i="8" s="1"/>
  <c r="W205" i="8"/>
  <c r="X205" i="8" s="1"/>
  <c r="W204" i="8"/>
  <c r="X204" i="8" s="1"/>
  <c r="W203" i="8"/>
  <c r="X203" i="8" s="1"/>
  <c r="W202" i="8"/>
  <c r="X202" i="8" s="1"/>
  <c r="W201" i="8"/>
  <c r="X201" i="8" s="1"/>
  <c r="W200" i="8"/>
  <c r="X200" i="8" s="1"/>
  <c r="W199" i="8"/>
  <c r="X199" i="8" s="1"/>
  <c r="W198" i="8"/>
  <c r="X198" i="8" s="1"/>
  <c r="W197" i="8"/>
  <c r="X197" i="8" s="1"/>
  <c r="W196" i="8"/>
  <c r="X196" i="8" s="1"/>
  <c r="W195" i="8"/>
  <c r="X195" i="8" s="1"/>
  <c r="W194" i="8"/>
  <c r="X194" i="8" s="1"/>
  <c r="W193" i="8"/>
  <c r="X193" i="8" s="1"/>
  <c r="W192" i="8"/>
  <c r="X192" i="8" s="1"/>
  <c r="W191" i="8"/>
  <c r="X191" i="8" s="1"/>
  <c r="W190" i="8"/>
  <c r="X190" i="8" s="1"/>
  <c r="W189" i="8"/>
  <c r="X189" i="8" s="1"/>
  <c r="W188" i="8"/>
  <c r="X188" i="8" s="1"/>
  <c r="W187" i="8"/>
  <c r="X187" i="8" s="1"/>
  <c r="W186" i="8"/>
  <c r="X186" i="8" s="1"/>
  <c r="W185" i="8"/>
  <c r="X185" i="8" s="1"/>
  <c r="W184" i="8"/>
  <c r="X184" i="8" s="1"/>
  <c r="W183" i="8"/>
  <c r="X183" i="8" s="1"/>
  <c r="W182" i="8"/>
  <c r="X182" i="8" s="1"/>
  <c r="W181" i="8"/>
  <c r="X181" i="8" s="1"/>
  <c r="W180" i="8"/>
  <c r="X180" i="8" s="1"/>
  <c r="W179" i="8"/>
  <c r="X179" i="8" s="1"/>
  <c r="W178" i="8"/>
  <c r="X178" i="8" s="1"/>
  <c r="W177" i="8"/>
  <c r="X177" i="8" s="1"/>
  <c r="W176" i="8"/>
  <c r="X176" i="8" s="1"/>
  <c r="W175" i="8"/>
  <c r="X175" i="8" s="1"/>
  <c r="W174" i="8"/>
  <c r="X174" i="8" s="1"/>
  <c r="W173" i="8"/>
  <c r="X173" i="8" s="1"/>
  <c r="W172" i="8"/>
  <c r="X172" i="8" s="1"/>
  <c r="W171" i="8"/>
  <c r="X171" i="8" s="1"/>
  <c r="W170" i="8"/>
  <c r="X170" i="8" s="1"/>
  <c r="W169" i="8"/>
  <c r="X169" i="8" s="1"/>
  <c r="W168" i="8"/>
  <c r="X168" i="8" s="1"/>
  <c r="W167" i="8"/>
  <c r="X167" i="8" s="1"/>
  <c r="W166" i="8"/>
  <c r="X166" i="8" s="1"/>
  <c r="W165" i="8"/>
  <c r="X165" i="8" s="1"/>
  <c r="W164" i="8"/>
  <c r="X164" i="8" s="1"/>
  <c r="W163" i="8"/>
  <c r="X163" i="8" s="1"/>
  <c r="W162" i="8"/>
  <c r="X162" i="8" s="1"/>
  <c r="W161" i="8"/>
  <c r="X161" i="8" s="1"/>
  <c r="W160" i="8"/>
  <c r="X160" i="8" s="1"/>
  <c r="W159" i="8"/>
  <c r="X159" i="8" s="1"/>
  <c r="W158" i="8"/>
  <c r="X158" i="8" s="1"/>
  <c r="W157" i="8"/>
  <c r="X157" i="8" s="1"/>
  <c r="W156" i="8"/>
  <c r="X156" i="8" s="1"/>
  <c r="W155" i="8"/>
  <c r="X155" i="8" s="1"/>
  <c r="W154" i="8"/>
  <c r="X154" i="8" s="1"/>
  <c r="W153" i="8"/>
  <c r="X153" i="8" s="1"/>
  <c r="W152" i="8"/>
  <c r="X152" i="8" s="1"/>
  <c r="W151" i="8"/>
  <c r="X151" i="8" s="1"/>
  <c r="W150" i="8"/>
  <c r="X150" i="8" s="1"/>
  <c r="W149" i="8"/>
  <c r="X149" i="8" s="1"/>
  <c r="W148" i="8"/>
  <c r="X148" i="8" s="1"/>
  <c r="W147" i="8"/>
  <c r="X147" i="8" s="1"/>
  <c r="W146" i="8"/>
  <c r="X146" i="8" s="1"/>
  <c r="W145" i="8"/>
  <c r="X145" i="8" s="1"/>
  <c r="W144" i="8"/>
  <c r="X144" i="8" s="1"/>
  <c r="W143" i="8"/>
  <c r="X143" i="8" s="1"/>
  <c r="W142" i="8"/>
  <c r="X142" i="8" s="1"/>
  <c r="W141" i="8"/>
  <c r="X141" i="8" s="1"/>
  <c r="W140" i="8"/>
  <c r="X140" i="8" s="1"/>
  <c r="W139" i="8"/>
  <c r="X139" i="8" s="1"/>
  <c r="W138" i="8"/>
  <c r="X138" i="8" s="1"/>
  <c r="W137" i="8"/>
  <c r="X137" i="8" s="1"/>
  <c r="W136" i="8"/>
  <c r="X136" i="8" s="1"/>
  <c r="W135" i="8"/>
  <c r="X135" i="8" s="1"/>
  <c r="W134" i="8"/>
  <c r="X134" i="8" s="1"/>
  <c r="W133" i="8"/>
  <c r="X133" i="8" s="1"/>
  <c r="W132" i="8"/>
  <c r="X132" i="8" s="1"/>
  <c r="W131" i="8"/>
  <c r="X131" i="8" s="1"/>
  <c r="W130" i="8"/>
  <c r="X130" i="8" s="1"/>
  <c r="W129" i="8"/>
  <c r="X129" i="8" s="1"/>
  <c r="W128" i="8"/>
  <c r="X128" i="8" s="1"/>
  <c r="W127" i="8"/>
  <c r="X127" i="8" s="1"/>
  <c r="W126" i="8"/>
  <c r="X126" i="8" s="1"/>
  <c r="W125" i="8"/>
  <c r="X125" i="8" s="1"/>
  <c r="W124" i="8"/>
  <c r="X124" i="8" s="1"/>
  <c r="W123" i="8"/>
  <c r="X123" i="8" s="1"/>
  <c r="W122" i="8"/>
  <c r="X122" i="8" s="1"/>
  <c r="W121" i="8"/>
  <c r="X121" i="8" s="1"/>
  <c r="W120" i="8"/>
  <c r="X120" i="8" s="1"/>
  <c r="W119" i="8"/>
  <c r="X119" i="8" s="1"/>
  <c r="W118" i="8"/>
  <c r="X118" i="8" s="1"/>
  <c r="W117" i="8"/>
  <c r="X117" i="8" s="1"/>
  <c r="W116" i="8"/>
  <c r="X116" i="8" s="1"/>
  <c r="W115" i="8"/>
  <c r="X115" i="8" s="1"/>
  <c r="W114" i="8"/>
  <c r="X114" i="8" s="1"/>
  <c r="W113" i="8"/>
  <c r="X113" i="8" s="1"/>
  <c r="W112" i="8"/>
  <c r="X112" i="8" s="1"/>
  <c r="W111" i="8"/>
  <c r="X111" i="8" s="1"/>
  <c r="W110" i="8"/>
  <c r="X110" i="8" s="1"/>
  <c r="W109" i="8"/>
  <c r="X109" i="8" s="1"/>
  <c r="W108" i="8"/>
  <c r="X108" i="8" s="1"/>
  <c r="W107" i="8"/>
  <c r="X107" i="8" s="1"/>
  <c r="W106" i="8"/>
  <c r="X106" i="8" s="1"/>
  <c r="W105" i="8"/>
  <c r="X105" i="8" s="1"/>
  <c r="W104" i="8"/>
  <c r="X104" i="8" s="1"/>
  <c r="W103" i="8"/>
  <c r="X103" i="8" s="1"/>
  <c r="W102" i="8"/>
  <c r="X102" i="8" s="1"/>
  <c r="W101" i="8"/>
  <c r="X101" i="8" s="1"/>
  <c r="W100" i="8"/>
  <c r="X100" i="8" s="1"/>
  <c r="W99" i="8"/>
  <c r="X99" i="8" s="1"/>
  <c r="W98" i="8"/>
  <c r="X98" i="8" s="1"/>
  <c r="W97" i="8"/>
  <c r="X97" i="8" s="1"/>
  <c r="W96" i="8"/>
  <c r="X96" i="8" s="1"/>
  <c r="W95" i="8"/>
  <c r="X95" i="8" s="1"/>
  <c r="W94" i="8"/>
  <c r="X94" i="8" s="1"/>
  <c r="W93" i="8"/>
  <c r="X93" i="8" s="1"/>
  <c r="W92" i="8"/>
  <c r="X92" i="8" s="1"/>
  <c r="W91" i="8"/>
  <c r="X91" i="8" s="1"/>
  <c r="W90" i="8"/>
  <c r="X90" i="8" s="1"/>
  <c r="W89" i="8"/>
  <c r="X89" i="8" s="1"/>
  <c r="W88" i="8"/>
  <c r="X88" i="8" s="1"/>
  <c r="W87" i="8"/>
  <c r="X87" i="8" s="1"/>
  <c r="W86" i="8"/>
  <c r="X86" i="8" s="1"/>
  <c r="W85" i="8"/>
  <c r="X85" i="8" s="1"/>
  <c r="W84" i="8"/>
  <c r="X84" i="8" s="1"/>
  <c r="W83" i="8"/>
  <c r="X83" i="8" s="1"/>
  <c r="W82" i="8"/>
  <c r="X82" i="8" s="1"/>
  <c r="W81" i="8"/>
  <c r="X81" i="8" s="1"/>
  <c r="W80" i="8"/>
  <c r="X80" i="8" s="1"/>
  <c r="W79" i="8"/>
  <c r="X79" i="8" s="1"/>
  <c r="W78" i="8"/>
  <c r="X78" i="8" s="1"/>
  <c r="W77" i="8"/>
  <c r="X77" i="8" s="1"/>
  <c r="W76" i="8"/>
  <c r="X76" i="8" s="1"/>
  <c r="W75" i="8"/>
  <c r="X75" i="8" s="1"/>
  <c r="W74" i="8"/>
  <c r="X74" i="8" s="1"/>
  <c r="W73" i="8"/>
  <c r="X73" i="8" s="1"/>
  <c r="W72" i="8"/>
  <c r="X72" i="8" s="1"/>
  <c r="W71" i="8"/>
  <c r="X71" i="8" s="1"/>
  <c r="W70" i="8"/>
  <c r="X70" i="8" s="1"/>
  <c r="W69" i="8"/>
  <c r="X69" i="8" s="1"/>
  <c r="W68" i="8"/>
  <c r="X68" i="8" s="1"/>
  <c r="W67" i="8"/>
  <c r="X67" i="8" s="1"/>
  <c r="W66" i="8"/>
  <c r="X66" i="8" s="1"/>
  <c r="W65" i="8"/>
  <c r="X65" i="8" s="1"/>
  <c r="W64" i="8"/>
  <c r="X64" i="8" s="1"/>
  <c r="W63" i="8"/>
  <c r="X63" i="8" s="1"/>
  <c r="W62" i="8"/>
  <c r="X62" i="8" s="1"/>
  <c r="W61" i="8"/>
  <c r="X61" i="8" s="1"/>
  <c r="W60" i="8"/>
  <c r="X60" i="8" s="1"/>
  <c r="W59" i="8"/>
  <c r="X59" i="8" s="1"/>
  <c r="W58" i="8"/>
  <c r="X58" i="8" s="1"/>
  <c r="W57" i="8"/>
  <c r="X57" i="8" s="1"/>
  <c r="W56" i="8"/>
  <c r="X56" i="8" s="1"/>
  <c r="W55" i="8"/>
  <c r="X55" i="8" s="1"/>
  <c r="W54" i="8"/>
  <c r="X54" i="8" s="1"/>
  <c r="W53" i="8"/>
  <c r="X53" i="8" s="1"/>
  <c r="W52" i="8"/>
  <c r="X52" i="8" s="1"/>
  <c r="W51" i="8"/>
  <c r="X51" i="8" s="1"/>
  <c r="W50" i="8"/>
  <c r="X50" i="8" s="1"/>
  <c r="W49" i="8"/>
  <c r="X49" i="8" s="1"/>
  <c r="W48" i="8"/>
  <c r="X48" i="8" s="1"/>
  <c r="W47" i="8"/>
  <c r="X47" i="8" s="1"/>
  <c r="W46" i="8"/>
  <c r="X46" i="8" s="1"/>
  <c r="W45" i="8"/>
  <c r="X45" i="8" s="1"/>
  <c r="W44" i="8"/>
  <c r="X44" i="8" s="1"/>
  <c r="W43" i="8"/>
  <c r="X43" i="8" s="1"/>
  <c r="W42" i="8"/>
  <c r="X42" i="8" s="1"/>
  <c r="W41" i="8"/>
  <c r="X41" i="8" s="1"/>
  <c r="W40" i="8"/>
  <c r="X40" i="8" s="1"/>
  <c r="W39" i="8"/>
  <c r="X39" i="8" s="1"/>
  <c r="W38" i="8"/>
  <c r="X38" i="8" s="1"/>
  <c r="W37" i="8"/>
  <c r="X37" i="8" s="1"/>
  <c r="W36" i="8"/>
  <c r="X36" i="8" s="1"/>
  <c r="W35" i="8"/>
  <c r="X35" i="8" s="1"/>
  <c r="W34" i="8"/>
  <c r="X34" i="8" s="1"/>
  <c r="W33" i="8"/>
  <c r="X33" i="8" s="1"/>
  <c r="W32" i="8"/>
  <c r="X32" i="8" s="1"/>
  <c r="W31" i="8"/>
  <c r="X31" i="8" s="1"/>
  <c r="W30" i="8"/>
  <c r="X30" i="8" s="1"/>
  <c r="W29" i="8"/>
  <c r="X29" i="8" s="1"/>
  <c r="W28" i="8"/>
  <c r="X28" i="8" s="1"/>
  <c r="W27" i="8"/>
  <c r="X27" i="8" s="1"/>
  <c r="W26" i="8"/>
  <c r="X26" i="8" s="1"/>
  <c r="W25" i="8"/>
  <c r="X25" i="8" s="1"/>
  <c r="W24" i="8"/>
  <c r="X24" i="8" s="1"/>
  <c r="W23" i="8"/>
  <c r="X23" i="8" s="1"/>
  <c r="W22" i="8"/>
  <c r="X22" i="8" s="1"/>
  <c r="W21" i="8"/>
  <c r="X21" i="8" s="1"/>
  <c r="W20" i="8"/>
  <c r="X20" i="8" s="1"/>
  <c r="W19" i="8"/>
  <c r="X19" i="8" s="1"/>
  <c r="W18" i="8"/>
  <c r="X18" i="8" s="1"/>
  <c r="W17" i="8"/>
  <c r="X17" i="8" s="1"/>
  <c r="W16" i="8"/>
  <c r="X16" i="8" s="1"/>
  <c r="W15" i="8"/>
  <c r="X15" i="8" s="1"/>
  <c r="W14" i="8"/>
  <c r="X14" i="8" s="1"/>
  <c r="W13" i="8"/>
  <c r="X13" i="8" s="1"/>
  <c r="W12" i="8"/>
  <c r="X12" i="8" s="1"/>
  <c r="W11" i="8"/>
  <c r="X11" i="8" s="1"/>
  <c r="W10" i="8"/>
  <c r="X10" i="8" s="1"/>
  <c r="W9" i="8"/>
  <c r="X9" i="8" s="1"/>
  <c r="W8" i="8"/>
  <c r="X8" i="8" s="1"/>
  <c r="W7" i="8"/>
  <c r="X7" i="8" s="1"/>
  <c r="W6" i="8"/>
  <c r="X6" i="8" s="1"/>
  <c r="W5" i="8"/>
  <c r="X5" i="8" s="1"/>
  <c r="W4" i="8"/>
  <c r="X4" i="8" s="1"/>
  <c r="R151" i="17" l="1"/>
  <c r="Q151" i="17"/>
  <c r="N151" i="17"/>
  <c r="P151" i="17" s="1"/>
  <c r="R150" i="17"/>
  <c r="Q150" i="17"/>
  <c r="N150" i="17"/>
  <c r="P150" i="17" s="1"/>
  <c r="R149" i="17"/>
  <c r="Q149" i="17"/>
  <c r="N149" i="17"/>
  <c r="P149" i="17" s="1"/>
  <c r="R148" i="17"/>
  <c r="Q148" i="17"/>
  <c r="N148" i="17"/>
  <c r="P148" i="17" s="1"/>
  <c r="R147" i="17"/>
  <c r="Q147" i="17"/>
  <c r="N147" i="17"/>
  <c r="P147" i="17" s="1"/>
  <c r="R146" i="17"/>
  <c r="Q146" i="17"/>
  <c r="N146" i="17"/>
  <c r="P146" i="17" s="1"/>
  <c r="R145" i="17"/>
  <c r="Q145" i="17"/>
  <c r="N145" i="17"/>
  <c r="P145" i="17" s="1"/>
  <c r="R144" i="17"/>
  <c r="Q144" i="17"/>
  <c r="N144" i="17"/>
  <c r="P144" i="17" s="1"/>
  <c r="R143" i="17"/>
  <c r="Q143" i="17"/>
  <c r="N143" i="17"/>
  <c r="P143" i="17" s="1"/>
  <c r="R142" i="17"/>
  <c r="Q142" i="17"/>
  <c r="N142" i="17"/>
  <c r="P142" i="17" s="1"/>
  <c r="R141" i="17"/>
  <c r="Q141" i="17"/>
  <c r="N141" i="17"/>
  <c r="P141" i="17" s="1"/>
  <c r="R140" i="17"/>
  <c r="Q140" i="17"/>
  <c r="N140" i="17"/>
  <c r="P140" i="17" s="1"/>
  <c r="R139" i="17"/>
  <c r="Q139" i="17"/>
  <c r="N139" i="17"/>
  <c r="P139" i="17" s="1"/>
  <c r="R138" i="17"/>
  <c r="Q138" i="17"/>
  <c r="N138" i="17"/>
  <c r="P138" i="17" s="1"/>
  <c r="R137" i="17"/>
  <c r="Q137" i="17"/>
  <c r="N137" i="17"/>
  <c r="P137" i="17" s="1"/>
  <c r="R136" i="17"/>
  <c r="Q136" i="17"/>
  <c r="N136" i="17"/>
  <c r="P136" i="17" s="1"/>
  <c r="R135" i="17"/>
  <c r="Q135" i="17"/>
  <c r="N135" i="17"/>
  <c r="P135" i="17" s="1"/>
  <c r="R134" i="17"/>
  <c r="Q134" i="17"/>
  <c r="N134" i="17"/>
  <c r="P134" i="17" s="1"/>
  <c r="R133" i="17"/>
  <c r="Q133" i="17"/>
  <c r="N133" i="17"/>
  <c r="P133" i="17" s="1"/>
  <c r="R132" i="17"/>
  <c r="Q132" i="17"/>
  <c r="N132" i="17"/>
  <c r="P132" i="17" s="1"/>
  <c r="R131" i="17"/>
  <c r="Q131" i="17"/>
  <c r="N131" i="17"/>
  <c r="P131" i="17" s="1"/>
  <c r="R130" i="17"/>
  <c r="Q130" i="17"/>
  <c r="N130" i="17"/>
  <c r="P130" i="17" s="1"/>
  <c r="R129" i="17"/>
  <c r="Q129" i="17"/>
  <c r="N129" i="17"/>
  <c r="P129" i="17" s="1"/>
  <c r="R128" i="17"/>
  <c r="Q128" i="17"/>
  <c r="N128" i="17"/>
  <c r="P128" i="17" s="1"/>
  <c r="R127" i="17"/>
  <c r="Q127" i="17"/>
  <c r="N127" i="17"/>
  <c r="P127" i="17" s="1"/>
  <c r="R126" i="17"/>
  <c r="Q126" i="17"/>
  <c r="N126" i="17"/>
  <c r="P126" i="17" s="1"/>
  <c r="R125" i="17"/>
  <c r="Q125" i="17"/>
  <c r="N125" i="17"/>
  <c r="P125" i="17" s="1"/>
  <c r="R124" i="17"/>
  <c r="Q124" i="17"/>
  <c r="N124" i="17"/>
  <c r="P124" i="17" s="1"/>
  <c r="R123" i="17"/>
  <c r="Q123" i="17"/>
  <c r="N123" i="17"/>
  <c r="P123" i="17" s="1"/>
  <c r="R122" i="17"/>
  <c r="Q122" i="17"/>
  <c r="N122" i="17"/>
  <c r="P122" i="17" s="1"/>
  <c r="R121" i="17"/>
  <c r="Q121" i="17"/>
  <c r="N121" i="17"/>
  <c r="P121" i="17" s="1"/>
  <c r="R120" i="17"/>
  <c r="Q120" i="17"/>
  <c r="N120" i="17"/>
  <c r="P120" i="17" s="1"/>
  <c r="R119" i="17"/>
  <c r="Q119" i="17"/>
  <c r="N119" i="17"/>
  <c r="P119" i="17" s="1"/>
  <c r="R118" i="17"/>
  <c r="Q118" i="17"/>
  <c r="N118" i="17"/>
  <c r="P118" i="17" s="1"/>
  <c r="R117" i="17"/>
  <c r="Q117" i="17"/>
  <c r="N117" i="17"/>
  <c r="P117" i="17" s="1"/>
  <c r="R116" i="17"/>
  <c r="Q116" i="17"/>
  <c r="N116" i="17"/>
  <c r="P116" i="17" s="1"/>
  <c r="R115" i="17"/>
  <c r="Q115" i="17"/>
  <c r="N115" i="17"/>
  <c r="P115" i="17" s="1"/>
  <c r="R114" i="17"/>
  <c r="Q114" i="17"/>
  <c r="N114" i="17"/>
  <c r="P114" i="17" s="1"/>
  <c r="R113" i="17"/>
  <c r="Q113" i="17"/>
  <c r="N113" i="17"/>
  <c r="P113" i="17" s="1"/>
  <c r="R112" i="17"/>
  <c r="Q112" i="17"/>
  <c r="N112" i="17"/>
  <c r="P112" i="17" s="1"/>
  <c r="R111" i="17"/>
  <c r="Q111" i="17"/>
  <c r="N111" i="17"/>
  <c r="P111" i="17" s="1"/>
  <c r="R110" i="17"/>
  <c r="Q110" i="17"/>
  <c r="N110" i="17"/>
  <c r="P110" i="17" s="1"/>
  <c r="R109" i="17"/>
  <c r="Q109" i="17"/>
  <c r="N109" i="17"/>
  <c r="P109" i="17" s="1"/>
  <c r="R108" i="17"/>
  <c r="Q108" i="17"/>
  <c r="N108" i="17"/>
  <c r="P108" i="17" s="1"/>
  <c r="R107" i="17"/>
  <c r="Q107" i="17"/>
  <c r="N107" i="17"/>
  <c r="P107" i="17" s="1"/>
  <c r="R106" i="17"/>
  <c r="Q106" i="17"/>
  <c r="N106" i="17"/>
  <c r="P106" i="17" s="1"/>
  <c r="R105" i="17"/>
  <c r="Q105" i="17"/>
  <c r="N105" i="17"/>
  <c r="P105" i="17" s="1"/>
  <c r="R104" i="17"/>
  <c r="Q104" i="17"/>
  <c r="N104" i="17"/>
  <c r="P104" i="17" s="1"/>
  <c r="R103" i="17"/>
  <c r="Q103" i="17"/>
  <c r="N103" i="17"/>
  <c r="P103" i="17" s="1"/>
  <c r="R102" i="17"/>
  <c r="Q102" i="17"/>
  <c r="N102" i="17"/>
  <c r="P102" i="17" s="1"/>
  <c r="R101" i="17"/>
  <c r="Q101" i="17"/>
  <c r="N101" i="17"/>
  <c r="P101" i="17" s="1"/>
  <c r="R100" i="17"/>
  <c r="Q100" i="17"/>
  <c r="N100" i="17"/>
  <c r="P100" i="17" s="1"/>
  <c r="R99" i="17"/>
  <c r="Q99" i="17"/>
  <c r="N99" i="17"/>
  <c r="P99" i="17" s="1"/>
  <c r="R98" i="17"/>
  <c r="Q98" i="17"/>
  <c r="N98" i="17"/>
  <c r="P98" i="17" s="1"/>
  <c r="R97" i="17"/>
  <c r="Q97" i="17"/>
  <c r="N97" i="17"/>
  <c r="P97" i="17" s="1"/>
  <c r="R96" i="17"/>
  <c r="Q96" i="17"/>
  <c r="N96" i="17"/>
  <c r="P96" i="17" s="1"/>
  <c r="R95" i="17"/>
  <c r="Q95" i="17"/>
  <c r="N95" i="17"/>
  <c r="P95" i="17" s="1"/>
  <c r="R94" i="17"/>
  <c r="Q94" i="17"/>
  <c r="N94" i="17"/>
  <c r="P94" i="17" s="1"/>
  <c r="R93" i="17"/>
  <c r="Q93" i="17"/>
  <c r="N93" i="17"/>
  <c r="P93" i="17" s="1"/>
  <c r="R92" i="17"/>
  <c r="Q92" i="17"/>
  <c r="N92" i="17"/>
  <c r="P92" i="17" s="1"/>
  <c r="R91" i="17"/>
  <c r="Q91" i="17"/>
  <c r="N91" i="17"/>
  <c r="P91" i="17" s="1"/>
  <c r="R90" i="17"/>
  <c r="Q90" i="17"/>
  <c r="N90" i="17"/>
  <c r="P90" i="17" s="1"/>
  <c r="R89" i="17"/>
  <c r="Q89" i="17"/>
  <c r="N89" i="17"/>
  <c r="P89" i="17" s="1"/>
  <c r="R88" i="17"/>
  <c r="Q88" i="17"/>
  <c r="N88" i="17"/>
  <c r="P88" i="17" s="1"/>
  <c r="R87" i="17"/>
  <c r="Q87" i="17"/>
  <c r="N87" i="17"/>
  <c r="P87" i="17" s="1"/>
  <c r="R86" i="17"/>
  <c r="Q86" i="17"/>
  <c r="N86" i="17"/>
  <c r="P86" i="17" s="1"/>
  <c r="R85" i="17"/>
  <c r="Q85" i="17"/>
  <c r="N85" i="17"/>
  <c r="P85" i="17" s="1"/>
  <c r="R84" i="17"/>
  <c r="Q84" i="17"/>
  <c r="N84" i="17"/>
  <c r="P84" i="17" s="1"/>
  <c r="R83" i="17"/>
  <c r="Q83" i="17"/>
  <c r="N83" i="17"/>
  <c r="P83" i="17" s="1"/>
  <c r="R82" i="17"/>
  <c r="Q82" i="17"/>
  <c r="N82" i="17"/>
  <c r="P82" i="17" s="1"/>
  <c r="R81" i="17"/>
  <c r="Q81" i="17"/>
  <c r="N81" i="17"/>
  <c r="P81" i="17" s="1"/>
  <c r="R80" i="17"/>
  <c r="Q80" i="17"/>
  <c r="N80" i="17"/>
  <c r="P80" i="17" s="1"/>
  <c r="R79" i="17"/>
  <c r="Q79" i="17"/>
  <c r="N79" i="17"/>
  <c r="P79" i="17" s="1"/>
  <c r="R78" i="17"/>
  <c r="Q78" i="17"/>
  <c r="N78" i="17"/>
  <c r="P78" i="17" s="1"/>
  <c r="R77" i="17"/>
  <c r="Q77" i="17"/>
  <c r="N77" i="17"/>
  <c r="P77" i="17" s="1"/>
  <c r="R76" i="17"/>
  <c r="Q76" i="17"/>
  <c r="N76" i="17"/>
  <c r="P76" i="17" s="1"/>
  <c r="R75" i="17"/>
  <c r="Q75" i="17"/>
  <c r="N75" i="17"/>
  <c r="P75" i="17" s="1"/>
  <c r="R74" i="17"/>
  <c r="Q74" i="17"/>
  <c r="N74" i="17"/>
  <c r="P74" i="17" s="1"/>
  <c r="R73" i="17"/>
  <c r="Q73" i="17"/>
  <c r="N73" i="17"/>
  <c r="P73" i="17" s="1"/>
  <c r="R72" i="17"/>
  <c r="Q72" i="17"/>
  <c r="N72" i="17"/>
  <c r="P72" i="17" s="1"/>
  <c r="R71" i="17"/>
  <c r="Q71" i="17"/>
  <c r="N71" i="17"/>
  <c r="P71" i="17" s="1"/>
  <c r="R70" i="17"/>
  <c r="Q70" i="17"/>
  <c r="N70" i="17"/>
  <c r="P70" i="17" s="1"/>
  <c r="R69" i="17"/>
  <c r="Q69" i="17"/>
  <c r="N69" i="17"/>
  <c r="P69" i="17" s="1"/>
  <c r="R68" i="17"/>
  <c r="Q68" i="17"/>
  <c r="N68" i="17"/>
  <c r="P68" i="17" s="1"/>
  <c r="R67" i="17"/>
  <c r="Q67" i="17"/>
  <c r="N67" i="17"/>
  <c r="P67" i="17" s="1"/>
  <c r="R66" i="17"/>
  <c r="Q66" i="17"/>
  <c r="N66" i="17"/>
  <c r="P66" i="17" s="1"/>
  <c r="R65" i="17"/>
  <c r="Q65" i="17"/>
  <c r="N65" i="17"/>
  <c r="P65" i="17" s="1"/>
  <c r="R64" i="17"/>
  <c r="Q64" i="17"/>
  <c r="N64" i="17"/>
  <c r="P64" i="17" s="1"/>
  <c r="R63" i="17"/>
  <c r="Q63" i="17"/>
  <c r="N63" i="17"/>
  <c r="P63" i="17" s="1"/>
  <c r="R62" i="17"/>
  <c r="Q62" i="17"/>
  <c r="N62" i="17"/>
  <c r="P62" i="17" s="1"/>
  <c r="R61" i="17"/>
  <c r="Q61" i="17"/>
  <c r="N61" i="17"/>
  <c r="P61" i="17" s="1"/>
  <c r="R60" i="17"/>
  <c r="Q60" i="17"/>
  <c r="N60" i="17"/>
  <c r="P60" i="17" s="1"/>
  <c r="R59" i="17"/>
  <c r="Q59" i="17"/>
  <c r="N59" i="17"/>
  <c r="P59" i="17" s="1"/>
  <c r="R58" i="17"/>
  <c r="Q58" i="17"/>
  <c r="N58" i="17"/>
  <c r="P58" i="17" s="1"/>
  <c r="R57" i="17"/>
  <c r="Q57" i="17"/>
  <c r="N57" i="17"/>
  <c r="P57" i="17" s="1"/>
  <c r="R56" i="17"/>
  <c r="Q56" i="17"/>
  <c r="N56" i="17"/>
  <c r="P56" i="17" s="1"/>
  <c r="R55" i="17"/>
  <c r="Q55" i="17"/>
  <c r="N55" i="17"/>
  <c r="P55" i="17" s="1"/>
  <c r="R54" i="17"/>
  <c r="Q54" i="17"/>
  <c r="N54" i="17"/>
  <c r="P54" i="17" s="1"/>
  <c r="R53" i="17"/>
  <c r="Q53" i="17"/>
  <c r="N53" i="17"/>
  <c r="P53" i="17" s="1"/>
  <c r="R52" i="17"/>
  <c r="Q52" i="17"/>
  <c r="N52" i="17"/>
  <c r="P52" i="17" s="1"/>
  <c r="R51" i="17"/>
  <c r="Q51" i="17"/>
  <c r="N51" i="17"/>
  <c r="P51" i="17" s="1"/>
  <c r="R50" i="17"/>
  <c r="Q50" i="17"/>
  <c r="N50" i="17"/>
  <c r="P50" i="17" s="1"/>
  <c r="R49" i="17"/>
  <c r="Q49" i="17"/>
  <c r="N49" i="17"/>
  <c r="P49" i="17" s="1"/>
  <c r="R48" i="17"/>
  <c r="Q48" i="17"/>
  <c r="N48" i="17"/>
  <c r="P48" i="17" s="1"/>
  <c r="R47" i="17"/>
  <c r="Q47" i="17"/>
  <c r="N47" i="17"/>
  <c r="P47" i="17" s="1"/>
  <c r="R46" i="17"/>
  <c r="Q46" i="17"/>
  <c r="N46" i="17"/>
  <c r="P46" i="17" s="1"/>
  <c r="R45" i="17"/>
  <c r="Q45" i="17"/>
  <c r="N45" i="17"/>
  <c r="P45" i="17" s="1"/>
  <c r="R44" i="17"/>
  <c r="Q44" i="17"/>
  <c r="N44" i="17"/>
  <c r="P44" i="17" s="1"/>
  <c r="R43" i="17"/>
  <c r="Q43" i="17"/>
  <c r="N43" i="17"/>
  <c r="P43" i="17" s="1"/>
  <c r="R42" i="17"/>
  <c r="Q42" i="17"/>
  <c r="N42" i="17"/>
  <c r="P42" i="17" s="1"/>
  <c r="R41" i="17"/>
  <c r="Q41" i="17"/>
  <c r="N41" i="17"/>
  <c r="P41" i="17" s="1"/>
  <c r="R40" i="17"/>
  <c r="Q40" i="17"/>
  <c r="N40" i="17"/>
  <c r="P40" i="17" s="1"/>
  <c r="R39" i="17"/>
  <c r="Q39" i="17"/>
  <c r="N39" i="17"/>
  <c r="P39" i="17" s="1"/>
  <c r="R38" i="17"/>
  <c r="Q38" i="17"/>
  <c r="N38" i="17"/>
  <c r="P38" i="17" s="1"/>
  <c r="R37" i="17"/>
  <c r="Q37" i="17"/>
  <c r="N37" i="17"/>
  <c r="P37" i="17" s="1"/>
  <c r="R36" i="17"/>
  <c r="Q36" i="17"/>
  <c r="N36" i="17"/>
  <c r="P36" i="17" s="1"/>
  <c r="R35" i="17"/>
  <c r="Q35" i="17"/>
  <c r="N35" i="17"/>
  <c r="P35" i="17" s="1"/>
  <c r="R34" i="17"/>
  <c r="Q34" i="17"/>
  <c r="N34" i="17"/>
  <c r="P34" i="17" s="1"/>
  <c r="R33" i="17"/>
  <c r="Q33" i="17"/>
  <c r="N33" i="17"/>
  <c r="P33" i="17" s="1"/>
  <c r="R32" i="17"/>
  <c r="Q32" i="17"/>
  <c r="N32" i="17"/>
  <c r="P32" i="17" s="1"/>
  <c r="R31" i="17"/>
  <c r="Q31" i="17"/>
  <c r="N31" i="17"/>
  <c r="P31" i="17" s="1"/>
  <c r="R30" i="17"/>
  <c r="Q30" i="17"/>
  <c r="N30" i="17"/>
  <c r="P30" i="17" s="1"/>
  <c r="R29" i="17"/>
  <c r="Q29" i="17"/>
  <c r="N29" i="17"/>
  <c r="P29" i="17" s="1"/>
  <c r="R28" i="17"/>
  <c r="Q28" i="17"/>
  <c r="N28" i="17"/>
  <c r="P28" i="17" s="1"/>
  <c r="R27" i="17"/>
  <c r="Q27" i="17"/>
  <c r="N27" i="17"/>
  <c r="P27" i="17" s="1"/>
  <c r="R26" i="17"/>
  <c r="Q26" i="17"/>
  <c r="N26" i="17"/>
  <c r="P26" i="17" s="1"/>
  <c r="R25" i="17"/>
  <c r="Q25" i="17"/>
  <c r="N25" i="17"/>
  <c r="P25" i="17" s="1"/>
  <c r="R24" i="17"/>
  <c r="Q24" i="17"/>
  <c r="N24" i="17"/>
  <c r="P24" i="17" s="1"/>
  <c r="R23" i="17"/>
  <c r="Q23" i="17"/>
  <c r="N23" i="17"/>
  <c r="P23" i="17" s="1"/>
  <c r="R22" i="17"/>
  <c r="Q22" i="17"/>
  <c r="N22" i="17"/>
  <c r="P22" i="17" s="1"/>
  <c r="R21" i="17"/>
  <c r="Q21" i="17"/>
  <c r="N21" i="17"/>
  <c r="P21" i="17" s="1"/>
  <c r="R20" i="17"/>
  <c r="Q20" i="17"/>
  <c r="N20" i="17"/>
  <c r="P20" i="17" s="1"/>
  <c r="R19" i="17"/>
  <c r="Q19" i="17"/>
  <c r="N19" i="17"/>
  <c r="P19" i="17" s="1"/>
  <c r="R18" i="17"/>
  <c r="Q18" i="17"/>
  <c r="N18" i="17"/>
  <c r="P18" i="17" s="1"/>
  <c r="R17" i="17"/>
  <c r="Q17" i="17"/>
  <c r="N17" i="17"/>
  <c r="P17" i="17" s="1"/>
  <c r="R16" i="17"/>
  <c r="Q16" i="17"/>
  <c r="N16" i="17"/>
  <c r="P16" i="17" s="1"/>
  <c r="R15" i="17"/>
  <c r="Q15" i="17"/>
  <c r="N15" i="17"/>
  <c r="P15" i="17" s="1"/>
  <c r="R14" i="17"/>
  <c r="Q14" i="17"/>
  <c r="N14" i="17"/>
  <c r="P14" i="17" s="1"/>
  <c r="R13" i="17"/>
  <c r="Q13" i="17"/>
  <c r="N13" i="17"/>
  <c r="P13" i="17" s="1"/>
  <c r="R12" i="17"/>
  <c r="Q12" i="17"/>
  <c r="N12" i="17"/>
  <c r="P12" i="17" s="1"/>
  <c r="R11" i="17"/>
  <c r="Q11" i="17"/>
  <c r="N11" i="17"/>
  <c r="P11" i="17" s="1"/>
  <c r="R10" i="17"/>
  <c r="Q10" i="17"/>
  <c r="N10" i="17"/>
  <c r="P10" i="17" s="1"/>
  <c r="R9" i="17"/>
  <c r="Q9" i="17"/>
  <c r="N9" i="17"/>
  <c r="P9" i="17" s="1"/>
  <c r="R8" i="17"/>
  <c r="Q8" i="17"/>
  <c r="N8" i="17"/>
  <c r="P8" i="17" s="1"/>
  <c r="R7" i="17"/>
  <c r="Q7" i="17"/>
  <c r="N7" i="17"/>
  <c r="P7" i="17" s="1"/>
  <c r="R6" i="17"/>
  <c r="Q6" i="17"/>
  <c r="N6" i="17"/>
  <c r="P6" i="17" s="1"/>
  <c r="R5" i="17"/>
  <c r="Q5" i="17"/>
  <c r="N5" i="17"/>
  <c r="P5" i="17" s="1"/>
  <c r="R4" i="17"/>
  <c r="Q4" i="17"/>
  <c r="N4" i="17"/>
  <c r="P4" i="17" s="1"/>
  <c r="O4" i="16" l="1"/>
  <c r="R4" i="16"/>
  <c r="Q4" i="16"/>
  <c r="S867" i="16"/>
  <c r="R867" i="16"/>
  <c r="O867" i="16"/>
  <c r="Q867" i="16" s="1"/>
  <c r="S866" i="16"/>
  <c r="R866" i="16"/>
  <c r="O866" i="16"/>
  <c r="Q866" i="16" s="1"/>
  <c r="S865" i="16"/>
  <c r="R865" i="16"/>
  <c r="O865" i="16"/>
  <c r="Q865" i="16" s="1"/>
  <c r="S864" i="16"/>
  <c r="R864" i="16"/>
  <c r="O864" i="16"/>
  <c r="Q864" i="16" s="1"/>
  <c r="S863" i="16"/>
  <c r="R863" i="16"/>
  <c r="O863" i="16"/>
  <c r="Q863" i="16" s="1"/>
  <c r="S862" i="16"/>
  <c r="R862" i="16"/>
  <c r="O862" i="16"/>
  <c r="Q862" i="16" s="1"/>
  <c r="S861" i="16"/>
  <c r="R861" i="16"/>
  <c r="O861" i="16"/>
  <c r="Q861" i="16" s="1"/>
  <c r="S860" i="16"/>
  <c r="R860" i="16"/>
  <c r="O860" i="16"/>
  <c r="Q860" i="16" s="1"/>
  <c r="S859" i="16"/>
  <c r="R859" i="16"/>
  <c r="O859" i="16"/>
  <c r="Q859" i="16" s="1"/>
  <c r="S858" i="16"/>
  <c r="R858" i="16"/>
  <c r="O858" i="16"/>
  <c r="Q858" i="16" s="1"/>
  <c r="S857" i="16"/>
  <c r="R857" i="16"/>
  <c r="O857" i="16"/>
  <c r="Q857" i="16" s="1"/>
  <c r="S856" i="16"/>
  <c r="R856" i="16"/>
  <c r="O856" i="16"/>
  <c r="Q856" i="16" s="1"/>
  <c r="S855" i="16"/>
  <c r="R855" i="16"/>
  <c r="O855" i="16"/>
  <c r="Q855" i="16" s="1"/>
  <c r="S854" i="16"/>
  <c r="R854" i="16"/>
  <c r="O854" i="16"/>
  <c r="Q854" i="16" s="1"/>
  <c r="S853" i="16"/>
  <c r="R853" i="16"/>
  <c r="O853" i="16"/>
  <c r="Q853" i="16" s="1"/>
  <c r="S852" i="16"/>
  <c r="R852" i="16"/>
  <c r="O852" i="16"/>
  <c r="Q852" i="16" s="1"/>
  <c r="S851" i="16"/>
  <c r="R851" i="16"/>
  <c r="O851" i="16"/>
  <c r="Q851" i="16" s="1"/>
  <c r="S850" i="16"/>
  <c r="R850" i="16"/>
  <c r="O850" i="16"/>
  <c r="Q850" i="16" s="1"/>
  <c r="S849" i="16"/>
  <c r="R849" i="16"/>
  <c r="O849" i="16"/>
  <c r="Q849" i="16" s="1"/>
  <c r="S848" i="16"/>
  <c r="R848" i="16"/>
  <c r="O848" i="16"/>
  <c r="Q848" i="16" s="1"/>
  <c r="S847" i="16"/>
  <c r="R847" i="16"/>
  <c r="O847" i="16"/>
  <c r="Q847" i="16" s="1"/>
  <c r="S846" i="16"/>
  <c r="R846" i="16"/>
  <c r="O846" i="16"/>
  <c r="Q846" i="16" s="1"/>
  <c r="S845" i="16"/>
  <c r="R845" i="16"/>
  <c r="O845" i="16"/>
  <c r="Q845" i="16" s="1"/>
  <c r="S844" i="16"/>
  <c r="R844" i="16"/>
  <c r="O844" i="16"/>
  <c r="Q844" i="16" s="1"/>
  <c r="S843" i="16"/>
  <c r="R843" i="16"/>
  <c r="O843" i="16"/>
  <c r="Q843" i="16" s="1"/>
  <c r="S842" i="16"/>
  <c r="R842" i="16"/>
  <c r="O842" i="16"/>
  <c r="Q842" i="16" s="1"/>
  <c r="S841" i="16"/>
  <c r="R841" i="16"/>
  <c r="O841" i="16"/>
  <c r="Q841" i="16" s="1"/>
  <c r="S840" i="16"/>
  <c r="R840" i="16"/>
  <c r="O840" i="16"/>
  <c r="Q840" i="16" s="1"/>
  <c r="S839" i="16"/>
  <c r="R839" i="16"/>
  <c r="O839" i="16"/>
  <c r="Q839" i="16" s="1"/>
  <c r="S838" i="16"/>
  <c r="R838" i="16"/>
  <c r="O838" i="16"/>
  <c r="Q838" i="16" s="1"/>
  <c r="S837" i="16"/>
  <c r="R837" i="16"/>
  <c r="O837" i="16"/>
  <c r="Q837" i="16" s="1"/>
  <c r="S836" i="16"/>
  <c r="R836" i="16"/>
  <c r="O836" i="16"/>
  <c r="Q836" i="16" s="1"/>
  <c r="S835" i="16"/>
  <c r="R835" i="16"/>
  <c r="O835" i="16"/>
  <c r="Q835" i="16" s="1"/>
  <c r="S834" i="16"/>
  <c r="R834" i="16"/>
  <c r="O834" i="16"/>
  <c r="Q834" i="16" s="1"/>
  <c r="S833" i="16"/>
  <c r="R833" i="16"/>
  <c r="O833" i="16"/>
  <c r="Q833" i="16" s="1"/>
  <c r="S832" i="16"/>
  <c r="R832" i="16"/>
  <c r="O832" i="16"/>
  <c r="Q832" i="16" s="1"/>
  <c r="S831" i="16"/>
  <c r="R831" i="16"/>
  <c r="O831" i="16"/>
  <c r="Q831" i="16" s="1"/>
  <c r="S830" i="16"/>
  <c r="R830" i="16"/>
  <c r="O830" i="16"/>
  <c r="Q830" i="16" s="1"/>
  <c r="S829" i="16"/>
  <c r="R829" i="16"/>
  <c r="O829" i="16"/>
  <c r="Q829" i="16" s="1"/>
  <c r="S828" i="16"/>
  <c r="R828" i="16"/>
  <c r="O828" i="16"/>
  <c r="Q828" i="16" s="1"/>
  <c r="S827" i="16"/>
  <c r="R827" i="16"/>
  <c r="O827" i="16"/>
  <c r="Q827" i="16" s="1"/>
  <c r="S826" i="16"/>
  <c r="R826" i="16"/>
  <c r="O826" i="16"/>
  <c r="Q826" i="16" s="1"/>
  <c r="S825" i="16"/>
  <c r="R825" i="16"/>
  <c r="O825" i="16"/>
  <c r="Q825" i="16" s="1"/>
  <c r="S824" i="16"/>
  <c r="R824" i="16"/>
  <c r="O824" i="16"/>
  <c r="Q824" i="16" s="1"/>
  <c r="S823" i="16"/>
  <c r="R823" i="16"/>
  <c r="O823" i="16"/>
  <c r="Q823" i="16" s="1"/>
  <c r="S822" i="16"/>
  <c r="R822" i="16"/>
  <c r="O822" i="16"/>
  <c r="Q822" i="16" s="1"/>
  <c r="S821" i="16"/>
  <c r="R821" i="16"/>
  <c r="Q821" i="16"/>
  <c r="O821" i="16"/>
  <c r="S820" i="16"/>
  <c r="R820" i="16"/>
  <c r="O820" i="16"/>
  <c r="Q820" i="16" s="1"/>
  <c r="S819" i="16"/>
  <c r="R819" i="16"/>
  <c r="O819" i="16"/>
  <c r="Q819" i="16" s="1"/>
  <c r="S818" i="16"/>
  <c r="R818" i="16"/>
  <c r="O818" i="16"/>
  <c r="Q818" i="16" s="1"/>
  <c r="S817" i="16"/>
  <c r="R817" i="16"/>
  <c r="O817" i="16"/>
  <c r="Q817" i="16" s="1"/>
  <c r="S816" i="16"/>
  <c r="R816" i="16"/>
  <c r="Q816" i="16"/>
  <c r="O816" i="16"/>
  <c r="S815" i="16"/>
  <c r="R815" i="16"/>
  <c r="O815" i="16"/>
  <c r="Q815" i="16" s="1"/>
  <c r="S814" i="16"/>
  <c r="R814" i="16"/>
  <c r="O814" i="16"/>
  <c r="Q814" i="16" s="1"/>
  <c r="S813" i="16"/>
  <c r="R813" i="16"/>
  <c r="O813" i="16"/>
  <c r="Q813" i="16" s="1"/>
  <c r="S812" i="16"/>
  <c r="R812" i="16"/>
  <c r="O812" i="16"/>
  <c r="Q812" i="16" s="1"/>
  <c r="S811" i="16"/>
  <c r="R811" i="16"/>
  <c r="O811" i="16"/>
  <c r="Q811" i="16" s="1"/>
  <c r="S810" i="16"/>
  <c r="R810" i="16"/>
  <c r="O810" i="16"/>
  <c r="Q810" i="16" s="1"/>
  <c r="S809" i="16"/>
  <c r="R809" i="16"/>
  <c r="O809" i="16"/>
  <c r="Q809" i="16" s="1"/>
  <c r="S808" i="16"/>
  <c r="R808" i="16"/>
  <c r="O808" i="16"/>
  <c r="Q808" i="16" s="1"/>
  <c r="S807" i="16"/>
  <c r="R807" i="16"/>
  <c r="O807" i="16"/>
  <c r="Q807" i="16" s="1"/>
  <c r="S806" i="16"/>
  <c r="R806" i="16"/>
  <c r="O806" i="16"/>
  <c r="Q806" i="16" s="1"/>
  <c r="S805" i="16"/>
  <c r="R805" i="16"/>
  <c r="O805" i="16"/>
  <c r="Q805" i="16" s="1"/>
  <c r="S804" i="16"/>
  <c r="R804" i="16"/>
  <c r="O804" i="16"/>
  <c r="Q804" i="16" s="1"/>
  <c r="S803" i="16"/>
  <c r="R803" i="16"/>
  <c r="O803" i="16"/>
  <c r="Q803" i="16" s="1"/>
  <c r="S802" i="16"/>
  <c r="R802" i="16"/>
  <c r="O802" i="16"/>
  <c r="Q802" i="16" s="1"/>
  <c r="S801" i="16"/>
  <c r="R801" i="16"/>
  <c r="O801" i="16"/>
  <c r="Q801" i="16" s="1"/>
  <c r="S800" i="16"/>
  <c r="R800" i="16"/>
  <c r="O800" i="16"/>
  <c r="Q800" i="16" s="1"/>
  <c r="S799" i="16"/>
  <c r="R799" i="16"/>
  <c r="O799" i="16"/>
  <c r="Q799" i="16" s="1"/>
  <c r="S798" i="16"/>
  <c r="R798" i="16"/>
  <c r="O798" i="16"/>
  <c r="Q798" i="16" s="1"/>
  <c r="S797" i="16"/>
  <c r="R797" i="16"/>
  <c r="O797" i="16"/>
  <c r="Q797" i="16" s="1"/>
  <c r="S796" i="16"/>
  <c r="R796" i="16"/>
  <c r="O796" i="16"/>
  <c r="Q796" i="16" s="1"/>
  <c r="S795" i="16"/>
  <c r="R795" i="16"/>
  <c r="O795" i="16"/>
  <c r="Q795" i="16" s="1"/>
  <c r="S794" i="16"/>
  <c r="R794" i="16"/>
  <c r="Q794" i="16"/>
  <c r="O794" i="16"/>
  <c r="S793" i="16"/>
  <c r="R793" i="16"/>
  <c r="O793" i="16"/>
  <c r="Q793" i="16" s="1"/>
  <c r="S792" i="16"/>
  <c r="R792" i="16"/>
  <c r="O792" i="16"/>
  <c r="Q792" i="16" s="1"/>
  <c r="S791" i="16"/>
  <c r="R791" i="16"/>
  <c r="O791" i="16"/>
  <c r="Q791" i="16" s="1"/>
  <c r="S790" i="16"/>
  <c r="R790" i="16"/>
  <c r="O790" i="16"/>
  <c r="Q790" i="16" s="1"/>
  <c r="S789" i="16"/>
  <c r="R789" i="16"/>
  <c r="O789" i="16"/>
  <c r="Q789" i="16" s="1"/>
  <c r="S788" i="16"/>
  <c r="R788" i="16"/>
  <c r="O788" i="16"/>
  <c r="Q788" i="16" s="1"/>
  <c r="S787" i="16"/>
  <c r="R787" i="16"/>
  <c r="O787" i="16"/>
  <c r="Q787" i="16" s="1"/>
  <c r="S786" i="16"/>
  <c r="R786" i="16"/>
  <c r="O786" i="16"/>
  <c r="Q786" i="16" s="1"/>
  <c r="S785" i="16"/>
  <c r="R785" i="16"/>
  <c r="O785" i="16"/>
  <c r="Q785" i="16" s="1"/>
  <c r="S784" i="16"/>
  <c r="R784" i="16"/>
  <c r="O784" i="16"/>
  <c r="Q784" i="16" s="1"/>
  <c r="S783" i="16"/>
  <c r="R783" i="16"/>
  <c r="O783" i="16"/>
  <c r="Q783" i="16" s="1"/>
  <c r="S782" i="16"/>
  <c r="R782" i="16"/>
  <c r="O782" i="16"/>
  <c r="Q782" i="16" s="1"/>
  <c r="S781" i="16"/>
  <c r="R781" i="16"/>
  <c r="O781" i="16"/>
  <c r="Q781" i="16" s="1"/>
  <c r="S780" i="16"/>
  <c r="R780" i="16"/>
  <c r="O780" i="16"/>
  <c r="Q780" i="16" s="1"/>
  <c r="S779" i="16"/>
  <c r="R779" i="16"/>
  <c r="O779" i="16"/>
  <c r="Q779" i="16" s="1"/>
  <c r="S778" i="16"/>
  <c r="R778" i="16"/>
  <c r="O778" i="16"/>
  <c r="Q778" i="16" s="1"/>
  <c r="S777" i="16"/>
  <c r="R777" i="16"/>
  <c r="O777" i="16"/>
  <c r="Q777" i="16" s="1"/>
  <c r="S776" i="16"/>
  <c r="R776" i="16"/>
  <c r="O776" i="16"/>
  <c r="Q776" i="16" s="1"/>
  <c r="S775" i="16"/>
  <c r="R775" i="16"/>
  <c r="O775" i="16"/>
  <c r="Q775" i="16" s="1"/>
  <c r="S774" i="16"/>
  <c r="R774" i="16"/>
  <c r="O774" i="16"/>
  <c r="Q774" i="16" s="1"/>
  <c r="S773" i="16"/>
  <c r="R773" i="16"/>
  <c r="O773" i="16"/>
  <c r="Q773" i="16" s="1"/>
  <c r="S772" i="16"/>
  <c r="R772" i="16"/>
  <c r="O772" i="16"/>
  <c r="Q772" i="16" s="1"/>
  <c r="S771" i="16"/>
  <c r="R771" i="16"/>
  <c r="O771" i="16"/>
  <c r="Q771" i="16" s="1"/>
  <c r="S770" i="16"/>
  <c r="R770" i="16"/>
  <c r="O770" i="16"/>
  <c r="Q770" i="16" s="1"/>
  <c r="S769" i="16"/>
  <c r="R769" i="16"/>
  <c r="O769" i="16"/>
  <c r="Q769" i="16" s="1"/>
  <c r="S768" i="16"/>
  <c r="R768" i="16"/>
  <c r="O768" i="16"/>
  <c r="Q768" i="16" s="1"/>
  <c r="S767" i="16"/>
  <c r="R767" i="16"/>
  <c r="O767" i="16"/>
  <c r="Q767" i="16" s="1"/>
  <c r="S766" i="16"/>
  <c r="R766" i="16"/>
  <c r="O766" i="16"/>
  <c r="Q766" i="16" s="1"/>
  <c r="S765" i="16"/>
  <c r="R765" i="16"/>
  <c r="O765" i="16"/>
  <c r="Q765" i="16" s="1"/>
  <c r="S764" i="16"/>
  <c r="R764" i="16"/>
  <c r="O764" i="16"/>
  <c r="Q764" i="16" s="1"/>
  <c r="S763" i="16"/>
  <c r="R763" i="16"/>
  <c r="O763" i="16"/>
  <c r="Q763" i="16" s="1"/>
  <c r="S762" i="16"/>
  <c r="R762" i="16"/>
  <c r="O762" i="16"/>
  <c r="Q762" i="16" s="1"/>
  <c r="S761" i="16"/>
  <c r="R761" i="16"/>
  <c r="O761" i="16"/>
  <c r="Q761" i="16" s="1"/>
  <c r="S760" i="16"/>
  <c r="R760" i="16"/>
  <c r="O760" i="16"/>
  <c r="Q760" i="16" s="1"/>
  <c r="S759" i="16"/>
  <c r="R759" i="16"/>
  <c r="O759" i="16"/>
  <c r="Q759" i="16" s="1"/>
  <c r="S758" i="16"/>
  <c r="R758" i="16"/>
  <c r="O758" i="16"/>
  <c r="Q758" i="16" s="1"/>
  <c r="S757" i="16"/>
  <c r="R757" i="16"/>
  <c r="O757" i="16"/>
  <c r="Q757" i="16" s="1"/>
  <c r="S756" i="16"/>
  <c r="R756" i="16"/>
  <c r="O756" i="16"/>
  <c r="Q756" i="16" s="1"/>
  <c r="S755" i="16"/>
  <c r="R755" i="16"/>
  <c r="O755" i="16"/>
  <c r="Q755" i="16" s="1"/>
  <c r="S754" i="16"/>
  <c r="R754" i="16"/>
  <c r="O754" i="16"/>
  <c r="Q754" i="16" s="1"/>
  <c r="S753" i="16"/>
  <c r="R753" i="16"/>
  <c r="O753" i="16"/>
  <c r="Q753" i="16" s="1"/>
  <c r="S752" i="16"/>
  <c r="R752" i="16"/>
  <c r="O752" i="16"/>
  <c r="Q752" i="16" s="1"/>
  <c r="S751" i="16"/>
  <c r="R751" i="16"/>
  <c r="O751" i="16"/>
  <c r="Q751" i="16" s="1"/>
  <c r="S750" i="16"/>
  <c r="R750" i="16"/>
  <c r="O750" i="16"/>
  <c r="Q750" i="16" s="1"/>
  <c r="S749" i="16"/>
  <c r="R749" i="16"/>
  <c r="O749" i="16"/>
  <c r="Q749" i="16" s="1"/>
  <c r="S748" i="16"/>
  <c r="R748" i="16"/>
  <c r="O748" i="16"/>
  <c r="Q748" i="16" s="1"/>
  <c r="S747" i="16"/>
  <c r="R747" i="16"/>
  <c r="O747" i="16"/>
  <c r="Q747" i="16" s="1"/>
  <c r="S746" i="16"/>
  <c r="R746" i="16"/>
  <c r="O746" i="16"/>
  <c r="Q746" i="16" s="1"/>
  <c r="S745" i="16"/>
  <c r="R745" i="16"/>
  <c r="O745" i="16"/>
  <c r="Q745" i="16" s="1"/>
  <c r="S744" i="16"/>
  <c r="R744" i="16"/>
  <c r="O744" i="16"/>
  <c r="Q744" i="16" s="1"/>
  <c r="S743" i="16"/>
  <c r="R743" i="16"/>
  <c r="O743" i="16"/>
  <c r="Q743" i="16" s="1"/>
  <c r="S742" i="16"/>
  <c r="R742" i="16"/>
  <c r="O742" i="16"/>
  <c r="Q742" i="16" s="1"/>
  <c r="S741" i="16"/>
  <c r="R741" i="16"/>
  <c r="O741" i="16"/>
  <c r="Q741" i="16" s="1"/>
  <c r="S740" i="16"/>
  <c r="R740" i="16"/>
  <c r="O740" i="16"/>
  <c r="Q740" i="16" s="1"/>
  <c r="S739" i="16"/>
  <c r="R739" i="16"/>
  <c r="O739" i="16"/>
  <c r="Q739" i="16" s="1"/>
  <c r="S738" i="16"/>
  <c r="R738" i="16"/>
  <c r="O738" i="16"/>
  <c r="Q738" i="16" s="1"/>
  <c r="S737" i="16"/>
  <c r="R737" i="16"/>
  <c r="O737" i="16"/>
  <c r="Q737" i="16" s="1"/>
  <c r="S736" i="16"/>
  <c r="R736" i="16"/>
  <c r="O736" i="16"/>
  <c r="Q736" i="16" s="1"/>
  <c r="S735" i="16"/>
  <c r="R735" i="16"/>
  <c r="O735" i="16"/>
  <c r="Q735" i="16" s="1"/>
  <c r="S734" i="16"/>
  <c r="R734" i="16"/>
  <c r="O734" i="16"/>
  <c r="Q734" i="16" s="1"/>
  <c r="S733" i="16"/>
  <c r="R733" i="16"/>
  <c r="O733" i="16"/>
  <c r="Q733" i="16" s="1"/>
  <c r="S732" i="16"/>
  <c r="R732" i="16"/>
  <c r="O732" i="16"/>
  <c r="Q732" i="16" s="1"/>
  <c r="S731" i="16"/>
  <c r="R731" i="16"/>
  <c r="O731" i="16"/>
  <c r="Q731" i="16" s="1"/>
  <c r="S730" i="16"/>
  <c r="R730" i="16"/>
  <c r="O730" i="16"/>
  <c r="Q730" i="16" s="1"/>
  <c r="S729" i="16"/>
  <c r="R729" i="16"/>
  <c r="O729" i="16"/>
  <c r="Q729" i="16" s="1"/>
  <c r="S728" i="16"/>
  <c r="R728" i="16"/>
  <c r="O728" i="16"/>
  <c r="Q728" i="16" s="1"/>
  <c r="S727" i="16"/>
  <c r="R727" i="16"/>
  <c r="O727" i="16"/>
  <c r="Q727" i="16" s="1"/>
  <c r="S726" i="16"/>
  <c r="R726" i="16"/>
  <c r="O726" i="16"/>
  <c r="Q726" i="16" s="1"/>
  <c r="S725" i="16"/>
  <c r="R725" i="16"/>
  <c r="O725" i="16"/>
  <c r="Q725" i="16" s="1"/>
  <c r="S724" i="16"/>
  <c r="R724" i="16"/>
  <c r="O724" i="16"/>
  <c r="Q724" i="16" s="1"/>
  <c r="S723" i="16"/>
  <c r="R723" i="16"/>
  <c r="O723" i="16"/>
  <c r="Q723" i="16" s="1"/>
  <c r="S722" i="16"/>
  <c r="R722" i="16"/>
  <c r="O722" i="16"/>
  <c r="Q722" i="16" s="1"/>
  <c r="S721" i="16"/>
  <c r="R721" i="16"/>
  <c r="O721" i="16"/>
  <c r="Q721" i="16" s="1"/>
  <c r="S720" i="16"/>
  <c r="R720" i="16"/>
  <c r="O720" i="16"/>
  <c r="Q720" i="16" s="1"/>
  <c r="S719" i="16"/>
  <c r="R719" i="16"/>
  <c r="O719" i="16"/>
  <c r="Q719" i="16" s="1"/>
  <c r="S718" i="16"/>
  <c r="R718" i="16"/>
  <c r="O718" i="16"/>
  <c r="Q718" i="16" s="1"/>
  <c r="S717" i="16"/>
  <c r="R717" i="16"/>
  <c r="O717" i="16"/>
  <c r="Q717" i="16" s="1"/>
  <c r="S716" i="16"/>
  <c r="R716" i="16"/>
  <c r="O716" i="16"/>
  <c r="Q716" i="16" s="1"/>
  <c r="S715" i="16"/>
  <c r="R715" i="16"/>
  <c r="O715" i="16"/>
  <c r="Q715" i="16" s="1"/>
  <c r="S714" i="16"/>
  <c r="R714" i="16"/>
  <c r="O714" i="16"/>
  <c r="Q714" i="16" s="1"/>
  <c r="S713" i="16"/>
  <c r="R713" i="16"/>
  <c r="O713" i="16"/>
  <c r="Q713" i="16" s="1"/>
  <c r="S712" i="16"/>
  <c r="R712" i="16"/>
  <c r="O712" i="16"/>
  <c r="Q712" i="16" s="1"/>
  <c r="S711" i="16"/>
  <c r="R711" i="16"/>
  <c r="O711" i="16"/>
  <c r="Q711" i="16" s="1"/>
  <c r="S710" i="16"/>
  <c r="R710" i="16"/>
  <c r="O710" i="16"/>
  <c r="Q710" i="16" s="1"/>
  <c r="S709" i="16"/>
  <c r="R709" i="16"/>
  <c r="O709" i="16"/>
  <c r="Q709" i="16" s="1"/>
  <c r="S708" i="16"/>
  <c r="R708" i="16"/>
  <c r="O708" i="16"/>
  <c r="Q708" i="16" s="1"/>
  <c r="S707" i="16"/>
  <c r="R707" i="16"/>
  <c r="O707" i="16"/>
  <c r="Q707" i="16" s="1"/>
  <c r="S706" i="16"/>
  <c r="R706" i="16"/>
  <c r="O706" i="16"/>
  <c r="Q706" i="16" s="1"/>
  <c r="S705" i="16"/>
  <c r="R705" i="16"/>
  <c r="O705" i="16"/>
  <c r="Q705" i="16" s="1"/>
  <c r="S704" i="16"/>
  <c r="R704" i="16"/>
  <c r="O704" i="16"/>
  <c r="Q704" i="16" s="1"/>
  <c r="S703" i="16"/>
  <c r="R703" i="16"/>
  <c r="O703" i="16"/>
  <c r="Q703" i="16" s="1"/>
  <c r="S702" i="16"/>
  <c r="R702" i="16"/>
  <c r="O702" i="16"/>
  <c r="Q702" i="16" s="1"/>
  <c r="S701" i="16"/>
  <c r="R701" i="16"/>
  <c r="O701" i="16"/>
  <c r="Q701" i="16" s="1"/>
  <c r="S700" i="16"/>
  <c r="R700" i="16"/>
  <c r="O700" i="16"/>
  <c r="Q700" i="16" s="1"/>
  <c r="S699" i="16"/>
  <c r="R699" i="16"/>
  <c r="O699" i="16"/>
  <c r="Q699" i="16" s="1"/>
  <c r="S698" i="16"/>
  <c r="R698" i="16"/>
  <c r="O698" i="16"/>
  <c r="Q698" i="16" s="1"/>
  <c r="S697" i="16"/>
  <c r="R697" i="16"/>
  <c r="O697" i="16"/>
  <c r="Q697" i="16" s="1"/>
  <c r="S696" i="16"/>
  <c r="R696" i="16"/>
  <c r="O696" i="16"/>
  <c r="Q696" i="16" s="1"/>
  <c r="S695" i="16"/>
  <c r="R695" i="16"/>
  <c r="O695" i="16"/>
  <c r="Q695" i="16" s="1"/>
  <c r="S694" i="16"/>
  <c r="R694" i="16"/>
  <c r="O694" i="16"/>
  <c r="Q694" i="16" s="1"/>
  <c r="S693" i="16"/>
  <c r="R693" i="16"/>
  <c r="O693" i="16"/>
  <c r="Q693" i="16" s="1"/>
  <c r="S692" i="16"/>
  <c r="R692" i="16"/>
  <c r="O692" i="16"/>
  <c r="Q692" i="16" s="1"/>
  <c r="S691" i="16"/>
  <c r="R691" i="16"/>
  <c r="O691" i="16"/>
  <c r="Q691" i="16" s="1"/>
  <c r="S690" i="16"/>
  <c r="R690" i="16"/>
  <c r="O690" i="16"/>
  <c r="Q690" i="16" s="1"/>
  <c r="S689" i="16"/>
  <c r="R689" i="16"/>
  <c r="O689" i="16"/>
  <c r="Q689" i="16" s="1"/>
  <c r="S688" i="16"/>
  <c r="R688" i="16"/>
  <c r="O688" i="16"/>
  <c r="Q688" i="16" s="1"/>
  <c r="S687" i="16"/>
  <c r="R687" i="16"/>
  <c r="O687" i="16"/>
  <c r="Q687" i="16" s="1"/>
  <c r="S686" i="16"/>
  <c r="R686" i="16"/>
  <c r="O686" i="16"/>
  <c r="Q686" i="16" s="1"/>
  <c r="S685" i="16"/>
  <c r="R685" i="16"/>
  <c r="O685" i="16"/>
  <c r="Q685" i="16" s="1"/>
  <c r="S684" i="16"/>
  <c r="R684" i="16"/>
  <c r="O684" i="16"/>
  <c r="Q684" i="16" s="1"/>
  <c r="S683" i="16"/>
  <c r="R683" i="16"/>
  <c r="O683" i="16"/>
  <c r="Q683" i="16" s="1"/>
  <c r="S682" i="16"/>
  <c r="R682" i="16"/>
  <c r="O682" i="16"/>
  <c r="Q682" i="16" s="1"/>
  <c r="S681" i="16"/>
  <c r="R681" i="16"/>
  <c r="O681" i="16"/>
  <c r="Q681" i="16" s="1"/>
  <c r="S680" i="16"/>
  <c r="R680" i="16"/>
  <c r="O680" i="16"/>
  <c r="Q680" i="16" s="1"/>
  <c r="S679" i="16"/>
  <c r="R679" i="16"/>
  <c r="O679" i="16"/>
  <c r="Q679" i="16" s="1"/>
  <c r="S678" i="16"/>
  <c r="R678" i="16"/>
  <c r="O678" i="16"/>
  <c r="Q678" i="16" s="1"/>
  <c r="S677" i="16"/>
  <c r="R677" i="16"/>
  <c r="O677" i="16"/>
  <c r="Q677" i="16" s="1"/>
  <c r="S676" i="16"/>
  <c r="R676" i="16"/>
  <c r="Q676" i="16"/>
  <c r="O676" i="16"/>
  <c r="S675" i="16"/>
  <c r="R675" i="16"/>
  <c r="O675" i="16"/>
  <c r="Q675" i="16" s="1"/>
  <c r="S674" i="16"/>
  <c r="R674" i="16"/>
  <c r="O674" i="16"/>
  <c r="Q674" i="16" s="1"/>
  <c r="S673" i="16"/>
  <c r="R673" i="16"/>
  <c r="O673" i="16"/>
  <c r="Q673" i="16" s="1"/>
  <c r="S672" i="16"/>
  <c r="R672" i="16"/>
  <c r="O672" i="16"/>
  <c r="Q672" i="16" s="1"/>
  <c r="S671" i="16"/>
  <c r="R671" i="16"/>
  <c r="O671" i="16"/>
  <c r="Q671" i="16" s="1"/>
  <c r="S670" i="16"/>
  <c r="R670" i="16"/>
  <c r="O670" i="16"/>
  <c r="Q670" i="16" s="1"/>
  <c r="S669" i="16"/>
  <c r="R669" i="16"/>
  <c r="O669" i="16"/>
  <c r="Q669" i="16" s="1"/>
  <c r="S668" i="16"/>
  <c r="R668" i="16"/>
  <c r="O668" i="16"/>
  <c r="Q668" i="16" s="1"/>
  <c r="S667" i="16"/>
  <c r="R667" i="16"/>
  <c r="O667" i="16"/>
  <c r="Q667" i="16" s="1"/>
  <c r="S666" i="16"/>
  <c r="R666" i="16"/>
  <c r="O666" i="16"/>
  <c r="Q666" i="16" s="1"/>
  <c r="S665" i="16"/>
  <c r="R665" i="16"/>
  <c r="O665" i="16"/>
  <c r="Q665" i="16" s="1"/>
  <c r="S664" i="16"/>
  <c r="R664" i="16"/>
  <c r="O664" i="16"/>
  <c r="Q664" i="16" s="1"/>
  <c r="S663" i="16"/>
  <c r="R663" i="16"/>
  <c r="O663" i="16"/>
  <c r="Q663" i="16" s="1"/>
  <c r="S662" i="16"/>
  <c r="R662" i="16"/>
  <c r="O662" i="16"/>
  <c r="Q662" i="16" s="1"/>
  <c r="S661" i="16"/>
  <c r="R661" i="16"/>
  <c r="O661" i="16"/>
  <c r="Q661" i="16" s="1"/>
  <c r="S660" i="16"/>
  <c r="R660" i="16"/>
  <c r="O660" i="16"/>
  <c r="Q660" i="16" s="1"/>
  <c r="S659" i="16"/>
  <c r="R659" i="16"/>
  <c r="O659" i="16"/>
  <c r="Q659" i="16" s="1"/>
  <c r="S658" i="16"/>
  <c r="R658" i="16"/>
  <c r="O658" i="16"/>
  <c r="Q658" i="16" s="1"/>
  <c r="S657" i="16"/>
  <c r="R657" i="16"/>
  <c r="O657" i="16"/>
  <c r="Q657" i="16" s="1"/>
  <c r="S656" i="16"/>
  <c r="R656" i="16"/>
  <c r="O656" i="16"/>
  <c r="Q656" i="16" s="1"/>
  <c r="S655" i="16"/>
  <c r="R655" i="16"/>
  <c r="O655" i="16"/>
  <c r="Q655" i="16" s="1"/>
  <c r="S654" i="16"/>
  <c r="R654" i="16"/>
  <c r="O654" i="16"/>
  <c r="Q654" i="16" s="1"/>
  <c r="S653" i="16"/>
  <c r="R653" i="16"/>
  <c r="O653" i="16"/>
  <c r="Q653" i="16" s="1"/>
  <c r="S652" i="16"/>
  <c r="R652" i="16"/>
  <c r="O652" i="16"/>
  <c r="Q652" i="16" s="1"/>
  <c r="S651" i="16"/>
  <c r="R651" i="16"/>
  <c r="O651" i="16"/>
  <c r="Q651" i="16" s="1"/>
  <c r="S650" i="16"/>
  <c r="R650" i="16"/>
  <c r="O650" i="16"/>
  <c r="Q650" i="16" s="1"/>
  <c r="S649" i="16"/>
  <c r="R649" i="16"/>
  <c r="O649" i="16"/>
  <c r="Q649" i="16" s="1"/>
  <c r="S648" i="16"/>
  <c r="R648" i="16"/>
  <c r="O648" i="16"/>
  <c r="Q648" i="16" s="1"/>
  <c r="S647" i="16"/>
  <c r="R647" i="16"/>
  <c r="O647" i="16"/>
  <c r="Q647" i="16" s="1"/>
  <c r="S646" i="16"/>
  <c r="R646" i="16"/>
  <c r="O646" i="16"/>
  <c r="Q646" i="16" s="1"/>
  <c r="S645" i="16"/>
  <c r="R645" i="16"/>
  <c r="O645" i="16"/>
  <c r="Q645" i="16" s="1"/>
  <c r="S644" i="16"/>
  <c r="R644" i="16"/>
  <c r="O644" i="16"/>
  <c r="Q644" i="16" s="1"/>
  <c r="S643" i="16"/>
  <c r="R643" i="16"/>
  <c r="O643" i="16"/>
  <c r="Q643" i="16" s="1"/>
  <c r="S642" i="16"/>
  <c r="R642" i="16"/>
  <c r="O642" i="16"/>
  <c r="Q642" i="16" s="1"/>
  <c r="S641" i="16"/>
  <c r="R641" i="16"/>
  <c r="O641" i="16"/>
  <c r="Q641" i="16" s="1"/>
  <c r="S640" i="16"/>
  <c r="R640" i="16"/>
  <c r="O640" i="16"/>
  <c r="Q640" i="16" s="1"/>
  <c r="S639" i="16"/>
  <c r="R639" i="16"/>
  <c r="O639" i="16"/>
  <c r="Q639" i="16" s="1"/>
  <c r="S638" i="16"/>
  <c r="R638" i="16"/>
  <c r="O638" i="16"/>
  <c r="Q638" i="16" s="1"/>
  <c r="S637" i="16"/>
  <c r="R637" i="16"/>
  <c r="O637" i="16"/>
  <c r="Q637" i="16" s="1"/>
  <c r="S636" i="16"/>
  <c r="R636" i="16"/>
  <c r="O636" i="16"/>
  <c r="Q636" i="16" s="1"/>
  <c r="S635" i="16"/>
  <c r="R635" i="16"/>
  <c r="O635" i="16"/>
  <c r="Q635" i="16" s="1"/>
  <c r="S634" i="16"/>
  <c r="R634" i="16"/>
  <c r="O634" i="16"/>
  <c r="Q634" i="16" s="1"/>
  <c r="S633" i="16"/>
  <c r="R633" i="16"/>
  <c r="O633" i="16"/>
  <c r="Q633" i="16" s="1"/>
  <c r="S632" i="16"/>
  <c r="R632" i="16"/>
  <c r="O632" i="16"/>
  <c r="Q632" i="16" s="1"/>
  <c r="S631" i="16"/>
  <c r="R631" i="16"/>
  <c r="O631" i="16"/>
  <c r="Q631" i="16" s="1"/>
  <c r="S630" i="16"/>
  <c r="R630" i="16"/>
  <c r="O630" i="16"/>
  <c r="Q630" i="16" s="1"/>
  <c r="S629" i="16"/>
  <c r="R629" i="16"/>
  <c r="O629" i="16"/>
  <c r="Q629" i="16" s="1"/>
  <c r="S628" i="16"/>
  <c r="R628" i="16"/>
  <c r="O628" i="16"/>
  <c r="Q628" i="16" s="1"/>
  <c r="S627" i="16"/>
  <c r="R627" i="16"/>
  <c r="O627" i="16"/>
  <c r="Q627" i="16" s="1"/>
  <c r="S626" i="16"/>
  <c r="R626" i="16"/>
  <c r="O626" i="16"/>
  <c r="Q626" i="16" s="1"/>
  <c r="S625" i="16"/>
  <c r="R625" i="16"/>
  <c r="O625" i="16"/>
  <c r="Q625" i="16" s="1"/>
  <c r="S624" i="16"/>
  <c r="R624" i="16"/>
  <c r="O624" i="16"/>
  <c r="Q624" i="16" s="1"/>
  <c r="S623" i="16"/>
  <c r="R623" i="16"/>
  <c r="O623" i="16"/>
  <c r="Q623" i="16" s="1"/>
  <c r="S622" i="16"/>
  <c r="R622" i="16"/>
  <c r="O622" i="16"/>
  <c r="Q622" i="16" s="1"/>
  <c r="S621" i="16"/>
  <c r="R621" i="16"/>
  <c r="O621" i="16"/>
  <c r="Q621" i="16" s="1"/>
  <c r="S620" i="16"/>
  <c r="R620" i="16"/>
  <c r="O620" i="16"/>
  <c r="Q620" i="16" s="1"/>
  <c r="S619" i="16"/>
  <c r="R619" i="16"/>
  <c r="O619" i="16"/>
  <c r="Q619" i="16" s="1"/>
  <c r="S618" i="16"/>
  <c r="R618" i="16"/>
  <c r="O618" i="16"/>
  <c r="Q618" i="16" s="1"/>
  <c r="S617" i="16"/>
  <c r="R617" i="16"/>
  <c r="O617" i="16"/>
  <c r="Q617" i="16" s="1"/>
  <c r="S616" i="16"/>
  <c r="R616" i="16"/>
  <c r="O616" i="16"/>
  <c r="Q616" i="16" s="1"/>
  <c r="S615" i="16"/>
  <c r="R615" i="16"/>
  <c r="O615" i="16"/>
  <c r="Q615" i="16" s="1"/>
  <c r="S614" i="16"/>
  <c r="R614" i="16"/>
  <c r="O614" i="16"/>
  <c r="Q614" i="16" s="1"/>
  <c r="S613" i="16"/>
  <c r="R613" i="16"/>
  <c r="O613" i="16"/>
  <c r="Q613" i="16" s="1"/>
  <c r="S612" i="16"/>
  <c r="R612" i="16"/>
  <c r="O612" i="16"/>
  <c r="Q612" i="16" s="1"/>
  <c r="S611" i="16"/>
  <c r="R611" i="16"/>
  <c r="O611" i="16"/>
  <c r="Q611" i="16" s="1"/>
  <c r="S610" i="16"/>
  <c r="R610" i="16"/>
  <c r="O610" i="16"/>
  <c r="Q610" i="16" s="1"/>
  <c r="S609" i="16"/>
  <c r="R609" i="16"/>
  <c r="O609" i="16"/>
  <c r="Q609" i="16" s="1"/>
  <c r="S608" i="16"/>
  <c r="R608" i="16"/>
  <c r="O608" i="16"/>
  <c r="Q608" i="16" s="1"/>
  <c r="S607" i="16"/>
  <c r="R607" i="16"/>
  <c r="O607" i="16"/>
  <c r="Q607" i="16" s="1"/>
  <c r="S606" i="16"/>
  <c r="R606" i="16"/>
  <c r="O606" i="16"/>
  <c r="Q606" i="16" s="1"/>
  <c r="S605" i="16"/>
  <c r="R605" i="16"/>
  <c r="O605" i="16"/>
  <c r="Q605" i="16" s="1"/>
  <c r="S604" i="16"/>
  <c r="R604" i="16"/>
  <c r="O604" i="16"/>
  <c r="Q604" i="16" s="1"/>
  <c r="S603" i="16"/>
  <c r="R603" i="16"/>
  <c r="O603" i="16"/>
  <c r="Q603" i="16" s="1"/>
  <c r="S602" i="16"/>
  <c r="R602" i="16"/>
  <c r="O602" i="16"/>
  <c r="Q602" i="16" s="1"/>
  <c r="S601" i="16"/>
  <c r="R601" i="16"/>
  <c r="O601" i="16"/>
  <c r="Q601" i="16" s="1"/>
  <c r="S600" i="16"/>
  <c r="R600" i="16"/>
  <c r="O600" i="16"/>
  <c r="Q600" i="16" s="1"/>
  <c r="S599" i="16"/>
  <c r="R599" i="16"/>
  <c r="O599" i="16"/>
  <c r="Q599" i="16" s="1"/>
  <c r="S598" i="16"/>
  <c r="R598" i="16"/>
  <c r="O598" i="16"/>
  <c r="Q598" i="16" s="1"/>
  <c r="S597" i="16"/>
  <c r="R597" i="16"/>
  <c r="O597" i="16"/>
  <c r="Q597" i="16" s="1"/>
  <c r="S596" i="16"/>
  <c r="R596" i="16"/>
  <c r="O596" i="16"/>
  <c r="Q596" i="16" s="1"/>
  <c r="S595" i="16"/>
  <c r="R595" i="16"/>
  <c r="O595" i="16"/>
  <c r="Q595" i="16" s="1"/>
  <c r="S594" i="16"/>
  <c r="R594" i="16"/>
  <c r="Q594" i="16"/>
  <c r="O594" i="16"/>
  <c r="S593" i="16"/>
  <c r="R593" i="16"/>
  <c r="O593" i="16"/>
  <c r="Q593" i="16" s="1"/>
  <c r="S592" i="16"/>
  <c r="R592" i="16"/>
  <c r="O592" i="16"/>
  <c r="Q592" i="16" s="1"/>
  <c r="S591" i="16"/>
  <c r="R591" i="16"/>
  <c r="O591" i="16"/>
  <c r="Q591" i="16" s="1"/>
  <c r="S590" i="16"/>
  <c r="R590" i="16"/>
  <c r="O590" i="16"/>
  <c r="Q590" i="16" s="1"/>
  <c r="S589" i="16"/>
  <c r="R589" i="16"/>
  <c r="O589" i="16"/>
  <c r="Q589" i="16" s="1"/>
  <c r="S588" i="16"/>
  <c r="R588" i="16"/>
  <c r="O588" i="16"/>
  <c r="Q588" i="16" s="1"/>
  <c r="S587" i="16"/>
  <c r="R587" i="16"/>
  <c r="O587" i="16"/>
  <c r="Q587" i="16" s="1"/>
  <c r="S586" i="16"/>
  <c r="R586" i="16"/>
  <c r="O586" i="16"/>
  <c r="Q586" i="16" s="1"/>
  <c r="S585" i="16"/>
  <c r="R585" i="16"/>
  <c r="O585" i="16"/>
  <c r="Q585" i="16" s="1"/>
  <c r="S584" i="16"/>
  <c r="R584" i="16"/>
  <c r="O584" i="16"/>
  <c r="Q584" i="16" s="1"/>
  <c r="S583" i="16"/>
  <c r="R583" i="16"/>
  <c r="O583" i="16"/>
  <c r="Q583" i="16" s="1"/>
  <c r="S582" i="16"/>
  <c r="R582" i="16"/>
  <c r="O582" i="16"/>
  <c r="Q582" i="16" s="1"/>
  <c r="S581" i="16"/>
  <c r="R581" i="16"/>
  <c r="O581" i="16"/>
  <c r="Q581" i="16" s="1"/>
  <c r="S580" i="16"/>
  <c r="R580" i="16"/>
  <c r="O580" i="16"/>
  <c r="Q580" i="16" s="1"/>
  <c r="S579" i="16"/>
  <c r="R579" i="16"/>
  <c r="O579" i="16"/>
  <c r="Q579" i="16" s="1"/>
  <c r="S578" i="16"/>
  <c r="R578" i="16"/>
  <c r="O578" i="16"/>
  <c r="Q578" i="16" s="1"/>
  <c r="S577" i="16"/>
  <c r="R577" i="16"/>
  <c r="O577" i="16"/>
  <c r="Q577" i="16" s="1"/>
  <c r="S576" i="16"/>
  <c r="R576" i="16"/>
  <c r="O576" i="16"/>
  <c r="Q576" i="16" s="1"/>
  <c r="S575" i="16"/>
  <c r="R575" i="16"/>
  <c r="O575" i="16"/>
  <c r="Q575" i="16" s="1"/>
  <c r="S574" i="16"/>
  <c r="R574" i="16"/>
  <c r="O574" i="16"/>
  <c r="Q574" i="16" s="1"/>
  <c r="S573" i="16"/>
  <c r="R573" i="16"/>
  <c r="O573" i="16"/>
  <c r="Q573" i="16" s="1"/>
  <c r="S572" i="16"/>
  <c r="R572" i="16"/>
  <c r="O572" i="16"/>
  <c r="Q572" i="16" s="1"/>
  <c r="S571" i="16"/>
  <c r="R571" i="16"/>
  <c r="O571" i="16"/>
  <c r="Q571" i="16" s="1"/>
  <c r="S570" i="16"/>
  <c r="R570" i="16"/>
  <c r="O570" i="16"/>
  <c r="Q570" i="16" s="1"/>
  <c r="S569" i="16"/>
  <c r="R569" i="16"/>
  <c r="O569" i="16"/>
  <c r="Q569" i="16" s="1"/>
  <c r="S568" i="16"/>
  <c r="R568" i="16"/>
  <c r="O568" i="16"/>
  <c r="Q568" i="16" s="1"/>
  <c r="S567" i="16"/>
  <c r="R567" i="16"/>
  <c r="O567" i="16"/>
  <c r="Q567" i="16" s="1"/>
  <c r="S566" i="16"/>
  <c r="R566" i="16"/>
  <c r="O566" i="16"/>
  <c r="Q566" i="16" s="1"/>
  <c r="S565" i="16"/>
  <c r="R565" i="16"/>
  <c r="O565" i="16"/>
  <c r="Q565" i="16" s="1"/>
  <c r="S564" i="16"/>
  <c r="R564" i="16"/>
  <c r="O564" i="16"/>
  <c r="Q564" i="16" s="1"/>
  <c r="S563" i="16"/>
  <c r="R563" i="16"/>
  <c r="O563" i="16"/>
  <c r="Q563" i="16" s="1"/>
  <c r="S562" i="16"/>
  <c r="R562" i="16"/>
  <c r="O562" i="16"/>
  <c r="Q562" i="16" s="1"/>
  <c r="S561" i="16"/>
  <c r="R561" i="16"/>
  <c r="O561" i="16"/>
  <c r="Q561" i="16" s="1"/>
  <c r="S560" i="16"/>
  <c r="R560" i="16"/>
  <c r="O560" i="16"/>
  <c r="Q560" i="16" s="1"/>
  <c r="S559" i="16"/>
  <c r="R559" i="16"/>
  <c r="O559" i="16"/>
  <c r="Q559" i="16" s="1"/>
  <c r="S558" i="16"/>
  <c r="R558" i="16"/>
  <c r="O558" i="16"/>
  <c r="Q558" i="16" s="1"/>
  <c r="S557" i="16"/>
  <c r="R557" i="16"/>
  <c r="O557" i="16"/>
  <c r="Q557" i="16" s="1"/>
  <c r="S556" i="16"/>
  <c r="R556" i="16"/>
  <c r="O556" i="16"/>
  <c r="Q556" i="16" s="1"/>
  <c r="S555" i="16"/>
  <c r="R555" i="16"/>
  <c r="O555" i="16"/>
  <c r="Q555" i="16" s="1"/>
  <c r="S554" i="16"/>
  <c r="R554" i="16"/>
  <c r="O554" i="16"/>
  <c r="Q554" i="16" s="1"/>
  <c r="S553" i="16"/>
  <c r="R553" i="16"/>
  <c r="O553" i="16"/>
  <c r="Q553" i="16" s="1"/>
  <c r="S552" i="16"/>
  <c r="R552" i="16"/>
  <c r="O552" i="16"/>
  <c r="Q552" i="16" s="1"/>
  <c r="S551" i="16"/>
  <c r="R551" i="16"/>
  <c r="O551" i="16"/>
  <c r="Q551" i="16" s="1"/>
  <c r="S550" i="16"/>
  <c r="R550" i="16"/>
  <c r="O550" i="16"/>
  <c r="Q550" i="16" s="1"/>
  <c r="S549" i="16"/>
  <c r="R549" i="16"/>
  <c r="O549" i="16"/>
  <c r="Q549" i="16" s="1"/>
  <c r="S548" i="16"/>
  <c r="R548" i="16"/>
  <c r="O548" i="16"/>
  <c r="Q548" i="16" s="1"/>
  <c r="S547" i="16"/>
  <c r="R547" i="16"/>
  <c r="O547" i="16"/>
  <c r="Q547" i="16" s="1"/>
  <c r="S546" i="16"/>
  <c r="R546" i="16"/>
  <c r="O546" i="16"/>
  <c r="Q546" i="16" s="1"/>
  <c r="S545" i="16"/>
  <c r="R545" i="16"/>
  <c r="O545" i="16"/>
  <c r="Q545" i="16" s="1"/>
  <c r="S544" i="16"/>
  <c r="R544" i="16"/>
  <c r="O544" i="16"/>
  <c r="Q544" i="16" s="1"/>
  <c r="S543" i="16"/>
  <c r="R543" i="16"/>
  <c r="O543" i="16"/>
  <c r="Q543" i="16" s="1"/>
  <c r="S542" i="16"/>
  <c r="R542" i="16"/>
  <c r="O542" i="16"/>
  <c r="Q542" i="16" s="1"/>
  <c r="S541" i="16"/>
  <c r="R541" i="16"/>
  <c r="O541" i="16"/>
  <c r="Q541" i="16" s="1"/>
  <c r="S540" i="16"/>
  <c r="R540" i="16"/>
  <c r="O540" i="16"/>
  <c r="Q540" i="16" s="1"/>
  <c r="S539" i="16"/>
  <c r="R539" i="16"/>
  <c r="O539" i="16"/>
  <c r="Q539" i="16" s="1"/>
  <c r="S538" i="16"/>
  <c r="R538" i="16"/>
  <c r="O538" i="16"/>
  <c r="Q538" i="16" s="1"/>
  <c r="S537" i="16"/>
  <c r="R537" i="16"/>
  <c r="O537" i="16"/>
  <c r="Q537" i="16" s="1"/>
  <c r="S536" i="16"/>
  <c r="R536" i="16"/>
  <c r="O536" i="16"/>
  <c r="Q536" i="16" s="1"/>
  <c r="S535" i="16"/>
  <c r="R535" i="16"/>
  <c r="O535" i="16"/>
  <c r="Q535" i="16" s="1"/>
  <c r="S534" i="16"/>
  <c r="R534" i="16"/>
  <c r="O534" i="16"/>
  <c r="Q534" i="16" s="1"/>
  <c r="S533" i="16"/>
  <c r="R533" i="16"/>
  <c r="O533" i="16"/>
  <c r="Q533" i="16" s="1"/>
  <c r="S532" i="16"/>
  <c r="R532" i="16"/>
  <c r="O532" i="16"/>
  <c r="Q532" i="16" s="1"/>
  <c r="S531" i="16"/>
  <c r="R531" i="16"/>
  <c r="O531" i="16"/>
  <c r="Q531" i="16" s="1"/>
  <c r="S530" i="16"/>
  <c r="R530" i="16"/>
  <c r="O530" i="16"/>
  <c r="Q530" i="16" s="1"/>
  <c r="S529" i="16"/>
  <c r="R529" i="16"/>
  <c r="O529" i="16"/>
  <c r="Q529" i="16" s="1"/>
  <c r="S528" i="16"/>
  <c r="R528" i="16"/>
  <c r="O528" i="16"/>
  <c r="Q528" i="16" s="1"/>
  <c r="S527" i="16"/>
  <c r="R527" i="16"/>
  <c r="O527" i="16"/>
  <c r="Q527" i="16" s="1"/>
  <c r="S526" i="16"/>
  <c r="R526" i="16"/>
  <c r="O526" i="16"/>
  <c r="Q526" i="16" s="1"/>
  <c r="S525" i="16"/>
  <c r="R525" i="16"/>
  <c r="O525" i="16"/>
  <c r="Q525" i="16" s="1"/>
  <c r="S524" i="16"/>
  <c r="R524" i="16"/>
  <c r="O524" i="16"/>
  <c r="Q524" i="16" s="1"/>
  <c r="S523" i="16"/>
  <c r="R523" i="16"/>
  <c r="O523" i="16"/>
  <c r="Q523" i="16" s="1"/>
  <c r="S522" i="16"/>
  <c r="R522" i="16"/>
  <c r="O522" i="16"/>
  <c r="Q522" i="16" s="1"/>
  <c r="S521" i="16"/>
  <c r="R521" i="16"/>
  <c r="O521" i="16"/>
  <c r="Q521" i="16" s="1"/>
  <c r="S520" i="16"/>
  <c r="R520" i="16"/>
  <c r="O520" i="16"/>
  <c r="Q520" i="16" s="1"/>
  <c r="S519" i="16"/>
  <c r="R519" i="16"/>
  <c r="O519" i="16"/>
  <c r="Q519" i="16" s="1"/>
  <c r="S518" i="16"/>
  <c r="R518" i="16"/>
  <c r="O518" i="16"/>
  <c r="Q518" i="16" s="1"/>
  <c r="S517" i="16"/>
  <c r="R517" i="16"/>
  <c r="O517" i="16"/>
  <c r="Q517" i="16" s="1"/>
  <c r="S516" i="16"/>
  <c r="R516" i="16"/>
  <c r="O516" i="16"/>
  <c r="Q516" i="16" s="1"/>
  <c r="S515" i="16"/>
  <c r="R515" i="16"/>
  <c r="O515" i="16"/>
  <c r="Q515" i="16" s="1"/>
  <c r="S514" i="16"/>
  <c r="R514" i="16"/>
  <c r="O514" i="16"/>
  <c r="Q514" i="16" s="1"/>
  <c r="S513" i="16"/>
  <c r="R513" i="16"/>
  <c r="O513" i="16"/>
  <c r="Q513" i="16" s="1"/>
  <c r="S512" i="16"/>
  <c r="R512" i="16"/>
  <c r="O512" i="16"/>
  <c r="Q512" i="16" s="1"/>
  <c r="S511" i="16"/>
  <c r="R511" i="16"/>
  <c r="O511" i="16"/>
  <c r="Q511" i="16" s="1"/>
  <c r="S510" i="16"/>
  <c r="R510" i="16"/>
  <c r="O510" i="16"/>
  <c r="Q510" i="16" s="1"/>
  <c r="S509" i="16"/>
  <c r="R509" i="16"/>
  <c r="O509" i="16"/>
  <c r="Q509" i="16" s="1"/>
  <c r="S508" i="16"/>
  <c r="R508" i="16"/>
  <c r="O508" i="16"/>
  <c r="Q508" i="16" s="1"/>
  <c r="S507" i="16"/>
  <c r="R507" i="16"/>
  <c r="O507" i="16"/>
  <c r="Q507" i="16" s="1"/>
  <c r="S506" i="16"/>
  <c r="R506" i="16"/>
  <c r="O506" i="16"/>
  <c r="Q506" i="16" s="1"/>
  <c r="S505" i="16"/>
  <c r="R505" i="16"/>
  <c r="O505" i="16"/>
  <c r="Q505" i="16" s="1"/>
  <c r="S504" i="16"/>
  <c r="R504" i="16"/>
  <c r="O504" i="16"/>
  <c r="Q504" i="16" s="1"/>
  <c r="S503" i="16"/>
  <c r="R503" i="16"/>
  <c r="O503" i="16"/>
  <c r="Q503" i="16" s="1"/>
  <c r="S502" i="16"/>
  <c r="R502" i="16"/>
  <c r="O502" i="16"/>
  <c r="Q502" i="16" s="1"/>
  <c r="S501" i="16"/>
  <c r="R501" i="16"/>
  <c r="O501" i="16"/>
  <c r="Q501" i="16" s="1"/>
  <c r="S500" i="16"/>
  <c r="R500" i="16"/>
  <c r="O500" i="16"/>
  <c r="Q500" i="16" s="1"/>
  <c r="S499" i="16"/>
  <c r="R499" i="16"/>
  <c r="O499" i="16"/>
  <c r="Q499" i="16" s="1"/>
  <c r="S498" i="16"/>
  <c r="R498" i="16"/>
  <c r="O498" i="16"/>
  <c r="Q498" i="16" s="1"/>
  <c r="S497" i="16"/>
  <c r="R497" i="16"/>
  <c r="O497" i="16"/>
  <c r="Q497" i="16" s="1"/>
  <c r="S496" i="16"/>
  <c r="R496" i="16"/>
  <c r="O496" i="16"/>
  <c r="Q496" i="16" s="1"/>
  <c r="S495" i="16"/>
  <c r="R495" i="16"/>
  <c r="O495" i="16"/>
  <c r="Q495" i="16" s="1"/>
  <c r="S494" i="16"/>
  <c r="R494" i="16"/>
  <c r="O494" i="16"/>
  <c r="Q494" i="16" s="1"/>
  <c r="S493" i="16"/>
  <c r="R493" i="16"/>
  <c r="O493" i="16"/>
  <c r="Q493" i="16" s="1"/>
  <c r="S492" i="16"/>
  <c r="R492" i="16"/>
  <c r="O492" i="16"/>
  <c r="Q492" i="16" s="1"/>
  <c r="S491" i="16"/>
  <c r="R491" i="16"/>
  <c r="O491" i="16"/>
  <c r="Q491" i="16" s="1"/>
  <c r="S490" i="16"/>
  <c r="R490" i="16"/>
  <c r="O490" i="16"/>
  <c r="Q490" i="16" s="1"/>
  <c r="S489" i="16"/>
  <c r="R489" i="16"/>
  <c r="O489" i="16"/>
  <c r="Q489" i="16" s="1"/>
  <c r="S488" i="16"/>
  <c r="R488" i="16"/>
  <c r="O488" i="16"/>
  <c r="Q488" i="16" s="1"/>
  <c r="S487" i="16"/>
  <c r="R487" i="16"/>
  <c r="O487" i="16"/>
  <c r="Q487" i="16" s="1"/>
  <c r="S486" i="16"/>
  <c r="R486" i="16"/>
  <c r="O486" i="16"/>
  <c r="Q486" i="16" s="1"/>
  <c r="S485" i="16"/>
  <c r="R485" i="16"/>
  <c r="O485" i="16"/>
  <c r="Q485" i="16" s="1"/>
  <c r="S484" i="16"/>
  <c r="R484" i="16"/>
  <c r="O484" i="16"/>
  <c r="Q484" i="16" s="1"/>
  <c r="S483" i="16"/>
  <c r="R483" i="16"/>
  <c r="O483" i="16"/>
  <c r="Q483" i="16" s="1"/>
  <c r="S482" i="16"/>
  <c r="R482" i="16"/>
  <c r="O482" i="16"/>
  <c r="Q482" i="16" s="1"/>
  <c r="S481" i="16"/>
  <c r="R481" i="16"/>
  <c r="O481" i="16"/>
  <c r="Q481" i="16" s="1"/>
  <c r="S480" i="16"/>
  <c r="R480" i="16"/>
  <c r="O480" i="16"/>
  <c r="Q480" i="16" s="1"/>
  <c r="S479" i="16"/>
  <c r="R479" i="16"/>
  <c r="O479" i="16"/>
  <c r="Q479" i="16" s="1"/>
  <c r="S478" i="16"/>
  <c r="R478" i="16"/>
  <c r="O478" i="16"/>
  <c r="Q478" i="16" s="1"/>
  <c r="S477" i="16"/>
  <c r="R477" i="16"/>
  <c r="O477" i="16"/>
  <c r="Q477" i="16" s="1"/>
  <c r="S476" i="16"/>
  <c r="R476" i="16"/>
  <c r="O476" i="16"/>
  <c r="Q476" i="16" s="1"/>
  <c r="S475" i="16"/>
  <c r="R475" i="16"/>
  <c r="O475" i="16"/>
  <c r="Q475" i="16" s="1"/>
  <c r="S474" i="16"/>
  <c r="R474" i="16"/>
  <c r="O474" i="16"/>
  <c r="Q474" i="16" s="1"/>
  <c r="S473" i="16"/>
  <c r="R473" i="16"/>
  <c r="O473" i="16"/>
  <c r="Q473" i="16" s="1"/>
  <c r="S472" i="16"/>
  <c r="R472" i="16"/>
  <c r="O472" i="16"/>
  <c r="Q472" i="16" s="1"/>
  <c r="S471" i="16"/>
  <c r="R471" i="16"/>
  <c r="O471" i="16"/>
  <c r="Q471" i="16" s="1"/>
  <c r="S470" i="16"/>
  <c r="R470" i="16"/>
  <c r="O470" i="16"/>
  <c r="Q470" i="16" s="1"/>
  <c r="S469" i="16"/>
  <c r="R469" i="16"/>
  <c r="O469" i="16"/>
  <c r="Q469" i="16" s="1"/>
  <c r="S468" i="16"/>
  <c r="R468" i="16"/>
  <c r="O468" i="16"/>
  <c r="Q468" i="16" s="1"/>
  <c r="S467" i="16"/>
  <c r="R467" i="16"/>
  <c r="O467" i="16"/>
  <c r="Q467" i="16" s="1"/>
  <c r="S466" i="16"/>
  <c r="R466" i="16"/>
  <c r="O466" i="16"/>
  <c r="Q466" i="16" s="1"/>
  <c r="S465" i="16"/>
  <c r="R465" i="16"/>
  <c r="O465" i="16"/>
  <c r="Q465" i="16" s="1"/>
  <c r="S464" i="16"/>
  <c r="R464" i="16"/>
  <c r="O464" i="16"/>
  <c r="Q464" i="16" s="1"/>
  <c r="S463" i="16"/>
  <c r="R463" i="16"/>
  <c r="O463" i="16"/>
  <c r="Q463" i="16" s="1"/>
  <c r="S462" i="16"/>
  <c r="R462" i="16"/>
  <c r="O462" i="16"/>
  <c r="Q462" i="16" s="1"/>
  <c r="S461" i="16"/>
  <c r="R461" i="16"/>
  <c r="O461" i="16"/>
  <c r="Q461" i="16" s="1"/>
  <c r="S460" i="16"/>
  <c r="R460" i="16"/>
  <c r="O460" i="16"/>
  <c r="Q460" i="16" s="1"/>
  <c r="S459" i="16"/>
  <c r="R459" i="16"/>
  <c r="O459" i="16"/>
  <c r="Q459" i="16" s="1"/>
  <c r="S458" i="16"/>
  <c r="R458" i="16"/>
  <c r="O458" i="16"/>
  <c r="Q458" i="16" s="1"/>
  <c r="S457" i="16"/>
  <c r="R457" i="16"/>
  <c r="O457" i="16"/>
  <c r="Q457" i="16" s="1"/>
  <c r="S456" i="16"/>
  <c r="R456" i="16"/>
  <c r="O456" i="16"/>
  <c r="Q456" i="16" s="1"/>
  <c r="S455" i="16"/>
  <c r="R455" i="16"/>
  <c r="O455" i="16"/>
  <c r="Q455" i="16" s="1"/>
  <c r="S454" i="16"/>
  <c r="R454" i="16"/>
  <c r="O454" i="16"/>
  <c r="Q454" i="16" s="1"/>
  <c r="S453" i="16"/>
  <c r="R453" i="16"/>
  <c r="O453" i="16"/>
  <c r="Q453" i="16" s="1"/>
  <c r="S452" i="16"/>
  <c r="R452" i="16"/>
  <c r="O452" i="16"/>
  <c r="Q452" i="16" s="1"/>
  <c r="S451" i="16"/>
  <c r="R451" i="16"/>
  <c r="O451" i="16"/>
  <c r="Q451" i="16" s="1"/>
  <c r="S450" i="16"/>
  <c r="R450" i="16"/>
  <c r="O450" i="16"/>
  <c r="Q450" i="16" s="1"/>
  <c r="S449" i="16"/>
  <c r="R449" i="16"/>
  <c r="O449" i="16"/>
  <c r="Q449" i="16" s="1"/>
  <c r="S448" i="16"/>
  <c r="R448" i="16"/>
  <c r="O448" i="16"/>
  <c r="Q448" i="16" s="1"/>
  <c r="S447" i="16"/>
  <c r="R447" i="16"/>
  <c r="O447" i="16"/>
  <c r="Q447" i="16" s="1"/>
  <c r="S446" i="16"/>
  <c r="R446" i="16"/>
  <c r="O446" i="16"/>
  <c r="Q446" i="16" s="1"/>
  <c r="S445" i="16"/>
  <c r="R445" i="16"/>
  <c r="O445" i="16"/>
  <c r="Q445" i="16" s="1"/>
  <c r="S444" i="16"/>
  <c r="R444" i="16"/>
  <c r="O444" i="16"/>
  <c r="Q444" i="16" s="1"/>
  <c r="S443" i="16"/>
  <c r="R443" i="16"/>
  <c r="O443" i="16"/>
  <c r="Q443" i="16" s="1"/>
  <c r="S442" i="16"/>
  <c r="R442" i="16"/>
  <c r="O442" i="16"/>
  <c r="Q442" i="16" s="1"/>
  <c r="S441" i="16"/>
  <c r="R441" i="16"/>
  <c r="O441" i="16"/>
  <c r="Q441" i="16" s="1"/>
  <c r="S440" i="16"/>
  <c r="R440" i="16"/>
  <c r="O440" i="16"/>
  <c r="Q440" i="16" s="1"/>
  <c r="S439" i="16"/>
  <c r="R439" i="16"/>
  <c r="O439" i="16"/>
  <c r="Q439" i="16" s="1"/>
  <c r="S438" i="16"/>
  <c r="R438" i="16"/>
  <c r="O438" i="16"/>
  <c r="Q438" i="16" s="1"/>
  <c r="S437" i="16"/>
  <c r="R437" i="16"/>
  <c r="O437" i="16"/>
  <c r="Q437" i="16" s="1"/>
  <c r="S436" i="16"/>
  <c r="R436" i="16"/>
  <c r="O436" i="16"/>
  <c r="Q436" i="16" s="1"/>
  <c r="S435" i="16"/>
  <c r="R435" i="16"/>
  <c r="O435" i="16"/>
  <c r="Q435" i="16" s="1"/>
  <c r="S434" i="16"/>
  <c r="R434" i="16"/>
  <c r="O434" i="16"/>
  <c r="Q434" i="16" s="1"/>
  <c r="S433" i="16"/>
  <c r="R433" i="16"/>
  <c r="O433" i="16"/>
  <c r="Q433" i="16" s="1"/>
  <c r="S432" i="16"/>
  <c r="R432" i="16"/>
  <c r="O432" i="16"/>
  <c r="Q432" i="16" s="1"/>
  <c r="S431" i="16"/>
  <c r="R431" i="16"/>
  <c r="O431" i="16"/>
  <c r="Q431" i="16" s="1"/>
  <c r="S430" i="16"/>
  <c r="R430" i="16"/>
  <c r="O430" i="16"/>
  <c r="Q430" i="16" s="1"/>
  <c r="S429" i="16"/>
  <c r="R429" i="16"/>
  <c r="O429" i="16"/>
  <c r="Q429" i="16" s="1"/>
  <c r="S428" i="16"/>
  <c r="R428" i="16"/>
  <c r="O428" i="16"/>
  <c r="Q428" i="16" s="1"/>
  <c r="S427" i="16"/>
  <c r="R427" i="16"/>
  <c r="O427" i="16"/>
  <c r="Q427" i="16" s="1"/>
  <c r="S426" i="16"/>
  <c r="R426" i="16"/>
  <c r="O426" i="16"/>
  <c r="Q426" i="16" s="1"/>
  <c r="S425" i="16"/>
  <c r="R425" i="16"/>
  <c r="O425" i="16"/>
  <c r="Q425" i="16" s="1"/>
  <c r="S424" i="16"/>
  <c r="R424" i="16"/>
  <c r="O424" i="16"/>
  <c r="Q424" i="16" s="1"/>
  <c r="S423" i="16"/>
  <c r="R423" i="16"/>
  <c r="O423" i="16"/>
  <c r="Q423" i="16" s="1"/>
  <c r="S422" i="16"/>
  <c r="R422" i="16"/>
  <c r="O422" i="16"/>
  <c r="Q422" i="16" s="1"/>
  <c r="S421" i="16"/>
  <c r="R421" i="16"/>
  <c r="O421" i="16"/>
  <c r="Q421" i="16" s="1"/>
  <c r="S420" i="16"/>
  <c r="R420" i="16"/>
  <c r="O420" i="16"/>
  <c r="Q420" i="16" s="1"/>
  <c r="S419" i="16"/>
  <c r="R419" i="16"/>
  <c r="O419" i="16"/>
  <c r="Q419" i="16" s="1"/>
  <c r="S418" i="16"/>
  <c r="R418" i="16"/>
  <c r="O418" i="16"/>
  <c r="Q418" i="16" s="1"/>
  <c r="S417" i="16"/>
  <c r="R417" i="16"/>
  <c r="O417" i="16"/>
  <c r="Q417" i="16" s="1"/>
  <c r="S416" i="16"/>
  <c r="R416" i="16"/>
  <c r="O416" i="16"/>
  <c r="Q416" i="16" s="1"/>
  <c r="S415" i="16"/>
  <c r="R415" i="16"/>
  <c r="O415" i="16"/>
  <c r="Q415" i="16" s="1"/>
  <c r="S414" i="16"/>
  <c r="R414" i="16"/>
  <c r="O414" i="16"/>
  <c r="Q414" i="16" s="1"/>
  <c r="S413" i="16"/>
  <c r="R413" i="16"/>
  <c r="O413" i="16"/>
  <c r="Q413" i="16" s="1"/>
  <c r="S412" i="16"/>
  <c r="R412" i="16"/>
  <c r="O412" i="16"/>
  <c r="Q412" i="16" s="1"/>
  <c r="S411" i="16"/>
  <c r="R411" i="16"/>
  <c r="O411" i="16"/>
  <c r="Q411" i="16" s="1"/>
  <c r="S410" i="16"/>
  <c r="R410" i="16"/>
  <c r="O410" i="16"/>
  <c r="Q410" i="16" s="1"/>
  <c r="S409" i="16"/>
  <c r="R409" i="16"/>
  <c r="O409" i="16"/>
  <c r="Q409" i="16" s="1"/>
  <c r="S408" i="16"/>
  <c r="R408" i="16"/>
  <c r="O408" i="16"/>
  <c r="Q408" i="16" s="1"/>
  <c r="S407" i="16"/>
  <c r="R407" i="16"/>
  <c r="O407" i="16"/>
  <c r="Q407" i="16" s="1"/>
  <c r="S406" i="16"/>
  <c r="R406" i="16"/>
  <c r="O406" i="16"/>
  <c r="Q406" i="16" s="1"/>
  <c r="S405" i="16"/>
  <c r="R405" i="16"/>
  <c r="O405" i="16"/>
  <c r="Q405" i="16" s="1"/>
  <c r="S404" i="16"/>
  <c r="R404" i="16"/>
  <c r="O404" i="16"/>
  <c r="Q404" i="16" s="1"/>
  <c r="S403" i="16"/>
  <c r="R403" i="16"/>
  <c r="O403" i="16"/>
  <c r="Q403" i="16" s="1"/>
  <c r="S402" i="16"/>
  <c r="R402" i="16"/>
  <c r="O402" i="16"/>
  <c r="Q402" i="16" s="1"/>
  <c r="S401" i="16"/>
  <c r="R401" i="16"/>
  <c r="O401" i="16"/>
  <c r="Q401" i="16" s="1"/>
  <c r="S400" i="16"/>
  <c r="R400" i="16"/>
  <c r="O400" i="16"/>
  <c r="Q400" i="16" s="1"/>
  <c r="S399" i="16"/>
  <c r="R399" i="16"/>
  <c r="O399" i="16"/>
  <c r="Q399" i="16" s="1"/>
  <c r="S398" i="16"/>
  <c r="R398" i="16"/>
  <c r="O398" i="16"/>
  <c r="Q398" i="16" s="1"/>
  <c r="S397" i="16"/>
  <c r="R397" i="16"/>
  <c r="O397" i="16"/>
  <c r="Q397" i="16" s="1"/>
  <c r="S396" i="16"/>
  <c r="R396" i="16"/>
  <c r="O396" i="16"/>
  <c r="Q396" i="16" s="1"/>
  <c r="S395" i="16"/>
  <c r="R395" i="16"/>
  <c r="O395" i="16"/>
  <c r="Q395" i="16" s="1"/>
  <c r="S394" i="16"/>
  <c r="R394" i="16"/>
  <c r="O394" i="16"/>
  <c r="Q394" i="16" s="1"/>
  <c r="S393" i="16"/>
  <c r="R393" i="16"/>
  <c r="O393" i="16"/>
  <c r="Q393" i="16" s="1"/>
  <c r="S392" i="16"/>
  <c r="R392" i="16"/>
  <c r="O392" i="16"/>
  <c r="Q392" i="16" s="1"/>
  <c r="S391" i="16"/>
  <c r="R391" i="16"/>
  <c r="O391" i="16"/>
  <c r="Q391" i="16" s="1"/>
  <c r="S390" i="16"/>
  <c r="R390" i="16"/>
  <c r="O390" i="16"/>
  <c r="Q390" i="16" s="1"/>
  <c r="S389" i="16"/>
  <c r="R389" i="16"/>
  <c r="O389" i="16"/>
  <c r="Q389" i="16" s="1"/>
  <c r="S388" i="16"/>
  <c r="R388" i="16"/>
  <c r="O388" i="16"/>
  <c r="Q388" i="16" s="1"/>
  <c r="S387" i="16"/>
  <c r="R387" i="16"/>
  <c r="O387" i="16"/>
  <c r="Q387" i="16" s="1"/>
  <c r="S386" i="16"/>
  <c r="R386" i="16"/>
  <c r="O386" i="16"/>
  <c r="Q386" i="16" s="1"/>
  <c r="S385" i="16"/>
  <c r="R385" i="16"/>
  <c r="O385" i="16"/>
  <c r="Q385" i="16" s="1"/>
  <c r="S384" i="16"/>
  <c r="R384" i="16"/>
  <c r="O384" i="16"/>
  <c r="Q384" i="16" s="1"/>
  <c r="S383" i="16"/>
  <c r="R383" i="16"/>
  <c r="O383" i="16"/>
  <c r="Q383" i="16" s="1"/>
  <c r="S382" i="16"/>
  <c r="R382" i="16"/>
  <c r="O382" i="16"/>
  <c r="Q382" i="16" s="1"/>
  <c r="S381" i="16"/>
  <c r="R381" i="16"/>
  <c r="O381" i="16"/>
  <c r="Q381" i="16" s="1"/>
  <c r="S380" i="16"/>
  <c r="R380" i="16"/>
  <c r="O380" i="16"/>
  <c r="Q380" i="16" s="1"/>
  <c r="S379" i="16"/>
  <c r="R379" i="16"/>
  <c r="O379" i="16"/>
  <c r="Q379" i="16" s="1"/>
  <c r="S378" i="16"/>
  <c r="R378" i="16"/>
  <c r="O378" i="16"/>
  <c r="Q378" i="16" s="1"/>
  <c r="S377" i="16"/>
  <c r="R377" i="16"/>
  <c r="O377" i="16"/>
  <c r="Q377" i="16" s="1"/>
  <c r="S376" i="16"/>
  <c r="R376" i="16"/>
  <c r="O376" i="16"/>
  <c r="Q376" i="16" s="1"/>
  <c r="S375" i="16"/>
  <c r="R375" i="16"/>
  <c r="O375" i="16"/>
  <c r="Q375" i="16" s="1"/>
  <c r="S374" i="16"/>
  <c r="R374" i="16"/>
  <c r="O374" i="16"/>
  <c r="Q374" i="16" s="1"/>
  <c r="S373" i="16"/>
  <c r="R373" i="16"/>
  <c r="O373" i="16"/>
  <c r="Q373" i="16" s="1"/>
  <c r="S372" i="16"/>
  <c r="R372" i="16"/>
  <c r="O372" i="16"/>
  <c r="Q372" i="16" s="1"/>
  <c r="S371" i="16"/>
  <c r="R371" i="16"/>
  <c r="O371" i="16"/>
  <c r="Q371" i="16" s="1"/>
  <c r="S370" i="16"/>
  <c r="R370" i="16"/>
  <c r="O370" i="16"/>
  <c r="Q370" i="16" s="1"/>
  <c r="S369" i="16"/>
  <c r="R369" i="16"/>
  <c r="O369" i="16"/>
  <c r="Q369" i="16" s="1"/>
  <c r="S368" i="16"/>
  <c r="R368" i="16"/>
  <c r="O368" i="16"/>
  <c r="Q368" i="16" s="1"/>
  <c r="S367" i="16"/>
  <c r="R367" i="16"/>
  <c r="O367" i="16"/>
  <c r="Q367" i="16" s="1"/>
  <c r="S366" i="16"/>
  <c r="R366" i="16"/>
  <c r="O366" i="16"/>
  <c r="Q366" i="16" s="1"/>
  <c r="S365" i="16"/>
  <c r="R365" i="16"/>
  <c r="O365" i="16"/>
  <c r="Q365" i="16" s="1"/>
  <c r="S364" i="16"/>
  <c r="R364" i="16"/>
  <c r="O364" i="16"/>
  <c r="Q364" i="16" s="1"/>
  <c r="S363" i="16"/>
  <c r="R363" i="16"/>
  <c r="O363" i="16"/>
  <c r="Q363" i="16" s="1"/>
  <c r="S362" i="16"/>
  <c r="R362" i="16"/>
  <c r="O362" i="16"/>
  <c r="Q362" i="16" s="1"/>
  <c r="S361" i="16"/>
  <c r="R361" i="16"/>
  <c r="O361" i="16"/>
  <c r="Q361" i="16" s="1"/>
  <c r="S360" i="16"/>
  <c r="R360" i="16"/>
  <c r="O360" i="16"/>
  <c r="Q360" i="16" s="1"/>
  <c r="S359" i="16"/>
  <c r="R359" i="16"/>
  <c r="O359" i="16"/>
  <c r="Q359" i="16" s="1"/>
  <c r="S358" i="16"/>
  <c r="R358" i="16"/>
  <c r="O358" i="16"/>
  <c r="Q358" i="16" s="1"/>
  <c r="S357" i="16"/>
  <c r="R357" i="16"/>
  <c r="O357" i="16"/>
  <c r="Q357" i="16" s="1"/>
  <c r="S356" i="16"/>
  <c r="R356" i="16"/>
  <c r="O356" i="16"/>
  <c r="Q356" i="16" s="1"/>
  <c r="S355" i="16"/>
  <c r="R355" i="16"/>
  <c r="O355" i="16"/>
  <c r="Q355" i="16" s="1"/>
  <c r="S354" i="16"/>
  <c r="R354" i="16"/>
  <c r="O354" i="16"/>
  <c r="Q354" i="16" s="1"/>
  <c r="S353" i="16"/>
  <c r="R353" i="16"/>
  <c r="O353" i="16"/>
  <c r="Q353" i="16" s="1"/>
  <c r="S352" i="16"/>
  <c r="R352" i="16"/>
  <c r="O352" i="16"/>
  <c r="Q352" i="16" s="1"/>
  <c r="S351" i="16"/>
  <c r="R351" i="16"/>
  <c r="O351" i="16"/>
  <c r="Q351" i="16" s="1"/>
  <c r="S350" i="16"/>
  <c r="R350" i="16"/>
  <c r="O350" i="16"/>
  <c r="Q350" i="16" s="1"/>
  <c r="S349" i="16"/>
  <c r="R349" i="16"/>
  <c r="O349" i="16"/>
  <c r="Q349" i="16" s="1"/>
  <c r="S348" i="16"/>
  <c r="R348" i="16"/>
  <c r="O348" i="16"/>
  <c r="Q348" i="16" s="1"/>
  <c r="S347" i="16"/>
  <c r="R347" i="16"/>
  <c r="O347" i="16"/>
  <c r="Q347" i="16" s="1"/>
  <c r="S346" i="16"/>
  <c r="R346" i="16"/>
  <c r="O346" i="16"/>
  <c r="Q346" i="16" s="1"/>
  <c r="S345" i="16"/>
  <c r="R345" i="16"/>
  <c r="O345" i="16"/>
  <c r="Q345" i="16" s="1"/>
  <c r="S344" i="16"/>
  <c r="R344" i="16"/>
  <c r="O344" i="16"/>
  <c r="Q344" i="16" s="1"/>
  <c r="S343" i="16"/>
  <c r="R343" i="16"/>
  <c r="O343" i="16"/>
  <c r="Q343" i="16" s="1"/>
  <c r="S342" i="16"/>
  <c r="R342" i="16"/>
  <c r="O342" i="16"/>
  <c r="Q342" i="16" s="1"/>
  <c r="S341" i="16"/>
  <c r="R341" i="16"/>
  <c r="O341" i="16"/>
  <c r="Q341" i="16" s="1"/>
  <c r="S340" i="16"/>
  <c r="R340" i="16"/>
  <c r="O340" i="16"/>
  <c r="Q340" i="16" s="1"/>
  <c r="S339" i="16"/>
  <c r="R339" i="16"/>
  <c r="O339" i="16"/>
  <c r="Q339" i="16" s="1"/>
  <c r="S338" i="16"/>
  <c r="R338" i="16"/>
  <c r="O338" i="16"/>
  <c r="Q338" i="16" s="1"/>
  <c r="S337" i="16"/>
  <c r="R337" i="16"/>
  <c r="O337" i="16"/>
  <c r="Q337" i="16" s="1"/>
  <c r="S336" i="16"/>
  <c r="R336" i="16"/>
  <c r="O336" i="16"/>
  <c r="Q336" i="16" s="1"/>
  <c r="S335" i="16"/>
  <c r="R335" i="16"/>
  <c r="O335" i="16"/>
  <c r="Q335" i="16" s="1"/>
  <c r="S334" i="16"/>
  <c r="R334" i="16"/>
  <c r="O334" i="16"/>
  <c r="Q334" i="16" s="1"/>
  <c r="S333" i="16"/>
  <c r="R333" i="16"/>
  <c r="O333" i="16"/>
  <c r="Q333" i="16" s="1"/>
  <c r="S332" i="16"/>
  <c r="R332" i="16"/>
  <c r="O332" i="16"/>
  <c r="Q332" i="16" s="1"/>
  <c r="S331" i="16"/>
  <c r="R331" i="16"/>
  <c r="O331" i="16"/>
  <c r="Q331" i="16" s="1"/>
  <c r="S330" i="16"/>
  <c r="R330" i="16"/>
  <c r="O330" i="16"/>
  <c r="Q330" i="16" s="1"/>
  <c r="S329" i="16"/>
  <c r="R329" i="16"/>
  <c r="O329" i="16"/>
  <c r="Q329" i="16" s="1"/>
  <c r="S328" i="16"/>
  <c r="R328" i="16"/>
  <c r="O328" i="16"/>
  <c r="Q328" i="16" s="1"/>
  <c r="S327" i="16"/>
  <c r="R327" i="16"/>
  <c r="O327" i="16"/>
  <c r="Q327" i="16" s="1"/>
  <c r="S326" i="16"/>
  <c r="R326" i="16"/>
  <c r="O326" i="16"/>
  <c r="Q326" i="16" s="1"/>
  <c r="S325" i="16"/>
  <c r="R325" i="16"/>
  <c r="O325" i="16"/>
  <c r="Q325" i="16" s="1"/>
  <c r="S324" i="16"/>
  <c r="R324" i="16"/>
  <c r="O324" i="16"/>
  <c r="Q324" i="16" s="1"/>
  <c r="S323" i="16"/>
  <c r="R323" i="16"/>
  <c r="O323" i="16"/>
  <c r="Q323" i="16" s="1"/>
  <c r="S322" i="16"/>
  <c r="R322" i="16"/>
  <c r="O322" i="16"/>
  <c r="Q322" i="16" s="1"/>
  <c r="S321" i="16"/>
  <c r="R321" i="16"/>
  <c r="O321" i="16"/>
  <c r="Q321" i="16" s="1"/>
  <c r="S320" i="16"/>
  <c r="R320" i="16"/>
  <c r="O320" i="16"/>
  <c r="Q320" i="16" s="1"/>
  <c r="S319" i="16"/>
  <c r="R319" i="16"/>
  <c r="O319" i="16"/>
  <c r="Q319" i="16" s="1"/>
  <c r="S318" i="16"/>
  <c r="R318" i="16"/>
  <c r="O318" i="16"/>
  <c r="Q318" i="16" s="1"/>
  <c r="S317" i="16"/>
  <c r="R317" i="16"/>
  <c r="O317" i="16"/>
  <c r="Q317" i="16" s="1"/>
  <c r="S316" i="16"/>
  <c r="R316" i="16"/>
  <c r="O316" i="16"/>
  <c r="Q316" i="16" s="1"/>
  <c r="S315" i="16"/>
  <c r="R315" i="16"/>
  <c r="O315" i="16"/>
  <c r="Q315" i="16" s="1"/>
  <c r="S314" i="16"/>
  <c r="R314" i="16"/>
  <c r="O314" i="16"/>
  <c r="Q314" i="16" s="1"/>
  <c r="S313" i="16"/>
  <c r="R313" i="16"/>
  <c r="O313" i="16"/>
  <c r="Q313" i="16" s="1"/>
  <c r="S312" i="16"/>
  <c r="R312" i="16"/>
  <c r="O312" i="16"/>
  <c r="Q312" i="16" s="1"/>
  <c r="S311" i="16"/>
  <c r="R311" i="16"/>
  <c r="O311" i="16"/>
  <c r="Q311" i="16" s="1"/>
  <c r="S310" i="16"/>
  <c r="R310" i="16"/>
  <c r="O310" i="16"/>
  <c r="Q310" i="16" s="1"/>
  <c r="S309" i="16"/>
  <c r="R309" i="16"/>
  <c r="O309" i="16"/>
  <c r="Q309" i="16" s="1"/>
  <c r="S308" i="16"/>
  <c r="R308" i="16"/>
  <c r="O308" i="16"/>
  <c r="Q308" i="16" s="1"/>
  <c r="S307" i="16"/>
  <c r="R307" i="16"/>
  <c r="O307" i="16"/>
  <c r="Q307" i="16" s="1"/>
  <c r="S306" i="16"/>
  <c r="R306" i="16"/>
  <c r="O306" i="16"/>
  <c r="Q306" i="16" s="1"/>
  <c r="S305" i="16"/>
  <c r="R305" i="16"/>
  <c r="O305" i="16"/>
  <c r="Q305" i="16" s="1"/>
  <c r="S304" i="16"/>
  <c r="R304" i="16"/>
  <c r="O304" i="16"/>
  <c r="Q304" i="16" s="1"/>
  <c r="S303" i="16"/>
  <c r="R303" i="16"/>
  <c r="O303" i="16"/>
  <c r="Q303" i="16" s="1"/>
  <c r="S302" i="16"/>
  <c r="R302" i="16"/>
  <c r="O302" i="16"/>
  <c r="Q302" i="16" s="1"/>
  <c r="S301" i="16"/>
  <c r="R301" i="16"/>
  <c r="O301" i="16"/>
  <c r="Q301" i="16" s="1"/>
  <c r="S300" i="16"/>
  <c r="R300" i="16"/>
  <c r="O300" i="16"/>
  <c r="Q300" i="16" s="1"/>
  <c r="S299" i="16"/>
  <c r="R299" i="16"/>
  <c r="O299" i="16"/>
  <c r="Q299" i="16" s="1"/>
  <c r="S298" i="16"/>
  <c r="R298" i="16"/>
  <c r="O298" i="16"/>
  <c r="Q298" i="16" s="1"/>
  <c r="S297" i="16"/>
  <c r="R297" i="16"/>
  <c r="O297" i="16"/>
  <c r="Q297" i="16" s="1"/>
  <c r="S296" i="16"/>
  <c r="R296" i="16"/>
  <c r="O296" i="16"/>
  <c r="Q296" i="16" s="1"/>
  <c r="S295" i="16"/>
  <c r="R295" i="16"/>
  <c r="O295" i="16"/>
  <c r="Q295" i="16" s="1"/>
  <c r="S294" i="16"/>
  <c r="R294" i="16"/>
  <c r="O294" i="16"/>
  <c r="Q294" i="16" s="1"/>
  <c r="S293" i="16"/>
  <c r="R293" i="16"/>
  <c r="O293" i="16"/>
  <c r="Q293" i="16" s="1"/>
  <c r="S292" i="16"/>
  <c r="R292" i="16"/>
  <c r="O292" i="16"/>
  <c r="Q292" i="16" s="1"/>
  <c r="S291" i="16"/>
  <c r="R291" i="16"/>
  <c r="O291" i="16"/>
  <c r="Q291" i="16" s="1"/>
  <c r="S290" i="16"/>
  <c r="R290" i="16"/>
  <c r="O290" i="16"/>
  <c r="Q290" i="16" s="1"/>
  <c r="S289" i="16"/>
  <c r="R289" i="16"/>
  <c r="O289" i="16"/>
  <c r="Q289" i="16" s="1"/>
  <c r="S288" i="16"/>
  <c r="R288" i="16"/>
  <c r="O288" i="16"/>
  <c r="Q288" i="16" s="1"/>
  <c r="S287" i="16"/>
  <c r="R287" i="16"/>
  <c r="O287" i="16"/>
  <c r="Q287" i="16" s="1"/>
  <c r="S286" i="16"/>
  <c r="R286" i="16"/>
  <c r="O286" i="16"/>
  <c r="Q286" i="16" s="1"/>
  <c r="S285" i="16"/>
  <c r="R285" i="16"/>
  <c r="O285" i="16"/>
  <c r="Q285" i="16" s="1"/>
  <c r="S284" i="16"/>
  <c r="R284" i="16"/>
  <c r="O284" i="16"/>
  <c r="Q284" i="16" s="1"/>
  <c r="S283" i="16"/>
  <c r="R283" i="16"/>
  <c r="O283" i="16"/>
  <c r="Q283" i="16" s="1"/>
  <c r="S282" i="16"/>
  <c r="R282" i="16"/>
  <c r="O282" i="16"/>
  <c r="Q282" i="16" s="1"/>
  <c r="S281" i="16"/>
  <c r="R281" i="16"/>
  <c r="O281" i="16"/>
  <c r="Q281" i="16" s="1"/>
  <c r="S280" i="16"/>
  <c r="R280" i="16"/>
  <c r="O280" i="16"/>
  <c r="Q280" i="16" s="1"/>
  <c r="S279" i="16"/>
  <c r="R279" i="16"/>
  <c r="O279" i="16"/>
  <c r="Q279" i="16" s="1"/>
  <c r="S278" i="16"/>
  <c r="R278" i="16"/>
  <c r="O278" i="16"/>
  <c r="Q278" i="16" s="1"/>
  <c r="S277" i="16"/>
  <c r="R277" i="16"/>
  <c r="O277" i="16"/>
  <c r="Q277" i="16" s="1"/>
  <c r="S276" i="16"/>
  <c r="R276" i="16"/>
  <c r="O276" i="16"/>
  <c r="Q276" i="16" s="1"/>
  <c r="S275" i="16"/>
  <c r="R275" i="16"/>
  <c r="O275" i="16"/>
  <c r="Q275" i="16" s="1"/>
  <c r="S274" i="16"/>
  <c r="R274" i="16"/>
  <c r="O274" i="16"/>
  <c r="Q274" i="16" s="1"/>
  <c r="S273" i="16"/>
  <c r="R273" i="16"/>
  <c r="O273" i="16"/>
  <c r="Q273" i="16" s="1"/>
  <c r="S272" i="16"/>
  <c r="R272" i="16"/>
  <c r="O272" i="16"/>
  <c r="Q272" i="16" s="1"/>
  <c r="S271" i="16"/>
  <c r="R271" i="16"/>
  <c r="O271" i="16"/>
  <c r="Q271" i="16" s="1"/>
  <c r="S270" i="16"/>
  <c r="R270" i="16"/>
  <c r="O270" i="16"/>
  <c r="Q270" i="16" s="1"/>
  <c r="S269" i="16"/>
  <c r="R269" i="16"/>
  <c r="O269" i="16"/>
  <c r="Q269" i="16" s="1"/>
  <c r="S268" i="16"/>
  <c r="R268" i="16"/>
  <c r="O268" i="16"/>
  <c r="Q268" i="16" s="1"/>
  <c r="S267" i="16"/>
  <c r="R267" i="16"/>
  <c r="O267" i="16"/>
  <c r="Q267" i="16" s="1"/>
  <c r="S266" i="16"/>
  <c r="R266" i="16"/>
  <c r="O266" i="16"/>
  <c r="Q266" i="16" s="1"/>
  <c r="S265" i="16"/>
  <c r="R265" i="16"/>
  <c r="O265" i="16"/>
  <c r="Q265" i="16" s="1"/>
  <c r="S264" i="16"/>
  <c r="R264" i="16"/>
  <c r="O264" i="16"/>
  <c r="Q264" i="16" s="1"/>
  <c r="S263" i="16"/>
  <c r="R263" i="16"/>
  <c r="O263" i="16"/>
  <c r="Q263" i="16" s="1"/>
  <c r="S262" i="16"/>
  <c r="R262" i="16"/>
  <c r="O262" i="16"/>
  <c r="Q262" i="16" s="1"/>
  <c r="S261" i="16"/>
  <c r="R261" i="16"/>
  <c r="O261" i="16"/>
  <c r="Q261" i="16" s="1"/>
  <c r="S260" i="16"/>
  <c r="R260" i="16"/>
  <c r="O260" i="16"/>
  <c r="Q260" i="16" s="1"/>
  <c r="S259" i="16"/>
  <c r="R259" i="16"/>
  <c r="O259" i="16"/>
  <c r="Q259" i="16" s="1"/>
  <c r="S258" i="16"/>
  <c r="R258" i="16"/>
  <c r="O258" i="16"/>
  <c r="Q258" i="16" s="1"/>
  <c r="S257" i="16"/>
  <c r="R257" i="16"/>
  <c r="O257" i="16"/>
  <c r="Q257" i="16" s="1"/>
  <c r="S256" i="16"/>
  <c r="R256" i="16"/>
  <c r="O256" i="16"/>
  <c r="Q256" i="16" s="1"/>
  <c r="S255" i="16"/>
  <c r="R255" i="16"/>
  <c r="O255" i="16"/>
  <c r="Q255" i="16" s="1"/>
  <c r="S254" i="16"/>
  <c r="R254" i="16"/>
  <c r="O254" i="16"/>
  <c r="Q254" i="16" s="1"/>
  <c r="S253" i="16"/>
  <c r="R253" i="16"/>
  <c r="O253" i="16"/>
  <c r="Q253" i="16" s="1"/>
  <c r="S252" i="16"/>
  <c r="R252" i="16"/>
  <c r="O252" i="16"/>
  <c r="Q252" i="16" s="1"/>
  <c r="S251" i="16"/>
  <c r="R251" i="16"/>
  <c r="O251" i="16"/>
  <c r="Q251" i="16" s="1"/>
  <c r="S250" i="16"/>
  <c r="R250" i="16"/>
  <c r="O250" i="16"/>
  <c r="Q250" i="16" s="1"/>
  <c r="S249" i="16"/>
  <c r="R249" i="16"/>
  <c r="O249" i="16"/>
  <c r="Q249" i="16" s="1"/>
  <c r="S248" i="16"/>
  <c r="R248" i="16"/>
  <c r="O248" i="16"/>
  <c r="Q248" i="16" s="1"/>
  <c r="S247" i="16"/>
  <c r="R247" i="16"/>
  <c r="O247" i="16"/>
  <c r="Q247" i="16" s="1"/>
  <c r="S246" i="16"/>
  <c r="R246" i="16"/>
  <c r="O246" i="16"/>
  <c r="Q246" i="16" s="1"/>
  <c r="S245" i="16"/>
  <c r="R245" i="16"/>
  <c r="O245" i="16"/>
  <c r="Q245" i="16" s="1"/>
  <c r="S244" i="16"/>
  <c r="R244" i="16"/>
  <c r="O244" i="16"/>
  <c r="Q244" i="16" s="1"/>
  <c r="S243" i="16"/>
  <c r="R243" i="16"/>
  <c r="O243" i="16"/>
  <c r="Q243" i="16" s="1"/>
  <c r="S242" i="16"/>
  <c r="R242" i="16"/>
  <c r="O242" i="16"/>
  <c r="Q242" i="16" s="1"/>
  <c r="S241" i="16"/>
  <c r="R241" i="16"/>
  <c r="O241" i="16"/>
  <c r="Q241" i="16" s="1"/>
  <c r="S240" i="16"/>
  <c r="R240" i="16"/>
  <c r="O240" i="16"/>
  <c r="Q240" i="16" s="1"/>
  <c r="S239" i="16"/>
  <c r="R239" i="16"/>
  <c r="O239" i="16"/>
  <c r="Q239" i="16" s="1"/>
  <c r="S238" i="16"/>
  <c r="R238" i="16"/>
  <c r="O238" i="16"/>
  <c r="Q238" i="16" s="1"/>
  <c r="S237" i="16"/>
  <c r="R237" i="16"/>
  <c r="O237" i="16"/>
  <c r="Q237" i="16" s="1"/>
  <c r="S236" i="16"/>
  <c r="R236" i="16"/>
  <c r="O236" i="16"/>
  <c r="Q236" i="16" s="1"/>
  <c r="S235" i="16"/>
  <c r="R235" i="16"/>
  <c r="O235" i="16"/>
  <c r="Q235" i="16" s="1"/>
  <c r="S234" i="16"/>
  <c r="R234" i="16"/>
  <c r="O234" i="16"/>
  <c r="Q234" i="16" s="1"/>
  <c r="S233" i="16"/>
  <c r="R233" i="16"/>
  <c r="O233" i="16"/>
  <c r="Q233" i="16" s="1"/>
  <c r="S232" i="16"/>
  <c r="R232" i="16"/>
  <c r="O232" i="16"/>
  <c r="Q232" i="16" s="1"/>
  <c r="S231" i="16"/>
  <c r="R231" i="16"/>
  <c r="O231" i="16"/>
  <c r="Q231" i="16" s="1"/>
  <c r="S230" i="16"/>
  <c r="R230" i="16"/>
  <c r="O230" i="16"/>
  <c r="Q230" i="16" s="1"/>
  <c r="S229" i="16"/>
  <c r="R229" i="16"/>
  <c r="O229" i="16"/>
  <c r="Q229" i="16" s="1"/>
  <c r="S228" i="16"/>
  <c r="R228" i="16"/>
  <c r="O228" i="16"/>
  <c r="Q228" i="16" s="1"/>
  <c r="S227" i="16"/>
  <c r="R227" i="16"/>
  <c r="O227" i="16"/>
  <c r="Q227" i="16" s="1"/>
  <c r="S226" i="16"/>
  <c r="R226" i="16"/>
  <c r="O226" i="16"/>
  <c r="Q226" i="16" s="1"/>
  <c r="S225" i="16"/>
  <c r="R225" i="16"/>
  <c r="O225" i="16"/>
  <c r="Q225" i="16" s="1"/>
  <c r="S224" i="16"/>
  <c r="R224" i="16"/>
  <c r="O224" i="16"/>
  <c r="Q224" i="16" s="1"/>
  <c r="S223" i="16"/>
  <c r="R223" i="16"/>
  <c r="O223" i="16"/>
  <c r="Q223" i="16" s="1"/>
  <c r="S222" i="16"/>
  <c r="R222" i="16"/>
  <c r="O222" i="16"/>
  <c r="Q222" i="16" s="1"/>
  <c r="S221" i="16"/>
  <c r="R221" i="16"/>
  <c r="O221" i="16"/>
  <c r="Q221" i="16" s="1"/>
  <c r="S220" i="16"/>
  <c r="R220" i="16"/>
  <c r="O220" i="16"/>
  <c r="Q220" i="16" s="1"/>
  <c r="S219" i="16"/>
  <c r="R219" i="16"/>
  <c r="O219" i="16"/>
  <c r="Q219" i="16" s="1"/>
  <c r="S218" i="16"/>
  <c r="R218" i="16"/>
  <c r="O218" i="16"/>
  <c r="Q218" i="16" s="1"/>
  <c r="S217" i="16"/>
  <c r="R217" i="16"/>
  <c r="O217" i="16"/>
  <c r="Q217" i="16" s="1"/>
  <c r="S216" i="16"/>
  <c r="R216" i="16"/>
  <c r="O216" i="16"/>
  <c r="Q216" i="16" s="1"/>
  <c r="S215" i="16"/>
  <c r="R215" i="16"/>
  <c r="O215" i="16"/>
  <c r="Q215" i="16" s="1"/>
  <c r="S214" i="16"/>
  <c r="R214" i="16"/>
  <c r="O214" i="16"/>
  <c r="Q214" i="16" s="1"/>
  <c r="S213" i="16"/>
  <c r="R213" i="16"/>
  <c r="O213" i="16"/>
  <c r="Q213" i="16" s="1"/>
  <c r="S212" i="16"/>
  <c r="R212" i="16"/>
  <c r="O212" i="16"/>
  <c r="Q212" i="16" s="1"/>
  <c r="S211" i="16"/>
  <c r="R211" i="16"/>
  <c r="O211" i="16"/>
  <c r="Q211" i="16" s="1"/>
  <c r="S210" i="16"/>
  <c r="R210" i="16"/>
  <c r="O210" i="16"/>
  <c r="Q210" i="16" s="1"/>
  <c r="S209" i="16"/>
  <c r="R209" i="16"/>
  <c r="O209" i="16"/>
  <c r="Q209" i="16" s="1"/>
  <c r="S208" i="16"/>
  <c r="R208" i="16"/>
  <c r="O208" i="16"/>
  <c r="Q208" i="16" s="1"/>
  <c r="S207" i="16"/>
  <c r="R207" i="16"/>
  <c r="O207" i="16"/>
  <c r="Q207" i="16" s="1"/>
  <c r="S206" i="16"/>
  <c r="R206" i="16"/>
  <c r="O206" i="16"/>
  <c r="Q206" i="16" s="1"/>
  <c r="S205" i="16"/>
  <c r="R205" i="16"/>
  <c r="O205" i="16"/>
  <c r="Q205" i="16" s="1"/>
  <c r="S204" i="16"/>
  <c r="R204" i="16"/>
  <c r="O204" i="16"/>
  <c r="Q204" i="16" s="1"/>
  <c r="S203" i="16"/>
  <c r="R203" i="16"/>
  <c r="O203" i="16"/>
  <c r="Q203" i="16" s="1"/>
  <c r="S202" i="16"/>
  <c r="R202" i="16"/>
  <c r="O202" i="16"/>
  <c r="Q202" i="16" s="1"/>
  <c r="S201" i="16"/>
  <c r="R201" i="16"/>
  <c r="O201" i="16"/>
  <c r="Q201" i="16" s="1"/>
  <c r="S200" i="16"/>
  <c r="R200" i="16"/>
  <c r="O200" i="16"/>
  <c r="Q200" i="16" s="1"/>
  <c r="S199" i="16"/>
  <c r="R199" i="16"/>
  <c r="O199" i="16"/>
  <c r="Q199" i="16" s="1"/>
  <c r="S198" i="16"/>
  <c r="R198" i="16"/>
  <c r="O198" i="16"/>
  <c r="Q198" i="16" s="1"/>
  <c r="S197" i="16"/>
  <c r="R197" i="16"/>
  <c r="O197" i="16"/>
  <c r="Q197" i="16" s="1"/>
  <c r="S196" i="16"/>
  <c r="R196" i="16"/>
  <c r="O196" i="16"/>
  <c r="Q196" i="16" s="1"/>
  <c r="S195" i="16"/>
  <c r="R195" i="16"/>
  <c r="O195" i="16"/>
  <c r="Q195" i="16" s="1"/>
  <c r="S194" i="16"/>
  <c r="R194" i="16"/>
  <c r="O194" i="16"/>
  <c r="Q194" i="16" s="1"/>
  <c r="S193" i="16"/>
  <c r="R193" i="16"/>
  <c r="O193" i="16"/>
  <c r="Q193" i="16" s="1"/>
  <c r="S192" i="16"/>
  <c r="R192" i="16"/>
  <c r="O192" i="16"/>
  <c r="Q192" i="16" s="1"/>
  <c r="S191" i="16"/>
  <c r="R191" i="16"/>
  <c r="O191" i="16"/>
  <c r="Q191" i="16" s="1"/>
  <c r="S190" i="16"/>
  <c r="R190" i="16"/>
  <c r="O190" i="16"/>
  <c r="Q190" i="16" s="1"/>
  <c r="S189" i="16"/>
  <c r="R189" i="16"/>
  <c r="O189" i="16"/>
  <c r="Q189" i="16" s="1"/>
  <c r="S188" i="16"/>
  <c r="R188" i="16"/>
  <c r="O188" i="16"/>
  <c r="Q188" i="16" s="1"/>
  <c r="S187" i="16"/>
  <c r="R187" i="16"/>
  <c r="O187" i="16"/>
  <c r="Q187" i="16" s="1"/>
  <c r="S186" i="16"/>
  <c r="R186" i="16"/>
  <c r="O186" i="16"/>
  <c r="Q186" i="16" s="1"/>
  <c r="S185" i="16"/>
  <c r="R185" i="16"/>
  <c r="O185" i="16"/>
  <c r="Q185" i="16" s="1"/>
  <c r="S184" i="16"/>
  <c r="R184" i="16"/>
  <c r="O184" i="16"/>
  <c r="Q184" i="16" s="1"/>
  <c r="S183" i="16"/>
  <c r="R183" i="16"/>
  <c r="O183" i="16"/>
  <c r="Q183" i="16" s="1"/>
  <c r="S182" i="16"/>
  <c r="R182" i="16"/>
  <c r="O182" i="16"/>
  <c r="Q182" i="16" s="1"/>
  <c r="S181" i="16"/>
  <c r="R181" i="16"/>
  <c r="O181" i="16"/>
  <c r="Q181" i="16" s="1"/>
  <c r="S180" i="16"/>
  <c r="R180" i="16"/>
  <c r="O180" i="16"/>
  <c r="Q180" i="16" s="1"/>
  <c r="S179" i="16"/>
  <c r="R179" i="16"/>
  <c r="O179" i="16"/>
  <c r="Q179" i="16" s="1"/>
  <c r="S178" i="16"/>
  <c r="R178" i="16"/>
  <c r="O178" i="16"/>
  <c r="Q178" i="16" s="1"/>
  <c r="S177" i="16"/>
  <c r="R177" i="16"/>
  <c r="O177" i="16"/>
  <c r="Q177" i="16" s="1"/>
  <c r="S176" i="16"/>
  <c r="R176" i="16"/>
  <c r="O176" i="16"/>
  <c r="Q176" i="16" s="1"/>
  <c r="S175" i="16"/>
  <c r="R175" i="16"/>
  <c r="O175" i="16"/>
  <c r="Q175" i="16" s="1"/>
  <c r="S174" i="16"/>
  <c r="R174" i="16"/>
  <c r="O174" i="16"/>
  <c r="Q174" i="16" s="1"/>
  <c r="S173" i="16"/>
  <c r="R173" i="16"/>
  <c r="O173" i="16"/>
  <c r="Q173" i="16" s="1"/>
  <c r="S172" i="16"/>
  <c r="R172" i="16"/>
  <c r="O172" i="16"/>
  <c r="Q172" i="16" s="1"/>
  <c r="S171" i="16"/>
  <c r="R171" i="16"/>
  <c r="O171" i="16"/>
  <c r="Q171" i="16" s="1"/>
  <c r="S170" i="16"/>
  <c r="R170" i="16"/>
  <c r="O170" i="16"/>
  <c r="Q170" i="16" s="1"/>
  <c r="S169" i="16"/>
  <c r="R169" i="16"/>
  <c r="O169" i="16"/>
  <c r="Q169" i="16" s="1"/>
  <c r="S168" i="16"/>
  <c r="R168" i="16"/>
  <c r="O168" i="16"/>
  <c r="Q168" i="16" s="1"/>
  <c r="S167" i="16"/>
  <c r="R167" i="16"/>
  <c r="O167" i="16"/>
  <c r="Q167" i="16" s="1"/>
  <c r="S166" i="16"/>
  <c r="R166" i="16"/>
  <c r="O166" i="16"/>
  <c r="Q166" i="16" s="1"/>
  <c r="S165" i="16"/>
  <c r="R165" i="16"/>
  <c r="O165" i="16"/>
  <c r="Q165" i="16" s="1"/>
  <c r="S164" i="16"/>
  <c r="R164" i="16"/>
  <c r="O164" i="16"/>
  <c r="Q164" i="16" s="1"/>
  <c r="S163" i="16"/>
  <c r="R163" i="16"/>
  <c r="O163" i="16"/>
  <c r="Q163" i="16" s="1"/>
  <c r="S162" i="16"/>
  <c r="R162" i="16"/>
  <c r="O162" i="16"/>
  <c r="Q162" i="16" s="1"/>
  <c r="S161" i="16"/>
  <c r="R161" i="16"/>
  <c r="O161" i="16"/>
  <c r="Q161" i="16" s="1"/>
  <c r="S160" i="16"/>
  <c r="R160" i="16"/>
  <c r="O160" i="16"/>
  <c r="Q160" i="16" s="1"/>
  <c r="S159" i="16"/>
  <c r="R159" i="16"/>
  <c r="O159" i="16"/>
  <c r="Q159" i="16" s="1"/>
  <c r="S158" i="16"/>
  <c r="R158" i="16"/>
  <c r="O158" i="16"/>
  <c r="Q158" i="16" s="1"/>
  <c r="S157" i="16"/>
  <c r="R157" i="16"/>
  <c r="O157" i="16"/>
  <c r="Q157" i="16" s="1"/>
  <c r="S156" i="16"/>
  <c r="R156" i="16"/>
  <c r="O156" i="16"/>
  <c r="Q156" i="16" s="1"/>
  <c r="S155" i="16"/>
  <c r="R155" i="16"/>
  <c r="O155" i="16"/>
  <c r="Q155" i="16" s="1"/>
  <c r="S154" i="16"/>
  <c r="R154" i="16"/>
  <c r="O154" i="16"/>
  <c r="Q154" i="16" s="1"/>
  <c r="S153" i="16"/>
  <c r="R153" i="16"/>
  <c r="O153" i="16"/>
  <c r="Q153" i="16" s="1"/>
  <c r="S152" i="16"/>
  <c r="R152" i="16"/>
  <c r="O152" i="16"/>
  <c r="Q152" i="16" s="1"/>
  <c r="S151" i="16"/>
  <c r="R151" i="16"/>
  <c r="O151" i="16"/>
  <c r="Q151" i="16" s="1"/>
  <c r="S150" i="16"/>
  <c r="R150" i="16"/>
  <c r="O150" i="16"/>
  <c r="Q150" i="16" s="1"/>
  <c r="S149" i="16"/>
  <c r="R149" i="16"/>
  <c r="O149" i="16"/>
  <c r="Q149" i="16" s="1"/>
  <c r="S148" i="16"/>
  <c r="R148" i="16"/>
  <c r="O148" i="16"/>
  <c r="Q148" i="16" s="1"/>
  <c r="S147" i="16"/>
  <c r="R147" i="16"/>
  <c r="O147" i="16"/>
  <c r="Q147" i="16" s="1"/>
  <c r="S146" i="16"/>
  <c r="R146" i="16"/>
  <c r="O146" i="16"/>
  <c r="Q146" i="16" s="1"/>
  <c r="S145" i="16"/>
  <c r="R145" i="16"/>
  <c r="O145" i="16"/>
  <c r="Q145" i="16" s="1"/>
  <c r="S144" i="16"/>
  <c r="R144" i="16"/>
  <c r="O144" i="16"/>
  <c r="Q144" i="16" s="1"/>
  <c r="S143" i="16"/>
  <c r="R143" i="16"/>
  <c r="O143" i="16"/>
  <c r="Q143" i="16" s="1"/>
  <c r="S142" i="16"/>
  <c r="R142" i="16"/>
  <c r="O142" i="16"/>
  <c r="Q142" i="16" s="1"/>
  <c r="S141" i="16"/>
  <c r="R141" i="16"/>
  <c r="O141" i="16"/>
  <c r="Q141" i="16" s="1"/>
  <c r="S140" i="16"/>
  <c r="R140" i="16"/>
  <c r="O140" i="16"/>
  <c r="Q140" i="16" s="1"/>
  <c r="S139" i="16"/>
  <c r="R139" i="16"/>
  <c r="O139" i="16"/>
  <c r="Q139" i="16" s="1"/>
  <c r="S138" i="16"/>
  <c r="R138" i="16"/>
  <c r="O138" i="16"/>
  <c r="Q138" i="16" s="1"/>
  <c r="S137" i="16"/>
  <c r="R137" i="16"/>
  <c r="O137" i="16"/>
  <c r="Q137" i="16" s="1"/>
  <c r="S136" i="16"/>
  <c r="R136" i="16"/>
  <c r="O136" i="16"/>
  <c r="Q136" i="16" s="1"/>
  <c r="S135" i="16"/>
  <c r="R135" i="16"/>
  <c r="O135" i="16"/>
  <c r="Q135" i="16" s="1"/>
  <c r="S134" i="16"/>
  <c r="R134" i="16"/>
  <c r="O134" i="16"/>
  <c r="Q134" i="16" s="1"/>
  <c r="S133" i="16"/>
  <c r="R133" i="16"/>
  <c r="O133" i="16"/>
  <c r="Q133" i="16" s="1"/>
  <c r="S132" i="16"/>
  <c r="R132" i="16"/>
  <c r="O132" i="16"/>
  <c r="Q132" i="16" s="1"/>
  <c r="S131" i="16"/>
  <c r="R131" i="16"/>
  <c r="O131" i="16"/>
  <c r="Q131" i="16" s="1"/>
  <c r="S130" i="16"/>
  <c r="R130" i="16"/>
  <c r="O130" i="16"/>
  <c r="Q130" i="16" s="1"/>
  <c r="S129" i="16"/>
  <c r="R129" i="16"/>
  <c r="O129" i="16"/>
  <c r="Q129" i="16" s="1"/>
  <c r="S128" i="16"/>
  <c r="R128" i="16"/>
  <c r="O128" i="16"/>
  <c r="Q128" i="16" s="1"/>
  <c r="S127" i="16"/>
  <c r="R127" i="16"/>
  <c r="O127" i="16"/>
  <c r="Q127" i="16" s="1"/>
  <c r="S126" i="16"/>
  <c r="R126" i="16"/>
  <c r="O126" i="16"/>
  <c r="Q126" i="16" s="1"/>
  <c r="S125" i="16"/>
  <c r="R125" i="16"/>
  <c r="O125" i="16"/>
  <c r="Q125" i="16" s="1"/>
  <c r="S124" i="16"/>
  <c r="R124" i="16"/>
  <c r="O124" i="16"/>
  <c r="Q124" i="16" s="1"/>
  <c r="S123" i="16"/>
  <c r="R123" i="16"/>
  <c r="O123" i="16"/>
  <c r="Q123" i="16" s="1"/>
  <c r="S122" i="16"/>
  <c r="R122" i="16"/>
  <c r="O122" i="16"/>
  <c r="Q122" i="16" s="1"/>
  <c r="S121" i="16"/>
  <c r="R121" i="16"/>
  <c r="O121" i="16"/>
  <c r="Q121" i="16" s="1"/>
  <c r="S120" i="16"/>
  <c r="R120" i="16"/>
  <c r="O120" i="16"/>
  <c r="Q120" i="16" s="1"/>
  <c r="S119" i="16"/>
  <c r="R119" i="16"/>
  <c r="O119" i="16"/>
  <c r="Q119" i="16" s="1"/>
  <c r="S118" i="16"/>
  <c r="R118" i="16"/>
  <c r="O118" i="16"/>
  <c r="Q118" i="16" s="1"/>
  <c r="S117" i="16"/>
  <c r="R117" i="16"/>
  <c r="O117" i="16"/>
  <c r="Q117" i="16" s="1"/>
  <c r="S116" i="16"/>
  <c r="R116" i="16"/>
  <c r="O116" i="16"/>
  <c r="Q116" i="16" s="1"/>
  <c r="S115" i="16"/>
  <c r="R115" i="16"/>
  <c r="O115" i="16"/>
  <c r="Q115" i="16" s="1"/>
  <c r="S114" i="16"/>
  <c r="R114" i="16"/>
  <c r="O114" i="16"/>
  <c r="Q114" i="16" s="1"/>
  <c r="S113" i="16"/>
  <c r="R113" i="16"/>
  <c r="O113" i="16"/>
  <c r="Q113" i="16" s="1"/>
  <c r="S112" i="16"/>
  <c r="R112" i="16"/>
  <c r="O112" i="16"/>
  <c r="Q112" i="16" s="1"/>
  <c r="S111" i="16"/>
  <c r="R111" i="16"/>
  <c r="O111" i="16"/>
  <c r="Q111" i="16" s="1"/>
  <c r="S110" i="16"/>
  <c r="R110" i="16"/>
  <c r="O110" i="16"/>
  <c r="Q110" i="16" s="1"/>
  <c r="S109" i="16"/>
  <c r="R109" i="16"/>
  <c r="O109" i="16"/>
  <c r="Q109" i="16" s="1"/>
  <c r="S108" i="16"/>
  <c r="R108" i="16"/>
  <c r="O108" i="16"/>
  <c r="Q108" i="16" s="1"/>
  <c r="S107" i="16"/>
  <c r="R107" i="16"/>
  <c r="O107" i="16"/>
  <c r="Q107" i="16" s="1"/>
  <c r="S106" i="16"/>
  <c r="R106" i="16"/>
  <c r="O106" i="16"/>
  <c r="Q106" i="16" s="1"/>
  <c r="S105" i="16"/>
  <c r="R105" i="16"/>
  <c r="O105" i="16"/>
  <c r="Q105" i="16" s="1"/>
  <c r="S104" i="16"/>
  <c r="R104" i="16"/>
  <c r="O104" i="16"/>
  <c r="Q104" i="16" s="1"/>
  <c r="S103" i="16"/>
  <c r="R103" i="16"/>
  <c r="O103" i="16"/>
  <c r="Q103" i="16" s="1"/>
  <c r="S102" i="16"/>
  <c r="R102" i="16"/>
  <c r="O102" i="16"/>
  <c r="Q102" i="16" s="1"/>
  <c r="S101" i="16"/>
  <c r="R101" i="16"/>
  <c r="O101" i="16"/>
  <c r="Q101" i="16" s="1"/>
  <c r="S100" i="16"/>
  <c r="R100" i="16"/>
  <c r="O100" i="16"/>
  <c r="Q100" i="16" s="1"/>
  <c r="S99" i="16"/>
  <c r="R99" i="16"/>
  <c r="O99" i="16"/>
  <c r="Q99" i="16" s="1"/>
  <c r="S98" i="16"/>
  <c r="R98" i="16"/>
  <c r="O98" i="16"/>
  <c r="Q98" i="16" s="1"/>
  <c r="S97" i="16"/>
  <c r="R97" i="16"/>
  <c r="O97" i="16"/>
  <c r="Q97" i="16" s="1"/>
  <c r="S96" i="16"/>
  <c r="R96" i="16"/>
  <c r="O96" i="16"/>
  <c r="Q96" i="16" s="1"/>
  <c r="S95" i="16"/>
  <c r="R95" i="16"/>
  <c r="O95" i="16"/>
  <c r="Q95" i="16" s="1"/>
  <c r="S94" i="16"/>
  <c r="R94" i="16"/>
  <c r="O94" i="16"/>
  <c r="Q94" i="16" s="1"/>
  <c r="S93" i="16"/>
  <c r="R93" i="16"/>
  <c r="O93" i="16"/>
  <c r="Q93" i="16" s="1"/>
  <c r="S92" i="16"/>
  <c r="R92" i="16"/>
  <c r="O92" i="16"/>
  <c r="Q92" i="16" s="1"/>
  <c r="S91" i="16"/>
  <c r="R91" i="16"/>
  <c r="O91" i="16"/>
  <c r="Q91" i="16" s="1"/>
  <c r="S90" i="16"/>
  <c r="R90" i="16"/>
  <c r="O90" i="16"/>
  <c r="Q90" i="16" s="1"/>
  <c r="S89" i="16"/>
  <c r="R89" i="16"/>
  <c r="O89" i="16"/>
  <c r="Q89" i="16" s="1"/>
  <c r="S88" i="16"/>
  <c r="R88" i="16"/>
  <c r="O88" i="16"/>
  <c r="Q88" i="16" s="1"/>
  <c r="S87" i="16"/>
  <c r="R87" i="16"/>
  <c r="O87" i="16"/>
  <c r="Q87" i="16" s="1"/>
  <c r="S86" i="16"/>
  <c r="R86" i="16"/>
  <c r="O86" i="16"/>
  <c r="Q86" i="16" s="1"/>
  <c r="S85" i="16"/>
  <c r="R85" i="16"/>
  <c r="O85" i="16"/>
  <c r="Q85" i="16" s="1"/>
  <c r="S84" i="16"/>
  <c r="R84" i="16"/>
  <c r="O84" i="16"/>
  <c r="Q84" i="16" s="1"/>
  <c r="S83" i="16"/>
  <c r="R83" i="16"/>
  <c r="O83" i="16"/>
  <c r="Q83" i="16" s="1"/>
  <c r="S82" i="16"/>
  <c r="R82" i="16"/>
  <c r="O82" i="16"/>
  <c r="Q82" i="16" s="1"/>
  <c r="S81" i="16"/>
  <c r="R81" i="16"/>
  <c r="O81" i="16"/>
  <c r="Q81" i="16" s="1"/>
  <c r="S80" i="16"/>
  <c r="R80" i="16"/>
  <c r="O80" i="16"/>
  <c r="Q80" i="16" s="1"/>
  <c r="S79" i="16"/>
  <c r="R79" i="16"/>
  <c r="O79" i="16"/>
  <c r="Q79" i="16" s="1"/>
  <c r="S78" i="16"/>
  <c r="R78" i="16"/>
  <c r="O78" i="16"/>
  <c r="Q78" i="16" s="1"/>
  <c r="S77" i="16"/>
  <c r="R77" i="16"/>
  <c r="O77" i="16"/>
  <c r="Q77" i="16" s="1"/>
  <c r="S76" i="16"/>
  <c r="R76" i="16"/>
  <c r="O76" i="16"/>
  <c r="Q76" i="16" s="1"/>
  <c r="S75" i="16"/>
  <c r="R75" i="16"/>
  <c r="O75" i="16"/>
  <c r="Q75" i="16" s="1"/>
  <c r="S74" i="16"/>
  <c r="R74" i="16"/>
  <c r="O74" i="16"/>
  <c r="Q74" i="16" s="1"/>
  <c r="S73" i="16"/>
  <c r="R73" i="16"/>
  <c r="O73" i="16"/>
  <c r="Q73" i="16" s="1"/>
  <c r="S72" i="16"/>
  <c r="R72" i="16"/>
  <c r="O72" i="16"/>
  <c r="Q72" i="16" s="1"/>
  <c r="S71" i="16"/>
  <c r="R71" i="16"/>
  <c r="O71" i="16"/>
  <c r="Q71" i="16" s="1"/>
  <c r="S70" i="16"/>
  <c r="R70" i="16"/>
  <c r="O70" i="16"/>
  <c r="Q70" i="16" s="1"/>
  <c r="S69" i="16"/>
  <c r="R69" i="16"/>
  <c r="O69" i="16"/>
  <c r="Q69" i="16" s="1"/>
  <c r="S68" i="16"/>
  <c r="R68" i="16"/>
  <c r="O68" i="16"/>
  <c r="Q68" i="16" s="1"/>
  <c r="S67" i="16"/>
  <c r="R67" i="16"/>
  <c r="O67" i="16"/>
  <c r="Q67" i="16" s="1"/>
  <c r="S66" i="16"/>
  <c r="R66" i="16"/>
  <c r="O66" i="16"/>
  <c r="Q66" i="16" s="1"/>
  <c r="S65" i="16"/>
  <c r="R65" i="16"/>
  <c r="O65" i="16"/>
  <c r="Q65" i="16" s="1"/>
  <c r="S64" i="16"/>
  <c r="R64" i="16"/>
  <c r="O64" i="16"/>
  <c r="Q64" i="16" s="1"/>
  <c r="S63" i="16"/>
  <c r="R63" i="16"/>
  <c r="O63" i="16"/>
  <c r="Q63" i="16" s="1"/>
  <c r="S62" i="16"/>
  <c r="R62" i="16"/>
  <c r="O62" i="16"/>
  <c r="Q62" i="16" s="1"/>
  <c r="S61" i="16"/>
  <c r="R61" i="16"/>
  <c r="O61" i="16"/>
  <c r="Q61" i="16" s="1"/>
  <c r="S60" i="16"/>
  <c r="R60" i="16"/>
  <c r="O60" i="16"/>
  <c r="Q60" i="16" s="1"/>
  <c r="S59" i="16"/>
  <c r="R59" i="16"/>
  <c r="O59" i="16"/>
  <c r="Q59" i="16" s="1"/>
  <c r="S58" i="16"/>
  <c r="R58" i="16"/>
  <c r="O58" i="16"/>
  <c r="Q58" i="16" s="1"/>
  <c r="S57" i="16"/>
  <c r="R57" i="16"/>
  <c r="O57" i="16"/>
  <c r="Q57" i="16" s="1"/>
  <c r="S56" i="16"/>
  <c r="R56" i="16"/>
  <c r="O56" i="16"/>
  <c r="Q56" i="16" s="1"/>
  <c r="S55" i="16"/>
  <c r="R55" i="16"/>
  <c r="O55" i="16"/>
  <c r="Q55" i="16" s="1"/>
  <c r="S54" i="16"/>
  <c r="R54" i="16"/>
  <c r="O54" i="16"/>
  <c r="Q54" i="16" s="1"/>
  <c r="S53" i="16"/>
  <c r="R53" i="16"/>
  <c r="O53" i="16"/>
  <c r="Q53" i="16" s="1"/>
  <c r="S52" i="16"/>
  <c r="R52" i="16"/>
  <c r="O52" i="16"/>
  <c r="Q52" i="16" s="1"/>
  <c r="S51" i="16"/>
  <c r="R51" i="16"/>
  <c r="O51" i="16"/>
  <c r="Q51" i="16" s="1"/>
  <c r="S50" i="16"/>
  <c r="R50" i="16"/>
  <c r="O50" i="16"/>
  <c r="Q50" i="16" s="1"/>
  <c r="S49" i="16"/>
  <c r="R49" i="16"/>
  <c r="O49" i="16"/>
  <c r="Q49" i="16" s="1"/>
  <c r="S48" i="16"/>
  <c r="R48" i="16"/>
  <c r="O48" i="16"/>
  <c r="Q48" i="16" s="1"/>
  <c r="S47" i="16"/>
  <c r="R47" i="16"/>
  <c r="O47" i="16"/>
  <c r="Q47" i="16" s="1"/>
  <c r="S46" i="16"/>
  <c r="R46" i="16"/>
  <c r="O46" i="16"/>
  <c r="Q46" i="16" s="1"/>
  <c r="S45" i="16"/>
  <c r="R45" i="16"/>
  <c r="O45" i="16"/>
  <c r="Q45" i="16" s="1"/>
  <c r="S44" i="16"/>
  <c r="R44" i="16"/>
  <c r="O44" i="16"/>
  <c r="Q44" i="16" s="1"/>
  <c r="S43" i="16"/>
  <c r="R43" i="16"/>
  <c r="O43" i="16"/>
  <c r="Q43" i="16" s="1"/>
  <c r="S42" i="16"/>
  <c r="R42" i="16"/>
  <c r="O42" i="16"/>
  <c r="Q42" i="16" s="1"/>
  <c r="S41" i="16"/>
  <c r="R41" i="16"/>
  <c r="O41" i="16"/>
  <c r="Q41" i="16" s="1"/>
  <c r="S40" i="16"/>
  <c r="R40" i="16"/>
  <c r="O40" i="16"/>
  <c r="Q40" i="16" s="1"/>
  <c r="S39" i="16"/>
  <c r="R39" i="16"/>
  <c r="O39" i="16"/>
  <c r="Q39" i="16" s="1"/>
  <c r="S38" i="16"/>
  <c r="R38" i="16"/>
  <c r="O38" i="16"/>
  <c r="Q38" i="16" s="1"/>
  <c r="S37" i="16"/>
  <c r="R37" i="16"/>
  <c r="O37" i="16"/>
  <c r="Q37" i="16" s="1"/>
  <c r="S36" i="16"/>
  <c r="R36" i="16"/>
  <c r="O36" i="16"/>
  <c r="Q36" i="16" s="1"/>
  <c r="S35" i="16"/>
  <c r="R35" i="16"/>
  <c r="O35" i="16"/>
  <c r="Q35" i="16" s="1"/>
  <c r="S34" i="16"/>
  <c r="R34" i="16"/>
  <c r="O34" i="16"/>
  <c r="Q34" i="16" s="1"/>
  <c r="S33" i="16"/>
  <c r="R33" i="16"/>
  <c r="O33" i="16"/>
  <c r="Q33" i="16" s="1"/>
  <c r="S32" i="16"/>
  <c r="R32" i="16"/>
  <c r="O32" i="16"/>
  <c r="Q32" i="16" s="1"/>
  <c r="S31" i="16"/>
  <c r="R31" i="16"/>
  <c r="O31" i="16"/>
  <c r="Q31" i="16" s="1"/>
  <c r="S30" i="16"/>
  <c r="R30" i="16"/>
  <c r="O30" i="16"/>
  <c r="Q30" i="16" s="1"/>
  <c r="S29" i="16"/>
  <c r="R29" i="16"/>
  <c r="O29" i="16"/>
  <c r="Q29" i="16" s="1"/>
  <c r="S28" i="16"/>
  <c r="R28" i="16"/>
  <c r="O28" i="16"/>
  <c r="Q28" i="16" s="1"/>
  <c r="S27" i="16"/>
  <c r="R27" i="16"/>
  <c r="O27" i="16"/>
  <c r="Q27" i="16" s="1"/>
  <c r="S26" i="16"/>
  <c r="R26" i="16"/>
  <c r="O26" i="16"/>
  <c r="Q26" i="16" s="1"/>
  <c r="S25" i="16"/>
  <c r="R25" i="16"/>
  <c r="O25" i="16"/>
  <c r="Q25" i="16" s="1"/>
  <c r="S24" i="16"/>
  <c r="R24" i="16"/>
  <c r="O24" i="16"/>
  <c r="Q24" i="16" s="1"/>
  <c r="S23" i="16"/>
  <c r="R23" i="16"/>
  <c r="O23" i="16"/>
  <c r="Q23" i="16" s="1"/>
  <c r="S22" i="16"/>
  <c r="R22" i="16"/>
  <c r="O22" i="16"/>
  <c r="Q22" i="16" s="1"/>
  <c r="S21" i="16"/>
  <c r="R21" i="16"/>
  <c r="O21" i="16"/>
  <c r="Q21" i="16" s="1"/>
  <c r="S20" i="16"/>
  <c r="R20" i="16"/>
  <c r="O20" i="16"/>
  <c r="Q20" i="16" s="1"/>
  <c r="S19" i="16"/>
  <c r="R19" i="16"/>
  <c r="O19" i="16"/>
  <c r="Q19" i="16" s="1"/>
  <c r="S18" i="16"/>
  <c r="R18" i="16"/>
  <c r="O18" i="16"/>
  <c r="Q18" i="16" s="1"/>
  <c r="S17" i="16"/>
  <c r="R17" i="16"/>
  <c r="O17" i="16"/>
  <c r="Q17" i="16" s="1"/>
  <c r="S16" i="16"/>
  <c r="R16" i="16"/>
  <c r="O16" i="16"/>
  <c r="Q16" i="16" s="1"/>
  <c r="S15" i="16"/>
  <c r="R15" i="16"/>
  <c r="O15" i="16"/>
  <c r="Q15" i="16" s="1"/>
  <c r="S14" i="16"/>
  <c r="R14" i="16"/>
  <c r="O14" i="16"/>
  <c r="Q14" i="16" s="1"/>
  <c r="S13" i="16"/>
  <c r="R13" i="16"/>
  <c r="O13" i="16"/>
  <c r="Q13" i="16" s="1"/>
  <c r="S12" i="16"/>
  <c r="R12" i="16"/>
  <c r="O12" i="16"/>
  <c r="Q12" i="16" s="1"/>
  <c r="S11" i="16"/>
  <c r="R11" i="16"/>
  <c r="O11" i="16"/>
  <c r="Q11" i="16" s="1"/>
  <c r="S10" i="16"/>
  <c r="R10" i="16"/>
  <c r="O10" i="16"/>
  <c r="Q10" i="16" s="1"/>
  <c r="S9" i="16"/>
  <c r="R9" i="16"/>
  <c r="O9" i="16"/>
  <c r="Q9" i="16" s="1"/>
  <c r="S8" i="16"/>
  <c r="R8" i="16"/>
  <c r="O8" i="16"/>
  <c r="Q8" i="16" s="1"/>
  <c r="S7" i="16"/>
  <c r="R7" i="16"/>
  <c r="O7" i="16"/>
  <c r="Q7" i="16" s="1"/>
  <c r="S6" i="16"/>
  <c r="R6" i="16"/>
  <c r="O6" i="16"/>
  <c r="Q6" i="16" s="1"/>
  <c r="S5" i="16"/>
  <c r="R5" i="16"/>
  <c r="O5" i="16"/>
  <c r="Q5" i="16" s="1"/>
  <c r="S4" i="16"/>
  <c r="F74" i="4" l="1"/>
  <c r="F8" i="4"/>
  <c r="F7" i="4"/>
  <c r="Q112" i="6" l="1"/>
  <c r="AB6" i="11"/>
  <c r="F45" i="4"/>
  <c r="Y88" i="10"/>
  <c r="AA88" i="10" s="1"/>
  <c r="Y81" i="10"/>
  <c r="AA81" i="10" s="1"/>
  <c r="Z81" i="10"/>
  <c r="S1367" i="7"/>
  <c r="R1367" i="7"/>
  <c r="S1366" i="7"/>
  <c r="R1366" i="7"/>
  <c r="S1365" i="7"/>
  <c r="R1365" i="7"/>
  <c r="AB104" i="11"/>
  <c r="AB24" i="11"/>
  <c r="AB46" i="11"/>
  <c r="AB45" i="11"/>
  <c r="AB100" i="11"/>
  <c r="AC80" i="11"/>
  <c r="AB95" i="11"/>
  <c r="X30" i="11"/>
  <c r="AB30" i="11" s="1"/>
  <c r="X25" i="11"/>
  <c r="AB25" i="11" s="1"/>
  <c r="R1352" i="7"/>
  <c r="R1351" i="7"/>
  <c r="R1350" i="7"/>
  <c r="R1364" i="7"/>
  <c r="R1363" i="7"/>
  <c r="R1362" i="7"/>
  <c r="R1361" i="7"/>
  <c r="R1360" i="7"/>
  <c r="R1359" i="7"/>
  <c r="R1358" i="7"/>
  <c r="R1357" i="7"/>
  <c r="R1356" i="7"/>
  <c r="R1355" i="7"/>
  <c r="S1355" i="7" s="1"/>
  <c r="R1354" i="7"/>
  <c r="S1354" i="7" s="1"/>
  <c r="R1353" i="7"/>
  <c r="S1353" i="7" s="1"/>
  <c r="R1341" i="7"/>
  <c r="R1340" i="7"/>
  <c r="R1339" i="7"/>
  <c r="R1338" i="7"/>
  <c r="R1345" i="7"/>
  <c r="R1344" i="7"/>
  <c r="R1343" i="7"/>
  <c r="R1342" i="7"/>
  <c r="R1337" i="7"/>
  <c r="R1336" i="7"/>
  <c r="R1335" i="7"/>
  <c r="R1334" i="7"/>
  <c r="S1352" i="7"/>
  <c r="S1351" i="7"/>
  <c r="S1350" i="7"/>
  <c r="S1364" i="7"/>
  <c r="S1363" i="7"/>
  <c r="S1362" i="7"/>
  <c r="S1361" i="7"/>
  <c r="S1360" i="7"/>
  <c r="S1359" i="7"/>
  <c r="S1358" i="7"/>
  <c r="S1357" i="7"/>
  <c r="S1356" i="7"/>
  <c r="S1341" i="7"/>
  <c r="S1340" i="7"/>
  <c r="S1339" i="7"/>
  <c r="S1338" i="7"/>
  <c r="S1345" i="7"/>
  <c r="S1344" i="7"/>
  <c r="S1343" i="7"/>
  <c r="S1342" i="7"/>
  <c r="S1337" i="7"/>
  <c r="S1336" i="7"/>
  <c r="S1335" i="7"/>
  <c r="S1334" i="7"/>
  <c r="S1333" i="7"/>
  <c r="S1332" i="7"/>
  <c r="S1331" i="7"/>
  <c r="S1330" i="7"/>
  <c r="S1329" i="7"/>
  <c r="S1328" i="7"/>
  <c r="S1327" i="7"/>
  <c r="S1326" i="7"/>
  <c r="S1349" i="7"/>
  <c r="S1348" i="7"/>
  <c r="S1347" i="7"/>
  <c r="S1346" i="7"/>
  <c r="S1325" i="7"/>
  <c r="S1324" i="7"/>
  <c r="S1323" i="7"/>
  <c r="S1322" i="7"/>
  <c r="S1321" i="7"/>
  <c r="S1320" i="7"/>
  <c r="S1319" i="7"/>
  <c r="S1318" i="7"/>
  <c r="S1317" i="7"/>
  <c r="S1316" i="7"/>
  <c r="S1315" i="7"/>
  <c r="S1314" i="7"/>
  <c r="S1313" i="7"/>
  <c r="S1312" i="7"/>
  <c r="S1311" i="7"/>
  <c r="S1310" i="7"/>
  <c r="R1333" i="7"/>
  <c r="R1332" i="7"/>
  <c r="R1331" i="7"/>
  <c r="R1330" i="7"/>
  <c r="R1329" i="7"/>
  <c r="R1328" i="7"/>
  <c r="R1327" i="7"/>
  <c r="R1326" i="7"/>
  <c r="R1349" i="7"/>
  <c r="R1348" i="7"/>
  <c r="R1347" i="7"/>
  <c r="R1346" i="7"/>
  <c r="R1325" i="7"/>
  <c r="R1324" i="7"/>
  <c r="R1323" i="7"/>
  <c r="R1322" i="7"/>
  <c r="R1321" i="7"/>
  <c r="R1320" i="7"/>
  <c r="R1319" i="7"/>
  <c r="R1318" i="7"/>
  <c r="R1317" i="7"/>
  <c r="R1316" i="7"/>
  <c r="R1315" i="7"/>
  <c r="R1314" i="7"/>
  <c r="R1313" i="7"/>
  <c r="R1312" i="7"/>
  <c r="R1311" i="7"/>
  <c r="R1310" i="7"/>
  <c r="R441" i="7"/>
  <c r="S441" i="7" s="1"/>
  <c r="R402" i="7"/>
  <c r="S402" i="7"/>
  <c r="R397" i="7"/>
  <c r="S397" i="7" s="1"/>
  <c r="R217" i="6"/>
  <c r="R216" i="6"/>
  <c r="R214" i="6"/>
  <c r="R212" i="6"/>
  <c r="R211" i="6"/>
  <c r="R208" i="6"/>
  <c r="R207" i="6"/>
  <c r="R192" i="6"/>
  <c r="R191" i="6"/>
  <c r="R190" i="6"/>
  <c r="R189" i="6"/>
  <c r="R188" i="6"/>
  <c r="R187" i="6"/>
  <c r="R186" i="6"/>
  <c r="R185" i="6"/>
  <c r="R184" i="6"/>
  <c r="R172" i="6"/>
  <c r="R165" i="6"/>
  <c r="R162" i="6"/>
  <c r="R156" i="6"/>
  <c r="R155" i="6"/>
  <c r="R153" i="6"/>
  <c r="R141" i="6"/>
  <c r="R134" i="6"/>
  <c r="R126" i="6"/>
  <c r="R124" i="6"/>
  <c r="R123" i="6"/>
  <c r="R122" i="6"/>
  <c r="R121" i="6"/>
  <c r="R117" i="6"/>
  <c r="R115" i="6"/>
  <c r="R114" i="6"/>
  <c r="R113" i="6"/>
  <c r="R112" i="6"/>
  <c r="R111" i="6"/>
  <c r="R107" i="6"/>
  <c r="R103" i="6"/>
  <c r="R100" i="6"/>
  <c r="R98" i="6"/>
  <c r="R97" i="6"/>
  <c r="R96" i="6"/>
  <c r="R95" i="6"/>
  <c r="R94" i="6"/>
  <c r="R93" i="6"/>
  <c r="R88" i="6"/>
  <c r="R87" i="6"/>
  <c r="R84" i="6"/>
  <c r="R83" i="6"/>
  <c r="R82" i="6"/>
  <c r="R81" i="6"/>
  <c r="R76" i="6"/>
  <c r="R74" i="6"/>
  <c r="R72" i="6"/>
  <c r="R71" i="6"/>
  <c r="R70" i="6"/>
  <c r="R65" i="6"/>
  <c r="R59" i="6"/>
  <c r="R58" i="6"/>
  <c r="R57" i="6"/>
  <c r="R56" i="6"/>
  <c r="R54" i="6"/>
  <c r="R51" i="6"/>
  <c r="R40" i="6"/>
  <c r="R38" i="6"/>
  <c r="R37" i="6"/>
  <c r="R36" i="6"/>
  <c r="R35" i="6"/>
  <c r="R34" i="6"/>
  <c r="Q217" i="6"/>
  <c r="Q216" i="6"/>
  <c r="Q214" i="6"/>
  <c r="Q212" i="6"/>
  <c r="Q211" i="6"/>
  <c r="Q208" i="6"/>
  <c r="Q207" i="6"/>
  <c r="Q192" i="6"/>
  <c r="Q191" i="6"/>
  <c r="Q190" i="6"/>
  <c r="Q189" i="6"/>
  <c r="Q188" i="6"/>
  <c r="Q187" i="6"/>
  <c r="Q186" i="6"/>
  <c r="Q185" i="6"/>
  <c r="Q184" i="6"/>
  <c r="Q172" i="6"/>
  <c r="Q165" i="6"/>
  <c r="Q162" i="6"/>
  <c r="Q156" i="6"/>
  <c r="Q155" i="6"/>
  <c r="Q153" i="6"/>
  <c r="Q141" i="6"/>
  <c r="Q134" i="6"/>
  <c r="Q126" i="6"/>
  <c r="Q124" i="6"/>
  <c r="Q123" i="6"/>
  <c r="Q122" i="6"/>
  <c r="Q121" i="6"/>
  <c r="Q117" i="6"/>
  <c r="Q115" i="6"/>
  <c r="Q114" i="6"/>
  <c r="Q113" i="6"/>
  <c r="Q111" i="6"/>
  <c r="Q107" i="6"/>
  <c r="Q103" i="6"/>
  <c r="Q100" i="6"/>
  <c r="Q98" i="6"/>
  <c r="Q97" i="6"/>
  <c r="Q96" i="6"/>
  <c r="Q95" i="6"/>
  <c r="Q94" i="6"/>
  <c r="Q93" i="6"/>
  <c r="Q88" i="6"/>
  <c r="Q87" i="6"/>
  <c r="Q84" i="6"/>
  <c r="Q83" i="6"/>
  <c r="Q82" i="6"/>
  <c r="Q81" i="6"/>
  <c r="Q76" i="6"/>
  <c r="Q74" i="6"/>
  <c r="Q72" i="6"/>
  <c r="Q71" i="6"/>
  <c r="Q70" i="6"/>
  <c r="Q68" i="6"/>
  <c r="Q65" i="6"/>
  <c r="Q60" i="6"/>
  <c r="Q59" i="6"/>
  <c r="Q58" i="6"/>
  <c r="Q57" i="6"/>
  <c r="Q56" i="6"/>
  <c r="Q54" i="6"/>
  <c r="Q51" i="6"/>
  <c r="Q40" i="6"/>
  <c r="Q38" i="6"/>
  <c r="Q37" i="6"/>
  <c r="Q36" i="6"/>
  <c r="Q35" i="6"/>
  <c r="Q34" i="6"/>
  <c r="AB108" i="11"/>
  <c r="AB109" i="11"/>
  <c r="AB110" i="11"/>
  <c r="AB111" i="11"/>
  <c r="AB112" i="11"/>
  <c r="AB113" i="11"/>
  <c r="Z65" i="10"/>
  <c r="R1309" i="7"/>
  <c r="S1309" i="7"/>
  <c r="S1308" i="7"/>
  <c r="R1308" i="7"/>
  <c r="AE104" i="10"/>
  <c r="AC104" i="10"/>
  <c r="X104" i="10"/>
  <c r="R8" i="6"/>
  <c r="Q23" i="6"/>
  <c r="Q9" i="6"/>
  <c r="Q8" i="6"/>
  <c r="Z77" i="10"/>
  <c r="Z75" i="10"/>
  <c r="Z73" i="10"/>
  <c r="Z71" i="10"/>
  <c r="F172" i="4"/>
  <c r="F171" i="4"/>
  <c r="F170" i="4"/>
  <c r="F169" i="4"/>
  <c r="F168" i="4"/>
  <c r="F167" i="4"/>
  <c r="F166" i="4"/>
  <c r="F165" i="4"/>
  <c r="F164" i="4"/>
  <c r="F163" i="4"/>
  <c r="F162" i="4"/>
  <c r="F161" i="4"/>
  <c r="F160" i="4"/>
  <c r="F159" i="4"/>
  <c r="F158" i="4"/>
  <c r="F157" i="4"/>
  <c r="F150" i="4"/>
  <c r="F149" i="4"/>
  <c r="F148" i="4"/>
  <c r="F147" i="4"/>
  <c r="F146" i="4"/>
  <c r="F145" i="4"/>
  <c r="F144" i="4"/>
  <c r="F143" i="4"/>
  <c r="F142" i="4"/>
  <c r="F141" i="4"/>
  <c r="F140" i="4"/>
  <c r="F139" i="4"/>
  <c r="F138" i="4"/>
  <c r="F137" i="4"/>
  <c r="F136" i="4"/>
  <c r="F135" i="4"/>
  <c r="F134" i="4"/>
  <c r="F133" i="4"/>
  <c r="F132" i="4"/>
  <c r="F131" i="4"/>
  <c r="F130" i="4"/>
  <c r="F129" i="4"/>
  <c r="F128" i="4"/>
  <c r="F127" i="4"/>
  <c r="F126" i="4"/>
  <c r="F125" i="4"/>
  <c r="F124" i="4"/>
  <c r="F123" i="4"/>
  <c r="F122" i="4"/>
  <c r="F121" i="4"/>
  <c r="F120" i="4"/>
  <c r="F103" i="4"/>
  <c r="F102" i="4"/>
  <c r="F101" i="4"/>
  <c r="F100" i="4"/>
  <c r="F99" i="4"/>
  <c r="F98" i="4"/>
  <c r="F96" i="4"/>
  <c r="F95" i="4"/>
  <c r="F94" i="4"/>
  <c r="F93" i="4"/>
  <c r="F92" i="4"/>
  <c r="F91" i="4"/>
  <c r="F90" i="4"/>
  <c r="F89" i="4"/>
  <c r="F88" i="4"/>
  <c r="F87" i="4"/>
  <c r="F86" i="4"/>
  <c r="F85" i="4"/>
  <c r="F84" i="4"/>
  <c r="F83" i="4"/>
  <c r="F82" i="4"/>
  <c r="F81" i="4"/>
  <c r="F80" i="4"/>
  <c r="F79" i="4"/>
  <c r="F78" i="4"/>
  <c r="F77" i="4"/>
  <c r="F76" i="4"/>
  <c r="F72" i="4"/>
  <c r="F71" i="4"/>
  <c r="F70" i="4"/>
  <c r="F69" i="4"/>
  <c r="F68" i="4"/>
  <c r="F67" i="4"/>
  <c r="F66" i="4"/>
  <c r="F65" i="4"/>
  <c r="F64" i="4"/>
  <c r="F63" i="4"/>
  <c r="F62" i="4"/>
  <c r="F59" i="4"/>
  <c r="F58" i="4"/>
  <c r="F57" i="4"/>
  <c r="F54" i="4"/>
  <c r="F53" i="4"/>
  <c r="F52" i="4"/>
  <c r="F51" i="4"/>
  <c r="F50" i="4"/>
  <c r="F49" i="4"/>
  <c r="F48" i="4"/>
  <c r="F44" i="4"/>
  <c r="F43" i="4"/>
  <c r="F42" i="4"/>
  <c r="F41" i="4"/>
  <c r="F40" i="4"/>
  <c r="F39" i="4"/>
  <c r="F38" i="4"/>
  <c r="F37" i="4"/>
  <c r="F36" i="4"/>
  <c r="F35" i="4"/>
  <c r="F34" i="4"/>
  <c r="F33" i="4"/>
  <c r="F32" i="4"/>
  <c r="F31" i="4"/>
  <c r="F30" i="4"/>
  <c r="F23" i="4"/>
  <c r="F16" i="4"/>
  <c r="F13" i="4"/>
  <c r="S6" i="13"/>
  <c r="T6" i="13"/>
  <c r="S7" i="13"/>
  <c r="T7" i="13"/>
  <c r="S8" i="13"/>
  <c r="T8" i="13"/>
  <c r="S9" i="13"/>
  <c r="T9" i="13"/>
  <c r="S10" i="13"/>
  <c r="T10" i="13"/>
  <c r="S11" i="13"/>
  <c r="T11" i="13"/>
  <c r="S12" i="13"/>
  <c r="T12" i="13"/>
  <c r="S13" i="13"/>
  <c r="T13" i="13"/>
  <c r="S14" i="13"/>
  <c r="T14" i="13"/>
  <c r="S15" i="13"/>
  <c r="T15" i="13"/>
  <c r="S16" i="13"/>
  <c r="T16" i="13"/>
  <c r="S17" i="13"/>
  <c r="T17" i="13"/>
  <c r="S18" i="13"/>
  <c r="T18" i="13"/>
  <c r="S19" i="13"/>
  <c r="T19" i="13"/>
  <c r="S20" i="13"/>
  <c r="T20" i="13"/>
  <c r="S21" i="13"/>
  <c r="T21" i="13"/>
  <c r="S22" i="13"/>
  <c r="T22" i="13"/>
  <c r="S23" i="13"/>
  <c r="T23" i="13"/>
  <c r="S24" i="13"/>
  <c r="T24" i="13"/>
  <c r="S25" i="13"/>
  <c r="T25" i="13"/>
  <c r="S26" i="13"/>
  <c r="T26" i="13"/>
  <c r="S27" i="13"/>
  <c r="T27" i="13"/>
  <c r="S28" i="13"/>
  <c r="T28" i="13"/>
  <c r="S29" i="13"/>
  <c r="T29" i="13"/>
  <c r="S30" i="13"/>
  <c r="T30" i="13"/>
  <c r="S31" i="13"/>
  <c r="T31" i="13"/>
  <c r="S32" i="13"/>
  <c r="T32" i="13"/>
  <c r="S33" i="13"/>
  <c r="T33" i="13"/>
  <c r="S34" i="13"/>
  <c r="T34" i="13"/>
  <c r="S35" i="13"/>
  <c r="T35" i="13"/>
  <c r="S36" i="13"/>
  <c r="T36" i="13"/>
  <c r="S37" i="13"/>
  <c r="T37" i="13"/>
  <c r="S38" i="13"/>
  <c r="T38" i="13"/>
  <c r="S39" i="13"/>
  <c r="T39" i="13"/>
  <c r="S40" i="13"/>
  <c r="T40" i="13"/>
  <c r="S41" i="13"/>
  <c r="T41" i="13"/>
  <c r="S42" i="13"/>
  <c r="T42" i="13"/>
  <c r="S43" i="13"/>
  <c r="T43" i="13"/>
  <c r="S44" i="13"/>
  <c r="T44" i="13"/>
  <c r="S45" i="13"/>
  <c r="T45" i="13"/>
  <c r="S46" i="13"/>
  <c r="T46" i="13"/>
  <c r="S47" i="13"/>
  <c r="T47" i="13"/>
  <c r="S48" i="13"/>
  <c r="T48" i="13"/>
  <c r="S49" i="13"/>
  <c r="T49" i="13"/>
  <c r="S50" i="13"/>
  <c r="T50" i="13"/>
  <c r="S51" i="13"/>
  <c r="T51" i="13"/>
  <c r="S52" i="13"/>
  <c r="T52" i="13"/>
  <c r="S53" i="13"/>
  <c r="T53" i="13"/>
  <c r="S54" i="13"/>
  <c r="T54" i="13"/>
  <c r="S55" i="13"/>
  <c r="T55" i="13"/>
  <c r="S56" i="13"/>
  <c r="T56" i="13"/>
  <c r="S57" i="13"/>
  <c r="T57" i="13"/>
  <c r="S4" i="13"/>
  <c r="T4" i="13"/>
  <c r="S5" i="13"/>
  <c r="T5" i="13"/>
  <c r="AB4" i="11"/>
  <c r="AC4" i="11"/>
  <c r="AB7" i="11"/>
  <c r="AB8" i="11"/>
  <c r="AB9" i="11"/>
  <c r="AB10" i="11"/>
  <c r="AB11" i="11"/>
  <c r="AB12" i="11"/>
  <c r="AB13" i="11"/>
  <c r="AB14" i="11"/>
  <c r="AB15" i="11"/>
  <c r="AB16" i="11"/>
  <c r="AB17" i="11"/>
  <c r="AB18" i="11"/>
  <c r="AB19" i="11"/>
  <c r="AB20" i="11"/>
  <c r="AB21" i="11"/>
  <c r="AB22" i="11"/>
  <c r="AB23" i="11"/>
  <c r="AB26" i="11"/>
  <c r="AB27" i="11"/>
  <c r="AB28" i="11"/>
  <c r="AB29" i="11"/>
  <c r="AB31" i="11"/>
  <c r="AB32" i="11"/>
  <c r="AB33" i="11"/>
  <c r="AB34" i="11"/>
  <c r="AB35" i="11"/>
  <c r="AB36" i="11"/>
  <c r="AB37" i="11"/>
  <c r="AB38" i="11"/>
  <c r="AB39" i="11"/>
  <c r="AB40" i="11"/>
  <c r="AB41" i="11"/>
  <c r="AB42" i="11"/>
  <c r="AB43" i="11"/>
  <c r="AB44" i="11"/>
  <c r="AB47" i="11"/>
  <c r="AB48" i="11"/>
  <c r="AB49" i="11"/>
  <c r="AB50" i="11"/>
  <c r="AB51" i="11"/>
  <c r="AB52" i="11"/>
  <c r="AB53" i="11"/>
  <c r="AB54" i="11"/>
  <c r="AB55" i="11"/>
  <c r="AB56" i="11"/>
  <c r="AB57" i="11"/>
  <c r="AB58" i="11"/>
  <c r="AB59" i="11"/>
  <c r="AB60" i="11"/>
  <c r="AB61" i="11"/>
  <c r="AB62" i="11"/>
  <c r="AB63" i="11"/>
  <c r="AB64" i="11"/>
  <c r="AB65" i="11"/>
  <c r="AB66" i="11"/>
  <c r="AB67" i="11"/>
  <c r="AB68" i="11"/>
  <c r="AB69" i="11"/>
  <c r="AB70" i="11"/>
  <c r="AB71" i="11"/>
  <c r="AB72" i="11"/>
  <c r="AB73" i="11"/>
  <c r="AB74" i="11"/>
  <c r="AB75" i="11"/>
  <c r="AB76" i="11"/>
  <c r="AB77" i="11"/>
  <c r="AB78" i="11"/>
  <c r="AB79" i="11"/>
  <c r="AB80" i="11"/>
  <c r="AB81" i="11"/>
  <c r="AB82" i="11"/>
  <c r="AB83" i="11"/>
  <c r="AB84" i="11"/>
  <c r="AB85" i="11"/>
  <c r="AB86" i="11"/>
  <c r="AB87" i="11"/>
  <c r="AB88" i="11"/>
  <c r="AB89" i="11"/>
  <c r="AB90" i="11"/>
  <c r="AB91" i="11"/>
  <c r="AB92" i="11"/>
  <c r="AB93" i="11"/>
  <c r="AB94" i="11"/>
  <c r="AB96" i="11"/>
  <c r="AB97" i="11"/>
  <c r="AB98" i="11"/>
  <c r="AB99" i="11"/>
  <c r="AB101" i="11"/>
  <c r="AB102" i="11"/>
  <c r="AB103" i="11"/>
  <c r="AB105" i="11"/>
  <c r="AB106" i="11"/>
  <c r="AB107" i="11"/>
  <c r="AB114" i="11"/>
  <c r="AB115" i="11"/>
  <c r="AB5" i="11"/>
  <c r="AC6" i="11"/>
  <c r="AC7" i="11"/>
  <c r="AC8" i="11"/>
  <c r="AC9" i="11"/>
  <c r="AC10" i="11"/>
  <c r="AC11" i="11"/>
  <c r="AC12" i="11"/>
  <c r="AC13" i="11"/>
  <c r="AC14" i="11"/>
  <c r="AC15" i="11"/>
  <c r="AC16" i="11"/>
  <c r="AC17" i="11"/>
  <c r="AC18" i="11"/>
  <c r="AC19" i="11"/>
  <c r="AC20" i="11"/>
  <c r="AC21" i="11"/>
  <c r="AC22" i="11"/>
  <c r="AC23" i="11"/>
  <c r="AC24" i="11"/>
  <c r="AC25" i="11"/>
  <c r="AC26" i="11"/>
  <c r="AC27" i="11"/>
  <c r="AC28" i="11"/>
  <c r="AC29" i="11"/>
  <c r="AC30" i="11"/>
  <c r="AC31" i="11"/>
  <c r="AC32" i="11"/>
  <c r="AC33" i="11"/>
  <c r="AC34" i="11"/>
  <c r="AC35" i="11"/>
  <c r="AC36" i="11"/>
  <c r="AC37" i="11"/>
  <c r="AC38" i="11"/>
  <c r="AC39" i="11"/>
  <c r="AC40" i="11"/>
  <c r="AC41" i="11"/>
  <c r="AC42" i="11"/>
  <c r="AC43" i="11"/>
  <c r="AC44" i="11"/>
  <c r="AC45" i="11"/>
  <c r="AC46" i="11"/>
  <c r="AC47" i="11"/>
  <c r="AC48" i="11"/>
  <c r="AC49" i="11"/>
  <c r="AC50" i="11"/>
  <c r="AC51" i="11"/>
  <c r="AC52" i="11"/>
  <c r="AC53" i="11"/>
  <c r="AC54" i="11"/>
  <c r="AC55" i="11"/>
  <c r="AC56" i="11"/>
  <c r="AC57" i="11"/>
  <c r="AC58" i="11"/>
  <c r="AC59" i="11"/>
  <c r="AC60" i="11"/>
  <c r="AC61" i="11"/>
  <c r="AC62" i="11"/>
  <c r="AC63" i="11"/>
  <c r="AC64" i="11"/>
  <c r="AC65" i="11"/>
  <c r="AC66" i="11"/>
  <c r="AC67" i="11"/>
  <c r="AC68" i="11"/>
  <c r="AC69" i="11"/>
  <c r="AC70" i="11"/>
  <c r="AC71" i="11"/>
  <c r="AC72" i="11"/>
  <c r="AC73" i="11"/>
  <c r="AC74" i="11"/>
  <c r="AC75" i="11"/>
  <c r="AC76" i="11"/>
  <c r="AC77" i="11"/>
  <c r="AC78" i="11"/>
  <c r="AC79" i="11"/>
  <c r="AC81" i="11"/>
  <c r="AC82" i="11"/>
  <c r="AC83" i="11"/>
  <c r="AC84" i="11"/>
  <c r="AC85" i="11"/>
  <c r="AC86" i="11"/>
  <c r="AC87" i="11"/>
  <c r="AC88" i="11"/>
  <c r="AC89" i="11"/>
  <c r="AC90" i="11"/>
  <c r="AC91" i="11"/>
  <c r="AC92" i="11"/>
  <c r="AC93" i="11"/>
  <c r="AC94" i="11"/>
  <c r="AC95" i="11"/>
  <c r="AC96" i="11"/>
  <c r="AC97" i="11"/>
  <c r="AC98" i="11"/>
  <c r="AC99" i="11"/>
  <c r="AC100" i="11"/>
  <c r="AC101" i="11"/>
  <c r="AC102" i="11"/>
  <c r="AC103" i="11"/>
  <c r="AC104" i="11"/>
  <c r="AC105" i="11"/>
  <c r="AC106" i="11"/>
  <c r="AC107" i="11"/>
  <c r="AC108" i="11"/>
  <c r="AC109" i="11"/>
  <c r="AC110" i="11"/>
  <c r="AC111" i="11"/>
  <c r="AC112" i="11"/>
  <c r="AC113" i="11"/>
  <c r="AC114" i="11"/>
  <c r="AC115" i="11"/>
  <c r="AC5" i="11"/>
  <c r="Y74" i="10"/>
  <c r="AA74" i="10" s="1"/>
  <c r="Y4" i="10"/>
  <c r="AA4" i="10" s="1"/>
  <c r="Z4" i="10"/>
  <c r="Y6" i="10"/>
  <c r="AA6" i="10" s="1"/>
  <c r="Z6" i="10"/>
  <c r="Y7" i="10"/>
  <c r="AA7" i="10" s="1"/>
  <c r="Z7" i="10"/>
  <c r="Y8" i="10"/>
  <c r="AA8" i="10" s="1"/>
  <c r="Z8" i="10"/>
  <c r="Y9" i="10"/>
  <c r="AA9" i="10" s="1"/>
  <c r="Z9" i="10"/>
  <c r="Y10" i="10"/>
  <c r="AA10" i="10" s="1"/>
  <c r="Z10" i="10"/>
  <c r="Y11" i="10"/>
  <c r="AA11" i="10" s="1"/>
  <c r="Z11" i="10"/>
  <c r="Y12" i="10"/>
  <c r="AA12" i="10" s="1"/>
  <c r="Z12" i="10"/>
  <c r="Y13" i="10"/>
  <c r="AA13" i="10" s="1"/>
  <c r="Z13" i="10"/>
  <c r="Y14" i="10"/>
  <c r="AA14" i="10" s="1"/>
  <c r="Z14" i="10"/>
  <c r="Y15" i="10"/>
  <c r="AA15" i="10" s="1"/>
  <c r="Z15" i="10"/>
  <c r="Y16" i="10"/>
  <c r="AA16" i="10"/>
  <c r="Z16" i="10"/>
  <c r="Y17" i="10"/>
  <c r="AA17" i="10" s="1"/>
  <c r="Z17" i="10"/>
  <c r="Y18" i="10"/>
  <c r="AA18" i="10" s="1"/>
  <c r="Z18" i="10"/>
  <c r="Y19" i="10"/>
  <c r="AA19" i="10" s="1"/>
  <c r="Z19" i="10"/>
  <c r="Y20" i="10"/>
  <c r="AA20" i="10" s="1"/>
  <c r="Z20" i="10"/>
  <c r="Y21" i="10"/>
  <c r="AA21" i="10" s="1"/>
  <c r="Z21" i="10"/>
  <c r="Y22" i="10"/>
  <c r="AA22" i="10" s="1"/>
  <c r="Z22" i="10"/>
  <c r="Y23" i="10"/>
  <c r="AA23" i="10"/>
  <c r="Z23" i="10"/>
  <c r="Y24" i="10"/>
  <c r="AA24" i="10" s="1"/>
  <c r="Z24" i="10"/>
  <c r="Y25" i="10"/>
  <c r="AA25" i="10" s="1"/>
  <c r="Z25" i="10"/>
  <c r="Y26" i="10"/>
  <c r="AA26" i="10" s="1"/>
  <c r="Z26" i="10"/>
  <c r="Y27" i="10"/>
  <c r="AA27" i="10" s="1"/>
  <c r="Z27" i="10"/>
  <c r="Y28" i="10"/>
  <c r="AA28" i="10" s="1"/>
  <c r="Z28" i="10"/>
  <c r="Y29" i="10"/>
  <c r="AA29" i="10" s="1"/>
  <c r="Z29" i="10"/>
  <c r="Y30" i="10"/>
  <c r="AA30" i="10" s="1"/>
  <c r="Z30" i="10"/>
  <c r="Y31" i="10"/>
  <c r="AA31" i="10" s="1"/>
  <c r="Z31" i="10"/>
  <c r="Y32" i="10"/>
  <c r="AA32" i="10"/>
  <c r="Z32" i="10"/>
  <c r="Y33" i="10"/>
  <c r="AA33" i="10" s="1"/>
  <c r="Z33" i="10"/>
  <c r="Y34" i="10"/>
  <c r="AA34" i="10" s="1"/>
  <c r="Z34" i="10"/>
  <c r="Y35" i="10"/>
  <c r="AA35" i="10" s="1"/>
  <c r="Z35" i="10"/>
  <c r="Y36" i="10"/>
  <c r="AA36" i="10" s="1"/>
  <c r="Z36" i="10"/>
  <c r="Y37" i="10"/>
  <c r="AA37" i="10" s="1"/>
  <c r="Z37" i="10"/>
  <c r="Y38" i="10"/>
  <c r="AA38" i="10" s="1"/>
  <c r="Z38" i="10"/>
  <c r="Y39" i="10"/>
  <c r="AA39" i="10" s="1"/>
  <c r="Z39" i="10"/>
  <c r="Y40" i="10"/>
  <c r="AA40" i="10" s="1"/>
  <c r="Z40" i="10"/>
  <c r="Y41" i="10"/>
  <c r="AA41" i="10"/>
  <c r="Z41" i="10"/>
  <c r="Y42" i="10"/>
  <c r="AA42" i="10" s="1"/>
  <c r="Z42" i="10"/>
  <c r="Y43" i="10"/>
  <c r="AA43" i="10" s="1"/>
  <c r="Z43" i="10"/>
  <c r="Y44" i="10"/>
  <c r="AA44" i="10" s="1"/>
  <c r="Z44" i="10"/>
  <c r="Y45" i="10"/>
  <c r="AA45" i="10" s="1"/>
  <c r="Z45" i="10"/>
  <c r="Y46" i="10"/>
  <c r="AA46" i="10" s="1"/>
  <c r="Z46" i="10"/>
  <c r="Y47" i="10"/>
  <c r="AA47" i="10" s="1"/>
  <c r="Z47" i="10"/>
  <c r="Y48" i="10"/>
  <c r="AA48" i="10" s="1"/>
  <c r="Z48" i="10"/>
  <c r="Y49" i="10"/>
  <c r="AA49" i="10" s="1"/>
  <c r="Z49" i="10"/>
  <c r="Y50" i="10"/>
  <c r="AA50" i="10" s="1"/>
  <c r="Z50" i="10"/>
  <c r="Y51" i="10"/>
  <c r="AA51" i="10" s="1"/>
  <c r="Z51" i="10"/>
  <c r="Y52" i="10"/>
  <c r="AA52" i="10" s="1"/>
  <c r="Z52" i="10"/>
  <c r="Y53" i="10"/>
  <c r="AA53" i="10" s="1"/>
  <c r="Z53" i="10"/>
  <c r="Y54" i="10"/>
  <c r="AA54" i="10" s="1"/>
  <c r="Z54" i="10"/>
  <c r="Y55" i="10"/>
  <c r="AA55" i="10" s="1"/>
  <c r="Z55" i="10"/>
  <c r="Y56" i="10"/>
  <c r="AA56" i="10" s="1"/>
  <c r="Z56" i="10"/>
  <c r="Y57" i="10"/>
  <c r="AA57" i="10" s="1"/>
  <c r="Z57" i="10"/>
  <c r="Y58" i="10"/>
  <c r="AA58" i="10" s="1"/>
  <c r="Z58" i="10"/>
  <c r="Y59" i="10"/>
  <c r="AA59" i="10" s="1"/>
  <c r="Z59" i="10"/>
  <c r="Y60" i="10"/>
  <c r="AA60" i="10" s="1"/>
  <c r="Z60" i="10"/>
  <c r="Y61" i="10"/>
  <c r="AA61" i="10" s="1"/>
  <c r="Z61" i="10"/>
  <c r="Y62" i="10"/>
  <c r="AA62" i="10" s="1"/>
  <c r="Z62" i="10"/>
  <c r="Y63" i="10"/>
  <c r="AA63" i="10" s="1"/>
  <c r="Z63" i="10"/>
  <c r="Y64" i="10"/>
  <c r="AA64" i="10" s="1"/>
  <c r="Z64" i="10"/>
  <c r="Y65" i="10"/>
  <c r="AA65" i="10" s="1"/>
  <c r="Y66" i="10"/>
  <c r="AA66" i="10" s="1"/>
  <c r="Z66" i="10"/>
  <c r="Y67" i="10"/>
  <c r="AA67" i="10" s="1"/>
  <c r="Z67" i="10"/>
  <c r="Y68" i="10"/>
  <c r="AA68" i="10" s="1"/>
  <c r="Z68" i="10"/>
  <c r="Y69" i="10"/>
  <c r="AA69" i="10"/>
  <c r="Z69" i="10"/>
  <c r="Y70" i="10"/>
  <c r="AA70" i="10" s="1"/>
  <c r="Z70" i="10"/>
  <c r="Y71" i="10"/>
  <c r="AA71" i="10" s="1"/>
  <c r="Y72" i="10"/>
  <c r="AA72" i="10" s="1"/>
  <c r="Z72" i="10"/>
  <c r="Y73" i="10"/>
  <c r="AA73" i="10" s="1"/>
  <c r="Z74" i="10"/>
  <c r="Y75" i="10"/>
  <c r="AA75" i="10" s="1"/>
  <c r="Y76" i="10"/>
  <c r="AA76" i="10" s="1"/>
  <c r="Z76" i="10"/>
  <c r="Y77" i="10"/>
  <c r="AA77" i="10" s="1"/>
  <c r="Y78" i="10"/>
  <c r="AA78" i="10" s="1"/>
  <c r="Y79" i="10"/>
  <c r="AA79" i="10" s="1"/>
  <c r="Z79" i="10"/>
  <c r="Y80" i="10"/>
  <c r="AA80" i="10" s="1"/>
  <c r="Z80" i="10"/>
  <c r="Y82" i="10"/>
  <c r="AA82" i="10" s="1"/>
  <c r="Z82" i="10"/>
  <c r="Y83" i="10"/>
  <c r="AA83" i="10" s="1"/>
  <c r="Z83" i="10"/>
  <c r="Y84" i="10"/>
  <c r="AA84" i="10" s="1"/>
  <c r="Z84" i="10"/>
  <c r="Y85" i="10"/>
  <c r="AA85" i="10" s="1"/>
  <c r="Q85" i="10"/>
  <c r="Z85" i="10" s="1"/>
  <c r="Y86" i="10"/>
  <c r="AA86" i="10" s="1"/>
  <c r="Q86" i="10"/>
  <c r="Z86" i="10" s="1"/>
  <c r="Y87" i="10"/>
  <c r="AA87" i="10" s="1"/>
  <c r="Z87" i="10"/>
  <c r="Z88" i="10"/>
  <c r="Y89" i="10"/>
  <c r="AA89" i="10" s="1"/>
  <c r="Q89" i="10"/>
  <c r="Z89" i="10" s="1"/>
  <c r="Y90" i="10"/>
  <c r="AA90" i="10" s="1"/>
  <c r="Z90" i="10"/>
  <c r="Y91" i="10"/>
  <c r="AA91" i="10" s="1"/>
  <c r="Z91" i="10"/>
  <c r="Y92" i="10"/>
  <c r="AA92" i="10" s="1"/>
  <c r="Z92" i="10"/>
  <c r="Y93" i="10"/>
  <c r="AA93" i="10" s="1"/>
  <c r="Z93" i="10"/>
  <c r="Y94" i="10"/>
  <c r="AA94" i="10" s="1"/>
  <c r="Z94" i="10"/>
  <c r="Y95" i="10"/>
  <c r="AA95" i="10" s="1"/>
  <c r="Z95" i="10"/>
  <c r="Y96" i="10"/>
  <c r="AA96" i="10" s="1"/>
  <c r="Z96" i="10"/>
  <c r="Y97" i="10"/>
  <c r="AA97" i="10" s="1"/>
  <c r="Z97" i="10"/>
  <c r="Y98" i="10"/>
  <c r="AA98" i="10" s="1"/>
  <c r="Z98" i="10"/>
  <c r="Y99" i="10"/>
  <c r="AA99" i="10" s="1"/>
  <c r="Z99" i="10"/>
  <c r="Y100" i="10"/>
  <c r="AA100" i="10" s="1"/>
  <c r="Z100" i="10"/>
  <c r="Y101" i="10"/>
  <c r="AA101" i="10" s="1"/>
  <c r="Z101" i="10"/>
  <c r="Y102" i="10"/>
  <c r="AA102" i="10" s="1"/>
  <c r="Z102" i="10"/>
  <c r="Y103" i="10"/>
  <c r="AA103" i="10" s="1"/>
  <c r="Z103" i="10"/>
  <c r="Y104" i="10"/>
  <c r="AA104" i="10" s="1"/>
  <c r="Z104" i="10"/>
  <c r="Y105" i="10"/>
  <c r="AA105" i="10" s="1"/>
  <c r="Z105" i="10"/>
  <c r="Y106" i="10"/>
  <c r="AA106" i="10" s="1"/>
  <c r="Z106" i="10"/>
  <c r="Y107" i="10"/>
  <c r="AA107" i="10" s="1"/>
  <c r="Z107" i="10"/>
  <c r="Y108" i="10"/>
  <c r="AA108" i="10" s="1"/>
  <c r="Z108" i="10"/>
  <c r="Y109" i="10"/>
  <c r="AA109" i="10" s="1"/>
  <c r="Z109" i="10"/>
  <c r="Y110" i="10"/>
  <c r="AA110" i="10" s="1"/>
  <c r="Z110" i="10"/>
  <c r="Y111" i="10"/>
  <c r="AA111" i="10" s="1"/>
  <c r="Z111" i="10"/>
  <c r="Y112" i="10"/>
  <c r="AA112" i="10" s="1"/>
  <c r="Z112" i="10"/>
  <c r="Y113" i="10"/>
  <c r="AA113" i="10" s="1"/>
  <c r="Z113" i="10"/>
  <c r="Y114" i="10"/>
  <c r="AA114" i="10" s="1"/>
  <c r="Z114" i="10"/>
  <c r="Y115" i="10"/>
  <c r="AA115" i="10" s="1"/>
  <c r="Z115" i="10"/>
  <c r="Y116" i="10"/>
  <c r="AA116" i="10" s="1"/>
  <c r="Z116" i="10"/>
  <c r="Y117" i="10"/>
  <c r="AA117" i="10" s="1"/>
  <c r="Z117" i="10"/>
  <c r="Y5" i="10"/>
  <c r="AA5" i="10" s="1"/>
  <c r="Z5" i="10"/>
  <c r="R8" i="7"/>
  <c r="S8" i="7"/>
  <c r="R9" i="7"/>
  <c r="S9" i="7"/>
  <c r="R10" i="7"/>
  <c r="S10" i="7"/>
  <c r="R11" i="7"/>
  <c r="S11" i="7"/>
  <c r="R12" i="7"/>
  <c r="S12" i="7"/>
  <c r="R13" i="7"/>
  <c r="S13" i="7"/>
  <c r="R14" i="7"/>
  <c r="S14" i="7"/>
  <c r="R15" i="7"/>
  <c r="S15" i="7"/>
  <c r="R16" i="7"/>
  <c r="S16" i="7" s="1"/>
  <c r="R17" i="7"/>
  <c r="S17" i="7" s="1"/>
  <c r="R18" i="7"/>
  <c r="S18" i="7" s="1"/>
  <c r="R19" i="7"/>
  <c r="S19" i="7" s="1"/>
  <c r="R20" i="7"/>
  <c r="S20" i="7"/>
  <c r="R21" i="7"/>
  <c r="S21" i="7"/>
  <c r="R22" i="7"/>
  <c r="S22" i="7"/>
  <c r="R23" i="7"/>
  <c r="S23" i="7"/>
  <c r="R24" i="7"/>
  <c r="S24" i="7"/>
  <c r="R25" i="7"/>
  <c r="S25" i="7"/>
  <c r="R26" i="7"/>
  <c r="S26" i="7"/>
  <c r="R27" i="7"/>
  <c r="S27" i="7"/>
  <c r="R28" i="7"/>
  <c r="S28" i="7"/>
  <c r="R29" i="7"/>
  <c r="S29" i="7"/>
  <c r="R30" i="7"/>
  <c r="S30" i="7"/>
  <c r="R31" i="7"/>
  <c r="S31" i="7"/>
  <c r="R32" i="7"/>
  <c r="S32" i="7" s="1"/>
  <c r="R33" i="7"/>
  <c r="S33" i="7" s="1"/>
  <c r="R34" i="7"/>
  <c r="S34" i="7" s="1"/>
  <c r="R35" i="7"/>
  <c r="S35" i="7" s="1"/>
  <c r="R36" i="7"/>
  <c r="S36" i="7" s="1"/>
  <c r="R37" i="7"/>
  <c r="S37" i="7" s="1"/>
  <c r="R38" i="7"/>
  <c r="S38" i="7" s="1"/>
  <c r="R39" i="7"/>
  <c r="S39" i="7" s="1"/>
  <c r="R40" i="7"/>
  <c r="S40" i="7" s="1"/>
  <c r="R41" i="7"/>
  <c r="S41" i="7" s="1"/>
  <c r="R42" i="7"/>
  <c r="S42" i="7"/>
  <c r="R43" i="7"/>
  <c r="S43" i="7"/>
  <c r="R44" i="7"/>
  <c r="S44" i="7"/>
  <c r="R45" i="7"/>
  <c r="S45" i="7"/>
  <c r="R46" i="7"/>
  <c r="S46" i="7" s="1"/>
  <c r="R47" i="7"/>
  <c r="S47" i="7"/>
  <c r="R48" i="7"/>
  <c r="S48" i="7"/>
  <c r="R49" i="7"/>
  <c r="S49" i="7"/>
  <c r="R50" i="7"/>
  <c r="S50" i="7"/>
  <c r="R51" i="7"/>
  <c r="S51" i="7"/>
  <c r="R52" i="7"/>
  <c r="S52" i="7"/>
  <c r="R53" i="7"/>
  <c r="S53" i="7"/>
  <c r="R54" i="7"/>
  <c r="S54" i="7"/>
  <c r="R55" i="7"/>
  <c r="S55" i="7"/>
  <c r="R56" i="7"/>
  <c r="S56" i="7" s="1"/>
  <c r="R57" i="7"/>
  <c r="S57" i="7" s="1"/>
  <c r="R58" i="7"/>
  <c r="S58" i="7" s="1"/>
  <c r="R59" i="7"/>
  <c r="S59" i="7" s="1"/>
  <c r="R60" i="7"/>
  <c r="S60" i="7" s="1"/>
  <c r="R61" i="7"/>
  <c r="S61" i="7" s="1"/>
  <c r="R62" i="7"/>
  <c r="S62" i="7"/>
  <c r="R63" i="7"/>
  <c r="S63" i="7"/>
  <c r="R64" i="7"/>
  <c r="S64" i="7"/>
  <c r="R65" i="7"/>
  <c r="S65" i="7"/>
  <c r="R66" i="7"/>
  <c r="S66" i="7" s="1"/>
  <c r="R67" i="7"/>
  <c r="S67" i="7" s="1"/>
  <c r="R68" i="7"/>
  <c r="S68" i="7" s="1"/>
  <c r="R69" i="7"/>
  <c r="S69" i="7" s="1"/>
  <c r="R70" i="7"/>
  <c r="S70" i="7" s="1"/>
  <c r="R71" i="7"/>
  <c r="S71" i="7"/>
  <c r="R72" i="7"/>
  <c r="S72" i="7"/>
  <c r="R73" i="7"/>
  <c r="S73" i="7"/>
  <c r="R74" i="7"/>
  <c r="S74" i="7"/>
  <c r="R75" i="7"/>
  <c r="S75" i="7"/>
  <c r="R76" i="7"/>
  <c r="S76" i="7" s="1"/>
  <c r="R77" i="7"/>
  <c r="S77" i="7"/>
  <c r="R78" i="7"/>
  <c r="S78" i="7"/>
  <c r="R79" i="7"/>
  <c r="S79" i="7"/>
  <c r="R80" i="7"/>
  <c r="S80" i="7"/>
  <c r="R81" i="7"/>
  <c r="S81" i="7" s="1"/>
  <c r="R82" i="7"/>
  <c r="S82" i="7"/>
  <c r="R83" i="7"/>
  <c r="S83" i="7"/>
  <c r="R84" i="7"/>
  <c r="S84" i="7"/>
  <c r="R85" i="7"/>
  <c r="S85" i="7"/>
  <c r="R86" i="7"/>
  <c r="S86" i="7" s="1"/>
  <c r="R87" i="7"/>
  <c r="S87" i="7" s="1"/>
  <c r="R88" i="7"/>
  <c r="S88" i="7" s="1"/>
  <c r="R89" i="7"/>
  <c r="S89" i="7" s="1"/>
  <c r="R90" i="7"/>
  <c r="S90" i="7"/>
  <c r="R91" i="7"/>
  <c r="S91" i="7"/>
  <c r="R92" i="7"/>
  <c r="S92" i="7"/>
  <c r="R93" i="7"/>
  <c r="S93" i="7"/>
  <c r="R94" i="7"/>
  <c r="S94" i="7"/>
  <c r="R95" i="7"/>
  <c r="S95" i="7"/>
  <c r="R96" i="7"/>
  <c r="S96" i="7"/>
  <c r="R97" i="7"/>
  <c r="S97" i="7"/>
  <c r="R98" i="7"/>
  <c r="S98" i="7" s="1"/>
  <c r="R99" i="7"/>
  <c r="S99" i="7" s="1"/>
  <c r="R100" i="7"/>
  <c r="S100" i="7" s="1"/>
  <c r="R101" i="7"/>
  <c r="S101" i="7" s="1"/>
  <c r="R102" i="7"/>
  <c r="S102" i="7" s="1"/>
  <c r="R103" i="7"/>
  <c r="S103" i="7" s="1"/>
  <c r="R104" i="7"/>
  <c r="S104" i="7" s="1"/>
  <c r="R105" i="7"/>
  <c r="S105" i="7" s="1"/>
  <c r="R106" i="7"/>
  <c r="S106" i="7"/>
  <c r="R107" i="7"/>
  <c r="S107" i="7"/>
  <c r="R108" i="7"/>
  <c r="S108" i="7"/>
  <c r="R109" i="7"/>
  <c r="S109" i="7"/>
  <c r="R110" i="7"/>
  <c r="S110" i="7" s="1"/>
  <c r="R111" i="7"/>
  <c r="S111" i="7" s="1"/>
  <c r="R112" i="7"/>
  <c r="S112" i="7" s="1"/>
  <c r="R113" i="7"/>
  <c r="S113" i="7" s="1"/>
  <c r="R114" i="7"/>
  <c r="S114" i="7"/>
  <c r="R115" i="7"/>
  <c r="S115" i="7"/>
  <c r="R116" i="7"/>
  <c r="S116" i="7"/>
  <c r="R117" i="7"/>
  <c r="S117" i="7"/>
  <c r="R118" i="7"/>
  <c r="S118" i="7" s="1"/>
  <c r="R119" i="7"/>
  <c r="S119" i="7" s="1"/>
  <c r="R120" i="7"/>
  <c r="S120" i="7" s="1"/>
  <c r="R121" i="7"/>
  <c r="S121" i="7" s="1"/>
  <c r="R122" i="7"/>
  <c r="S122" i="7"/>
  <c r="R123" i="7"/>
  <c r="S123" i="7"/>
  <c r="R124" i="7"/>
  <c r="S124" i="7"/>
  <c r="R125" i="7"/>
  <c r="S125" i="7"/>
  <c r="R126" i="7"/>
  <c r="S126" i="7"/>
  <c r="R127" i="7"/>
  <c r="S127" i="7"/>
  <c r="R128" i="7"/>
  <c r="S128" i="7"/>
  <c r="R129" i="7"/>
  <c r="S129" i="7"/>
  <c r="R130" i="7"/>
  <c r="S130" i="7"/>
  <c r="R131" i="7"/>
  <c r="S131" i="7" s="1"/>
  <c r="R132" i="7"/>
  <c r="S132" i="7" s="1"/>
  <c r="R133" i="7"/>
  <c r="S133" i="7" s="1"/>
  <c r="R134" i="7"/>
  <c r="S134" i="7" s="1"/>
  <c r="R135" i="7"/>
  <c r="S135" i="7"/>
  <c r="R136" i="7"/>
  <c r="S136" i="7"/>
  <c r="R137" i="7"/>
  <c r="S137" i="7" s="1"/>
  <c r="R138" i="7"/>
  <c r="S138" i="7"/>
  <c r="R139" i="7"/>
  <c r="S139" i="7"/>
  <c r="R140" i="7"/>
  <c r="S140" i="7" s="1"/>
  <c r="R141" i="7"/>
  <c r="S141" i="7" s="1"/>
  <c r="R142" i="7"/>
  <c r="S142" i="7" s="1"/>
  <c r="R143" i="7"/>
  <c r="S143" i="7" s="1"/>
  <c r="R144" i="7"/>
  <c r="S144" i="7" s="1"/>
  <c r="R145" i="7"/>
  <c r="S145" i="7" s="1"/>
  <c r="R146" i="7"/>
  <c r="S146" i="7" s="1"/>
  <c r="R147" i="7"/>
  <c r="S147" i="7" s="1"/>
  <c r="R148" i="7"/>
  <c r="S148" i="7"/>
  <c r="R149" i="7"/>
  <c r="S149" i="7"/>
  <c r="R150" i="7"/>
  <c r="S150" i="7"/>
  <c r="R151" i="7"/>
  <c r="S151" i="7"/>
  <c r="R152" i="7"/>
  <c r="S152" i="7" s="1"/>
  <c r="R153" i="7"/>
  <c r="S153" i="7" s="1"/>
  <c r="R154" i="7"/>
  <c r="S154" i="7" s="1"/>
  <c r="R155" i="7"/>
  <c r="S155" i="7" s="1"/>
  <c r="R156" i="7"/>
  <c r="S156" i="7" s="1"/>
  <c r="R157" i="7"/>
  <c r="S157" i="7" s="1"/>
  <c r="R158" i="7"/>
  <c r="S158" i="7" s="1"/>
  <c r="R159" i="7"/>
  <c r="S159" i="7" s="1"/>
  <c r="R160" i="7"/>
  <c r="S160" i="7"/>
  <c r="R161" i="7"/>
  <c r="S161" i="7"/>
  <c r="R162" i="7"/>
  <c r="S162" i="7"/>
  <c r="R163" i="7"/>
  <c r="S163" i="7"/>
  <c r="R164" i="7"/>
  <c r="S164" i="7" s="1"/>
  <c r="R165" i="7"/>
  <c r="S165" i="7" s="1"/>
  <c r="R166" i="7"/>
  <c r="S166" i="7" s="1"/>
  <c r="R167" i="7"/>
  <c r="S167" i="7" s="1"/>
  <c r="R168" i="7"/>
  <c r="S168" i="7" s="1"/>
  <c r="R169" i="7"/>
  <c r="S169" i="7" s="1"/>
  <c r="R170" i="7"/>
  <c r="S170" i="7" s="1"/>
  <c r="R171" i="7"/>
  <c r="S171" i="7" s="1"/>
  <c r="R172" i="7"/>
  <c r="S172" i="7"/>
  <c r="R173" i="7"/>
  <c r="S173" i="7"/>
  <c r="R174" i="7"/>
  <c r="S174" i="7"/>
  <c r="R175" i="7"/>
  <c r="S175" i="7"/>
  <c r="R176" i="7"/>
  <c r="S176" i="7" s="1"/>
  <c r="R177" i="7"/>
  <c r="S177" i="7" s="1"/>
  <c r="R178" i="7"/>
  <c r="S178" i="7" s="1"/>
  <c r="R179" i="7"/>
  <c r="S179" i="7" s="1"/>
  <c r="R180" i="7"/>
  <c r="S180" i="7" s="1"/>
  <c r="R181" i="7"/>
  <c r="S181" i="7" s="1"/>
  <c r="R182" i="7"/>
  <c r="S182" i="7" s="1"/>
  <c r="R183" i="7"/>
  <c r="S183" i="7" s="1"/>
  <c r="R184" i="7"/>
  <c r="S184" i="7"/>
  <c r="R185" i="7"/>
  <c r="S185" i="7"/>
  <c r="R186" i="7"/>
  <c r="S186" i="7"/>
  <c r="R187" i="7"/>
  <c r="S187" i="7"/>
  <c r="R188" i="7"/>
  <c r="S188" i="7" s="1"/>
  <c r="R189" i="7"/>
  <c r="S189" i="7" s="1"/>
  <c r="R190" i="7"/>
  <c r="S190" i="7" s="1"/>
  <c r="R191" i="7"/>
  <c r="S191" i="7" s="1"/>
  <c r="R192" i="7"/>
  <c r="S192" i="7"/>
  <c r="R193" i="7"/>
  <c r="S193" i="7"/>
  <c r="R194" i="7"/>
  <c r="S194" i="7"/>
  <c r="R195" i="7"/>
  <c r="S195" i="7"/>
  <c r="R196" i="7"/>
  <c r="S196" i="7" s="1"/>
  <c r="R197" i="7"/>
  <c r="S197" i="7" s="1"/>
  <c r="R198" i="7"/>
  <c r="S198" i="7" s="1"/>
  <c r="R199" i="7"/>
  <c r="S199" i="7" s="1"/>
  <c r="R200" i="7"/>
  <c r="S200" i="7" s="1"/>
  <c r="R201" i="7"/>
  <c r="S201" i="7" s="1"/>
  <c r="R202" i="7"/>
  <c r="S202" i="7" s="1"/>
  <c r="R203" i="7"/>
  <c r="S203" i="7" s="1"/>
  <c r="R204" i="7"/>
  <c r="S204" i="7" s="1"/>
  <c r="R205" i="7"/>
  <c r="S205" i="7" s="1"/>
  <c r="R206" i="7"/>
  <c r="S206" i="7" s="1"/>
  <c r="R207" i="7"/>
  <c r="S207" i="7" s="1"/>
  <c r="R208" i="7"/>
  <c r="S208" i="7"/>
  <c r="R209" i="7"/>
  <c r="S209" i="7"/>
  <c r="R210" i="7"/>
  <c r="S210" i="7"/>
  <c r="R211" i="7"/>
  <c r="S211" i="7"/>
  <c r="R212" i="7"/>
  <c r="S212" i="7"/>
  <c r="R213" i="7"/>
  <c r="S213" i="7" s="1"/>
  <c r="R214" i="7"/>
  <c r="S214" i="7"/>
  <c r="R215" i="7"/>
  <c r="S215" i="7"/>
  <c r="R216" i="7"/>
  <c r="S216" i="7"/>
  <c r="R217" i="7"/>
  <c r="S217" i="7" s="1"/>
  <c r="R218" i="7"/>
  <c r="S218" i="7"/>
  <c r="R219" i="7"/>
  <c r="S219" i="7"/>
  <c r="R220" i="7"/>
  <c r="S220" i="7" s="1"/>
  <c r="R221" i="7"/>
  <c r="S221" i="7" s="1"/>
  <c r="R222" i="7"/>
  <c r="S222" i="7" s="1"/>
  <c r="R223" i="7"/>
  <c r="S223" i="7"/>
  <c r="R224" i="7"/>
  <c r="S224" i="7"/>
  <c r="R225" i="7"/>
  <c r="S225" i="7"/>
  <c r="R226" i="7"/>
  <c r="S226" i="7"/>
  <c r="R227" i="7"/>
  <c r="S227" i="7"/>
  <c r="R228" i="7"/>
  <c r="S228" i="7"/>
  <c r="R229" i="7"/>
  <c r="S229" i="7"/>
  <c r="R230" i="7"/>
  <c r="S230" i="7"/>
  <c r="R231" i="7"/>
  <c r="S231" i="7"/>
  <c r="R232" i="7"/>
  <c r="S232" i="7"/>
  <c r="R233" i="7"/>
  <c r="S233" i="7"/>
  <c r="R234" i="7"/>
  <c r="S234" i="7"/>
  <c r="R235" i="7"/>
  <c r="S235" i="7" s="1"/>
  <c r="R236" i="7"/>
  <c r="S236" i="7" s="1"/>
  <c r="R237" i="7"/>
  <c r="S237" i="7" s="1"/>
  <c r="R238" i="7"/>
  <c r="S238" i="7" s="1"/>
  <c r="R239" i="7"/>
  <c r="S239" i="7"/>
  <c r="R240" i="7"/>
  <c r="S240" i="7"/>
  <c r="R241" i="7"/>
  <c r="S241" i="7"/>
  <c r="R242" i="7"/>
  <c r="S242" i="7"/>
  <c r="R243" i="7"/>
  <c r="S243" i="7"/>
  <c r="R244" i="7"/>
  <c r="S244" i="7"/>
  <c r="R245" i="7"/>
  <c r="S245" i="7"/>
  <c r="R246" i="7"/>
  <c r="S246" i="7"/>
  <c r="R247" i="7"/>
  <c r="S247" i="7"/>
  <c r="R248" i="7"/>
  <c r="S248" i="7"/>
  <c r="R249" i="7"/>
  <c r="S249" i="7"/>
  <c r="R250" i="7"/>
  <c r="S250" i="7"/>
  <c r="R251" i="7"/>
  <c r="S251" i="7"/>
  <c r="R252" i="7"/>
  <c r="S252" i="7"/>
  <c r="R253" i="7"/>
  <c r="S253" i="7" s="1"/>
  <c r="R254" i="7"/>
  <c r="S254" i="7" s="1"/>
  <c r="R255" i="7"/>
  <c r="S255" i="7" s="1"/>
  <c r="R256" i="7"/>
  <c r="S256" i="7"/>
  <c r="R257" i="7"/>
  <c r="S257" i="7"/>
  <c r="R258" i="7"/>
  <c r="S258" i="7"/>
  <c r="R259" i="7"/>
  <c r="S259" i="7" s="1"/>
  <c r="R260" i="7"/>
  <c r="S260" i="7"/>
  <c r="R261" i="7"/>
  <c r="S261" i="7"/>
  <c r="R262" i="7"/>
  <c r="S262" i="7" s="1"/>
  <c r="R263" i="7"/>
  <c r="S263" i="7"/>
  <c r="R264" i="7"/>
  <c r="S264" i="7"/>
  <c r="R265" i="7"/>
  <c r="S265" i="7" s="1"/>
  <c r="R266" i="7"/>
  <c r="S266" i="7" s="1"/>
  <c r="R267" i="7"/>
  <c r="S267" i="7" s="1"/>
  <c r="R268" i="7"/>
  <c r="S268" i="7" s="1"/>
  <c r="R269" i="7"/>
  <c r="S269" i="7"/>
  <c r="R270" i="7"/>
  <c r="S270" i="7"/>
  <c r="R271" i="7"/>
  <c r="S271" i="7" s="1"/>
  <c r="R272" i="7"/>
  <c r="S272" i="7"/>
  <c r="R273" i="7"/>
  <c r="S273" i="7"/>
  <c r="R274" i="7"/>
  <c r="S274" i="7" s="1"/>
  <c r="R275" i="7"/>
  <c r="S275" i="7" s="1"/>
  <c r="R276" i="7"/>
  <c r="S276" i="7" s="1"/>
  <c r="R277" i="7"/>
  <c r="S277" i="7" s="1"/>
  <c r="R278" i="7"/>
  <c r="S278" i="7" s="1"/>
  <c r="R279" i="7"/>
  <c r="S279" i="7" s="1"/>
  <c r="R280" i="7"/>
  <c r="S280" i="7" s="1"/>
  <c r="R281" i="7"/>
  <c r="S281" i="7" s="1"/>
  <c r="R282" i="7"/>
  <c r="S282" i="7"/>
  <c r="R283" i="7"/>
  <c r="S283" i="7"/>
  <c r="R284" i="7"/>
  <c r="S284" i="7" s="1"/>
  <c r="R285" i="7"/>
  <c r="S285" i="7"/>
  <c r="R286" i="7"/>
  <c r="S286" i="7"/>
  <c r="R287" i="7"/>
  <c r="S287" i="7" s="1"/>
  <c r="R288" i="7"/>
  <c r="S288" i="7" s="1"/>
  <c r="R289" i="7"/>
  <c r="S289" i="7" s="1"/>
  <c r="R290" i="7"/>
  <c r="S290" i="7" s="1"/>
  <c r="R291" i="7"/>
  <c r="S291" i="7"/>
  <c r="R292" i="7"/>
  <c r="S292" i="7"/>
  <c r="R293" i="7"/>
  <c r="S293" i="7"/>
  <c r="R294" i="7"/>
  <c r="S294" i="7"/>
  <c r="R295" i="7"/>
  <c r="S295" i="7"/>
  <c r="R296" i="7"/>
  <c r="S296" i="7"/>
  <c r="R297" i="7"/>
  <c r="S297" i="7"/>
  <c r="R298" i="7"/>
  <c r="S298" i="7"/>
  <c r="R299" i="7"/>
  <c r="S299" i="7"/>
  <c r="R300" i="7"/>
  <c r="S300" i="7"/>
  <c r="R301" i="7"/>
  <c r="S301" i="7"/>
  <c r="R302" i="7"/>
  <c r="S302" i="7"/>
  <c r="R303" i="7"/>
  <c r="S303" i="7"/>
  <c r="R304" i="7"/>
  <c r="S304" i="7"/>
  <c r="R305" i="7"/>
  <c r="S305" i="7"/>
  <c r="R306" i="7"/>
  <c r="S306" i="7"/>
  <c r="R307" i="7"/>
  <c r="S307" i="7" s="1"/>
  <c r="R308" i="7"/>
  <c r="S308" i="7" s="1"/>
  <c r="R309" i="7"/>
  <c r="S309" i="7" s="1"/>
  <c r="R310" i="7"/>
  <c r="S310" i="7" s="1"/>
  <c r="R311" i="7"/>
  <c r="S311" i="7" s="1"/>
  <c r="R312" i="7"/>
  <c r="S312" i="7"/>
  <c r="R313" i="7"/>
  <c r="S313" i="7"/>
  <c r="R314" i="7"/>
  <c r="S314" i="7"/>
  <c r="R315" i="7"/>
  <c r="S315" i="7"/>
  <c r="R316" i="7"/>
  <c r="S316" i="7"/>
  <c r="R317" i="7"/>
  <c r="S317" i="7" s="1"/>
  <c r="R318" i="7"/>
  <c r="S318" i="7" s="1"/>
  <c r="R319" i="7"/>
  <c r="S319" i="7" s="1"/>
  <c r="R320" i="7"/>
  <c r="S320" i="7" s="1"/>
  <c r="R321" i="7"/>
  <c r="S321" i="7" s="1"/>
  <c r="R322" i="7"/>
  <c r="S322" i="7" s="1"/>
  <c r="R323" i="7"/>
  <c r="S323" i="7" s="1"/>
  <c r="R324" i="7"/>
  <c r="S324" i="7" s="1"/>
  <c r="R325" i="7"/>
  <c r="S325" i="7" s="1"/>
  <c r="R326" i="7"/>
  <c r="S326" i="7" s="1"/>
  <c r="R327" i="7"/>
  <c r="S327" i="7"/>
  <c r="R328" i="7"/>
  <c r="S328" i="7"/>
  <c r="R329" i="7"/>
  <c r="S329" i="7"/>
  <c r="R330" i="7"/>
  <c r="S330" i="7"/>
  <c r="R331" i="7"/>
  <c r="S331" i="7" s="1"/>
  <c r="R332" i="7"/>
  <c r="S332" i="7"/>
  <c r="R333" i="7"/>
  <c r="S333" i="7"/>
  <c r="R334" i="7"/>
  <c r="S334" i="7"/>
  <c r="R335" i="7"/>
  <c r="S335" i="7"/>
  <c r="R336" i="7"/>
  <c r="S336" i="7"/>
  <c r="R337" i="7"/>
  <c r="S337" i="7"/>
  <c r="R338" i="7"/>
  <c r="S338" i="7"/>
  <c r="R339" i="7"/>
  <c r="S339" i="7"/>
  <c r="R340" i="7"/>
  <c r="S340" i="7"/>
  <c r="R341" i="7"/>
  <c r="S341" i="7" s="1"/>
  <c r="R342" i="7"/>
  <c r="S342" i="7"/>
  <c r="R343" i="7"/>
  <c r="S343" i="7"/>
  <c r="R344" i="7"/>
  <c r="S344" i="7"/>
  <c r="R345" i="7"/>
  <c r="S345" i="7"/>
  <c r="R346" i="7"/>
  <c r="S346" i="7" s="1"/>
  <c r="R347" i="7"/>
  <c r="S347" i="7"/>
  <c r="R348" i="7"/>
  <c r="S348" i="7"/>
  <c r="R349" i="7"/>
  <c r="S349" i="7"/>
  <c r="R350" i="7"/>
  <c r="S350" i="7"/>
  <c r="R351" i="7"/>
  <c r="S351" i="7" s="1"/>
  <c r="R352" i="7"/>
  <c r="S352" i="7" s="1"/>
  <c r="R353" i="7"/>
  <c r="S353" i="7" s="1"/>
  <c r="R354" i="7"/>
  <c r="S354" i="7" s="1"/>
  <c r="R355" i="7"/>
  <c r="S355" i="7" s="1"/>
  <c r="R356" i="7"/>
  <c r="S356" i="7"/>
  <c r="R357" i="7"/>
  <c r="S357" i="7"/>
  <c r="R358" i="7"/>
  <c r="S358" i="7"/>
  <c r="R359" i="7"/>
  <c r="S359" i="7"/>
  <c r="R360" i="7"/>
  <c r="S360" i="7"/>
  <c r="R361" i="7"/>
  <c r="S361" i="7"/>
  <c r="R362" i="7"/>
  <c r="S362" i="7"/>
  <c r="R363" i="7"/>
  <c r="S363" i="7"/>
  <c r="R364" i="7"/>
  <c r="S364" i="7"/>
  <c r="R365" i="7"/>
  <c r="S365" i="7"/>
  <c r="R366" i="7"/>
  <c r="S366" i="7"/>
  <c r="R367" i="7"/>
  <c r="S367" i="7"/>
  <c r="R368" i="7"/>
  <c r="S368" i="7" s="1"/>
  <c r="R369" i="7"/>
  <c r="S369" i="7" s="1"/>
  <c r="R370" i="7"/>
  <c r="S370" i="7" s="1"/>
  <c r="R371" i="7"/>
  <c r="S371" i="7" s="1"/>
  <c r="R372" i="7"/>
  <c r="S372" i="7" s="1"/>
  <c r="R373" i="7"/>
  <c r="S373" i="7" s="1"/>
  <c r="R374" i="7"/>
  <c r="S374" i="7" s="1"/>
  <c r="R375" i="7"/>
  <c r="S375" i="7" s="1"/>
  <c r="R376" i="7"/>
  <c r="S376" i="7" s="1"/>
  <c r="R377" i="7"/>
  <c r="S377" i="7" s="1"/>
  <c r="R378" i="7"/>
  <c r="S378" i="7" s="1"/>
  <c r="R379" i="7"/>
  <c r="S379" i="7" s="1"/>
  <c r="R380" i="7"/>
  <c r="S380" i="7" s="1"/>
  <c r="R381" i="7"/>
  <c r="S381" i="7" s="1"/>
  <c r="R382" i="7"/>
  <c r="S382" i="7" s="1"/>
  <c r="R383" i="7"/>
  <c r="S383" i="7" s="1"/>
  <c r="R384" i="7"/>
  <c r="S384" i="7" s="1"/>
  <c r="R385" i="7"/>
  <c r="S385" i="7" s="1"/>
  <c r="R386" i="7"/>
  <c r="S386" i="7" s="1"/>
  <c r="R387" i="7"/>
  <c r="S387" i="7" s="1"/>
  <c r="R388" i="7"/>
  <c r="S388" i="7" s="1"/>
  <c r="R389" i="7"/>
  <c r="S389" i="7" s="1"/>
  <c r="R390" i="7"/>
  <c r="S390" i="7" s="1"/>
  <c r="R391" i="7"/>
  <c r="S391" i="7" s="1"/>
  <c r="R392" i="7"/>
  <c r="S392" i="7" s="1"/>
  <c r="R393" i="7"/>
  <c r="S393" i="7"/>
  <c r="R394" i="7"/>
  <c r="S394" i="7"/>
  <c r="R395" i="7"/>
  <c r="S395" i="7"/>
  <c r="R396" i="7"/>
  <c r="S396" i="7"/>
  <c r="R398" i="7"/>
  <c r="S398" i="7"/>
  <c r="R399" i="7"/>
  <c r="S399" i="7"/>
  <c r="R400" i="7"/>
  <c r="S400" i="7"/>
  <c r="R401" i="7"/>
  <c r="S401" i="7"/>
  <c r="R403" i="7"/>
  <c r="S403" i="7"/>
  <c r="R404" i="7"/>
  <c r="S404" i="7"/>
  <c r="R405" i="7"/>
  <c r="S405" i="7"/>
  <c r="R406" i="7"/>
  <c r="S406" i="7"/>
  <c r="R407" i="7"/>
  <c r="S407" i="7"/>
  <c r="R408" i="7"/>
  <c r="S408" i="7"/>
  <c r="R409" i="7"/>
  <c r="S409" i="7"/>
  <c r="R410" i="7"/>
  <c r="S410" i="7"/>
  <c r="R411" i="7"/>
  <c r="S411" i="7" s="1"/>
  <c r="R412" i="7"/>
  <c r="S412" i="7" s="1"/>
  <c r="R413" i="7"/>
  <c r="S413" i="7" s="1"/>
  <c r="R414" i="7"/>
  <c r="S414" i="7" s="1"/>
  <c r="R415" i="7"/>
  <c r="S415" i="7"/>
  <c r="R416" i="7"/>
  <c r="S416" i="7"/>
  <c r="R417" i="7"/>
  <c r="S417" i="7" s="1"/>
  <c r="R418" i="7"/>
  <c r="S418" i="7"/>
  <c r="R419" i="7"/>
  <c r="S419" i="7"/>
  <c r="R420" i="7"/>
  <c r="S420" i="7" s="1"/>
  <c r="R421" i="7"/>
  <c r="S421" i="7" s="1"/>
  <c r="R422" i="7"/>
  <c r="S422" i="7" s="1"/>
  <c r="R423" i="7"/>
  <c r="S423" i="7" s="1"/>
  <c r="R424" i="7"/>
  <c r="S424" i="7"/>
  <c r="R425" i="7"/>
  <c r="S425" i="7"/>
  <c r="R426" i="7"/>
  <c r="S426" i="7"/>
  <c r="R427" i="7"/>
  <c r="S427" i="7" s="1"/>
  <c r="R428" i="7"/>
  <c r="S428" i="7" s="1"/>
  <c r="R429" i="7"/>
  <c r="S429" i="7" s="1"/>
  <c r="R430" i="7"/>
  <c r="S430" i="7" s="1"/>
  <c r="R431" i="7"/>
  <c r="S431" i="7" s="1"/>
  <c r="R432" i="7"/>
  <c r="S432" i="7" s="1"/>
  <c r="R433" i="7"/>
  <c r="S433" i="7" s="1"/>
  <c r="R434" i="7"/>
  <c r="S434" i="7" s="1"/>
  <c r="R435" i="7"/>
  <c r="S435" i="7" s="1"/>
  <c r="R436" i="7"/>
  <c r="S436" i="7" s="1"/>
  <c r="R437" i="7"/>
  <c r="S437" i="7" s="1"/>
  <c r="R438" i="7"/>
  <c r="S438" i="7" s="1"/>
  <c r="R439" i="7"/>
  <c r="S439" i="7" s="1"/>
  <c r="R440" i="7"/>
  <c r="S440" i="7" s="1"/>
  <c r="R442" i="7"/>
  <c r="S442" i="7" s="1"/>
  <c r="R443" i="7"/>
  <c r="S443" i="7" s="1"/>
  <c r="R444" i="7"/>
  <c r="S444" i="7" s="1"/>
  <c r="R445" i="7"/>
  <c r="S445" i="7" s="1"/>
  <c r="R446" i="7"/>
  <c r="S446" i="7" s="1"/>
  <c r="R447" i="7"/>
  <c r="S447" i="7" s="1"/>
  <c r="R448" i="7"/>
  <c r="S448" i="7" s="1"/>
  <c r="R449" i="7"/>
  <c r="S449" i="7" s="1"/>
  <c r="R450" i="7"/>
  <c r="S450" i="7" s="1"/>
  <c r="R451" i="7"/>
  <c r="S451" i="7" s="1"/>
  <c r="R452" i="7"/>
  <c r="S452" i="7"/>
  <c r="R453" i="7"/>
  <c r="S453" i="7"/>
  <c r="R454" i="7"/>
  <c r="S454" i="7"/>
  <c r="R455" i="7"/>
  <c r="S455" i="7"/>
  <c r="R456" i="7"/>
  <c r="S456" i="7" s="1"/>
  <c r="R457" i="7"/>
  <c r="S457" i="7"/>
  <c r="R458" i="7"/>
  <c r="S458" i="7"/>
  <c r="R459" i="7"/>
  <c r="S459" i="7"/>
  <c r="R460" i="7"/>
  <c r="S460" i="7"/>
  <c r="R461" i="7"/>
  <c r="S461" i="7" s="1"/>
  <c r="R462" i="7"/>
  <c r="S462" i="7" s="1"/>
  <c r="R463" i="7"/>
  <c r="S463" i="7" s="1"/>
  <c r="R464" i="7"/>
  <c r="S464" i="7" s="1"/>
  <c r="R465" i="7"/>
  <c r="S465" i="7" s="1"/>
  <c r="R466" i="7"/>
  <c r="S466" i="7" s="1"/>
  <c r="R467" i="7"/>
  <c r="S467" i="7" s="1"/>
  <c r="R468" i="7"/>
  <c r="S468" i="7" s="1"/>
  <c r="R469" i="7"/>
  <c r="S469" i="7" s="1"/>
  <c r="R470" i="7"/>
  <c r="S470" i="7" s="1"/>
  <c r="R471" i="7"/>
  <c r="S471" i="7" s="1"/>
  <c r="R472" i="7"/>
  <c r="S472" i="7"/>
  <c r="R473" i="7"/>
  <c r="S473" i="7"/>
  <c r="R474" i="7"/>
  <c r="S474" i="7"/>
  <c r="R475" i="7"/>
  <c r="S475" i="7"/>
  <c r="R476" i="7"/>
  <c r="S476" i="7" s="1"/>
  <c r="R477" i="7"/>
  <c r="S477" i="7"/>
  <c r="R478" i="7"/>
  <c r="S478" i="7"/>
  <c r="R479" i="7"/>
  <c r="S479" i="7"/>
  <c r="R480" i="7"/>
  <c r="S480" i="7"/>
  <c r="R481" i="7"/>
  <c r="S481" i="7" s="1"/>
  <c r="R482" i="7"/>
  <c r="S482" i="7"/>
  <c r="R483" i="7"/>
  <c r="S483" i="7"/>
  <c r="R484" i="7"/>
  <c r="S484" i="7"/>
  <c r="R485" i="7"/>
  <c r="S485" i="7" s="1"/>
  <c r="R486" i="7"/>
  <c r="S486" i="7"/>
  <c r="R487" i="7"/>
  <c r="S487" i="7"/>
  <c r="R488" i="7"/>
  <c r="S488" i="7"/>
  <c r="R489" i="7"/>
  <c r="S489" i="7"/>
  <c r="R490" i="7"/>
  <c r="S490" i="7" s="1"/>
  <c r="R491" i="7"/>
  <c r="S491" i="7"/>
  <c r="R492" i="7"/>
  <c r="S492" i="7"/>
  <c r="R493" i="7"/>
  <c r="S493" i="7"/>
  <c r="R494" i="7"/>
  <c r="S494" i="7"/>
  <c r="R495" i="7"/>
  <c r="S495" i="7" s="1"/>
  <c r="R496" i="7"/>
  <c r="S496" i="7" s="1"/>
  <c r="R497" i="7"/>
  <c r="S497" i="7" s="1"/>
  <c r="R498" i="7"/>
  <c r="S498" i="7" s="1"/>
  <c r="R499" i="7"/>
  <c r="S499" i="7"/>
  <c r="R500" i="7"/>
  <c r="S500" i="7"/>
  <c r="R501" i="7"/>
  <c r="S501" i="7"/>
  <c r="R502" i="7"/>
  <c r="S502" i="7"/>
  <c r="R503" i="7"/>
  <c r="S503" i="7" s="1"/>
  <c r="R504" i="7"/>
  <c r="S504" i="7" s="1"/>
  <c r="R505" i="7"/>
  <c r="S505" i="7" s="1"/>
  <c r="R506" i="7"/>
  <c r="S506" i="7" s="1"/>
  <c r="R507" i="7"/>
  <c r="S507" i="7"/>
  <c r="R508" i="7"/>
  <c r="S508" i="7"/>
  <c r="R509" i="7"/>
  <c r="S509" i="7"/>
  <c r="R510" i="7"/>
  <c r="S510" i="7"/>
  <c r="R511" i="7"/>
  <c r="S511" i="7" s="1"/>
  <c r="R512" i="7"/>
  <c r="S512" i="7" s="1"/>
  <c r="R513" i="7"/>
  <c r="S513" i="7" s="1"/>
  <c r="R514" i="7"/>
  <c r="S514" i="7" s="1"/>
  <c r="R515" i="7"/>
  <c r="S515" i="7" s="1"/>
  <c r="R516" i="7"/>
  <c r="S516" i="7" s="1"/>
  <c r="R517" i="7"/>
  <c r="S517" i="7" s="1"/>
  <c r="R518" i="7"/>
  <c r="S518" i="7" s="1"/>
  <c r="R519" i="7"/>
  <c r="S519" i="7" s="1"/>
  <c r="R520" i="7"/>
  <c r="S520" i="7" s="1"/>
  <c r="R521" i="7"/>
  <c r="S521" i="7" s="1"/>
  <c r="R522" i="7"/>
  <c r="S522" i="7" s="1"/>
  <c r="R523" i="7"/>
  <c r="S523" i="7" s="1"/>
  <c r="R524" i="7"/>
  <c r="S524" i="7" s="1"/>
  <c r="R525" i="7"/>
  <c r="S525" i="7" s="1"/>
  <c r="R526" i="7"/>
  <c r="S526" i="7" s="1"/>
  <c r="R527" i="7"/>
  <c r="S527" i="7" s="1"/>
  <c r="R528" i="7"/>
  <c r="S528" i="7" s="1"/>
  <c r="R529" i="7"/>
  <c r="S529" i="7" s="1"/>
  <c r="R530" i="7"/>
  <c r="S530" i="7" s="1"/>
  <c r="R531" i="7"/>
  <c r="S531" i="7" s="1"/>
  <c r="R532" i="7"/>
  <c r="S532" i="7" s="1"/>
  <c r="R533" i="7"/>
  <c r="S533" i="7" s="1"/>
  <c r="R534" i="7"/>
  <c r="S534" i="7" s="1"/>
  <c r="R535" i="7"/>
  <c r="S535" i="7" s="1"/>
  <c r="R536" i="7"/>
  <c r="S536" i="7" s="1"/>
  <c r="R537" i="7"/>
  <c r="S537" i="7" s="1"/>
  <c r="R538" i="7"/>
  <c r="S538" i="7" s="1"/>
  <c r="R539" i="7"/>
  <c r="S539" i="7" s="1"/>
  <c r="R540" i="7"/>
  <c r="S540" i="7" s="1"/>
  <c r="R541" i="7"/>
  <c r="S541" i="7" s="1"/>
  <c r="R542" i="7"/>
  <c r="S542" i="7" s="1"/>
  <c r="R543" i="7"/>
  <c r="S543" i="7" s="1"/>
  <c r="R544" i="7"/>
  <c r="S544" i="7" s="1"/>
  <c r="R545" i="7"/>
  <c r="S545" i="7" s="1"/>
  <c r="R546" i="7"/>
  <c r="S546" i="7" s="1"/>
  <c r="R547" i="7"/>
  <c r="S547" i="7" s="1"/>
  <c r="R548" i="7"/>
  <c r="S548" i="7" s="1"/>
  <c r="R549" i="7"/>
  <c r="S549" i="7" s="1"/>
  <c r="R550" i="7"/>
  <c r="S550" i="7" s="1"/>
  <c r="R551" i="7"/>
  <c r="S551" i="7" s="1"/>
  <c r="R552" i="7"/>
  <c r="S552" i="7" s="1"/>
  <c r="R553" i="7"/>
  <c r="S553" i="7" s="1"/>
  <c r="R554" i="7"/>
  <c r="S554" i="7" s="1"/>
  <c r="R555" i="7"/>
  <c r="S555" i="7" s="1"/>
  <c r="R556" i="7"/>
  <c r="S556" i="7" s="1"/>
  <c r="R557" i="7"/>
  <c r="S557" i="7" s="1"/>
  <c r="R558" i="7"/>
  <c r="S558" i="7" s="1"/>
  <c r="R559" i="7"/>
  <c r="S559" i="7" s="1"/>
  <c r="R560" i="7"/>
  <c r="S560" i="7" s="1"/>
  <c r="R561" i="7"/>
  <c r="S561" i="7" s="1"/>
  <c r="R562" i="7"/>
  <c r="S562" i="7" s="1"/>
  <c r="R563" i="7"/>
  <c r="S563" i="7" s="1"/>
  <c r="R564" i="7"/>
  <c r="S564" i="7" s="1"/>
  <c r="R565" i="7"/>
  <c r="S565" i="7" s="1"/>
  <c r="R566" i="7"/>
  <c r="S566" i="7" s="1"/>
  <c r="R567" i="7"/>
  <c r="S567" i="7" s="1"/>
  <c r="R568" i="7"/>
  <c r="S568" i="7" s="1"/>
  <c r="R569" i="7"/>
  <c r="S569" i="7" s="1"/>
  <c r="R570" i="7"/>
  <c r="S570" i="7" s="1"/>
  <c r="R571" i="7"/>
  <c r="S571" i="7" s="1"/>
  <c r="R572" i="7"/>
  <c r="S572" i="7" s="1"/>
  <c r="R573" i="7"/>
  <c r="S573" i="7" s="1"/>
  <c r="R574" i="7"/>
  <c r="S574" i="7" s="1"/>
  <c r="R575" i="7"/>
  <c r="S575" i="7"/>
  <c r="R576" i="7"/>
  <c r="S576" i="7"/>
  <c r="R577" i="7"/>
  <c r="S577" i="7"/>
  <c r="R578" i="7"/>
  <c r="S578" i="7"/>
  <c r="R579" i="7"/>
  <c r="S579" i="7"/>
  <c r="R580" i="7"/>
  <c r="S580" i="7"/>
  <c r="R581" i="7"/>
  <c r="S581" i="7"/>
  <c r="R582" i="7"/>
  <c r="S582" i="7"/>
  <c r="R583" i="7"/>
  <c r="S583" i="7"/>
  <c r="R584" i="7"/>
  <c r="S584" i="7" s="1"/>
  <c r="R585" i="7"/>
  <c r="S585" i="7" s="1"/>
  <c r="R586" i="7"/>
  <c r="S586" i="7" s="1"/>
  <c r="R587" i="7"/>
  <c r="S587" i="7" s="1"/>
  <c r="R588" i="7"/>
  <c r="S588" i="7" s="1"/>
  <c r="R589" i="7"/>
  <c r="S589" i="7" s="1"/>
  <c r="R590" i="7"/>
  <c r="S590" i="7" s="1"/>
  <c r="R591" i="7"/>
  <c r="S591" i="7" s="1"/>
  <c r="R592" i="7"/>
  <c r="S592" i="7" s="1"/>
  <c r="R593" i="7"/>
  <c r="S593" i="7" s="1"/>
  <c r="R594" i="7"/>
  <c r="S594" i="7" s="1"/>
  <c r="R595" i="7"/>
  <c r="S595" i="7" s="1"/>
  <c r="R596" i="7"/>
  <c r="S596" i="7" s="1"/>
  <c r="R597" i="7"/>
  <c r="S597" i="7" s="1"/>
  <c r="R598" i="7"/>
  <c r="S598" i="7" s="1"/>
  <c r="R599" i="7"/>
  <c r="S599" i="7" s="1"/>
  <c r="R600" i="7"/>
  <c r="S600" i="7" s="1"/>
  <c r="R601" i="7"/>
  <c r="S601" i="7" s="1"/>
  <c r="R602" i="7"/>
  <c r="S602" i="7" s="1"/>
  <c r="R603" i="7"/>
  <c r="S603" i="7" s="1"/>
  <c r="R604" i="7"/>
  <c r="S604" i="7" s="1"/>
  <c r="R605" i="7"/>
  <c r="S605" i="7" s="1"/>
  <c r="R606" i="7"/>
  <c r="S606" i="7" s="1"/>
  <c r="R607" i="7"/>
  <c r="S607" i="7" s="1"/>
  <c r="R608" i="7"/>
  <c r="S608" i="7" s="1"/>
  <c r="R609" i="7"/>
  <c r="S609" i="7" s="1"/>
  <c r="R610" i="7"/>
  <c r="S610" i="7" s="1"/>
  <c r="R611" i="7"/>
  <c r="S611" i="7" s="1"/>
  <c r="R612" i="7"/>
  <c r="S612" i="7" s="1"/>
  <c r="R613" i="7"/>
  <c r="S613" i="7" s="1"/>
  <c r="R614" i="7"/>
  <c r="S614" i="7" s="1"/>
  <c r="R615" i="7"/>
  <c r="S615" i="7" s="1"/>
  <c r="R616" i="7"/>
  <c r="S616" i="7" s="1"/>
  <c r="R617" i="7"/>
  <c r="S617" i="7" s="1"/>
  <c r="R618" i="7"/>
  <c r="S618" i="7" s="1"/>
  <c r="R619" i="7"/>
  <c r="S619" i="7" s="1"/>
  <c r="R620" i="7"/>
  <c r="S620" i="7"/>
  <c r="R621" i="7"/>
  <c r="S621" i="7"/>
  <c r="R622" i="7"/>
  <c r="S622" i="7"/>
  <c r="R623" i="7"/>
  <c r="S623" i="7"/>
  <c r="R624" i="7"/>
  <c r="S624" i="7"/>
  <c r="R625" i="7"/>
  <c r="S625" i="7"/>
  <c r="R626" i="7"/>
  <c r="S626" i="7"/>
  <c r="R627" i="7"/>
  <c r="S627" i="7"/>
  <c r="R628" i="7"/>
  <c r="S628" i="7"/>
  <c r="R629" i="7"/>
  <c r="S629" i="7"/>
  <c r="R630" i="7"/>
  <c r="S630" i="7"/>
  <c r="R631" i="7"/>
  <c r="S631" i="7"/>
  <c r="R632" i="7"/>
  <c r="S632" i="7"/>
  <c r="R633" i="7"/>
  <c r="S633" i="7"/>
  <c r="R634" i="7"/>
  <c r="S634" i="7"/>
  <c r="R635" i="7"/>
  <c r="S635" i="7"/>
  <c r="R636" i="7"/>
  <c r="S636" i="7"/>
  <c r="R637" i="7"/>
  <c r="S637" i="7"/>
  <c r="R638" i="7"/>
  <c r="S638" i="7"/>
  <c r="R639" i="7"/>
  <c r="S639" i="7"/>
  <c r="R640" i="7"/>
  <c r="S640" i="7"/>
  <c r="R641" i="7"/>
  <c r="S641" i="7"/>
  <c r="R642" i="7"/>
  <c r="S642" i="7"/>
  <c r="R643" i="7"/>
  <c r="S643" i="7"/>
  <c r="R644" i="7"/>
  <c r="S644" i="7"/>
  <c r="R645" i="7"/>
  <c r="S645" i="7"/>
  <c r="R646" i="7"/>
  <c r="S646" i="7"/>
  <c r="R647" i="7"/>
  <c r="S647" i="7"/>
  <c r="R648" i="7"/>
  <c r="S648" i="7"/>
  <c r="R649" i="7"/>
  <c r="S649" i="7"/>
  <c r="R650" i="7"/>
  <c r="S650" i="7"/>
  <c r="R651" i="7"/>
  <c r="S651" i="7"/>
  <c r="R652" i="7"/>
  <c r="S652" i="7"/>
  <c r="R653" i="7"/>
  <c r="S653" i="7"/>
  <c r="R654" i="7"/>
  <c r="S654" i="7"/>
  <c r="R655" i="7"/>
  <c r="S655" i="7"/>
  <c r="R656" i="7"/>
  <c r="S656" i="7"/>
  <c r="R657" i="7"/>
  <c r="S657" i="7"/>
  <c r="R658" i="7"/>
  <c r="S658" i="7"/>
  <c r="R659" i="7"/>
  <c r="S659" i="7"/>
  <c r="R660" i="7"/>
  <c r="S660" i="7"/>
  <c r="R661" i="7"/>
  <c r="S661" i="7"/>
  <c r="R662" i="7"/>
  <c r="S662" i="7"/>
  <c r="R663" i="7"/>
  <c r="S663" i="7"/>
  <c r="R664" i="7"/>
  <c r="S664" i="7"/>
  <c r="R665" i="7"/>
  <c r="S665" i="7"/>
  <c r="R666" i="7"/>
  <c r="S666" i="7"/>
  <c r="R667" i="7"/>
  <c r="S667" i="7"/>
  <c r="R668" i="7"/>
  <c r="S668" i="7"/>
  <c r="R669" i="7"/>
  <c r="S669" i="7"/>
  <c r="R670" i="7"/>
  <c r="S670" i="7"/>
  <c r="R671" i="7"/>
  <c r="S671" i="7"/>
  <c r="R672" i="7"/>
  <c r="S672" i="7"/>
  <c r="R673" i="7"/>
  <c r="S673" i="7"/>
  <c r="R674" i="7"/>
  <c r="S674" i="7"/>
  <c r="R675" i="7"/>
  <c r="S675" i="7"/>
  <c r="R676" i="7"/>
  <c r="S676" i="7"/>
  <c r="R677" i="7"/>
  <c r="S677" i="7"/>
  <c r="R678" i="7"/>
  <c r="S678" i="7"/>
  <c r="R679" i="7"/>
  <c r="S679" i="7"/>
  <c r="R680" i="7"/>
  <c r="S680" i="7"/>
  <c r="R681" i="7"/>
  <c r="S681" i="7"/>
  <c r="R682" i="7"/>
  <c r="S682" i="7"/>
  <c r="R683" i="7"/>
  <c r="S683" i="7"/>
  <c r="R684" i="7"/>
  <c r="S684" i="7"/>
  <c r="R685" i="7"/>
  <c r="S685" i="7"/>
  <c r="R686" i="7"/>
  <c r="S686" i="7"/>
  <c r="R687" i="7"/>
  <c r="S687" i="7"/>
  <c r="R688" i="7"/>
  <c r="S688" i="7"/>
  <c r="R689" i="7"/>
  <c r="S689" i="7"/>
  <c r="R690" i="7"/>
  <c r="S690" i="7"/>
  <c r="R691" i="7"/>
  <c r="S691" i="7"/>
  <c r="R692" i="7"/>
  <c r="S692" i="7"/>
  <c r="R693" i="7"/>
  <c r="S693" i="7"/>
  <c r="R694" i="7"/>
  <c r="S694" i="7"/>
  <c r="R695" i="7"/>
  <c r="S695" i="7"/>
  <c r="R696" i="7"/>
  <c r="S696" i="7"/>
  <c r="R697" i="7"/>
  <c r="S697" i="7"/>
  <c r="R698" i="7"/>
  <c r="S698" i="7"/>
  <c r="R699" i="7"/>
  <c r="S699" i="7"/>
  <c r="R700" i="7"/>
  <c r="S700" i="7"/>
  <c r="R701" i="7"/>
  <c r="S701" i="7"/>
  <c r="R702" i="7"/>
  <c r="S702" i="7"/>
  <c r="R703" i="7"/>
  <c r="S703" i="7"/>
  <c r="R704" i="7"/>
  <c r="S704" i="7"/>
  <c r="R705" i="7"/>
  <c r="S705" i="7"/>
  <c r="R706" i="7"/>
  <c r="S706" i="7"/>
  <c r="R707" i="7"/>
  <c r="S707" i="7"/>
  <c r="R708" i="7"/>
  <c r="S708" i="7"/>
  <c r="R709" i="7"/>
  <c r="S709" i="7"/>
  <c r="R710" i="7"/>
  <c r="S710" i="7"/>
  <c r="R711" i="7"/>
  <c r="S711" i="7"/>
  <c r="R712" i="7"/>
  <c r="S712" i="7"/>
  <c r="R713" i="7"/>
  <c r="S713" i="7"/>
  <c r="R714" i="7"/>
  <c r="S714" i="7"/>
  <c r="R715" i="7"/>
  <c r="S715" i="7"/>
  <c r="R716" i="7"/>
  <c r="S716" i="7"/>
  <c r="R717" i="7"/>
  <c r="S717" i="7"/>
  <c r="R718" i="7"/>
  <c r="S718" i="7"/>
  <c r="R719" i="7"/>
  <c r="S719" i="7"/>
  <c r="R720" i="7"/>
  <c r="S720" i="7"/>
  <c r="R721" i="7"/>
  <c r="S721" i="7"/>
  <c r="R722" i="7"/>
  <c r="S722" i="7"/>
  <c r="R723" i="7"/>
  <c r="S723" i="7"/>
  <c r="R724" i="7"/>
  <c r="S724" i="7"/>
  <c r="R725" i="7"/>
  <c r="S725" i="7"/>
  <c r="R726" i="7"/>
  <c r="S726" i="7"/>
  <c r="R727" i="7"/>
  <c r="S727" i="7"/>
  <c r="R728" i="7"/>
  <c r="S728" i="7"/>
  <c r="R729" i="7"/>
  <c r="S729" i="7"/>
  <c r="R730" i="7"/>
  <c r="S730" i="7"/>
  <c r="R731" i="7"/>
  <c r="S731" i="7"/>
  <c r="R732" i="7"/>
  <c r="S732" i="7"/>
  <c r="R733" i="7"/>
  <c r="S733" i="7"/>
  <c r="R734" i="7"/>
  <c r="S734" i="7"/>
  <c r="R735" i="7"/>
  <c r="S735" i="7"/>
  <c r="R736" i="7"/>
  <c r="S736" i="7"/>
  <c r="R737" i="7"/>
  <c r="S737" i="7"/>
  <c r="R738" i="7"/>
  <c r="S738" i="7"/>
  <c r="R739" i="7"/>
  <c r="S739" i="7"/>
  <c r="R740" i="7"/>
  <c r="S740" i="7"/>
  <c r="R741" i="7"/>
  <c r="S741" i="7"/>
  <c r="R742" i="7"/>
  <c r="S742" i="7"/>
  <c r="R743" i="7"/>
  <c r="S743" i="7"/>
  <c r="R744" i="7"/>
  <c r="S744" i="7"/>
  <c r="R745" i="7"/>
  <c r="S745" i="7"/>
  <c r="R746" i="7"/>
  <c r="S746" i="7"/>
  <c r="R747" i="7"/>
  <c r="S747" i="7"/>
  <c r="R748" i="7"/>
  <c r="S748" i="7"/>
  <c r="R749" i="7"/>
  <c r="S749" i="7"/>
  <c r="R750" i="7"/>
  <c r="S750" i="7"/>
  <c r="R751" i="7"/>
  <c r="S751" i="7"/>
  <c r="R752" i="7"/>
  <c r="S752" i="7"/>
  <c r="R753" i="7"/>
  <c r="S753" i="7"/>
  <c r="R754" i="7"/>
  <c r="S754" i="7" s="1"/>
  <c r="R755" i="7"/>
  <c r="S755" i="7" s="1"/>
  <c r="R756" i="7"/>
  <c r="S756" i="7" s="1"/>
  <c r="R757" i="7"/>
  <c r="S757" i="7" s="1"/>
  <c r="R758" i="7"/>
  <c r="S758" i="7" s="1"/>
  <c r="R759" i="7"/>
  <c r="S759" i="7" s="1"/>
  <c r="R760" i="7"/>
  <c r="S760" i="7" s="1"/>
  <c r="R761" i="7"/>
  <c r="S761" i="7" s="1"/>
  <c r="R762" i="7"/>
  <c r="S762" i="7" s="1"/>
  <c r="R763" i="7"/>
  <c r="S763" i="7" s="1"/>
  <c r="R764" i="7"/>
  <c r="S764" i="7" s="1"/>
  <c r="R765" i="7"/>
  <c r="S765" i="7" s="1"/>
  <c r="R766" i="7"/>
  <c r="S766" i="7" s="1"/>
  <c r="R767" i="7"/>
  <c r="S767" i="7" s="1"/>
  <c r="R768" i="7"/>
  <c r="S768" i="7" s="1"/>
  <c r="R769" i="7"/>
  <c r="S769" i="7" s="1"/>
  <c r="R770" i="7"/>
  <c r="S770" i="7" s="1"/>
  <c r="R771" i="7"/>
  <c r="S771" i="7" s="1"/>
  <c r="R772" i="7"/>
  <c r="S772" i="7" s="1"/>
  <c r="R773" i="7"/>
  <c r="S773" i="7" s="1"/>
  <c r="R774" i="7"/>
  <c r="S774" i="7" s="1"/>
  <c r="R775" i="7"/>
  <c r="S775" i="7" s="1"/>
  <c r="R776" i="7"/>
  <c r="S776" i="7" s="1"/>
  <c r="R777" i="7"/>
  <c r="S777" i="7" s="1"/>
  <c r="R778" i="7"/>
  <c r="S778" i="7" s="1"/>
  <c r="R779" i="7"/>
  <c r="S779" i="7" s="1"/>
  <c r="R780" i="7"/>
  <c r="S780" i="7" s="1"/>
  <c r="R781" i="7"/>
  <c r="S781" i="7" s="1"/>
  <c r="R782" i="7"/>
  <c r="S782" i="7"/>
  <c r="R783" i="7"/>
  <c r="S783" i="7"/>
  <c r="R784" i="7"/>
  <c r="S784" i="7"/>
  <c r="R785" i="7"/>
  <c r="S785" i="7"/>
  <c r="R786" i="7"/>
  <c r="S786" i="7"/>
  <c r="R787" i="7"/>
  <c r="S787" i="7"/>
  <c r="R788" i="7"/>
  <c r="S788" i="7"/>
  <c r="R789" i="7"/>
  <c r="S789" i="7"/>
  <c r="R790" i="7"/>
  <c r="S790" i="7"/>
  <c r="R791" i="7"/>
  <c r="S791" i="7"/>
  <c r="R792" i="7"/>
  <c r="S792" i="7"/>
  <c r="R793" i="7"/>
  <c r="S793" i="7"/>
  <c r="R794" i="7"/>
  <c r="S794" i="7"/>
  <c r="R795" i="7"/>
  <c r="S795" i="7"/>
  <c r="R796" i="7"/>
  <c r="S796" i="7"/>
  <c r="R797" i="7"/>
  <c r="S797" i="7"/>
  <c r="R798" i="7"/>
  <c r="S798" i="7"/>
  <c r="R799" i="7"/>
  <c r="S799" i="7"/>
  <c r="R800" i="7"/>
  <c r="S800" i="7"/>
  <c r="R801" i="7"/>
  <c r="S801" i="7"/>
  <c r="R802" i="7"/>
  <c r="S802" i="7"/>
  <c r="R803" i="7"/>
  <c r="S803" i="7"/>
  <c r="R804" i="7"/>
  <c r="S804" i="7"/>
  <c r="R805" i="7"/>
  <c r="S805" i="7"/>
  <c r="R806" i="7"/>
  <c r="S806" i="7"/>
  <c r="R807" i="7"/>
  <c r="S807" i="7"/>
  <c r="R808" i="7"/>
  <c r="S808" i="7"/>
  <c r="R809" i="7"/>
  <c r="S809" i="7"/>
  <c r="R810" i="7"/>
  <c r="S810" i="7"/>
  <c r="R811" i="7"/>
  <c r="S811" i="7"/>
  <c r="R812" i="7"/>
  <c r="S812" i="7"/>
  <c r="R813" i="7"/>
  <c r="S813" i="7"/>
  <c r="R814" i="7"/>
  <c r="S814" i="7"/>
  <c r="R815" i="7"/>
  <c r="S815" i="7"/>
  <c r="R816" i="7"/>
  <c r="S816" i="7"/>
  <c r="R817" i="7"/>
  <c r="S817" i="7"/>
  <c r="R818" i="7"/>
  <c r="S818" i="7"/>
  <c r="R819" i="7"/>
  <c r="S819" i="7"/>
  <c r="R820" i="7"/>
  <c r="S820" i="7"/>
  <c r="R821" i="7"/>
  <c r="S821" i="7"/>
  <c r="R822" i="7"/>
  <c r="S822" i="7"/>
  <c r="R823" i="7"/>
  <c r="S823" i="7"/>
  <c r="R824" i="7"/>
  <c r="S824" i="7"/>
  <c r="R825" i="7"/>
  <c r="S825" i="7"/>
  <c r="R826" i="7"/>
  <c r="S826" i="7"/>
  <c r="R827" i="7"/>
  <c r="S827" i="7"/>
  <c r="R828" i="7"/>
  <c r="S828" i="7"/>
  <c r="R829" i="7"/>
  <c r="S829" i="7"/>
  <c r="R830" i="7"/>
  <c r="S830" i="7"/>
  <c r="R831" i="7"/>
  <c r="S831" i="7"/>
  <c r="R832" i="7"/>
  <c r="S832" i="7"/>
  <c r="R833" i="7"/>
  <c r="S833" i="7"/>
  <c r="R834" i="7"/>
  <c r="S834" i="7"/>
  <c r="R835" i="7"/>
  <c r="S835" i="7"/>
  <c r="R836" i="7"/>
  <c r="S836" i="7"/>
  <c r="R837" i="7"/>
  <c r="S837" i="7"/>
  <c r="R838" i="7"/>
  <c r="S838" i="7"/>
  <c r="R839" i="7"/>
  <c r="S839" i="7"/>
  <c r="R840" i="7"/>
  <c r="S840" i="7"/>
  <c r="R841" i="7"/>
  <c r="S841" i="7"/>
  <c r="R842" i="7"/>
  <c r="S842" i="7"/>
  <c r="R843" i="7"/>
  <c r="S843" i="7"/>
  <c r="R844" i="7"/>
  <c r="S844" i="7"/>
  <c r="R845" i="7"/>
  <c r="S845" i="7"/>
  <c r="R846" i="7"/>
  <c r="S846" i="7"/>
  <c r="R847" i="7"/>
  <c r="S847" i="7"/>
  <c r="R848" i="7"/>
  <c r="S848" i="7"/>
  <c r="R849" i="7"/>
  <c r="S849" i="7"/>
  <c r="R850" i="7"/>
  <c r="S850" i="7"/>
  <c r="R851" i="7"/>
  <c r="S851" i="7"/>
  <c r="R852" i="7"/>
  <c r="S852" i="7"/>
  <c r="R853" i="7"/>
  <c r="S853" i="7"/>
  <c r="R854" i="7"/>
  <c r="S854" i="7"/>
  <c r="R855" i="7"/>
  <c r="S855" i="7"/>
  <c r="R856" i="7"/>
  <c r="S856" i="7"/>
  <c r="R857" i="7"/>
  <c r="S857" i="7"/>
  <c r="R858" i="7"/>
  <c r="S858" i="7"/>
  <c r="R859" i="7"/>
  <c r="S859" i="7"/>
  <c r="R860" i="7"/>
  <c r="S860" i="7"/>
  <c r="R861" i="7"/>
  <c r="S861" i="7"/>
  <c r="R862" i="7"/>
  <c r="S862" i="7"/>
  <c r="R863" i="7"/>
  <c r="S863" i="7"/>
  <c r="R864" i="7"/>
  <c r="S864" i="7"/>
  <c r="R865" i="7"/>
  <c r="S865" i="7"/>
  <c r="R866" i="7"/>
  <c r="S866" i="7"/>
  <c r="R867" i="7"/>
  <c r="S867" i="7"/>
  <c r="R868" i="7"/>
  <c r="S868" i="7"/>
  <c r="R869" i="7"/>
  <c r="S869" i="7"/>
  <c r="R870" i="7"/>
  <c r="S870" i="7"/>
  <c r="R871" i="7"/>
  <c r="S871" i="7"/>
  <c r="R872" i="7"/>
  <c r="S872" i="7"/>
  <c r="R873" i="7"/>
  <c r="S873" i="7"/>
  <c r="R874" i="7"/>
  <c r="S874" i="7"/>
  <c r="R875" i="7"/>
  <c r="S875" i="7"/>
  <c r="R876" i="7"/>
  <c r="S876" i="7"/>
  <c r="R877" i="7"/>
  <c r="S877" i="7"/>
  <c r="R878" i="7"/>
  <c r="S878" i="7"/>
  <c r="R879" i="7"/>
  <c r="S879" i="7"/>
  <c r="R880" i="7"/>
  <c r="S880" i="7"/>
  <c r="R881" i="7"/>
  <c r="S881" i="7"/>
  <c r="R882" i="7"/>
  <c r="S882" i="7"/>
  <c r="R883" i="7"/>
  <c r="S883" i="7"/>
  <c r="R884" i="7"/>
  <c r="S884" i="7"/>
  <c r="R885" i="7"/>
  <c r="S885" i="7"/>
  <c r="R886" i="7"/>
  <c r="S886" i="7"/>
  <c r="R887" i="7"/>
  <c r="S887" i="7"/>
  <c r="R888" i="7"/>
  <c r="S888" i="7"/>
  <c r="R889" i="7"/>
  <c r="S889" i="7"/>
  <c r="R890" i="7"/>
  <c r="S890" i="7"/>
  <c r="R891" i="7"/>
  <c r="S891" i="7"/>
  <c r="R892" i="7"/>
  <c r="S892" i="7"/>
  <c r="R893" i="7"/>
  <c r="S893" i="7"/>
  <c r="R894" i="7"/>
  <c r="S894" i="7"/>
  <c r="R895" i="7"/>
  <c r="S895" i="7"/>
  <c r="R896" i="7"/>
  <c r="S896" i="7"/>
  <c r="R897" i="7"/>
  <c r="S897" i="7"/>
  <c r="R898" i="7"/>
  <c r="S898" i="7"/>
  <c r="R899" i="7"/>
  <c r="S899" i="7"/>
  <c r="R900" i="7"/>
  <c r="S900" i="7"/>
  <c r="R901" i="7"/>
  <c r="S901" i="7"/>
  <c r="R902" i="7"/>
  <c r="S902" i="7"/>
  <c r="R903" i="7"/>
  <c r="S903" i="7"/>
  <c r="R904" i="7"/>
  <c r="S904" i="7"/>
  <c r="R905" i="7"/>
  <c r="S905" i="7"/>
  <c r="R906" i="7"/>
  <c r="S906" i="7"/>
  <c r="R907" i="7"/>
  <c r="S907" i="7"/>
  <c r="R908" i="7"/>
  <c r="S908" i="7"/>
  <c r="R909" i="7"/>
  <c r="S909" i="7"/>
  <c r="R910" i="7"/>
  <c r="S910" i="7"/>
  <c r="R911" i="7"/>
  <c r="S911" i="7"/>
  <c r="R912" i="7"/>
  <c r="S912" i="7"/>
  <c r="R913" i="7"/>
  <c r="S913" i="7"/>
  <c r="R914" i="7"/>
  <c r="S914" i="7"/>
  <c r="R915" i="7"/>
  <c r="S915" i="7"/>
  <c r="R916" i="7"/>
  <c r="S916" i="7"/>
  <c r="R917" i="7"/>
  <c r="S917" i="7"/>
  <c r="R918" i="7"/>
  <c r="S918" i="7"/>
  <c r="R919" i="7"/>
  <c r="S919" i="7"/>
  <c r="R920" i="7"/>
  <c r="S920" i="7"/>
  <c r="R921" i="7"/>
  <c r="S921" i="7"/>
  <c r="R922" i="7"/>
  <c r="S922" i="7"/>
  <c r="R923" i="7"/>
  <c r="S923" i="7"/>
  <c r="R924" i="7"/>
  <c r="S924" i="7"/>
  <c r="R925" i="7"/>
  <c r="S925" i="7"/>
  <c r="R926" i="7"/>
  <c r="S926" i="7"/>
  <c r="R927" i="7"/>
  <c r="S927" i="7"/>
  <c r="R928" i="7"/>
  <c r="S928" i="7"/>
  <c r="R929" i="7"/>
  <c r="S929" i="7"/>
  <c r="R930" i="7"/>
  <c r="S930" i="7"/>
  <c r="R931" i="7"/>
  <c r="S931" i="7"/>
  <c r="R932" i="7"/>
  <c r="S932" i="7"/>
  <c r="R933" i="7"/>
  <c r="S933" i="7"/>
  <c r="R934" i="7"/>
  <c r="S934" i="7"/>
  <c r="R935" i="7"/>
  <c r="S935" i="7"/>
  <c r="R936" i="7"/>
  <c r="S936" i="7"/>
  <c r="R937" i="7"/>
  <c r="S937" i="7"/>
  <c r="R938" i="7"/>
  <c r="S938" i="7"/>
  <c r="R939" i="7"/>
  <c r="S939" i="7"/>
  <c r="R940" i="7"/>
  <c r="S940" i="7"/>
  <c r="R941" i="7"/>
  <c r="S941" i="7"/>
  <c r="R942" i="7"/>
  <c r="S942" i="7"/>
  <c r="R943" i="7"/>
  <c r="S943" i="7"/>
  <c r="R944" i="7"/>
  <c r="S944" i="7"/>
  <c r="R945" i="7"/>
  <c r="S945" i="7"/>
  <c r="R946" i="7"/>
  <c r="S946" i="7"/>
  <c r="R947" i="7"/>
  <c r="S947" i="7"/>
  <c r="R948" i="7"/>
  <c r="S948" i="7"/>
  <c r="R949" i="7"/>
  <c r="S949" i="7"/>
  <c r="R950" i="7"/>
  <c r="S950" i="7"/>
  <c r="R951" i="7"/>
  <c r="S951" i="7"/>
  <c r="R952" i="7"/>
  <c r="S952" i="7"/>
  <c r="R953" i="7"/>
  <c r="S953" i="7"/>
  <c r="R954" i="7"/>
  <c r="S954" i="7"/>
  <c r="R955" i="7"/>
  <c r="S955" i="7"/>
  <c r="R956" i="7"/>
  <c r="S956" i="7"/>
  <c r="R957" i="7"/>
  <c r="S957" i="7"/>
  <c r="R958" i="7"/>
  <c r="S958" i="7"/>
  <c r="R959" i="7"/>
  <c r="S959" i="7"/>
  <c r="R960" i="7"/>
  <c r="S960" i="7"/>
  <c r="R961" i="7"/>
  <c r="S961" i="7"/>
  <c r="R962" i="7"/>
  <c r="S962" i="7"/>
  <c r="R963" i="7"/>
  <c r="S963" i="7"/>
  <c r="R964" i="7"/>
  <c r="S964" i="7"/>
  <c r="R965" i="7"/>
  <c r="S965" i="7"/>
  <c r="R966" i="7"/>
  <c r="S966" i="7"/>
  <c r="R967" i="7"/>
  <c r="S967" i="7"/>
  <c r="R968" i="7"/>
  <c r="S968" i="7"/>
  <c r="R969" i="7"/>
  <c r="S969" i="7"/>
  <c r="R970" i="7"/>
  <c r="S970" i="7"/>
  <c r="R971" i="7"/>
  <c r="S971" i="7"/>
  <c r="R972" i="7"/>
  <c r="S972" i="7"/>
  <c r="R973" i="7"/>
  <c r="S973" i="7"/>
  <c r="R974" i="7"/>
  <c r="S974" i="7"/>
  <c r="R975" i="7"/>
  <c r="S975" i="7"/>
  <c r="R976" i="7"/>
  <c r="S976" i="7"/>
  <c r="R977" i="7"/>
  <c r="S977" i="7"/>
  <c r="R978" i="7"/>
  <c r="S978" i="7"/>
  <c r="R979" i="7"/>
  <c r="S979" i="7"/>
  <c r="R980" i="7"/>
  <c r="S980" i="7"/>
  <c r="R981" i="7"/>
  <c r="S981" i="7"/>
  <c r="R982" i="7"/>
  <c r="S982" i="7"/>
  <c r="R983" i="7"/>
  <c r="S983" i="7"/>
  <c r="R984" i="7"/>
  <c r="S984" i="7"/>
  <c r="R985" i="7"/>
  <c r="S985" i="7"/>
  <c r="R986" i="7"/>
  <c r="S986" i="7"/>
  <c r="R987" i="7"/>
  <c r="S987" i="7"/>
  <c r="R988" i="7"/>
  <c r="S988" i="7"/>
  <c r="R989" i="7"/>
  <c r="S989" i="7"/>
  <c r="R990" i="7"/>
  <c r="S990" i="7" s="1"/>
  <c r="R991" i="7"/>
  <c r="S991" i="7" s="1"/>
  <c r="R992" i="7"/>
  <c r="S992" i="7" s="1"/>
  <c r="R993" i="7"/>
  <c r="S993" i="7" s="1"/>
  <c r="R994" i="7"/>
  <c r="S994" i="7" s="1"/>
  <c r="R995" i="7"/>
  <c r="S995" i="7" s="1"/>
  <c r="R996" i="7"/>
  <c r="S996" i="7" s="1"/>
  <c r="R997" i="7"/>
  <c r="S997" i="7" s="1"/>
  <c r="R998" i="7"/>
  <c r="S998" i="7" s="1"/>
  <c r="R999" i="7"/>
  <c r="S999" i="7" s="1"/>
  <c r="R1000" i="7"/>
  <c r="S1000" i="7" s="1"/>
  <c r="R1001" i="7"/>
  <c r="S1001" i="7" s="1"/>
  <c r="R1002" i="7"/>
  <c r="S1002" i="7" s="1"/>
  <c r="R1003" i="7"/>
  <c r="S1003" i="7" s="1"/>
  <c r="R1004" i="7"/>
  <c r="S1004" i="7" s="1"/>
  <c r="R1005" i="7"/>
  <c r="S1005" i="7" s="1"/>
  <c r="R1006" i="7"/>
  <c r="S1006" i="7"/>
  <c r="R1007" i="7"/>
  <c r="S1007" i="7"/>
  <c r="R1008" i="7"/>
  <c r="S1008" i="7"/>
  <c r="R1009" i="7"/>
  <c r="S1009" i="7"/>
  <c r="R1010" i="7"/>
  <c r="S1010" i="7"/>
  <c r="R1011" i="7"/>
  <c r="S1011" i="7"/>
  <c r="R1012" i="7"/>
  <c r="S1012" i="7"/>
  <c r="R1013" i="7"/>
  <c r="S1013" i="7"/>
  <c r="R1014" i="7"/>
  <c r="S1014" i="7"/>
  <c r="R1015" i="7"/>
  <c r="S1015" i="7"/>
  <c r="R1016" i="7"/>
  <c r="S1016" i="7"/>
  <c r="R1017" i="7"/>
  <c r="S1017" i="7"/>
  <c r="R1018" i="7"/>
  <c r="S1018" i="7"/>
  <c r="R1019" i="7"/>
  <c r="S1019" i="7"/>
  <c r="R1020" i="7"/>
  <c r="S1020" i="7"/>
  <c r="R1021" i="7"/>
  <c r="S1021" i="7"/>
  <c r="R1022" i="7"/>
  <c r="S1022" i="7"/>
  <c r="R1023" i="7"/>
  <c r="S1023" i="7"/>
  <c r="R1024" i="7"/>
  <c r="S1024" i="7"/>
  <c r="R1025" i="7"/>
  <c r="S1025" i="7"/>
  <c r="R1026" i="7"/>
  <c r="S1026" i="7"/>
  <c r="R1027" i="7"/>
  <c r="S1027" i="7"/>
  <c r="R1028" i="7"/>
  <c r="S1028" i="7"/>
  <c r="R1029" i="7"/>
  <c r="S1029" i="7"/>
  <c r="R1030" i="7"/>
  <c r="S1030" i="7"/>
  <c r="R1031" i="7"/>
  <c r="S1031" i="7"/>
  <c r="R1032" i="7"/>
  <c r="S1032" i="7"/>
  <c r="R1033" i="7"/>
  <c r="S1033" i="7"/>
  <c r="R1034" i="7"/>
  <c r="S1034" i="7"/>
  <c r="R1035" i="7"/>
  <c r="S1035" i="7"/>
  <c r="R1036" i="7"/>
  <c r="S1036" i="7"/>
  <c r="R1037" i="7"/>
  <c r="S1037" i="7"/>
  <c r="R1038" i="7"/>
  <c r="S1038" i="7"/>
  <c r="R1039" i="7"/>
  <c r="S1039" i="7"/>
  <c r="R1040" i="7"/>
  <c r="S1040" i="7"/>
  <c r="R1041" i="7"/>
  <c r="S1041" i="7"/>
  <c r="R1042" i="7"/>
  <c r="S1042" i="7"/>
  <c r="R1043" i="7"/>
  <c r="S1043" i="7"/>
  <c r="R1044" i="7"/>
  <c r="S1044" i="7"/>
  <c r="R1045" i="7"/>
  <c r="S1045" i="7"/>
  <c r="R1046" i="7"/>
  <c r="S1046" i="7"/>
  <c r="R1047" i="7"/>
  <c r="S1047" i="7"/>
  <c r="R1048" i="7"/>
  <c r="S1048" i="7"/>
  <c r="R1049" i="7"/>
  <c r="S1049" i="7"/>
  <c r="R1050" i="7"/>
  <c r="S1050" i="7"/>
  <c r="R1051" i="7"/>
  <c r="S1051" i="7"/>
  <c r="R1052" i="7"/>
  <c r="S1052" i="7"/>
  <c r="R1053" i="7"/>
  <c r="S1053" i="7"/>
  <c r="R1054" i="7"/>
  <c r="S1054" i="7"/>
  <c r="R1055" i="7"/>
  <c r="S1055" i="7"/>
  <c r="R1056" i="7"/>
  <c r="S1056" i="7"/>
  <c r="R1057" i="7"/>
  <c r="S1057" i="7"/>
  <c r="R1058" i="7"/>
  <c r="S1058" i="7"/>
  <c r="R1059" i="7"/>
  <c r="S1059" i="7"/>
  <c r="R1060" i="7"/>
  <c r="S1060" i="7"/>
  <c r="R1061" i="7"/>
  <c r="S1061" i="7"/>
  <c r="R1062" i="7"/>
  <c r="S1062" i="7"/>
  <c r="R1063" i="7"/>
  <c r="S1063" i="7"/>
  <c r="R1064" i="7"/>
  <c r="S1064" i="7"/>
  <c r="R1065" i="7"/>
  <c r="S1065" i="7"/>
  <c r="R1066" i="7"/>
  <c r="S1066" i="7" s="1"/>
  <c r="R1067" i="7"/>
  <c r="S1067" i="7"/>
  <c r="R1068" i="7"/>
  <c r="S1068" i="7" s="1"/>
  <c r="R1069" i="7"/>
  <c r="S1069" i="7"/>
  <c r="R1070" i="7"/>
  <c r="S1070" i="7" s="1"/>
  <c r="R1071" i="7"/>
  <c r="S1071" i="7"/>
  <c r="R1072" i="7"/>
  <c r="S1072" i="7"/>
  <c r="R1073" i="7"/>
  <c r="S1073" i="7"/>
  <c r="R1074" i="7"/>
  <c r="S1074" i="7"/>
  <c r="R1075" i="7"/>
  <c r="S1075" i="7"/>
  <c r="R1076" i="7"/>
  <c r="S1076" i="7"/>
  <c r="R1077" i="7"/>
  <c r="S1077" i="7"/>
  <c r="R1078" i="7"/>
  <c r="S1078" i="7"/>
  <c r="R1079" i="7"/>
  <c r="S1079" i="7"/>
  <c r="R1080" i="7"/>
  <c r="S1080" i="7"/>
  <c r="R1081" i="7"/>
  <c r="S1081" i="7"/>
  <c r="R1082" i="7"/>
  <c r="S1082" i="7"/>
  <c r="R1083" i="7"/>
  <c r="S1083" i="7"/>
  <c r="R1084" i="7"/>
  <c r="S1084" i="7"/>
  <c r="R1085" i="7"/>
  <c r="S1085" i="7"/>
  <c r="R1086" i="7"/>
  <c r="S1086" i="7"/>
  <c r="R1087" i="7"/>
  <c r="S1087" i="7"/>
  <c r="R1088" i="7"/>
  <c r="S1088" i="7"/>
  <c r="R1089" i="7"/>
  <c r="S1089" i="7"/>
  <c r="R1090" i="7"/>
  <c r="S1090" i="7"/>
  <c r="R1091" i="7"/>
  <c r="S1091" i="7"/>
  <c r="R1092" i="7"/>
  <c r="S1092" i="7"/>
  <c r="R1093" i="7"/>
  <c r="S1093" i="7"/>
  <c r="R1094" i="7"/>
  <c r="S1094" i="7"/>
  <c r="R1095" i="7"/>
  <c r="S1095" i="7"/>
  <c r="R1096" i="7"/>
  <c r="S1096" i="7"/>
  <c r="R1097" i="7"/>
  <c r="S1097" i="7"/>
  <c r="R1098" i="7"/>
  <c r="S1098" i="7"/>
  <c r="R1099" i="7"/>
  <c r="S1099" i="7"/>
  <c r="R1100" i="7"/>
  <c r="S1100" i="7"/>
  <c r="R1101" i="7"/>
  <c r="S1101" i="7"/>
  <c r="R1102" i="7"/>
  <c r="S1102" i="7"/>
  <c r="R1103" i="7"/>
  <c r="S1103" i="7"/>
  <c r="R1104" i="7"/>
  <c r="S1104" i="7"/>
  <c r="R1105" i="7"/>
  <c r="S1105" i="7"/>
  <c r="R1106" i="7"/>
  <c r="S1106" i="7"/>
  <c r="R1107" i="7"/>
  <c r="S1107" i="7"/>
  <c r="R1108" i="7"/>
  <c r="S1108" i="7"/>
  <c r="R1109" i="7"/>
  <c r="S1109" i="7"/>
  <c r="R1110" i="7"/>
  <c r="S1110" i="7"/>
  <c r="R1111" i="7"/>
  <c r="S1111" i="7"/>
  <c r="R1112" i="7"/>
  <c r="S1112" i="7"/>
  <c r="R1113" i="7"/>
  <c r="S1113" i="7"/>
  <c r="R1114" i="7"/>
  <c r="S1114" i="7"/>
  <c r="R1115" i="7"/>
  <c r="S1115" i="7"/>
  <c r="R1116" i="7"/>
  <c r="S1116" i="7"/>
  <c r="R1117" i="7"/>
  <c r="S1117" i="7"/>
  <c r="R1118" i="7"/>
  <c r="S1118" i="7"/>
  <c r="R1119" i="7"/>
  <c r="S1119" i="7"/>
  <c r="R1120" i="7"/>
  <c r="S1120" i="7"/>
  <c r="R1121" i="7"/>
  <c r="S1121" i="7"/>
  <c r="R1122" i="7"/>
  <c r="S1122" i="7"/>
  <c r="R1123" i="7"/>
  <c r="S1123" i="7"/>
  <c r="R1124" i="7"/>
  <c r="S1124" i="7"/>
  <c r="R1125" i="7"/>
  <c r="S1125" i="7"/>
  <c r="R1126" i="7"/>
  <c r="S1126" i="7"/>
  <c r="R1127" i="7"/>
  <c r="S1127" i="7"/>
  <c r="R1128" i="7"/>
  <c r="S1128" i="7"/>
  <c r="R1129" i="7"/>
  <c r="S1129" i="7"/>
  <c r="R1130" i="7"/>
  <c r="S1130" i="7"/>
  <c r="R1131" i="7"/>
  <c r="S1131" i="7"/>
  <c r="R1132" i="7"/>
  <c r="S1132" i="7"/>
  <c r="R1133" i="7"/>
  <c r="S1133" i="7"/>
  <c r="R1134" i="7"/>
  <c r="S1134" i="7"/>
  <c r="R1135" i="7"/>
  <c r="S1135" i="7"/>
  <c r="R1136" i="7"/>
  <c r="S1136" i="7"/>
  <c r="R1137" i="7"/>
  <c r="S1137" i="7"/>
  <c r="R1138" i="7"/>
  <c r="S1138" i="7"/>
  <c r="R1139" i="7"/>
  <c r="S1139" i="7"/>
  <c r="R1140" i="7"/>
  <c r="S1140" i="7"/>
  <c r="R1141" i="7"/>
  <c r="S1141" i="7"/>
  <c r="R1142" i="7"/>
  <c r="S1142" i="7"/>
  <c r="R1143" i="7"/>
  <c r="S1143" i="7"/>
  <c r="R1144" i="7"/>
  <c r="S1144" i="7"/>
  <c r="R1145" i="7"/>
  <c r="S1145" i="7"/>
  <c r="R1146" i="7"/>
  <c r="S1146" i="7" s="1"/>
  <c r="R1147" i="7"/>
  <c r="S1147" i="7" s="1"/>
  <c r="R1148" i="7"/>
  <c r="S1148" i="7" s="1"/>
  <c r="R1149" i="7"/>
  <c r="S1149" i="7"/>
  <c r="R1150" i="7"/>
  <c r="S1150" i="7"/>
  <c r="R1151" i="7"/>
  <c r="S1151" i="7"/>
  <c r="R1152" i="7"/>
  <c r="S1152" i="7"/>
  <c r="R1153" i="7"/>
  <c r="S1153" i="7"/>
  <c r="R1154" i="7"/>
  <c r="S1154" i="7"/>
  <c r="R1155" i="7"/>
  <c r="S1155" i="7"/>
  <c r="R1156" i="7"/>
  <c r="S1156" i="7"/>
  <c r="R1157" i="7"/>
  <c r="S1157" i="7"/>
  <c r="R1158" i="7"/>
  <c r="S1158" i="7"/>
  <c r="R1159" i="7"/>
  <c r="S1159" i="7"/>
  <c r="R1160" i="7"/>
  <c r="S1160" i="7"/>
  <c r="R1161" i="7"/>
  <c r="S1161" i="7"/>
  <c r="R1162" i="7"/>
  <c r="S1162" i="7" s="1"/>
  <c r="R1163" i="7"/>
  <c r="S1163" i="7" s="1"/>
  <c r="R1164" i="7"/>
  <c r="S1164" i="7" s="1"/>
  <c r="R1165" i="7"/>
  <c r="S1165" i="7"/>
  <c r="R1166" i="7"/>
  <c r="S1166" i="7"/>
  <c r="R1167" i="7"/>
  <c r="S1167" i="7"/>
  <c r="R1168" i="7"/>
  <c r="S1168" i="7"/>
  <c r="R1169" i="7"/>
  <c r="S1169" i="7"/>
  <c r="R1170" i="7"/>
  <c r="S1170" i="7"/>
  <c r="R1171" i="7"/>
  <c r="S1171" i="7" s="1"/>
  <c r="R1172" i="7"/>
  <c r="S1172" i="7" s="1"/>
  <c r="R1173" i="7"/>
  <c r="S1173" i="7"/>
  <c r="R1174" i="7"/>
  <c r="S1174" i="7"/>
  <c r="R1175" i="7"/>
  <c r="S1175" i="7"/>
  <c r="R1176" i="7"/>
  <c r="S1176" i="7"/>
  <c r="R1177" i="7"/>
  <c r="S1177" i="7"/>
  <c r="R1178" i="7"/>
  <c r="S1178" i="7"/>
  <c r="R1179" i="7"/>
  <c r="S1179" i="7"/>
  <c r="R1180" i="7"/>
  <c r="S1180" i="7"/>
  <c r="R1181" i="7"/>
  <c r="S1181" i="7"/>
  <c r="R1182" i="7"/>
  <c r="S1182" i="7"/>
  <c r="R1183" i="7"/>
  <c r="S1183" i="7"/>
  <c r="R1184" i="7"/>
  <c r="S1184" i="7"/>
  <c r="R1185" i="7"/>
  <c r="S1185" i="7"/>
  <c r="R1186" i="7"/>
  <c r="S1186" i="7"/>
  <c r="R1187" i="7"/>
  <c r="S1187" i="7"/>
  <c r="R1188" i="7"/>
  <c r="S1188" i="7"/>
  <c r="R1189" i="7"/>
  <c r="S1189" i="7"/>
  <c r="R1190" i="7"/>
  <c r="S1190" i="7"/>
  <c r="R1191" i="7"/>
  <c r="S1191" i="7"/>
  <c r="R1192" i="7"/>
  <c r="S1192" i="7"/>
  <c r="R1193" i="7"/>
  <c r="S1193" i="7"/>
  <c r="R1194" i="7"/>
  <c r="S1194" i="7"/>
  <c r="R1195" i="7"/>
  <c r="S1195" i="7"/>
  <c r="R1196" i="7"/>
  <c r="S1196" i="7"/>
  <c r="R1197" i="7"/>
  <c r="S1197" i="7"/>
  <c r="R1198" i="7"/>
  <c r="S1198" i="7"/>
  <c r="R1199" i="7"/>
  <c r="S1199" i="7"/>
  <c r="R1200" i="7"/>
  <c r="S1200" i="7"/>
  <c r="R1201" i="7"/>
  <c r="S1201" i="7"/>
  <c r="R1202" i="7"/>
  <c r="S1202" i="7"/>
  <c r="R1203" i="7"/>
  <c r="S1203" i="7"/>
  <c r="R1204" i="7"/>
  <c r="S1204" i="7"/>
  <c r="R1205" i="7"/>
  <c r="S1205" i="7"/>
  <c r="R1206" i="7"/>
  <c r="S1206" i="7"/>
  <c r="R1207" i="7"/>
  <c r="S1207" i="7"/>
  <c r="R1208" i="7"/>
  <c r="S1208" i="7"/>
  <c r="R1209" i="7"/>
  <c r="S1209" i="7"/>
  <c r="R1210" i="7"/>
  <c r="S1210" i="7" s="1"/>
  <c r="R1211" i="7"/>
  <c r="S1211" i="7"/>
  <c r="R1212" i="7"/>
  <c r="S1212" i="7"/>
  <c r="R1213" i="7"/>
  <c r="S1213" i="7"/>
  <c r="R1214" i="7"/>
  <c r="S1214" i="7"/>
  <c r="R1215" i="7"/>
  <c r="S1215" i="7"/>
  <c r="R1216" i="7"/>
  <c r="S1216" i="7"/>
  <c r="R1217" i="7"/>
  <c r="S1217" i="7"/>
  <c r="R1218" i="7"/>
  <c r="S1218" i="7"/>
  <c r="R1219" i="7"/>
  <c r="S1219" i="7" s="1"/>
  <c r="R1220" i="7"/>
  <c r="S1220" i="7" s="1"/>
  <c r="R1221" i="7"/>
  <c r="S1221" i="7"/>
  <c r="R1222" i="7"/>
  <c r="S1222" i="7"/>
  <c r="R1223" i="7"/>
  <c r="S1223" i="7"/>
  <c r="R1224" i="7"/>
  <c r="S1224" i="7"/>
  <c r="R1225" i="7"/>
  <c r="S1225" i="7"/>
  <c r="R1226" i="7"/>
  <c r="S1226" i="7"/>
  <c r="R1227" i="7"/>
  <c r="S1227" i="7"/>
  <c r="R1228" i="7"/>
  <c r="S1228" i="7"/>
  <c r="R1229" i="7"/>
  <c r="S1229" i="7"/>
  <c r="R1230" i="7"/>
  <c r="S1230" i="7"/>
  <c r="R1231" i="7"/>
  <c r="S1231" i="7"/>
  <c r="R1232" i="7"/>
  <c r="S1232" i="7"/>
  <c r="R1233" i="7"/>
  <c r="S1233" i="7"/>
  <c r="R1234" i="7"/>
  <c r="S1234" i="7"/>
  <c r="R1235" i="7"/>
  <c r="S1235" i="7"/>
  <c r="R1236" i="7"/>
  <c r="S1236" i="7"/>
  <c r="R1237" i="7"/>
  <c r="S1237" i="7"/>
  <c r="R1238" i="7"/>
  <c r="S1238" i="7"/>
  <c r="R1239" i="7"/>
  <c r="S1239" i="7"/>
  <c r="R1240" i="7"/>
  <c r="S1240" i="7"/>
  <c r="R1241" i="7"/>
  <c r="S1241" i="7"/>
  <c r="R1242" i="7"/>
  <c r="S1242" i="7" s="1"/>
  <c r="R1243" i="7"/>
  <c r="S1243" i="7"/>
  <c r="R1244" i="7"/>
  <c r="S1244" i="7"/>
  <c r="R1245" i="7"/>
  <c r="S1245" i="7"/>
  <c r="R1246" i="7"/>
  <c r="S1246" i="7"/>
  <c r="R1247" i="7"/>
  <c r="S1247" i="7"/>
  <c r="R1248" i="7"/>
  <c r="S1248" i="7"/>
  <c r="R1249" i="7"/>
  <c r="S1249" i="7"/>
  <c r="R1250" i="7"/>
  <c r="S1250" i="7"/>
  <c r="R1251" i="7"/>
  <c r="S1251" i="7"/>
  <c r="R1252" i="7"/>
  <c r="S1252" i="7"/>
  <c r="R1253" i="7"/>
  <c r="S1253" i="7"/>
  <c r="R1254" i="7"/>
  <c r="S1254" i="7"/>
  <c r="R1255" i="7"/>
  <c r="S1255" i="7"/>
  <c r="R1256" i="7"/>
  <c r="S1256" i="7"/>
  <c r="R1257" i="7"/>
  <c r="S1257" i="7"/>
  <c r="R1258" i="7"/>
  <c r="S1258" i="7"/>
  <c r="R1259" i="7"/>
  <c r="S1259" i="7"/>
  <c r="R1260" i="7"/>
  <c r="S1260" i="7"/>
  <c r="R1261" i="7"/>
  <c r="S1261" i="7"/>
  <c r="R1262" i="7"/>
  <c r="S1262" i="7"/>
  <c r="R1263" i="7"/>
  <c r="S1263" i="7"/>
  <c r="R1264" i="7"/>
  <c r="S1264" i="7"/>
  <c r="R1265" i="7"/>
  <c r="S1265" i="7"/>
  <c r="R1266" i="7"/>
  <c r="S1266" i="7"/>
  <c r="R1267" i="7"/>
  <c r="S1267" i="7"/>
  <c r="R1268" i="7"/>
  <c r="S1268" i="7"/>
  <c r="R1269" i="7"/>
  <c r="S1269" i="7"/>
  <c r="R1270" i="7"/>
  <c r="S1270" i="7"/>
  <c r="R1271" i="7"/>
  <c r="S1271" i="7"/>
  <c r="R1272" i="7"/>
  <c r="S1272" i="7" s="1"/>
  <c r="R1273" i="7"/>
  <c r="S1273" i="7" s="1"/>
  <c r="R1274" i="7"/>
  <c r="S1274" i="7"/>
  <c r="R1275" i="7"/>
  <c r="S1275" i="7"/>
  <c r="R1276" i="7"/>
  <c r="S1276" i="7"/>
  <c r="R1277" i="7"/>
  <c r="S1277" i="7"/>
  <c r="R1278" i="7"/>
  <c r="S1278" i="7"/>
  <c r="R1279" i="7"/>
  <c r="S1279" i="7"/>
  <c r="R1280" i="7"/>
  <c r="S1280" i="7"/>
  <c r="R1281" i="7"/>
  <c r="S1281" i="7"/>
  <c r="R1282" i="7"/>
  <c r="S1282" i="7" s="1"/>
  <c r="R1283" i="7"/>
  <c r="S1283" i="7" s="1"/>
  <c r="R1284" i="7"/>
  <c r="S1284" i="7"/>
  <c r="R1285" i="7"/>
  <c r="S1285" i="7"/>
  <c r="R1286" i="7"/>
  <c r="S1286" i="7"/>
  <c r="R1287" i="7"/>
  <c r="S1287" i="7"/>
  <c r="R1288" i="7"/>
  <c r="S1288" i="7"/>
  <c r="R1289" i="7"/>
  <c r="S1289" i="7"/>
  <c r="R1290" i="7"/>
  <c r="S1290" i="7"/>
  <c r="R1291" i="7"/>
  <c r="S1291" i="7"/>
  <c r="R1292" i="7"/>
  <c r="S1292" i="7"/>
  <c r="R1293" i="7"/>
  <c r="S1293" i="7"/>
  <c r="R1294" i="7"/>
  <c r="S1294" i="7"/>
  <c r="R1295" i="7"/>
  <c r="S1295" i="7"/>
  <c r="R1296" i="7"/>
  <c r="S1296" i="7"/>
  <c r="R1297" i="7"/>
  <c r="S1297" i="7"/>
  <c r="R1298" i="7"/>
  <c r="S1298" i="7"/>
  <c r="R1299" i="7"/>
  <c r="S1299" i="7"/>
  <c r="R1300" i="7"/>
  <c r="S1300" i="7"/>
  <c r="R1301" i="7"/>
  <c r="S1301" i="7"/>
  <c r="R1302" i="7"/>
  <c r="S1302" i="7"/>
  <c r="R1303" i="7"/>
  <c r="S1303" i="7"/>
  <c r="R1304" i="7"/>
  <c r="S1304" i="7"/>
  <c r="R1305" i="7"/>
  <c r="S1305" i="7"/>
  <c r="R1306" i="7"/>
  <c r="S1306" i="7"/>
  <c r="R1307" i="7"/>
  <c r="S1307" i="7"/>
  <c r="R4" i="7"/>
  <c r="S4" i="7"/>
  <c r="S7" i="7"/>
  <c r="R7" i="7"/>
  <c r="S6" i="7"/>
  <c r="R6" i="7"/>
  <c r="S5" i="7"/>
  <c r="R5" i="7"/>
</calcChain>
</file>

<file path=xl/sharedStrings.xml><?xml version="1.0" encoding="utf-8"?>
<sst xmlns="http://schemas.openxmlformats.org/spreadsheetml/2006/main" count="82005" uniqueCount="3276">
  <si>
    <t>SPAIN Annual Report for data collection in the fisheries and aquaculture sectors</t>
  </si>
  <si>
    <t xml:space="preserve">WP </t>
  </si>
  <si>
    <t>2022 - 2027</t>
  </si>
  <si>
    <t>Spain_WP_2022-2027_Tables_v6_20221027</t>
  </si>
  <si>
    <t>AR</t>
  </si>
  <si>
    <t>AR date of submission</t>
  </si>
  <si>
    <t>Version</t>
  </si>
  <si>
    <t>Table of contents</t>
  </si>
  <si>
    <t>MasterCodeList</t>
  </si>
  <si>
    <t>Reference table with predefined codes for other tables' fields</t>
  </si>
  <si>
    <t>Section 1. General information</t>
  </si>
  <si>
    <t>Included (Y/N)</t>
  </si>
  <si>
    <t xml:space="preserve">Text box DCF </t>
  </si>
  <si>
    <t>Data collection framowork at national level</t>
  </si>
  <si>
    <t>Y</t>
  </si>
  <si>
    <t>Text box 1a</t>
  </si>
  <si>
    <t>Test studies</t>
  </si>
  <si>
    <t>Text box 1b</t>
  </si>
  <si>
    <t>Other data collection activities</t>
  </si>
  <si>
    <t>Table 1.1</t>
  </si>
  <si>
    <t>Data Availability</t>
  </si>
  <si>
    <t>Table 1.2</t>
  </si>
  <si>
    <t>International coordination</t>
  </si>
  <si>
    <t>Table 1.3</t>
  </si>
  <si>
    <t>Bi and Multilateral agreements</t>
  </si>
  <si>
    <t>Table 1.4</t>
  </si>
  <si>
    <t>Recommendations</t>
  </si>
  <si>
    <t>Section 2. Biological data</t>
  </si>
  <si>
    <t>Table 2.1</t>
  </si>
  <si>
    <t>Text box 2.1</t>
  </si>
  <si>
    <t>List of required stocks</t>
  </si>
  <si>
    <t>Table 2.2</t>
  </si>
  <si>
    <t>Text box 2.2</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</si>
  <si>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</si>
  <si>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</si>
  <si>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</si>
  <si>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</si>
  <si>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</si>
  <si>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</si>
  <si>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</si>
  <si>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</si>
  <si>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</si>
  <si>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</si>
  <si>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</si>
  <si>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</si>
  <si>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</si>
  <si>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</si>
  <si>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</si>
  <si>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</si>
  <si>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</si>
  <si>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N (but text box is included)</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</si>
  <si>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</si>
  <si>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</si>
  <si>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</si>
  <si>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</si>
  <si>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</si>
  <si>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</si>
  <si>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</si>
  <si>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</si>
  <si>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</si>
  <si>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</si>
  <si>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</si>
  <si>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</si>
  <si>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</si>
  <si>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</si>
  <si>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</si>
  <si>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</si>
  <si>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</si>
  <si>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</si>
  <si>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</si>
  <si>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</si>
  <si>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</si>
  <si>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Quality reports</t>
  </si>
  <si>
    <t>Annex 1.1</t>
  </si>
  <si>
    <t>Quality report for biological data sampling scheme</t>
  </si>
  <si>
    <t>Annex 1.2</t>
  </si>
  <si>
    <t>Quality report for socioeconomic data sampling scheme</t>
  </si>
  <si>
    <t>List name</t>
  </si>
  <si>
    <t>List description</t>
  </si>
  <si>
    <t>Code</t>
  </si>
  <si>
    <t>Description</t>
  </si>
  <si>
    <t>Table1.1</t>
  </si>
  <si>
    <t>Table1.2</t>
  </si>
  <si>
    <t>Table1.3</t>
  </si>
  <si>
    <t>Table1.4</t>
  </si>
  <si>
    <t>Table2.1</t>
  </si>
  <si>
    <t>Table2.2</t>
  </si>
  <si>
    <t>Table2.3</t>
  </si>
  <si>
    <t>Table2.4</t>
  </si>
  <si>
    <t>Table2.5</t>
  </si>
  <si>
    <t>Table2.6</t>
  </si>
  <si>
    <t>Table4.1</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</si>
  <si>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</si>
  <si>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</si>
  <si>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</si>
  <si>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</si>
  <si>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</si>
  <si>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</si>
  <si>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</si>
  <si>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</si>
  <si>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</si>
  <si>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</si>
  <si>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</si>
  <si>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</si>
  <si>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</si>
  <si>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</si>
  <si>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</si>
  <si>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</si>
  <si>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</si>
  <si>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</si>
  <si>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</si>
  <si>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</si>
  <si>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</si>
  <si>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</si>
  <si>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</si>
  <si>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</si>
  <si>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</si>
  <si>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</si>
  <si>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</si>
  <si>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</si>
  <si>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</si>
  <si>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</si>
  <si>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</si>
  <si>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</si>
  <si>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</si>
  <si>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</si>
  <si>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</si>
  <si>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</si>
  <si>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</si>
  <si>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</si>
  <si>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</si>
  <si>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</si>
  <si>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</si>
  <si>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</si>
  <si>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</si>
  <si>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</si>
  <si>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</si>
  <si>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</si>
  <si>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</si>
  <si>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</si>
  <si>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</si>
  <si>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</si>
  <si>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</si>
  <si>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</si>
  <si>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</si>
  <si>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</si>
  <si>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</si>
  <si>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</si>
  <si>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</si>
  <si>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</si>
  <si>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</si>
  <si>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</si>
  <si>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</si>
  <si>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</si>
  <si>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</si>
  <si>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</si>
  <si>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</si>
  <si>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</si>
  <si>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</si>
  <si>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</si>
  <si>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</si>
  <si>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</si>
  <si>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</si>
  <si>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</si>
  <si>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</si>
  <si>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</si>
  <si>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</si>
  <si>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</si>
  <si>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</si>
  <si>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</si>
  <si>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</si>
  <si>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</si>
  <si>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</si>
  <si>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</si>
  <si>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</si>
  <si>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</si>
  <si>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</si>
  <si>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</si>
  <si>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</si>
  <si>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</si>
  <si>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</si>
  <si>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</si>
  <si>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</si>
  <si>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</si>
  <si>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</si>
  <si>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</si>
  <si>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</si>
  <si>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Sampling scheme type</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</si>
  <si>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</si>
  <si>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</si>
  <si>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</si>
  <si>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</si>
  <si>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</si>
  <si>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</si>
  <si>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</si>
  <si>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</si>
  <si>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</si>
  <si>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</si>
  <si>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</si>
  <si>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</si>
  <si>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</si>
  <si>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</si>
  <si>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</si>
  <si>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</si>
  <si>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</si>
  <si>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</si>
  <si>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</si>
  <si>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</si>
  <si>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</si>
  <si>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</si>
  <si>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</si>
  <si>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</si>
  <si>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</si>
  <si>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</si>
  <si>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</si>
  <si>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</si>
  <si>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</si>
  <si>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</si>
  <si>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</si>
  <si>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</si>
  <si>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</si>
  <si>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</si>
  <si>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</si>
  <si>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</si>
  <si>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</si>
  <si>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</si>
  <si>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</si>
  <si>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</si>
  <si>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</si>
  <si>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</si>
  <si>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</si>
  <si>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</si>
  <si>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</si>
  <si>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</si>
  <si>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</si>
  <si>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</si>
  <si>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</si>
  <si>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</si>
  <si>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</si>
  <si>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</si>
  <si>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</si>
  <si>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</si>
  <si>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</si>
  <si>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</si>
  <si>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</si>
  <si>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</si>
  <si>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</si>
  <si>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</si>
  <si>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</si>
  <si>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</si>
  <si>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</si>
  <si>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</si>
  <si>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</si>
  <si>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</si>
  <si>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</si>
  <si>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</si>
  <si>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</si>
  <si>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</si>
  <si>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</si>
  <si>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</si>
  <si>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</si>
  <si>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</si>
  <si>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</si>
  <si>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</si>
  <si>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</si>
  <si>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</si>
  <si>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</si>
  <si>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</si>
  <si>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</si>
  <si>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</si>
  <si>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</si>
  <si>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</si>
  <si>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</si>
  <si>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</si>
  <si>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</si>
  <si>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</si>
  <si>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</si>
  <si>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</si>
  <si>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</si>
  <si>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</si>
  <si>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</si>
  <si>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</si>
  <si>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</si>
  <si>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</si>
  <si>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</si>
  <si>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</si>
  <si>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</si>
  <si>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</si>
  <si>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</si>
  <si>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</si>
  <si>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</si>
  <si>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</si>
  <si>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</si>
  <si>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</si>
  <si>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</si>
  <si>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Biological variable</t>
  </si>
  <si>
    <t>The biological data being collected</t>
  </si>
  <si>
    <t>Age</t>
  </si>
  <si>
    <t xml:space="preserve">Samples of individuals for age </t>
  </si>
  <si>
    <t>Weight</t>
  </si>
  <si>
    <t>Samples of individuals for weight</t>
  </si>
  <si>
    <t>Sex</t>
  </si>
  <si>
    <t>Samples of individuals for sex-ratio</t>
  </si>
  <si>
    <t xml:space="preserve">Maturity </t>
  </si>
  <si>
    <t xml:space="preserve">Samples of individuals for maturity </t>
  </si>
  <si>
    <t>X</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</si>
  <si>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</si>
  <si>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</si>
  <si>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</si>
  <si>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</si>
  <si>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</si>
  <si>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</si>
  <si>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</si>
  <si>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</si>
  <si>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Length</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</si>
  <si>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</si>
  <si>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</si>
  <si>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</si>
  <si>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</si>
  <si>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</si>
  <si>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</si>
  <si>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</si>
  <si>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</si>
  <si>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</si>
  <si>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</si>
  <si>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</si>
  <si>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</si>
  <si>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</si>
  <si>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</si>
  <si>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</si>
  <si>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</si>
  <si>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</si>
  <si>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</si>
  <si>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</si>
  <si>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</si>
  <si>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</si>
  <si>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</si>
  <si>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</si>
  <si>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</si>
  <si>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</si>
  <si>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</si>
  <si>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</si>
  <si>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</si>
  <si>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</si>
  <si>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</si>
  <si>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</si>
  <si>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</si>
  <si>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</si>
  <si>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</si>
  <si>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</si>
  <si>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</si>
  <si>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</si>
  <si>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</si>
  <si>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</si>
  <si>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</si>
  <si>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</si>
  <si>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</si>
  <si>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</si>
  <si>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</si>
  <si>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</si>
  <si>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</si>
  <si>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</si>
  <si>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</si>
  <si>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</si>
  <si>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</si>
  <si>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</si>
  <si>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</si>
  <si>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</si>
  <si>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</si>
  <si>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</si>
  <si>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</si>
  <si>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</si>
  <si>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</si>
  <si>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</si>
  <si>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</si>
  <si>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</si>
  <si>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</si>
  <si>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</si>
  <si>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</si>
  <si>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</si>
  <si>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</si>
  <si>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</si>
  <si>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</si>
  <si>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</si>
  <si>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</si>
  <si>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</si>
  <si>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</si>
  <si>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</si>
  <si>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</si>
  <si>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</si>
  <si>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</si>
  <si>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</si>
  <si>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</si>
  <si>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</si>
  <si>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</si>
  <si>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</si>
  <si>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</si>
  <si>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</si>
  <si>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</si>
  <si>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</si>
  <si>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</si>
  <si>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</si>
  <si>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</si>
  <si>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</si>
  <si>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</si>
  <si>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</si>
  <si>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</si>
  <si>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</si>
  <si>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</si>
  <si>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</si>
  <si>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</si>
  <si>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Irregular</t>
  </si>
  <si>
    <t>The activity is not performed on a regular schedule</t>
  </si>
  <si>
    <t>Unknown</t>
  </si>
  <si>
    <t>The activity is planned during the WP period but without precise knowledge on when this will occur</t>
  </si>
  <si>
    <t>Other frequency - details to be provided</t>
  </si>
  <si>
    <t>Data collection scheme</t>
  </si>
  <si>
    <t>The type of data collection scheme</t>
  </si>
  <si>
    <t>C</t>
  </si>
  <si>
    <t>Census</t>
  </si>
  <si>
    <t>PSS</t>
  </si>
  <si>
    <t>Probability Sample Survey</t>
  </si>
  <si>
    <t>NPS</t>
  </si>
  <si>
    <t>Non-Probability Sample Survey</t>
  </si>
  <si>
    <t>IND</t>
  </si>
  <si>
    <t>Indirect survey</t>
  </si>
  <si>
    <t>Threshold rules used</t>
  </si>
  <si>
    <t>Which threshold rules apply</t>
  </si>
  <si>
    <t>None</t>
  </si>
  <si>
    <t>No threshold applies, as referred in  EU-MAP Commission Implementing Decision</t>
  </si>
  <si>
    <t>TAC &lt; 10%</t>
  </si>
  <si>
    <t>Threshold as referred in  EU-MAP Commission Implementing Decision, Chapter II</t>
  </si>
  <si>
    <t>Landings &lt; 10%</t>
  </si>
  <si>
    <t>Landings &lt; 200t.</t>
  </si>
  <si>
    <t>Regionally agreed rule</t>
  </si>
  <si>
    <t>Regionally agreed threshold - refer to the relevent agreement in the comments.</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</si>
  <si>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</si>
  <si>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</si>
  <si>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</si>
  <si>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</si>
  <si>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</si>
  <si>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</si>
  <si>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</si>
  <si>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</si>
  <si>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</si>
  <si>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</si>
  <si>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</si>
  <si>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</si>
  <si>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</si>
  <si>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</si>
  <si>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</si>
  <si>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</si>
  <si>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</si>
  <si>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</si>
  <si>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</si>
  <si>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</si>
  <si>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</si>
  <si>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</si>
  <si>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</si>
  <si>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</si>
  <si>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</si>
  <si>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</si>
  <si>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</si>
  <si>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</si>
  <si>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</si>
  <si>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</si>
  <si>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</si>
  <si>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</si>
  <si>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</si>
  <si>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</si>
  <si>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</si>
  <si>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</si>
  <si>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</si>
  <si>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</si>
  <si>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</si>
  <si>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</si>
  <si>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</si>
  <si>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</si>
  <si>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</si>
  <si>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</si>
  <si>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</si>
  <si>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</si>
  <si>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</si>
  <si>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</si>
  <si>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</si>
  <si>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</si>
  <si>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</si>
  <si>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</si>
  <si>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</si>
  <si>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</si>
  <si>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</si>
  <si>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</si>
  <si>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</si>
  <si>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</si>
  <si>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</si>
  <si>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</si>
  <si>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</si>
  <si>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</si>
  <si>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</si>
  <si>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</si>
  <si>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</si>
  <si>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</si>
  <si>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</si>
  <si>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</si>
  <si>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</si>
  <si>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</si>
  <si>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</si>
  <si>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</si>
  <si>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</si>
  <si>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</si>
  <si>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</si>
  <si>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</si>
  <si>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</si>
  <si>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</si>
  <si>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</si>
  <si>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</si>
  <si>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t>
  </si>
  <si>
    <t>From Tables 7 &amp; 10 of EU MAP delegated Decision</t>
  </si>
  <si>
    <t>Consumption of fixed capital</t>
  </si>
  <si>
    <t>E</t>
  </si>
  <si>
    <t>From Table 6 &amp; 7 of EU MAP Delegated Decision</t>
  </si>
  <si>
    <t>From Table 7 of EU MAP delegated Decision</t>
  </si>
  <si>
    <t>Energy consumption</t>
  </si>
  <si>
    <t>Energy costs</t>
  </si>
  <si>
    <t>From Table 10 of EU MAP delegated Decision</t>
  </si>
  <si>
    <t>Financial expenditures</t>
  </si>
  <si>
    <t>Financial income</t>
  </si>
  <si>
    <t>Fish Feed used</t>
  </si>
  <si>
    <t>Full-time Equivalent (FTE)</t>
  </si>
  <si>
    <t>Gross debt</t>
  </si>
  <si>
    <t xml:space="preserve">Gross investments </t>
  </si>
  <si>
    <t>Gross sales per species</t>
  </si>
  <si>
    <t>Gross value of landings</t>
  </si>
  <si>
    <t>Income from leasing out quota or other fishing rights</t>
  </si>
  <si>
    <t>Investments in tangible assets (net purchase of assets)</t>
  </si>
  <si>
    <t>Lease/rental payments for quota or other fishing rights</t>
  </si>
  <si>
    <t>Livestock used</t>
  </si>
  <si>
    <t>Mean age of vessels</t>
  </si>
  <si>
    <t>Mean LOA of vessels</t>
  </si>
  <si>
    <t>Number of enterprises</t>
  </si>
  <si>
    <t xml:space="preserve">Number of enterprises by size category </t>
  </si>
  <si>
    <t>Number of fishing enterprises/units</t>
  </si>
  <si>
    <t>Number of hours worked by employees and unpaid workers (optional)</t>
  </si>
  <si>
    <t>Number of persons employed</t>
  </si>
  <si>
    <t>Operating subsidies</t>
  </si>
  <si>
    <t>Other income</t>
  </si>
  <si>
    <t xml:space="preserve">Other non-variable costs </t>
  </si>
  <si>
    <t>Other operating costs</t>
  </si>
  <si>
    <t xml:space="preserve">Other variable costs </t>
  </si>
  <si>
    <t xml:space="preserve">Paid labour </t>
  </si>
  <si>
    <t>Payment for external agency workers</t>
  </si>
  <si>
    <t>Personnel costs</t>
  </si>
  <si>
    <t>Purchase of fish and other raw material for production</t>
  </si>
  <si>
    <t>Raw material: feed costs</t>
  </si>
  <si>
    <t>Raw material: livestock costs</t>
  </si>
  <si>
    <t>Repair and maintenance costs</t>
  </si>
  <si>
    <t>Subsidies on investments</t>
  </si>
  <si>
    <t>Total hours worked per year (optional)</t>
  </si>
  <si>
    <t>Total value of assets</t>
  </si>
  <si>
    <t>Total vessel's power</t>
  </si>
  <si>
    <t>Total vessel's tonnage</t>
  </si>
  <si>
    <t>Turnover</t>
  </si>
  <si>
    <t>Unpaid labour</t>
  </si>
  <si>
    <t>Value of physical capital</t>
  </si>
  <si>
    <t>Value of quota and other fishing rights</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</si>
  <si>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</si>
  <si>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</si>
  <si>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</si>
  <si>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</si>
  <si>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Value of unpaid labour</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</si>
  <si>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</si>
  <si>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</si>
  <si>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</si>
  <si>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</si>
  <si>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Weight of sales per species</t>
  </si>
  <si>
    <t>From Table 9 of EU MAP delegated Decision</t>
  </si>
  <si>
    <t>Employment by age</t>
  </si>
  <si>
    <t>S</t>
  </si>
  <si>
    <t>Employment by employment status</t>
  </si>
  <si>
    <t>Employment by gender</t>
  </si>
  <si>
    <t>Employment by level of education</t>
  </si>
  <si>
    <t>Employment by nationality</t>
  </si>
  <si>
    <t>FTE by gender</t>
  </si>
  <si>
    <t>Unpaid labour by gender</t>
  </si>
  <si>
    <t xml:space="preserve">Fishing tech </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</si>
  <si>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</si>
  <si>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</si>
  <si>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</si>
  <si>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</si>
  <si>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</si>
  <si>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</si>
  <si>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</si>
  <si>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</si>
  <si>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</si>
  <si>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</si>
  <si>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</si>
  <si>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</si>
  <si>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</si>
  <si>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</si>
  <si>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</si>
  <si>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</si>
  <si>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</si>
  <si>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</si>
  <si>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 (either name of segment or cluster, in case of clustering)</t>
  </si>
  <si>
    <t>All segments</t>
  </si>
  <si>
    <t>Applies only to the social data (From Table 9 of EU MAP delegated Decision)</t>
  </si>
  <si>
    <t>Length class</t>
  </si>
  <si>
    <t>0-&lt; 6 m</t>
  </si>
  <si>
    <t>5,99 metres or smaller</t>
  </si>
  <si>
    <t>6-&lt; 12 m</t>
  </si>
  <si>
    <t>Between 6 and 11.99 metres</t>
  </si>
  <si>
    <t>0-&lt;8 m</t>
  </si>
  <si>
    <t>7.99 metres or smaller</t>
  </si>
  <si>
    <t>8-12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</si>
  <si>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</si>
  <si>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</si>
  <si>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</si>
  <si>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</si>
  <si>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</si>
  <si>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</si>
  <si>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</si>
  <si>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</si>
  <si>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</si>
  <si>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</si>
  <si>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</si>
  <si>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</si>
  <si>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</si>
  <si>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</si>
  <si>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</si>
  <si>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</si>
  <si>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0-&lt;8 m*</t>
  </si>
  <si>
    <t>8-12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</si>
  <si>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</si>
  <si>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</si>
  <si>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</si>
  <si>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</si>
  <si>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</si>
  <si>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</si>
  <si>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</si>
  <si>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</si>
  <si>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</si>
  <si>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</si>
  <si>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</si>
  <si>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</si>
  <si>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</si>
  <si>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</si>
  <si>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</si>
  <si>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</si>
  <si>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</si>
  <si>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</si>
  <si>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</si>
  <si>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</si>
  <si>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</si>
  <si>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</si>
  <si>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 xml:space="preserve">Not Applicable </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</si>
  <si>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</si>
  <si>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</si>
  <si>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</si>
  <si>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</si>
  <si>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</si>
  <si>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</si>
  <si>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</si>
  <si>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</si>
  <si>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</si>
  <si>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</si>
  <si>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</si>
  <si>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</si>
  <si>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</si>
  <si>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</si>
  <si>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</si>
  <si>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</si>
  <si>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</si>
  <si>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</si>
  <si>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</si>
  <si>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</si>
  <si>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</si>
  <si>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</si>
  <si>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</si>
  <si>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</si>
  <si>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</si>
  <si>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</si>
  <si>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</si>
  <si>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</si>
  <si>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</si>
  <si>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</si>
  <si>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</si>
  <si>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</si>
  <si>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</si>
  <si>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</si>
  <si>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</si>
  <si>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</si>
  <si>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</si>
  <si>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</si>
  <si>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Fish processing segment</t>
  </si>
  <si>
    <t>≤10</t>
  </si>
  <si>
    <t>By size category where the number of persons employed</t>
  </si>
  <si>
    <t>11-49</t>
  </si>
  <si>
    <t xml:space="preserve"> 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</si>
  <si>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</si>
  <si>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</si>
  <si>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</si>
  <si>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</si>
  <si>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</si>
  <si>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</si>
  <si>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</si>
  <si>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</si>
  <si>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</si>
  <si>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</si>
  <si>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</si>
  <si>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</si>
  <si>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</si>
  <si>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</si>
  <si>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</si>
  <si>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</si>
  <si>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</si>
  <si>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</si>
  <si>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</si>
  <si>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</si>
  <si>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</si>
  <si>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</si>
  <si>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</si>
  <si>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</si>
  <si>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</si>
  <si>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</si>
  <si>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</si>
  <si>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</si>
  <si>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</si>
  <si>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</si>
  <si>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</si>
  <si>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</si>
  <si>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</si>
  <si>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</si>
  <si>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</si>
  <si>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</si>
  <si>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</si>
  <si>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</si>
  <si>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</si>
  <si>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</si>
  <si>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</si>
  <si>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</si>
  <si>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</si>
  <si>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</si>
  <si>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</si>
  <si>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</si>
  <si>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</si>
  <si>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</si>
  <si>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</si>
  <si>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</si>
  <si>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</si>
  <si>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</si>
  <si>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</si>
  <si>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</si>
  <si>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</si>
  <si>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</si>
  <si>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</si>
  <si>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</si>
  <si>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</si>
  <si>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</si>
  <si>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</si>
  <si>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</si>
  <si>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</si>
  <si>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</si>
  <si>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</si>
  <si>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</si>
  <si>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</si>
  <si>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</si>
  <si>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</si>
  <si>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</si>
  <si>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</si>
  <si>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</si>
  <si>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</si>
  <si>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</si>
  <si>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</si>
  <si>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</si>
  <si>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</si>
  <si>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</si>
  <si>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</si>
  <si>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</si>
  <si>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</si>
  <si>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</si>
  <si>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</si>
  <si>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</si>
  <si>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</si>
  <si>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</si>
  <si>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</si>
  <si>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</si>
  <si>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</si>
  <si>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</si>
  <si>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</si>
  <si>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</si>
  <si>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</si>
  <si>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</si>
  <si>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</si>
  <si>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</si>
  <si>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</si>
  <si>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</si>
  <si>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</si>
  <si>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</si>
  <si>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</si>
  <si>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</si>
  <si>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</si>
  <si>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</si>
  <si>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</si>
  <si>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</si>
  <si>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</si>
  <si>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</si>
  <si>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</si>
  <si>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</si>
  <si>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</si>
  <si>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</si>
  <si>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Implementing decision rule</t>
  </si>
  <si>
    <t>Threshold as referred in  EU-MAP Commission Implementing Decision, Chapter I</t>
  </si>
  <si>
    <t>All Regions</t>
  </si>
  <si>
    <t>Implementation year</t>
  </si>
  <si>
    <t>Used for WP tables 3.1; 5.1; 5.2; 6.1; 7.1</t>
  </si>
  <si>
    <t>2022-2024</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</si>
  <si>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</si>
  <si>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</si>
  <si>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</si>
  <si>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</si>
  <si>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</si>
  <si>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</si>
  <si>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</si>
  <si>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</si>
  <si>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</si>
  <si>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</si>
  <si>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</si>
  <si>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</si>
  <si>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</si>
  <si>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</si>
  <si>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</si>
  <si>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</si>
  <si>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</si>
  <si>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</si>
  <si>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</si>
  <si>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</si>
  <si>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</si>
  <si>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</si>
  <si>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</si>
  <si>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</si>
  <si>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</si>
  <si>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Table 1.1. Data availability</t>
  </si>
  <si>
    <t>Region</t>
  </si>
  <si>
    <t>WP table</t>
  </si>
  <si>
    <t>Specific item</t>
  </si>
  <si>
    <t>Reference year</t>
  </si>
  <si>
    <t>Availability of the data</t>
  </si>
  <si>
    <t>WP comments</t>
  </si>
  <si>
    <t>Time when data was available</t>
  </si>
  <si>
    <t>AR comments</t>
  </si>
  <si>
    <t>MasterCodeList 'MS'</t>
  </si>
  <si>
    <t>MasterCodeList ‘Regions’</t>
  </si>
  <si>
    <t>MasterCodeList 'RFMO/RFO/IO'</t>
  </si>
  <si>
    <t>see WP guidance for Table 1.1</t>
  </si>
  <si>
    <t>MasterCodeList 'Data set'</t>
  </si>
  <si>
    <t>MasterCodeList 'Data subset'</t>
  </si>
  <si>
    <t>see AR guidance for Table 1.1</t>
  </si>
  <si>
    <t>2.1</t>
  </si>
  <si>
    <t>Commercial length structure</t>
  </si>
  <si>
    <t>N</t>
  </si>
  <si>
    <t>N+1-2nd quarter</t>
  </si>
  <si>
    <t>2024, March-June</t>
  </si>
  <si>
    <t>depending on the data call deadline of each working group</t>
  </si>
  <si>
    <t>2.2</t>
  </si>
  <si>
    <t>Commercial age structure</t>
  </si>
  <si>
    <t>N+1-3rd quarter</t>
  </si>
  <si>
    <t>2.5</t>
  </si>
  <si>
    <t>2024, July</t>
  </si>
  <si>
    <t>WGBYC in september</t>
  </si>
  <si>
    <t>The real date will depend on the data call deadline</t>
  </si>
  <si>
    <t>2.6</t>
  </si>
  <si>
    <t>4.1</t>
  </si>
  <si>
    <t>N+2</t>
  </si>
  <si>
    <t>2025, December</t>
  </si>
  <si>
    <t>data collected but not processed/analised</t>
  </si>
  <si>
    <t>2.1 &amp; 2.5</t>
  </si>
  <si>
    <t>N+1 June 30</t>
  </si>
  <si>
    <t xml:space="preserve">Deadline agreed at regional level (RCG Med&amp;BS 2021). </t>
  </si>
  <si>
    <t>2024, June</t>
  </si>
  <si>
    <t>N+1 March 31</t>
  </si>
  <si>
    <t>2024, March</t>
  </si>
  <si>
    <t>2.2 &amp; 2.6</t>
  </si>
  <si>
    <t>N+2 June 30</t>
  </si>
  <si>
    <t>Data availability is indicated as an inital starting point. Availability of the data may be revised in future agreement on the level of RCG Med&amp;BS and according to end-user requirements.</t>
  </si>
  <si>
    <t>This data is not required by any end user</t>
  </si>
  <si>
    <t>N+1 September 1</t>
  </si>
  <si>
    <t>2024, September, 1st</t>
  </si>
  <si>
    <t>ICCAT Species Groups Meetings in September</t>
  </si>
  <si>
    <t>2.4</t>
  </si>
  <si>
    <t>2.3</t>
  </si>
  <si>
    <t>length every year, age every 3 years</t>
  </si>
  <si>
    <t>All regions</t>
  </si>
  <si>
    <t>3.1</t>
  </si>
  <si>
    <t>N+1, Jan 30</t>
  </si>
  <si>
    <t>2024, March 12th</t>
  </si>
  <si>
    <t>Information on the capacity of the Spanish fleet at global level would be available on January 30th. However, in order to provide this information by segment, it was necessary to wait until March 12th.</t>
  </si>
  <si>
    <t>2024, February 13th</t>
  </si>
  <si>
    <t>February 15th was the deadline to report fishing activity data to the Commission, according to Control Regulation. Afterwards, some procedures are needed to get data in the adequate format. In 2024, the 2023 data reporting was earlier, so, the date when data was available was February 13th. As this situation will be repeated year after year, in next Work Plan amendment, availability of data will be changed to a more accurate date.</t>
  </si>
  <si>
    <t>5.2</t>
  </si>
  <si>
    <t>N-1</t>
  </si>
  <si>
    <t>2024, January 30th</t>
  </si>
  <si>
    <t>6.1</t>
  </si>
  <si>
    <t>7.1</t>
  </si>
  <si>
    <t>2024, September 15th</t>
  </si>
  <si>
    <t xml:space="preserve">It is expected economic data for processing industry will be available on 2024 July 30th. However, some procedures are needed to get data in the adequate format. So, data will be available on September 15th. </t>
  </si>
  <si>
    <t xml:space="preserve">Despite social data would be available the 30th January 2024, social data is submitted depending on economic data. That is why it is not possible to have this information until the 15th september 2024, with the economic data. </t>
  </si>
  <si>
    <t>Table 1.2. Planned regional and international coordination</t>
  </si>
  <si>
    <t>Meeting Acronym</t>
  </si>
  <si>
    <t>Name of meeting</t>
  </si>
  <si>
    <t>Number of MS participants</t>
  </si>
  <si>
    <t>see WP guidance for Table 1.2</t>
  </si>
  <si>
    <t>see AR guidance for Table 1.2</t>
  </si>
  <si>
    <t>-</t>
  </si>
  <si>
    <t>National co-ordination</t>
  </si>
  <si>
    <t>NATIONAL CORRESPONDANT MEETINGS</t>
  </si>
  <si>
    <t>RCG BAL</t>
  </si>
  <si>
    <t>Regional Coordination Meeting Blatic Sea</t>
  </si>
  <si>
    <t>Spain does not attend this RCG because there are no spanish fisheries in the Baltic Sea</t>
  </si>
  <si>
    <t xml:space="preserve">As it was held at the same time as the RCG NANSEA the same representatives attended both. </t>
  </si>
  <si>
    <t>RCG NANS&amp;EA</t>
  </si>
  <si>
    <t>Regional Coordination Meeting North Atlantic, North Sea and Eastern Arctic</t>
  </si>
  <si>
    <t>RCG Med&amp;BS</t>
  </si>
  <si>
    <t>Regional Coordination Meeting for the Mediterranean and Black Sea</t>
  </si>
  <si>
    <t>RCG LP</t>
  </si>
  <si>
    <t>Regional Coordination Meeting for Large Pelagic</t>
  </si>
  <si>
    <t>RCG LDF</t>
  </si>
  <si>
    <t>Regional Coordination Meeting for Long Distance Fisheries</t>
  </si>
  <si>
    <t>RCG ECON</t>
  </si>
  <si>
    <t>Regional Coordination Meeting Economics</t>
  </si>
  <si>
    <t>LM</t>
  </si>
  <si>
    <t>Liason Meeting</t>
  </si>
  <si>
    <t>WKRDB</t>
  </si>
  <si>
    <t>Workshops on Regional Data Bases</t>
  </si>
  <si>
    <t>Workshop on introduction to RDBES data submission</t>
  </si>
  <si>
    <t>SC RDBMed&amp;BS</t>
  </si>
  <si>
    <t>Steering Committee of the Regional Data Base for the Mediterranean and Black Sea</t>
  </si>
  <si>
    <t>Meeting not held</t>
  </si>
  <si>
    <t>WGSADEM</t>
  </si>
  <si>
    <t>Working group on stock assessment of demersal species and elasmobranches in the Mediterranean</t>
  </si>
  <si>
    <t>WGSASP</t>
  </si>
  <si>
    <t>Working group on stock assessment of small pelagics in the Mediterranean</t>
  </si>
  <si>
    <t>SRC-WM</t>
  </si>
  <si>
    <t>Subregional Committee for the Western Mediterranean</t>
  </si>
  <si>
    <t>SAC</t>
  </si>
  <si>
    <t>GFCM Scientific Advidsory Committee</t>
  </si>
  <si>
    <t>NAFO-SC</t>
  </si>
  <si>
    <t>NAFO Scientific Council June meeting and Standing Committees</t>
  </si>
  <si>
    <t>NAFO Scientific Council September meeting and Standing Committees</t>
  </si>
  <si>
    <t>WGEAFM</t>
  </si>
  <si>
    <t>NAFO WG on Ecosystems Approach to Fisheries Management</t>
  </si>
  <si>
    <t>WGESA</t>
  </si>
  <si>
    <t>NAFO Working Group on Ecosystem Science Assessment</t>
  </si>
  <si>
    <t>WG-RBMS</t>
  </si>
  <si>
    <t>NAFO Joint Fisheries Commission-Scientific Council Working Group on Risk-Based Management Strategies</t>
  </si>
  <si>
    <t>2 meetings</t>
  </si>
  <si>
    <t>WGDEC</t>
  </si>
  <si>
    <t>NAFO/ICES Joint Working Group on Deep-water Ecology</t>
  </si>
  <si>
    <t>NAFO/ICES</t>
  </si>
  <si>
    <t>NIPAG</t>
  </si>
  <si>
    <t>NAFO/ICES Pandalus Assessment WG</t>
  </si>
  <si>
    <t>FAO AFWG</t>
  </si>
  <si>
    <t>FAO/CECAF Artisanal Fisheries Working Group</t>
  </si>
  <si>
    <t>FAO SPWG</t>
  </si>
  <si>
    <t>FAO/CECAF Working Group on the Assessment of Small Pelagic Fish off Northwest Africa</t>
  </si>
  <si>
    <t>FAO/CECAF Working Group on the Assessment of Demersal Resources – Subgroup North</t>
  </si>
  <si>
    <t>FAO/CECAF Working Group on the Assessment of Demersal Resources – Subgroup South</t>
  </si>
  <si>
    <t>Joint Scientific Committees of UE SFPAs with third countries in West Africa</t>
  </si>
  <si>
    <t xml:space="preserve">Attendance is responsability of EU experts. Spain answers the Data Calls requested by these JSCs (Morocco, Mauritania, Senegal/The Gambia, Guinea-Bissau)
</t>
  </si>
  <si>
    <t>several meetings (see below)</t>
  </si>
  <si>
    <t>ICCAT Intersessional meeting of the Subcommittee on Ecosystems</t>
  </si>
  <si>
    <t>ICCAT Working group on Stock Assessment Methods</t>
  </si>
  <si>
    <t>ICCAT Data preparatory Meetings</t>
  </si>
  <si>
    <t>ICCAT Stock Assessment Sessions</t>
  </si>
  <si>
    <t>ICCAT Species Group Intersessional Meetings</t>
  </si>
  <si>
    <t>ICCAT Species Groups Meetings</t>
  </si>
  <si>
    <t>SCRS</t>
  </si>
  <si>
    <t>ICCAT Meeting of the Standing Committee on Research and Statistics</t>
  </si>
  <si>
    <t>WPEB</t>
  </si>
  <si>
    <t>IOTC Working party on Ecosystems and Bycatch</t>
  </si>
  <si>
    <t>WPB</t>
  </si>
  <si>
    <t>IOTC Working party on Billfish</t>
  </si>
  <si>
    <t>WPTT</t>
  </si>
  <si>
    <t>IOTC Working Party on Tropical Tuna</t>
  </si>
  <si>
    <t>WPDCS</t>
  </si>
  <si>
    <t>IOTC Working Party on Data Collection and Statistics</t>
  </si>
  <si>
    <t>WPM</t>
  </si>
  <si>
    <t>IOTC Working Party on Methods</t>
  </si>
  <si>
    <t>IOTC Scientific Committee</t>
  </si>
  <si>
    <t>IATTC Meeting of tha Scientific Advisory Committee</t>
  </si>
  <si>
    <t>WCPFC Regular Session of the Scientific Committee</t>
  </si>
  <si>
    <t>SC-CCAMLR</t>
  </si>
  <si>
    <t>Meeting of the Scientific Committee</t>
  </si>
  <si>
    <t>Meeting of the Commission</t>
  </si>
  <si>
    <t>Joint Meeting of SC&amp;COM</t>
  </si>
  <si>
    <t>IBTSWG</t>
  </si>
  <si>
    <t>International Bottom Trawl Survey Working Group</t>
  </si>
  <si>
    <t>WGIPS</t>
  </si>
  <si>
    <t>Working Group of International Pelagic Surveys</t>
  </si>
  <si>
    <t>WGFAST</t>
  </si>
  <si>
    <t>Working Group on Fisheries Acoustics Science and Technology</t>
  </si>
  <si>
    <t>WGMEGS</t>
  </si>
  <si>
    <t>Working Group on Mackerel and Horse Mackerel Egg Survey</t>
  </si>
  <si>
    <t>WGNEPS</t>
  </si>
  <si>
    <t>Working Group on Nephrops Surveys</t>
  </si>
  <si>
    <t>WGRFS</t>
  </si>
  <si>
    <t>Working Group on Recreational Fisheries Surveys</t>
  </si>
  <si>
    <t>FCCM</t>
  </si>
  <si>
    <t>Portuguese-Spanish surveys in Flemish Cap - coordination meeting for the survey</t>
  </si>
  <si>
    <t>MEDITS Working Group</t>
  </si>
  <si>
    <t>MEDIAS Working Group</t>
  </si>
  <si>
    <t>WGCATCH</t>
  </si>
  <si>
    <t>Working Group on Commercial Catches</t>
  </si>
  <si>
    <t>WGBIOP</t>
  </si>
  <si>
    <t>Working Group on biological parameters</t>
  </si>
  <si>
    <t>WGCHAIRS</t>
  </si>
  <si>
    <t>Annual Meeting of Advisory Working Group Chairs</t>
  </si>
  <si>
    <t>AFWG</t>
  </si>
  <si>
    <t>Arctic Fisheries Working Group</t>
  </si>
  <si>
    <t>NWWG</t>
  </si>
  <si>
    <t>North-Western Working Group</t>
  </si>
  <si>
    <t>Overlapping meeting dates with other WG</t>
  </si>
  <si>
    <t>WGBIE</t>
  </si>
  <si>
    <t>Working Group on the Assessment of Bay of Biscay and Iberian Ecosystem</t>
  </si>
  <si>
    <t>WGWIDE</t>
  </si>
  <si>
    <t>Working Group on Widely Distributed Stocks</t>
  </si>
  <si>
    <t>WGHANSA</t>
  </si>
  <si>
    <t>Working Group on Southern Horse Mackerel, Anchovy and Sardine</t>
  </si>
  <si>
    <t>WGDEEP</t>
  </si>
  <si>
    <t>Working Group on the Biology and Assessment of Deep-Sea Fisheries Resources</t>
  </si>
  <si>
    <t>WGEEL</t>
  </si>
  <si>
    <t>Joint EIFAC/ICES Working Group on Eels</t>
  </si>
  <si>
    <t>WGEF</t>
  </si>
  <si>
    <t>Working Group on Elasmobranch Fishes</t>
  </si>
  <si>
    <t>WGMME</t>
  </si>
  <si>
    <t>Working Group on Marine Mammal Ecology</t>
  </si>
  <si>
    <t>WGBYC</t>
  </si>
  <si>
    <t>Working Group on Bycatch of Protected Species</t>
  </si>
  <si>
    <t>WGCEPH</t>
  </si>
  <si>
    <t>Working Group on Cephalopod Fisheries and Life History</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</si>
  <si>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</si>
  <si>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</si>
  <si>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</si>
  <si>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</si>
  <si>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Other relevant working groups, workshops, benchmarks, etc. and other meetings, to be held in next years but not scheduled yet</t>
  </si>
  <si>
    <t>ALL</t>
  </si>
  <si>
    <t>See desagregation below</t>
  </si>
  <si>
    <t>ISSG RCGs</t>
  </si>
  <si>
    <t>Subgrupos intersesionales de los todos los RCG (data analysis, data requirements, data transmission issues, regional sampling plans/optimization, cost sharing, surveys, Tropical tuna treatment(T3), observers, recreational fisheries, PETS bycatch monitoring, stomachs, decision making, capital value, fish processing, segmentation, etc……...)</t>
  </si>
  <si>
    <t>2023 NAFO-DG MARE Coordination meeting</t>
  </si>
  <si>
    <t xml:space="preserve">WGCATCH </t>
  </si>
  <si>
    <t>Working Group on Economics</t>
  </si>
  <si>
    <t>WGBIOP 2023</t>
  </si>
  <si>
    <t>Working Group on Biological Parameters</t>
  </si>
  <si>
    <t>WGRDBESGOV Interssesional</t>
  </si>
  <si>
    <t xml:space="preserve">WGRDBESGOV </t>
  </si>
  <si>
    <t>Working Group on Governance of the Regional Database &amp; Estimation System</t>
  </si>
  <si>
    <t>WGRDBES-RAISE&amp;TAF2</t>
  </si>
  <si>
    <t>Workshop on Raising Data using the RDBES</t>
  </si>
  <si>
    <t xml:space="preserve">WKBIOPTIM5 </t>
  </si>
  <si>
    <t xml:space="preserve">Fifth Workshop on Optimization of Biological Sampling </t>
  </si>
  <si>
    <t>WKBELASMO 2023</t>
  </si>
  <si>
    <t>Benchmark workshop on selected elasmobranch stocks​</t>
  </si>
  <si>
    <t>WKBMSYSPiCT 2023</t>
  </si>
  <si>
    <t>Benchmark workshop on the development of MSY advice using SPiCT</t>
  </si>
  <si>
    <t>WKLIFEXI 2023</t>
  </si>
  <si>
    <t>Workshop 11 on the Development of Quantitative Assessment Methodologies based on Life-history traits, exploitation characteristics, and other relevant parameters for data-limited stocks</t>
  </si>
  <si>
    <t>WKMSEDEV 2023</t>
  </si>
  <si>
    <t>Workshop on MSE development</t>
  </si>
  <si>
    <t>WKRFSA 2023</t>
  </si>
  <si>
    <t>Workshop on Recreational Fisheries in Stock Assessments</t>
  </si>
  <si>
    <t>WKTAF 2023-1</t>
  </si>
  <si>
    <t>Workshop on Training for the Transparent Assessment Framework</t>
  </si>
  <si>
    <t>WKSSFGEO2</t>
  </si>
  <si>
    <t>Workshop on Small Scale Fisheries and Geo-Spatial Data 2</t>
  </si>
  <si>
    <t xml:space="preserve">WKREBUILD2 </t>
  </si>
  <si>
    <t>Workshop on guidelines and methods for the evaluation of rebuilding plans</t>
  </si>
  <si>
    <t>WKREF3</t>
  </si>
  <si>
    <t>Workshop on guidelines for reference points</t>
  </si>
  <si>
    <t>WKMADE  2023</t>
  </si>
  <si>
    <t>Workshop on Mackerel Daily Egg production</t>
  </si>
  <si>
    <t>WKANEMSE 2023</t>
  </si>
  <si>
    <t>Workshop on the Management Strategy Evaluation of constant harvest rates strategies for anchovy in Division 9a</t>
  </si>
  <si>
    <t>WKARMSE 2023</t>
  </si>
  <si>
    <t xml:space="preserve">Workshop on Age reading and Maturity stages of Elasmobranch species </t>
  </si>
  <si>
    <t xml:space="preserve">WKMIXFISH-Scope2 </t>
  </si>
  <si>
    <t xml:space="preserve">Scoping workshop on next generation of mixed fisheries advice </t>
  </si>
  <si>
    <t>WKPETSAMP 2</t>
  </si>
  <si>
    <t xml:space="preserve">Joint WGBYC/WGCATCH Workshop on sampling of by-catch and PET species </t>
  </si>
  <si>
    <t>WKPETSAMP 3</t>
  </si>
  <si>
    <t>Joint WGBYC/WGCATCH Workshop on sampling of by-catch and PET species</t>
  </si>
  <si>
    <t>WKEVALMAC 2023</t>
  </si>
  <si>
    <t>Workshop on the Evaluation of NEA Mackerel stock components</t>
  </si>
  <si>
    <t>Introduction to Management Strategy Evaluation (MSE): Philosophy, Concepts and Practical</t>
  </si>
  <si>
    <t>WGACEGG 2023</t>
  </si>
  <si>
    <t>Working Group on Acoustic and Egg Surveys for small pelagic fish in NE Atlantic</t>
  </si>
  <si>
    <t>WGALES 2023</t>
  </si>
  <si>
    <t>Working Group on Atlantic Fish Larvae and Eggs Surveys</t>
  </si>
  <si>
    <t>WGFTFB 2023</t>
  </si>
  <si>
    <t>ICES - FAO Working Group on Fishing Technology and Fish Behaviour</t>
  </si>
  <si>
    <t>WGISDAA 2023</t>
  </si>
  <si>
    <t>Working Group on Improving use of Survey Data for Assessment and Advice</t>
  </si>
  <si>
    <t>WGSBR</t>
  </si>
  <si>
    <t>Working Group on Blackspot seabream</t>
  </si>
  <si>
    <t>WGVME-EFH</t>
  </si>
  <si>
    <t>Working group on vulnerable marine ecosystems and essential fish habitats (WGVME-EFH), including ad hoc session on Isidella</t>
  </si>
  <si>
    <t>Preparation meeting on small pelagic assessment</t>
  </si>
  <si>
    <t>PA -WG</t>
  </si>
  <si>
    <t>NAFO Precautionary Approach Working Group</t>
  </si>
  <si>
    <t>E-WG</t>
  </si>
  <si>
    <t xml:space="preserve"> Improving Efficiency of NAFO Working Group </t>
  </si>
  <si>
    <t>SC-Jan</t>
  </si>
  <si>
    <t xml:space="preserve">NAFO Scientific Council </t>
  </si>
  <si>
    <t>SC-Mar</t>
  </si>
  <si>
    <t>SC-Jul</t>
  </si>
  <si>
    <t>SC-May</t>
  </si>
  <si>
    <t>NAFO Scientific Council (STACREC)</t>
  </si>
  <si>
    <t>SC-Sep</t>
  </si>
  <si>
    <t>NAFO Scientific Council (Shrimp)</t>
  </si>
  <si>
    <t>Meeting of the Committee CECAF</t>
  </si>
  <si>
    <t>Joint Scientific Committees of SFPA EU - Senegal</t>
  </si>
  <si>
    <t>EU-Senegal</t>
  </si>
  <si>
    <t>Joint Scientific Committees of SFPA EU - Mauritania</t>
  </si>
  <si>
    <t>EU-Mauritania</t>
  </si>
  <si>
    <t>Joint Scientific Committees of SFPA EU - Marocco</t>
  </si>
  <si>
    <t>EU-Marruecos</t>
  </si>
  <si>
    <t>Joint Scientific Committees of SFPA EU - G.Bissau</t>
  </si>
  <si>
    <t>EU-Guinea Bissau</t>
  </si>
  <si>
    <t>Joint Scientific Committees of SFPA EU - Gabón</t>
  </si>
  <si>
    <t>EU-Gabón</t>
  </si>
  <si>
    <t>10th Scientific WG de IMROP</t>
  </si>
  <si>
    <t>IMROP</t>
  </si>
  <si>
    <t xml:space="preserve"> North Atlantic Albacore Data Preparatory Meeting </t>
  </si>
  <si>
    <t xml:space="preserve"> Blue Shark Data Preparatory Meeting </t>
  </si>
  <si>
    <t xml:space="preserve"> Sailfish Data Preparatory and Stock Assessment Meeting </t>
  </si>
  <si>
    <t xml:space="preserve"> Atlantic Albacore Stock Assessment Meeting </t>
  </si>
  <si>
    <t xml:space="preserve"> Blue Shark Stock Assessment Meeting </t>
  </si>
  <si>
    <t xml:space="preserve"> Intersessional Meeting of the Tropical Tunas Species Group </t>
  </si>
  <si>
    <t xml:space="preserve"> Intersessional Meeting of the Small Tunas Species Group </t>
  </si>
  <si>
    <t xml:space="preserve"> Intersessional Meeting of the Swordfish Species Group (including MSE) </t>
  </si>
  <si>
    <t xml:space="preserve"> First Meeting of the North Atlantic Swordfish MSE Technical Sub-group </t>
  </si>
  <si>
    <t xml:space="preserve"> First Meeting of the Electronic Monitoring Systems (EMS) Working Group </t>
  </si>
  <si>
    <t>First Intersessional meeting of Panel 1</t>
  </si>
  <si>
    <t>Second Intersessional meeting of Panel 1</t>
  </si>
  <si>
    <t>Climate Change Expert meeting</t>
  </si>
  <si>
    <t xml:space="preserve"> Second International meeting of the North Atlantic Swordfish MSE Technical Sub-group </t>
  </si>
  <si>
    <t xml:space="preserve"> Second Meeting of the Electronic Monitoring Systems (EMS) Working Group </t>
  </si>
  <si>
    <t>Collaborative WG on Marine Turtles</t>
  </si>
  <si>
    <t>28th Regular Meeting of the Commission</t>
  </si>
  <si>
    <t>Workshop on Swordfish, Billfish and Small tunas Age Reading</t>
  </si>
  <si>
    <t>Workshop on Bluefin tuna Close-Kin Mark-Recapture (CKMR)</t>
  </si>
  <si>
    <t>First Tropical Tuna Workshop on MSE (for Scientist)</t>
  </si>
  <si>
    <t>GBYP Larval Indices Workshop</t>
  </si>
  <si>
    <t>Cooperative Workshop to evaluate incidental turtles catch by ICAT fleet on Mediterranean Sea.</t>
  </si>
  <si>
    <t>Workshop on Atlantic Bluefin Tuna Electronic Tagging</t>
  </si>
  <si>
    <t xml:space="preserve">Working Party on Ecosystems and Bycatch (Data Preparatory meeting) (WPEB) </t>
  </si>
  <si>
    <t xml:space="preserve">Management Strategy Evaluation Task Force of the Working Party on Methods (WPM) </t>
  </si>
  <si>
    <t xml:space="preserve">Working Party on Tropical Tunas (Data Preparatory meeting) (WPTT) </t>
  </si>
  <si>
    <t xml:space="preserve">Working Group on the Development of Electronic Monitoring Systems (WGEMS) </t>
  </si>
  <si>
    <t>Ad hoc Working Group on FADs (WGFAD)</t>
  </si>
  <si>
    <t>Meeting of the working group on FADs and Bycatch</t>
  </si>
  <si>
    <t>Meeting of the Scientific Advisory Committee</t>
  </si>
  <si>
    <t>4rd Taller sobre Sistema de Monitoreo Electrónico (SME) en el OPO</t>
  </si>
  <si>
    <t>WG-SAM</t>
  </si>
  <si>
    <t>Working Group on Statistics, Assessments and Modelling</t>
  </si>
  <si>
    <t>WG-FSA</t>
  </si>
  <si>
    <t>Working Group on Fish Stock Assessment</t>
  </si>
  <si>
    <t>18th Meeting of the Scientific Committee and Commission</t>
  </si>
  <si>
    <t xml:space="preserve">7th Meeting of the Scientific Committee </t>
  </si>
  <si>
    <t>Workshop on harvest strategy pre-assessment (WS2023-HSPA)</t>
  </si>
  <si>
    <t>Workshop on deepwater sharks (WS2023-DWS)</t>
  </si>
  <si>
    <t>SIMWG 2023</t>
  </si>
  <si>
    <t>Stock Identification Methods Working Group</t>
  </si>
  <si>
    <t>WGBIE 2023-Nephrops</t>
  </si>
  <si>
    <t>Working Group for the Bay of Biscay and the Iberian Waters Ecoregion</t>
  </si>
  <si>
    <t>WGMIXFISH-ADVICE 2023</t>
  </si>
  <si>
    <t>Working Group on Mixed Fisheries Advice</t>
  </si>
  <si>
    <t>WGMIXFISH-METHODS 2023</t>
  </si>
  <si>
    <t>Working Group on Mixed Fisheries Methods</t>
  </si>
  <si>
    <t>WGSFD 2023</t>
  </si>
  <si>
    <t>Working Group on Spatial Fisheries Data</t>
  </si>
  <si>
    <t>WGTAFGOV</t>
  </si>
  <si>
    <t>Working Group on Transparent Assessment Framework Governance</t>
  </si>
  <si>
    <t>WGSMART 2023-1</t>
  </si>
  <si>
    <t>Working Group on SmartDots Governance</t>
  </si>
  <si>
    <t>WGSMART 2023-2</t>
  </si>
  <si>
    <t>WGSMART 2023-3</t>
  </si>
  <si>
    <t>WGSMART 2023-4</t>
  </si>
  <si>
    <t>WGSMART 2023-5</t>
  </si>
  <si>
    <t>WGSOCIAL 2023</t>
  </si>
  <si>
    <t>Working Group on Social Indicators</t>
  </si>
  <si>
    <t>WGTIFD 2023</t>
  </si>
  <si>
    <t>Working Group on Technology Integration for Fishery-Dependent Data</t>
  </si>
  <si>
    <t>WGAGFA 2023</t>
  </si>
  <si>
    <t>Working Group on Application of Genetics in Fisheries and Aquaculture</t>
  </si>
  <si>
    <t>WGBIOPTIM</t>
  </si>
  <si>
    <t xml:space="preserve"> Working Group on Optimization of Biological Sampling </t>
  </si>
  <si>
    <t>WKLIFEXII 2023</t>
  </si>
  <si>
    <t>Workshop 12 on the Development of Quantitative Assessment Methodologies based on Life-history traits, exploitation characteristics, and other relevant parameters for data-limited stocks</t>
  </si>
  <si>
    <t>Table 1.3. Bi and Multilateral agreements</t>
  </si>
  <si>
    <t>MSs</t>
  </si>
  <si>
    <t xml:space="preserve">Name of the agreement </t>
  </si>
  <si>
    <t>Contact persons</t>
  </si>
  <si>
    <t>Content</t>
  </si>
  <si>
    <t>Coordination</t>
  </si>
  <si>
    <t>Description of sampling / sampling protocol / sampling intensity</t>
  </si>
  <si>
    <t>Data transmission</t>
  </si>
  <si>
    <t>Access to vessels</t>
  </si>
  <si>
    <t>Validity</t>
  </si>
  <si>
    <t>see WP guidance for Table 1.3; MasterCodeList 'MS'</t>
  </si>
  <si>
    <t>see WP guidance for Table 1.3</t>
  </si>
  <si>
    <t>WP guidance Table 1.3</t>
  </si>
  <si>
    <t>see AR guidance for Table 1.3</t>
  </si>
  <si>
    <t>IRL ESP</t>
  </si>
  <si>
    <t>Bilateral Agreement between the Marine Institute Ireland and Spain (Address), for the collection of length samples.</t>
  </si>
  <si>
    <t>IRL : Linda O’Hea (linda.ohea@marine.ie) National Correspondent Ireland   ESP: Maria del Pilar VARA DEL RÍO (mvaradel@mapa.es)National Correspondent Spain</t>
  </si>
  <si>
    <t>This agreement is to ensure that the collection of biological variables of landing from Irish vessels landing into Spain are sampled in accordance with the EC data collection framework</t>
  </si>
  <si>
    <t>Ireland and Spain will coordinate at the start of each sampling year and the number of sampling trips will be determined based on average landings.</t>
  </si>
  <si>
    <t>Description of sampling: Vessels fishing on the Irish register, which operate and / or land for first sale into Spain, will be sampled as part of the 2022 - 2027 Spanish National Programme if they contribute significantly to Irish landings. Any additional sampling costs will be subject to cost sharing agreements.</t>
  </si>
  <si>
    <t xml:space="preserve">If sampling of a vessel of another flag takes place, the raw data are shared with the flag country, and the flag country is responsible for the submission of these data following relevant data calls. </t>
  </si>
  <si>
    <t xml:space="preserve">N/A as this agreement is for onshore sampling </t>
  </si>
  <si>
    <t>2022-2027</t>
  </si>
  <si>
    <t>Agreements are not complete and are currently in draft  between MS</t>
  </si>
  <si>
    <t>Ongoing</t>
  </si>
  <si>
    <t>Table 1.4. Follow up of recommendations and agreements</t>
  </si>
  <si>
    <t>Source of recommendation/agreement</t>
  </si>
  <si>
    <t>Section</t>
  </si>
  <si>
    <t>Topic</t>
  </si>
  <si>
    <t>Recommendation number</t>
  </si>
  <si>
    <t>Recommendation/ Agreement</t>
  </si>
  <si>
    <t>Follow-up action</t>
  </si>
  <si>
    <t>EU-MAP Impl.Dec. Table 2</t>
  </si>
  <si>
    <t>see WP guidance for Table 1.4</t>
  </si>
  <si>
    <t>RCG Med&amp;BS 2022</t>
  </si>
  <si>
    <t xml:space="preserve">Updating of the list of regional métiers and collaboration with ISSG on Métier issues. </t>
  </si>
  <si>
    <t>Experts from Spain have participated in the ISSG on Métier Issues. National miscellaneous metiers has been identified, defined and proposed to Regional metiers or not</t>
  </si>
  <si>
    <t xml:space="preserve">Drafting of the RWP on recreational fisheries to be submitted by September-October 2023 (implementation 2025-2027) and RCG Med&amp;BS Workshop on recreational fisheries </t>
  </si>
  <si>
    <t xml:space="preserve">• MSs to provide responses and propose correction actions in response to the comments of STECF EWG 22-18 on the non-binding RWPs; 
• MSs to provide updated information to the WS chairs on priority species in recreational fisheries by GFCM sub-region; 
• MSs to provide updated information to the WS chairs on the estimation of the population of fishers by GFCM sub-region; 
• MSs to nominate experts to participate in the ISSG RWPs; 
• MSs to agree on the chairing of the ISSG RWPs; 
• MSs and RCG to agree on a timeline for meetings and activities of the ISSG RWP. 
• WS RF 2023 ToRs: 
‒ Update the list of priority species by sub-region. 
‒ Update on the results of the estimation of fisher’s populations. 
‒ Discuss on the harmonization of methodologies for data collection in recreational fisheries. 
‒ Propose list of species, methodology and variables for biological data collection. 
‒ Agree on data collection for vulnerable species incidentally caught in recreational fisheries. 
‒ Coordinate with RDBFIS on the uploading and storing of RFs data. 
‒ Draft RWP on recreational fisheries to be submitted by Sept-Oct 2023.
‒ Collaborate with RCG LP on sampling plan for large pelagic species. 
‒ Include all relevant stakeholders (DG MARE, DG ENV, STECF, JRC, GFCM, RCG LP, ICES and RDBFIS). </t>
  </si>
  <si>
    <t>Experts from Spain have participated in the RCG Med&amp;BS and followed the RCG recomendations</t>
  </si>
  <si>
    <t xml:space="preserve">Drafting of the RWP on PETs bycatch monitoring to be submitted by September-October 2023 (implementation 2025-2027) and RCG Med&amp;BS Workshop on PETs bycatch monitoring </t>
  </si>
  <si>
    <t xml:space="preserve">• MSs to provide responses and propose correction actions in response to the comments of STECF EWG 22-18 on the non-binding RWPs; 
• MSs to provide updated information to the WS chairs on the implementation of PETs bycatch monitoring under their WPs; 
• MSs to nominate experts to participate in the ISSG RWPs; 
• MSs to agree on the chairing of the ISSG RWPs; 
• MSs and RCG to agree on a timeline for meetings and activities of the ISSG RWP. 
• WS 2023 ToR: 
− Further work on the identification of high-risk metiers by group of species for by-catch monitoring, taking into account the results of pilot studies, current implementation and STREAMLINE review (Task 2.2). 
− Further work on the list of PET species according to regulations specified in Table 2 of the Annex to the Commission Delegated Decision (EU) 2021/1167, taking into account the GFCM DCRF list (the JRCs MSFD list will possibly be considered, if and when finalised). 
− Application of FAO estimation of by-catch rates and number of individuals incidentally caught implemented by MS (presentation of results for 2022 referent year). 
− RDBFIS database structure on ecosystem data including bycatch of PET species, and estimation procedures according to FAO methodology. 
− Discuss on the data and methods needed for the assessment of impact on seabed habitats, considering data sources from VMS, MEDITS and commercial fisheries. 
− Include all relevant stakeholders (DG MARE, DG ENV, STECF, JRC, GFCM, RCG LP, ICES, STREAMLINE and RDBFIS). </t>
  </si>
  <si>
    <t>Spanish experts have actively participated in the ISSG on bycach monitoring and in the drafting of the RWP</t>
  </si>
  <si>
    <t>Establishment of Technical group on the regional database RDBFIS</t>
  </si>
  <si>
    <t xml:space="preserve">• Involvement of national experts in testing of RDBFIS. 
• Completing the revision of the respective data policy and SC guidelines documents for RDBFIS </t>
  </si>
  <si>
    <t xml:space="preserve">Spain has established a technical group on RDBFIS. </t>
  </si>
  <si>
    <t xml:space="preserve">Drafting of the RWP on fish stomachs collection and analysis to be submitted by September-October 2023 (implementation 2025-2027) and RCG Med&amp;BS Workshop on fish stomachs collection and analysis. </t>
  </si>
  <si>
    <t xml:space="preserve">• MSs to provide responses and propose correction actions in response to the comments of STECF EWG 22-18 on the non-binding RWPs; 
• MSs to provide updated information to the WS chairs on the results of the implementation of fish stomachs sampling under the current WPs; 
• MSs to nominate experts to participate in the ISSG RWPs; 
• MSs to agree on the chairing of the ISSG RWPs; 
• MSs and RCG to agree on a timeline for meetings and activities of the ISSG RWP. 
• WS 2023 ToRs: 
− Update the list of target species for stomach sampling by sub-region. 
− Discuss on the harmonization of methodologies for data collection and processing. 
− Coordinate with RDBFIS on the uploading and storing of stomach data. 
− Draft RWP on fish stomachs sampling to be submitted by Sept-Oct 2023. 
− Include all relevant stakeholders (DG MARE, DG ENV, STECF, JRC, GFCM, RCG LP, ICES, RDBFIS). </t>
  </si>
  <si>
    <t>Experts from Spain have actively participated in the ISSG on fish stomachs and in the drafting of the RWP in this topic</t>
  </si>
  <si>
    <t xml:space="preserve">Inclusion of SECWEB’s proposal text to be included in section 1: General Information; Text Box 1B: Other Data Collection Activities in the respective National Work Plans </t>
  </si>
  <si>
    <t>MS should ensure that SECWEB’s proposal text is included in their National Work Plans</t>
  </si>
  <si>
    <t>Done</t>
  </si>
  <si>
    <t xml:space="preserve">RCG MED&amp;BS 2022 proposed to establish an ISSG for sampling optimisation. </t>
  </si>
  <si>
    <t xml:space="preserve">Med&amp;BS NCs should update or complement the list of national experts for participating in the network on sampling optimisation; the nominations should be communicated to the nominated coordinator of the ISSG for sampling optimisation (Ms Isabella Bitetto) and RCG Med&amp;BS chairs. </t>
  </si>
  <si>
    <t>Spanish NC has updated and comunicated the list of national experts for the network on sampling optimisation</t>
  </si>
  <si>
    <t>RCG NANSEA and RCG Baltic 2022</t>
  </si>
  <si>
    <t xml:space="preserve">Each MS to assign at least one expert to participate in ISSG EMT and appoint an additional chair </t>
  </si>
  <si>
    <t xml:space="preserve">Each MS to assign at least one expert to participate in ISSG EMT </t>
  </si>
  <si>
    <t>No Spanish expert was available in 2023 but we hope to have one in the near future.</t>
  </si>
  <si>
    <t xml:space="preserve">Raise awareness among NCs and national institutes on the RDBES roadmap </t>
  </si>
  <si>
    <t xml:space="preserve">Take advantage of the DM (and pre-meeting) to raise awareness about the RDBES roadmap and its implications for NCs and national institutes. Explain the need to start the transition and offer the support available (WK) </t>
  </si>
  <si>
    <t>Spain follows the RDBES roadmap and respond to data requests in a timely manner.</t>
  </si>
  <si>
    <t xml:space="preserve">Participation in the regional stomach analysis program </t>
  </si>
  <si>
    <t xml:space="preserve">MS should map the laboratory capacity and staffing situation in their own country and come to a decision on whether they can or want to process the samples in their own country, or whether they want to send them out. </t>
  </si>
  <si>
    <t>Spain does not participate in the regional stomach analysis programme being developed in the NSea IBTS surveys because it does not conduct surveys in that area. 
Spain collects stomach samples in two of the IBTS surveys in the NE Atlantic and processes the samples in its research institutes.</t>
  </si>
  <si>
    <t xml:space="preserve">MS to evaluate options and capacities of national labs to become analysis hub for the collected IBTS case study stomachs </t>
  </si>
  <si>
    <t xml:space="preserve">MS to indicate if national lab can serve as stomach analysis hub for the collected IBTS stomachs. If so, MS to indicate the "exact" capacities and corresponding costs of stomachs to be analysed annually </t>
  </si>
  <si>
    <t>Spain collects stomach samples in two of the IBTS surveys in the NE Atlantic (ICES 8c, 9a and ICES 7jk) and processes only  its own samples.</t>
  </si>
  <si>
    <t xml:space="preserve">Naming of experts to ISSG RWP </t>
  </si>
  <si>
    <t xml:space="preserve">Each MS to provide a name at the DM of at least one expert to participate in ISSG RWP </t>
  </si>
  <si>
    <t>Experts from Spain have already participated in the ISSG RWP</t>
  </si>
  <si>
    <t xml:space="preserve">NCs of all MSs that have mandate to make decisions should be present at the Decision Meeting 2022 </t>
  </si>
  <si>
    <t xml:space="preserve">NCs that have mandate to make decisions should be present at the DM 2022 </t>
  </si>
  <si>
    <t xml:space="preserve">Spanish NCs was present at the DM 2022 </t>
  </si>
  <si>
    <t xml:space="preserve">RCG Economic Issues 2022 </t>
  </si>
  <si>
    <t xml:space="preserve">Alternative Segmentation application 
The alternative approach should be further developed to achieve a consistent and comprehensive procedure which can be tested against the existing procedure with respect to specific criteria, in particular the link to stocks and the homogeneity in cost structure. </t>
  </si>
  <si>
    <t xml:space="preserve">• Develop pre-segmentation protocols: 
‒ introducing vessel characteristics indicator (e.g. size, power, equipment) 
‒ grouping gears (regionally) to replace “main gear” as currently used 
‒ introducing reasonable target assemblages or métier groups by region 
● Continue describing regional, consistent fisheries 
● Check effects on cost structure 
● Draft set of rules 
Cooperation with RCG NANSEA 
Virtual ISSG meeting </t>
  </si>
  <si>
    <t>As it is said in the recommendation, the alternative approach should be further developed to achieve a consistent and comprehensive procedure</t>
  </si>
  <si>
    <t xml:space="preserve">Fish processing data collection and submission 
The fish processing data collection, definitions and methodology should be discussed by MS. The Raw materials data collection should be consistent between MS. </t>
  </si>
  <si>
    <t xml:space="preserve">The Workshop for Fish Processing data collection should be organised to discuss specific issues, nowcast, identify frame population and raw materials data. WS should provide proposal for the EUMAP guidelines (definitions). </t>
  </si>
  <si>
    <t>Raw materials for fish processing data is a voluntary variable which is not collected by Spain.</t>
  </si>
  <si>
    <t xml:space="preserve">COVID payments 
COVID payments should be provided under the variable ‘Operating subsidies’ and not be combined with ‘Other income’. </t>
  </si>
  <si>
    <t xml:space="preserve">The current definition should not be revised, however for the fleet economic data submission in 2022-2023 the COVID payments should be attributed to the variable ‘Operating subsidies’. The clarification about COVID subsidies data submission should be published on Datacollection web. </t>
  </si>
  <si>
    <t>This recommendation has not been followed because the Data Call guidelines does not specify the obligation of including this kind of subsidies. 
Following the original definition for the Data Call, based on the European System of Accounts (ESA 2010, section D.3) those payments are not included in the Subsidies section:
      “4.38 Subsidies are not considered grants (D.3):
              ... (e) transfers from general government to nonfinancial corporations and quasi-corporations to cover losses of several financial years or exceptional losses due to factors external to the enterprise, which are recorded as other capital transfers (D.99).”
So until this variable definition has a more explicit requirement from Europe, we have decided to not included it in the "subsidies section" nor the "income section", but we have collect this information separately so we can use as needed.</t>
  </si>
  <si>
    <t xml:space="preserve">Clustering 
MS should follow a consistent approach for clustering of fleet segments. </t>
  </si>
  <si>
    <t xml:space="preserve">MS should follow the rules of clustering. The clustered fleet segments should be consistent in time series. The guidelines for clustering should be clarified. </t>
  </si>
  <si>
    <t>With the aim of complying with this recommendation and achieving consistent time series, Spain has reuploaded some data, Moreover, when the population is prepared, we try not to remove or change any cluster.</t>
  </si>
  <si>
    <t xml:space="preserve">FishNCo (MARE/2020/08) project: Presentation of Regional WP draft 
RCG ECON mandates a group of experts appointed by national correspondents to prepare the draft regional work plan. Fishn’Co project facilitates the work of this group. </t>
  </si>
  <si>
    <t xml:space="preserve">The regional work plan needs to be developed further with the help of experts from all MS. The chair of RCG sends out draft guidelines to the national correspondents highlighting methodologies and definitions which need further investigation for homogenous approach and informs NCs about RCG ISSG: RWP. National correspondents should nominate national experts to participate in ISSG drafting the regional work plan and provide the comments on the highlighted definitions. The meeting will take place online in November 2022 and will be chaired by experts from Fishn’Co project. All MS can appoint their representatives (for fleet, aquaculture and fish processing) to discuss and draft further the content of the regional work plan. </t>
  </si>
  <si>
    <t>The recommendation has been followed.</t>
  </si>
  <si>
    <t xml:space="preserve">FishNCo (MARE/2020/08) project: Comparative analysis on capital value and capital cost estimation. Inventory of issues with PIM 
More information on methods used for estimating capital value and details on the assumptions should be included in the work plans in Annex 1.2. 
Online workshop on a regional comparative analysis of methodologies and results. </t>
  </si>
  <si>
    <t xml:space="preserve">The annex 1.2 of NWPs have to include a comprehensive description of methods (PIM or alternative approaches) and assumptions used to estimate the value of physical capital. 
MSs share their approaches and knowhow reached so far in order to ensure homogeneity in the estimation among similar regional fleet segments. The fishing rights should be discussed. </t>
  </si>
  <si>
    <t xml:space="preserve">Nothing has been included in annex 1.2 about problems with the Capital Value PIM, because it has been done for many years with the same system and no problems have been found, so it has been included in the annex “No deviations” regarding what was planned.
</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</si>
  <si>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</si>
  <si>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</si>
  <si>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</si>
  <si>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</si>
  <si>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</si>
  <si>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</si>
  <si>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</si>
  <si>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</si>
  <si>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</si>
  <si>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Regional coordination agreement at stock level</t>
  </si>
  <si>
    <t>Covered by a commercial sampling scheme for length</t>
  </si>
  <si>
    <t>Selected for sampling of biological variables</t>
  </si>
  <si>
    <t>Achieved number of individuals measured for length at national level from commercial sampling</t>
  </si>
  <si>
    <t>Achieved number of samples for length at national level from commercial sampling</t>
  </si>
  <si>
    <t>AR Comments</t>
  </si>
  <si>
    <t>see WP guidance for Table 2.1</t>
  </si>
  <si>
    <t>EU-MAP Del.Dec. Table 1</t>
  </si>
  <si>
    <t>MasterCodeList 'Data Source'</t>
  </si>
  <si>
    <t>MasterCodeList 'Threshold rules used'</t>
  </si>
  <si>
    <t>see AR guidance for Table 2.1</t>
  </si>
  <si>
    <t>2017-2019</t>
  </si>
  <si>
    <t>Anguilla anguilla</t>
  </si>
  <si>
    <t>1, 2</t>
  </si>
  <si>
    <t>No fisheries in this area</t>
  </si>
  <si>
    <t>Argentina silus</t>
  </si>
  <si>
    <t>1, 2, 5a, 14</t>
  </si>
  <si>
    <t>Brosme brosme</t>
  </si>
  <si>
    <t>Clupea harengus</t>
  </si>
  <si>
    <t>Gadus morhua</t>
  </si>
  <si>
    <t>N/Available</t>
  </si>
  <si>
    <t>174 length samplings from 2 trips (1IEO+1AZTI)</t>
  </si>
  <si>
    <t>Galeorhinus galeus</t>
  </si>
  <si>
    <t>86 length samplings from 1 trip (AZTI) as by catch in the cod fishery.</t>
  </si>
  <si>
    <t>Hippoglossoides platessoides</t>
  </si>
  <si>
    <t>Mallotus villosus</t>
  </si>
  <si>
    <t>Melanogrammus aeglefinus</t>
  </si>
  <si>
    <t>83 length  samplings from 1 trip (AZTI) as by catch in the cod fishery.</t>
  </si>
  <si>
    <t>Micromesistius poutassou</t>
  </si>
  <si>
    <t>Molva dypterygia</t>
  </si>
  <si>
    <t>Molva molva</t>
  </si>
  <si>
    <t>Mustelus spp.</t>
  </si>
  <si>
    <t>1, 2, 14</t>
  </si>
  <si>
    <t>Pandalus borealis</t>
  </si>
  <si>
    <t>Pollachius virens</t>
  </si>
  <si>
    <t>Reinhardtius hippoglossoides</t>
  </si>
  <si>
    <t>Salmo salar</t>
  </si>
  <si>
    <t>Salmo trutta</t>
  </si>
  <si>
    <t>Scomber scombrus</t>
  </si>
  <si>
    <t>Sebastes mentella</t>
  </si>
  <si>
    <r>
      <t xml:space="preserve">TAC set for </t>
    </r>
    <r>
      <rPr>
        <i/>
        <sz val="10"/>
        <rFont val="Arial"/>
        <family val="2"/>
      </rPr>
      <t>Sebastes</t>
    </r>
    <r>
      <rPr>
        <sz val="10"/>
        <rFont val="Arial"/>
        <family val="2"/>
      </rPr>
      <t xml:space="preserve"> spp.</t>
    </r>
  </si>
  <si>
    <t>No effort in this fishery in 2023. 28 samplings from 1 trip (AZTI) as by catch in the cod fishery.</t>
  </si>
  <si>
    <t>Sebastes norvegicus</t>
  </si>
  <si>
    <t>3 length  samplings from 1 trip (AZTI) as by catch in the cod fishery.</t>
  </si>
  <si>
    <t>Squalus acanthias</t>
  </si>
  <si>
    <t>All areas</t>
  </si>
  <si>
    <t>10 length  samplings from 1 trip (AZTI) as by catch in the cod fishery.</t>
  </si>
  <si>
    <t>Trachurus trachurus</t>
  </si>
  <si>
    <t>2a</t>
  </si>
  <si>
    <t>Aequipecten opercularis</t>
  </si>
  <si>
    <t>Alepocephalus bairdii</t>
  </si>
  <si>
    <t>6, 12</t>
  </si>
  <si>
    <t>No effort in 2023 in the Hatton Bank fisheries</t>
  </si>
  <si>
    <t>Ammodytidae</t>
  </si>
  <si>
    <t>6a</t>
  </si>
  <si>
    <t>No marine fisheries targeting eel. See table 2.3</t>
  </si>
  <si>
    <t>Aphanopus carbo</t>
  </si>
  <si>
    <t>5, 6, 7, 12</t>
  </si>
  <si>
    <t>TAC set for all areas</t>
  </si>
  <si>
    <t xml:space="preserve">No ocurrence of this species in the trips sampled.  </t>
  </si>
  <si>
    <t>9, 10, 13</t>
  </si>
  <si>
    <t xml:space="preserve">Few ocurrence of this species in the trips sampled.  </t>
  </si>
  <si>
    <t>Apristurus spp.</t>
  </si>
  <si>
    <t>5, 6, 7, 8, 9, 10</t>
  </si>
  <si>
    <t>5, 6, 7</t>
  </si>
  <si>
    <t>Argyrosomus regius</t>
  </si>
  <si>
    <t>Not planned. It was collected in the concurrent sampling</t>
  </si>
  <si>
    <t>Aspitrigla cuculus</t>
  </si>
  <si>
    <r>
      <t xml:space="preserve">Correct name: </t>
    </r>
    <r>
      <rPr>
        <i/>
        <sz val="10"/>
        <rFont val="Arial"/>
        <family val="2"/>
      </rPr>
      <t>Chelidonichthys cuculus</t>
    </r>
  </si>
  <si>
    <t>Beryx spp.</t>
  </si>
  <si>
    <t>3-14</t>
  </si>
  <si>
    <t>Cancer pagurus</t>
  </si>
  <si>
    <t>Capros aper</t>
  </si>
  <si>
    <t>6, 7, 8</t>
  </si>
  <si>
    <t>TAC set for Caproidae</t>
  </si>
  <si>
    <t>Centrophorus spp.</t>
  </si>
  <si>
    <t>Centroscymnus coelolepis</t>
  </si>
  <si>
    <t>Centroscymnus crepidater</t>
  </si>
  <si>
    <t>Centroscyllium fabricii</t>
  </si>
  <si>
    <t>Chlamydoselachus anguineus</t>
  </si>
  <si>
    <t>5a</t>
  </si>
  <si>
    <t>5b, 6b</t>
  </si>
  <si>
    <t>7aN</t>
  </si>
  <si>
    <t>6a, 7bc</t>
  </si>
  <si>
    <t>7aS, 7gh, 7jk</t>
  </si>
  <si>
    <t>Conger conger</t>
  </si>
  <si>
    <t>Coryphaenoides rupestris</t>
  </si>
  <si>
    <t>5b, 6, 7; 8, 9, 10, 12, 14</t>
  </si>
  <si>
    <r>
      <t xml:space="preserve">TAC set for </t>
    </r>
    <r>
      <rPr>
        <i/>
        <sz val="10"/>
        <rFont val="Arial"/>
        <family val="2"/>
      </rPr>
      <t>Coryphaenoides rupestris</t>
    </r>
    <r>
      <rPr>
        <sz val="10"/>
        <rFont val="Arial"/>
        <family val="2"/>
      </rPr>
      <t xml:space="preserve"> and </t>
    </r>
    <r>
      <rPr>
        <i/>
        <sz val="10"/>
        <rFont val="Arial"/>
        <family val="2"/>
      </rPr>
      <t>Macrourus berglax</t>
    </r>
    <r>
      <rPr>
        <sz val="10"/>
        <rFont val="Arial"/>
        <family val="2"/>
      </rPr>
      <t>. % EU TAC based on the stock of areas ICES  8, 9,10 , 12, 14 where ESP carry out most catches of this species</t>
    </r>
  </si>
  <si>
    <t>Dalatias licha</t>
  </si>
  <si>
    <t>Dasyatis pastinaca</t>
  </si>
  <si>
    <t>7, 8</t>
  </si>
  <si>
    <t>Deania calcea</t>
  </si>
  <si>
    <t>5, 6, 7, 9, 10, 12</t>
  </si>
  <si>
    <t>Dicentrarchus labrax</t>
  </si>
  <si>
    <t>Dicologlossa cuneata</t>
  </si>
  <si>
    <t>8c, 9</t>
  </si>
  <si>
    <t>Dipturus batis, Dipturis intermedius</t>
  </si>
  <si>
    <t>6, 7a, 7e-k; 8, 9a</t>
  </si>
  <si>
    <t>Engraulis encrasicolus</t>
  </si>
  <si>
    <t>9, 10</t>
  </si>
  <si>
    <t>Etmopterus princeps</t>
  </si>
  <si>
    <t>Etmopterus spinax</t>
  </si>
  <si>
    <t>6, 7, 8, 10</t>
  </si>
  <si>
    <t>Eutrigla gurnardus</t>
  </si>
  <si>
    <t>7de</t>
  </si>
  <si>
    <t>plus indiv: 49 from 8b, 45 from 8c; samples: 2 from 8b, 7 from 8c</t>
  </si>
  <si>
    <t>5b</t>
  </si>
  <si>
    <t>6b</t>
  </si>
  <si>
    <t>7a</t>
  </si>
  <si>
    <t>7b, 7c, 7e-k, 8, 9, 10</t>
  </si>
  <si>
    <t>5, 14</t>
  </si>
  <si>
    <t>5-10, 12</t>
  </si>
  <si>
    <t>Galeus melastomus</t>
  </si>
  <si>
    <t>6, 7</t>
  </si>
  <si>
    <t>8, 9a</t>
  </si>
  <si>
    <t>Galeus murinus</t>
  </si>
  <si>
    <t>Glyptocephalus cynoglossus</t>
  </si>
  <si>
    <t>plus indiv: 76 from 8b; samples: 1 from 8b</t>
  </si>
  <si>
    <t>Hexanchus griseus</t>
  </si>
  <si>
    <t>Helicolenus dactylopterus</t>
  </si>
  <si>
    <t>Hippoglossus hippoglossus</t>
  </si>
  <si>
    <t>Homarus gammarus</t>
  </si>
  <si>
    <t>Hoplostethus atlanticus</t>
  </si>
  <si>
    <t>Lepidopus caudatus</t>
  </si>
  <si>
    <t>9a</t>
  </si>
  <si>
    <t>Lepidorhombus whiffiagonis</t>
  </si>
  <si>
    <t xml:space="preserve">TAC set for Lepidorhombus spp.  and landings are not separated. The capture of this species in this area is marginal to the capture made from the fisheries in area 7. It is impossible to separate both origins in the landings.  
Despite the fact that the average is greater than 200 tons, the fact that a vessel fishes in this zone, bordering to zone 7, is unpredictable, so its sampling is not planned a priori, although it will be done whenever possible. </t>
  </si>
  <si>
    <t>7, 8abd</t>
  </si>
  <si>
    <r>
      <t xml:space="preserve">TAC set for </t>
    </r>
    <r>
      <rPr>
        <i/>
        <sz val="10"/>
        <rFont val="Arial"/>
        <family val="2"/>
      </rPr>
      <t>Lepidorhombus</t>
    </r>
    <r>
      <rPr>
        <sz val="10"/>
        <rFont val="Arial"/>
        <family val="2"/>
      </rPr>
      <t xml:space="preserve"> spp.  and landings are not separated.</t>
    </r>
  </si>
  <si>
    <t>8c, 9a</t>
  </si>
  <si>
    <r>
      <t xml:space="preserve">TAC set for </t>
    </r>
    <r>
      <rPr>
        <i/>
        <sz val="10"/>
        <rFont val="Arial"/>
        <family val="2"/>
      </rPr>
      <t>Lepidorhombus</t>
    </r>
    <r>
      <rPr>
        <sz val="10"/>
        <rFont val="Arial"/>
        <family val="2"/>
      </rPr>
      <t xml:space="preserve"> spp.  and landings are not separated.Very few catches of this species in areas 8c and 9a</t>
    </r>
  </si>
  <si>
    <t>Lepidorhombus boscii</t>
  </si>
  <si>
    <t>Leucoraja circularis</t>
  </si>
  <si>
    <t>plus indiv: 8 from 8b; samples: 1 from 8b</t>
  </si>
  <si>
    <t>Leucoraja fullonica</t>
  </si>
  <si>
    <t>Leucoraja naevus</t>
  </si>
  <si>
    <t>6, 7, 8ab</t>
  </si>
  <si>
    <t>TAC set for Rajiformes. Sampling of rays on shore is limited to those individuals that are landed without being processed on board (rays are frequently landed already processed thus not being accessible for sampling)</t>
  </si>
  <si>
    <t>plus indiv: 9 from 8d; samples: 1 from 8b</t>
  </si>
  <si>
    <t>8c</t>
  </si>
  <si>
    <t>Limanda limanda</t>
  </si>
  <si>
    <t>7a, 7f-h</t>
  </si>
  <si>
    <t>7e</t>
  </si>
  <si>
    <t>Loligo vulgaris</t>
  </si>
  <si>
    <t>Biological data from research surveys at sea and triennial sampling from commercial landings</t>
  </si>
  <si>
    <t>Lophius budegassa</t>
  </si>
  <si>
    <t>TAC set for Lophiidae and landings are not separated.</t>
  </si>
  <si>
    <t>Lophius piscatorious</t>
  </si>
  <si>
    <t>7b-k, 8abd</t>
  </si>
  <si>
    <t>5b, 12, 14</t>
  </si>
  <si>
    <t>Macrourus berglax</t>
  </si>
  <si>
    <t>8, 9, 10, 12, 14</t>
  </si>
  <si>
    <t>Maja brachydactyla</t>
  </si>
  <si>
    <t>TAC 0 for UE</t>
  </si>
  <si>
    <t>5b, 6a</t>
  </si>
  <si>
    <t xml:space="preserve"> 6b, 12, 14</t>
  </si>
  <si>
    <t>7b-k, 8, 9, 10</t>
  </si>
  <si>
    <t>Merlangius merlangus</t>
  </si>
  <si>
    <t>8, 9, 10</t>
  </si>
  <si>
    <t>5b, 6, 12, 14</t>
  </si>
  <si>
    <t>7b-k</t>
  </si>
  <si>
    <t>Merluccius merluccius</t>
  </si>
  <si>
    <t>5b, 6, 7, 12, 14</t>
  </si>
  <si>
    <t>8abde</t>
  </si>
  <si>
    <t>8c, 9, 10</t>
  </si>
  <si>
    <t>Microchirus variegatus</t>
  </si>
  <si>
    <t>1-9, 12, 14</t>
  </si>
  <si>
    <t>Microstomus kitt</t>
  </si>
  <si>
    <r>
      <t xml:space="preserve">EU TAC for </t>
    </r>
    <r>
      <rPr>
        <i/>
        <sz val="10"/>
        <rFont val="Arial"/>
        <family val="2"/>
      </rPr>
      <t>Microstomus kitt</t>
    </r>
    <r>
      <rPr>
        <sz val="10"/>
        <rFont val="Arial"/>
        <family val="2"/>
      </rPr>
      <t xml:space="preserve"> and </t>
    </r>
    <r>
      <rPr>
        <i/>
        <sz val="10"/>
        <rFont val="Arial"/>
        <family val="2"/>
      </rPr>
      <t>Glyptocephalus cynoglossus</t>
    </r>
    <r>
      <rPr>
        <sz val="10"/>
        <rFont val="Arial"/>
        <family val="2"/>
      </rPr>
      <t xml:space="preserve"> together.</t>
    </r>
  </si>
  <si>
    <t>5b, 6, 7</t>
  </si>
  <si>
    <t>plus indiv:15 from 8c; samples:2 from 8c</t>
  </si>
  <si>
    <t>12 international waters</t>
  </si>
  <si>
    <t>Molva macrophthalma</t>
  </si>
  <si>
    <t>No EU TAC.</t>
  </si>
  <si>
    <t>6-14</t>
  </si>
  <si>
    <t>Mullus surmuletus</t>
  </si>
  <si>
    <t>Mustelus asterias</t>
  </si>
  <si>
    <t>6, 7, 8, 9</t>
  </si>
  <si>
    <t>Mustelus mustelus</t>
  </si>
  <si>
    <t>Mustelus punctulatus</t>
  </si>
  <si>
    <t>5-10, 12, 14</t>
  </si>
  <si>
    <t>Nephrops norvegicus</t>
  </si>
  <si>
    <t>5b, 6</t>
  </si>
  <si>
    <t>Biological data from research surveys at sea</t>
  </si>
  <si>
    <t>Octopus vulgaris</t>
  </si>
  <si>
    <t>Oxynotus paradoxus</t>
  </si>
  <si>
    <t>Pagellus bogaraveo</t>
  </si>
  <si>
    <t>Samples avaibility will depend on the Strait of Gibraltar target fishery status: meaning, get samples is pretty difficult when landings are low</t>
  </si>
  <si>
    <t>Pandalus spp.</t>
  </si>
  <si>
    <r>
      <t xml:space="preserve">TAC set for </t>
    </r>
    <r>
      <rPr>
        <i/>
        <sz val="10"/>
        <rFont val="Arial"/>
        <family val="2"/>
      </rPr>
      <t>Pandalus borealis.</t>
    </r>
  </si>
  <si>
    <t>Parapenaeus longirostris</t>
  </si>
  <si>
    <t>Pecten maximus</t>
  </si>
  <si>
    <t>Phycis blennoides</t>
  </si>
  <si>
    <t>Phycis phycis</t>
  </si>
  <si>
    <t>Pleuronectes platessa</t>
  </si>
  <si>
    <t xml:space="preserve"> 7a</t>
  </si>
  <si>
    <t>7bc</t>
  </si>
  <si>
    <t>7fg</t>
  </si>
  <si>
    <t>7h-k</t>
  </si>
  <si>
    <t>Pollachius pollachius</t>
  </si>
  <si>
    <t>7, 8, 9, 10</t>
  </si>
  <si>
    <t>Polyprion americanus</t>
  </si>
  <si>
    <t>plus indiv:2 from 8c; samples:2 from 8c</t>
  </si>
  <si>
    <t>Raja brachyura</t>
  </si>
  <si>
    <t>4a, 6</t>
  </si>
  <si>
    <t>7a, 7fg</t>
  </si>
  <si>
    <t>plus indiv:1 from 8c; samples:1 from 8c</t>
  </si>
  <si>
    <t>Raja clavata</t>
  </si>
  <si>
    <t>10, 12</t>
  </si>
  <si>
    <t>Raja microocellata</t>
  </si>
  <si>
    <t>Raja montagui</t>
  </si>
  <si>
    <t>6, 7b, 7j</t>
  </si>
  <si>
    <t>TAC set for Rajiformes. Sampling of rays on shore is limited to those individuals that are landed without being processed on board (rays are frequently landed already processed thus not being accessible for sampling). Biological data from research surveys.</t>
  </si>
  <si>
    <t>7a, 7e-h</t>
  </si>
  <si>
    <t>Raja undulata</t>
  </si>
  <si>
    <t>7b, 7j</t>
  </si>
  <si>
    <t>8ab</t>
  </si>
  <si>
    <t>5a, 14</t>
  </si>
  <si>
    <t>Rostroraja alba</t>
  </si>
  <si>
    <t>No marine fisheries targeting salmon. See table 2.3</t>
  </si>
  <si>
    <t>No marine fisheries targeting Sea trout. See table 2.3</t>
  </si>
  <si>
    <t>Sardina pilchardus</t>
  </si>
  <si>
    <t>8abd</t>
  </si>
  <si>
    <t>Scomber colias</t>
  </si>
  <si>
    <t>5, 6, 7, 8, 9</t>
  </si>
  <si>
    <t>Scophthalmus maximus</t>
  </si>
  <si>
    <t>Scophthalmus rhombus</t>
  </si>
  <si>
    <t>Scyliorhinus canicula</t>
  </si>
  <si>
    <t>6, 7a-c, 7e-j</t>
  </si>
  <si>
    <t>Scyliorhinus stellaris</t>
  </si>
  <si>
    <t>Scymnodon ringenes</t>
  </si>
  <si>
    <t>5, 12, 14 (shallow pelagic)</t>
  </si>
  <si>
    <r>
      <t xml:space="preserve">TAC set for </t>
    </r>
    <r>
      <rPr>
        <i/>
        <sz val="10"/>
        <rFont val="Arial"/>
        <family val="2"/>
      </rPr>
      <t>Sebastes</t>
    </r>
    <r>
      <rPr>
        <sz val="10"/>
        <rFont val="Arial"/>
        <family val="2"/>
      </rPr>
      <t xml:space="preserve"> spp. The data will be taken from the "Deep pelagic stock" of Sebastes mentella</t>
    </r>
  </si>
  <si>
    <t>5, 12, 14 (deep pelagic)</t>
  </si>
  <si>
    <t xml:space="preserve">No effort in these fisheries. </t>
  </si>
  <si>
    <t>5, 14 (demersal)</t>
  </si>
  <si>
    <t>Sepia officinalis</t>
  </si>
  <si>
    <t>Solea solea</t>
  </si>
  <si>
    <t>7d</t>
  </si>
  <si>
    <t>7hjk</t>
  </si>
  <si>
    <t>8cde, 9, 10</t>
  </si>
  <si>
    <r>
      <t xml:space="preserve">TAC set for </t>
    </r>
    <r>
      <rPr>
        <i/>
        <sz val="10"/>
        <rFont val="Arial"/>
        <family val="2"/>
      </rPr>
      <t>Solea</t>
    </r>
    <r>
      <rPr>
        <sz val="10"/>
        <rFont val="Arial"/>
        <family val="2"/>
      </rPr>
      <t xml:space="preserve"> spp.</t>
    </r>
  </si>
  <si>
    <t>Somniosus microcephalus</t>
  </si>
  <si>
    <t>Sparidae</t>
  </si>
  <si>
    <t>4a, 5b, 6a, 7a-c, 7e-k, 8</t>
  </si>
  <si>
    <t>see comment</t>
  </si>
  <si>
    <r>
      <t xml:space="preserve">TAC set for </t>
    </r>
    <r>
      <rPr>
        <i/>
        <sz val="10"/>
        <rFont val="Arial"/>
        <family val="2"/>
      </rPr>
      <t>Trachurus</t>
    </r>
    <r>
      <rPr>
        <sz val="10"/>
        <rFont val="Arial"/>
        <family val="2"/>
      </rPr>
      <t xml:space="preserve">  spp. SPAIN TAC=1% for 4b, 4c y 7d; 11,59 % for  7a-c, 7e-k, 8; 89,55 % for 8c</t>
    </r>
  </si>
  <si>
    <r>
      <t xml:space="preserve">TAC set for </t>
    </r>
    <r>
      <rPr>
        <i/>
        <sz val="10"/>
        <rFont val="Arial"/>
        <family val="2"/>
      </rPr>
      <t>Trachurus</t>
    </r>
    <r>
      <rPr>
        <sz val="10"/>
        <rFont val="Arial"/>
        <family val="2"/>
      </rPr>
      <t xml:space="preserve">  spp. SPAIN TAC=25,87 % for 9</t>
    </r>
  </si>
  <si>
    <t>Trachurus mediterraneus</t>
  </si>
  <si>
    <t>8, 9</t>
  </si>
  <si>
    <r>
      <t xml:space="preserve">TAC set for </t>
    </r>
    <r>
      <rPr>
        <i/>
        <sz val="10"/>
        <rFont val="Arial"/>
        <family val="2"/>
      </rPr>
      <t>Trachurus</t>
    </r>
    <r>
      <rPr>
        <sz val="10"/>
        <rFont val="Arial"/>
        <family val="2"/>
      </rPr>
      <t xml:space="preserve">  spp.  and landings are not separated from </t>
    </r>
    <r>
      <rPr>
        <i/>
        <sz val="10"/>
        <rFont val="Arial"/>
        <family val="2"/>
      </rPr>
      <t>T. trachurus</t>
    </r>
  </si>
  <si>
    <t>Trachurus picturatus</t>
  </si>
  <si>
    <t>Trisopterus spp.</t>
  </si>
  <si>
    <t>Zeus faber</t>
  </si>
  <si>
    <t>Alosa immaculata</t>
  </si>
  <si>
    <t>GSAs 28-29</t>
  </si>
  <si>
    <t>Spanish fleets not operate in areas 28-29</t>
  </si>
  <si>
    <t>GSAs 1-27</t>
  </si>
  <si>
    <t>No marine fisheries targeting eel. Fishing in stuaries. See table 2.3</t>
  </si>
  <si>
    <t>Aphia minuta</t>
  </si>
  <si>
    <t>GSA 9, 10, 16 and 19</t>
  </si>
  <si>
    <t>Spanish fleets not operate in areas 9,10,16</t>
  </si>
  <si>
    <t>Aristaeomorpha foliacea</t>
  </si>
  <si>
    <t>GSAs 1-16, 19-21 and 22-27</t>
  </si>
  <si>
    <t>Aristeus antennatus</t>
  </si>
  <si>
    <t>Relevant for GSA1, GSA2, GSA5, GSA6 and GSA7</t>
  </si>
  <si>
    <t>Atherina spp.</t>
  </si>
  <si>
    <t>Spanish fleets not operate in areas 9,10,16 and 19</t>
  </si>
  <si>
    <t>Boops boops</t>
  </si>
  <si>
    <t>Callinectes sapidus</t>
  </si>
  <si>
    <t>GSA 8-10, 11.2, 12-16, 18-21</t>
  </si>
  <si>
    <t>Spanish fleets not operate in areas 8-10, 11.2, 12-16, 18-21</t>
  </si>
  <si>
    <t>Chamelea gallina</t>
  </si>
  <si>
    <t>GSAs 17-18</t>
  </si>
  <si>
    <t>Spanish fleets not operate in areas 17-18</t>
  </si>
  <si>
    <t>Corallium rubrum</t>
  </si>
  <si>
    <t>Coryphaena hippurus</t>
  </si>
  <si>
    <t>GSAs 12-27</t>
  </si>
  <si>
    <t>Spanish fleets not operate in areas 12-27</t>
  </si>
  <si>
    <t>Diplodus annularis</t>
  </si>
  <si>
    <t>GSAs 12-16, 19-21</t>
  </si>
  <si>
    <t>Spanish fleets not operate in areas 12-16, 19-21</t>
  </si>
  <si>
    <t>Eledone cirrhosa</t>
  </si>
  <si>
    <t>GSA 1-23</t>
  </si>
  <si>
    <t>Eledone moschata</t>
  </si>
  <si>
    <t>GSA 8-23</t>
  </si>
  <si>
    <t>GSAs 1-29</t>
  </si>
  <si>
    <t>Relevant for GSA1, GSA5 and GSA6</t>
  </si>
  <si>
    <t>GSA 13-16, 18-23</t>
  </si>
  <si>
    <t>Spanish fleets not operate in areas 13-16, 18-23</t>
  </si>
  <si>
    <t>GSAs 1-11</t>
  </si>
  <si>
    <t xml:space="preserve">Species presents in Appendix A (Group 3) of the GFCM DCRF </t>
  </si>
  <si>
    <t>Illex spp., Todarodes spp.</t>
  </si>
  <si>
    <t>Lagocephalus sceleratus</t>
  </si>
  <si>
    <t>GSAs 1-16, 19-21; 22-23</t>
  </si>
  <si>
    <t>Lophius piscatorius</t>
  </si>
  <si>
    <t>GSA 1-16, 18-23</t>
  </si>
  <si>
    <t>Relevant for GSA1, GSA5, GSA6 and GSA7</t>
  </si>
  <si>
    <t>GSA 1-11, 22-23</t>
  </si>
  <si>
    <t>Relevant for GSA1 and GSA6</t>
  </si>
  <si>
    <t>Mugilidae</t>
  </si>
  <si>
    <t>GSA 8-10, 11.2, 12-23</t>
  </si>
  <si>
    <t>Spanish fleets not operate in areas 8-10, 11.2, 12-23</t>
  </si>
  <si>
    <t>Mullus barbatus</t>
  </si>
  <si>
    <t>Relevant for GSA1, GSA6 and GSA7</t>
  </si>
  <si>
    <t>GSAs 1-21</t>
  </si>
  <si>
    <t>Pagellus erythrinus</t>
  </si>
  <si>
    <t>Penaeus kerathurus</t>
  </si>
  <si>
    <t>GSA 22-23</t>
  </si>
  <si>
    <t>Spanish fleets not operate in areas 22-23</t>
  </si>
  <si>
    <t>Portunus segnis</t>
  </si>
  <si>
    <t>Pterois miles</t>
  </si>
  <si>
    <t>Raja asterias</t>
  </si>
  <si>
    <t xml:space="preserve">Species presents in Appendix A (Group 2) of the GFCM DCRF </t>
  </si>
  <si>
    <t>GSAs 1-16, 19-21</t>
  </si>
  <si>
    <t>Rapana venosa</t>
  </si>
  <si>
    <t>Sardinella aurita</t>
  </si>
  <si>
    <t xml:space="preserve">The species is requiered by Appendix A.1 of the GFCM DCRF, but not  accessible to buy. It is sold to aquaculture companies as food to fishes. </t>
  </si>
  <si>
    <t>Saurida lessepsianus</t>
  </si>
  <si>
    <t>GSAs 22-27</t>
  </si>
  <si>
    <t>Spanish fleets not operate in areas 22-27</t>
  </si>
  <si>
    <t>Saurida undosquamis</t>
  </si>
  <si>
    <t>GSAs 1-11, 22-27</t>
  </si>
  <si>
    <t>Selachii, Rajidae</t>
  </si>
  <si>
    <t>* To be reported at species level</t>
  </si>
  <si>
    <t>Following the agreement of RCMMed&amp;BS-LP 2016, all species of commercial sharks and rays will be sampled (length) in the sampling at sea squeme</t>
  </si>
  <si>
    <t>Siganus luridus</t>
  </si>
  <si>
    <t>Siganus rivulatus</t>
  </si>
  <si>
    <t>Solea solea (Solea vulgaris)</t>
  </si>
  <si>
    <t>GSAs 17-18, 22-27</t>
  </si>
  <si>
    <t>Spanish fleets not operate in areas 17-18, 22-27</t>
  </si>
  <si>
    <t>Sparus aurata</t>
  </si>
  <si>
    <t>GSA 7, 22-23</t>
  </si>
  <si>
    <t>Spanish fleets not operate in areas 7, 22-23</t>
  </si>
  <si>
    <t>Sphyraena sphyraena</t>
  </si>
  <si>
    <t>Spicara smaris</t>
  </si>
  <si>
    <t>Sprattus sprattus</t>
  </si>
  <si>
    <t>Spanish fleets not operate in areas 28-29, but the species is required by Appendix A.3 of GFCM DCRF</t>
  </si>
  <si>
    <t>Squilla mantis</t>
  </si>
  <si>
    <t>Trisopterus minutus</t>
  </si>
  <si>
    <t>Veneridae</t>
  </si>
  <si>
    <t>GSA 6, 13-21</t>
  </si>
  <si>
    <t>Patellidae</t>
  </si>
  <si>
    <t>Azores EEZ</t>
  </si>
  <si>
    <t>No spanish fisheries in Azores EEZ</t>
  </si>
  <si>
    <t>Canary/Madeira EEZ</t>
  </si>
  <si>
    <t>It was not possible to obtain samples at the market.</t>
  </si>
  <si>
    <t>Selected for sampling because it is the most important specie of Sardinella spp.in The Canary Island, although some years the landings do not reaching 200 tons. Both species (S. maderensis &amp; S. aurita) are mixed in landings and S. maderensis is very rare. Taking into account that sampling will depend on the occurrence is possible  to have some S. maderensis samples.</t>
  </si>
  <si>
    <t>Sardinella maderensis</t>
  </si>
  <si>
    <t>Sparisoma cretense</t>
  </si>
  <si>
    <t xml:space="preserve">National importance in Canary EEZ that corresponds to FAO 34.1.2. 
</t>
  </si>
  <si>
    <t>Amblyraja radiata</t>
  </si>
  <si>
    <t>3LNOPs</t>
  </si>
  <si>
    <t>51 lenght samplings from 6 trips</t>
  </si>
  <si>
    <t>SA1-6</t>
  </si>
  <si>
    <t>Beryx sp.</t>
  </si>
  <si>
    <t>6G</t>
  </si>
  <si>
    <t xml:space="preserve">Ban on fishing in force (fishery closed)
</t>
  </si>
  <si>
    <t>SA 1-3</t>
  </si>
  <si>
    <t>Data from research surveys at sea.</t>
  </si>
  <si>
    <t>1 lenght samplings from 1 trip as by catch</t>
  </si>
  <si>
    <t>2 lenght samplings from 1 trip as by catch</t>
  </si>
  <si>
    <t>3M</t>
  </si>
  <si>
    <t>14 lenght samplings from 3 trips</t>
  </si>
  <si>
    <t>3NO</t>
  </si>
  <si>
    <t>Ban on fishing in force (in moratorium). Data from research surveys at sea.</t>
  </si>
  <si>
    <t>4 lenght samplings from 2 trips as by catch</t>
  </si>
  <si>
    <t>3Ps</t>
  </si>
  <si>
    <t>SA1</t>
  </si>
  <si>
    <t>Ban on fishing in force (it was recommend no directed fishing). Data from research surveys at sea.</t>
  </si>
  <si>
    <t>11 lenght samplings from 4 trips as by catch</t>
  </si>
  <si>
    <t>2J3KL</t>
  </si>
  <si>
    <t>Ban on fishing in force (in moratorium and no directed fishery). Data from research surveys at sea.</t>
  </si>
  <si>
    <t>3LNO</t>
  </si>
  <si>
    <t>22 lenght samplings from 6 trips as by catch</t>
  </si>
  <si>
    <t>3 lenght samplings from 1 trip as by catch</t>
  </si>
  <si>
    <t>Illex illecebrosus</t>
  </si>
  <si>
    <t>SA 3-4</t>
  </si>
  <si>
    <t>From 2018 there is a directed fishery to this species.</t>
  </si>
  <si>
    <t xml:space="preserve">No directed fishery in 2023  and No ocurrence of this species in the trips sampled in the area.  </t>
  </si>
  <si>
    <t>Limanda ferruginea</t>
  </si>
  <si>
    <t>No TAC for EU. Data from research surveys at sea.</t>
  </si>
  <si>
    <t>16 lenght samplings from 3 trips as by catch</t>
  </si>
  <si>
    <t>56 lenght samplings from 8 trips as by catch</t>
  </si>
  <si>
    <t xml:space="preserve">No effort. Fisheries in moratorium.  </t>
  </si>
  <si>
    <t>Fishery will closed in 2022. Data from research surveys at sea.</t>
  </si>
  <si>
    <t>3KLMNO</t>
  </si>
  <si>
    <t>133 lenght samplings from 8 trips as by catch</t>
  </si>
  <si>
    <t>NAFO SA1 + ICES Sub-area 14, NEAFC, NASCO</t>
  </si>
  <si>
    <t>No catches in this area</t>
  </si>
  <si>
    <t>Sebastes spp.</t>
  </si>
  <si>
    <t>3LN</t>
  </si>
  <si>
    <t>8 lenght samplings from 2 trips</t>
  </si>
  <si>
    <t>35 lenght samplings from 5 trips</t>
  </si>
  <si>
    <t>3O</t>
  </si>
  <si>
    <t>37 lenght samplings from 6 trips</t>
  </si>
  <si>
    <t>Urophycis tenuis</t>
  </si>
  <si>
    <t>14 lenght samplings from 5 trips as by catch</t>
  </si>
  <si>
    <t>Share meant to be &lt;10%. No data has been reported from other Countries (Portugal) to the RDB for the period selected.</t>
  </si>
  <si>
    <t>Aphanopus intermedius</t>
  </si>
  <si>
    <t>34.1.1, 34.1.2, 34.2</t>
  </si>
  <si>
    <t>2017, 2019</t>
  </si>
  <si>
    <t>Aristeus varidens</t>
  </si>
  <si>
    <t xml:space="preserve">Share in EU landings estimated from 2017&amp;2019 data. No SFPA UE-Guinea Bissau in 2018. Source: RCG-LDF_2021 (Estimated from landings of Aristeus spp due to probable misidentification of Aristeus species. ) </t>
  </si>
  <si>
    <t>Brachydeuterus spp.</t>
  </si>
  <si>
    <t>Brama brama</t>
  </si>
  <si>
    <t xml:space="preserve">Share in EU landings estimated from 2017&amp;2019 data. </t>
  </si>
  <si>
    <t>On-Shore</t>
  </si>
  <si>
    <t>Caranx spp.</t>
  </si>
  <si>
    <t>34.3.1, 34.3.3-6</t>
  </si>
  <si>
    <t>Potentially fished by pelagic trawlers. No data available.</t>
  </si>
  <si>
    <t>Cynoglossus spp.</t>
  </si>
  <si>
    <t>Decapterus spp.</t>
  </si>
  <si>
    <t>Dentex macrophthalmus</t>
  </si>
  <si>
    <t>The purse seine fleet (targeting sardine and anchovy) was not active in Morocco in 2023. The EU-Morocco SFPA expired in July 2023 and during the first half of the year this fleet developed its activity in the Spanish waters of the Gulf of Cadiz, where it also operates.</t>
  </si>
  <si>
    <t>Epinephelus aeneus</t>
  </si>
  <si>
    <t>34.1.3, 34.3.1, 34.3.3-6</t>
  </si>
  <si>
    <t>Ethmalosa fimbriata</t>
  </si>
  <si>
    <t>Farfantepenaeus notialis</t>
  </si>
  <si>
    <r>
      <t xml:space="preserve">Correct name: </t>
    </r>
    <r>
      <rPr>
        <i/>
        <sz val="10"/>
        <rFont val="Arial"/>
        <family val="2"/>
      </rPr>
      <t>Penaeus notialis</t>
    </r>
    <r>
      <rPr>
        <sz val="10"/>
        <rFont val="Arial"/>
        <family val="2"/>
      </rPr>
      <t>. Share in EU landings estimated from 2017&amp;2019 data. No SFPA UE-Guinea Bissau in 2018. Source: RCG-LDF_2021 (Estimated from landings of Penaeus spp due to probable misidentification of Aristeus species. )</t>
    </r>
  </si>
  <si>
    <t>The sampling is planned on the basis of previous years' sampling. Interannual/seasonal variations in abundance and fishing strategies can lead to deviations in sampling plans. In particular, variability in abundance resulted in 0 length samples being taken on board for this species.</t>
  </si>
  <si>
    <t>Galeoides decadactylus</t>
  </si>
  <si>
    <t>Selected for sampling for assessment purposes.</t>
  </si>
  <si>
    <t>The decline in the number of trips made by the fleet targeting this species, which started in 2022, continued in 2023 and it was not possible to find observers to embark on any of the 4 active vessels due to logistical problems and limited habitability on board.</t>
  </si>
  <si>
    <t>Merluccius polli</t>
  </si>
  <si>
    <r>
      <t xml:space="preserve">Landed as </t>
    </r>
    <r>
      <rPr>
        <i/>
        <sz val="10"/>
        <rFont val="Arial"/>
        <family val="2"/>
      </rPr>
      <t>Merluccius</t>
    </r>
    <r>
      <rPr>
        <sz val="10"/>
        <rFont val="Arial"/>
        <family val="2"/>
      </rPr>
      <t xml:space="preserve"> spp (90% of landing)</t>
    </r>
  </si>
  <si>
    <t>At-Sea + On-Shore</t>
  </si>
  <si>
    <t>Merluccius senegalensis</t>
  </si>
  <si>
    <r>
      <t xml:space="preserve">Landed as </t>
    </r>
    <r>
      <rPr>
        <i/>
        <sz val="10"/>
        <rFont val="Arial"/>
        <family val="2"/>
      </rPr>
      <t>Merluccius</t>
    </r>
    <r>
      <rPr>
        <sz val="10"/>
        <rFont val="Arial"/>
        <family val="2"/>
      </rPr>
      <t xml:space="preserve"> spp</t>
    </r>
  </si>
  <si>
    <t>Pagellus acarne</t>
  </si>
  <si>
    <t>34.1.1</t>
  </si>
  <si>
    <t>Pagellus bellottii</t>
  </si>
  <si>
    <t>Pagrus caeruleostictus</t>
  </si>
  <si>
    <t>Pomadasys spp.</t>
  </si>
  <si>
    <t>Pseudotolithus spp.</t>
  </si>
  <si>
    <t>34.1.1, 34.1.3</t>
  </si>
  <si>
    <t xml:space="preserve">Share in EU landings estimated from 2017&amp;2019 data. Relevant for sampling as the Spanish fleet is the only one operating in Morocco-North. </t>
  </si>
  <si>
    <t>Except area FAO 34.1.2 (wich correspond with  Canary EEZ already included in Outermost Regions)</t>
  </si>
  <si>
    <t>Sepia hierredda</t>
  </si>
  <si>
    <r>
      <t xml:space="preserve">Landed as </t>
    </r>
    <r>
      <rPr>
        <i/>
        <sz val="10"/>
        <rFont val="Arial"/>
        <family val="2"/>
      </rPr>
      <t>Sepia</t>
    </r>
    <r>
      <rPr>
        <sz val="10"/>
        <rFont val="Arial"/>
        <family val="2"/>
      </rPr>
      <t xml:space="preserve"> spp</t>
    </r>
  </si>
  <si>
    <t>Sparus spp.</t>
  </si>
  <si>
    <t>Trachurus spp.</t>
  </si>
  <si>
    <r>
      <t xml:space="preserve">Sampled  by species as </t>
    </r>
    <r>
      <rPr>
        <i/>
        <sz val="10"/>
        <rFont val="Arial"/>
        <family val="2"/>
      </rPr>
      <t>Trachurus trachurus</t>
    </r>
    <r>
      <rPr>
        <sz val="10"/>
        <rFont val="Arial"/>
        <family val="2"/>
      </rPr>
      <t xml:space="preserve"> and </t>
    </r>
    <r>
      <rPr>
        <i/>
        <sz val="10"/>
        <rFont val="Arial"/>
        <family val="2"/>
      </rPr>
      <t>Trachurus trecae</t>
    </r>
    <r>
      <rPr>
        <sz val="10"/>
        <rFont val="Arial"/>
        <family val="2"/>
      </rPr>
      <t>. See at the end of the table.</t>
    </r>
  </si>
  <si>
    <t>Acanthocybium solandri</t>
  </si>
  <si>
    <t>This specie is bycatch. It will be sampled only in 2022 as part of a specific study</t>
  </si>
  <si>
    <t>Alopias superciliosus</t>
  </si>
  <si>
    <t>This specie is bycatch</t>
  </si>
  <si>
    <t>Alopias vulpinus</t>
  </si>
  <si>
    <t>Auxis rochei</t>
  </si>
  <si>
    <t>Auxis thazard</t>
  </si>
  <si>
    <t>Carcharhinus falciformis</t>
  </si>
  <si>
    <t>Carcharhinus longimanus</t>
  </si>
  <si>
    <t>Carcharhinus spp.</t>
  </si>
  <si>
    <t>Euthynnus alleteratus</t>
  </si>
  <si>
    <t>Istiophorus albicans</t>
  </si>
  <si>
    <t>Isurus oxyrinchus</t>
  </si>
  <si>
    <t>Isurus paucus</t>
  </si>
  <si>
    <t>Kajikia albida</t>
  </si>
  <si>
    <t>Katsuwonus pelamis</t>
  </si>
  <si>
    <t>Lamna nasus</t>
  </si>
  <si>
    <t>Makaira nigricans (or mazara)</t>
  </si>
  <si>
    <t>Mobula spp.</t>
  </si>
  <si>
    <t>Orcynopsis unicolor</t>
  </si>
  <si>
    <t>Prionace glauca</t>
  </si>
  <si>
    <t>Rhincodon typus</t>
  </si>
  <si>
    <t>Sarda sarda</t>
  </si>
  <si>
    <t>Scomberomorus brasiliensis</t>
  </si>
  <si>
    <t>Scomberomorus cavalla</t>
  </si>
  <si>
    <t>Scomberomorus maculatus</t>
  </si>
  <si>
    <t>Scomberomorus regalis</t>
  </si>
  <si>
    <t>Scomberomorus tritor</t>
  </si>
  <si>
    <t>Sphyrna lewini</t>
  </si>
  <si>
    <t>Sphyrna mokarran</t>
  </si>
  <si>
    <t>Sphyrna zygaena</t>
  </si>
  <si>
    <t>Tetrapturus belone</t>
  </si>
  <si>
    <t>Tetrapturus georgii</t>
  </si>
  <si>
    <t>Tetrapturus fluegeri</t>
  </si>
  <si>
    <t>Thunnus alalunga</t>
  </si>
  <si>
    <t>AL35</t>
  </si>
  <si>
    <t>Mediterranean stock</t>
  </si>
  <si>
    <t>AL31, AL32,  AL33, AL34</t>
  </si>
  <si>
    <t>Atlantic stocks</t>
  </si>
  <si>
    <t>Thunnus albacares</t>
  </si>
  <si>
    <t>Thunnus atlanticus</t>
  </si>
  <si>
    <t>Thunnus obesus</t>
  </si>
  <si>
    <t>Thunnus thynnus</t>
  </si>
  <si>
    <t>Xiphias gladius</t>
  </si>
  <si>
    <t>BIL95</t>
  </si>
  <si>
    <t>BIL92, BIL94A, BIL94B, BIL94C, BIL96, BIL97</t>
  </si>
  <si>
    <t>Alopias pelagicus</t>
  </si>
  <si>
    <t>Euthynnus affinis</t>
  </si>
  <si>
    <t>Istiompax indica</t>
  </si>
  <si>
    <t>Istiophorus platypterus</t>
  </si>
  <si>
    <t>Scomberomorus guttatus</t>
  </si>
  <si>
    <t>Scomberomorus commerson</t>
  </si>
  <si>
    <t>Thunnus tonggol</t>
  </si>
  <si>
    <t>Tetrapturus audax</t>
  </si>
  <si>
    <t>Tetrapturus angustirostris</t>
  </si>
  <si>
    <t>{see text box}  Data collected by Regional Observers Programme</t>
  </si>
  <si>
    <t>{see tex box} Data collected by Regional Observers Programme. Precautionary TAC</t>
  </si>
  <si>
    <t>Thunnus orientalis</t>
  </si>
  <si>
    <t>Precautionary TAC</t>
  </si>
  <si>
    <t>Mobula spp</t>
  </si>
  <si>
    <t>Isurus spp</t>
  </si>
  <si>
    <t>Port sampling by IATTC staff</t>
  </si>
  <si>
    <t xml:space="preserve">Port sampling by IATTC staff. Precautionary TAC. {see text box} </t>
  </si>
  <si>
    <t>Champsocephalus gunnari</t>
  </si>
  <si>
    <t>Dissostichus spp. (Dissostichus eleginoides and Dissostichus mawsoni)</t>
  </si>
  <si>
    <t>88.1</t>
  </si>
  <si>
    <t xml:space="preserve">Sampling requirements established by CCAMLR System of International Scientific Observation (SISO)  </t>
  </si>
  <si>
    <t>120 lenght samplings from 3 trips</t>
  </si>
  <si>
    <t>48.6</t>
  </si>
  <si>
    <t xml:space="preserve">Sampling requirements established in a research plan for the subarea. Research fishing started in 2019. </t>
  </si>
  <si>
    <t>150 lenght samplings from 1 trip</t>
  </si>
  <si>
    <t>Euphausia superba</t>
  </si>
  <si>
    <t>Lepidonotothen spp.</t>
  </si>
  <si>
    <t>Macrourus spp.</t>
  </si>
  <si>
    <t>156 lenght samplings from 3 trips</t>
  </si>
  <si>
    <t>126 lenghth samplings from 1 trip</t>
  </si>
  <si>
    <t>Rajiformes</t>
  </si>
  <si>
    <t>Deep sea sharks: All species</t>
  </si>
  <si>
    <t>The species is required by Appendix A.3 of GFCM DCRF</t>
  </si>
  <si>
    <t>Dipturus oxyrinchus</t>
  </si>
  <si>
    <t>Myliobatis aquila</t>
  </si>
  <si>
    <t>Pteroplatytrygon violacea</t>
  </si>
  <si>
    <t>Raja miraletus</t>
  </si>
  <si>
    <t>Squalus blainville</t>
  </si>
  <si>
    <t>Torpedo marmorata</t>
  </si>
  <si>
    <t>Torpedo torpedo</t>
  </si>
  <si>
    <t>Fistularia commersonii</t>
  </si>
  <si>
    <t>The species is required by Appendix A.3 of GFCM DCRF. Spanish fleet not operate in areas 22-27</t>
  </si>
  <si>
    <t>Marsupenaeus japonicus</t>
  </si>
  <si>
    <t>Metapenaeus stebbingi</t>
  </si>
  <si>
    <t>Canary EEZ</t>
  </si>
  <si>
    <t>National importance in Canary EEZ that corresponds to FAO 34.1.2. 
Although it is reported as Trachurus spp., T. picturatus accounts for more than 99% of the Tachurus genus in the landing of Tenerife Island, where sampling will be carry out. Trachurus picturatus is the one selected for biological samplings.</t>
  </si>
  <si>
    <t>Correspondence with Trachurus picturatus in table 2.2 ( it is a mistake in WP)</t>
  </si>
  <si>
    <t>3L</t>
  </si>
  <si>
    <t>Species assessed by NAFO. Ban on fishing in force (in moratorium). Data from research surveys at sea.</t>
  </si>
  <si>
    <t>No ocurrence of this species in the trips sampled in this area.</t>
  </si>
  <si>
    <t>Merluccius bilinearis</t>
  </si>
  <si>
    <t>There was a directed fishery in the last years. It is espected to become important in the future</t>
  </si>
  <si>
    <t>81 lenght samplings from 7 trips</t>
  </si>
  <si>
    <t>Merluccius spp</t>
  </si>
  <si>
    <t>34.1.1 , 34.1.3 , 34.3.1, 34.3.3-6</t>
  </si>
  <si>
    <r>
      <t xml:space="preserve">National importance in Canary EEZ. Sampled  by species as </t>
    </r>
    <r>
      <rPr>
        <i/>
        <sz val="10"/>
        <rFont val="Arial"/>
        <family val="2"/>
      </rPr>
      <t>M. senegalensis</t>
    </r>
    <r>
      <rPr>
        <sz val="10"/>
        <rFont val="Arial"/>
        <family val="2"/>
      </rPr>
      <t xml:space="preserve"> and </t>
    </r>
    <r>
      <rPr>
        <i/>
        <sz val="10"/>
        <rFont val="Arial"/>
        <family val="2"/>
      </rPr>
      <t>M. polli.</t>
    </r>
    <r>
      <rPr>
        <sz val="10"/>
        <rFont val="Arial"/>
        <family val="2"/>
      </rPr>
      <t xml:space="preserve"> Share in EU landings estimated from 2017&amp;2019 data. </t>
    </r>
  </si>
  <si>
    <t>Sepia spp</t>
  </si>
  <si>
    <r>
      <t xml:space="preserve">National importance in Canary EEZ. Commercial species are only </t>
    </r>
    <r>
      <rPr>
        <i/>
        <sz val="10"/>
        <rFont val="Arial"/>
        <family val="2"/>
      </rPr>
      <t>S. officinalis</t>
    </r>
    <r>
      <rPr>
        <sz val="10"/>
        <rFont val="Arial"/>
        <family val="2"/>
      </rPr>
      <t xml:space="preserve"> and </t>
    </r>
    <r>
      <rPr>
        <i/>
        <sz val="10"/>
        <rFont val="Arial"/>
        <family val="2"/>
      </rPr>
      <t>S. hierredda</t>
    </r>
    <r>
      <rPr>
        <sz val="10"/>
        <rFont val="Arial"/>
        <family val="2"/>
      </rPr>
      <t>. Fleets not fully operative in the reference period (No SFPA in GBissau in 2018)</t>
    </r>
  </si>
  <si>
    <t>It was impossible to find observers to embark in any of the active vessels due to logistical problems and limited habitability conditions on board.</t>
  </si>
  <si>
    <r>
      <t xml:space="preserve">National importance in Canary EEZ. Landed as </t>
    </r>
    <r>
      <rPr>
        <i/>
        <sz val="10"/>
        <rFont val="Arial"/>
        <family val="2"/>
      </rPr>
      <t>Trachurus</t>
    </r>
    <r>
      <rPr>
        <sz val="10"/>
        <rFont val="Arial"/>
        <family val="2"/>
      </rPr>
      <t xml:space="preserve"> spp but sampling by species</t>
    </r>
  </si>
  <si>
    <t>sampling at sea as by catch in the fleet targeting hake</t>
  </si>
  <si>
    <t>Trachurus trecae</t>
  </si>
  <si>
    <t>Table 2.2. Planning of sampling for biological variables</t>
  </si>
  <si>
    <t>Data collection requested by end user</t>
  </si>
  <si>
    <t>Sampling scheme identifier</t>
  </si>
  <si>
    <t>Opportunistic (O) or planned (P) sampling </t>
  </si>
  <si>
    <t>Number of individuals to sample</t>
  </si>
  <si>
    <t>Regional work plan name</t>
  </si>
  <si>
    <t>WP Comments</t>
  </si>
  <si>
    <t>Achieved number of individuals measured at national level</t>
  </si>
  <si>
    <t>Achieved number of samples</t>
  </si>
  <si>
    <t>Achieved % of individuals measured at national level</t>
  </si>
  <si>
    <t>Indication if AR comments required concerning achieved % of measured individuals</t>
  </si>
  <si>
    <t>see WP guidance for Table 2.2</t>
  </si>
  <si>
    <t>MasterCodeList 'Biological variable'</t>
  </si>
  <si>
    <t>MasterCodeList 'Observation type'</t>
  </si>
  <si>
    <t>MasterCodeList 'Sampling scheme type'</t>
  </si>
  <si>
    <t>see AR guidance for Table 2.2</t>
  </si>
  <si>
    <t>=IF(M4="N/A";"N/A"; P4/M4*100)</t>
  </si>
  <si>
    <t>=IF(M4="N/A";"N/A";IF(OR(R4&lt;90;R4&gt;150);"X";""))</t>
  </si>
  <si>
    <t>ESP_IEO_P5_AtSea</t>
  </si>
  <si>
    <t>O</t>
  </si>
  <si>
    <t>N/A</t>
  </si>
  <si>
    <t>from 1 trip (IEO)</t>
  </si>
  <si>
    <t>Maturity</t>
  </si>
  <si>
    <t>No effort in these fisheries in 2023.</t>
  </si>
  <si>
    <t>ESP_IEO_P1_Biological_Specific</t>
  </si>
  <si>
    <t>P</t>
  </si>
  <si>
    <t>The planned number of samples could be supplemented with some samples from surveys conducted by the IEO not included in table 2.6 Surveys at sea</t>
  </si>
  <si>
    <t>The number of otoliths collected was higher than planned because the intensification of sampling was considered necessary to obtain an adequate representation of the population. In addition to the samples included in this AR, 35 specimens were sampled outside the DCF, provided by the DESCARSEL survey and carried out by the IEO to study the selectivity of trawl nets in ICES Division 9aN.</t>
  </si>
  <si>
    <t>The number of data collected has been higher than planned because the intensification of sampling was considered necessary to obtain an adequate representation of the population.</t>
  </si>
  <si>
    <t>Histological processing. The planned number of samples could be supplemented with some samples from surveys conducted by the IEO not included in table 2.6 Surveys at sea</t>
  </si>
  <si>
    <t>The number of otoliths collected was higher than planned because the intensification of sampling was considered necessary to obtain an adequate representation of the population. In addition to the samples included in this AR, 6 specimens were sampled outside the DCF, provided by the DESCARSEL survey and carried out by the IEO to study the selectivity of trawl nets in ICES Division 9aN.</t>
  </si>
  <si>
    <t>National acronym: DEMERSALES; Área: 8c, 9aN</t>
  </si>
  <si>
    <t>Histological processing. National acronym: DEMERSALES; Área: 8c, 9aN</t>
  </si>
  <si>
    <t>National acronym: PORCUPINE; Área: 7ck</t>
  </si>
  <si>
    <t>Histological processing. National acronym: PORCUPINE; Área: 7ck</t>
  </si>
  <si>
    <t>Histological processing.National acronym: PORCUPINE; Área: 7ck</t>
  </si>
  <si>
    <t>No effort in 2023 in the Hatton Bank fisheries. Mistake in column H. It should be ''Y'' instead of ''SciObsAtSea''</t>
  </si>
  <si>
    <t>ESP_AZTI_Biological_Specific</t>
  </si>
  <si>
    <t>The planification was overestimated and it will be ammended in the NWP 2025-2027</t>
  </si>
  <si>
    <t>Fecundity</t>
  </si>
  <si>
    <t>The "Fecundity" variable has only been taken into account for the following species: Engraulis encrasicolus, Sardina pilchardus, Scomber scombrus and Trachurus trachurus.</t>
  </si>
  <si>
    <t>Not planned.The adult samples was collected in the BIOMAN survey.</t>
  </si>
  <si>
    <t xml:space="preserve">Not planned. Data from BIOMAN survey is used.
</t>
  </si>
  <si>
    <t>National acronym: PELACUS; Área: 8, 9aN</t>
  </si>
  <si>
    <t>National acronym: PELACUS; Área: 8, 9aN. The "Fecundity" variable has only been taken into account for the following species: Engraulis encrasicolus, Sardina pilchardus, Scomber scombrus and Trachurus trachurus.</t>
  </si>
  <si>
    <t>Although the number of data collected in commercial fishery has been lower than expected, the data collected during the Spanish surveys cover adequately the biology of the population in the stock area</t>
  </si>
  <si>
    <t>In Gulf of Cadiz (area 9a), the "Fecundity" variable has only been taken into account for Engraulis encrasicolus and it was obtained in BOCADEVA-ECOCADIZ survey.</t>
  </si>
  <si>
    <t xml:space="preserve">Not planned. Data from BOCADEVA-ECOCADIZ survey is used.
</t>
  </si>
  <si>
    <t>BOCADEVA</t>
  </si>
  <si>
    <t>Held in 2023, next 2026</t>
  </si>
  <si>
    <t>The survey was a combined anchovy egg (BOCADEVA) and acoustic-trawl (ECOCADIZ) ad-hoc survey (ECO/BOCADEVA_0723 survey), which were performed one after the other, the egg survey first. Such a planning entailed a 3-4 days reduction in the available ship-time (10 days at sea) for the summer acoustic survey as compared with its usual schedule (ca. 13-14 days).</t>
  </si>
  <si>
    <t>Held in 2020, next 2023</t>
  </si>
  <si>
    <t>Held in 2020, next 2023. The "Fecundity" variable has only been taken into account for the following species: Engraulis encrasicolus, Sardina pilchardus, Scomber scombrus and Trachurus trachurus.</t>
  </si>
  <si>
    <t>The adult samples for the DEPM has been collected in the ECOCADIZ survey. The survey was a combined anchovy egg (BOCADEVA) and acoustic-trawl (ECOCADIZ) ad-hoc survey (ECO/BOCADEVA_0723 survey), which were performed one after the other, the egg survey first. Such a planning entailed a 3-4 days reduction in the available ship-time (10 days at sea) for the summer acoustic survey as compared with its usual schedule (ca. 13-14 days).</t>
  </si>
  <si>
    <t>The survey was the acoustic component of a combined anchovy egg (BOCADEVA) and acoustic-trawl (ECOCADIZ) ad-hoc survey (ECO/BOCADEVA_0723 survey), which were performed one after the other, the egg survey first. Such a planning entailed a 3-4 days reduction in the available ship-time (10 days at sea) for the summer acoustic survey as compared with its usual schedule (ca. 13-14 days).</t>
  </si>
  <si>
    <t>These are the adult samples planned to be collected in the BOCADEVA survey. The survey was the acoustic component of a combined anchovy egg (BOCADEVA) and acoustic-trawl (ECOCADIZ) ad-hoc survey (ECO/BOCADEVA_0723 survey), which were performed one after the other, the egg survey first. Such a planning entailed a 3-4 days reduction in the available ship-time (10 days at sea) for the summer acoustic survey as compared with its usual schedule (ca. 13-14 days).</t>
  </si>
  <si>
    <t>ECOCADIZ_RECLUTAS</t>
  </si>
  <si>
    <t>National acronym: PORCUPINE Área: 7ck</t>
  </si>
  <si>
    <t>National acronym: ARSA_Primavera; Área: 9aS</t>
  </si>
  <si>
    <t>National acronym: ARSA_Otoño; Área: 9aS</t>
  </si>
  <si>
    <t>The number of otoliths collected has been higher than planned because the intensification of sampling was considered necessary to obtain an adequate representation of the population. In addition to the samples included in the present AR, 29 specimens were sampled outside the DCF, provided by the DESCARSEL survey and conduced by the IEO to study the selectivity of trawl nets in ICES Division 9aN.</t>
  </si>
  <si>
    <t>The number of data collected has been higher than planned because the intensification of sampling was considered necessary to obtain an adequate representation of the population. In addition to the samples included in the present AR, 29 specimens were sampled outside the DCF, provided by the DESCARSEL survey and conduced by the IEO to study the selectivity of trawl nets in ICES Division 9aN.</t>
  </si>
  <si>
    <t>The number of data collected has been higher than planned because the intensification of sampling was considered necessary to obtain an adequate representation of the population. In addition to the samples included in the present AR, 12 specimens were sampled outside the DCF, provided by the DESCARSEL survey and conduced by the IEO to study the selectivity of trawl nets in ICES Division 9aN.</t>
  </si>
  <si>
    <t>gutted weight</t>
  </si>
  <si>
    <t>This variable was not obtained due to lack of accuracy. The scales on board cannot accurately record the individual weight of this species.</t>
  </si>
  <si>
    <t>Although the number of data collected in commercial fishery has been lower than expected, the data collected during the Spanish surveys cover adequately the biology of the population in the stock area.</t>
  </si>
  <si>
    <t>There were no catches in this area of the survey.</t>
  </si>
  <si>
    <t>Not planned. This is a triennial species that was sampled in 2021</t>
  </si>
  <si>
    <t>No data collected in this survey. Data are collected during IBTS Q1</t>
  </si>
  <si>
    <t>Illicia from both European Lophius spp. are collected but no ages are provided to the assessment group, WGBIE. White anglerfish´s illicia exchange 2011 highlighted that the agreement among readers and the precision were not acceptable. It was concluded that the available age reading criteria for it is not valid to build an ALK. Advances in research on age and growth of both European Lophius spp. corroborating the illicia age estimates, are being performed and can allow in next future use of illicia estimates in the stock assessment process, so having an illicia time-series would be necessary.</t>
  </si>
  <si>
    <t>The number of data collected has been higher than planned because the intensification of sampling was considered necessary to obtain an adequate representation of the stock being the length distribution range very wide.</t>
  </si>
  <si>
    <t>In 2023 there was no sampling of Ilicia due to some problems in the implementation of the sampling. These samples are not currently being used for stock assessment due to problems with age determination. We have consulted with WGBIE on the need to continue the collection of these samples.</t>
  </si>
  <si>
    <t>Not planned.</t>
  </si>
  <si>
    <t>There was a problem with the subcontractor and the observer assigned to this task. The problem has been solved and the sampling will be carried out in 2024 as before.</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</si>
  <si>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</si>
  <si>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The number of otolith collected has been higher than planned because the intensification of sampling was considered necessary to obtain an adequate representation of the stock, in response to the needs of the assessment group</t>
  </si>
  <si>
    <t>The specimens of this stock are landed gutted, so it is not possible to take live weight information</t>
  </si>
  <si>
    <t>The gutetd weight of all samples (605 specimens) was collected.</t>
  </si>
  <si>
    <t>The specimens of this population are landed gutted and it is common that they do not conserve the gonad, so it is not always possible to obtain information on their sex or state of maturity. It is not possible to plan a number in advance.</t>
  </si>
  <si>
    <t>The amount of data collected was much higher than expected, due to an error in the planned figure.</t>
  </si>
  <si>
    <t>National acronym: PORCUPINE; Área: 7bck.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</si>
  <si>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In addition to the samples included in the present AR, 28  otoliths were collected outside the DCF, provided by the DESCARSEL survey, carried out by the IEO to study the selectivity of trawl nets.</t>
  </si>
  <si>
    <t>In addition to the samples included in the present AR, 28 specimens were sampled outside the DCF, provided by the DESCARSEL survey, carried out by the IEO to study the selectivity of trawl nets.</t>
  </si>
  <si>
    <t>In addition to the samples included in the present AR, 27 specimens were sampled outside the DCF, provided by the DESCARSEL survey, carried out by the IEO to study the selectivity of trawl nets.</t>
  </si>
  <si>
    <t>National acronym: DEMERSALES; Área: 8c, 9aN.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</si>
  <si>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ARSA_Primavera; Área: 9aS.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</si>
  <si>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ARSA_Otoño; Área: 9aS.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</si>
  <si>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 xml:space="preserve">The Porcupine survey protocol has changed and variables of this species are not collected during the survey
</t>
  </si>
  <si>
    <t xml:space="preserve">The number of data collected was higher than planned, as it was considered necessary to intensify sampling due to the low abundance of this species during the survey (PORCUPINE). 
</t>
  </si>
  <si>
    <t>The gutetd weight of all samples (233 specimens) was collected.</t>
  </si>
  <si>
    <t xml:space="preserve">The amount of data collected was much higher than expected, due to an error in the planned figure That  is expected to solve in the next WP.
</t>
  </si>
  <si>
    <t>In addition to the samples included in the present AR, 87 specimens were sampled outside the DCF, provided by by the surveys carried out as part of the IEO's BIGA project to study biodiversity in the Golfo Ártabro (ICES Division 8cE).</t>
  </si>
  <si>
    <t>It is not possible to weight Nephrops individuals during the survey, nor later on land in the lab because samples are transported  frozen and we need fresh weight.</t>
  </si>
  <si>
    <t>In addition, 39 and 43 more specimens were sampled outside the DCF, from the ISUNEP25 and from the CIRCASED surveys respectively, conduced by the IEO in the same area.</t>
  </si>
  <si>
    <t>In addition, 22 more specimens were sampled outside the DCF, from the ISUNEP25 survey, conduced by the IEO in the same area.</t>
  </si>
  <si>
    <t>The number collected has been higher than planned because the intensification of sampling was considered necessary to obtain an adequate representation of the stock, in response to the needs of the assessment group</t>
  </si>
  <si>
    <t>the number of data collected in commercial fishery has been a bit lower than expected because maturity is only sampled for females</t>
  </si>
  <si>
    <t>No catches of this species occurred in Division 9a during the survey.</t>
  </si>
  <si>
    <t>National acronym: ARSA_Primavera; Área: 9aS. The scales on board cannot take with precision the individual weight</t>
  </si>
  <si>
    <t>National acronym: ARSA_Otoño; Área: 9aS. The scales on board cannot take with precision the individual weight</t>
  </si>
  <si>
    <t>Minimum 50 samples but samples avaibility will depend on the Strait of Gibraltar target fishery status: meaning, get samples is pretty difficult when landings are low</t>
  </si>
  <si>
    <t>Getting samples was pretty difficult because landings are low</t>
  </si>
  <si>
    <t>The number of data collected has been higher than planned because the intensification of sampling was considered necessary to obtain an adecuate representation of the population</t>
  </si>
  <si>
    <t>The number of data collected has been higher than planned because the intensification of sampling was considered necessary to obtain an adequate representation of the population. In addition to the samples included in the present AR,37 specimens were sampled outside the DCF, provided by the DESCARSEL survey and conduced by the IEO to study the selectivity of trawl nets in ICES Division 9aN.</t>
  </si>
  <si>
    <t>The specimens of this stock are usually landed gutted, so it is dificult to take live weight information and it is impossible to plan a number.</t>
  </si>
  <si>
    <t>A planning error has been made. This parameter should have been planned with value=0, as this species is almost always landed eviscerated and the live weight cannot be recorded.Nevertheless, the gutetd weight of all samples (102 specimens) was collected. In addition to the samples included in the present AR, 37 specimens were sampled outside the DCF, provided by the DESCARSEL survey and conduced by the IEO to study the selectivity of trawl nets in ICES Division 9aN.</t>
  </si>
  <si>
    <t>The specimens of this population are usually landed gutted and it is common that they do not conserve the gonad, so it is not always possible to obtain information on their sex or state of maturity. It is not possible to plan a number in advance.</t>
  </si>
  <si>
    <t>The amount of data collected was much higher than expected, due to an error in the planned figure. In addition to the samples included in the present AR, 37 specimens were sampled outside the DCF, provided by the DESCARSEL survey and conduced by the IEO to study the selectivity of trawl nets in ICES Division 9aN.</t>
  </si>
  <si>
    <t>The amount of data collected was much higher than expected, due to an error in the planned figure. In addition to the samples included in the present AR, 10 specimens were sampled outside the DCF, provided by the DESCARSEL survey and conduced by the IEO to study the selectivity of trawl nets in ICES Division 9aN.</t>
  </si>
  <si>
    <t>There were no catches in this survey/area</t>
  </si>
  <si>
    <t>There were no catches in this area/survey.</t>
  </si>
  <si>
    <t>The target is close to being achieved. Sampling is highly dependent on landings and they can vary from year to year. The sampling target will be reviewed in the NWP 2025-2027.</t>
  </si>
  <si>
    <t>Not planned. Data from SDEPM and SAHMAS (PELACUS) survey is used.</t>
  </si>
  <si>
    <t>1 403</t>
  </si>
  <si>
    <t>1 424</t>
  </si>
  <si>
    <t>1 423</t>
  </si>
  <si>
    <t>A total of 571 gonads were collected for histological analysis. Sixty hydrated females were also analysed.</t>
  </si>
  <si>
    <t>National acronym: SAREVA; Area: 8c, 9aN. For logistical reasons, the adult samples for the DEPM that would correspond to this survey will be taken in the PELACUS survey, which coincides in time and space. In addition, complementary fish market sampling will be carried out.</t>
  </si>
  <si>
    <t>Fishing hauls are undertaken for the estimation of the adult parameters (sex ratio, female weight, batch fecundity and spawning fraction) and are conducted by pelagic trawling following the species schools detection by the echo-sounder. For logistical reasons, the adult samples for the DEPM that would correspond to this survey were taken in the PELACUS survey, which coincides in time and space.</t>
  </si>
  <si>
    <t xml:space="preserve">Fishing hauls are undertaken for the estimation of the adult parameters (sex ratio, female weight, batch fecundity and spawning fraction) and are conducted by pelagic trawling following the species schools detection by the echo-sounder. For logistical reasons, the adult samples for the DEPM that would correspond to this survey were taken in the PELACUS survey, which coincides in time and space. </t>
  </si>
  <si>
    <t>The "Fecundity" variable has only been taken into account for Engraulis encrasicolus in Gulf of Cadiz (9as area) and it was obtained in BOCADEVA-ECOCADIZ survey</t>
  </si>
  <si>
    <t>IBERAS</t>
  </si>
  <si>
    <t>Surveyed area: 9a North, 9a Central North, 9a Central South (from Cape Fisterra to Sines)</t>
  </si>
  <si>
    <t xml:space="preserve">The samplings from this survey were carried out jointly by Spain (IEO) and Portugal (IPMA). </t>
  </si>
  <si>
    <t xml:space="preserve">Not planned in WP. The samplings from this survey were carried out jointly by Spain (IEO) and Portugal (IPMA). </t>
  </si>
  <si>
    <t>Held triennially in 2022,  2025,  2028 In the MEGS surveys</t>
  </si>
  <si>
    <t>National Name:AZTI-MEGS. Held triennial in 2022,  2025,  2028.</t>
  </si>
  <si>
    <t>Held triennially in 2022,  2025,  2028.</t>
  </si>
  <si>
    <t>National acronym: CAREVA; Área: 8c, 9a. Held triennial in 2022,  2025,  2028.</t>
  </si>
  <si>
    <t>National acronym: CAREVA; Área: 8c, 9a. Held triennial in 2022,  2025,  2028. The "Fecundity" variable has only been taken into account for the following species: Engraulis encrasicolus, Sardina pilchardus, Scomber scombrus and Trachurus trachurus.</t>
  </si>
  <si>
    <t>National acronym: JUREVA; Área: 8c, 9a. Held triennial in 2022,  2025,  2028.</t>
  </si>
  <si>
    <t>National acronym: JUREVA; Área: 8c, 9a. Held triennial in 2022,  2025,  2028. The "Fecundity" variable has only been taken into account for the following species: Engraulis encrasicolus, Sardina pilchardus, Scomber scombrus and Trachurus trachurus.</t>
  </si>
  <si>
    <t>National acronym: DEMERSALES; Área: 8c, 9aN. The "Fecundity" variable has only been taken into account for the following species: Engraulis encrasicolus, Sardina pilchardus, Scomber scombrus and Trachurus trachurus.</t>
  </si>
  <si>
    <t>Not planned</t>
  </si>
  <si>
    <t>National acronym: PELACUS; Área: 8c, 9aN. The "Fecundity" variable has only been taken into account for the following species: Engraulis encrasicolus, Sardina pilchardus, Scomber scombrus and Trachurus trachurus.</t>
  </si>
  <si>
    <t>No effort in these fisheries in 2023. TAC=0 in the Irminger Sea fisheries</t>
  </si>
  <si>
    <t>Not planned. This is a triennial species that was sampled in 2022</t>
  </si>
  <si>
    <t>For this family it is planned to sample Pagellus bogaraveo, the most important species of this family in our fishery. (It is not planned to get variables from a family)</t>
  </si>
  <si>
    <t>See Pagellus bogaraveo</t>
  </si>
  <si>
    <t>There was no catches in this survey/area</t>
  </si>
  <si>
    <t>The sampling have been increased significantly comparing with 2022 (47 samples were taken in 2022). There were problems to get access to the landing of HOM becasue they are very scattered and also due to the status of the stock. The planification is overestimated and will be revised for the NWP 2025-2027.</t>
  </si>
  <si>
    <t>Since the WGMEGS changed from the annual AEPM method to the daily DEPM method for calculating jack mackerel biomass, the IEO and AZTI do not sample adults horse mackerel for fecundity because adults are only sampled in the area where the peak spawning occurs, which is not in the Spanish waters and it does not coincide with the Spanish surveys</t>
  </si>
  <si>
    <t>The survey was reduced in terms of days and personnel on board. This meant that the number of target species to be sampled on board had to be reduced.</t>
  </si>
  <si>
    <t>Not planned in 9a south</t>
  </si>
  <si>
    <t>There was a mistake in WP planification (number should be 0 instead of N/A). Since the WGMEGS changed from the annual AEPM method to the daily DEPM method for calculating jack mackerel biomass, the IEO and AZTI do not sample adults horse mackerel for fecundity because adults are only sampled in the area where the peak spawning occurs, which is not in the Spanish waters and it does not coincide with the Spanish surveys</t>
  </si>
  <si>
    <t>The number of data collected has been higher than planned because the intensification of sampling was considered necessary to obtain an adequate representation of the stock. In addition to the samples included in the present AR, 78 otoliths  were collected outside the DCF, provided by the DESCARSEL survey, conduced by the IEO to study the selectivity of trawl nets in ICES Division 9aN.</t>
  </si>
  <si>
    <t>The number of data collected has been higher than planned because the intensification of sampling was considered necessary to obtain an adequate representation of the stock. In addition to the samples included in the present AR, 78 specimens were sampled outside the DCF, provided by the DESCARSEL survey, conduced by the IEO to study the selectivity of trawl nets in ICES Division 9aN.</t>
  </si>
  <si>
    <t>The number of data collected has been higher than planned because the intensification of sampling was considered necessary to obtain an adequate representation of the stock. In addition to the samples included in the present AR, 77 specimens were sampled outside the DCF, provided by the DESCARSEL survey, conduced by the IEO to study the selectivity of trawl nets in ICES Division 9aN.</t>
  </si>
  <si>
    <t>The number of data collected has been higher than planned because the intensification of sampling was considered necessary to obtain an adequate representation of the stock. In addition to the samples included in the present AR, 72 specimens were sampled outside the DCF, provided by the DESCARSEL survey, conduced by the IEO to study the selectivity of trawl nets in ICES Division 9aN.</t>
  </si>
  <si>
    <t>No length measurements by sex. Data from biological sampling</t>
  </si>
  <si>
    <t>As planned, landing samples were not taken. Instead, in addition to the samples included in the present AR, 16  otoliths were collected outside the DCF, provided by the DESCARSEL survey, conduced by the IEO to study the selectivity of trawl nets in ICES Division 9aN.</t>
  </si>
  <si>
    <t>As planned, landing samples were not taken. Instead, in addition to the samples included in the present AR, 17 specimens were sampled outside the DCF, provided by the DESCARSEL survey, conduced by the IEO to study the selectivity of trawl nets in ICES Division 9aN.</t>
  </si>
  <si>
    <t>As planned, landing samples were not taken. Instead, in addition to the samples included in the present AR, 6 specimens were sampled outside the DCF, provided by the DESCARSEL survey, conduced by the IEO to study the selectivity of trawl nets in ICES Division 9aN.</t>
  </si>
  <si>
    <t>GSA01</t>
  </si>
  <si>
    <t>ESP_IEO_P2_Biological_Specific</t>
  </si>
  <si>
    <t>Triennial sampling 2023-2025. Number of individuals measured will be transmitted in the 2025 AR</t>
  </si>
  <si>
    <t>GSA02</t>
  </si>
  <si>
    <t>GSA05</t>
  </si>
  <si>
    <t>GSA06</t>
  </si>
  <si>
    <t>The low number of landing events in the sampled ports provoques a decressing of the number of samplings</t>
  </si>
  <si>
    <t>Since the sampling is done by length class (a fix number by length class and quarter), the number of othlits collected is the same of the other biological variables</t>
  </si>
  <si>
    <t xml:space="preserve">The sampling length range available was short, so the number of otholits collected (5 individuals/cm/month) was lower than planned </t>
  </si>
  <si>
    <t>The sampling length range available was shorter than expected, so the number of individuals sampled was lower than planned</t>
  </si>
  <si>
    <t>Part of the biological sampling will be done on board</t>
  </si>
  <si>
    <t>Sampling has been carried out on board. Therefore there is no individual weight data due to the difficulty of taking accurate individual weight measurements onboard</t>
  </si>
  <si>
    <t>Although less than 90%, the percentage of achievement and the distribution of the sampling events throughout the year,  were sufficient to obtain quality biological parameters.</t>
  </si>
  <si>
    <t>Aristeomorpha foliacea</t>
  </si>
  <si>
    <t>No ocurrence of this species in the survey in this area</t>
  </si>
  <si>
    <t>Illex coindetii</t>
  </si>
  <si>
    <t>Mistake in WP planification. It should be N/A instead of 0</t>
  </si>
  <si>
    <t>No age collected for elasmobranchs</t>
  </si>
  <si>
    <t>Squalus blainvillei</t>
  </si>
  <si>
    <t>34.1.2</t>
  </si>
  <si>
    <t>ESP-IEO_P3_BioSpec</t>
  </si>
  <si>
    <t>Number of individuals not predictable a priori. Sample size depends on the fishing activity and the species abundance in landings</t>
  </si>
  <si>
    <t>It was not possible to achieve the planned sample size due to the difficulty to obtain it on the market.</t>
  </si>
  <si>
    <t>The extraction of otoliths was achieved for the whole sample with reproductive data.</t>
  </si>
  <si>
    <t>It is not possible to predict the number of fish a priori in the sample purchased monthly on the market.</t>
  </si>
  <si>
    <t>47 biological samplings from 7 trips</t>
  </si>
  <si>
    <t>51 length samplings from 6 trips</t>
  </si>
  <si>
    <t>3LNO GFS 1st part</t>
  </si>
  <si>
    <t>3LNO GFS 2nd part</t>
  </si>
  <si>
    <t>17 biological samplings from 4 trips</t>
  </si>
  <si>
    <t>19 biological samplings from 4 trips</t>
  </si>
  <si>
    <t>14 length samplings from 3 trips</t>
  </si>
  <si>
    <t xml:space="preserve">Gadus morhua </t>
  </si>
  <si>
    <t xml:space="preserve">Glyptocephalus cynoglossus </t>
  </si>
  <si>
    <t xml:space="preserve">Hippoglossoides platessoides </t>
  </si>
  <si>
    <t>reading by Portugal</t>
  </si>
  <si>
    <t>analysing by Portugal</t>
  </si>
  <si>
    <t>No ocurrence of this species in the fisheries</t>
  </si>
  <si>
    <t>No ocurrence of this species in the survey</t>
  </si>
  <si>
    <t xml:space="preserve">Limanda ferruginea </t>
  </si>
  <si>
    <t>28 biological samplings from 6 trips</t>
  </si>
  <si>
    <t>56 length samplings from 8 trips</t>
  </si>
  <si>
    <t>No collected in this part of the survey</t>
  </si>
  <si>
    <t>40 biological samplings from 6 trips</t>
  </si>
  <si>
    <t>81 length samplings from 7 trips</t>
  </si>
  <si>
    <t>3LNO GFS 1st part. P. borealis</t>
  </si>
  <si>
    <t>3LNO GFS 2nd part P. borealis</t>
  </si>
  <si>
    <t>P. borealis</t>
  </si>
  <si>
    <t>Frozen samples collected onboard to be sampled at Lab</t>
  </si>
  <si>
    <t xml:space="preserve">Reinhardtius hippoglossoides </t>
  </si>
  <si>
    <t>82 biological samplings from 8 trips</t>
  </si>
  <si>
    <t>92 biological samplings from 8 trips</t>
  </si>
  <si>
    <t>133 length samplings from 8 trips</t>
  </si>
  <si>
    <t>3LNO GFSS 1st part</t>
  </si>
  <si>
    <t>Mistake in column ''O'' where '3LNO GFSS 1st part' should be '3LNO GFS 1st part'</t>
  </si>
  <si>
    <t>4 biological samplings from 2 trips</t>
  </si>
  <si>
    <t>8 length samplings from 2 trips</t>
  </si>
  <si>
    <t>35 length samplings from 5 trips</t>
  </si>
  <si>
    <t>FCGS is the only survey where this species is sorted by species</t>
  </si>
  <si>
    <t>Data of 3 species (S. mentella, S. fasciatus &amp; S. norvegicus) and juveniles</t>
  </si>
  <si>
    <t>13 biological samplings from 6 trips</t>
  </si>
  <si>
    <t>37 length samplings from 6 trips</t>
  </si>
  <si>
    <t>Urophicis tenuis</t>
  </si>
  <si>
    <t xml:space="preserve">ESP-IEO_P3_AtSea_Africa
</t>
  </si>
  <si>
    <t xml:space="preserve">Sample size depends on the fishing activity (SFPAs), the possibilities of conducting observations onboard and the species abundance in catches. </t>
  </si>
  <si>
    <t>Data from biological and length sampligs because the sex identification in this species is immediate.</t>
  </si>
  <si>
    <t>Number of individuals not predictable a priori. Sample size depends on the fishing activity (SFPAs) and the species abundance in landings</t>
  </si>
  <si>
    <t>There was no activity of the purse seine fleet (targeting sardine and anchovy) in Morocco during 2023. The EU-Morocco SFPA expired in July 2023 and during the first half of the year this fleet  has developed its activity in the Spanish waters of the Gulf of Cadiz, where it also operates.</t>
  </si>
  <si>
    <t xml:space="preserve">Correct name: Penaeus notialis. Sample size depends on the fishing activity (SFPAs), the possibilities of conducting observations onboard and the species abundance in catches. </t>
  </si>
  <si>
    <t>The lack of weight data at sea is due to the difficulty of taking accurate individual weight measurements onboard.</t>
  </si>
  <si>
    <t>34.1.1. , 34.1.3.</t>
  </si>
  <si>
    <t>There was no activity of the purse seine fleet in Morocco during 2023. The EU-Morocco SFPA expired in July 2023 and during the first half of the year this fleet  has developed its activity in the Spanish waters of the Gulf of Cadiz, where it also operates.</t>
  </si>
  <si>
    <t>This species was not caught in the sampled fishing trips.</t>
  </si>
  <si>
    <t>ESP_IEO_P4_AtSea_all</t>
  </si>
  <si>
    <t>It will be sampled only in 2022 as part of a specific study</t>
  </si>
  <si>
    <t>Although not planned some samples were collected</t>
  </si>
  <si>
    <t>See text box 2.2- ICCAT. Not possible to obtain samples on board. Biological variables are collected either on board or ashore, depending on availability. The variables are collected mainly in port, the samples are purchased and they are analyzed in the laboratory</t>
  </si>
  <si>
    <t>ESP_IEO_P4_OnShore</t>
  </si>
  <si>
    <t>See text box 2.2- ICCAT. Not possible to obtain samples on board. Biological variables are collected either on board or ashore, depending on availability. In this case this variable was collected mainly in port</t>
  </si>
  <si>
    <t>Euthynnus alletteratus</t>
  </si>
  <si>
    <t>See text box 2.2- ICCAT. There was a mistake in WP given that age, fecundity and maturity variables are not required by end users.</t>
  </si>
  <si>
    <t>See text box 2.2- ICCAT. The fish are landed in category groups and cannot be unpacked to obtain individual weights</t>
  </si>
  <si>
    <t>See text box 2.2- ICCAT. Albacore Working Group recommended tofocus on a growth study of the larger fraction of the adult albacore population and differential growth by sex. Spanish albacore fishery targets the juvenile and sub-adult fraction so, the required large fish samples not available.</t>
  </si>
  <si>
    <t>AL31, AL32,  AL33, AL35</t>
  </si>
  <si>
    <t>See text box 2.2- ICCAT. Most of the captures  of Spanish albacore fishery, are made up of immature fish. There are no spawning individuals to study the maturity stages, fecundity or sex ratio</t>
  </si>
  <si>
    <t>All live specimens caught were transferred to fattening cages.</t>
  </si>
  <si>
    <t>See text box 2.2- ICCAT. The swordfish are commercialized whole without eviscerating, so data on age, maturity and sex ratio only can be recorded from damaged exemplars on board.</t>
  </si>
  <si>
    <t>See text box 2.2- ICCAT. Mistake in WP. Fecundity not required by end user on the Mediterranean stock</t>
  </si>
  <si>
    <t>See text box 2.2- ICCAT. The swordfish are landed whole, so biological variables can only be recorded by observers on board or when we can access the eviscerated individuals in the port</t>
  </si>
  <si>
    <t>See text box 2.2- ICCAT. The swordfish are landed whole, so biological variables can only be recorded by observers on board or when we can access the gutted individuals in the port</t>
  </si>
  <si>
    <t>See text box 2.2- ICCAT. Depending on availability, the biological variables are collected both in port and on board. During 2023 weight variable in Atlantic stocks were collected on board</t>
  </si>
  <si>
    <t>See text box 2.2- IOTC. It was not possible to collect new anal fin spines for age and growth studies</t>
  </si>
  <si>
    <t>See text box 2.2- IATTC. It was not possible to collect new anal fin spines for age and growth studies</t>
  </si>
  <si>
    <t>30 biological samplings from 1 trip</t>
  </si>
  <si>
    <t>104 biological samplings from 1 trip</t>
  </si>
  <si>
    <t>161 biological samplings from 1 trip</t>
  </si>
  <si>
    <t>Not required by CCMLAR</t>
  </si>
  <si>
    <t>27 biological samplings from 1 trip</t>
  </si>
  <si>
    <t>24 biological samplings from 1 trip</t>
  </si>
  <si>
    <t>26 biological samplings from 1 trip</t>
  </si>
  <si>
    <t>Not planned in WP by mistake</t>
  </si>
  <si>
    <t>Not planned in WP. Pelagic species not planned demersal surveys</t>
  </si>
  <si>
    <t>Not planned in WP. This species is by cath in this survey.</t>
  </si>
  <si>
    <t>Not planned in WP. Demersal species not planned pelagic surveys</t>
  </si>
  <si>
    <t>Not planned in WP because only the main target species was included in WP.
The samplings from this survey were carried out jointly by Spain (IEO) and Portugal (IPMA). 
The information for this parameter was processed and read by IPMA Portugal.</t>
  </si>
  <si>
    <t xml:space="preserve">Not planned in WP because only the main target species was included in WP.
The samplings from this survey were carried out jointly by Spain (IEO) and Portugal (IPMA). </t>
  </si>
  <si>
    <t xml:space="preserve">Not planned in WP. This species is by cath in this survey.
The samplings from this survey were carried out jointly by Spain (IEO) and Portugal (IPMA). </t>
  </si>
  <si>
    <t>FU 31</t>
  </si>
  <si>
    <t>Not planned in WP because nephrops fishery was closed in Cantabrian Sea (FU 31). In 2023 fishery was open.</t>
  </si>
  <si>
    <t>Not planned in WP because nephrops fishery was closed in Cantabrian Sea (FU 31). In 2023 fishery was open.
In adition, 27 individuals were sexed in 2 on shore length samplings from 8c.</t>
  </si>
  <si>
    <t>Not planned in WP because nephrops fishery was closed in Cantabrian Sea (FU 31). In 2023 fishery was open.
The number of data collected for maturity sampling is lower than sex data since maturity is only sampled for females</t>
  </si>
  <si>
    <t>Not planned in WP. Aditional collection</t>
  </si>
  <si>
    <t>deep-water species</t>
  </si>
  <si>
    <t>PALPRO</t>
  </si>
  <si>
    <t xml:space="preserve">National Name:AZTI-PALPRO. </t>
  </si>
  <si>
    <t>It was not reflected in the WP tables but it was planned to collect during the survey</t>
  </si>
  <si>
    <t>Table 2.3. Diadromous species data collection in freshwaters</t>
  </si>
  <si>
    <t>Management unit / River</t>
  </si>
  <si>
    <t>Body of water</t>
  </si>
  <si>
    <t>Species present in the MS</t>
  </si>
  <si>
    <t>Reasons for not sampling</t>
  </si>
  <si>
    <t xml:space="preserve">Agreed at RCG </t>
  </si>
  <si>
    <t>Fishery / Independent data collection</t>
  </si>
  <si>
    <t>Methods</t>
  </si>
  <si>
    <t>Unit</t>
  </si>
  <si>
    <t>Planned minimum number of units</t>
  </si>
  <si>
    <t>Achieved number of units</t>
  </si>
  <si>
    <t>Achieved % of units</t>
  </si>
  <si>
    <t>Indication if AR comments required concerning achieved number of units</t>
  </si>
  <si>
    <t>see WP guidance for Table 2.3</t>
  </si>
  <si>
    <t>EU-MAP Del.Dec. Table 3</t>
  </si>
  <si>
    <t>MasterCodeList 'Life stage'</t>
  </si>
  <si>
    <t>MasterCodeList 'Diadromous variable'</t>
  </si>
  <si>
    <t>MasterCodeList 'Frequency'</t>
  </si>
  <si>
    <t>see AR guidance for Table 2.3</t>
  </si>
  <si>
    <t>=(100*V4/S4)</t>
  </si>
  <si>
    <t>=IF(OR(w4&lt;90;w4&gt;150);"X";"")</t>
  </si>
  <si>
    <t>EMU_ES_Gali</t>
  </si>
  <si>
    <t>Ulla River</t>
  </si>
  <si>
    <t>ANG_Gali_SciObs water body_Diadromous (scientific)</t>
  </si>
  <si>
    <t>I</t>
  </si>
  <si>
    <t>Standing stock</t>
  </si>
  <si>
    <t>Electrofishing</t>
  </si>
  <si>
    <t>n. sites</t>
  </si>
  <si>
    <t xml:space="preserve">Silver eel </t>
  </si>
  <si>
    <t>Silvering stage determined by Durif et al. (2003; 2005)</t>
  </si>
  <si>
    <t>All the rivers</t>
  </si>
  <si>
    <t>ANG_Gali_SciObs water body_Diadromous (commercial)</t>
  </si>
  <si>
    <t>F</t>
  </si>
  <si>
    <t>Catches sampling</t>
  </si>
  <si>
    <t>samples</t>
  </si>
  <si>
    <t>Actual number</t>
  </si>
  <si>
    <t>Galicia</t>
  </si>
  <si>
    <t>Eo</t>
  </si>
  <si>
    <t>Salmon_Gali_SciObs water body_Diadromous (scientific)</t>
  </si>
  <si>
    <t>Diadromus variable: density</t>
  </si>
  <si>
    <t>Not sampled because of high flow conditions</t>
  </si>
  <si>
    <t>Salmon_Gali_SciObs water body_Diadromous (recreational)</t>
  </si>
  <si>
    <t>n. samples</t>
  </si>
  <si>
    <t>Actual catch</t>
  </si>
  <si>
    <t>Masma</t>
  </si>
  <si>
    <t>Ouro</t>
  </si>
  <si>
    <t>Landro</t>
  </si>
  <si>
    <t>Fish trap</t>
  </si>
  <si>
    <t>n. traps</t>
  </si>
  <si>
    <t>Daily sampling.Diadromus variable: number</t>
  </si>
  <si>
    <t>Mera</t>
  </si>
  <si>
    <t>Xubia</t>
  </si>
  <si>
    <t>Mandeo</t>
  </si>
  <si>
    <t>Anllóns</t>
  </si>
  <si>
    <t>Ulla</t>
  </si>
  <si>
    <t>Lérez</t>
  </si>
  <si>
    <t>Miño</t>
  </si>
  <si>
    <t>Diadromus variable: number</t>
  </si>
  <si>
    <t>Seatrout_Gali_SciObs water body_Diadromous (scientific)</t>
  </si>
  <si>
    <t>Diadromus variable: density. Sampling restricted to the lowest reach</t>
  </si>
  <si>
    <t>EMU_ES_Nava</t>
  </si>
  <si>
    <t>Bidasoa</t>
  </si>
  <si>
    <t>ANG_Nava_SciObs water body_Diadromous (scientific)</t>
  </si>
  <si>
    <t>Population size determined in October</t>
  </si>
  <si>
    <t>Individual length (mm) measurement of all captured eels</t>
  </si>
  <si>
    <t>Individual weight (g) measurement of eels with length&gt;300 mm</t>
  </si>
  <si>
    <t>Navarra</t>
  </si>
  <si>
    <t>Salmon_Nava_SciObs water body_Diadromous (scientific)</t>
  </si>
  <si>
    <t>Population size determined at the end of the summer</t>
  </si>
  <si>
    <t>Individual length (mm) measurement of all captured parr</t>
  </si>
  <si>
    <t>counter</t>
  </si>
  <si>
    <t>n. counter</t>
  </si>
  <si>
    <t>Individual count of all migratory adults that pass through the migration control station (in Bera). Weight, length, sex and age (scale samples) of all individuals are measured</t>
  </si>
  <si>
    <t>Salmon_Nava_SciObs water body_Diadromous (recreational)</t>
  </si>
  <si>
    <t>sampling</t>
  </si>
  <si>
    <t>n. catches</t>
  </si>
  <si>
    <t>Weight, length, sex and age (scale samples) of all individuals captured by recreational fishery</t>
  </si>
  <si>
    <t>Recreational fishing was banned in 2023. Anyway, this "Planned minimum number of units" is unreal for Bidasoa River.</t>
  </si>
  <si>
    <t>Seatrout_Nava_SciObs water body_Diadromous (scientific)</t>
  </si>
  <si>
    <t>Seatrout_Nava_SciObs water body_Diadromous (recreational)</t>
  </si>
  <si>
    <t>EMU_ES_Anda</t>
  </si>
  <si>
    <t>Guadaira river</t>
  </si>
  <si>
    <t>ANG_Anda_SciObs water body_Diadromous (scientific)</t>
  </si>
  <si>
    <t xml:space="preserve"> One sampling point was not sampled because it was impossible to place the pots because of the vegetation</t>
  </si>
  <si>
    <t>No silver eel has been caught</t>
  </si>
  <si>
    <t>Guadiamar river</t>
  </si>
  <si>
    <t>Guadalhorce river</t>
  </si>
  <si>
    <t>Guadarranque river</t>
  </si>
  <si>
    <t>Palmones river</t>
  </si>
  <si>
    <t>One sampling station has been removed</t>
  </si>
  <si>
    <t>Barbate river</t>
  </si>
  <si>
    <t>Four samplings station has been removed</t>
  </si>
  <si>
    <t>Guadalete river</t>
  </si>
  <si>
    <t>EMU_ES_Cata</t>
  </si>
  <si>
    <t>Ter River</t>
  </si>
  <si>
    <t>ANG_Cat_SciObs water body_Diadromous (scientific)_GE_RWL</t>
  </si>
  <si>
    <t>Sampling</t>
  </si>
  <si>
    <t>n. samplings</t>
  </si>
  <si>
    <t>Using fyke nets</t>
  </si>
  <si>
    <t>Girona</t>
  </si>
  <si>
    <t>ANG_Cat_SciObs water body_Diadromous (commercial)_GE_RWL</t>
  </si>
  <si>
    <t>Daily catches report data from the fishery in 3 fishermans guild</t>
  </si>
  <si>
    <t>Ebro</t>
  </si>
  <si>
    <t>Daily catches report data from the fishery in 5 fishermans guild</t>
  </si>
  <si>
    <t>50 glass eel 3 times at 4 sites</t>
  </si>
  <si>
    <t>Unable to carry out sampling due to adverse environmental conditions</t>
  </si>
  <si>
    <t>ANG_Cat_SciObs water body_Diadromous (scientific)_Y_SWL</t>
  </si>
  <si>
    <t>Following SUDOANG protocol</t>
  </si>
  <si>
    <t>Total catches report data from the fishery in 1 fisherman guild</t>
  </si>
  <si>
    <t>ANG_Cat_SciObs water body_Diadromous (scientific)_S_EWL</t>
  </si>
  <si>
    <t>Following SUDOANG protocol. Silvering stage determined by Durif et al (2003-2005)</t>
  </si>
  <si>
    <t xml:space="preserve">GFCM </t>
  </si>
  <si>
    <t>EMU_ES_Murc</t>
  </si>
  <si>
    <t>Mar Menor Lagoon</t>
  </si>
  <si>
    <t>ANG_Murc_SciObs water body_Diadromous (scientific)</t>
  </si>
  <si>
    <t>Traps</t>
  </si>
  <si>
    <t>Samples according to scientific knowledge. At least 3 samplings per campaign.</t>
  </si>
  <si>
    <t>ANG_Murc_SciObsOnShore_Diadromous (commercial)</t>
  </si>
  <si>
    <t>Samplings during the main fishing season (December-March)</t>
  </si>
  <si>
    <t>Random sampling. Randomly higher number of silver eels</t>
  </si>
  <si>
    <t>SelfAtShore</t>
  </si>
  <si>
    <t>ANG_Murc_SelfAtShore_Diadromous (commercial)</t>
  </si>
  <si>
    <t>Logbook</t>
  </si>
  <si>
    <t>Fishing lot</t>
  </si>
  <si>
    <t>100% Lots</t>
  </si>
  <si>
    <t>EMU_ES_Vale</t>
  </si>
  <si>
    <t>Turia</t>
  </si>
  <si>
    <t>ANG_Vale_SciObs water body_Diadromous (scientific)</t>
  </si>
  <si>
    <t>Albufera de Valencia</t>
  </si>
  <si>
    <t>ANG_Vale_SciObs water body_Diadromous (commercial)</t>
  </si>
  <si>
    <t xml:space="preserve">Cath and effort </t>
  </si>
  <si>
    <t>Daily catches report data from the Fishery</t>
  </si>
  <si>
    <t>By internal protocol, 150 elvers are measured from each batch that enters</t>
  </si>
  <si>
    <t>The commitment established 100 eels, including both stages (yellow and silver). There are more measured as part of an internal study.</t>
  </si>
  <si>
    <t>EMU_ES_Astu</t>
  </si>
  <si>
    <t>Nalón River</t>
  </si>
  <si>
    <t>ANG_Astu_SciObs water body_Diadromous (scientific)</t>
  </si>
  <si>
    <t>Sampling during period 10 september-31 october</t>
  </si>
  <si>
    <t>Sella River</t>
  </si>
  <si>
    <t>Esva River</t>
  </si>
  <si>
    <t>Porcía River</t>
  </si>
  <si>
    <t>Negro River</t>
  </si>
  <si>
    <t>Villaviciosa River</t>
  </si>
  <si>
    <t>Bedón River</t>
  </si>
  <si>
    <t>Cares-Deva River</t>
  </si>
  <si>
    <t>ANG_Astu_SciObs water body_Diadromous (market)</t>
  </si>
  <si>
    <t xml:space="preserve">glass eel </t>
  </si>
  <si>
    <t>n. individuals</t>
  </si>
  <si>
    <t>Once during the catch period (October-February)</t>
  </si>
  <si>
    <t>Sella Basin</t>
  </si>
  <si>
    <t>ANG_Astu_SciObs water body_Diadromous (commercial)</t>
  </si>
  <si>
    <t>Daily catches report data from the fishery</t>
  </si>
  <si>
    <t>Asturias</t>
  </si>
  <si>
    <t>Saja</t>
  </si>
  <si>
    <t>Salmon_Astu_SciObs water body_Diadromous (scientific)</t>
  </si>
  <si>
    <t>trapping/redd counting</t>
  </si>
  <si>
    <t>There is a mistake in WP. Saja is a river of Cantabria, so these registers are wrong.</t>
  </si>
  <si>
    <t>Esva</t>
  </si>
  <si>
    <t>Underwater Visual Census</t>
  </si>
  <si>
    <t>n.sampling points</t>
  </si>
  <si>
    <t>Nalón-Narcea</t>
  </si>
  <si>
    <t>Porcia</t>
  </si>
  <si>
    <t>Surveys could not be completed due to adverse meteorological conditions.</t>
  </si>
  <si>
    <t>Sella</t>
  </si>
  <si>
    <t>Deva-Cares</t>
  </si>
  <si>
    <t>EMU_ES_Cant</t>
  </si>
  <si>
    <t>Agüera</t>
  </si>
  <si>
    <t>ANG_Cant_SciObs water body_Diadromous (scientific)</t>
  </si>
  <si>
    <t>The numbers were estimated based in previous years sampling.</t>
  </si>
  <si>
    <t>Reduction of sampling points due to budget constraints</t>
  </si>
  <si>
    <t>Deva</t>
  </si>
  <si>
    <t>Deva River</t>
  </si>
  <si>
    <t>ANG_Cant_SciObs water body_Diadromous (commercial)</t>
  </si>
  <si>
    <t>Daily catches report data from the fishery. The numbers were estimated based in previous years sampling.</t>
  </si>
  <si>
    <t>The scheme has been improved. More rows have been added (326,327,328,329,330 of this table). For further information see Text Box 3.2</t>
  </si>
  <si>
    <t>Silvering stage determined by Durif et al. (2003; 2005) The numbers were estimated based in previous years sampling.</t>
  </si>
  <si>
    <t>Cancellation of sampling due to budget constraints</t>
  </si>
  <si>
    <t>East Coast Basin</t>
  </si>
  <si>
    <t>Miera</t>
  </si>
  <si>
    <t>Nansa</t>
  </si>
  <si>
    <t>Pas</t>
  </si>
  <si>
    <t>West Coast Basin</t>
  </si>
  <si>
    <t>Cantabria</t>
  </si>
  <si>
    <t>Salmon_Cant_SciObs water body_Diadromous (scientific)</t>
  </si>
  <si>
    <t>Juvenil density and distribution at the end of the summer</t>
  </si>
  <si>
    <t>redd counting</t>
  </si>
  <si>
    <t>km</t>
  </si>
  <si>
    <t>number of salmon redd by river</t>
  </si>
  <si>
    <t>Asón</t>
  </si>
  <si>
    <t>trapping</t>
  </si>
  <si>
    <t>The Marron, in Ason river, doesn´t work</t>
  </si>
  <si>
    <t>Salmon_Cant_SciObs water body_Diadromous (recreational)</t>
  </si>
  <si>
    <t>sampling the catches</t>
  </si>
  <si>
    <t>In 2023, only 2 salmons were catch in Deva river</t>
  </si>
  <si>
    <t>In 2023, only 2 salmons were catch in Nansa river</t>
  </si>
  <si>
    <t>In 2023, only 23 salmons were catch in Pas river</t>
  </si>
  <si>
    <t>All</t>
  </si>
  <si>
    <t>Electrofishing sampling does not discriminate between brown and sea trout</t>
  </si>
  <si>
    <t>EMU_ES_Basq</t>
  </si>
  <si>
    <t>Oria River</t>
  </si>
  <si>
    <t>ANG_Basq_SciObs water body_Diadromous (recreational)</t>
  </si>
  <si>
    <t>It was considered that abundances were too low and it was not necesary to sample on March (AR 2017).  5 sampling events are annualy done since then.</t>
  </si>
  <si>
    <t>ANG_Basq_SciObs water body_Diadromous (scientific)</t>
  </si>
  <si>
    <t>Jan-Feb 2023 (fishing season 2022-2023); missing Nov-Dec 2023 (fishing season 2023-2024 forbidden).</t>
  </si>
  <si>
    <t>Daily sampling during the migration period (May-October)</t>
  </si>
  <si>
    <t>País Vasco</t>
  </si>
  <si>
    <t xml:space="preserve">Oria </t>
  </si>
  <si>
    <t>Salmon_Basq_SciObs water body_Diadromous (scientific)</t>
  </si>
  <si>
    <t>parr</t>
  </si>
  <si>
    <t>Migration control station (adult trap)</t>
  </si>
  <si>
    <t>Trap number</t>
  </si>
  <si>
    <t>Individual count of all migratory adults. 1 site/trap in Usurbil (Orbeldi)</t>
  </si>
  <si>
    <t>Urumea</t>
  </si>
  <si>
    <t>smolt trapping (rotary screwtrap)</t>
  </si>
  <si>
    <t>1 site/trap in Hernani (Zikuñaga)</t>
  </si>
  <si>
    <t>Migrating smolt population size, structure and timing determined from february to may-june</t>
  </si>
  <si>
    <t>Divertion channel of the paper mill where the rotary screw trap was installed is no longer working.</t>
  </si>
  <si>
    <t>Individual count of all migratory adults. 1 site/trap in Hernani (Elorrabi)</t>
  </si>
  <si>
    <t>Oiartzun</t>
  </si>
  <si>
    <t xml:space="preserve">Mayor </t>
  </si>
  <si>
    <t>na</t>
  </si>
  <si>
    <t>Finally it will not be possible to sample in the rivers Lea and Mayor. However, the other three salmon rivers of the Basque Country (Urumea, Oria and Oiartzun) will be sampled. For this reason, it is considered that the coverage in the Basque Country and in Spain continues to be sufficient despite the fact that in the short term it will not be possible to sample in Lea and Mayor rivers</t>
  </si>
  <si>
    <t>The number of electrofishing points in the river Mayor was updated  (na before, now two points per river).</t>
  </si>
  <si>
    <t>Lea</t>
  </si>
  <si>
    <t xml:space="preserve">Length </t>
  </si>
  <si>
    <t>The number of electrofishing points in the river Lea was updated  (na before, now two points per river).</t>
  </si>
  <si>
    <t>The trap no longer exists.</t>
  </si>
  <si>
    <t>Divertion channel of the paper mil,l where rotary screw trap was installed, is no longer operational.</t>
  </si>
  <si>
    <t>The number of electrofishing points in the river Mayor was updated  (na before, now 2 points per river).</t>
  </si>
  <si>
    <t>Column P variable should be "parr" a not "Weight". "Weight" is twice, see below. The number of electrofishing points in the river Lea was updated  (na before, now 2 points per river).</t>
  </si>
  <si>
    <t>Column P variable should be "Ascending individuals" a not "Weight". "Weight" is twice, see below. The trap no longer exists.</t>
  </si>
  <si>
    <t>Divertion channel of the paper mill, where rotary screw trap was installed, is no longer operational.</t>
  </si>
  <si>
    <t>The number of electrofishing points in the river Lea was updated  (na before, now 2 points per river).</t>
  </si>
  <si>
    <t>Lenght</t>
  </si>
  <si>
    <t>Weigth</t>
  </si>
  <si>
    <t>CPUE</t>
  </si>
  <si>
    <t>Daily catches report data from the fishery.Catches per unit effort index  (CPUE) per day.</t>
  </si>
  <si>
    <t>Expansion of sampling to all basins where commercial fishing is allowed</t>
  </si>
  <si>
    <t>Campiazo</t>
  </si>
  <si>
    <t>Protocol to estimate glass eel recruitment. SUDOANG. Monthly sampling (November to March)</t>
  </si>
  <si>
    <t>Obtaining information on glass eel recruitment in two basins where commercial fishing is allowed</t>
  </si>
  <si>
    <t>Table 2.4. Recreational fisheries</t>
  </si>
  <si>
    <t>Area(s) covered</t>
  </si>
  <si>
    <t>Agreed at RCG</t>
  </si>
  <si>
    <t>Is an annual estimate of the total catch planned?</t>
  </si>
  <si>
    <t>Is an estimate of the annual percentage of catch released alive planned?</t>
  </si>
  <si>
    <t>Is the collection of biological variables planned?</t>
  </si>
  <si>
    <t>Is there a regional threshold for the collection of stock related biological variables?</t>
  </si>
  <si>
    <t>Estimation of the annual catch quantities by species</t>
  </si>
  <si>
    <t>Estimation of the annual percentage release</t>
  </si>
  <si>
    <t>Collection of biological data</t>
  </si>
  <si>
    <t>Evaluated by external experts/bodies</t>
  </si>
  <si>
    <t>see WP guidance for Table 2.4</t>
  </si>
  <si>
    <t>MasterCodeList 'License'</t>
  </si>
  <si>
    <t>see AR guidance for Table 2.4</t>
  </si>
  <si>
    <t>Baltic Sea (ICES subdivisions 22-32</t>
  </si>
  <si>
    <t>No Spanish recreational fisheries in this area.</t>
  </si>
  <si>
    <t>North Sea (ICES areas 3a, 4 and 7d)</t>
  </si>
  <si>
    <t>Elasmobranchs (sharks)</t>
  </si>
  <si>
    <t>Eastern Arctic (ICES areas 1 and 2)</t>
  </si>
  <si>
    <t>River</t>
  </si>
  <si>
    <t>See table 2.3</t>
  </si>
  <si>
    <t>EMU</t>
  </si>
  <si>
    <t>North Atlantic (ICES areas 5-14 and NAFO areas)</t>
  </si>
  <si>
    <t>Y    (only in some autonomous region)</t>
  </si>
  <si>
    <t>ESP-AZTI_OffSiteSurveysRecreational</t>
  </si>
  <si>
    <t>Data Collection is planned to be every 6 month. However, we are experience problems to  respect Data Protection Regulation, which may vary this frequency</t>
  </si>
  <si>
    <t>The sampling scheme has changed. In 2023, a telephone survey was performed to the Basque population older than 18 years. The survey was multispecific.</t>
  </si>
  <si>
    <t>No catches</t>
  </si>
  <si>
    <r>
      <t>highly migratory species (</t>
    </r>
    <r>
      <rPr>
        <i/>
        <sz val="10"/>
        <rFont val="Arial"/>
        <family val="2"/>
      </rPr>
      <t>Tetrapturus</t>
    </r>
    <r>
      <rPr>
        <sz val="10"/>
        <rFont val="Arial"/>
        <family val="2"/>
      </rPr>
      <t xml:space="preserve"> spp)</t>
    </r>
  </si>
  <si>
    <t>SelfOnShore_recreational (off site surveys)</t>
  </si>
  <si>
    <t>In the case of highly migratory species [SelfOnShore_recreational (off site surveys)], data are collected by declaration of fishermen on the basis of Article 10 of RD 347/2011 (https://www.boe.es/eli/es/rd/2011/03/11/347). Considering that reporting of all catches is mandatory, sampling is not necessary since the entire population is covered (census).</t>
  </si>
  <si>
    <r>
      <t>highly migratory species (</t>
    </r>
    <r>
      <rPr>
        <i/>
        <sz val="10"/>
        <rFont val="Arial"/>
        <family val="2"/>
      </rPr>
      <t>Makaira</t>
    </r>
    <r>
      <rPr>
        <sz val="10"/>
        <rFont val="Arial"/>
        <family val="2"/>
      </rPr>
      <t xml:space="preserve"> spp)</t>
    </r>
  </si>
  <si>
    <r>
      <t>highly migratory species (</t>
    </r>
    <r>
      <rPr>
        <i/>
        <sz val="10"/>
        <rFont val="Arial"/>
        <family val="2"/>
      </rPr>
      <t>Istiophorus albicans</t>
    </r>
    <r>
      <rPr>
        <sz val="10"/>
        <rFont val="Arial"/>
        <family val="2"/>
      </rPr>
      <t>)</t>
    </r>
  </si>
  <si>
    <r>
      <t>highly migratory species (</t>
    </r>
    <r>
      <rPr>
        <i/>
        <sz val="10"/>
        <rFont val="Arial"/>
        <family val="2"/>
      </rPr>
      <t>Thunnus alalunga</t>
    </r>
    <r>
      <rPr>
        <sz val="10"/>
        <rFont val="Arial"/>
        <family val="2"/>
      </rPr>
      <t>)</t>
    </r>
  </si>
  <si>
    <r>
      <t>highly migratory species (</t>
    </r>
    <r>
      <rPr>
        <i/>
        <sz val="10"/>
        <rFont val="Arial"/>
        <family val="2"/>
      </rPr>
      <t>Thunnus thynnus</t>
    </r>
    <r>
      <rPr>
        <sz val="10"/>
        <rFont val="Arial"/>
        <family val="2"/>
      </rPr>
      <t>)</t>
    </r>
  </si>
  <si>
    <t>In accordance with RD 327/2011, release data are collected only for the species Thunnus thynus. This was a mistake in the Work Plan and will be fixed in the next one</t>
  </si>
  <si>
    <r>
      <t>highly migratory species (</t>
    </r>
    <r>
      <rPr>
        <i/>
        <sz val="10"/>
        <rFont val="Arial"/>
        <family val="2"/>
      </rPr>
      <t>Thunnus obesus</t>
    </r>
    <r>
      <rPr>
        <sz val="10"/>
        <rFont val="Arial"/>
        <family val="2"/>
      </rPr>
      <t>)</t>
    </r>
  </si>
  <si>
    <t>In some autonomus regions, data Collection is planned to be every 6 month. However, we are experience problems to  respect Data Protection Regulation, which may vary this frequency</t>
  </si>
  <si>
    <t>GFCM/ICCAT</t>
  </si>
  <si>
    <t>Mediterranean Sea</t>
  </si>
  <si>
    <t>other</t>
  </si>
  <si>
    <t>Black Sea</t>
  </si>
  <si>
    <r>
      <t>Elasmobranchs (</t>
    </r>
    <r>
      <rPr>
        <i/>
        <sz val="10"/>
        <rFont val="Arial"/>
        <family val="2"/>
      </rPr>
      <t>Isurus</t>
    </r>
    <r>
      <rPr>
        <sz val="10"/>
        <rFont val="Arial"/>
        <family val="2"/>
      </rPr>
      <t xml:space="preserve"> spp)</t>
    </r>
  </si>
  <si>
    <t>In recreational fishery pilot study report, there are no catches of sharks  due to they are "sporadic and anecdotal ", as they are not a target species of recreational fishermen and commonly the fishing techniques used  do not attract these species.</t>
  </si>
  <si>
    <r>
      <t>Elasmobranchs (</t>
    </r>
    <r>
      <rPr>
        <i/>
        <sz val="10"/>
        <rFont val="Arial"/>
        <family val="2"/>
      </rPr>
      <t>Prionace glauca</t>
    </r>
    <r>
      <rPr>
        <sz val="10"/>
        <rFont val="Arial"/>
        <family val="2"/>
      </rPr>
      <t>)</t>
    </r>
  </si>
  <si>
    <r>
      <t>Elasmobranchs (</t>
    </r>
    <r>
      <rPr>
        <i/>
        <sz val="10"/>
        <rFont val="Arial"/>
        <family val="2"/>
      </rPr>
      <t>Scymnodon ringens</t>
    </r>
    <r>
      <rPr>
        <sz val="10"/>
        <rFont val="Arial"/>
        <family val="2"/>
      </rPr>
      <t>)</t>
    </r>
  </si>
  <si>
    <r>
      <t>Elasmobranchs (</t>
    </r>
    <r>
      <rPr>
        <i/>
        <sz val="10"/>
        <rFont val="Arial"/>
        <family val="2"/>
      </rPr>
      <t>Scyliorhinus</t>
    </r>
    <r>
      <rPr>
        <sz val="10"/>
        <rFont val="Arial"/>
        <family val="2"/>
      </rPr>
      <t xml:space="preserve"> spp.)</t>
    </r>
  </si>
  <si>
    <r>
      <t>Elasmobranchs (</t>
    </r>
    <r>
      <rPr>
        <i/>
        <sz val="10"/>
        <rFont val="Arial"/>
        <family val="2"/>
      </rPr>
      <t>Raja</t>
    </r>
    <r>
      <rPr>
        <sz val="10"/>
        <rFont val="Arial"/>
        <family val="2"/>
      </rPr>
      <t xml:space="preserve"> spp.)</t>
    </r>
  </si>
  <si>
    <t>In recreational fishery pilot study report, there are no catches of rays due to they are "sporadic and anecdotal ", as they are not a target species of recreational fishermen and commonly the fishing techniques used  do not attract these species.</t>
  </si>
  <si>
    <r>
      <t>Elasmobranchs (</t>
    </r>
    <r>
      <rPr>
        <i/>
        <sz val="10"/>
        <rFont val="Arial"/>
        <family val="2"/>
      </rPr>
      <t>Oxynotus centrina</t>
    </r>
    <r>
      <rPr>
        <sz val="10"/>
        <rFont val="Arial"/>
        <family val="2"/>
      </rPr>
      <t>)</t>
    </r>
  </si>
  <si>
    <t>Elasmobranchs (other)</t>
  </si>
  <si>
    <t>Acording to RD 347/2011 catches of other elasmobranch are banned.</t>
  </si>
  <si>
    <t>Table 2.5. Sampling plan description for biological data</t>
  </si>
  <si>
    <t>Implementation Year</t>
  </si>
  <si>
    <t>Species coverage</t>
  </si>
  <si>
    <t>Sampling frame identifier</t>
  </si>
  <si>
    <t>Sampling frame description</t>
  </si>
  <si>
    <t>Sampling frame spatial coverage</t>
  </si>
  <si>
    <t>PSU type</t>
  </si>
  <si>
    <t>Method of PSU selection</t>
  </si>
  <si>
    <t>Average number of PSUs during the reference period</t>
  </si>
  <si>
    <t>Planned number of PSUs</t>
  </si>
  <si>
    <t>PETS observation covered within the sampling scheme</t>
  </si>
  <si>
    <t>Does the sampling protocol allow for the quantification of PETS observation effort?</t>
  </si>
  <si>
    <t>Total number of PSUs in the implementation year</t>
  </si>
  <si>
    <t>Achieved number of PSUs in the implementation year</t>
  </si>
  <si>
    <t>Achieved % of PSUs</t>
  </si>
  <si>
    <t>Divergence (%) of implementation year vs. reference period</t>
  </si>
  <si>
    <t>Indication if AR comments required concerning number of PSUs achieved</t>
  </si>
  <si>
    <t>Number of unique active vessels in the sampling frame</t>
  </si>
  <si>
    <t>Number of unique vessels sampled</t>
  </si>
  <si>
    <t>Number of fishing trips in the sampling frame</t>
  </si>
  <si>
    <t>Number of fishing trips sampled</t>
  </si>
  <si>
    <t>Percentage of sampled fishing trips where the observer dedicated time to record the bycatch of PETS</t>
  </si>
  <si>
    <t>Number of fishing trips sampled with PETS mitigation device</t>
  </si>
  <si>
    <t>Number of species with length measurements</t>
  </si>
  <si>
    <t>see WP guidance for Table 2.5</t>
  </si>
  <si>
    <t>MasterCodeList 'Species coverage'</t>
  </si>
  <si>
    <t>MasterCodeList ‘PSU Selection’</t>
  </si>
  <si>
    <t>MasterCodeList 'Catch fraction'</t>
  </si>
  <si>
    <t>see AR guidance for Table 2.5</t>
  </si>
  <si>
    <t>=(X4/R4)*100</t>
  </si>
  <si>
    <t>=(W4/Q4)*100</t>
  </si>
  <si>
    <t>=IF(OR(Y4&lt;90;Y4&gt;150);"X";"")</t>
  </si>
  <si>
    <t>ESP_IEO_P1_AtSea</t>
  </si>
  <si>
    <t>IEO_P1_S_CN_GNS</t>
  </si>
  <si>
    <t>Set gillnetters targeting hake and white anglerfish in the Cantabrian-Northwest fishing ground.</t>
  </si>
  <si>
    <t>ICES Subarea 8,9</t>
  </si>
  <si>
    <t>Vessel*trip</t>
  </si>
  <si>
    <t xml:space="preserve">The fishing effort of one of the metiers within the stratum has dropped drastically in recent years. In addition, this fleet is subject to different sampling programs simultaneously.
</t>
  </si>
  <si>
    <t>IEO_P1_S_CN_TB</t>
  </si>
  <si>
    <t>Bottom trawlers in the Cantabrian-Northwest fishing ground.</t>
  </si>
  <si>
    <t>Moderate level of refusals. In addition, this fleet is subject to different sampling programs simultaneously.</t>
  </si>
  <si>
    <t>IEO_P1_S_GC_OTB</t>
  </si>
  <si>
    <t>Bottom otter trawlers of the Gulf of Cadiz fishing ground.</t>
  </si>
  <si>
    <t>ICES Subarea 9</t>
  </si>
  <si>
    <t xml:space="preserve">Moderate level of refusals. </t>
  </si>
  <si>
    <t>IEO_P1_S_GC_PS</t>
  </si>
  <si>
    <t>Purse seiners of the Gulf of Cadiz fishing ground.</t>
  </si>
  <si>
    <t>Onboard sampling of this sampling frame was moved  to on-shore sampling programme in 2003. The results are included in IEO_P1_M_GC</t>
  </si>
  <si>
    <t>IEO_P1_S_S7_OTB</t>
  </si>
  <si>
    <t>Bottom otter trawlers targeting megrims in European non-Iberian waters (mainly ICES Subarea 7).</t>
  </si>
  <si>
    <t>ICES Subarea 7</t>
  </si>
  <si>
    <t>The low number of boats and fishing logistics make it difficult to arrange fishing trips for sampling.</t>
  </si>
  <si>
    <t>IEO_P1_S_Out of frame</t>
  </si>
  <si>
    <t>Small-scale gillnetters and trammel nets in the Atlantic Spanish fishing gounds.</t>
  </si>
  <si>
    <t>Out of Frame</t>
  </si>
  <si>
    <t>ESP_IEO_P1_OnShore</t>
  </si>
  <si>
    <t>IEO_P1_M_CN</t>
  </si>
  <si>
    <t>Major ports of the Spanish (non-Basque) fleet of the Cantabrian-Northwest national fishing ground.</t>
  </si>
  <si>
    <t>ICES Divisions 8c and 9a</t>
  </si>
  <si>
    <t>Port*day</t>
  </si>
  <si>
    <t xml:space="preserve">The actual achieved percentage of PSU is 75%. See Text box 2.5. </t>
  </si>
  <si>
    <t>IEO_P1_M_GC</t>
  </si>
  <si>
    <t>Major ports of the Spanish fleet of the Gulf of Cadiz national fishing ground.</t>
  </si>
  <si>
    <t>ICES Division 9a</t>
  </si>
  <si>
    <t xml:space="preserve">The actual achieved percentage of PSU is 173%. See Text box 2.5. </t>
  </si>
  <si>
    <t>IEO_P1_M_NEAFC</t>
  </si>
  <si>
    <t>Major ports of the Spanish (non-Basque) fleet of the NEAFC European non-Spanish waters.</t>
  </si>
  <si>
    <t>ICES Subareas 6,7 and Divisions 8abd</t>
  </si>
  <si>
    <t xml:space="preserve">The actual achieved percentage of PSU is 129%. See Text box 2.5. </t>
  </si>
  <si>
    <t>IEO_P1_M_Out of frame</t>
  </si>
  <si>
    <t>Minor Spanish (non-Basque) ports on the Iberian Atlantic coast.</t>
  </si>
  <si>
    <t>ESP-AZTI_OnShore_ICES</t>
  </si>
  <si>
    <t>OTB</t>
  </si>
  <si>
    <t>Bottom otter trawlers operating in areas VIII, VII &amp; VI, landing in the Basque Country</t>
  </si>
  <si>
    <t>ICES Subarea 8a,b,d; 6, 7</t>
  </si>
  <si>
    <t>Port trip</t>
  </si>
  <si>
    <t>PSU type should be Port day. Bottom otter trawlers with base port in the Basque Country</t>
  </si>
  <si>
    <t>PTB</t>
  </si>
  <si>
    <t>Pair bottom trawlers operating in area VIIIc landing in the Basque Country</t>
  </si>
  <si>
    <t>ICES Subarea 8c</t>
  </si>
  <si>
    <t>PSU type should be Port day</t>
  </si>
  <si>
    <t>PS</t>
  </si>
  <si>
    <t>Boats within 'purse seiner' census, landing in the Basque Country</t>
  </si>
  <si>
    <t>ICES Subarea 8c,b, 7, 10</t>
  </si>
  <si>
    <t>PSU type should be Port day. Justificaction of desviation: Although we didn't reach the planned number of PSU (40%), we have a sampling coverage of 37%, which we consider a good coverage.</t>
  </si>
  <si>
    <t>SSF</t>
  </si>
  <si>
    <t>Small scale fishery (artisanal) fleet (LOA&lt;18m) landing in Basque Country</t>
  </si>
  <si>
    <t>ICES Subarea 8c,b</t>
  </si>
  <si>
    <t>PSU type should be Port day. SSF (all trips) and PS/PCF when operating LHM/LTL
Justificaction of desviation: Although we didn't reach the planned number of PSU, we have a sampling coverage quite similar to the planned one (planned 17%, achieved 13%).</t>
  </si>
  <si>
    <t>PCF</t>
  </si>
  <si>
    <t>Polyvalent coastal fishery (LOA&gt;18m) landing in Basque Country</t>
  </si>
  <si>
    <t>ICES Subarea 8</t>
  </si>
  <si>
    <t>PSU type should be Port day. Justificaction of desviation: Although we didn't reach the planned number of PSU, we have a sampling coverage quite similar to the planned one (planned 17%, achieved 20%).</t>
  </si>
  <si>
    <t>OTB_0</t>
  </si>
  <si>
    <t>Out of frame - Bottom otter trawlers operating in areas VIIIc landing in the Basque Country</t>
  </si>
  <si>
    <t>Bottom otter trawlers with base port out from the Basque Country</t>
  </si>
  <si>
    <t>PSU type should be Port day. We didn't have access to these vessels before 2021 (reason for being out of frame in WP), but from 2022  we could sample them.</t>
  </si>
  <si>
    <t>PTB_8abd</t>
  </si>
  <si>
    <t>Pair bottom trawlers operating in areas VIIIa,VIIIb,VIIId, landing in the Basque Country</t>
  </si>
  <si>
    <t>Paired bottom trawlers fishing in ICES areas 8abd is sampled only at sea</t>
  </si>
  <si>
    <t>LLS_0</t>
  </si>
  <si>
    <t>Out of frame - Longliners &gt;24 LOA, landing in the Basque Country</t>
  </si>
  <si>
    <t>Out of Frame.  Initially this strata was not in our sampling frame, but few trips were sampled as a test.</t>
  </si>
  <si>
    <t>PS_0</t>
  </si>
  <si>
    <t>Out of frame - ports in the Basque Country where PS fleet is landing</t>
  </si>
  <si>
    <t>Purse seiners' fish discharged in ports not covered (2 out of 7); we sample only the main ports</t>
  </si>
  <si>
    <t>SSF_0</t>
  </si>
  <si>
    <t>Out of frame - ports in the Basque Country where SSF fleet is landing</t>
  </si>
  <si>
    <t>SSF fish discharged in ports not covered (4 out of 9); we sample only main ports</t>
  </si>
  <si>
    <t>Out of Frame. Initially this strata was not in our sampling frame, but few trips were sampled as a test.</t>
  </si>
  <si>
    <t>PCF_0</t>
  </si>
  <si>
    <t>Out of frame - ports in the Basque Country where PCF fleet is landing</t>
  </si>
  <si>
    <t>PCF discharging in 2 ports are not sampled</t>
  </si>
  <si>
    <t>Out of Frame. PSU type should be Port day. PCF landing out from Basque harbours &amp; not operating with LHM/LTL.</t>
  </si>
  <si>
    <t>ESP-AZTI_AtSea_ICES</t>
  </si>
  <si>
    <t>Bottom otter trawlers operating in areas VIII, VII &amp; VI, based on in the Basque Country</t>
  </si>
  <si>
    <t>VIIIa,b,d; VI, VII</t>
  </si>
  <si>
    <t>vessel*week</t>
  </si>
  <si>
    <t>Justificaction of desviation: there was a problem with the subcontratcor company and the observer assigned for this task, data collected in the first trips was invalid. The problem is now solved, but we couldn't reach the planned number of trips</t>
  </si>
  <si>
    <t>Pair bottom trawlers operating in area VIIIc based on in the Basque Country</t>
  </si>
  <si>
    <t>VIIIc</t>
  </si>
  <si>
    <t> </t>
  </si>
  <si>
    <t>Boats within 'purse seiner' census, based on in the Basque Country</t>
  </si>
  <si>
    <t>VIIIc,b, VII, X</t>
  </si>
  <si>
    <t>Small scale fishery (artisanal) fleet (LOA&lt;18m) based on in Basque Country</t>
  </si>
  <si>
    <t>VIIIc,b</t>
  </si>
  <si>
    <t xml:space="preserve"> Justificaction of desviation:  the initial objective did not reach due to the variability associated to the implementation of the sampling. </t>
  </si>
  <si>
    <t>Pair bottom trawlers operating in areas VIIIa,VIIIb,VIIId, based on in the Basque Country</t>
  </si>
  <si>
    <t>ESP-AZTI_AtSea_PET_ICES</t>
  </si>
  <si>
    <t>ESP-IEO_P2_AtSea</t>
  </si>
  <si>
    <t>OTB_DEF_West01</t>
  </si>
  <si>
    <t>Bottom otter trawl for demersal species in Western GSA01 (OTB_DEF_&gt;=40_0_0)</t>
  </si>
  <si>
    <t>Western GSA01</t>
  </si>
  <si>
    <t>Fishing trip</t>
  </si>
  <si>
    <t>OTB_DEF_East01</t>
  </si>
  <si>
    <t>Bottom otter trawl for demersal species in Eastern GSA01 (OTB_DEF_&gt;=40_0_0)</t>
  </si>
  <si>
    <t>Eastern GSA01</t>
  </si>
  <si>
    <t>Although less than 90%, the percentage of achievement and the distribution of the sampling events throughout the year,  were sufficient to obtain quality volume and length of catch fractions</t>
  </si>
  <si>
    <t>OTB_DWS_01</t>
  </si>
  <si>
    <t>Bottom otter trawl for deep water species and mixed demersal and deep water species in GSA01 (OTB_DWS_&gt;=40_0_0 and OTB_MDD_&gt;=40_0_0)</t>
  </si>
  <si>
    <t>Tthe sampling frame OTB_DWS_&gt;40_0_0 includes the OTB_DWS and OTB_MDD metier due to the imposibility to identify a priori the metier of the trip</t>
  </si>
  <si>
    <t>OTB_DWS_02</t>
  </si>
  <si>
    <t>Bottom otter trawl for deep water species and mixed demersal and deep water species in GSA02 (OTB_DWS_&gt;=40_0_0 and OTB_MDD_&gt;=40_0_0)</t>
  </si>
  <si>
    <t>OTB_DEF_Mall05</t>
  </si>
  <si>
    <t>Bottom otter trawl for demersal species in Mallorca GSA05 (OTB_DEF_&gt;=40_0_0)</t>
  </si>
  <si>
    <t>Mallorca-GSA05</t>
  </si>
  <si>
    <t>Incidental undersampling. Part of the sampling has been done in OTB_DWS (OTB_DWS_Mall05) because the fishermen decided to change the target species once the observer was already on board</t>
  </si>
  <si>
    <t>OTB_DWS_Mall05</t>
  </si>
  <si>
    <t>Bottom otter trawl for deep water species and mixed demersal and deep water species in Mallorca GSA05 (OTB_DWS_&gt;=40_0_0 and OTB_MDD_&gt;=40_0_0)</t>
  </si>
  <si>
    <t>OTB_DEF_Men05</t>
  </si>
  <si>
    <t>Bottom otter trawl for demersal species in Menorca GSA05 (OTB_DEF_&gt;=40_0_0)</t>
  </si>
  <si>
    <t>Menorca-GSA05</t>
  </si>
  <si>
    <t>Incidental undersampling. Total sampling has been done in OTB_DWS (OTB_DWS_Mall05) because the fishermen decided to change the target species once the observer was already on board</t>
  </si>
  <si>
    <t>OTB_DWS_Men05</t>
  </si>
  <si>
    <t>Bottom otter trawl for deep water species and mixed demersal and deep water species in Menorca GSA05 (OTB_DWS_&gt;=40_0_0 and OTB_MDD_&gt;=40_0_0)</t>
  </si>
  <si>
    <t>OTB_DEF_South06</t>
  </si>
  <si>
    <t>Bottom otter trawl for demersal species in South GSA06 (OTB_DEF_&gt;=40_0_0)</t>
  </si>
  <si>
    <t>South GSA06</t>
  </si>
  <si>
    <t>OTB_DEF_North06</t>
  </si>
  <si>
    <t>Bottom otter trawl for demersal species in North GSA06 (OTB_DEF_&gt;=40_0_0)</t>
  </si>
  <si>
    <t>North GSA06</t>
  </si>
  <si>
    <t>OTB_DWS_South06</t>
  </si>
  <si>
    <t>Bottom otter trawl for deep water species and mixed demersal and deep water species in South GSA06 (OTB_DWS_&gt;=40_0_0 and OTB_MDD_&gt;=40_0_0)</t>
  </si>
  <si>
    <t>Incidental undersampling. Part of the sampling has been done in OTB_DEF (OTB_DEF_South06) because the fishermen decided to change the target species once the observer was already on board</t>
  </si>
  <si>
    <t>OTB_DWS_North06</t>
  </si>
  <si>
    <t>Bottom otter trawl for deep water species and mixed demersal and deep water species in North GSA06 (OTB_DWS_&gt;=40_0_0 and OTB_MDD_&gt;=40_0_0)</t>
  </si>
  <si>
    <t>OTB_DEF_07</t>
  </si>
  <si>
    <t>Bottom otter trawl for demersal species in GSA07 (OTB_DEF_&gt;=40_0_0)</t>
  </si>
  <si>
    <t>GSA07</t>
  </si>
  <si>
    <t>The scientific staff had difficulties to find vessels to sample, due to the low collaboration of the fishermen</t>
  </si>
  <si>
    <t>OTB_DWS_07</t>
  </si>
  <si>
    <t>Bottom otter trawl for deep water species and mixed demersal and deep water species in GSA07 (OTB_DWS_&gt;=40_0_0 and OTB_MDD_&gt;=40_0_0)</t>
  </si>
  <si>
    <t>IEO_P2_AtSea_Out of frame</t>
  </si>
  <si>
    <t>Activity covered under the "At-sea scheme", fleets landing non WP species (not in Table 1A, molluscs, etc) and port not selected</t>
  </si>
  <si>
    <t>GSAs 01, 02, 05, 06, 07</t>
  </si>
  <si>
    <t xml:space="preserve">The population targeted of the sampling scheme "at sea" would be all fishing trips of trawlers, so there would not be any trip not covered.  </t>
  </si>
  <si>
    <t>ESP-IEO_P2_OnShore</t>
  </si>
  <si>
    <t>PS_SPF_01</t>
  </si>
  <si>
    <t>Purse seine for small pelagics in GSA01 (PS_SPF_&gt;=14_0_0)</t>
  </si>
  <si>
    <t>PS_SPF_05</t>
  </si>
  <si>
    <t>Purse seine for small pelagics in GSA05 (PS_SPF_&gt;=14_0_0)</t>
  </si>
  <si>
    <t>PS_SPF_06</t>
  </si>
  <si>
    <t>Purse seine for small pelagics in GSA06 (PS_SPF_&gt;=14_0_0)</t>
  </si>
  <si>
    <t>Although less than 90%, the percentage of achievement and the distribution of the sampling events throughout the year,  were sufficient to obtain quality length distribution of landings</t>
  </si>
  <si>
    <t>GTR_DEF_01</t>
  </si>
  <si>
    <t>Set trammel nets for demersal species in GSA01 (GTR_DEF_&gt;=16_0_0)</t>
  </si>
  <si>
    <t>GTR_DEF_05</t>
  </si>
  <si>
    <t>Set trammel nets for demersal species in GSA05 (GTR_DEF_&gt;=16_0_0)</t>
  </si>
  <si>
    <t>GTR_DEF_06</t>
  </si>
  <si>
    <t>Set trammel nets for demersal species in GSA06 (GTR_DEF_&gt;=16_0_0)</t>
  </si>
  <si>
    <t>LLS_DEF_06</t>
  </si>
  <si>
    <t>Set longlines for demersal fish in GSA06 (LLS_DEF_0_0_0)</t>
  </si>
  <si>
    <t>LLS_DEF_07</t>
  </si>
  <si>
    <t>Set longlines for demersal fish in GSA07 (LLS_DEF_0_0_0)</t>
  </si>
  <si>
    <t>The number of fishing trips in the sampling frame has dropped dramatically</t>
  </si>
  <si>
    <t>FPO_DEF_01</t>
  </si>
  <si>
    <t>Pots and traps for demersal species in GSA01 (FPO_DEF_0_0_0)</t>
  </si>
  <si>
    <t>FPO_DEF_06</t>
  </si>
  <si>
    <t>Pots and traps for demersal species in GSA06 (FPO_DEF_0_0_0)</t>
  </si>
  <si>
    <t>LA_SLP_05</t>
  </si>
  <si>
    <t>Lampara nets in GSA05 (LA_SLP_14_0_0)</t>
  </si>
  <si>
    <t>IEO_P2_OnShore_Out of frame</t>
  </si>
  <si>
    <t>Activity covered under the "On shore scheme", fleets landing non WP species (not in Table 1A, molluscs, etc) and ports not selected</t>
  </si>
  <si>
    <t>ESP-IEO_P2_StockSpecific</t>
  </si>
  <si>
    <t>OTB_DEF01_stock</t>
  </si>
  <si>
    <t>Merluccius merluccius of OTB_DEF in GSA01 ports</t>
  </si>
  <si>
    <t>OTB_DWS02_stock</t>
  </si>
  <si>
    <t>Aristeus antennatus of OTB_DWS of GSA02 in the port of Almería</t>
  </si>
  <si>
    <t>GTR_DEF05_stock</t>
  </si>
  <si>
    <t>Mullus surmuletus of GTR_DEF in GSA05 ports</t>
  </si>
  <si>
    <t>Seasonal fishery. We have sampled 6 months, 2 samples by month. Although less than 90%, the percentage of achievement and the distribution of the sampling events throughout the year,  were sufficient to obtain quality length distribution of landings</t>
  </si>
  <si>
    <t>OTB_DEF06_stock</t>
  </si>
  <si>
    <t>Lophius budegassa, Merluccius merluccius and Mullus barbatus of OTB_DEF in GSA06 portsç</t>
  </si>
  <si>
    <t>PS_SPF06_stock</t>
  </si>
  <si>
    <t>Engraulis encrasicholus and Sardina pilchardus of PS_SPF in GSA06 ports</t>
  </si>
  <si>
    <t>GTR_DEF06_stock</t>
  </si>
  <si>
    <t>Mullus barbatus and M. surmuletus of GTR_DEF in GSA06 ports</t>
  </si>
  <si>
    <t>LLS_DEF06_stock</t>
  </si>
  <si>
    <t>Merluccius merluccius of LLS_DEF in GSA06 ports</t>
  </si>
  <si>
    <t>LLS_DEF07_stock</t>
  </si>
  <si>
    <t>Merluccius merluccius of LLS_DEF in GSA07 ports</t>
  </si>
  <si>
    <t>ESP-IEO_P3_OnShore_stock specific</t>
  </si>
  <si>
    <t>PS_SPF_Tenerife_ small pelagics</t>
  </si>
  <si>
    <t>Landings of small pelagic target species in the Tenerife Island ports from Artisanal purse seiners</t>
  </si>
  <si>
    <t>FAO 34.1.2</t>
  </si>
  <si>
    <t>port*day</t>
  </si>
  <si>
    <t>Market stock specific sampling of small pelagics (S. colias; T. picturatus; S. pilchardus &amp; S. aurita) in Tenerife ports. Landings are spread in several ports, depending on the weather conditions and the resources location. PSU data not available (work is underway).</t>
  </si>
  <si>
    <t>The divergences in the number of PSUs achieved are related to the increase in the number of fishing trips sampled as a consequence of difficulties in sampling some of the target species due to declining catches.</t>
  </si>
  <si>
    <t>MIS_DES_0_0_0_parrothfish</t>
  </si>
  <si>
    <t>Landings of Sparisoma cretense in Canary Island market from Artisanal polyvalent vessels</t>
  </si>
  <si>
    <t>Landings are spread in several ports. PSU data not available (work is underway).</t>
  </si>
  <si>
    <t>ESP-IEO_P3_AtSea_Canarias</t>
  </si>
  <si>
    <t>PS_SPF_10_0_0</t>
  </si>
  <si>
    <t>Artisanal purse seiners targeting small pelagics in Canary Islands (Tenerife &amp; Gran Canaria).</t>
  </si>
  <si>
    <t>fishing trip</t>
  </si>
  <si>
    <t>About 60% of vessels are cooperating. PSU data not available (work is underway).</t>
  </si>
  <si>
    <t>The divergences in the number of PSUs achieved are related to the difficulties in developing scientific observation on board in Gran Canaria, one of the two islands studied.</t>
  </si>
  <si>
    <t>MIS_DES_0_0_0</t>
  </si>
  <si>
    <t>Artisanal polyvalent vessels targeting demersal species in Canary Islands (Tenerife &amp; Gran Canaria)</t>
  </si>
  <si>
    <t>About 15% of vessels are cooperating. PSU data not available (work is underway).</t>
  </si>
  <si>
    <t>IEO_P3_AtSea_Canarias_Out of frame</t>
  </si>
  <si>
    <t>Other Artisanal fleet in Canary Islands (Tenerife &amp; Gran Canaria)</t>
  </si>
  <si>
    <t>FAO 34.1.32, 34.3.11, 34.3.13</t>
  </si>
  <si>
    <t>Out of frame</t>
  </si>
  <si>
    <t>ESP-IEO_P3_OnShore</t>
  </si>
  <si>
    <t>PS_SPF_Barbate</t>
  </si>
  <si>
    <t>Purse seiners in Morocco-North with SFPA</t>
  </si>
  <si>
    <t>FAO 34.1.11</t>
  </si>
  <si>
    <t>100% of the landing places in Spain covered, as landings occurr only in the Port of Barbate. 2 months of closed season</t>
  </si>
  <si>
    <t>The purse seine fleet was not active in Morocco in 2023. The EU-Morocco SFPA expired in July 2023 and during the first half of the year this fleet developed its activity in the Spanish waters of the Gulf of Cadiz, where it also operates.</t>
  </si>
  <si>
    <t>2017-2020</t>
  </si>
  <si>
    <t>OTB_DEF_Cadiz</t>
  </si>
  <si>
    <t>Bottom trawlers in NW Africa with SFPAs</t>
  </si>
  <si>
    <t>FAO 34.1.1, 34.1.3, 34.3.1</t>
  </si>
  <si>
    <t>100% of the landing places in Spain covered, as landings occurr only in the Port of Cádiz (fresh fish trawlers).</t>
  </si>
  <si>
    <t>LLS_DEF_Vigo</t>
  </si>
  <si>
    <t>Landings of Brama brama in Vigo market from Bottom longliners targeting Atlantic pomfret in NW Africa with SFPAs</t>
  </si>
  <si>
    <t>FAO 34.1.13, 34.1.32, 34.3.11</t>
  </si>
  <si>
    <t>100% of vessels are considered.</t>
  </si>
  <si>
    <t>Only 33% of the PSU were achieved due to the logistic issues (on-shore samplings limitation)</t>
  </si>
  <si>
    <t>IEO_P3_On shore_Out of frame</t>
  </si>
  <si>
    <t>Artisanal fleet of longliners targeting Trichiuridae and Sparidae (LLS_DEF_6_0_0)</t>
  </si>
  <si>
    <t>PS_SPF_Barbate_ anchovy</t>
  </si>
  <si>
    <t>Landings of Engraulis encrasicolus in the Port of Barbate from Purse seiners in Morocco-North with SFPA.</t>
  </si>
  <si>
    <r>
      <t xml:space="preserve">Market stock specific sampling of </t>
    </r>
    <r>
      <rPr>
        <i/>
        <sz val="10"/>
        <rFont val="Arial"/>
        <family val="2"/>
      </rPr>
      <t>E. encrasicolus</t>
    </r>
    <r>
      <rPr>
        <sz val="10"/>
        <rFont val="Arial"/>
        <family val="2"/>
      </rPr>
      <t xml:space="preserve"> in the port of Barbate (where 100% of the landing places in Spain are covered). Biweekly basis. 2 months of closed season.</t>
    </r>
  </si>
  <si>
    <t>OTB_DEF_Cadiz_hake</t>
  </si>
  <si>
    <t>Landings of Merluccius spp in the Port of Cádiz from Bottom trawlers targeting black hake in NW Africa with SFPAs</t>
  </si>
  <si>
    <r>
      <t xml:space="preserve">Market stock specific sampling of </t>
    </r>
    <r>
      <rPr>
        <i/>
        <sz val="10"/>
        <rFont val="Arial"/>
        <family val="2"/>
      </rPr>
      <t>Merluccius spp</t>
    </r>
    <r>
      <rPr>
        <sz val="10"/>
        <rFont val="Arial"/>
        <family val="2"/>
      </rPr>
      <t xml:space="preserve"> in the port of Cádiz (where 100% of the landing places in Spain are covered). Fresh fish trawlers</t>
    </r>
  </si>
  <si>
    <t>ESP-IEO_P3_AtSea_Africa</t>
  </si>
  <si>
    <t>OTB_CRU_&gt;=40_0_0</t>
  </si>
  <si>
    <t>Freezer shrimper bottom trawlers fishing in NW Africa with SFPAs</t>
  </si>
  <si>
    <t>Only 2/4 trips of the trips were achieved due to the logistic issues (lack of space, refusals, travel difficulties, etc.) of the on-board observer program.</t>
  </si>
  <si>
    <t>OTB_DEF_&gt;=70_0_0</t>
  </si>
  <si>
    <t>Bottom trawlers targeting black hake in NW Africa with SFPAs</t>
  </si>
  <si>
    <t>100% of vessels are considered (freeze &amp; fresh fish trawlers)</t>
  </si>
  <si>
    <t xml:space="preserve">Only 38% of the trips were achieved due to the logistic issues (lack of space, refusals, travel difficulties, etc.) of the on-board observer program. </t>
  </si>
  <si>
    <t>OTB_MCF_&gt;=70_0_0</t>
  </si>
  <si>
    <t>Freezer trawlers targeting mix cephalopods and finfish in NW Africa with SFPAs</t>
  </si>
  <si>
    <t>FAO 34.3.1</t>
  </si>
  <si>
    <t>The decline in the number of trips made by the fleet, which started in 2022, continued in 2023 and it was not possible to find observers to embark on any of the 4 active vessels due to logistical problems and limited habitability on board.</t>
  </si>
  <si>
    <t>IEO_P3_AtSea_Africa_Out of frame</t>
  </si>
  <si>
    <t>Pelagic trawling targeting small pelagics in NW Africa with SFPAs (OTM_SPF_&gt;=40_0_0) and artisanal fleet from the Canary Island that operates in South Morocco targeting demersal fish (MIS_DEF_0_0_0).</t>
  </si>
  <si>
    <t>LL_MED_AtSea</t>
  </si>
  <si>
    <t>Drifting longlines targeting albacore, bluefin tuna, little tuna and swordfish in Mediterranean Sea (at sea)</t>
  </si>
  <si>
    <t>AL35, BFT59, BIL95</t>
  </si>
  <si>
    <t>See texbox 2.5 (ICCAT). Recovery plan for Mediterranean stock of Thunnus alalunga reduced the PSU. Compensated with LL_MED_Port</t>
  </si>
  <si>
    <t>PS_MED_BFT_AtSea</t>
  </si>
  <si>
    <t>Purse seine Mediterranean Sea. Only bluefin tuna after caging</t>
  </si>
  <si>
    <t>BFT59</t>
  </si>
  <si>
    <t>Caged</t>
  </si>
  <si>
    <t>See texbox 2.5 (ICCAT). All captured animals are transferred live to fattening cages.</t>
  </si>
  <si>
    <t>LLSWO_ATL_AtSea</t>
  </si>
  <si>
    <t>Drifting longlines targeting swordfish in the Atlantic Ocean (at sea)</t>
  </si>
  <si>
    <t>LLSWO_IND_AtSea</t>
  </si>
  <si>
    <t>Drifting longlines targeting swordfish in the Indian Ocean (at sea)</t>
  </si>
  <si>
    <t>FAO51, FAO57</t>
  </si>
  <si>
    <t>LLSWO_EPAC_AtSea</t>
  </si>
  <si>
    <t>Drifting longlines targeting swordfish in Eastern Pacific Oceans (at sea)</t>
  </si>
  <si>
    <t>FAO77, FAO81, FAO87</t>
  </si>
  <si>
    <t>LLSWO_WPAC_AtSea</t>
  </si>
  <si>
    <t>Drifting longlines targeting swordfish in Western Pacific Ocean (at sea)</t>
  </si>
  <si>
    <t>FAO71, FAO77, FAO81</t>
  </si>
  <si>
    <t>PS_ATL_AtSea_IEO</t>
  </si>
  <si>
    <t>Purse seine targeting tropical tunas in the Atlantic Ocean (at sea)</t>
  </si>
  <si>
    <t>BE02, BE03, BE04, BE05, SJ02, SJ03, SJ04, SJ05, SJ06, YF03, YF04, YF05, YF06</t>
  </si>
  <si>
    <t>PS_IND_AtSea_IEO</t>
  </si>
  <si>
    <t>Purse seine targeting tropical tunas in the Indian Ocean (at sea)</t>
  </si>
  <si>
    <t>See texbox 2.5 (IOTC). The average duration per trip has shortened this year and this increases in the number of trips performed</t>
  </si>
  <si>
    <t>PS_EPAC_AtSea_IEO</t>
  </si>
  <si>
    <t>Purse seine targeting tropical tunas in the Eastern Pacific Ocean (at sea)</t>
  </si>
  <si>
    <t>Some vessels can work in both WCPFC and IATTC areas during the same trip and there is also an overlap area between both RFMOs, so some trips are accounted for in both areas. The number of vessels increased from 2 to 3 in 2021 and is expected to increase to 4 units in 2022. Therefore, the number of PSU is increased accordingly.</t>
  </si>
  <si>
    <t>See texbox 2.5 (IATTC). Slight deviations from the planned PSU, almost 90% was achieved</t>
  </si>
  <si>
    <t>PS_WPAC_AtSea_IEO</t>
  </si>
  <si>
    <t>Purse seine targeting tropical tunas in the Western Pacific Ocean (at sea)</t>
  </si>
  <si>
    <t>TRAP_MED_SmallTunas</t>
  </si>
  <si>
    <t>Stationary uncovered pound nets small tunas in the Mediterranean Sea</t>
  </si>
  <si>
    <t>TRAP_ATL_BFT</t>
  </si>
  <si>
    <t>Stationary uncovered pound nets bluefin tuna in the Atlantic Ocean</t>
  </si>
  <si>
    <t>BF58</t>
  </si>
  <si>
    <t>See texbox 2.5 (ICCAT). Changes in the operative of one of the traps that caged the fish before commertialization.</t>
  </si>
  <si>
    <t>ESP_IEO_P4_OnShore_all</t>
  </si>
  <si>
    <t>LL_MED_Port</t>
  </si>
  <si>
    <t>Drifting longlines in the Mediterranean Sea (at port)</t>
  </si>
  <si>
    <t>BB_BFT_CantabrianSea_IEO_Port</t>
  </si>
  <si>
    <t>Baitboat targeting bluefin tuna in the Cantabrian Sea (at port)</t>
  </si>
  <si>
    <t>BF54</t>
  </si>
  <si>
    <t>See texbox 2.5 (ICCAT). Quota transferred to other gears and areas</t>
  </si>
  <si>
    <t>2018-2020</t>
  </si>
  <si>
    <t>BB_BFT_Strait_Port</t>
  </si>
  <si>
    <t>Baitboat targeting bluefin tuna in the Strait (at port)</t>
  </si>
  <si>
    <t>See texbox 2.5 (ICCAT). ICCAT requirements for species under recovery plans</t>
  </si>
  <si>
    <t>HAND_BFT_Strait_Port</t>
  </si>
  <si>
    <t>Hand targeting bluefin tuna in the Strait (at port)</t>
  </si>
  <si>
    <t>BB_ALB_CantabrianSea_IEO_Port</t>
  </si>
  <si>
    <t>Baitboat targeting albacore in North eastern Atlantic - Cantabrian Sea (at port)</t>
  </si>
  <si>
    <t>AL31</t>
  </si>
  <si>
    <t xml:space="preserve">See texbox 2.5 (ICCAT).  The sampling was increased to cover the spatial distribution of fleet activity landing at different fishing ports </t>
  </si>
  <si>
    <t>TROL_ALB_CantabrianSea_IEO_Port</t>
  </si>
  <si>
    <t>Trolling lines targeting albacore in North Eastern Atlantic - Cantabrian Sea (at port)</t>
  </si>
  <si>
    <t>LLSWO_ATL_Port</t>
  </si>
  <si>
    <t>Drifting longlines targeting swordfish in the Atlantic Ocean (at port)</t>
  </si>
  <si>
    <t>BIL92, BIL94A, BIL94B, BIL94C</t>
  </si>
  <si>
    <t>See texbox 2.5 (ICCAT).  Although we didn't reach the planned number of PSU, a sampling coverage of 18% is considered adequate</t>
  </si>
  <si>
    <t>BB_MSP_Canary_Port</t>
  </si>
  <si>
    <t>Baitboat targeting temperate and tropical tunas in Canary Islands (at port)</t>
  </si>
  <si>
    <t>AL32, BF58, BE01, SJ02, YF02</t>
  </si>
  <si>
    <t>See texbox 2.5 (ICCAT).  Changes in the  fleet´s operativity</t>
  </si>
  <si>
    <t>BB_TROP_Dakar_Port</t>
  </si>
  <si>
    <t>Baitboat targeting tropical tunas in Dakar (at port)</t>
  </si>
  <si>
    <t>BE02, SJ02, YF03</t>
  </si>
  <si>
    <t>See texbox 2.5 (ICCAT).  There was a significant decrease in the activity of the bait boat fishery in 2023</t>
  </si>
  <si>
    <t>ESP_IEO_P4_OnShore_sp</t>
  </si>
  <si>
    <t>PS_ATL_Port</t>
  </si>
  <si>
    <t>Purse seine targeting tropical tunas in the Atlantic Ocean (at port-Abidjan)</t>
  </si>
  <si>
    <t>BE02, BE03, BE04, BE05, SJ02,J03, SJ04, SJ05, SJ06, YF03, YF04, YF05, YF06</t>
  </si>
  <si>
    <t>See texbox 2.5 (ICCAT).  The decrease in the number of samples is due to a reduction in the number of trips for several reasons</t>
  </si>
  <si>
    <t>PS_IND_Port</t>
  </si>
  <si>
    <t>Purse seine targeting tropical tunas in the Indian Ocean (at port-Victoria)</t>
  </si>
  <si>
    <t>See texbox 2.5 (IOTC).  Decrease in the number of sampled trips at port due to the increase in the cost of sampling services in Victoria (Seychelles), which has forced a reduction in the number of checked wells</t>
  </si>
  <si>
    <t xml:space="preserve">ESP-IEO_P5_AtSea
</t>
  </si>
  <si>
    <t>OTB_DEF_&gt;=120</t>
  </si>
  <si>
    <t>Bottom trawlers operating in Arctic targeting cod</t>
  </si>
  <si>
    <t>ICES 1-2</t>
  </si>
  <si>
    <t>Due to an error in the WP, the planned number of PSU was only one trip. In fact the planned number should be 2 instead of 1 (1 by IEO and 1 by AZTI). The target species in this fishery is only cod. The other ones are by catch.</t>
  </si>
  <si>
    <t>OTM_DEF_100-119</t>
  </si>
  <si>
    <t>Pelagic trawlers operating in Irminger &amp; Arctic targeting Redfish</t>
  </si>
  <si>
    <t xml:space="preserve">ICES 1-2 </t>
  </si>
  <si>
    <t>Planned number is aproximative because the vessels operates in both Regions (Eastern Artic and North-east Atlatic) during the same trip. The sampling planification is, in fact, for both Regions toguether</t>
  </si>
  <si>
    <t>No effort in 2023</t>
  </si>
  <si>
    <t>ICES 12, 14</t>
  </si>
  <si>
    <t>No effort in 2023. TAC=0 in the Irminger Sea fisheries</t>
  </si>
  <si>
    <t>OTB_DWS_100-129</t>
  </si>
  <si>
    <t>Bottom trawlers operating in Hatton targeting deepwater species</t>
  </si>
  <si>
    <t>ICES 12, 6b1</t>
  </si>
  <si>
    <t>Planned number is aproximative because the vessels operates in both areas (ICES and NAFO) during the same trip. The sampling plannification is in fact for both Regions toguether</t>
  </si>
  <si>
    <t>No effort in 2023 in the Hatton Bank Fisheries</t>
  </si>
  <si>
    <t>OTB_MDD_40-60-130-280</t>
  </si>
  <si>
    <t>Bottom trawlers operating in NAFO SA3 targeting Greenland Halibut, Cod, Redfish, Skates, Squid and Shrimp</t>
  </si>
  <si>
    <t>NAFO Div. 3LMNO</t>
  </si>
  <si>
    <t>ESP-IEO_P5_AtSea-CCAMLR</t>
  </si>
  <si>
    <t>LLS_DWS_0_0_0</t>
  </si>
  <si>
    <t xml:space="preserve"> Set longline directed to deep-water species</t>
  </si>
  <si>
    <t>CCAMLR SA 48.6, 88.1</t>
  </si>
  <si>
    <t>All trips are sampled by observers at sea</t>
  </si>
  <si>
    <t>IEO_P4_AtSea_Out of frame</t>
  </si>
  <si>
    <t>All gears</t>
  </si>
  <si>
    <t>The entire target population is susceptible to sampling</t>
  </si>
  <si>
    <t>IEO_P4_OnShore_Out of frame</t>
  </si>
  <si>
    <t>The entire target population is susceptible to sampling. It will be sampled a representative number of trips of each of the fisheries</t>
  </si>
  <si>
    <t>IEO_P5_AtSea_Out of frame</t>
  </si>
  <si>
    <t>All fishing trips are susceptible to be sampled and sampling is tried to be distributed throughout the year and in all fisheries planned</t>
  </si>
  <si>
    <t>Table 2.6. Research surveys at sea</t>
  </si>
  <si>
    <t>Name of research survey</t>
  </si>
  <si>
    <t>Research survey acronym</t>
  </si>
  <si>
    <t>Mandatory research survey</t>
  </si>
  <si>
    <t>Cost-sharing agreement signed by MS</t>
  </si>
  <si>
    <t>Time period (Month)</t>
  </si>
  <si>
    <t>Relevant international planning group</t>
  </si>
  <si>
    <t>Days at sea planned</t>
  </si>
  <si>
    <t>Type of sampling activities</t>
  </si>
  <si>
    <t>Number of sampling activities planned</t>
  </si>
  <si>
    <t>Research survey database</t>
  </si>
  <si>
    <t>Link to survey manual</t>
  </si>
  <si>
    <t>In case of financial participation, is payment done?</t>
  </si>
  <si>
    <t>Days at sea achieved</t>
  </si>
  <si>
    <t>Number of sampling activities achieved</t>
  </si>
  <si>
    <t>Other data submissions</t>
  </si>
  <si>
    <t xml:space="preserve">Was the survey carried out within the official time period? </t>
  </si>
  <si>
    <t>Was the sampling carried out within the official survey area?</t>
  </si>
  <si>
    <t>Indication if AR comments required concerning number of sampling activities achieved</t>
  </si>
  <si>
    <t>Indication if AR comments required concerning temporal and spatial coverage</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</si>
  <si>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</si>
  <si>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</si>
  <si>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</si>
  <si>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</si>
  <si>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</si>
  <si>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see AR guidance for Table 2.6</t>
  </si>
  <si>
    <t>"=IF(OR(X5/R5&lt;0.9;X5/R5&gt;1.5),"X","")"</t>
  </si>
  <si>
    <t>"IF(OR(AA5="N",Z5="N",AA5="",Z5=""),"X","")"</t>
  </si>
  <si>
    <t>Div. 3NO</t>
  </si>
  <si>
    <t>5 , 6</t>
  </si>
  <si>
    <t>trawl hauls</t>
  </si>
  <si>
    <t>SIRENO</t>
  </si>
  <si>
    <t>http://www.repositorio.ieo.es/e-ieo/bitstream/handle/10508/632/PROTOCOLO%20CAMPA%C3%91A%203LNO%20GROUNDFISH%20SURVEY_v2-revisi%C3%B3n%20enero%202013%20(2).pdf?sequence=9</t>
  </si>
  <si>
    <t>1st part. National name PLATUXA</t>
  </si>
  <si>
    <t>hydrography-CTD</t>
  </si>
  <si>
    <t>IODE/SeaDataNet</t>
  </si>
  <si>
    <t>CTD lost in the first haul of the survey. Another CTD had to be prepared; in the meantime some hauls could not be sampled.</t>
  </si>
  <si>
    <t>biological data</t>
  </si>
  <si>
    <t>see table 2.2</t>
  </si>
  <si>
    <t>The number of sampling activities achieved refers to the biological data and reflects the sum of the all data collected as it is shown in Table 2.2.</t>
  </si>
  <si>
    <t>stomach contents</t>
  </si>
  <si>
    <t>IEO DataBase Trophic Relationships</t>
  </si>
  <si>
    <t>1st part. National name PLATUXA. Frequency biennial of stomach sampling (even years)</t>
  </si>
  <si>
    <t>biennial sampling (even years)</t>
  </si>
  <si>
    <t>litter items</t>
  </si>
  <si>
    <t>benthos in the trawl</t>
  </si>
  <si>
    <t>ICES VME database (http://vme.ices.dk)</t>
  </si>
  <si>
    <t>Div. 3L</t>
  </si>
  <si>
    <t>7 , 8</t>
  </si>
  <si>
    <t>2nd part. National name FLETAN NEGRO 3L</t>
  </si>
  <si>
    <t>2nd part. National name FLETAN NEGRO 3L. Frequency biennial of stomach sampling (even years)</t>
  </si>
  <si>
    <t>Div. 3M</t>
  </si>
  <si>
    <t>6 , 7</t>
  </si>
  <si>
    <t>http://archive.nafo.int/open/studies/s46/S46.pdf</t>
  </si>
  <si>
    <t>ESP+PRT</t>
  </si>
  <si>
    <t>70-80</t>
  </si>
  <si>
    <t>ESP+PRT. Frequency biennial of stomach sampling (even years)</t>
  </si>
  <si>
    <t>8c, 9a North</t>
  </si>
  <si>
    <t>9 , 10</t>
  </si>
  <si>
    <t>DATRAS</t>
  </si>
  <si>
    <t>https://www.ices.dk/sites/pub/Publication%20Reports/ICES%20Survey%20Protocols%20(SISP)/SISP%2015%20NeAtl%20IBTS%20Survey.pdf</t>
  </si>
  <si>
    <t>National Name: DEMERSALES</t>
  </si>
  <si>
    <t>see table 4.1</t>
  </si>
  <si>
    <t>9a South</t>
  </si>
  <si>
    <t>National Name: ARSA-noviembre</t>
  </si>
  <si>
    <t>In 2023 there were 3 additional days because 17 beam trawl stations were carried out.</t>
  </si>
  <si>
    <t xml:space="preserve">In 2023 there were 3 additional days because 17 beam trawl stations were carried out. 
The number of sampling activities achieved refers to the biological data and reflects the sum of the all data collected as it is shown in Table 2.2.
</t>
  </si>
  <si>
    <t>7ck</t>
  </si>
  <si>
    <t>National Name: PORCUPINE</t>
  </si>
  <si>
    <t>Blue whiting survey</t>
  </si>
  <si>
    <t>7j-k</t>
  </si>
  <si>
    <t>acoustic profiles</t>
  </si>
  <si>
    <t>PGNAPES. ICES Acoustic portal</t>
  </si>
  <si>
    <t>https://www.ices.dk/sites/pub/Publication%20Reports/ICES%20Survey%20Protocols%20(SISP)/SISP%209%20Manual%20for%20International%20Pelagic%20Surveys%20(IPS).pdf</t>
  </si>
  <si>
    <t>PGNAPES</t>
  </si>
  <si>
    <t>No CTD stations were carried out due to a failure in the hydrographic equipment (CTD device)</t>
  </si>
  <si>
    <t>fish hauls</t>
  </si>
  <si>
    <t>Number Adaptative</t>
  </si>
  <si>
    <t>SIRENO.  ICES Acoustic portal</t>
  </si>
  <si>
    <t>Groundtruthing fishing hauls are adaptative depending on the echotraces.</t>
  </si>
  <si>
    <t>Sardine, Anchovy, Horse Mackerel Acoustic survey</t>
  </si>
  <si>
    <t>3 , 4</t>
  </si>
  <si>
    <t>WGACEGG</t>
  </si>
  <si>
    <t>ICES Acoustic portal</t>
  </si>
  <si>
    <t>https://www.ices.dk/sites/pub/Publication%20Reports/Techniques%20in%20Marine%20Environmental%20Sciences%20(TIMES)/TIMES64.pdf</t>
  </si>
  <si>
    <t>Due to time constrains, distance among tracks was increased from 8 to 10 nmi. See Text box 2.6.</t>
  </si>
  <si>
    <t>Oportunistic</t>
  </si>
  <si>
    <t>No link available for collection of litter items</t>
  </si>
  <si>
    <t>The study of the litter in the water column depends on the opportunity and availability of time and staff.</t>
  </si>
  <si>
    <t>plankton hauls</t>
  </si>
  <si>
    <r>
      <rPr>
        <sz val="10"/>
        <rFont val="Arial"/>
        <family val="2"/>
      </rPr>
      <t xml:space="preserve">Grid database ICES WGACEGG. </t>
    </r>
    <r>
      <rPr>
        <u/>
        <sz val="10"/>
        <rFont val="Arial"/>
        <family val="2"/>
      </rPr>
      <t>https://community.ices.dk/ExpertGroups/wgacegg/SitePages/HomePage.aspx?RootFolder=%2FExpertGroups%2Fwgacegg%2F2020%20Meeting%20Documents%2F06%2E%20Data&amp;FolderCTID=0x012000F34CB92CB4CD3D4EA424ADBDEF7439AC&amp;View=%7B3F76DBAE%2DB730%2D4E27%2DADE7%2D87D6C20FE3C5%7D</t>
    </r>
  </si>
  <si>
    <t>https://www.ices.dk/sites/pub/Publication%20Reports/Cooperative%20Research%20Report%20(CRR)/CRR%20332.pdf</t>
  </si>
  <si>
    <t>National Name: SAREVA. Adaptative sampling scheme depending on egg distribution of target species. Research survey database link updated every year on the ICES WGACEGG sharepoint</t>
  </si>
  <si>
    <t>Reduction of 2 vessel days due to logistic problems in the Portuguese DEPM survey. See Text Box 2.6</t>
  </si>
  <si>
    <t>National Name: SAREVA.  Adaptative sampling scheme depending on egg distribution of target species. For logistical reasons, the adult samples for the DEPM that would correspond to this survey will be taken in the PELACUS survey, which coincides in time and space. In addition, complementary fish market sampling will be carried out.</t>
  </si>
  <si>
    <t>National Name: SAREVA. For logistical reasons, the adult samples for the DEPM that would correspond to this survey will be taken in the PELACUS survey, which coincides in time and space. In addition, complementary fish market sampling will be carried out.</t>
  </si>
  <si>
    <t>Fishing hauls are undertaken for the estimation of the adult parameters (sex ratio, female weight, batch fecundity and spawning fraction) and are conducted by pelagic trawling following the species schools detection by the echo-sounder. For logistical reasons, the adult samples for the DEPM that would correspond to this survey were taken in the PELACUS survey, which coincides in time and space. In addition, complementary fish market sampling will be carried out.</t>
  </si>
  <si>
    <t>International Mackerel and Horse Mackerel Egg Survey (Triennial)</t>
  </si>
  <si>
    <t>9a North,8c,8b and d South</t>
  </si>
  <si>
    <t>https://www.ices.dk/data/data-portals/Pages/Eggs-and-larvae.aspx</t>
  </si>
  <si>
    <t>https://www.ices.dk/sites/pub/Publication%20Reports/ICES%20Survey%20Protocols%20(SISP)/SISP%206%20Manual%20for%20the%20mackerel%20and%20horse%20mackerel%20egg%20surveys,%20smapling%20at%20sea_Jan%202019.pdf</t>
  </si>
  <si>
    <t>National Name:CAREVA. Adaptative sampling scheme depending on egg distribution of target species. Next in 2022 and 2025</t>
  </si>
  <si>
    <t>Held in 2022, next in 2025</t>
  </si>
  <si>
    <t>National Name:CAREVA. Held in 2022. Next in 2025</t>
  </si>
  <si>
    <t>SIRENO??</t>
  </si>
  <si>
    <t>4 , 5</t>
  </si>
  <si>
    <t>National Name:JUREVA.Adaptative sampling scheme depending on egg distribution of target species. Next in 2022 and 2025</t>
  </si>
  <si>
    <t>National Name:JUREVA. Adaptative sampling scheme depending on egg distribution of target species. Next in 2022 and 2025</t>
  </si>
  <si>
    <t>National Name:JUREVA. Held in 2022. Next in 2025</t>
  </si>
  <si>
    <t>https://doi. org/10.17895/ices.pub.7462</t>
  </si>
  <si>
    <t>Dives</t>
  </si>
  <si>
    <t>https://doi.org/10.17895/ices.pub.8014</t>
  </si>
  <si>
    <t>National Name: ISUNEPCA. The number can not be planned in advance because it is a isometric random sampling within a fix area and the number of station change every year</t>
  </si>
  <si>
    <t>8abd, 7h and j South</t>
  </si>
  <si>
    <t>3 , 4 , 5</t>
  </si>
  <si>
    <t>plankton hauls (BONGOS)</t>
  </si>
  <si>
    <t>National Name:AZTI-MEGS. Held in 2022, next in 2025</t>
  </si>
  <si>
    <t>ICES WGMEGS sharepoint</t>
  </si>
  <si>
    <t>fish hauls (PELAGIC TRAWLS)</t>
  </si>
  <si>
    <t>No link available</t>
  </si>
  <si>
    <t>8abcd</t>
  </si>
  <si>
    <t>plankton hauls (PairoVET&amp;CUFES)</t>
  </si>
  <si>
    <t>ICES WGACEGGsharepoint</t>
  </si>
  <si>
    <t xml:space="preserve">The egg and adult sampling is adaptative so the number of stations and hauls is aproximate </t>
  </si>
  <si>
    <t>The egg and adult sampling is adaptative so the number of CTD is aproximate</t>
  </si>
  <si>
    <t>The number of sampling activities achieved refers to the biological data and reflects the sum of all data collected as it is shown in Table 2.2.</t>
  </si>
  <si>
    <t>litter hauls (Neuston)</t>
  </si>
  <si>
    <t>No link available for this type of sampling activities</t>
  </si>
  <si>
    <t>water samples (eDNA)</t>
  </si>
  <si>
    <t>The sampling scheme was changed, we have stopped sampling at different depths in 8 canyons as we do not have a rosette that goes down to great depths, we only sample at the surface and this has reduced the total number of samples.</t>
  </si>
  <si>
    <t>acoustic profiles (nº of transects)</t>
  </si>
  <si>
    <t>Sightings total effort Km(mammals, seaberds,human activities&amp;devris)</t>
  </si>
  <si>
    <t>Megascope db</t>
  </si>
  <si>
    <t>This database is a private databes created between 3 institutes:AZTI, IEO and University of La Rochelle</t>
  </si>
  <si>
    <t>ICES Acoustic database</t>
  </si>
  <si>
    <t>https://doi.org/10.17895/ices.pub.7462</t>
  </si>
  <si>
    <t xml:space="preserve">Number of transects </t>
  </si>
  <si>
    <t>ICES Acoustc database</t>
  </si>
  <si>
    <t>Groundtruthing fishing hauls are oportunistic</t>
  </si>
  <si>
    <t>Deep-water longline survey</t>
  </si>
  <si>
    <t>National Name: ARSA-primavera</t>
  </si>
  <si>
    <t>Anchovy DEPM (triennial)</t>
  </si>
  <si>
    <t>next 2026.</t>
  </si>
  <si>
    <t>next 2026.  Adaptative sampling scheme depending on egg distribution of target species.</t>
  </si>
  <si>
    <t>Biological data collection is not planned for this survey, except anchovy fecundity (see Table 2.2). TThe survey was a combined anchovy egg (BOCADEVA) and acoustic-trawl (ECOCADIZ) ad-hoc survey (ECO/BOCADEVA_0723 survey), which were performed one after the other, the egg survey first. Such a planning entailed a 3-4 days reduction in the available ship-time (10 days at sea) for the summer acoustic survey as compared with its usual schedule (ca. 13-14 days).</t>
  </si>
  <si>
    <t>Acoustic Survey on Sardine and Anchovy-Recruits</t>
  </si>
  <si>
    <t>ECOCADIZ-RECLUTAS</t>
  </si>
  <si>
    <t>10 , 11</t>
  </si>
  <si>
    <t xml:space="preserve">The adjustment of the survey to the R/V calendar entailed a reduction of 4 days (13 days at sea) in relation to the usually planned days (17 days at sea). </t>
  </si>
  <si>
    <t>The adjustment of the survey to the R/V calendar entailed a reduction of 4 days (13 days at sea) in relation to the usually planned days (17 days at sea). 19 transects (from the 23-transect planned grid) could only be sampled.</t>
  </si>
  <si>
    <t xml:space="preserve">The adjustment of the survey to the R/V calendar entailed a reduction of 4 days (13 days at sea) in relation to the usually planned days (17 days at sea).
The number of sampling activities achieved refers to the biological data and reflects the sum of all data collected as it is shown in Table 2.2. </t>
  </si>
  <si>
    <t>Acoustic index for juvenile bluefin tuna in the Bay of Biscay</t>
  </si>
  <si>
    <t>BFTindex</t>
  </si>
  <si>
    <t>8b, 8c, 8d</t>
  </si>
  <si>
    <t>Autumn Acoustic Survey</t>
  </si>
  <si>
    <t>This survey has been carried out jointly by Spain (IEO) and Portugal (IPMA) (see Text Box 2.6_IBERAS). The area prospected was reduced to cover only the core area of the sardine distribution (9a) following WGHANSA recommendations</t>
  </si>
  <si>
    <t xml:space="preserve">This survey has been carried out jointly by Spain (IEO) and Portugal (IPMA) (see Text Box 2.6_IBERAS). </t>
  </si>
  <si>
    <t>This survey has been carried out jointly by Spain (IEO) and Portugal (IPMA) (see Text Box 2.6_IBERAS).
The number of sampling activities achieved refers to the biological data and reflects the sum of the all data collected as it is shown in Table 2.2.</t>
  </si>
  <si>
    <t>This survey has been carried out jointly by Spain (IEO) and Portugal (IPMA) (see Text Box 2.6_IBERAS). The vessel is now being using for IBERAS, R/V Ramon Margalef, has only 11 places available for the scientific team. Given the variety of activities planned on board, comprising acoustic, biology (analysis of the fishing stations), top predator observers and also collecting ancillary physical variables from both continuos records (SSS, SST and SSF) and CTD casts, there is no place on board for microplastic analysis. Therefore it is not possible to collect litter samples.</t>
  </si>
  <si>
    <t>GSA 1, 5, 6</t>
  </si>
  <si>
    <t>111 tracks; 1300 nautical miles.</t>
  </si>
  <si>
    <t>http://www.medias-project.eu/medias/website/</t>
  </si>
  <si>
    <t>For the next period the sampling area of the Spanish MEDIAS survey has been enlarged to the GSA05. See text box 2.6</t>
  </si>
  <si>
    <t>98 tracks; 1094 nautical miles</t>
  </si>
  <si>
    <t>Technical problems in the vessel caused an 2-days stoppage during the survey reducing the tracks. 
Problems with the ship's operation and schedule prevented GSA 5 from being fully covered and days could not be achieved.</t>
  </si>
  <si>
    <t>Problems with the ship's operation and schedule prevented GSA 5 from being fully covered and days could not be achieved.</t>
  </si>
  <si>
    <t>35-60</t>
  </si>
  <si>
    <t>The number of sampling activities achieved refers to the biological data and reflects the sum of the all data collected as it is shown in Table 2.2.
Problems with the ship's operation and schedule prevented GSA 5 from being fully covered and days could not be achieved.</t>
  </si>
  <si>
    <t>International bottom trawl survey in the Mediterranean</t>
  </si>
  <si>
    <t>GSA 1, 2, 5, 6</t>
  </si>
  <si>
    <t>4, 5, 6, 7, 8</t>
  </si>
  <si>
    <t>MEDITS Handbook v.9 (2017): www.sibm.it/MEDITS%202011/principaleprogramme.htm.</t>
  </si>
  <si>
    <t>The number of sampling activities achieved refers to the stomach contents and reflects the total number of stomachs analyzed, as shown in table 4.1</t>
  </si>
  <si>
    <t>GSA 5, 6 (Balearic Sea)</t>
  </si>
  <si>
    <t>https://doi.org/10.1016/j.dsr2.2017.03.012 ; https://doi.org/10.1016/j.fishres.2018.08.014 ; https://doi.org/10.1016/j.pocean.2010.04.014</t>
  </si>
  <si>
    <t>Table 4.1. Stomach sampling and analysis</t>
  </si>
  <si>
    <t>Time Period</t>
  </si>
  <si>
    <t>Species for stomach sampling</t>
  </si>
  <si>
    <t>Expected number of stomachs</t>
  </si>
  <si>
    <t>Link to stomach sampling protocol</t>
  </si>
  <si>
    <t>Metagenomic techniques</t>
  </si>
  <si>
    <t>Sampled number of stomachs</t>
  </si>
  <si>
    <t>Was the sampling carried out within the planned time period(s)?</t>
  </si>
  <si>
    <t>Was the sampling carried out within the planned area(s)?</t>
  </si>
  <si>
    <t>Indication if AR comments required concerning number of samples achieved</t>
  </si>
  <si>
    <t>see WP guidance for Table 4.1</t>
  </si>
  <si>
    <t>see AR guidance for Table 4.1</t>
  </si>
  <si>
    <t>"=IF(P4/L4&lt;0.9;"x";IF(P4/L4&gt;1.5;"X";""))</t>
  </si>
  <si>
    <t>=IF(OR(Q4="N";R4="N";Q4="";R4="");"X";"")</t>
  </si>
  <si>
    <t>Sampling Protocol (Spanish)</t>
  </si>
  <si>
    <t>biennial sampling (even years); sorted by species</t>
  </si>
  <si>
    <t>5, 6</t>
  </si>
  <si>
    <t>biennial sampling (even years); 3LNO GFS 1st part</t>
  </si>
  <si>
    <t>5 ,6</t>
  </si>
  <si>
    <t>biennial sampling (even years); 3LNO GFS 2nd part</t>
  </si>
  <si>
    <t>P1: Evaluación de recursos pesqueros en el área del ICES – CIEM (Comisión Internacional para la Exploración del Mar)</t>
  </si>
  <si>
    <t>National Acronym: DEMERSALES. Sampling scheme: 10 individuals/haul.</t>
  </si>
  <si>
    <t>The sampling scheme (10 specimens/haul) was properly  followed. The number of stomachs was higher than expected due to the increase in the abundance or occurrence of this species during the survey.</t>
  </si>
  <si>
    <t>National Acronym: DEMERSALES. Sampling scheme: 10 individuals/lenght class (≤15; 16-23; 24-36; &gt;36)/haul.</t>
  </si>
  <si>
    <t>The sampling scheme (10 specimens/size range) was properly  followed. The number of stomachs was higher than expected due to the increase in the abundance or occurrence of this species during the survey.</t>
  </si>
  <si>
    <t>National Acronym: DEMERSALES. Sampling scheme: 10 individuals/lenght class (11-17; 18-32; &gt;33)/haul.</t>
  </si>
  <si>
    <t>National Acronym: DEMERSALES. Sampling scheme: 10 individuals/lenght class (9-17; 18-34; 35-69; &gt;69)/haul.</t>
  </si>
  <si>
    <t>The sampling scheme (10 specimens/haul) was properly  followed. The number of stomachs was lower than expected due to the decrease in the abundance or occurrence of this species during the survey.</t>
  </si>
  <si>
    <t>9a South (Gulf of Cadiz)</t>
  </si>
  <si>
    <t>Arnoglossus laterna</t>
  </si>
  <si>
    <t>National Acronym: ARSA_Otoño. Sampling scheme: 10 individuals/haul.</t>
  </si>
  <si>
    <t>Citharus linguatula</t>
  </si>
  <si>
    <t>National Acronym: ARSA_Otoño. Sampling scheme: 10 individuals/lenght class (&gt;11; 11-19; 20-29; &gt;29)/haul.</t>
  </si>
  <si>
    <t>Serranus hepatus</t>
  </si>
  <si>
    <t>P2: Evaluación de recursos pesqueros en el Mediterráneo</t>
  </si>
  <si>
    <t>see file MED8. STREAM project. D4.1</t>
  </si>
  <si>
    <t>The survey protocol is sampling a fixed number of individuals by length in each GSA, and not the number agreed in the STREAM protocol. The number of stomachs  was higher than expected due to the occurrence of this species during the survey.</t>
  </si>
  <si>
    <r>
      <rPr>
        <i/>
        <sz val="10"/>
        <rFont val="Arial"/>
        <family val="2"/>
      </rPr>
      <t>L. piscatorius</t>
    </r>
    <r>
      <rPr>
        <sz val="10"/>
        <rFont val="Arial"/>
        <family val="2"/>
      </rPr>
      <t xml:space="preserve"> is a rare species in Spanish waters. All the individuals catched were sampled. </t>
    </r>
  </si>
  <si>
    <t>Table 5.1. Fleet total population and clustering</t>
  </si>
  <si>
    <t xml:space="preserve">Implementation year </t>
  </si>
  <si>
    <t>Supra region</t>
  </si>
  <si>
    <t>Fishing technique</t>
  </si>
  <si>
    <t>Length class </t>
  </si>
  <si>
    <t>Total population (WP)</t>
  </si>
  <si>
    <t>AR reference year</t>
  </si>
  <si>
    <t>Total population (AR)</t>
  </si>
  <si>
    <t>Indicate year or range of years, using the format '202X' or '202X-202X'</t>
  </si>
  <si>
    <t xml:space="preserve">MasterCodeList 'Supra region' </t>
  </si>
  <si>
    <t>MasterCodeList 'Geo Indicator'</t>
  </si>
  <si>
    <t xml:space="preserve">MasterCodeList 'Activity indicator' </t>
  </si>
  <si>
    <t>MasterCodeList 'Fishing technique'</t>
  </si>
  <si>
    <t>MasterCodeList 'Length class'</t>
  </si>
  <si>
    <t xml:space="preserve">see WP guidance for Table 3.1 and Text Box 5.2; rules for clustering (paragraph 4. Description of clustering) </t>
  </si>
  <si>
    <t>see WP guidance for Table 5.1</t>
  </si>
  <si>
    <t>Year for which data have been collected</t>
  </si>
  <si>
    <t>see AR guidance for Table 5.1</t>
  </si>
  <si>
    <t xml:space="preserve">see AR guidance for Table 5.1 </t>
  </si>
  <si>
    <t>Inactive vessels 0-&lt; 10 m</t>
  </si>
  <si>
    <t>Inactive vessels 10-&lt; 12 m*</t>
  </si>
  <si>
    <t>No vessels in this segment in 2022.</t>
  </si>
  <si>
    <t>Purse seiners 12-&lt; 18 m*</t>
  </si>
  <si>
    <t>Vessels using active and passive gear</t>
  </si>
  <si>
    <t>Vessels using active and passive gear 0-&lt; 10 m*</t>
  </si>
  <si>
    <t>Vessels using hooks 10-&lt; 12 m*</t>
  </si>
  <si>
    <t>Vessels using hooks 12-&lt; 18 m</t>
  </si>
  <si>
    <t>Vessels using hooks 24-&lt; 40 m*</t>
  </si>
  <si>
    <t>Vessels using Pots and/or traps 10-&lt; 12 m*</t>
  </si>
  <si>
    <t>Vessels using hooks 12-&lt; 18 m*</t>
  </si>
  <si>
    <t>Demersal trawlers and/or demersal seiners 12-&lt; 18 m*</t>
  </si>
  <si>
    <t>Demersal trawlers and/or demersal seiners 18-&lt; 24 m</t>
  </si>
  <si>
    <t>Demersal trawlers and/or demersal seiners 24-&lt; 40 m</t>
  </si>
  <si>
    <t>Demersal trawlers and/or demersal seiners 40 m or larger</t>
  </si>
  <si>
    <t>Dredgers 0-&lt; 10 m</t>
  </si>
  <si>
    <t>Dredgers 10-&lt; 12 m</t>
  </si>
  <si>
    <t>Dredgers 12-&lt; 18 m</t>
  </si>
  <si>
    <t>Drift and/or fixed netters 10-&lt; 12 m*</t>
  </si>
  <si>
    <t>Drift and/or fixed netters 12-&lt; 18 m</t>
  </si>
  <si>
    <t>Drift and/or fixed netters 18-&lt; 24 m*</t>
  </si>
  <si>
    <t>Purse seiners 10-&lt; 12 m*</t>
  </si>
  <si>
    <t>Purse seiners 12-&lt; 18 m</t>
  </si>
  <si>
    <t>Purse seiners 18-&lt; 24 m*</t>
  </si>
  <si>
    <t>It was not necessary to cluster this segment in 2022.</t>
  </si>
  <si>
    <t>Purse seiners 24-&lt; 40 m*</t>
  </si>
  <si>
    <t>Vessels using active and passive gear 0-&lt; 10 m</t>
  </si>
  <si>
    <t>Vessels using active and passive gear 10-&lt; 12 m</t>
  </si>
  <si>
    <t>Vessels using active and passive gear 12-&lt; 18 m</t>
  </si>
  <si>
    <t>Vessels using hooks 18-&lt; 24 m</t>
  </si>
  <si>
    <t>Vessels using hooks 24-&lt; 40 m</t>
  </si>
  <si>
    <t>LLD</t>
  </si>
  <si>
    <t>Vessels using Polyvalent “passive” gears only 24-&lt; 40 m*</t>
  </si>
  <si>
    <t>Vessels using Pots and/or traps 10-&lt; 12 m</t>
  </si>
  <si>
    <t>Vessels using Pots and/or traps 12-&lt; 18 m</t>
  </si>
  <si>
    <t xml:space="preserve">NGI </t>
  </si>
  <si>
    <t>Inactive vessels 10-&lt; 12 m</t>
  </si>
  <si>
    <t>Inactive vessels 12-&lt; 18 m</t>
  </si>
  <si>
    <t>Inactive vessels 18-&lt; 24 m*</t>
  </si>
  <si>
    <t>Demersal trawlers and/or demersal seiners 12-&lt; 18 m</t>
  </si>
  <si>
    <t>Demersal trawlers and/or demersal seiners 6-&lt; 12 m</t>
  </si>
  <si>
    <t>Dredgers 6-&lt; 12 m*</t>
  </si>
  <si>
    <t>Drift and/or fixed netters 6-&lt; 12 m</t>
  </si>
  <si>
    <t>Purse seiners 18-&lt; 24 m</t>
  </si>
  <si>
    <t>Purse seiners 6-&lt; 12 m</t>
  </si>
  <si>
    <t>Vessels using active and passive gear 0-&lt; 6 m</t>
  </si>
  <si>
    <t>Vessels using active and passive gear 6-&lt; 12 m</t>
  </si>
  <si>
    <t>Vessels using hooks 6-&lt; 12 m*</t>
  </si>
  <si>
    <t>Vessels using hooks 18-&lt; 24 m*</t>
  </si>
  <si>
    <t>Vessels using Pots and/or traps 12-&lt; 18 m*</t>
  </si>
  <si>
    <t>Vessels using Pots and/or traps 6-&lt; 12 m</t>
  </si>
  <si>
    <t>Inactive vessels 0-&lt; 6 m</t>
  </si>
  <si>
    <t>Inactive vessels 6-&lt; 12 m</t>
  </si>
  <si>
    <t>Purse seiners 40 m or larger</t>
  </si>
  <si>
    <t>Vessels using hooks 40 m or larger</t>
  </si>
  <si>
    <t>Inactive vessels 24-&lt; 40 m*</t>
  </si>
  <si>
    <t>New segment in 2022.</t>
  </si>
  <si>
    <t>Table 5.2. Economic and social variables for fisheries data collection strategy</t>
  </si>
  <si>
    <t>Type of variables (E/S)</t>
  </si>
  <si>
    <t xml:space="preserve">Economic and Social Variables </t>
  </si>
  <si>
    <t xml:space="preserve">Data collection scheme </t>
  </si>
  <si>
    <t>Planned sample rate (%)</t>
  </si>
  <si>
    <t>Total population</t>
  </si>
  <si>
    <t>Updated planned sample rate (%)</t>
  </si>
  <si>
    <t>Updated planned sample number</t>
  </si>
  <si>
    <t>Achieved response number</t>
  </si>
  <si>
    <t>Response rate (%)</t>
  </si>
  <si>
    <t>Achieved coverage (%)</t>
  </si>
  <si>
    <t>Updated planned sample rate/ Planned sample rate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</si>
  <si>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</si>
  <si>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</si>
  <si>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</si>
  <si>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</si>
  <si>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</si>
  <si>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</si>
  <si>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derived from Table 5.1 (Total population (AR))</t>
  </si>
  <si>
    <t>=ROUNDUP(N4*O4;0)</t>
  </si>
  <si>
    <t>=Q4/P4</t>
  </si>
  <si>
    <t>=Q4/N4</t>
  </si>
  <si>
    <t>=O4/K4</t>
  </si>
  <si>
    <t>see AR guidance for Table 5.2</t>
  </si>
  <si>
    <t>no data is collected for inactive vessel</t>
  </si>
  <si>
    <t>Purse seiners 0-&lt; 10 m</t>
  </si>
  <si>
    <t>there are no vessels in this segment for the reference year</t>
  </si>
  <si>
    <t>Purse seiners 0-&lt; 10 m*</t>
  </si>
  <si>
    <t>Purse seiners 10-&lt; 12 m</t>
  </si>
  <si>
    <t>Explanation of deviations in Text Box</t>
  </si>
  <si>
    <t>FTEs by gender</t>
  </si>
  <si>
    <t>Full-time equivalent (FTE)</t>
  </si>
  <si>
    <t>sales notes/logbook</t>
  </si>
  <si>
    <t xml:space="preserve"> </t>
  </si>
  <si>
    <t>Data source fleet register</t>
  </si>
  <si>
    <t>Total vessel power</t>
  </si>
  <si>
    <t>Total vessel tonnage</t>
  </si>
  <si>
    <t>Purse seiners 24-&lt; 40 m</t>
  </si>
  <si>
    <t>Purse seiners 40 m or larger*</t>
  </si>
  <si>
    <t>Sales Notes</t>
  </si>
  <si>
    <t>Vessels using active and passive gear 10-&lt; 12 m*</t>
  </si>
  <si>
    <t>Vessels using active and passive gear 12-&lt; 18 m*</t>
  </si>
  <si>
    <t>Vessels using active and passive gear 18-&lt; 24 m</t>
  </si>
  <si>
    <t>Vessels using active and passive gear 18-&lt; 24 m*</t>
  </si>
  <si>
    <t>Vessels using active and passive gear 24-&lt; 40 m</t>
  </si>
  <si>
    <t>Vessels using active and passive gear 24-&lt; 40 m*</t>
  </si>
  <si>
    <t>Vessels using active and passive gear 40 m or larger</t>
  </si>
  <si>
    <t>Vessels using active and passive gear 40 m or larger*</t>
  </si>
  <si>
    <t>Vessels using hooks 0-&lt; 10 m</t>
  </si>
  <si>
    <t>Vessels using hooks 0-&lt; 10 m*</t>
  </si>
  <si>
    <t>Vessels using hooks 10-&lt; 12 m</t>
  </si>
  <si>
    <t>Vessels using hooks 40 m or larger*</t>
  </si>
  <si>
    <t>Vessels using Pots and/or traps 0-&lt; 10 m</t>
  </si>
  <si>
    <t>Vessels using Pots and/or traps 0-&lt; 10 m*</t>
  </si>
  <si>
    <t>Vessels using Pots and/or traps 18-&lt; 24 m</t>
  </si>
  <si>
    <t>Vessels using Pots and/or traps 18-&lt; 24 m*</t>
  </si>
  <si>
    <t>Vessels using Pots and/or traps 24-&lt; 40 m</t>
  </si>
  <si>
    <t>Vessels using Pots and/or traps 24-&lt; 40 m*</t>
  </si>
  <si>
    <t>Vessels using Pots and/or traps 40 m or larger</t>
  </si>
  <si>
    <t>Vessels using Pots and/or traps 40 m or larger*</t>
  </si>
  <si>
    <t>There are no vessels in this segment for the reference year</t>
  </si>
  <si>
    <t>Demersal trawlers and/or demersal seiners 0-&lt; 10 m</t>
  </si>
  <si>
    <t>Demersal trawlers and/or demersal seiners 0-&lt; 10 m*</t>
  </si>
  <si>
    <t>Demersal trawlers and/or demersal seiners 10-&lt; 12 m</t>
  </si>
  <si>
    <t>Demersal trawlers and/or demersal seiners 10-&lt; 12 m*</t>
  </si>
  <si>
    <t>Demersal trawlers and/or demersal seiners 18-&lt; 24 m*</t>
  </si>
  <si>
    <t>Demersal trawlers and/or demersal seiners 24-&lt; 40 m*</t>
  </si>
  <si>
    <t>Demersal trawlers and/or demersal seiners 40 m or larger*</t>
  </si>
  <si>
    <t>Dredgers 0-&lt; 10 m*</t>
  </si>
  <si>
    <t>Dredgers 10-&lt; 12 m*</t>
  </si>
  <si>
    <t>Dredgers 12-&lt; 18 m*</t>
  </si>
  <si>
    <t>Dredgers 18-&lt; 24 m</t>
  </si>
  <si>
    <t>Dredgers 18-&lt; 24 m*</t>
  </si>
  <si>
    <t>Dredgers 24-&lt; 40 m</t>
  </si>
  <si>
    <t>Dredgers 24-&lt; 40 m*</t>
  </si>
  <si>
    <t>Dredgers 40 m or larger</t>
  </si>
  <si>
    <t>Dredgers 40 m or larger*</t>
  </si>
  <si>
    <t>Drift and/or fixed netters 0-&lt; 10 m</t>
  </si>
  <si>
    <t>Drift and/or fixed netters 0-&lt; 10 m*</t>
  </si>
  <si>
    <t>Drift and/or fixed netters 10-&lt; 12 m</t>
  </si>
  <si>
    <t>This cluster does not exist for the reference year</t>
  </si>
  <si>
    <t xml:space="preserve">Data source fleet register.  </t>
  </si>
  <si>
    <t>Drift and/or fixed netters 12-&lt; 18 m*</t>
  </si>
  <si>
    <t>Drift and/or fixed netters 18-&lt; 24 m</t>
  </si>
  <si>
    <t>Drift and/or fixed netters 24-&lt; 40 m</t>
  </si>
  <si>
    <t>Drift and/or fixed netters 24-&lt; 40 m*</t>
  </si>
  <si>
    <t>Drift and/or fixed netters 40 m or larger</t>
  </si>
  <si>
    <t>Drift and/or fixed netters 40 m or larger*</t>
  </si>
  <si>
    <t>Vessels using hooks LLD 0-&lt; 10 m</t>
  </si>
  <si>
    <t>Vessels using hooks LLD 0-&lt; 10 m*</t>
  </si>
  <si>
    <t>Vessels using hooks LLD 10-&lt; 12 m</t>
  </si>
  <si>
    <t>Vessels using hooks LLD 10-&lt; 12 m*</t>
  </si>
  <si>
    <t>Vessels using hooks LLD 12-&lt; 18 m</t>
  </si>
  <si>
    <t>Vessels using hooks LLD 12-&lt; 18 m*</t>
  </si>
  <si>
    <t>Vessels using hooks LLD 18-&lt; 24 m</t>
  </si>
  <si>
    <t>Vessels using hooks LLD 18-&lt; 24 m*</t>
  </si>
  <si>
    <t>Vessels using hooks LLD 24-&lt; 40 m</t>
  </si>
  <si>
    <t>Vessels using hooks LLD 24-&lt; 40 m*</t>
  </si>
  <si>
    <t>Vessels using hooks LLD 40 m or larger</t>
  </si>
  <si>
    <t>Vessels using hooks LLD 40 m or larger*</t>
  </si>
  <si>
    <t>Vessels using Polyvalent “passive” gears only 0-&lt; 10 m</t>
  </si>
  <si>
    <t>Vessels using Polyvalent “passive” gears only 0-&lt; 10 m*</t>
  </si>
  <si>
    <t>Vessels using Polyvalent “passive” gears only 10-&lt; 12 m</t>
  </si>
  <si>
    <t>Vessels using Polyvalent “passive” gears only 10-&lt; 12 m*</t>
  </si>
  <si>
    <t>Vessels using Polyvalent “passive” gears only 12-&lt; 18 m</t>
  </si>
  <si>
    <t>Vessels using Polyvalent “passive” gears only 12-&lt; 18 m*</t>
  </si>
  <si>
    <t>Vessels using Polyvalent “passive” gears only 18-&lt; 24 m</t>
  </si>
  <si>
    <t>Vessels using Polyvalent “passive” gears only 18-&lt; 24 m*</t>
  </si>
  <si>
    <t>Vessels using Polyvalent “passive” gears only 24-&lt; 40 m</t>
  </si>
  <si>
    <t>Vessels using Polyvalent “passive” gears only 40 m or larger</t>
  </si>
  <si>
    <t>Vessels using Polyvalent “passive” gears only 40 m or larger*</t>
  </si>
  <si>
    <t>Demersal trawlers and/or demersal seiners 0-&lt; 6 m</t>
  </si>
  <si>
    <t>Demersal trawlers and/or demersal seiners 0-&lt; 6 m*</t>
  </si>
  <si>
    <t>Demersal trawlers and/or demersal seiners 6-&lt; 12 m*</t>
  </si>
  <si>
    <t>Dredgers 0-&lt; 6 m</t>
  </si>
  <si>
    <t>Dredgers 0-&lt; 6 m*</t>
  </si>
  <si>
    <t>Dredgers 6-&lt; 12 m</t>
  </si>
  <si>
    <t>Drift and/or fixed netters 0-&lt; 6 m</t>
  </si>
  <si>
    <t>Drift and/or fixed netters 0-&lt; 6 m*</t>
  </si>
  <si>
    <t>Drift and/or fixed netters 6-&lt; 12 m*</t>
  </si>
  <si>
    <t>Purse seiners 0-&lt; 6 m</t>
  </si>
  <si>
    <t>Purse seiners 0-&lt; 6 m*</t>
  </si>
  <si>
    <t>Purse seiners 6-&lt; 12 m*</t>
  </si>
  <si>
    <t>Vessels using active and passive gear 0-&lt; 6 m*</t>
  </si>
  <si>
    <t>Vessels using active and passive gear 6-&lt; 12 m*</t>
  </si>
  <si>
    <t>Vessels using hooks 0-&lt; 6 m</t>
  </si>
  <si>
    <t>Vessels using hooks 0-&lt; 6 m*</t>
  </si>
  <si>
    <t>Vessels using hooks 6-&lt; 12 m</t>
  </si>
  <si>
    <t>Vessels using hooks LLD 0-&lt; 6 m</t>
  </si>
  <si>
    <t>Vessels using hooks LLD 0-&lt; 6 m*</t>
  </si>
  <si>
    <t>Vessels using hooks LLD 6-&lt; 12 m</t>
  </si>
  <si>
    <t>Vessels using hooks LLD 6-&lt; 12 m*</t>
  </si>
  <si>
    <t>Vessels using Pots and/or traps 0-&lt; 6 m</t>
  </si>
  <si>
    <t>Vessels using Pots and/or traps 0-&lt; 6 m*</t>
  </si>
  <si>
    <t>Vessels using Pots and/or traps 6-&lt; 12 m*</t>
  </si>
  <si>
    <t>Data source fleet register.</t>
  </si>
  <si>
    <t>Data on socioeconomic variables are not available yet as it is a segment that appeared in 2023. The results will be reported in 2024.</t>
  </si>
  <si>
    <t>Vessels using Polyvalent “passive” gears only 0&lt;10m</t>
  </si>
  <si>
    <t>Data on socioeconomic variables are not available yet as it is a segment that appeared in 2023. The results will be reported in 2024.
This fishing tehcnique refers to PG not to PGP. See the comment explained in the Text Box 5.2</t>
  </si>
  <si>
    <t>This fishing tehcnique refers to PG not to PGP. See the comment explained in the Text Box 5.2</t>
  </si>
  <si>
    <t>Table 6.1. Economic and social variables for aquaculture data collection strategy</t>
  </si>
  <si>
    <t>Aquaculture Technique</t>
  </si>
  <si>
    <r>
      <t>Type of variables (E/S</t>
    </r>
    <r>
      <rPr>
        <sz val="10"/>
        <rFont val="Arial"/>
        <family val="2"/>
      </rPr>
      <t>)</t>
    </r>
  </si>
  <si>
    <t>Aquaculture Tresholds</t>
  </si>
  <si>
    <t>Number of Enterprises</t>
  </si>
  <si>
    <t>MasterCodeList 'Aquaculture technique'</t>
  </si>
  <si>
    <t>MasterCodeList 'Aquaculture species group'</t>
  </si>
  <si>
    <t xml:space="preserve">MasterCodeList 'Aquaculture Thresholds'  </t>
  </si>
  <si>
    <t>see WP guidance for Table 6.1</t>
  </si>
  <si>
    <t>=ROUNDUP(N4*M4;0)</t>
  </si>
  <si>
    <t>=P4/(O4)</t>
  </si>
  <si>
    <t>=P4/M4</t>
  </si>
  <si>
    <t>=N4/J4</t>
  </si>
  <si>
    <t>see AR guidance for Table 6.1</t>
  </si>
  <si>
    <t>Planned sample rate for PSS cannot be changed as this rate is derived from a formula. Any change would imply that some of the variables have to be modified. To adapt these registers to comments from EWG 22-18, PPS has been changed into C, but we would like to highlight that PSS scenarios with Planned sample rate (%) of 100% may occur. The data will have to be grouped to comply with statistical confidentiality because there are fewer than 3 companies in this segment.
Strata with small size and high variability or significant interest in the study.</t>
  </si>
  <si>
    <t>The data has been grouped to comply with statistical confidentiality (clusters in Text box)</t>
  </si>
  <si>
    <t>The data will have to be grouped to comply with statistical confidentiality because there are fewer than 3 companies in this segment.</t>
  </si>
  <si>
    <t>Planned sample rate for PSS cannot be changed as this rate is derived from a formula. Any change would imply that some of the variables have to be modified. To adapt these registers to comments from EWG 22-18, PPS has been changed into C, but we would like to highlight that PSS scenarios with Planned sample rate (%) of 100% may occur. Strata with small size and high variability or significant interest in the study.</t>
  </si>
  <si>
    <t>The data collection scheme was C but the collection of the entire stratum has not been carried out</t>
  </si>
  <si>
    <t>The data has been grouped to comply with statistical confidentiality (clusters in Text box). The data collection scheme was C but the collection of the entire stratum has not been carried out</t>
  </si>
  <si>
    <t>Fish feed used</t>
  </si>
  <si>
    <t xml:space="preserve">Planned sample rate for PSS cannot be changed as this rate is derived from a formula. Any change would imply that some of the variables have to be modified. To adapt these registers to comments from EWG 22-18, PPS has been changed into C, but we would like to highlight that PSS scenarios with Planned sample rate (%) of 100% may occur. Strata with small size and high variability or significant interest in the study. </t>
  </si>
  <si>
    <t>Other aquatic organisms</t>
  </si>
  <si>
    <t>Table 7.1. Economic and social variables for fish processing data collection strategy</t>
  </si>
  <si>
    <t>Fish Processing Segment</t>
  </si>
  <si>
    <t xml:space="preserve"> Fish Processing Activity</t>
  </si>
  <si>
    <t xml:space="preserve">MasterCodeList 'Fish processing segment' </t>
  </si>
  <si>
    <t>MasterCodeList 'Fish processing activity'</t>
  </si>
  <si>
    <t>see WP guidance for Table 7.1</t>
  </si>
  <si>
    <t>=ROUNDUP(M4*L4;0)</t>
  </si>
  <si>
    <t>=O4/(N4)</t>
  </si>
  <si>
    <t>=O4/L4</t>
  </si>
  <si>
    <t>=M4/I4</t>
  </si>
  <si>
    <t>see AR guidance for Table 7.1</t>
  </si>
  <si>
    <t>No data collection is expected</t>
  </si>
  <si>
    <t>Obtained in the last collection</t>
  </si>
  <si>
    <t>No data, for not being collected by the main source of the survey</t>
  </si>
  <si>
    <t>Value of raw material by country of origin (domestic, other EU or non-EU)</t>
  </si>
  <si>
    <t>Value of raw material by production environment (capture based fishery and aquaculture sector)</t>
  </si>
  <si>
    <t>Weight of raw material by country of origin (domestic, other EU or non-EU)</t>
  </si>
  <si>
    <t>Weight of raw material by production environment (capture based fishery and aquaculture sector)</t>
  </si>
  <si>
    <t>Planned sample rate for PSS cannot be changed as this rate is derived from a formula. Any change would imply that some of the variables have to be modified. To adapt these registers to comments from EWG 22-18, PPS has been changed into C, but we would like to highlight that PSS scenarios with Planned sample rate (%) of 100% may occur.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</si>
</sst>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
    <numFmt numFmtId="166" formatCode="0.0"/>
    <numFmt numFmtId="167" formatCode="m\,\ d"/>
    <numFmt numFmtId="168" formatCode="m\-d"/>
    <numFmt numFmtId="169" formatCode="m\,\ d\,\ yy"/>
    <numFmt numFmtId="170" formatCode="s&quot;tan&quot;d\a\rd"/>
    <numFmt numFmtId="171" formatCode="gg/mm/yyyy"/>
  </numFmts>
  <fonts count="39">
    <font>
      <sz val="10"/>
      <color rgb="FF000000"/>
      <name val="Arial"/>
      <scheme val="minor"/>
    </font>
    <font>
      <sz val="10"/>
      <color rgb="FF000000"/>
      <name val="Arial"/>
      <family val="2"/>
    </font>
    <font>
      <b/>
      <sz val="10"/>
      <color theme="1"/>
      <name val="Arial"/>
      <family val="2"/>
    </font>
    <font>
      <sz val="10"/>
      <color theme="1"/>
      <name val="Arial"/>
      <family val="2"/>
    </font>
    <font>
      <sz val="10"/>
      <color theme="1"/>
      <name val="Calibri"/>
      <family val="2"/>
    </font>
    <font>
      <b/>
      <sz val="12"/>
      <color theme="1"/>
      <name val="Arial"/>
      <family val="2"/>
    </font>
    <font>
      <b/>
      <sz val="11"/>
      <color theme="1"/>
      <name val="Arial"/>
      <family val="2"/>
    </font>
    <font>
      <b/>
      <sz val="10"/>
      <color theme="1"/>
      <name val="Calibri"/>
      <family val="2"/>
    </font>
    <font>
      <b/>
      <sz val="14"/>
      <name val="Arial"/>
      <family val="2"/>
    </font>
    <font>
      <sz val="10"/>
      <color rgb="FF000000"/>
      <name val="Arial"/>
      <family val="2"/>
      <scheme val="minor"/>
    </font>
    <font>
      <sz val="10"/>
      <name val="Arial"/>
      <family val="2"/>
    </font>
    <font>
      <b/>
      <sz val="10"/>
      <name val="Arial"/>
      <family val="2"/>
    </font>
    <font>
      <sz val="10"/>
      <name val="Arial"/>
      <family val="2"/>
      <scheme val="minor"/>
    </font>
    <font>
      <strike/>
      <sz val="10"/>
      <name val="Arial"/>
      <family val="2"/>
    </font>
    <font>
      <i/>
      <sz val="10"/>
      <name val="Arial"/>
      <family val="2"/>
    </font>
    <font>
      <u/>
      <sz val="10"/>
      <name val="Arial"/>
      <family val="2"/>
    </font>
    <font>
      <b/>
      <i/>
      <sz val="10"/>
      <name val="Arial"/>
      <family val="2"/>
    </font>
    <font>
      <sz val="10"/>
      <name val="Calibri"/>
      <family val="2"/>
    </font>
    <font>
      <b/>
      <sz val="24"/>
      <name val="Arial"/>
      <family val="2"/>
    </font>
    <font>
      <sz val="14"/>
      <name val="Arial"/>
      <family val="2"/>
    </font>
    <font>
      <b/>
      <sz val="24"/>
      <color theme="1"/>
      <name val="Arial"/>
      <family val="2"/>
    </font>
    <font>
      <strike/>
      <sz val="10"/>
      <color rgb="FFFF0000"/>
      <name val="Arial"/>
      <family val="2"/>
    </font>
    <font>
      <sz val="11"/>
      <name val="Calibri"/>
      <family val="2"/>
      <charset val="1"/>
    </font>
    <font>
      <sz val="10"/>
      <color rgb="FFFF0000"/>
      <name val="Arial"/>
      <family val="2"/>
    </font>
    <font>
      <b/>
      <sz val="10"/>
      <color rgb="FF0000FF"/>
      <name val="Arial"/>
      <family val="2"/>
    </font>
    <font>
      <i/>
      <sz val="10"/>
      <color theme="1"/>
      <name val="Arial"/>
      <family val="2"/>
    </font>
    <font>
      <sz val="10"/>
      <color rgb="FF000000"/>
      <name val="Arial"/>
      <family val="2"/>
    </font>
    <font>
      <sz val="11"/>
      <name val="Calibri"/>
      <family val="2"/>
    </font>
    <font>
      <u/>
      <sz val="10"/>
      <color theme="10"/>
      <name val="Arial"/>
      <family val="2"/>
      <scheme val="minor"/>
    </font>
    <font>
      <sz val="10"/>
      <color rgb="FF000000"/>
      <name val="Arial"/>
      <family val="2"/>
      <scheme val="minor"/>
    </font>
    <font>
      <i/>
      <sz val="11"/>
      <name val="Calibri"/>
      <family val="2"/>
    </font>
    <font>
      <sz val="9"/>
      <name val="Arial"/>
      <family val="2"/>
    </font>
    <font>
      <sz val="11"/>
      <name val="Arial"/>
      <family val="2"/>
    </font>
    <font>
      <u/>
      <sz val="10"/>
      <name val="Roboto"/>
    </font>
    <font>
      <u/>
      <sz val="11"/>
      <name val="Calibri"/>
      <family val="2"/>
    </font>
    <font>
      <u/>
      <sz val="10"/>
      <name val="Arial"/>
      <family val="2"/>
      <scheme val="minor"/>
    </font>
    <font>
      <sz val="10"/>
      <name val="Arial"/>
      <family val="2"/>
      <scheme val="minor"/>
    </font>
    <font>
      <b/>
      <sz val="14"/>
      <color rgb="FFFF0000"/>
      <name val="Arial"/>
      <family val="2"/>
    </font>
    <font>
      <sz val="10"/>
      <color rgb="FFFF0000"/>
      <name val="Arial"/>
      <family val="2"/>
      <scheme val="minor"/>
    </font>
  </fonts>
  <fills count="24">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FFFF00"/>
        <bgColor indexed="64"/>
      </patternFill>
    </fill>
    <fill>
      <patternFill patternType="solid">
        <fgColor rgb="FFD9D9D9"/>
        <bgColor indexed="64"/>
      </patternFill>
    </fill>
    <fill>
      <patternFill patternType="solid">
        <fgColor rgb="FFD9D9D9"/>
        <bgColor rgb="FFD9D9D9"/>
      </patternFill>
    </fill>
    <fill>
      <patternFill patternType="solid">
        <fgColor theme="0" tint="-0.14999847407452621"/>
        <bgColor indexed="64"/>
      </patternFill>
    </fill>
    <fill>
      <patternFill patternType="solid">
        <fgColor theme="0" tint="-0.14999847407452621"/>
        <bgColor rgb="FFD9D9D9"/>
      </patternFill>
    </fill>
    <fill>
      <patternFill patternType="solid">
        <fgColor theme="0" tint="-0.14999847407452621"/>
        <bgColor rgb="FFCCCCCC"/>
      </patternFill>
    </fill>
    <fill>
      <patternFill patternType="solid">
        <fgColor rgb="FFFFFF00"/>
        <bgColor rgb="FFD9D9D9"/>
      </patternFill>
    </fill>
    <fill>
      <patternFill patternType="solid">
        <fgColor rgb="FFFFFF00"/>
        <bgColor rgb="FFFFFF00"/>
      </patternFill>
    </fill>
    <fill>
      <patternFill patternType="solid">
        <fgColor rgb="FFD9D9D9"/>
        <bgColor rgb="FF000000"/>
      </patternFill>
    </fill>
    <fill>
      <patternFill patternType="solid">
        <fgColor theme="0" tint="-0.14999847407452621"/>
        <bgColor rgb="FFFFFF00"/>
      </patternFill>
    </fill>
    <fill>
      <patternFill patternType="solid">
        <fgColor theme="0" tint="-0.14999847407452621"/>
        <bgColor rgb="FF000000"/>
      </patternFill>
    </fill>
    <fill>
      <patternFill patternType="solid">
        <fgColor rgb="FFFFFF00"/>
        <bgColor rgb="FF000000"/>
      </patternFill>
    </fill>
    <fill>
      <patternFill patternType="solid">
        <fgColor rgb="FFCCCCCC"/>
        <bgColor rgb="FFCCCCCC"/>
      </patternFill>
    </fill>
    <fill>
      <patternFill patternType="solid">
        <fgColor rgb="FFBFBFBF"/>
        <bgColor indexed="64"/>
      </patternFill>
    </fill>
    <fill>
      <patternFill patternType="solid">
        <fgColor theme="7" tint="0.79998168889431442"/>
        <bgColor indexed="64"/>
      </patternFill>
    </fill>
    <fill>
      <patternFill patternType="solid">
        <fgColor theme="0" tint="-0.14999847407452621"/>
        <bgColor rgb="FF00FF00"/>
      </patternFill>
    </fill>
    <fill>
      <patternFill patternType="solid">
        <fgColor theme="2" tint="-0.14999847407452621"/>
        <bgColor indexed="64"/>
      </patternFill>
    </fill>
    <fill>
      <patternFill patternType="solid">
        <fgColor rgb="FFD9D9D9"/>
        <bgColor rgb="FFD8D8D8"/>
      </patternFill>
    </fill>
    <fill>
      <patternFill patternType="solid">
        <fgColor theme="0" tint="-0.14999847407452621"/>
        <bgColor rgb="FFD8D8D8"/>
      </patternFill>
    </fill>
    <fill>
      <patternFill patternType="solid">
        <fgColor theme="0"/>
        <bgColor indexed="64"/>
      </patternFill>
    </fill>
  </fills>
  <borders count="4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medium">
        <color rgb="FF000000"/>
      </bottom>
      <diagonal/>
    </border>
    <border>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rgb="FF000000"/>
      </left>
      <right style="thin">
        <color indexed="64"/>
      </right>
      <top style="thin">
        <color rgb="FF000000"/>
      </top>
      <bottom style="thin">
        <color indexed="64"/>
      </bottom>
      <diagonal/>
    </border>
    <border>
      <left style="thin">
        <color rgb="FFCC0000"/>
      </left>
      <right style="thin">
        <color rgb="FFCC0000"/>
      </right>
      <top style="thin">
        <color rgb="FFCC0000"/>
      </top>
      <bottom style="thin">
        <color rgb="FFCC0000"/>
      </bottom>
      <diagonal/>
    </border>
    <border>
      <left style="thin">
        <color rgb="FFFF0000"/>
      </left>
      <right style="thin">
        <color rgb="FF000000"/>
      </right>
      <top style="thin">
        <color rgb="FFFF0000"/>
      </top>
      <bottom style="thin">
        <color rgb="FFFF0000"/>
      </bottom>
      <diagonal/>
    </border>
    <border>
      <left style="thin">
        <color rgb="FF000000"/>
      </left>
      <right style="thin">
        <color rgb="FF000000"/>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thin">
        <color rgb="FFCC0000"/>
      </left>
      <right style="thin">
        <color rgb="FFCC0000"/>
      </right>
      <top/>
      <bottom style="thin">
        <color rgb="FFCC0000"/>
      </bottom>
      <diagonal/>
    </border>
    <border>
      <left style="thin">
        <color rgb="FFFF0000"/>
      </left>
      <right style="thin">
        <color rgb="FF000000"/>
      </right>
      <top/>
      <bottom style="thin">
        <color rgb="FFFF0000"/>
      </bottom>
      <diagonal/>
    </border>
    <border>
      <left style="thin">
        <color rgb="FF000000"/>
      </left>
      <right style="thin">
        <color rgb="FF000000"/>
      </right>
      <top/>
      <bottom style="thin">
        <color rgb="FFFF0000"/>
      </bottom>
      <diagonal/>
    </border>
    <border>
      <left style="thin">
        <color indexed="64"/>
      </left>
      <right style="thin">
        <color indexed="64"/>
      </right>
      <top/>
      <bottom style="thin">
        <color rgb="FFFF0000"/>
      </bottom>
      <diagonal/>
    </border>
    <border>
      <left style="thin">
        <color indexed="64"/>
      </left>
      <right style="thin">
        <color rgb="FFFF0000"/>
      </right>
      <top/>
      <bottom style="thin">
        <color rgb="FFFF0000"/>
      </bottom>
      <diagonal/>
    </border>
    <border>
      <left style="thin">
        <color rgb="FFCC0000"/>
      </left>
      <right/>
      <top style="thin">
        <color rgb="FFCC0000"/>
      </top>
      <bottom style="thin">
        <color rgb="FFCC0000"/>
      </bottom>
      <diagonal/>
    </border>
    <border>
      <left style="thin">
        <color rgb="FFCC0000"/>
      </left>
      <right style="thin">
        <color rgb="FFCC0000"/>
      </right>
      <top style="thin">
        <color rgb="FFCC0000"/>
      </top>
      <bottom/>
      <diagonal/>
    </border>
    <border>
      <left style="thin">
        <color rgb="FFCC0000"/>
      </left>
      <right/>
      <top style="thin">
        <color rgb="FFCC0000"/>
      </top>
      <bottom/>
      <diagonal/>
    </border>
    <border>
      <left style="thin">
        <color indexed="64"/>
      </left>
      <right/>
      <top style="thin">
        <color indexed="64"/>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s>
  <cellStyleXfs count="11">
    <xf numFmtId="0" fontId="0" fillId="0" borderId="0"/>
    <xf numFmtId="0" fontId="10" fillId="0" borderId="3"/>
    <xf numFmtId="0" fontId="10" fillId="0" borderId="3"/>
    <xf numFmtId="0" fontId="26" fillId="0" borderId="3"/>
    <xf numFmtId="0" fontId="28" fillId="0" borderId="0" applyNumberFormat="0" applyFill="0" applyBorder="0" applyAlignment="0" applyProtection="0"/>
    <xf numFmtId="0" fontId="9" fillId="0" borderId="3"/>
    <xf numFmtId="9" fontId="9" fillId="0" borderId="3" applyFont="0" applyFill="0" applyBorder="0" applyAlignment="0" applyProtection="0"/>
    <xf numFmtId="0" fontId="9" fillId="0" borderId="3"/>
    <xf numFmtId="0" fontId="1" fillId="0" borderId="3"/>
    <xf numFmtId="0" fontId="29" fillId="0" borderId="3"/>
    <xf numFmtId="9" fontId="29" fillId="0" borderId="0" applyFont="0" applyFill="0" applyBorder="0" applyAlignment="0" applyProtection="0"/>
  </cellStyleXfs>
  <cellXfs count="668">
    <xf numFmtId="0" fontId="0" fillId="0" borderId="0" xfId="0"/>
    <xf numFmtId="0" fontId="5" fillId="0" borderId="1" xfId="0" applyFont="1" applyBorder="1" applyAlignment="1">
      <alignment wrapText="1"/>
    </xf>
    <xf numFmtId="0" fontId="6" fillId="0" borderId="0" xfId="0" applyFont="1" applyAlignment="1">
      <alignment vertical="center" wrapText="1"/>
    </xf>
    <xf numFmtId="0" fontId="2" fillId="0" borderId="4" xfId="0" applyFont="1" applyBorder="1" applyAlignment="1">
      <alignment wrapText="1"/>
    </xf>
    <xf numFmtId="0" fontId="2" fillId="0" borderId="0" xfId="0" applyFont="1" applyAlignment="1">
      <alignment wrapText="1"/>
    </xf>
    <xf numFmtId="0" fontId="3" fillId="0" borderId="1" xfId="0" applyFont="1" applyBorder="1" applyAlignment="1">
      <alignment horizontal="left" wrapText="1"/>
    </xf>
    <xf numFmtId="0" fontId="3" fillId="0" borderId="4" xfId="0" applyFont="1" applyBorder="1" applyAlignment="1">
      <alignment horizontal="left" wrapText="1"/>
    </xf>
    <xf numFmtId="0" fontId="3" fillId="0" borderId="0" xfId="0" applyFont="1" applyAlignment="1">
      <alignment horizontal="left" wrapText="1"/>
    </xf>
    <xf numFmtId="0" fontId="3" fillId="0" borderId="5" xfId="0" applyFont="1" applyBorder="1" applyAlignment="1">
      <alignment horizontal="left" wrapText="1"/>
    </xf>
    <xf numFmtId="0" fontId="3" fillId="0" borderId="6" xfId="0" applyFont="1" applyBorder="1" applyAlignment="1">
      <alignment horizontal="left" wrapText="1"/>
    </xf>
    <xf numFmtId="0" fontId="4" fillId="0" borderId="1" xfId="0" applyFont="1" applyBorder="1" applyAlignment="1">
      <alignment horizontal="left" wrapText="1"/>
    </xf>
    <xf numFmtId="0" fontId="7" fillId="0" borderId="1" xfId="0" applyFont="1" applyBorder="1" applyAlignment="1">
      <alignment horizontal="left" wrapText="1"/>
    </xf>
    <xf numFmtId="0" fontId="3" fillId="0" borderId="7" xfId="0" applyFont="1" applyBorder="1" applyAlignment="1">
      <alignment horizontal="left" wrapText="1"/>
    </xf>
    <xf numFmtId="0" fontId="3" fillId="0" borderId="8" xfId="0" applyFont="1" applyBorder="1" applyAlignment="1">
      <alignment horizontal="left" wrapText="1"/>
    </xf>
    <xf numFmtId="0" fontId="4" fillId="0" borderId="0" xfId="0" applyFont="1" applyAlignment="1">
      <alignment horizontal="left" wrapText="1"/>
    </xf>
    <xf numFmtId="0" fontId="3" fillId="0" borderId="1" xfId="0" quotePrefix="1" applyFont="1" applyBorder="1" applyAlignment="1">
      <alignment horizontal="left" wrapText="1"/>
    </xf>
    <xf numFmtId="0" fontId="3" fillId="0" borderId="1" xfId="0" applyFont="1" applyBorder="1" applyAlignment="1">
      <alignment horizontal="left"/>
    </xf>
    <xf numFmtId="0" fontId="3" fillId="0" borderId="0" xfId="0" applyFont="1" applyAlignment="1">
      <alignment wrapText="1"/>
    </xf>
    <xf numFmtId="0" fontId="3" fillId="0" borderId="4" xfId="0" applyFont="1" applyBorder="1" applyAlignment="1">
      <alignment wrapText="1"/>
    </xf>
    <xf numFmtId="0" fontId="8" fillId="0" borderId="1" xfId="0" applyFont="1" applyBorder="1" applyAlignment="1">
      <alignment horizontal="center" vertical="center"/>
    </xf>
    <xf numFmtId="0" fontId="11" fillId="0" borderId="0" xfId="0" applyFont="1"/>
    <xf numFmtId="0" fontId="10" fillId="0" borderId="0" xfId="0" applyFont="1"/>
    <xf numFmtId="0" fontId="10" fillId="0" borderId="0" xfId="0" applyFont="1" applyAlignment="1">
      <alignment horizontal="center"/>
    </xf>
    <xf numFmtId="0" fontId="12" fillId="0" borderId="0" xfId="0" applyFont="1"/>
    <xf numFmtId="0" fontId="11" fillId="3" borderId="1" xfId="0" applyFont="1" applyFill="1" applyBorder="1" applyAlignment="1">
      <alignment horizontal="center" wrapText="1"/>
    </xf>
    <xf numFmtId="0" fontId="11" fillId="3" borderId="1" xfId="0" applyFont="1" applyFill="1" applyBorder="1" applyAlignment="1">
      <alignment wrapText="1"/>
    </xf>
    <xf numFmtId="0" fontId="10" fillId="0" borderId="0" xfId="0" applyFont="1" applyAlignment="1">
      <alignment horizontal="center" wrapText="1"/>
    </xf>
    <xf numFmtId="49" fontId="12" fillId="0" borderId="20" xfId="1" applyNumberFormat="1" applyFont="1" applyBorder="1" applyAlignment="1">
      <alignment vertical="center"/>
    </xf>
    <xf numFmtId="49" fontId="12" fillId="0" borderId="19" xfId="1" applyNumberFormat="1" applyFont="1" applyBorder="1" applyAlignment="1">
      <alignment vertical="center"/>
    </xf>
    <xf numFmtId="49" fontId="12" fillId="0" borderId="19" xfId="2" applyNumberFormat="1" applyFont="1" applyBorder="1" applyAlignment="1">
      <alignment vertical="center"/>
    </xf>
    <xf numFmtId="49" fontId="12" fillId="0" borderId="20" xfId="2" applyNumberFormat="1" applyFont="1" applyBorder="1" applyAlignment="1">
      <alignment vertical="center"/>
    </xf>
    <xf numFmtId="0" fontId="10" fillId="0" borderId="0" xfId="0" applyFont="1" applyAlignment="1">
      <alignment wrapText="1"/>
    </xf>
    <xf numFmtId="0" fontId="12" fillId="0" borderId="0" xfId="0" applyFont="1" applyAlignment="1">
      <alignment horizontal="center"/>
    </xf>
    <xf numFmtId="0" fontId="11" fillId="3" borderId="1" xfId="0" applyFont="1" applyFill="1" applyBorder="1"/>
    <xf numFmtId="10" fontId="11" fillId="3" borderId="1" xfId="0" applyNumberFormat="1" applyFont="1" applyFill="1" applyBorder="1" applyAlignment="1">
      <alignment wrapText="1"/>
    </xf>
    <xf numFmtId="0" fontId="10" fillId="0" borderId="0" xfId="0" applyFont="1" applyAlignment="1">
      <alignment horizontal="left" vertical="center"/>
    </xf>
    <xf numFmtId="10" fontId="12" fillId="0" borderId="0" xfId="0" applyNumberFormat="1" applyFont="1"/>
    <xf numFmtId="0" fontId="10" fillId="0" borderId="0" xfId="0" applyFont="1" applyAlignment="1">
      <alignment horizontal="left"/>
    </xf>
    <xf numFmtId="0" fontId="11" fillId="3" borderId="1" xfId="0" applyFont="1" applyFill="1" applyBorder="1" applyAlignment="1">
      <alignment horizontal="left" wrapText="1"/>
    </xf>
    <xf numFmtId="0" fontId="10" fillId="0" borderId="1" xfId="0" applyFont="1" applyBorder="1"/>
    <xf numFmtId="1" fontId="10" fillId="0" borderId="1" xfId="0" applyNumberFormat="1" applyFont="1" applyBorder="1"/>
    <xf numFmtId="0" fontId="10" fillId="0" borderId="1" xfId="0" applyFont="1" applyBorder="1" applyAlignment="1">
      <alignment horizontal="left"/>
    </xf>
    <xf numFmtId="0" fontId="13" fillId="0" borderId="0" xfId="0" applyFont="1"/>
    <xf numFmtId="0" fontId="10" fillId="0" borderId="1" xfId="0" applyFont="1" applyBorder="1" applyAlignment="1">
      <alignment horizontal="left" vertical="center"/>
    </xf>
    <xf numFmtId="0" fontId="10" fillId="0" borderId="1" xfId="0" applyFont="1" applyBorder="1" applyAlignment="1">
      <alignment horizontal="center"/>
    </xf>
    <xf numFmtId="0" fontId="10" fillId="0" borderId="1" xfId="0" applyFont="1" applyBorder="1" applyAlignment="1">
      <alignment horizontal="center" vertical="center"/>
    </xf>
    <xf numFmtId="0" fontId="10" fillId="0" borderId="6" xfId="0" applyFont="1" applyBorder="1" applyAlignment="1">
      <alignment horizontal="center"/>
    </xf>
    <xf numFmtId="0" fontId="10" fillId="0" borderId="1" xfId="0" applyFont="1" applyBorder="1" applyAlignment="1">
      <alignment horizontal="left" vertical="top"/>
    </xf>
    <xf numFmtId="0" fontId="11" fillId="3" borderId="17" xfId="0" applyFont="1" applyFill="1" applyBorder="1" applyAlignment="1">
      <alignment horizontal="center" wrapText="1"/>
    </xf>
    <xf numFmtId="0" fontId="11" fillId="3" borderId="18" xfId="0" applyFont="1" applyFill="1" applyBorder="1" applyAlignment="1">
      <alignment horizontal="center" wrapText="1"/>
    </xf>
    <xf numFmtId="0" fontId="10" fillId="0" borderId="2" xfId="0" applyFont="1" applyBorder="1"/>
    <xf numFmtId="0" fontId="15" fillId="0" borderId="1" xfId="0" applyFont="1" applyBorder="1" applyAlignment="1">
      <alignment horizontal="left"/>
    </xf>
    <xf numFmtId="0" fontId="10" fillId="0" borderId="6" xfId="0" applyFont="1" applyBorder="1" applyAlignment="1">
      <alignment horizontal="left"/>
    </xf>
    <xf numFmtId="0" fontId="10" fillId="0" borderId="10" xfId="0" applyFont="1" applyBorder="1" applyAlignment="1">
      <alignment horizontal="left" vertical="top"/>
    </xf>
    <xf numFmtId="0" fontId="11" fillId="3" borderId="1" xfId="0" applyFont="1" applyFill="1" applyBorder="1" applyAlignment="1">
      <alignment horizontal="center"/>
    </xf>
    <xf numFmtId="49" fontId="10" fillId="0" borderId="1" xfId="0" applyNumberFormat="1" applyFont="1" applyBorder="1" applyAlignment="1">
      <alignment horizontal="left" vertical="center"/>
    </xf>
    <xf numFmtId="49" fontId="10" fillId="0" borderId="1" xfId="0" applyNumberFormat="1" applyFont="1" applyBorder="1" applyAlignment="1">
      <alignment horizontal="left"/>
    </xf>
    <xf numFmtId="0" fontId="10" fillId="0" borderId="1" xfId="0" applyFont="1" applyBorder="1" applyAlignment="1">
      <alignment horizontal="left" vertical="center" wrapText="1"/>
    </xf>
    <xf numFmtId="0" fontId="10" fillId="0" borderId="1" xfId="0" applyFont="1" applyBorder="1" applyAlignment="1">
      <alignment vertical="center"/>
    </xf>
    <xf numFmtId="0" fontId="14" fillId="0" borderId="1" xfId="0" applyFont="1" applyBorder="1" applyAlignment="1">
      <alignment horizontal="left" vertical="center"/>
    </xf>
    <xf numFmtId="0" fontId="10" fillId="0" borderId="1" xfId="0" applyFont="1" applyBorder="1" applyAlignment="1">
      <alignment horizontal="center" wrapText="1"/>
    </xf>
    <xf numFmtId="0" fontId="10" fillId="0" borderId="1" xfId="0" applyFont="1" applyBorder="1" applyAlignment="1">
      <alignment horizontal="left" wrapText="1"/>
    </xf>
    <xf numFmtId="0" fontId="10" fillId="0" borderId="1" xfId="0" applyFont="1" applyBorder="1" applyAlignment="1">
      <alignment horizontal="right" vertical="center" wrapText="1"/>
    </xf>
    <xf numFmtId="49"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4" fillId="0" borderId="1" xfId="0" applyFont="1" applyBorder="1" applyAlignment="1">
      <alignment horizontal="left"/>
    </xf>
    <xf numFmtId="49" fontId="10" fillId="0" borderId="1" xfId="0" applyNumberFormat="1" applyFont="1" applyBorder="1" applyAlignment="1">
      <alignment horizontal="left" vertical="center" wrapText="1"/>
    </xf>
    <xf numFmtId="0" fontId="10" fillId="0" borderId="1" xfId="0" applyFont="1" applyBorder="1" applyAlignment="1">
      <alignment horizontal="right" vertical="center"/>
    </xf>
    <xf numFmtId="0" fontId="14" fillId="0" borderId="1" xfId="0" applyFont="1" applyBorder="1"/>
    <xf numFmtId="49" fontId="10" fillId="0" borderId="1" xfId="0" applyNumberFormat="1" applyFont="1" applyBorder="1" applyAlignment="1">
      <alignment vertical="center"/>
    </xf>
    <xf numFmtId="49" fontId="10" fillId="0" borderId="1" xfId="0" applyNumberFormat="1" applyFont="1" applyBorder="1" applyAlignment="1">
      <alignment vertical="center" wrapText="1"/>
    </xf>
    <xf numFmtId="0" fontId="11" fillId="0" borderId="0" xfId="0" applyFont="1" applyAlignment="1">
      <alignment horizontal="left"/>
    </xf>
    <xf numFmtId="0" fontId="14" fillId="0" borderId="0" xfId="0" applyFont="1"/>
    <xf numFmtId="0" fontId="16" fillId="3" borderId="1" xfId="0" applyFont="1" applyFill="1" applyBorder="1" applyAlignment="1">
      <alignment horizontal="center" wrapText="1"/>
    </xf>
    <xf numFmtId="0" fontId="17" fillId="0" borderId="0" xfId="0" applyFont="1"/>
    <xf numFmtId="0" fontId="11" fillId="0" borderId="1" xfId="0" applyFont="1" applyBorder="1" applyAlignment="1">
      <alignment horizontal="center" wrapText="1"/>
    </xf>
    <xf numFmtId="0" fontId="11" fillId="3" borderId="1" xfId="0" applyFont="1" applyFill="1" applyBorder="1" applyAlignment="1">
      <alignment horizontal="center" vertical="center" wrapText="1"/>
    </xf>
    <xf numFmtId="0" fontId="10" fillId="0" borderId="0" xfId="0" applyFont="1" applyAlignment="1">
      <alignment vertical="center" wrapText="1"/>
    </xf>
    <xf numFmtId="0" fontId="10" fillId="2" borderId="1" xfId="0" applyFont="1" applyFill="1" applyBorder="1" applyAlignment="1">
      <alignment horizontal="left"/>
    </xf>
    <xf numFmtId="0" fontId="10" fillId="2" borderId="11" xfId="0" applyFont="1" applyFill="1" applyBorder="1" applyAlignment="1">
      <alignment horizontal="left"/>
    </xf>
    <xf numFmtId="0" fontId="10" fillId="0" borderId="8" xfId="0" applyFont="1" applyBorder="1" applyAlignment="1">
      <alignment horizontal="center"/>
    </xf>
    <xf numFmtId="0" fontId="10" fillId="0" borderId="5" xfId="0" applyFont="1" applyBorder="1" applyAlignment="1">
      <alignment horizontal="left" vertical="top"/>
    </xf>
    <xf numFmtId="0" fontId="10" fillId="0" borderId="2" xfId="0" applyFont="1" applyBorder="1" applyAlignment="1">
      <alignment horizontal="left" vertical="top"/>
    </xf>
    <xf numFmtId="0" fontId="10" fillId="0" borderId="0" xfId="0" applyFont="1" applyAlignment="1">
      <alignment horizontal="left" vertical="top"/>
    </xf>
    <xf numFmtId="0" fontId="19" fillId="0" borderId="0" xfId="0" applyFont="1" applyAlignment="1">
      <alignment horizontal="center"/>
    </xf>
    <xf numFmtId="0" fontId="10" fillId="0" borderId="0" xfId="0" applyFont="1" applyAlignment="1">
      <alignment vertical="center"/>
    </xf>
    <xf numFmtId="0" fontId="20" fillId="0" borderId="0" xfId="0" applyFont="1" applyAlignment="1">
      <alignment wrapText="1"/>
    </xf>
    <xf numFmtId="0" fontId="10" fillId="0" borderId="21" xfId="0" applyFont="1" applyBorder="1"/>
    <xf numFmtId="0" fontId="10" fillId="0" borderId="3" xfId="0" applyFont="1" applyBorder="1"/>
    <xf numFmtId="0" fontId="17" fillId="0" borderId="3" xfId="0" applyFont="1" applyBorder="1"/>
    <xf numFmtId="0" fontId="10" fillId="0" borderId="3" xfId="0" applyFont="1" applyBorder="1" applyAlignment="1">
      <alignment vertical="center"/>
    </xf>
    <xf numFmtId="0" fontId="21" fillId="0" borderId="0" xfId="0" applyFont="1" applyAlignment="1">
      <alignment vertical="center"/>
    </xf>
    <xf numFmtId="0" fontId="0" fillId="0" borderId="0" xfId="0" applyAlignment="1">
      <alignment vertical="center"/>
    </xf>
    <xf numFmtId="0" fontId="22" fillId="0" borderId="0" xfId="0" applyFont="1"/>
    <xf numFmtId="0" fontId="22" fillId="0" borderId="0" xfId="0" applyFont="1" applyAlignment="1">
      <alignment wrapText="1"/>
    </xf>
    <xf numFmtId="0" fontId="21" fillId="0" borderId="0" xfId="0" applyFont="1"/>
    <xf numFmtId="0" fontId="10" fillId="0" borderId="22" xfId="0" applyFont="1" applyBorder="1"/>
    <xf numFmtId="0" fontId="23" fillId="0" borderId="0" xfId="0" applyFont="1"/>
    <xf numFmtId="0" fontId="24" fillId="0" borderId="0" xfId="0" applyFont="1"/>
    <xf numFmtId="0" fontId="25" fillId="0" borderId="0" xfId="0" applyFont="1"/>
    <xf numFmtId="0" fontId="10" fillId="0" borderId="3" xfId="0" applyFont="1" applyBorder="1" applyAlignment="1">
      <alignment horizontal="center"/>
    </xf>
    <xf numFmtId="0" fontId="11" fillId="9" borderId="19" xfId="0" applyFont="1" applyFill="1" applyBorder="1" applyAlignment="1">
      <alignment vertical="center" wrapText="1"/>
    </xf>
    <xf numFmtId="3" fontId="10" fillId="7" borderId="19" xfId="0" applyNumberFormat="1" applyFont="1" applyFill="1" applyBorder="1" applyAlignment="1">
      <alignment vertical="center" wrapText="1"/>
    </xf>
    <xf numFmtId="0" fontId="11" fillId="6" borderId="19" xfId="0" applyFont="1" applyFill="1" applyBorder="1" applyAlignment="1">
      <alignment vertical="center" wrapText="1"/>
    </xf>
    <xf numFmtId="0" fontId="11" fillId="6" borderId="23" xfId="0" applyFont="1" applyFill="1" applyBorder="1" applyAlignment="1">
      <alignment vertical="center" wrapText="1"/>
    </xf>
    <xf numFmtId="0" fontId="11" fillId="10" borderId="23" xfId="0" applyFont="1" applyFill="1" applyBorder="1" applyAlignment="1">
      <alignment vertical="center" wrapText="1"/>
    </xf>
    <xf numFmtId="0" fontId="10" fillId="4" borderId="19" xfId="0" applyFont="1" applyFill="1" applyBorder="1" applyAlignment="1">
      <alignment horizontal="center" vertical="center" wrapText="1"/>
    </xf>
    <xf numFmtId="0" fontId="10" fillId="6" borderId="19" xfId="0" applyFont="1" applyFill="1" applyBorder="1" applyAlignment="1">
      <alignment vertical="center" wrapText="1"/>
    </xf>
    <xf numFmtId="0" fontId="12" fillId="0" borderId="0" xfId="0" applyFont="1" applyAlignment="1">
      <alignment wrapText="1"/>
    </xf>
    <xf numFmtId="0" fontId="11" fillId="10" borderId="19" xfId="0" applyFont="1" applyFill="1" applyBorder="1" applyAlignment="1">
      <alignment vertical="center" wrapText="1"/>
    </xf>
    <xf numFmtId="0" fontId="10" fillId="7" borderId="19" xfId="0" applyFont="1" applyFill="1" applyBorder="1" applyAlignment="1">
      <alignment vertical="center"/>
    </xf>
    <xf numFmtId="0" fontId="14" fillId="11" borderId="19" xfId="0" applyFont="1" applyFill="1" applyBorder="1" applyAlignment="1">
      <alignment horizontal="center" vertical="center" wrapText="1"/>
    </xf>
    <xf numFmtId="0" fontId="11" fillId="11" borderId="19" xfId="0" applyFont="1" applyFill="1" applyBorder="1" applyAlignment="1">
      <alignment vertical="center" wrapText="1"/>
    </xf>
    <xf numFmtId="0" fontId="11" fillId="15" borderId="19" xfId="0" applyFont="1" applyFill="1" applyBorder="1" applyAlignment="1">
      <alignment vertical="center" wrapText="1"/>
    </xf>
    <xf numFmtId="0" fontId="11" fillId="11" borderId="1" xfId="0" applyFont="1" applyFill="1" applyBorder="1" applyAlignment="1">
      <alignment vertical="center" wrapText="1"/>
    </xf>
    <xf numFmtId="0" fontId="11" fillId="11" borderId="17" xfId="0" applyFont="1" applyFill="1" applyBorder="1" applyAlignment="1">
      <alignment vertical="center" wrapText="1"/>
    </xf>
    <xf numFmtId="0" fontId="11" fillId="7" borderId="19" xfId="0" applyFont="1" applyFill="1" applyBorder="1" applyAlignment="1">
      <alignment vertical="center" wrapText="1"/>
    </xf>
    <xf numFmtId="0" fontId="10" fillId="5" borderId="19" xfId="0" applyFont="1" applyFill="1" applyBorder="1" applyAlignment="1">
      <alignment vertical="center"/>
    </xf>
    <xf numFmtId="0" fontId="10" fillId="5" borderId="19" xfId="3" applyFont="1" applyFill="1" applyBorder="1" applyAlignment="1">
      <alignment vertical="center"/>
    </xf>
    <xf numFmtId="0" fontId="11" fillId="5" borderId="19" xfId="0" applyFont="1" applyFill="1" applyBorder="1" applyAlignment="1">
      <alignment vertical="center" wrapText="1"/>
    </xf>
    <xf numFmtId="0" fontId="10" fillId="0" borderId="17" xfId="0" applyFont="1" applyBorder="1" applyAlignment="1">
      <alignment horizontal="center"/>
    </xf>
    <xf numFmtId="0" fontId="10" fillId="7" borderId="19" xfId="0" applyFont="1" applyFill="1" applyBorder="1" applyAlignment="1">
      <alignment vertical="center" wrapText="1"/>
    </xf>
    <xf numFmtId="0" fontId="10" fillId="0" borderId="11" xfId="0" applyFont="1" applyBorder="1"/>
    <xf numFmtId="0" fontId="10" fillId="0" borderId="18" xfId="0" applyFont="1" applyBorder="1"/>
    <xf numFmtId="0" fontId="10" fillId="0" borderId="5" xfId="0" applyFont="1" applyBorder="1"/>
    <xf numFmtId="0" fontId="10" fillId="0" borderId="5" xfId="0" applyFont="1" applyBorder="1" applyAlignment="1">
      <alignment horizontal="left" vertical="center"/>
    </xf>
    <xf numFmtId="0" fontId="11" fillId="0" borderId="12" xfId="0" applyFont="1" applyBorder="1" applyAlignment="1">
      <alignment wrapText="1"/>
    </xf>
    <xf numFmtId="0" fontId="10" fillId="0" borderId="7" xfId="0" applyFont="1" applyBorder="1" applyAlignment="1">
      <alignment horizontal="center" vertical="center"/>
    </xf>
    <xf numFmtId="1" fontId="10" fillId="7" borderId="19" xfId="0" applyNumberFormat="1" applyFont="1" applyFill="1" applyBorder="1" applyAlignment="1">
      <alignment vertical="center" wrapText="1"/>
    </xf>
    <xf numFmtId="0" fontId="10" fillId="7" borderId="5" xfId="0" applyFont="1" applyFill="1" applyBorder="1"/>
    <xf numFmtId="170" fontId="10" fillId="7" borderId="19" xfId="0" applyNumberFormat="1" applyFont="1" applyFill="1" applyBorder="1" applyAlignment="1">
      <alignment horizontal="left" vertical="center"/>
    </xf>
    <xf numFmtId="0" fontId="10" fillId="7" borderId="19" xfId="0" applyFont="1" applyFill="1" applyBorder="1" applyAlignment="1">
      <alignment horizontal="center" vertical="center"/>
    </xf>
    <xf numFmtId="0" fontId="10" fillId="7" borderId="19" xfId="0" applyFont="1" applyFill="1" applyBorder="1"/>
    <xf numFmtId="1" fontId="10" fillId="7" borderId="19" xfId="0" applyNumberFormat="1" applyFont="1" applyFill="1" applyBorder="1" applyAlignment="1">
      <alignment horizontal="left" vertical="center"/>
    </xf>
    <xf numFmtId="170" fontId="27" fillId="7" borderId="19" xfId="0" applyNumberFormat="1" applyFont="1" applyFill="1" applyBorder="1"/>
    <xf numFmtId="1" fontId="10" fillId="7" borderId="19" xfId="0" applyNumberFormat="1" applyFont="1" applyFill="1" applyBorder="1" applyAlignment="1">
      <alignment horizontal="left"/>
    </xf>
    <xf numFmtId="170" fontId="10" fillId="7" borderId="19" xfId="0" applyNumberFormat="1" applyFont="1" applyFill="1" applyBorder="1" applyAlignment="1">
      <alignment vertical="center"/>
    </xf>
    <xf numFmtId="0" fontId="10" fillId="7" borderId="19" xfId="0" applyFont="1" applyFill="1" applyBorder="1" applyAlignment="1">
      <alignment horizontal="center"/>
    </xf>
    <xf numFmtId="0" fontId="12" fillId="7" borderId="19" xfId="0" applyFont="1" applyFill="1" applyBorder="1" applyAlignment="1">
      <alignment horizontal="center"/>
    </xf>
    <xf numFmtId="0" fontId="10" fillId="7" borderId="28" xfId="0" applyFont="1" applyFill="1" applyBorder="1"/>
    <xf numFmtId="0" fontId="10" fillId="5" borderId="19" xfId="0" applyFont="1" applyFill="1" applyBorder="1" applyAlignment="1">
      <alignment vertical="center" wrapText="1"/>
    </xf>
    <xf numFmtId="0" fontId="12" fillId="0" borderId="0" xfId="0" applyFont="1" applyAlignment="1">
      <alignment vertical="center" wrapText="1"/>
    </xf>
    <xf numFmtId="0" fontId="12" fillId="5" borderId="19" xfId="0" applyFont="1" applyFill="1" applyBorder="1" applyAlignment="1">
      <alignment vertical="center" wrapText="1"/>
    </xf>
    <xf numFmtId="0" fontId="10" fillId="5" borderId="19" xfId="0" applyFont="1" applyFill="1" applyBorder="1" applyAlignment="1">
      <alignment horizontal="center" vertical="center" wrapText="1"/>
    </xf>
    <xf numFmtId="0" fontId="12" fillId="5" borderId="19" xfId="0" applyFont="1" applyFill="1" applyBorder="1" applyAlignment="1">
      <alignment horizontal="center" vertical="center" wrapText="1"/>
    </xf>
    <xf numFmtId="0" fontId="11" fillId="9" borderId="19" xfId="0" applyFont="1" applyFill="1" applyBorder="1" applyAlignment="1">
      <alignment vertical="center"/>
    </xf>
    <xf numFmtId="1" fontId="10" fillId="12" borderId="23" xfId="0" applyNumberFormat="1" applyFont="1" applyFill="1" applyBorder="1" applyAlignment="1">
      <alignment horizontal="right" vertical="center" wrapText="1"/>
    </xf>
    <xf numFmtId="1" fontId="12" fillId="12" borderId="23" xfId="0" applyNumberFormat="1" applyFont="1" applyFill="1" applyBorder="1" applyAlignment="1">
      <alignment horizontal="right" vertical="center" wrapText="1"/>
    </xf>
    <xf numFmtId="10" fontId="10" fillId="12" borderId="23" xfId="0" applyNumberFormat="1" applyFont="1" applyFill="1" applyBorder="1" applyAlignment="1">
      <alignment horizontal="right" vertical="center" wrapText="1"/>
    </xf>
    <xf numFmtId="0" fontId="10" fillId="12" borderId="23" xfId="0" applyFont="1" applyFill="1" applyBorder="1" applyAlignment="1">
      <alignment vertical="center"/>
    </xf>
    <xf numFmtId="2" fontId="10" fillId="0" borderId="0" xfId="0" applyNumberFormat="1" applyFont="1"/>
    <xf numFmtId="3" fontId="10" fillId="7" borderId="19" xfId="0" applyNumberFormat="1" applyFont="1" applyFill="1" applyBorder="1" applyAlignment="1">
      <alignment horizontal="center" vertical="center" wrapText="1"/>
    </xf>
    <xf numFmtId="0" fontId="10" fillId="6" borderId="1" xfId="0" applyFont="1" applyFill="1" applyBorder="1" applyAlignment="1">
      <alignment horizontal="left" vertical="center"/>
    </xf>
    <xf numFmtId="0" fontId="10" fillId="4" borderId="25" xfId="0" applyFont="1" applyFill="1" applyBorder="1" applyAlignment="1">
      <alignment horizontal="center" vertical="center" wrapText="1"/>
    </xf>
    <xf numFmtId="0" fontId="12" fillId="0" borderId="0" xfId="0" applyFont="1" applyAlignment="1">
      <alignment horizontal="left"/>
    </xf>
    <xf numFmtId="0" fontId="14" fillId="0" borderId="0" xfId="0" applyFont="1" applyAlignment="1">
      <alignment horizontal="left"/>
    </xf>
    <xf numFmtId="0" fontId="11" fillId="6" borderId="19" xfId="0" applyFont="1" applyFill="1" applyBorder="1" applyAlignment="1">
      <alignment horizontal="center" vertical="center" wrapText="1"/>
    </xf>
    <xf numFmtId="0" fontId="11" fillId="6" borderId="23" xfId="0" applyFont="1" applyFill="1" applyBorder="1" applyAlignment="1">
      <alignment horizontal="center" vertical="center" wrapText="1"/>
    </xf>
    <xf numFmtId="3" fontId="10" fillId="4" borderId="19" xfId="0" applyNumberFormat="1" applyFont="1" applyFill="1" applyBorder="1" applyAlignment="1">
      <alignment horizontal="center" vertical="center" wrapText="1"/>
    </xf>
    <xf numFmtId="0" fontId="11" fillId="6" borderId="19" xfId="0" applyFont="1" applyFill="1" applyBorder="1" applyAlignment="1">
      <alignment horizontal="left" vertical="center"/>
    </xf>
    <xf numFmtId="0" fontId="10" fillId="7" borderId="19" xfId="0" applyFont="1" applyFill="1" applyBorder="1" applyAlignment="1">
      <alignment horizontal="left" vertical="center"/>
    </xf>
    <xf numFmtId="0" fontId="11" fillId="4" borderId="23" xfId="0" applyFont="1" applyFill="1" applyBorder="1" applyAlignment="1">
      <alignment horizontal="center" vertical="center" wrapText="1"/>
    </xf>
    <xf numFmtId="3" fontId="10" fillId="4" borderId="25" xfId="0" applyNumberFormat="1" applyFont="1" applyFill="1" applyBorder="1" applyAlignment="1">
      <alignment horizontal="center" vertical="center" wrapText="1"/>
    </xf>
    <xf numFmtId="0" fontId="11" fillId="10" borderId="23"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6" borderId="6" xfId="0" applyFont="1" applyFill="1" applyBorder="1" applyAlignment="1">
      <alignment horizontal="left"/>
    </xf>
    <xf numFmtId="0" fontId="10" fillId="0" borderId="0" xfId="0" applyFont="1" applyAlignment="1">
      <alignment horizontal="right"/>
    </xf>
    <xf numFmtId="0" fontId="11" fillId="3" borderId="1" xfId="0" applyFont="1" applyFill="1" applyBorder="1" applyAlignment="1">
      <alignment horizontal="right" wrapText="1"/>
    </xf>
    <xf numFmtId="0" fontId="12" fillId="0" borderId="0" xfId="0" applyFont="1" applyAlignment="1">
      <alignment horizontal="right"/>
    </xf>
    <xf numFmtId="0" fontId="14" fillId="11" borderId="19" xfId="0" applyFont="1" applyFill="1" applyBorder="1" applyAlignment="1">
      <alignment vertical="center" wrapText="1"/>
    </xf>
    <xf numFmtId="0" fontId="14" fillId="0" borderId="19" xfId="0" applyFont="1" applyBorder="1" applyAlignment="1">
      <alignment vertical="center"/>
    </xf>
    <xf numFmtId="0" fontId="14" fillId="8" borderId="19" xfId="0" applyFont="1" applyFill="1" applyBorder="1" applyAlignment="1">
      <alignment vertical="center"/>
    </xf>
    <xf numFmtId="0" fontId="14" fillId="6" borderId="19" xfId="0" applyFont="1" applyFill="1" applyBorder="1" applyAlignment="1">
      <alignment vertical="center"/>
    </xf>
    <xf numFmtId="0" fontId="14" fillId="6" borderId="23" xfId="0" applyFont="1" applyFill="1" applyBorder="1" applyAlignment="1">
      <alignment vertical="center"/>
    </xf>
    <xf numFmtId="0" fontId="14" fillId="4" borderId="23" xfId="0" quotePrefix="1" applyFont="1" applyFill="1" applyBorder="1" applyAlignment="1">
      <alignment vertical="center"/>
    </xf>
    <xf numFmtId="0" fontId="14" fillId="11" borderId="23" xfId="0" quotePrefix="1" applyFont="1" applyFill="1" applyBorder="1" applyAlignment="1">
      <alignment vertical="center"/>
    </xf>
    <xf numFmtId="0" fontId="10" fillId="0" borderId="19" xfId="0" applyFont="1" applyBorder="1" applyAlignment="1">
      <alignment vertical="center"/>
    </xf>
    <xf numFmtId="0" fontId="14" fillId="10" borderId="23" xfId="0" quotePrefix="1" applyFont="1" applyFill="1" applyBorder="1" applyAlignment="1">
      <alignment vertical="center"/>
    </xf>
    <xf numFmtId="0" fontId="14" fillId="11" borderId="19" xfId="0" applyFont="1" applyFill="1" applyBorder="1" applyAlignment="1">
      <alignment vertical="center"/>
    </xf>
    <xf numFmtId="0" fontId="14" fillId="11" borderId="5" xfId="0" quotePrefix="1" applyFont="1" applyFill="1" applyBorder="1" applyAlignment="1">
      <alignment vertical="center"/>
    </xf>
    <xf numFmtId="0" fontId="14" fillId="11" borderId="23" xfId="0" applyFont="1" applyFill="1" applyBorder="1" applyAlignment="1">
      <alignment horizontal="center" vertical="center"/>
    </xf>
    <xf numFmtId="0" fontId="14" fillId="11" borderId="23" xfId="0" quotePrefix="1" applyFont="1" applyFill="1" applyBorder="1" applyAlignment="1">
      <alignment horizontal="center" vertical="center"/>
    </xf>
    <xf numFmtId="0" fontId="14" fillId="11" borderId="19" xfId="0" quotePrefix="1" applyFont="1" applyFill="1" applyBorder="1" applyAlignment="1">
      <alignment vertical="center"/>
    </xf>
    <xf numFmtId="0" fontId="14" fillId="15" borderId="19" xfId="0" quotePrefix="1" applyFont="1" applyFill="1" applyBorder="1" applyAlignment="1">
      <alignment vertical="center"/>
    </xf>
    <xf numFmtId="0" fontId="14" fillId="17" borderId="13" xfId="0" applyFont="1" applyFill="1" applyBorder="1" applyAlignment="1">
      <alignment vertical="center"/>
    </xf>
    <xf numFmtId="0" fontId="14" fillId="17" borderId="5" xfId="0" applyFont="1" applyFill="1" applyBorder="1" applyAlignment="1">
      <alignment vertical="center"/>
    </xf>
    <xf numFmtId="0" fontId="14" fillId="11" borderId="7" xfId="0" quotePrefix="1" applyFont="1" applyFill="1" applyBorder="1" applyAlignment="1">
      <alignment vertical="center"/>
    </xf>
    <xf numFmtId="0" fontId="14" fillId="15" borderId="25" xfId="0" quotePrefix="1" applyFont="1" applyFill="1" applyBorder="1" applyAlignment="1">
      <alignment vertical="center"/>
    </xf>
    <xf numFmtId="0" fontId="14" fillId="7" borderId="19" xfId="0" applyFont="1" applyFill="1" applyBorder="1" applyAlignment="1">
      <alignment vertical="center"/>
    </xf>
    <xf numFmtId="170" fontId="10" fillId="7" borderId="19" xfId="0" applyNumberFormat="1" applyFont="1" applyFill="1" applyBorder="1" applyAlignment="1">
      <alignment horizontal="left" vertical="center" wrapText="1"/>
    </xf>
    <xf numFmtId="0" fontId="10" fillId="0" borderId="19" xfId="5" applyFont="1" applyBorder="1" applyAlignment="1">
      <alignment horizontal="left" vertical="center"/>
    </xf>
    <xf numFmtId="0" fontId="12" fillId="0" borderId="19" xfId="5" applyFont="1" applyBorder="1" applyAlignment="1">
      <alignment horizontal="left" vertical="center"/>
    </xf>
    <xf numFmtId="0" fontId="12" fillId="0" borderId="19" xfId="5" applyFont="1" applyBorder="1" applyAlignment="1">
      <alignment horizontal="center" vertical="center"/>
    </xf>
    <xf numFmtId="10" fontId="12" fillId="0" borderId="19" xfId="5" applyNumberFormat="1" applyFont="1" applyBorder="1" applyAlignment="1">
      <alignment horizontal="center" vertical="center"/>
    </xf>
    <xf numFmtId="0" fontId="12" fillId="17" borderId="19" xfId="5" applyFont="1" applyFill="1" applyBorder="1" applyAlignment="1">
      <alignment vertical="center"/>
    </xf>
    <xf numFmtId="0" fontId="14" fillId="11" borderId="5" xfId="5" quotePrefix="1" applyFont="1" applyFill="1" applyBorder="1" applyAlignment="1">
      <alignment vertical="center"/>
    </xf>
    <xf numFmtId="9" fontId="14" fillId="11" borderId="5" xfId="5" quotePrefix="1" applyNumberFormat="1" applyFont="1" applyFill="1" applyBorder="1" applyAlignment="1">
      <alignment vertical="center"/>
    </xf>
    <xf numFmtId="9" fontId="14" fillId="11" borderId="7" xfId="5" quotePrefix="1" applyNumberFormat="1" applyFont="1" applyFill="1" applyBorder="1" applyAlignment="1">
      <alignment vertical="center"/>
    </xf>
    <xf numFmtId="9" fontId="14" fillId="15" borderId="25" xfId="5" quotePrefix="1" applyNumberFormat="1" applyFont="1" applyFill="1" applyBorder="1" applyAlignment="1">
      <alignment vertical="center"/>
    </xf>
    <xf numFmtId="10" fontId="10" fillId="0" borderId="19" xfId="5" applyNumberFormat="1" applyFont="1" applyBorder="1" applyAlignment="1">
      <alignment horizontal="center" vertical="center"/>
    </xf>
    <xf numFmtId="1" fontId="14" fillId="11" borderId="19" xfId="5" quotePrefix="1" applyNumberFormat="1" applyFont="1" applyFill="1" applyBorder="1" applyAlignment="1">
      <alignment vertical="center"/>
    </xf>
    <xf numFmtId="9" fontId="14" fillId="11" borderId="19" xfId="5" quotePrefix="1" applyNumberFormat="1" applyFont="1" applyFill="1" applyBorder="1" applyAlignment="1">
      <alignment vertical="center"/>
    </xf>
    <xf numFmtId="0" fontId="14" fillId="15" borderId="19" xfId="5" quotePrefix="1" applyFont="1" applyFill="1" applyBorder="1" applyAlignment="1">
      <alignment vertical="center"/>
    </xf>
    <xf numFmtId="0" fontId="12" fillId="0" borderId="3" xfId="5" applyFont="1"/>
    <xf numFmtId="0" fontId="10" fillId="7" borderId="19" xfId="5" applyFont="1" applyFill="1" applyBorder="1" applyAlignment="1">
      <alignment vertical="center"/>
    </xf>
    <xf numFmtId="1" fontId="10" fillId="7" borderId="19" xfId="5" applyNumberFormat="1" applyFont="1" applyFill="1" applyBorder="1" applyAlignment="1">
      <alignment horizontal="center" vertical="center"/>
    </xf>
    <xf numFmtId="0" fontId="10" fillId="20" borderId="19" xfId="7" applyFont="1" applyFill="1" applyBorder="1" applyAlignment="1">
      <alignment vertical="center"/>
    </xf>
    <xf numFmtId="0" fontId="10" fillId="7" borderId="1" xfId="7" applyFont="1" applyFill="1" applyBorder="1"/>
    <xf numFmtId="0" fontId="10" fillId="7" borderId="1" xfId="7" applyFont="1" applyFill="1" applyBorder="1" applyAlignment="1">
      <alignment horizontal="right" vertical="center" wrapText="1"/>
    </xf>
    <xf numFmtId="0" fontId="10" fillId="7" borderId="1" xfId="7" applyFont="1" applyFill="1" applyBorder="1" applyAlignment="1">
      <alignment horizontal="left" wrapText="1"/>
    </xf>
    <xf numFmtId="49" fontId="10" fillId="7" borderId="1" xfId="7" applyNumberFormat="1" applyFont="1" applyFill="1" applyBorder="1" applyAlignment="1">
      <alignment horizontal="center" vertical="center"/>
    </xf>
    <xf numFmtId="0" fontId="14" fillId="7" borderId="1" xfId="7" applyFont="1" applyFill="1" applyBorder="1" applyAlignment="1">
      <alignment horizontal="left" vertical="center"/>
    </xf>
    <xf numFmtId="0" fontId="10" fillId="7" borderId="1" xfId="7" applyFont="1" applyFill="1" applyBorder="1" applyAlignment="1">
      <alignment horizontal="left" vertical="center" wrapText="1"/>
    </xf>
    <xf numFmtId="0" fontId="10" fillId="7" borderId="1" xfId="7" applyFont="1" applyFill="1" applyBorder="1" applyAlignment="1">
      <alignment horizontal="left" vertical="center"/>
    </xf>
    <xf numFmtId="0" fontId="10" fillId="7" borderId="1" xfId="7" applyFont="1" applyFill="1" applyBorder="1" applyAlignment="1">
      <alignment horizontal="center" vertical="center" wrapText="1"/>
    </xf>
    <xf numFmtId="0" fontId="10" fillId="7" borderId="18" xfId="7" applyFont="1" applyFill="1" applyBorder="1" applyAlignment="1">
      <alignment horizontal="left" vertical="center"/>
    </xf>
    <xf numFmtId="0" fontId="11" fillId="10" borderId="19" xfId="0" applyFont="1" applyFill="1" applyBorder="1" applyAlignment="1">
      <alignment horizontal="left" vertical="center" wrapText="1"/>
    </xf>
    <xf numFmtId="10" fontId="10" fillId="0" borderId="0" xfId="0" applyNumberFormat="1" applyFont="1"/>
    <xf numFmtId="1" fontId="10" fillId="9" borderId="19" xfId="5" applyNumberFormat="1" applyFont="1" applyFill="1" applyBorder="1" applyAlignment="1">
      <alignment vertical="center" wrapText="1"/>
    </xf>
    <xf numFmtId="0" fontId="11" fillId="11" borderId="19" xfId="0" applyFont="1" applyFill="1" applyBorder="1" applyAlignment="1">
      <alignment horizontal="center" vertical="center" wrapText="1"/>
    </xf>
    <xf numFmtId="0" fontId="11" fillId="15" borderId="19" xfId="0" applyFont="1" applyFill="1" applyBorder="1" applyAlignment="1">
      <alignment horizontal="center" vertical="center" wrapText="1"/>
    </xf>
    <xf numFmtId="0" fontId="12" fillId="21" borderId="19" xfId="9" applyFont="1" applyFill="1" applyBorder="1" applyAlignment="1">
      <alignment horizontal="left" vertical="center"/>
    </xf>
    <xf numFmtId="0" fontId="10" fillId="7" borderId="1" xfId="9" applyFont="1" applyFill="1" applyBorder="1" applyAlignment="1">
      <alignment horizontal="left" vertical="center"/>
    </xf>
    <xf numFmtId="0" fontId="10" fillId="20" borderId="1" xfId="9" applyFont="1" applyFill="1" applyBorder="1" applyAlignment="1">
      <alignment horizontal="center" wrapText="1"/>
    </xf>
    <xf numFmtId="0" fontId="12" fillId="7" borderId="19" xfId="9" applyFont="1" applyFill="1" applyBorder="1" applyAlignment="1">
      <alignment horizontal="center" vertical="center" wrapText="1"/>
    </xf>
    <xf numFmtId="0" fontId="10" fillId="8" borderId="19" xfId="9" applyFont="1" applyFill="1" applyBorder="1" applyAlignment="1">
      <alignment horizontal="center" vertical="center" wrapText="1"/>
    </xf>
    <xf numFmtId="0" fontId="14" fillId="7" borderId="1" xfId="9" applyFont="1" applyFill="1" applyBorder="1" applyAlignment="1">
      <alignment horizontal="left" vertical="center"/>
    </xf>
    <xf numFmtId="0" fontId="10" fillId="20" borderId="44" xfId="9" applyFont="1" applyFill="1" applyBorder="1" applyAlignment="1">
      <alignment horizontal="left" vertical="center"/>
    </xf>
    <xf numFmtId="0" fontId="10" fillId="7" borderId="44" xfId="9" applyFont="1" applyFill="1" applyBorder="1" applyAlignment="1">
      <alignment horizontal="left" vertical="center"/>
    </xf>
    <xf numFmtId="0" fontId="12" fillId="7" borderId="19" xfId="5" applyFont="1" applyFill="1" applyBorder="1" applyAlignment="1">
      <alignment vertical="center"/>
    </xf>
    <xf numFmtId="0" fontId="12" fillId="0" borderId="19" xfId="5" applyFont="1" applyBorder="1" applyAlignment="1">
      <alignment horizontal="left"/>
    </xf>
    <xf numFmtId="10" fontId="12" fillId="0" borderId="19" xfId="5" applyNumberFormat="1" applyFont="1" applyBorder="1" applyAlignment="1">
      <alignment horizontal="center"/>
    </xf>
    <xf numFmtId="0" fontId="10" fillId="23" borderId="19" xfId="5" applyFont="1" applyFill="1" applyBorder="1" applyAlignment="1">
      <alignment horizontal="left" vertical="center"/>
    </xf>
    <xf numFmtId="0" fontId="12" fillId="23" borderId="19" xfId="5" applyFont="1" applyFill="1" applyBorder="1" applyAlignment="1">
      <alignment horizontal="left" vertical="center"/>
    </xf>
    <xf numFmtId="0" fontId="12" fillId="23" borderId="19" xfId="5" applyFont="1" applyFill="1" applyBorder="1" applyAlignment="1">
      <alignment horizontal="left"/>
    </xf>
    <xf numFmtId="10" fontId="12" fillId="23" borderId="19" xfId="5" applyNumberFormat="1" applyFont="1" applyFill="1" applyBorder="1" applyAlignment="1">
      <alignment horizontal="center"/>
    </xf>
    <xf numFmtId="0" fontId="10" fillId="10" borderId="19" xfId="5" quotePrefix="1" applyFont="1" applyFill="1" applyBorder="1" applyAlignment="1">
      <alignment horizontal="center" vertical="center"/>
    </xf>
    <xf numFmtId="1" fontId="10" fillId="11" borderId="19" xfId="5" quotePrefix="1" applyNumberFormat="1" applyFont="1" applyFill="1" applyBorder="1" applyAlignment="1">
      <alignment vertical="center" wrapText="1"/>
    </xf>
    <xf numFmtId="9" fontId="10" fillId="11" borderId="19" xfId="5" quotePrefix="1" applyNumberFormat="1" applyFont="1" applyFill="1" applyBorder="1" applyAlignment="1">
      <alignment vertical="center" wrapText="1"/>
    </xf>
    <xf numFmtId="9" fontId="10" fillId="15" borderId="19" xfId="5" quotePrefix="1" applyNumberFormat="1" applyFont="1" applyFill="1" applyBorder="1" applyAlignment="1">
      <alignment vertical="center" wrapText="1"/>
    </xf>
    <xf numFmtId="9" fontId="10" fillId="0" borderId="0" xfId="10" applyFont="1"/>
    <xf numFmtId="10" fontId="10" fillId="0" borderId="17" xfId="0" applyNumberFormat="1" applyFont="1" applyBorder="1" applyAlignment="1">
      <alignment horizontal="center"/>
    </xf>
    <xf numFmtId="10" fontId="10" fillId="0" borderId="18" xfId="0" applyNumberFormat="1" applyFont="1" applyBorder="1" applyAlignment="1">
      <alignment horizontal="left"/>
    </xf>
    <xf numFmtId="1" fontId="10" fillId="0" borderId="19" xfId="0" applyNumberFormat="1" applyFont="1" applyBorder="1" applyAlignment="1">
      <alignment horizontal="center"/>
    </xf>
    <xf numFmtId="165" fontId="10" fillId="0" borderId="0" xfId="0" applyNumberFormat="1" applyFont="1"/>
    <xf numFmtId="0" fontId="14" fillId="5" borderId="19" xfId="0" applyFont="1" applyFill="1" applyBorder="1" applyAlignment="1">
      <alignment vertical="center"/>
    </xf>
    <xf numFmtId="0" fontId="10" fillId="2" borderId="9" xfId="0" applyFont="1" applyFill="1" applyBorder="1" applyAlignment="1">
      <alignment horizontal="left" vertical="top"/>
    </xf>
    <xf numFmtId="0" fontId="10" fillId="0" borderId="1" xfId="0" applyFont="1" applyBorder="1" applyAlignment="1">
      <alignment vertical="center" wrapText="1"/>
    </xf>
    <xf numFmtId="0" fontId="10" fillId="0" borderId="7" xfId="0" applyFont="1" applyBorder="1" applyAlignment="1">
      <alignment horizontal="left" vertical="top"/>
    </xf>
    <xf numFmtId="0" fontId="10" fillId="0" borderId="10" xfId="0" applyFont="1" applyBorder="1" applyAlignment="1">
      <alignment horizontal="center"/>
    </xf>
    <xf numFmtId="0" fontId="12" fillId="0" borderId="0" xfId="0" applyFont="1" applyAlignment="1">
      <alignment vertical="center"/>
    </xf>
    <xf numFmtId="170" fontId="10" fillId="7" borderId="19" xfId="0" applyNumberFormat="1" applyFont="1" applyFill="1" applyBorder="1"/>
    <xf numFmtId="171" fontId="10" fillId="7" borderId="19" xfId="0" applyNumberFormat="1" applyFont="1" applyFill="1" applyBorder="1" applyAlignment="1">
      <alignment horizontal="left" vertical="center"/>
    </xf>
    <xf numFmtId="170" fontId="27" fillId="7" borderId="19" xfId="0" applyNumberFormat="1" applyFont="1" applyFill="1" applyBorder="1" applyAlignment="1">
      <alignment horizontal="left" vertical="center"/>
    </xf>
    <xf numFmtId="1" fontId="10" fillId="7" borderId="19" xfId="0" applyNumberFormat="1" applyFont="1" applyFill="1" applyBorder="1" applyAlignment="1">
      <alignment horizontal="center"/>
    </xf>
    <xf numFmtId="1" fontId="10" fillId="7" borderId="19" xfId="0" applyNumberFormat="1" applyFont="1" applyFill="1" applyBorder="1" applyAlignment="1">
      <alignment horizontal="center" vertical="center"/>
    </xf>
    <xf numFmtId="170" fontId="10" fillId="7" borderId="19" xfId="0" applyNumberFormat="1" applyFont="1" applyFill="1" applyBorder="1" applyAlignment="1">
      <alignment horizontal="center"/>
    </xf>
    <xf numFmtId="0" fontId="11" fillId="8" borderId="19" xfId="0" applyFont="1" applyFill="1" applyBorder="1" applyAlignment="1">
      <alignment vertical="center" wrapText="1"/>
    </xf>
    <xf numFmtId="1" fontId="10" fillId="7" borderId="19" xfId="0" applyNumberFormat="1" applyFont="1" applyFill="1" applyBorder="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5" borderId="19" xfId="0" applyFont="1" applyFill="1" applyBorder="1" applyAlignment="1">
      <alignment vertical="center"/>
    </xf>
    <xf numFmtId="0" fontId="10" fillId="7" borderId="19" xfId="0" applyFont="1" applyFill="1" applyBorder="1" applyAlignment="1">
      <alignment horizontal="left" vertical="center" wrapText="1"/>
    </xf>
    <xf numFmtId="1" fontId="10" fillId="0" borderId="1" xfId="0" applyNumberFormat="1" applyFont="1" applyBorder="1" applyAlignment="1">
      <alignment horizontal="center"/>
    </xf>
    <xf numFmtId="164" fontId="10" fillId="0" borderId="1" xfId="0" applyNumberFormat="1" applyFont="1" applyBorder="1" applyAlignment="1">
      <alignment horizontal="center"/>
    </xf>
    <xf numFmtId="1" fontId="10" fillId="0" borderId="1" xfId="0" applyNumberFormat="1" applyFont="1" applyBorder="1" applyAlignment="1">
      <alignment vertical="center" wrapText="1"/>
    </xf>
    <xf numFmtId="9" fontId="10" fillId="0" borderId="1" xfId="0" applyNumberFormat="1" applyFont="1" applyBorder="1" applyAlignment="1">
      <alignment horizontal="center"/>
    </xf>
    <xf numFmtId="0" fontId="10" fillId="0" borderId="5" xfId="0" applyFont="1" applyBorder="1" applyAlignment="1">
      <alignment horizontal="left"/>
    </xf>
    <xf numFmtId="10" fontId="10" fillId="0" borderId="1" xfId="0" applyNumberFormat="1" applyFont="1" applyBorder="1" applyAlignment="1">
      <alignment horizontal="center"/>
    </xf>
    <xf numFmtId="1" fontId="10" fillId="0" borderId="6" xfId="0" applyNumberFormat="1" applyFont="1" applyBorder="1" applyAlignment="1">
      <alignment vertical="center"/>
    </xf>
    <xf numFmtId="10" fontId="10" fillId="0" borderId="1" xfId="0" applyNumberFormat="1" applyFont="1" applyBorder="1" applyAlignment="1">
      <alignment horizontal="left"/>
    </xf>
    <xf numFmtId="165" fontId="10" fillId="0" borderId="6" xfId="0" applyNumberFormat="1" applyFont="1" applyBorder="1" applyAlignment="1">
      <alignment horizontal="center" vertical="center"/>
    </xf>
    <xf numFmtId="3" fontId="10" fillId="0" borderId="6" xfId="0" applyNumberFormat="1" applyFont="1" applyBorder="1" applyAlignment="1">
      <alignment vertical="center"/>
    </xf>
    <xf numFmtId="10" fontId="10" fillId="0" borderId="5" xfId="0" applyNumberFormat="1" applyFont="1" applyBorder="1" applyAlignment="1">
      <alignment horizontal="center"/>
    </xf>
    <xf numFmtId="10" fontId="10" fillId="0" borderId="19" xfId="0" applyNumberFormat="1" applyFont="1" applyBorder="1" applyAlignment="1">
      <alignment horizontal="center"/>
    </xf>
    <xf numFmtId="0" fontId="10" fillId="0" borderId="18" xfId="0" applyFont="1" applyBorder="1" applyAlignment="1">
      <alignment horizontal="left"/>
    </xf>
    <xf numFmtId="165" fontId="10" fillId="0" borderId="8" xfId="0" applyNumberFormat="1" applyFont="1" applyBorder="1" applyAlignment="1">
      <alignment horizontal="center" vertical="center"/>
    </xf>
    <xf numFmtId="9" fontId="10" fillId="0" borderId="19" xfId="10" applyFont="1" applyBorder="1" applyAlignment="1">
      <alignment horizontal="center"/>
    </xf>
    <xf numFmtId="165" fontId="10" fillId="0" borderId="0" xfId="10" applyNumberFormat="1" applyFont="1"/>
    <xf numFmtId="9" fontId="10" fillId="0" borderId="18" xfId="0" applyNumberFormat="1" applyFont="1" applyBorder="1" applyAlignment="1">
      <alignment horizontal="left"/>
    </xf>
    <xf numFmtId="9" fontId="10" fillId="0" borderId="17" xfId="10" applyFont="1" applyBorder="1"/>
    <xf numFmtId="0" fontId="10" fillId="0" borderId="6" xfId="0" applyFont="1" applyBorder="1"/>
    <xf numFmtId="0" fontId="10" fillId="0" borderId="17" xfId="0" applyFont="1" applyBorder="1"/>
    <xf numFmtId="0" fontId="10" fillId="0" borderId="19" xfId="0" applyFont="1" applyBorder="1" applyAlignment="1">
      <alignment horizontal="center"/>
    </xf>
    <xf numFmtId="0" fontId="13" fillId="0" borderId="1" xfId="0" applyFont="1" applyBorder="1"/>
    <xf numFmtId="165" fontId="12" fillId="0" borderId="0" xfId="0" applyNumberFormat="1" applyFont="1"/>
    <xf numFmtId="9" fontId="12" fillId="0" borderId="0" xfId="10" applyFont="1" applyAlignment="1"/>
    <xf numFmtId="9" fontId="12" fillId="0" borderId="19" xfId="10" applyFont="1" applyBorder="1" applyAlignment="1">
      <alignment horizontal="center"/>
    </xf>
    <xf numFmtId="3" fontId="10" fillId="7" borderId="19" xfId="0" applyNumberFormat="1" applyFont="1" applyFill="1" applyBorder="1" applyAlignment="1">
      <alignment horizontal="left" vertical="center"/>
    </xf>
    <xf numFmtId="1" fontId="12" fillId="5" borderId="23" xfId="0" applyNumberFormat="1" applyFont="1" applyFill="1" applyBorder="1" applyAlignment="1">
      <alignment horizontal="left" vertical="center"/>
    </xf>
    <xf numFmtId="0" fontId="10" fillId="0" borderId="7" xfId="0" applyFont="1" applyBorder="1" applyAlignment="1">
      <alignment horizontal="left"/>
    </xf>
    <xf numFmtId="3" fontId="10" fillId="7" borderId="19" xfId="0" applyNumberFormat="1" applyFont="1" applyFill="1" applyBorder="1" applyAlignment="1">
      <alignment vertical="center"/>
    </xf>
    <xf numFmtId="166" fontId="10" fillId="0" borderId="1" xfId="0" applyNumberFormat="1" applyFont="1" applyBorder="1"/>
    <xf numFmtId="0" fontId="10" fillId="0" borderId="2" xfId="0" applyFont="1" applyBorder="1" applyAlignment="1">
      <alignment horizontal="center"/>
    </xf>
    <xf numFmtId="0" fontId="10" fillId="0" borderId="11" xfId="0" applyFont="1" applyBorder="1" applyAlignment="1">
      <alignment horizontal="center"/>
    </xf>
    <xf numFmtId="0" fontId="10" fillId="0" borderId="14" xfId="0" applyFont="1" applyBorder="1" applyAlignment="1">
      <alignment horizontal="center"/>
    </xf>
    <xf numFmtId="0" fontId="10" fillId="0" borderId="14" xfId="0" applyFont="1" applyBorder="1" applyAlignment="1">
      <alignment horizontal="left"/>
    </xf>
    <xf numFmtId="0" fontId="14" fillId="0" borderId="14" xfId="0" applyFont="1" applyBorder="1"/>
    <xf numFmtId="167" fontId="10" fillId="0" borderId="15" xfId="0" applyNumberFormat="1" applyFont="1" applyBorder="1" applyAlignment="1">
      <alignment horizontal="left"/>
    </xf>
    <xf numFmtId="0" fontId="10" fillId="0" borderId="15" xfId="0" applyFont="1" applyBorder="1"/>
    <xf numFmtId="0" fontId="10" fillId="0" borderId="15" xfId="0" applyFont="1" applyBorder="1" applyAlignment="1">
      <alignment horizontal="center"/>
    </xf>
    <xf numFmtId="0" fontId="10" fillId="0" borderId="15" xfId="0" applyFont="1" applyBorder="1" applyAlignment="1">
      <alignment horizontal="left"/>
    </xf>
    <xf numFmtId="0" fontId="27" fillId="0" borderId="16" xfId="0" applyFont="1" applyBorder="1"/>
    <xf numFmtId="0" fontId="10" fillId="0" borderId="14" xfId="0" applyFont="1" applyBorder="1"/>
    <xf numFmtId="0" fontId="27" fillId="0" borderId="6" xfId="0" applyFont="1" applyBorder="1" applyAlignment="1">
      <alignment horizontal="center"/>
    </xf>
    <xf numFmtId="0" fontId="27" fillId="0" borderId="2" xfId="0" applyFont="1" applyBorder="1" applyAlignment="1">
      <alignment horizontal="center"/>
    </xf>
    <xf numFmtId="0" fontId="30" fillId="0" borderId="6" xfId="0" applyFont="1" applyBorder="1"/>
    <xf numFmtId="1" fontId="10" fillId="0" borderId="1" xfId="0" applyNumberFormat="1" applyFont="1" applyBorder="1" applyAlignment="1">
      <alignment horizontal="left"/>
    </xf>
    <xf numFmtId="0" fontId="27" fillId="0" borderId="6" xfId="0" applyFont="1" applyBorder="1" applyAlignment="1">
      <alignment horizontal="left" vertical="center"/>
    </xf>
    <xf numFmtId="9" fontId="27" fillId="0" borderId="0" xfId="10" applyFont="1" applyAlignment="1">
      <alignment horizontal="center"/>
    </xf>
    <xf numFmtId="0" fontId="27" fillId="0" borderId="8" xfId="0" applyFont="1" applyBorder="1" applyAlignment="1">
      <alignment horizontal="left"/>
    </xf>
    <xf numFmtId="0" fontId="27" fillId="0" borderId="6" xfId="0" applyFont="1" applyBorder="1" applyAlignment="1">
      <alignment horizontal="left"/>
    </xf>
    <xf numFmtId="2" fontId="27" fillId="0" borderId="6" xfId="0" applyNumberFormat="1" applyFont="1" applyBorder="1" applyAlignment="1">
      <alignment horizontal="center"/>
    </xf>
    <xf numFmtId="0" fontId="27" fillId="0" borderId="6" xfId="0" applyFont="1" applyBorder="1" applyAlignment="1">
      <alignment vertical="center"/>
    </xf>
    <xf numFmtId="3" fontId="12" fillId="7" borderId="19" xfId="0" applyNumberFormat="1" applyFont="1" applyFill="1" applyBorder="1" applyAlignment="1">
      <alignment vertical="center" wrapText="1"/>
    </xf>
    <xf numFmtId="9" fontId="27" fillId="0" borderId="0" xfId="10" applyFont="1"/>
    <xf numFmtId="0" fontId="27" fillId="0" borderId="0" xfId="0" applyFont="1"/>
    <xf numFmtId="0" fontId="30" fillId="0" borderId="1" xfId="0" applyFont="1" applyBorder="1"/>
    <xf numFmtId="0" fontId="27" fillId="0" borderId="1" xfId="0" applyFont="1" applyBorder="1" applyAlignment="1">
      <alignment horizontal="left" vertical="center"/>
    </xf>
    <xf numFmtId="10" fontId="27" fillId="0" borderId="9" xfId="0" applyNumberFormat="1" applyFont="1" applyBorder="1" applyAlignment="1">
      <alignment horizontal="center"/>
    </xf>
    <xf numFmtId="9" fontId="27" fillId="0" borderId="19" xfId="10" applyFont="1" applyBorder="1" applyAlignment="1">
      <alignment horizontal="center"/>
    </xf>
    <xf numFmtId="0" fontId="27" fillId="0" borderId="9" xfId="0" applyFont="1" applyBorder="1" applyAlignment="1">
      <alignment horizontal="left"/>
    </xf>
    <xf numFmtId="0" fontId="27" fillId="0" borderId="1" xfId="0" applyFont="1" applyBorder="1" applyAlignment="1">
      <alignment horizontal="left"/>
    </xf>
    <xf numFmtId="0" fontId="27" fillId="0" borderId="1" xfId="0" applyFont="1" applyBorder="1" applyAlignment="1">
      <alignment horizontal="center"/>
    </xf>
    <xf numFmtId="2" fontId="27" fillId="0" borderId="1" xfId="0" applyNumberFormat="1" applyFont="1" applyBorder="1" applyAlignment="1">
      <alignment horizontal="center"/>
    </xf>
    <xf numFmtId="0" fontId="27" fillId="0" borderId="1" xfId="0" applyFont="1" applyBorder="1" applyAlignment="1">
      <alignment vertical="center"/>
    </xf>
    <xf numFmtId="49" fontId="30" fillId="0" borderId="1" xfId="0" applyNumberFormat="1" applyFont="1" applyBorder="1" applyAlignment="1">
      <alignment horizontal="left" vertical="center"/>
    </xf>
    <xf numFmtId="0" fontId="27" fillId="0" borderId="1" xfId="0" applyFont="1" applyBorder="1" applyAlignment="1">
      <alignment vertical="center" wrapText="1"/>
    </xf>
    <xf numFmtId="0" fontId="27" fillId="0" borderId="1" xfId="0" applyFont="1" applyBorder="1" applyAlignment="1">
      <alignment horizontal="left" wrapText="1"/>
    </xf>
    <xf numFmtId="0" fontId="27" fillId="0" borderId="1" xfId="0" applyFont="1" applyBorder="1" applyAlignment="1">
      <alignment vertical="top" wrapText="1"/>
    </xf>
    <xf numFmtId="1" fontId="27" fillId="0" borderId="6" xfId="0" applyNumberFormat="1" applyFont="1" applyBorder="1" applyAlignment="1">
      <alignment horizontal="center"/>
    </xf>
    <xf numFmtId="1" fontId="27" fillId="0" borderId="1" xfId="0" applyNumberFormat="1" applyFont="1" applyBorder="1" applyAlignment="1">
      <alignment horizontal="center"/>
    </xf>
    <xf numFmtId="3" fontId="10" fillId="6" borderId="6" xfId="0" applyNumberFormat="1" applyFont="1" applyFill="1" applyBorder="1" applyAlignment="1">
      <alignment horizontal="center"/>
    </xf>
    <xf numFmtId="3" fontId="10" fillId="6" borderId="11" xfId="0" applyNumberFormat="1" applyFont="1" applyFill="1" applyBorder="1" applyAlignment="1">
      <alignment horizontal="center"/>
    </xf>
    <xf numFmtId="3" fontId="10" fillId="6" borderId="1" xfId="0" applyNumberFormat="1" applyFont="1" applyFill="1" applyBorder="1" applyAlignment="1">
      <alignment horizontal="center" vertical="center" wrapText="1"/>
    </xf>
    <xf numFmtId="0" fontId="10" fillId="6" borderId="1" xfId="0" applyFont="1" applyFill="1" applyBorder="1" applyAlignment="1">
      <alignment horizontal="center"/>
    </xf>
    <xf numFmtId="0" fontId="10" fillId="6" borderId="19" xfId="0" applyFont="1" applyFill="1" applyBorder="1" applyAlignment="1">
      <alignment horizontal="left"/>
    </xf>
    <xf numFmtId="0" fontId="14" fillId="0" borderId="2" xfId="0" applyFont="1" applyBorder="1" applyAlignment="1">
      <alignment horizontal="left"/>
    </xf>
    <xf numFmtId="0" fontId="10" fillId="6" borderId="0" xfId="0" applyFont="1" applyFill="1" applyAlignment="1">
      <alignment horizontal="left"/>
    </xf>
    <xf numFmtId="0" fontId="10" fillId="6" borderId="43" xfId="0" applyFont="1" applyFill="1" applyBorder="1" applyAlignment="1">
      <alignment horizontal="left"/>
    </xf>
    <xf numFmtId="0" fontId="10" fillId="0" borderId="2" xfId="0" applyFont="1" applyBorder="1" applyAlignment="1">
      <alignment horizontal="left"/>
    </xf>
    <xf numFmtId="3" fontId="10"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xf>
    <xf numFmtId="0" fontId="10" fillId="6" borderId="19" xfId="0" applyFont="1" applyFill="1" applyBorder="1" applyAlignment="1">
      <alignment horizontal="center"/>
    </xf>
    <xf numFmtId="0" fontId="10" fillId="6" borderId="1" xfId="0" applyFont="1" applyFill="1" applyBorder="1" applyAlignment="1">
      <alignment horizontal="left"/>
    </xf>
    <xf numFmtId="49" fontId="14" fillId="0" borderId="1" xfId="0" applyNumberFormat="1" applyFont="1" applyBorder="1" applyAlignment="1">
      <alignment horizontal="left" vertical="center"/>
    </xf>
    <xf numFmtId="0" fontId="10" fillId="0" borderId="5" xfId="0" applyFont="1" applyBorder="1" applyAlignment="1">
      <alignment horizontal="center"/>
    </xf>
    <xf numFmtId="49" fontId="14" fillId="0" borderId="5" xfId="0" applyNumberFormat="1" applyFont="1" applyBorder="1" applyAlignment="1">
      <alignment horizontal="left" vertical="center"/>
    </xf>
    <xf numFmtId="49" fontId="10" fillId="0" borderId="5" xfId="0" applyNumberFormat="1" applyFont="1" applyBorder="1" applyAlignment="1">
      <alignment horizontal="left" vertical="center"/>
    </xf>
    <xf numFmtId="0" fontId="10" fillId="0" borderId="5" xfId="0" applyFont="1" applyBorder="1" applyAlignment="1">
      <alignment vertical="center"/>
    </xf>
    <xf numFmtId="0" fontId="11" fillId="8" borderId="19" xfId="0" applyFont="1" applyFill="1" applyBorder="1" applyAlignment="1">
      <alignment horizontal="left" vertical="center" wrapText="1"/>
    </xf>
    <xf numFmtId="0" fontId="14" fillId="8" borderId="19" xfId="0" applyFont="1" applyFill="1" applyBorder="1" applyAlignment="1">
      <alignment horizontal="center" vertical="center"/>
    </xf>
    <xf numFmtId="0" fontId="10" fillId="4" borderId="19" xfId="0" quotePrefix="1" applyFont="1" applyFill="1" applyBorder="1" applyAlignment="1">
      <alignment horizontal="center" vertical="center"/>
    </xf>
    <xf numFmtId="0" fontId="10" fillId="10" borderId="19" xfId="0" quotePrefix="1" applyFont="1" applyFill="1" applyBorder="1" applyAlignment="1">
      <alignment vertical="center"/>
    </xf>
    <xf numFmtId="0" fontId="10" fillId="8" borderId="19" xfId="7" applyFont="1" applyFill="1" applyBorder="1" applyAlignment="1">
      <alignment horizontal="center" vertical="center"/>
    </xf>
    <xf numFmtId="1" fontId="10" fillId="4" borderId="19" xfId="5" quotePrefix="1" applyNumberFormat="1" applyFont="1" applyFill="1" applyBorder="1" applyAlignment="1">
      <alignment horizontal="center" vertical="center"/>
    </xf>
    <xf numFmtId="0" fontId="14" fillId="8" borderId="19" xfId="7" applyFont="1" applyFill="1" applyBorder="1" applyAlignment="1">
      <alignment vertical="center"/>
    </xf>
    <xf numFmtId="1" fontId="10" fillId="7" borderId="19" xfId="7" applyNumberFormat="1" applyFont="1" applyFill="1" applyBorder="1" applyAlignment="1">
      <alignment horizontal="center" vertical="center"/>
    </xf>
    <xf numFmtId="0" fontId="10" fillId="7" borderId="19" xfId="7" applyFont="1" applyFill="1" applyBorder="1" applyAlignment="1">
      <alignment vertical="center"/>
    </xf>
    <xf numFmtId="1" fontId="10" fillId="6" borderId="1" xfId="7" applyNumberFormat="1" applyFont="1" applyFill="1" applyBorder="1" applyAlignment="1">
      <alignment horizontal="center" vertical="center"/>
    </xf>
    <xf numFmtId="1" fontId="10" fillId="11" borderId="1" xfId="7" applyNumberFormat="1" applyFont="1" applyFill="1" applyBorder="1" applyAlignment="1">
      <alignment horizontal="center" vertical="center"/>
    </xf>
    <xf numFmtId="0" fontId="10" fillId="11" borderId="1" xfId="7" applyFont="1" applyFill="1" applyBorder="1" applyAlignment="1">
      <alignment horizontal="center" vertical="center"/>
    </xf>
    <xf numFmtId="0" fontId="10" fillId="6" borderId="1" xfId="7" applyFont="1" applyFill="1" applyBorder="1" applyAlignment="1">
      <alignment vertical="center"/>
    </xf>
    <xf numFmtId="0" fontId="10" fillId="7" borderId="19" xfId="8" applyFont="1" applyFill="1" applyBorder="1" applyAlignment="1">
      <alignment vertical="center"/>
    </xf>
    <xf numFmtId="0" fontId="11" fillId="8" borderId="19" xfId="0" applyFont="1" applyFill="1" applyBorder="1" applyAlignment="1">
      <alignment horizontal="left" vertical="center"/>
    </xf>
    <xf numFmtId="0" fontId="14" fillId="8" borderId="19" xfId="0" applyFont="1" applyFill="1" applyBorder="1" applyAlignment="1">
      <alignment horizontal="left" vertical="center"/>
    </xf>
    <xf numFmtId="0" fontId="12" fillId="7" borderId="19" xfId="9" applyFont="1" applyFill="1" applyBorder="1" applyAlignment="1">
      <alignment horizontal="left" vertical="center"/>
    </xf>
    <xf numFmtId="0" fontId="10" fillId="7" borderId="19" xfId="9" applyFont="1" applyFill="1" applyBorder="1" applyAlignment="1">
      <alignment horizontal="left" vertical="center"/>
    </xf>
    <xf numFmtId="0" fontId="12" fillId="22" borderId="19" xfId="9" applyFont="1" applyFill="1" applyBorder="1" applyAlignment="1">
      <alignment horizontal="left" vertical="center"/>
    </xf>
    <xf numFmtId="0" fontId="10" fillId="7" borderId="1" xfId="9" applyFont="1" applyFill="1" applyBorder="1" applyAlignment="1">
      <alignment horizontal="left"/>
    </xf>
    <xf numFmtId="0" fontId="10" fillId="7" borderId="1" xfId="9" applyFont="1" applyFill="1" applyBorder="1" applyAlignment="1">
      <alignment horizontal="left" vertical="center" wrapText="1"/>
    </xf>
    <xf numFmtId="0" fontId="10" fillId="7" borderId="1" xfId="9" applyFont="1" applyFill="1" applyBorder="1" applyAlignment="1">
      <alignment vertical="center"/>
    </xf>
    <xf numFmtId="0" fontId="10" fillId="7" borderId="1" xfId="9" applyFont="1" applyFill="1" applyBorder="1" applyAlignment="1">
      <alignment horizontal="center"/>
    </xf>
    <xf numFmtId="0" fontId="10" fillId="7" borderId="18" xfId="9" applyFont="1" applyFill="1" applyBorder="1" applyAlignment="1">
      <alignment horizontal="center"/>
    </xf>
    <xf numFmtId="0" fontId="11" fillId="12" borderId="19" xfId="0" applyFont="1" applyFill="1" applyBorder="1" applyAlignment="1">
      <alignment vertical="center" wrapText="1"/>
    </xf>
    <xf numFmtId="0" fontId="11" fillId="12" borderId="23" xfId="0" applyFont="1" applyFill="1" applyBorder="1" applyAlignment="1">
      <alignment vertical="center" wrapText="1"/>
    </xf>
    <xf numFmtId="0" fontId="14" fillId="12" borderId="19" xfId="0" applyFont="1" applyFill="1" applyBorder="1" applyAlignment="1">
      <alignment vertical="center"/>
    </xf>
    <xf numFmtId="0" fontId="14" fillId="12" borderId="23" xfId="0" applyFont="1" applyFill="1" applyBorder="1" applyAlignment="1">
      <alignment vertical="center"/>
    </xf>
    <xf numFmtId="2" fontId="10" fillId="0" borderId="1" xfId="0" applyNumberFormat="1" applyFont="1" applyBorder="1"/>
    <xf numFmtId="1" fontId="12" fillId="12" borderId="19" xfId="0" applyNumberFormat="1" applyFont="1" applyFill="1" applyBorder="1" applyAlignment="1">
      <alignment horizontal="right" vertical="center" wrapText="1"/>
    </xf>
    <xf numFmtId="1" fontId="10" fillId="10" borderId="23" xfId="0" applyNumberFormat="1" applyFont="1" applyFill="1" applyBorder="1" applyAlignment="1">
      <alignment horizontal="right" vertical="center" wrapText="1"/>
    </xf>
    <xf numFmtId="0" fontId="10" fillId="11" borderId="23" xfId="0" applyFont="1" applyFill="1" applyBorder="1" applyAlignment="1">
      <alignment horizontal="center" vertical="center" wrapText="1"/>
    </xf>
    <xf numFmtId="0" fontId="12" fillId="12" borderId="23" xfId="0" applyFont="1" applyFill="1" applyBorder="1" applyAlignment="1">
      <alignment vertical="center"/>
    </xf>
    <xf numFmtId="0" fontId="12" fillId="12" borderId="23" xfId="0" applyFont="1" applyFill="1" applyBorder="1" applyAlignment="1">
      <alignment vertical="center" wrapText="1"/>
    </xf>
    <xf numFmtId="0" fontId="10" fillId="14" borderId="23" xfId="0" applyFont="1" applyFill="1" applyBorder="1" applyAlignment="1">
      <alignment vertical="center"/>
    </xf>
    <xf numFmtId="9" fontId="10" fillId="12" borderId="23" xfId="0" applyNumberFormat="1" applyFont="1" applyFill="1" applyBorder="1" applyAlignment="1">
      <alignment horizontal="center" vertical="center" wrapText="1"/>
    </xf>
    <xf numFmtId="10" fontId="10" fillId="12" borderId="23" xfId="0" applyNumberFormat="1" applyFont="1" applyFill="1" applyBorder="1" applyAlignment="1">
      <alignment horizontal="center" vertical="center" wrapText="1"/>
    </xf>
    <xf numFmtId="9" fontId="10" fillId="12" borderId="23" xfId="0" applyNumberFormat="1" applyFont="1" applyFill="1" applyBorder="1" applyAlignment="1">
      <alignment horizontal="right" vertical="center" wrapText="1"/>
    </xf>
    <xf numFmtId="0" fontId="31" fillId="0" borderId="0" xfId="0" applyFont="1" applyAlignment="1">
      <alignment wrapText="1"/>
    </xf>
    <xf numFmtId="0" fontId="31" fillId="0" borderId="0" xfId="0" applyFont="1"/>
    <xf numFmtId="10" fontId="10" fillId="14" borderId="23" xfId="0" applyNumberFormat="1" applyFont="1" applyFill="1" applyBorder="1" applyAlignment="1">
      <alignment horizontal="right" vertical="center" wrapText="1"/>
    </xf>
    <xf numFmtId="1" fontId="10" fillId="0" borderId="1" xfId="0" applyNumberFormat="1" applyFont="1" applyBorder="1" applyAlignment="1">
      <alignment horizontal="center" vertical="center"/>
    </xf>
    <xf numFmtId="0" fontId="10" fillId="0" borderId="1" xfId="0" applyFont="1" applyBorder="1" applyAlignment="1">
      <alignment horizontal="right"/>
    </xf>
    <xf numFmtId="0" fontId="27" fillId="0" borderId="1" xfId="0" applyFont="1" applyBorder="1"/>
    <xf numFmtId="0" fontId="12" fillId="12" borderId="23" xfId="0" applyFont="1" applyFill="1" applyBorder="1" applyAlignment="1">
      <alignment vertical="top"/>
    </xf>
    <xf numFmtId="0" fontId="12" fillId="12" borderId="23" xfId="0" applyFont="1" applyFill="1" applyBorder="1" applyAlignment="1">
      <alignment vertical="top" wrapText="1"/>
    </xf>
    <xf numFmtId="0" fontId="14" fillId="2" borderId="19" xfId="0" applyFont="1" applyFill="1" applyBorder="1" applyAlignment="1">
      <alignment vertical="center"/>
    </xf>
    <xf numFmtId="0" fontId="15" fillId="0" borderId="1" xfId="0" applyFont="1" applyBorder="1"/>
    <xf numFmtId="0" fontId="12" fillId="7" borderId="19" xfId="0" applyFont="1" applyFill="1" applyBorder="1" applyAlignment="1">
      <alignment horizontal="center" vertical="center" wrapText="1"/>
    </xf>
    <xf numFmtId="0" fontId="10" fillId="8" borderId="19" xfId="0" applyFont="1" applyFill="1" applyBorder="1" applyAlignment="1">
      <alignment horizontal="center" vertical="center" wrapText="1"/>
    </xf>
    <xf numFmtId="0" fontId="10" fillId="7" borderId="19" xfId="0" applyFont="1" applyFill="1" applyBorder="1" applyAlignment="1">
      <alignment horizontal="center" vertical="center" wrapText="1"/>
    </xf>
    <xf numFmtId="0" fontId="10" fillId="8" borderId="19" xfId="0" applyFont="1" applyFill="1" applyBorder="1" applyAlignment="1">
      <alignment vertical="center"/>
    </xf>
    <xf numFmtId="1" fontId="12" fillId="7" borderId="19" xfId="0" applyNumberFormat="1" applyFont="1" applyFill="1" applyBorder="1" applyAlignment="1">
      <alignment horizontal="center" vertical="center" wrapText="1"/>
    </xf>
    <xf numFmtId="0" fontId="12" fillId="7" borderId="19" xfId="0" applyFont="1" applyFill="1" applyBorder="1" applyAlignment="1">
      <alignment vertical="center"/>
    </xf>
    <xf numFmtId="0" fontId="12" fillId="7" borderId="19" xfId="0" applyFont="1" applyFill="1" applyBorder="1" applyAlignment="1">
      <alignment vertical="center" wrapText="1"/>
    </xf>
    <xf numFmtId="0" fontId="10" fillId="0" borderId="24" xfId="0" applyFont="1" applyBorder="1" applyAlignment="1">
      <alignment horizontal="center"/>
    </xf>
    <xf numFmtId="0" fontId="15" fillId="0" borderId="5" xfId="0" applyFont="1" applyBorder="1" applyAlignment="1">
      <alignment horizontal="left"/>
    </xf>
    <xf numFmtId="0" fontId="10" fillId="6" borderId="1" xfId="0" applyFont="1" applyFill="1" applyBorder="1" applyAlignment="1">
      <alignment horizontal="center" vertical="center" wrapText="1"/>
    </xf>
    <xf numFmtId="1" fontId="10" fillId="6" borderId="1" xfId="0" applyNumberFormat="1" applyFont="1" applyFill="1" applyBorder="1" applyAlignment="1">
      <alignment horizontal="center" vertical="center" wrapText="1"/>
    </xf>
    <xf numFmtId="0" fontId="15" fillId="0" borderId="0" xfId="0" applyFont="1" applyAlignment="1">
      <alignment horizontal="left"/>
    </xf>
    <xf numFmtId="1" fontId="10" fillId="6" borderId="18" xfId="0" applyNumberFormat="1" applyFont="1" applyFill="1" applyBorder="1" applyAlignment="1">
      <alignment horizontal="center"/>
    </xf>
    <xf numFmtId="0" fontId="10" fillId="6" borderId="18" xfId="0" applyFont="1" applyFill="1" applyBorder="1" applyAlignment="1">
      <alignment horizontal="center"/>
    </xf>
    <xf numFmtId="0" fontId="10" fillId="6" borderId="6" xfId="0" applyFont="1" applyFill="1" applyBorder="1" applyAlignment="1">
      <alignment horizontal="center"/>
    </xf>
    <xf numFmtId="1" fontId="10" fillId="6" borderId="11" xfId="0" applyNumberFormat="1" applyFont="1" applyFill="1" applyBorder="1" applyAlignment="1">
      <alignment horizontal="center"/>
    </xf>
    <xf numFmtId="0" fontId="10" fillId="6" borderId="11" xfId="0" applyFont="1" applyFill="1" applyBorder="1" applyAlignment="1">
      <alignment horizontal="center"/>
    </xf>
    <xf numFmtId="0" fontId="10" fillId="0" borderId="10" xfId="0" applyFont="1" applyBorder="1"/>
    <xf numFmtId="0" fontId="10" fillId="3" borderId="1" xfId="0" applyFont="1" applyFill="1" applyBorder="1" applyAlignment="1">
      <alignment horizontal="left" vertical="center"/>
    </xf>
    <xf numFmtId="0" fontId="10" fillId="0" borderId="8" xfId="0" applyFont="1" applyBorder="1"/>
    <xf numFmtId="0" fontId="15" fillId="0" borderId="6" xfId="0" applyFont="1" applyBorder="1"/>
    <xf numFmtId="1" fontId="10" fillId="8" borderId="1" xfId="0" applyNumberFormat="1" applyFont="1" applyFill="1" applyBorder="1" applyAlignment="1">
      <alignment horizontal="center" vertical="center" wrapText="1"/>
    </xf>
    <xf numFmtId="0" fontId="15" fillId="0" borderId="5" xfId="0" applyFont="1" applyBorder="1"/>
    <xf numFmtId="0" fontId="10" fillId="0" borderId="13" xfId="0" applyFont="1" applyBorder="1"/>
    <xf numFmtId="0" fontId="10" fillId="0" borderId="10" xfId="0" applyFont="1" applyBorder="1" applyAlignment="1">
      <alignment horizontal="right"/>
    </xf>
    <xf numFmtId="0" fontId="10" fillId="0" borderId="10" xfId="0" applyFont="1" applyBorder="1" applyAlignment="1">
      <alignment horizontal="left"/>
    </xf>
    <xf numFmtId="0" fontId="10" fillId="0" borderId="13" xfId="0" applyFont="1" applyBorder="1" applyAlignment="1">
      <alignment horizontal="center"/>
    </xf>
    <xf numFmtId="0" fontId="15" fillId="0" borderId="2" xfId="0" applyFont="1" applyBorder="1"/>
    <xf numFmtId="0" fontId="15" fillId="0" borderId="0" xfId="0" applyFont="1"/>
    <xf numFmtId="0" fontId="33" fillId="0" borderId="0" xfId="0" applyFont="1"/>
    <xf numFmtId="0" fontId="10" fillId="19" borderId="1" xfId="0" applyFont="1" applyFill="1" applyBorder="1" applyAlignment="1">
      <alignment horizontal="left" vertical="center"/>
    </xf>
    <xf numFmtId="0" fontId="34" fillId="0" borderId="0" xfId="0" applyFont="1"/>
    <xf numFmtId="0" fontId="10" fillId="6" borderId="1" xfId="0" applyFont="1" applyFill="1" applyBorder="1" applyAlignment="1">
      <alignment horizontal="left" vertical="center" wrapText="1"/>
    </xf>
    <xf numFmtId="0" fontId="12" fillId="7" borderId="19" xfId="0" applyFont="1" applyFill="1" applyBorder="1" applyAlignment="1">
      <alignment horizontal="center" vertical="center"/>
    </xf>
    <xf numFmtId="0" fontId="12" fillId="7" borderId="19" xfId="0" applyFont="1" applyFill="1" applyBorder="1" applyAlignment="1">
      <alignment horizontal="left" vertical="center"/>
    </xf>
    <xf numFmtId="0" fontId="10" fillId="0" borderId="6" xfId="0" applyFont="1" applyBorder="1" applyAlignment="1">
      <alignment horizontal="center" vertical="center"/>
    </xf>
    <xf numFmtId="0" fontId="10" fillId="0" borderId="2" xfId="0" applyFont="1" applyBorder="1" applyAlignment="1">
      <alignment horizontal="left" vertical="center"/>
    </xf>
    <xf numFmtId="0" fontId="15" fillId="0" borderId="1" xfId="0" applyFont="1" applyBorder="1" applyAlignment="1">
      <alignment horizontal="center"/>
    </xf>
    <xf numFmtId="0" fontId="14" fillId="0" borderId="23" xfId="0" applyFont="1" applyBorder="1" applyAlignment="1">
      <alignment vertical="center"/>
    </xf>
    <xf numFmtId="0" fontId="35" fillId="0" borderId="1" xfId="4" applyFont="1" applyBorder="1"/>
    <xf numFmtId="1" fontId="10" fillId="7" borderId="19" xfId="0" applyNumberFormat="1" applyFont="1" applyFill="1" applyBorder="1" applyAlignment="1">
      <alignment horizontal="right" vertical="center" wrapText="1"/>
    </xf>
    <xf numFmtId="0" fontId="27" fillId="0" borderId="1" xfId="0" applyFont="1" applyBorder="1" applyAlignment="1">
      <alignment horizontal="center" vertical="center"/>
    </xf>
    <xf numFmtId="0" fontId="10" fillId="6" borderId="1" xfId="0" applyFont="1" applyFill="1" applyBorder="1" applyAlignment="1">
      <alignment vertical="center"/>
    </xf>
    <xf numFmtId="1" fontId="10" fillId="7" borderId="19" xfId="0" applyNumberFormat="1"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9" borderId="1" xfId="0" applyFont="1" applyFill="1" applyBorder="1" applyAlignment="1">
      <alignment vertical="center" wrapText="1"/>
    </xf>
    <xf numFmtId="0" fontId="10" fillId="9" borderId="5" xfId="0" applyFont="1" applyFill="1" applyBorder="1" applyAlignment="1">
      <alignment horizontal="center" vertical="center"/>
    </xf>
    <xf numFmtId="0" fontId="14" fillId="9" borderId="5" xfId="0" applyFont="1" applyFill="1" applyBorder="1" applyAlignment="1">
      <alignment horizontal="center" vertical="center"/>
    </xf>
    <xf numFmtId="0" fontId="14" fillId="9" borderId="5" xfId="0" applyFont="1" applyFill="1" applyBorder="1" applyAlignment="1">
      <alignment vertical="center"/>
    </xf>
    <xf numFmtId="0" fontId="11" fillId="13" borderId="19" xfId="0" applyFont="1" applyFill="1" applyBorder="1" applyAlignment="1">
      <alignment vertical="center" wrapText="1"/>
    </xf>
    <xf numFmtId="0" fontId="11" fillId="14" borderId="19" xfId="0" applyFont="1" applyFill="1" applyBorder="1" applyAlignment="1">
      <alignment vertical="center" wrapText="1"/>
    </xf>
    <xf numFmtId="0" fontId="11" fillId="16" borderId="19" xfId="0" applyFont="1" applyFill="1" applyBorder="1" applyAlignment="1">
      <alignment vertical="center" wrapText="1"/>
    </xf>
    <xf numFmtId="0" fontId="12" fillId="9" borderId="19" xfId="5" applyFont="1" applyFill="1" applyBorder="1" applyAlignment="1">
      <alignment vertical="center" wrapText="1"/>
    </xf>
    <xf numFmtId="0" fontId="12" fillId="9" borderId="19" xfId="5" applyFont="1" applyFill="1" applyBorder="1" applyAlignment="1">
      <alignment vertical="center"/>
    </xf>
    <xf numFmtId="9" fontId="12" fillId="9" borderId="19" xfId="5" applyNumberFormat="1" applyFont="1" applyFill="1" applyBorder="1" applyAlignment="1">
      <alignment vertical="center" wrapText="1"/>
    </xf>
    <xf numFmtId="1" fontId="12" fillId="9" borderId="19" xfId="5" applyNumberFormat="1" applyFont="1" applyFill="1" applyBorder="1" applyAlignment="1">
      <alignment vertical="center" wrapText="1"/>
    </xf>
    <xf numFmtId="1" fontId="10" fillId="9" borderId="19" xfId="5" applyNumberFormat="1" applyFont="1" applyFill="1" applyBorder="1" applyAlignment="1">
      <alignment vertical="center"/>
    </xf>
    <xf numFmtId="0" fontId="11" fillId="17" borderId="1" xfId="0" applyFont="1" applyFill="1" applyBorder="1" applyAlignment="1">
      <alignment vertical="center" wrapText="1"/>
    </xf>
    <xf numFmtId="0" fontId="11" fillId="17" borderId="18" xfId="0" applyFont="1" applyFill="1" applyBorder="1" applyAlignment="1">
      <alignment vertical="center" wrapText="1"/>
    </xf>
    <xf numFmtId="1" fontId="12" fillId="17" borderId="19" xfId="5" applyNumberFormat="1" applyFont="1" applyFill="1" applyBorder="1" applyAlignment="1">
      <alignment vertical="center"/>
    </xf>
    <xf numFmtId="9" fontId="12" fillId="17" borderId="19" xfId="5" applyNumberFormat="1" applyFont="1" applyFill="1" applyBorder="1" applyAlignment="1">
      <alignment vertical="center"/>
    </xf>
    <xf numFmtId="0" fontId="10" fillId="0" borderId="19" xfId="5" applyFont="1" applyBorder="1" applyAlignment="1">
      <alignment vertical="center"/>
    </xf>
    <xf numFmtId="0" fontId="10" fillId="17" borderId="19" xfId="5" applyFont="1" applyFill="1" applyBorder="1" applyAlignment="1">
      <alignment vertical="center"/>
    </xf>
    <xf numFmtId="0" fontId="12" fillId="17" borderId="19" xfId="5" applyFont="1" applyFill="1" applyBorder="1" applyAlignment="1">
      <alignment horizontal="center" vertical="center"/>
    </xf>
    <xf numFmtId="10" fontId="12" fillId="17" borderId="19" xfId="6" applyNumberFormat="1" applyFont="1" applyFill="1" applyBorder="1" applyAlignment="1">
      <alignment horizontal="center" vertical="center"/>
    </xf>
    <xf numFmtId="0" fontId="11" fillId="7" borderId="26" xfId="0" applyFont="1" applyFill="1" applyBorder="1" applyAlignment="1">
      <alignment vertical="center" wrapText="1"/>
    </xf>
    <xf numFmtId="0" fontId="14" fillId="0" borderId="42" xfId="0" applyFont="1" applyBorder="1" applyAlignment="1">
      <alignment vertical="center"/>
    </xf>
    <xf numFmtId="0" fontId="14" fillId="7" borderId="26" xfId="0" applyFont="1" applyFill="1" applyBorder="1" applyAlignment="1">
      <alignment vertical="center"/>
    </xf>
    <xf numFmtId="0" fontId="12" fillId="7" borderId="26" xfId="5" applyFont="1" applyFill="1" applyBorder="1" applyAlignment="1">
      <alignment vertical="center"/>
    </xf>
    <xf numFmtId="1" fontId="12" fillId="7" borderId="19" xfId="5" applyNumberFormat="1" applyFont="1" applyFill="1" applyBorder="1" applyAlignment="1">
      <alignment vertical="center"/>
    </xf>
    <xf numFmtId="9" fontId="12" fillId="7" borderId="19" xfId="5" applyNumberFormat="1" applyFont="1" applyFill="1" applyBorder="1" applyAlignment="1">
      <alignment vertical="center"/>
    </xf>
    <xf numFmtId="167" fontId="10" fillId="0" borderId="1" xfId="0" applyNumberFormat="1" applyFont="1" applyBorder="1" applyAlignment="1">
      <alignment horizontal="left"/>
    </xf>
    <xf numFmtId="0" fontId="10" fillId="6" borderId="19" xfId="0" applyFont="1" applyFill="1" applyBorder="1" applyAlignment="1">
      <alignment horizontal="center" vertical="center" wrapText="1"/>
    </xf>
    <xf numFmtId="0" fontId="10" fillId="6" borderId="23" xfId="0" applyFont="1" applyFill="1" applyBorder="1" applyAlignment="1">
      <alignment horizontal="center" vertical="center" wrapText="1"/>
    </xf>
    <xf numFmtId="49" fontId="10" fillId="0" borderId="6" xfId="0" applyNumberFormat="1" applyFont="1" applyBorder="1" applyAlignment="1">
      <alignment horizontal="center" vertical="center"/>
    </xf>
    <xf numFmtId="0" fontId="14" fillId="0" borderId="6" xfId="0" applyFont="1" applyBorder="1" applyAlignment="1">
      <alignment horizontal="left" vertical="center"/>
    </xf>
    <xf numFmtId="0" fontId="10" fillId="18" borderId="1" xfId="0" applyFont="1" applyFill="1" applyBorder="1" applyAlignment="1">
      <alignment horizontal="center"/>
    </xf>
    <xf numFmtId="3" fontId="10" fillId="6" borderId="1" xfId="0" applyNumberFormat="1" applyFont="1" applyFill="1" applyBorder="1" applyAlignment="1">
      <alignment horizontal="center"/>
    </xf>
    <xf numFmtId="3" fontId="10" fillId="6" borderId="18" xfId="0" applyNumberFormat="1" applyFont="1" applyFill="1" applyBorder="1" applyAlignment="1">
      <alignment horizontal="center"/>
    </xf>
    <xf numFmtId="0" fontId="10" fillId="6" borderId="5" xfId="0" applyFont="1" applyFill="1" applyBorder="1" applyAlignment="1">
      <alignment horizontal="left" vertical="center"/>
    </xf>
    <xf numFmtId="0" fontId="10" fillId="6" borderId="13" xfId="0" applyFont="1" applyFill="1" applyBorder="1" applyAlignment="1">
      <alignment horizontal="left" vertical="center"/>
    </xf>
    <xf numFmtId="0" fontId="10" fillId="6" borderId="25" xfId="0" applyFont="1" applyFill="1" applyBorder="1" applyAlignment="1">
      <alignment horizontal="left"/>
    </xf>
    <xf numFmtId="0" fontId="10" fillId="6" borderId="25" xfId="0" applyFont="1" applyFill="1" applyBorder="1" applyAlignment="1">
      <alignment horizontal="left" vertical="center"/>
    </xf>
    <xf numFmtId="0" fontId="10" fillId="6" borderId="6" xfId="0" applyFont="1" applyFill="1" applyBorder="1" applyAlignment="1">
      <alignment horizontal="left" vertical="center"/>
    </xf>
    <xf numFmtId="168" fontId="10" fillId="0" borderId="1" xfId="0" applyNumberFormat="1" applyFont="1" applyBorder="1" applyAlignment="1">
      <alignment horizontal="left"/>
    </xf>
    <xf numFmtId="0" fontId="10" fillId="6" borderId="19" xfId="0" applyFont="1" applyFill="1" applyBorder="1" applyAlignment="1">
      <alignment horizontal="left" vertical="center"/>
    </xf>
    <xf numFmtId="0" fontId="10" fillId="7" borderId="20" xfId="0" applyFont="1" applyFill="1" applyBorder="1" applyAlignment="1">
      <alignment horizontal="left" vertical="center"/>
    </xf>
    <xf numFmtId="0" fontId="10" fillId="7" borderId="25" xfId="0" applyFont="1" applyFill="1" applyBorder="1" applyAlignment="1">
      <alignment horizontal="left" vertical="center"/>
    </xf>
    <xf numFmtId="169" fontId="10" fillId="0" borderId="1" xfId="0" applyNumberFormat="1" applyFont="1" applyBorder="1" applyAlignment="1">
      <alignment horizontal="left"/>
    </xf>
    <xf numFmtId="0" fontId="10" fillId="6" borderId="5" xfId="0" applyFont="1" applyFill="1" applyBorder="1" applyAlignment="1">
      <alignment horizontal="center"/>
    </xf>
    <xf numFmtId="0" fontId="10" fillId="0" borderId="17" xfId="0" applyFont="1" applyBorder="1" applyAlignment="1">
      <alignment horizontal="left"/>
    </xf>
    <xf numFmtId="3" fontId="10" fillId="6" borderId="5" xfId="0" applyNumberFormat="1" applyFont="1" applyFill="1" applyBorder="1" applyAlignment="1">
      <alignment horizontal="center" vertical="center" wrapText="1"/>
    </xf>
    <xf numFmtId="3" fontId="10" fillId="6" borderId="19" xfId="0" applyNumberFormat="1" applyFont="1" applyFill="1" applyBorder="1" applyAlignment="1">
      <alignment horizontal="center" vertical="center" wrapText="1"/>
    </xf>
    <xf numFmtId="0" fontId="10" fillId="12" borderId="23" xfId="0" applyFont="1" applyFill="1" applyBorder="1" applyAlignment="1">
      <alignment horizontal="left" vertical="center"/>
    </xf>
    <xf numFmtId="0" fontId="14" fillId="0" borderId="6" xfId="0" applyFont="1" applyBorder="1" applyAlignment="1">
      <alignment horizontal="left"/>
    </xf>
    <xf numFmtId="49" fontId="14" fillId="0" borderId="6" xfId="0" applyNumberFormat="1" applyFont="1" applyBorder="1" applyAlignment="1">
      <alignment horizontal="left" vertical="center"/>
    </xf>
    <xf numFmtId="49" fontId="10" fillId="0" borderId="6" xfId="0" applyNumberFormat="1" applyFont="1" applyBorder="1" applyAlignment="1">
      <alignment horizontal="left" vertical="center"/>
    </xf>
    <xf numFmtId="0" fontId="10" fillId="0" borderId="6" xfId="0" applyFont="1" applyBorder="1" applyAlignment="1">
      <alignment vertical="center"/>
    </xf>
    <xf numFmtId="3" fontId="12" fillId="7" borderId="19" xfId="0" applyNumberFormat="1" applyFont="1" applyFill="1" applyBorder="1" applyAlignment="1">
      <alignment horizontal="left" vertical="center"/>
    </xf>
    <xf numFmtId="0" fontId="17" fillId="0" borderId="1" xfId="0" applyFont="1" applyBorder="1" applyAlignment="1">
      <alignment horizontal="left"/>
    </xf>
    <xf numFmtId="3" fontId="10" fillId="7" borderId="25" xfId="0" applyNumberFormat="1" applyFont="1" applyFill="1" applyBorder="1" applyAlignment="1">
      <alignment horizontal="center" vertical="center" wrapText="1"/>
    </xf>
    <xf numFmtId="0" fontId="10" fillId="7" borderId="30" xfId="0" applyFont="1" applyFill="1" applyBorder="1" applyAlignment="1">
      <alignment horizontal="left"/>
    </xf>
    <xf numFmtId="0" fontId="10" fillId="7" borderId="31" xfId="0" applyFont="1" applyFill="1" applyBorder="1" applyAlignment="1">
      <alignment horizontal="left"/>
    </xf>
    <xf numFmtId="0" fontId="10" fillId="7" borderId="31" xfId="0" applyFont="1" applyFill="1" applyBorder="1"/>
    <xf numFmtId="0" fontId="10" fillId="7" borderId="31" xfId="0" applyFont="1" applyFill="1" applyBorder="1" applyAlignment="1">
      <alignment horizontal="center"/>
    </xf>
    <xf numFmtId="0" fontId="14" fillId="7" borderId="31" xfId="0" applyFont="1" applyFill="1" applyBorder="1" applyAlignment="1">
      <alignment horizontal="left"/>
    </xf>
    <xf numFmtId="0" fontId="10" fillId="7" borderId="31" xfId="0" applyFont="1" applyFill="1" applyBorder="1" applyAlignment="1">
      <alignment horizontal="left" vertical="center"/>
    </xf>
    <xf numFmtId="0" fontId="10" fillId="7" borderId="31" xfId="0" applyFont="1" applyFill="1" applyBorder="1" applyAlignment="1">
      <alignment horizontal="center" vertical="center"/>
    </xf>
    <xf numFmtId="3" fontId="10" fillId="7" borderId="32" xfId="0" applyNumberFormat="1" applyFont="1" applyFill="1" applyBorder="1" applyAlignment="1">
      <alignment horizontal="center" vertical="center" wrapText="1"/>
    </xf>
    <xf numFmtId="0" fontId="10" fillId="7" borderId="32" xfId="0" applyFont="1" applyFill="1" applyBorder="1" applyAlignment="1">
      <alignment horizontal="center" vertical="center" wrapText="1"/>
    </xf>
    <xf numFmtId="0" fontId="10" fillId="7" borderId="33" xfId="0" applyFont="1" applyFill="1" applyBorder="1" applyAlignment="1">
      <alignment horizontal="left" vertical="center"/>
    </xf>
    <xf numFmtId="0" fontId="10" fillId="7" borderId="35" xfId="0" applyFont="1" applyFill="1" applyBorder="1" applyAlignment="1">
      <alignment horizontal="left"/>
    </xf>
    <xf numFmtId="0" fontId="10" fillId="7" borderId="36" xfId="0" applyFont="1" applyFill="1" applyBorder="1" applyAlignment="1">
      <alignment horizontal="left"/>
    </xf>
    <xf numFmtId="0" fontId="10" fillId="7" borderId="36" xfId="0" applyFont="1" applyFill="1" applyBorder="1"/>
    <xf numFmtId="0" fontId="10" fillId="7" borderId="36" xfId="0" applyFont="1" applyFill="1" applyBorder="1" applyAlignment="1">
      <alignment horizontal="center"/>
    </xf>
    <xf numFmtId="0" fontId="14" fillId="7" borderId="36" xfId="0" applyFont="1" applyFill="1" applyBorder="1" applyAlignment="1">
      <alignment horizontal="left"/>
    </xf>
    <xf numFmtId="0" fontId="10" fillId="7" borderId="36" xfId="0" applyFont="1" applyFill="1" applyBorder="1" applyAlignment="1">
      <alignment horizontal="left" vertical="center"/>
    </xf>
    <xf numFmtId="0" fontId="10" fillId="7" borderId="36" xfId="0" applyFont="1" applyFill="1" applyBorder="1" applyAlignment="1">
      <alignment horizontal="center" vertical="center"/>
    </xf>
    <xf numFmtId="3" fontId="10" fillId="7" borderId="37" xfId="0" applyNumberFormat="1" applyFont="1" applyFill="1" applyBorder="1" applyAlignment="1">
      <alignment horizontal="center" vertical="center" wrapText="1"/>
    </xf>
    <xf numFmtId="0" fontId="10" fillId="7" borderId="37" xfId="0" applyFont="1" applyFill="1" applyBorder="1" applyAlignment="1">
      <alignment horizontal="center" vertical="center" wrapText="1"/>
    </xf>
    <xf numFmtId="0" fontId="10" fillId="7" borderId="38" xfId="0" applyFont="1" applyFill="1" applyBorder="1" applyAlignment="1">
      <alignment horizontal="left" vertical="center"/>
    </xf>
    <xf numFmtId="0" fontId="10" fillId="8" borderId="34" xfId="0" applyFont="1" applyFill="1" applyBorder="1"/>
    <xf numFmtId="0" fontId="10" fillId="8" borderId="34" xfId="0" applyFont="1" applyFill="1" applyBorder="1" applyAlignment="1">
      <alignment horizontal="left"/>
    </xf>
    <xf numFmtId="0" fontId="10" fillId="8" borderId="34" xfId="0" applyFont="1" applyFill="1" applyBorder="1" applyAlignment="1">
      <alignment horizontal="center"/>
    </xf>
    <xf numFmtId="0" fontId="14" fillId="8" borderId="34" xfId="0" applyFont="1" applyFill="1" applyBorder="1" applyAlignment="1">
      <alignment horizontal="left"/>
    </xf>
    <xf numFmtId="3" fontId="10" fillId="11" borderId="34" xfId="0" applyNumberFormat="1" applyFont="1" applyFill="1" applyBorder="1" applyAlignment="1">
      <alignment horizontal="center" vertical="center" wrapText="1"/>
    </xf>
    <xf numFmtId="0" fontId="10" fillId="8" borderId="29" xfId="0" applyFont="1" applyFill="1" applyBorder="1"/>
    <xf numFmtId="0" fontId="10" fillId="8" borderId="29" xfId="0" applyFont="1" applyFill="1" applyBorder="1" applyAlignment="1">
      <alignment horizontal="left"/>
    </xf>
    <xf numFmtId="0" fontId="10" fillId="8" borderId="29" xfId="0" applyFont="1" applyFill="1" applyBorder="1" applyAlignment="1">
      <alignment horizontal="center"/>
    </xf>
    <xf numFmtId="0" fontId="14" fillId="8" borderId="29" xfId="0" applyFont="1" applyFill="1" applyBorder="1" applyAlignment="1">
      <alignment horizontal="left"/>
    </xf>
    <xf numFmtId="3" fontId="10" fillId="11" borderId="29" xfId="0" applyNumberFormat="1" applyFont="1" applyFill="1" applyBorder="1" applyAlignment="1">
      <alignment horizontal="center" vertical="center" wrapText="1"/>
    </xf>
    <xf numFmtId="0" fontId="10" fillId="6" borderId="29" xfId="0" applyFont="1" applyFill="1" applyBorder="1" applyAlignment="1">
      <alignment horizontal="center"/>
    </xf>
    <xf numFmtId="0" fontId="10" fillId="6" borderId="29" xfId="0" applyFont="1" applyFill="1" applyBorder="1" applyAlignment="1">
      <alignment horizontal="left"/>
    </xf>
    <xf numFmtId="0" fontId="10" fillId="6" borderId="29" xfId="0" applyFont="1" applyFill="1" applyBorder="1"/>
    <xf numFmtId="0" fontId="14" fillId="6" borderId="29" xfId="0" applyFont="1" applyFill="1" applyBorder="1" applyAlignment="1">
      <alignment horizontal="left"/>
    </xf>
    <xf numFmtId="0" fontId="32" fillId="6" borderId="29" xfId="0" applyFont="1" applyFill="1" applyBorder="1" applyAlignment="1">
      <alignment horizontal="center"/>
    </xf>
    <xf numFmtId="3" fontId="10" fillId="6" borderId="29" xfId="0" applyNumberFormat="1" applyFont="1" applyFill="1" applyBorder="1" applyAlignment="1">
      <alignment horizontal="center"/>
    </xf>
    <xf numFmtId="3" fontId="10" fillId="6" borderId="39" xfId="0" applyNumberFormat="1" applyFont="1" applyFill="1" applyBorder="1" applyAlignment="1">
      <alignment horizontal="center"/>
    </xf>
    <xf numFmtId="0" fontId="10" fillId="11" borderId="27" xfId="0" applyFont="1" applyFill="1" applyBorder="1" applyAlignment="1">
      <alignment horizontal="center"/>
    </xf>
    <xf numFmtId="0" fontId="10" fillId="6" borderId="27" xfId="0" applyFont="1" applyFill="1" applyBorder="1" applyAlignment="1">
      <alignment horizontal="left"/>
    </xf>
    <xf numFmtId="0" fontId="10" fillId="6" borderId="40" xfId="0" applyFont="1" applyFill="1" applyBorder="1"/>
    <xf numFmtId="0" fontId="10" fillId="6" borderId="40" xfId="0" applyFont="1" applyFill="1" applyBorder="1" applyAlignment="1">
      <alignment horizontal="left"/>
    </xf>
    <xf numFmtId="0" fontId="10" fillId="6" borderId="40" xfId="0" applyFont="1" applyFill="1" applyBorder="1" applyAlignment="1">
      <alignment horizontal="center"/>
    </xf>
    <xf numFmtId="3" fontId="10" fillId="6" borderId="40" xfId="0" applyNumberFormat="1" applyFont="1" applyFill="1" applyBorder="1" applyAlignment="1">
      <alignment horizontal="center"/>
    </xf>
    <xf numFmtId="3" fontId="10" fillId="6" borderId="41" xfId="0" applyNumberFormat="1" applyFont="1" applyFill="1" applyBorder="1" applyAlignment="1">
      <alignment horizontal="center"/>
    </xf>
    <xf numFmtId="0" fontId="10" fillId="6" borderId="27" xfId="0" applyFont="1" applyFill="1" applyBorder="1"/>
    <xf numFmtId="0" fontId="10" fillId="6" borderId="27" xfId="0" applyFont="1" applyFill="1" applyBorder="1" applyAlignment="1">
      <alignment horizontal="center"/>
    </xf>
    <xf numFmtId="3" fontId="10" fillId="6" borderId="27" xfId="0" applyNumberFormat="1" applyFont="1" applyFill="1" applyBorder="1" applyAlignment="1">
      <alignment horizontal="center"/>
    </xf>
    <xf numFmtId="0" fontId="10" fillId="6" borderId="27" xfId="0" applyFont="1" applyFill="1" applyBorder="1" applyAlignment="1">
      <alignment vertical="center"/>
    </xf>
    <xf numFmtId="0" fontId="10" fillId="6" borderId="27" xfId="0" applyFont="1" applyFill="1" applyBorder="1" applyAlignment="1">
      <alignment horizontal="center" vertical="center"/>
    </xf>
    <xf numFmtId="0" fontId="14" fillId="6" borderId="27" xfId="0" applyFont="1" applyFill="1" applyBorder="1" applyAlignment="1">
      <alignment horizontal="left" vertical="center"/>
    </xf>
    <xf numFmtId="0" fontId="10" fillId="6" borderId="27" xfId="0" applyFont="1" applyFill="1" applyBorder="1" applyAlignment="1">
      <alignment horizontal="left" vertical="center"/>
    </xf>
    <xf numFmtId="3" fontId="10" fillId="6" borderId="27" xfId="0" applyNumberFormat="1" applyFont="1" applyFill="1" applyBorder="1" applyAlignment="1">
      <alignment horizontal="center" vertical="center" wrapText="1"/>
    </xf>
    <xf numFmtId="3" fontId="10" fillId="11" borderId="1" xfId="0" applyNumberFormat="1" applyFont="1" applyFill="1" applyBorder="1" applyAlignment="1">
      <alignment horizontal="center" vertical="center" wrapText="1"/>
    </xf>
    <xf numFmtId="3" fontId="10" fillId="11" borderId="5" xfId="0" applyNumberFormat="1" applyFont="1" applyFill="1" applyBorder="1" applyAlignment="1">
      <alignment horizontal="center" vertical="center" wrapText="1"/>
    </xf>
    <xf numFmtId="3" fontId="10" fillId="11" borderId="27" xfId="0" applyNumberFormat="1" applyFont="1" applyFill="1" applyBorder="1" applyAlignment="1">
      <alignment horizontal="center" vertical="center" wrapText="1"/>
    </xf>
    <xf numFmtId="0" fontId="14" fillId="6" borderId="27" xfId="0" applyFont="1" applyFill="1" applyBorder="1" applyAlignment="1">
      <alignment horizontal="left"/>
    </xf>
    <xf numFmtId="0" fontId="10" fillId="11" borderId="29" xfId="0" applyFont="1" applyFill="1" applyBorder="1" applyAlignment="1">
      <alignment horizontal="center" vertical="center" wrapText="1"/>
    </xf>
    <xf numFmtId="0" fontId="36" fillId="0" borderId="0" xfId="0" applyFont="1"/>
    <xf numFmtId="0" fontId="26" fillId="0" borderId="3" xfId="3"/>
    <xf numFmtId="0" fontId="37" fillId="0" borderId="1" xfId="0" applyFont="1" applyBorder="1" applyAlignment="1">
      <alignment horizontal="center" vertical="center"/>
    </xf>
    <xf numFmtId="14" fontId="37" fillId="0" borderId="1" xfId="0" applyNumberFormat="1" applyFont="1" applyBorder="1" applyAlignment="1">
      <alignment horizontal="center" vertical="center"/>
    </xf>
    <xf numFmtId="0" fontId="14" fillId="13" borderId="19" xfId="0" applyFont="1" applyFill="1" applyBorder="1" applyAlignment="1">
      <alignment vertical="center"/>
    </xf>
    <xf numFmtId="0" fontId="14" fillId="9" borderId="19" xfId="0" applyFont="1" applyFill="1" applyBorder="1" applyAlignment="1">
      <alignment vertical="center"/>
    </xf>
    <xf numFmtId="0" fontId="10" fillId="11" borderId="19" xfId="0" quotePrefix="1" applyFont="1" applyFill="1" applyBorder="1" applyAlignment="1">
      <alignment horizontal="center" vertical="center"/>
    </xf>
    <xf numFmtId="0" fontId="10" fillId="15" borderId="19" xfId="0" quotePrefix="1" applyFont="1" applyFill="1" applyBorder="1" applyAlignment="1">
      <alignment horizontal="center" vertical="center"/>
    </xf>
    <xf numFmtId="0" fontId="14" fillId="16" borderId="19" xfId="0" applyFont="1" applyFill="1" applyBorder="1" applyAlignment="1">
      <alignment vertical="center"/>
    </xf>
    <xf numFmtId="10" fontId="12" fillId="0" borderId="19" xfId="5" applyNumberFormat="1" applyFont="1" applyBorder="1" applyAlignment="1">
      <alignment horizontal="left" vertical="center" wrapText="1"/>
    </xf>
    <xf numFmtId="10" fontId="12" fillId="0" borderId="19" xfId="6" applyNumberFormat="1" applyFont="1" applyBorder="1" applyAlignment="1">
      <alignment horizontal="center"/>
    </xf>
    <xf numFmtId="9" fontId="10" fillId="9" borderId="19" xfId="5" applyNumberFormat="1" applyFont="1" applyFill="1" applyBorder="1" applyAlignment="1">
      <alignment vertical="center" wrapText="1"/>
    </xf>
    <xf numFmtId="10" fontId="12" fillId="0" borderId="19" xfId="5" applyNumberFormat="1" applyFont="1" applyBorder="1" applyAlignment="1">
      <alignment horizontal="center" vertical="center" wrapText="1"/>
    </xf>
    <xf numFmtId="0" fontId="10" fillId="0" borderId="19" xfId="5" applyFont="1" applyBorder="1" applyAlignment="1">
      <alignment horizontal="left"/>
    </xf>
    <xf numFmtId="10" fontId="12" fillId="23" borderId="19" xfId="5" applyNumberFormat="1" applyFont="1" applyFill="1" applyBorder="1" applyAlignment="1">
      <alignment horizontal="left" vertical="center" wrapText="1"/>
    </xf>
    <xf numFmtId="10" fontId="12" fillId="23" borderId="19" xfId="6" applyNumberFormat="1" applyFont="1" applyFill="1" applyBorder="1" applyAlignment="1">
      <alignment horizontal="center"/>
    </xf>
    <xf numFmtId="0" fontId="14" fillId="0" borderId="25" xfId="0" applyFont="1" applyBorder="1" applyAlignment="1">
      <alignment vertical="center"/>
    </xf>
    <xf numFmtId="0" fontId="12" fillId="0" borderId="3" xfId="0" applyFont="1" applyBorder="1" applyAlignment="1">
      <alignment vertical="center"/>
    </xf>
    <xf numFmtId="0" fontId="10" fillId="0" borderId="3" xfId="0" applyFont="1" applyBorder="1" applyAlignment="1">
      <alignment horizontal="left" vertical="center"/>
    </xf>
    <xf numFmtId="0" fontId="12" fillId="0" borderId="3" xfId="0" applyFont="1" applyBorder="1"/>
    <xf numFmtId="0" fontId="0" fillId="0" borderId="3" xfId="0" applyBorder="1" applyAlignment="1">
      <alignment vertical="center" wrapText="1"/>
    </xf>
    <xf numFmtId="1" fontId="0" fillId="0" borderId="3" xfId="0" applyNumberFormat="1" applyBorder="1" applyAlignment="1">
      <alignment vertical="center" wrapText="1"/>
    </xf>
    <xf numFmtId="0" fontId="12" fillId="0" borderId="3" xfId="5" applyFont="1" applyAlignment="1">
      <alignment vertical="center" wrapText="1"/>
    </xf>
    <xf numFmtId="0" fontId="10" fillId="0" borderId="3" xfId="0" applyFont="1" applyBorder="1" applyAlignment="1">
      <alignment horizontal="left"/>
    </xf>
    <xf numFmtId="49" fontId="10" fillId="0" borderId="3" xfId="0" applyNumberFormat="1" applyFont="1" applyBorder="1" applyAlignment="1">
      <alignment horizontal="left"/>
    </xf>
    <xf numFmtId="0" fontId="12" fillId="0" borderId="3" xfId="5" applyFont="1" applyAlignment="1">
      <alignment vertical="center"/>
    </xf>
    <xf numFmtId="0" fontId="23" fillId="0" borderId="19" xfId="0" applyFont="1" applyBorder="1" applyAlignment="1">
      <alignment horizontal="left" vertical="center"/>
    </xf>
    <xf numFmtId="49" fontId="23" fillId="0" borderId="19" xfId="0" applyNumberFormat="1" applyFont="1" applyBorder="1" applyAlignment="1">
      <alignment horizontal="left" vertical="center"/>
    </xf>
    <xf numFmtId="0" fontId="23" fillId="7" borderId="19" xfId="0" applyFont="1" applyFill="1" applyBorder="1" applyAlignment="1">
      <alignment vertical="center" wrapText="1"/>
    </xf>
    <xf numFmtId="1" fontId="23" fillId="7" borderId="19" xfId="0" applyNumberFormat="1" applyFont="1" applyFill="1" applyBorder="1" applyAlignment="1">
      <alignment vertical="center" wrapText="1"/>
    </xf>
    <xf numFmtId="0" fontId="23" fillId="7" borderId="19" xfId="0" applyFont="1" applyFill="1" applyBorder="1" applyAlignment="1">
      <alignment vertical="center"/>
    </xf>
    <xf numFmtId="0" fontId="23" fillId="0" borderId="0" xfId="0" applyFont="1" applyAlignment="1">
      <alignment horizontal="left" vertical="center"/>
    </xf>
    <xf numFmtId="0" fontId="23" fillId="0" borderId="19" xfId="0" applyFont="1" applyBorder="1" applyAlignment="1">
      <alignment horizontal="left"/>
    </xf>
    <xf numFmtId="49" fontId="23" fillId="0" borderId="19" xfId="0" applyNumberFormat="1" applyFont="1" applyBorder="1" applyAlignment="1">
      <alignment horizontal="left"/>
    </xf>
    <xf numFmtId="0" fontId="23" fillId="7" borderId="19" xfId="0" applyFont="1" applyFill="1" applyBorder="1" applyAlignment="1">
      <alignment horizontal="left" vertical="center"/>
    </xf>
    <xf numFmtId="0" fontId="23" fillId="7" borderId="19" xfId="0" applyFont="1" applyFill="1" applyBorder="1"/>
    <xf numFmtId="0" fontId="10" fillId="20" borderId="19" xfId="5" applyFont="1" applyFill="1" applyBorder="1" applyAlignment="1">
      <alignment horizontal="left" vertical="center"/>
    </xf>
    <xf numFmtId="0" fontId="12" fillId="20" borderId="19" xfId="5" applyFont="1" applyFill="1" applyBorder="1" applyAlignment="1">
      <alignment vertical="center" wrapText="1"/>
    </xf>
    <xf numFmtId="1" fontId="10" fillId="20" borderId="19" xfId="5" applyNumberFormat="1" applyFont="1" applyFill="1" applyBorder="1" applyAlignment="1">
      <alignment vertical="center" wrapText="1"/>
    </xf>
    <xf numFmtId="9" fontId="12" fillId="20" borderId="19" xfId="5" applyNumberFormat="1" applyFont="1" applyFill="1" applyBorder="1" applyAlignment="1">
      <alignment vertical="center" wrapText="1"/>
    </xf>
    <xf numFmtId="1" fontId="10" fillId="20" borderId="19" xfId="5" quotePrefix="1" applyNumberFormat="1" applyFont="1" applyFill="1" applyBorder="1" applyAlignment="1">
      <alignment vertical="center" wrapText="1"/>
    </xf>
    <xf numFmtId="9" fontId="10" fillId="20" borderId="19" xfId="5" quotePrefix="1" applyNumberFormat="1" applyFont="1" applyFill="1" applyBorder="1" applyAlignment="1">
      <alignment vertical="center" wrapText="1"/>
    </xf>
    <xf numFmtId="0" fontId="12" fillId="20" borderId="19" xfId="5" applyFont="1" applyFill="1" applyBorder="1" applyAlignment="1">
      <alignment horizontal="left" vertical="center"/>
    </xf>
    <xf numFmtId="10" fontId="12" fillId="20" borderId="19" xfId="5" applyNumberFormat="1" applyFont="1" applyFill="1" applyBorder="1" applyAlignment="1">
      <alignment horizontal="left" vertical="center" wrapText="1"/>
    </xf>
    <xf numFmtId="1" fontId="12" fillId="20" borderId="19" xfId="5" applyNumberFormat="1" applyFont="1" applyFill="1" applyBorder="1" applyAlignment="1">
      <alignment vertical="center" wrapText="1"/>
    </xf>
    <xf numFmtId="9" fontId="10" fillId="20" borderId="19" xfId="5" applyNumberFormat="1" applyFont="1" applyFill="1" applyBorder="1" applyAlignment="1">
      <alignment vertical="center" wrapText="1"/>
    </xf>
    <xf numFmtId="0" fontId="12" fillId="20" borderId="19" xfId="5" applyFont="1" applyFill="1" applyBorder="1" applyAlignment="1">
      <alignment vertical="center"/>
    </xf>
    <xf numFmtId="10" fontId="12" fillId="20" borderId="19" xfId="6" applyNumberFormat="1" applyFont="1" applyFill="1" applyBorder="1" applyAlignment="1">
      <alignment horizontal="center" vertical="center"/>
    </xf>
    <xf numFmtId="10" fontId="12" fillId="20" borderId="19" xfId="5" applyNumberFormat="1" applyFont="1" applyFill="1" applyBorder="1" applyAlignment="1">
      <alignment horizontal="center" vertical="center"/>
    </xf>
    <xf numFmtId="0" fontId="23" fillId="20" borderId="19" xfId="5" applyFont="1" applyFill="1" applyBorder="1" applyAlignment="1">
      <alignment horizontal="left" vertical="center"/>
    </xf>
    <xf numFmtId="0" fontId="38" fillId="20" borderId="19" xfId="5" applyFont="1" applyFill="1" applyBorder="1" applyAlignment="1">
      <alignment horizontal="left" vertical="center"/>
    </xf>
    <xf numFmtId="10" fontId="38" fillId="20" borderId="19" xfId="5" applyNumberFormat="1" applyFont="1" applyFill="1" applyBorder="1" applyAlignment="1">
      <alignment horizontal="left" vertical="center" wrapText="1"/>
    </xf>
    <xf numFmtId="10" fontId="38" fillId="20" borderId="19" xfId="6" applyNumberFormat="1" applyFont="1" applyFill="1" applyBorder="1" applyAlignment="1">
      <alignment horizontal="center" vertical="center"/>
    </xf>
    <xf numFmtId="1" fontId="23" fillId="20" borderId="19" xfId="5" applyNumberFormat="1" applyFont="1" applyFill="1" applyBorder="1" applyAlignment="1">
      <alignment vertical="center" wrapText="1"/>
    </xf>
    <xf numFmtId="9" fontId="38" fillId="20" borderId="19" xfId="5" applyNumberFormat="1" applyFont="1" applyFill="1" applyBorder="1" applyAlignment="1">
      <alignment vertical="center" wrapText="1"/>
    </xf>
    <xf numFmtId="1" fontId="23" fillId="20" borderId="19" xfId="5" quotePrefix="1" applyNumberFormat="1" applyFont="1" applyFill="1" applyBorder="1" applyAlignment="1">
      <alignment vertical="center" wrapText="1"/>
    </xf>
    <xf numFmtId="9" fontId="23" fillId="20" borderId="19" xfId="5" quotePrefix="1" applyNumberFormat="1" applyFont="1" applyFill="1" applyBorder="1" applyAlignment="1">
      <alignment vertical="center" wrapText="1"/>
    </xf>
    <xf numFmtId="0" fontId="38" fillId="20" borderId="19" xfId="5" applyFont="1" applyFill="1" applyBorder="1" applyAlignment="1">
      <alignment vertical="center" wrapText="1"/>
    </xf>
    <xf numFmtId="1" fontId="38" fillId="20" borderId="19" xfId="5" applyNumberFormat="1" applyFont="1" applyFill="1" applyBorder="1" applyAlignment="1">
      <alignment vertical="center" wrapText="1"/>
    </xf>
    <xf numFmtId="9" fontId="23" fillId="20" borderId="19" xfId="5" applyNumberFormat="1" applyFont="1" applyFill="1" applyBorder="1" applyAlignment="1">
      <alignment vertical="center" wrapText="1"/>
    </xf>
    <xf numFmtId="0" fontId="3" fillId="0" borderId="0" xfId="0" applyFont="1"/>
    <xf numFmtId="0" fontId="3" fillId="0" borderId="0" xfId="0" applyFont="1" applyAlignment="1">
      <alignment vertical="center"/>
    </xf>
    <xf numFmtId="0" fontId="4" fillId="0" borderId="0" xfId="0" applyFont="1"/>
    <xf numFmtId="0" fontId="2" fillId="0" borderId="0" xfId="0" applyFont="1"/>
    <xf numFmtId="0" fontId="3" fillId="0" borderId="17" xfId="0" applyFont="1" applyBorder="1" applyAlignment="1">
      <alignment horizontal="left" wrapText="1"/>
    </xf>
    <xf numFmtId="0" fontId="3" fillId="0" borderId="18" xfId="0" applyFont="1" applyBorder="1" applyAlignment="1">
      <alignment horizontal="left" wrapText="1"/>
    </xf>
    <xf numFmtId="0" fontId="10" fillId="0" borderId="9" xfId="0" applyFont="1" applyBorder="1" applyAlignment="1">
      <alignment horizontal="left" vertical="top"/>
    </xf>
    <xf numFmtId="0" fontId="10" fillId="0" borderId="18" xfId="0" applyFont="1" applyBorder="1" applyAlignment="1">
      <alignment horizontal="center"/>
    </xf>
    <xf numFmtId="0" fontId="10" fillId="0" borderId="18" xfId="0" applyFont="1" applyBorder="1" applyAlignment="1">
      <alignment horizontal="left" vertical="top"/>
    </xf>
    <xf numFmtId="0" fontId="10" fillId="0" borderId="11" xfId="0" applyFont="1" applyBorder="1" applyAlignment="1">
      <alignment horizontal="left" vertical="top"/>
    </xf>
    <xf numFmtId="0" fontId="10" fillId="2" borderId="2" xfId="0" applyFont="1" applyFill="1" applyBorder="1" applyAlignment="1">
      <alignment horizontal="left" vertical="top"/>
    </xf>
    <xf numFmtId="0" fontId="10" fillId="0" borderId="11" xfId="0" applyFont="1" applyBorder="1" applyAlignment="1">
      <alignment horizontal="left"/>
    </xf>
    <xf numFmtId="0" fontId="14" fillId="0" borderId="17" xfId="0" applyFont="1" applyBorder="1"/>
    <xf numFmtId="1" fontId="10" fillId="0" borderId="18" xfId="0" applyNumberFormat="1" applyFont="1" applyBorder="1"/>
    <xf numFmtId="0" fontId="27" fillId="0" borderId="18" xfId="0" applyFont="1" applyBorder="1"/>
    <xf numFmtId="167" fontId="10" fillId="0" borderId="11" xfId="0" applyNumberFormat="1" applyFont="1" applyBorder="1" applyAlignment="1">
      <alignment horizontal="left"/>
    </xf>
    <xf numFmtId="0" fontId="27" fillId="0" borderId="11" xfId="0" applyFont="1" applyBorder="1" applyAlignment="1">
      <alignment horizontal="center"/>
    </xf>
    <xf numFmtId="0" fontId="27" fillId="0" borderId="11" xfId="0" applyFont="1" applyBorder="1" applyAlignment="1">
      <alignment horizontal="left"/>
    </xf>
    <xf numFmtId="10" fontId="27" fillId="0" borderId="11" xfId="0" applyNumberFormat="1" applyFont="1" applyBorder="1" applyAlignment="1">
      <alignment horizontal="center"/>
    </xf>
    <xf numFmtId="10" fontId="27" fillId="0" borderId="18" xfId="0" applyNumberFormat="1" applyFont="1" applyBorder="1" applyAlignment="1">
      <alignment horizontal="center"/>
    </xf>
    <xf numFmtId="0" fontId="27" fillId="0" borderId="17" xfId="0" applyFont="1" applyBorder="1" applyAlignment="1">
      <alignment horizontal="left"/>
    </xf>
    <xf numFmtId="0" fontId="14" fillId="0" borderId="11" xfId="0" applyFont="1" applyBorder="1" applyAlignment="1">
      <alignment horizontal="left"/>
    </xf>
    <xf numFmtId="0" fontId="10" fillId="0" borderId="18" xfId="0" applyFont="1" applyBorder="1" applyAlignment="1">
      <alignment horizontal="left" vertical="center"/>
    </xf>
    <xf numFmtId="0" fontId="10" fillId="0" borderId="18" xfId="0" applyFont="1" applyBorder="1" applyAlignment="1">
      <alignment horizontal="center" vertical="center"/>
    </xf>
    <xf numFmtId="0" fontId="10" fillId="0" borderId="18" xfId="0" applyFont="1" applyBorder="1" applyAlignment="1">
      <alignment horizontal="right"/>
    </xf>
    <xf numFmtId="0" fontId="10" fillId="0" borderId="11" xfId="0" applyFont="1" applyBorder="1" applyAlignment="1">
      <alignment horizontal="right"/>
    </xf>
    <xf numFmtId="0" fontId="15" fillId="0" borderId="18" xfId="0" applyFont="1" applyBorder="1"/>
    <xf numFmtId="0" fontId="10" fillId="0" borderId="9" xfId="0" applyFont="1" applyBorder="1" applyAlignment="1">
      <alignment horizontal="center"/>
    </xf>
    <xf numFmtId="0" fontId="10" fillId="0" borderId="11" xfId="0" applyFont="1" applyBorder="1" applyAlignment="1">
      <alignment horizontal="center" vertical="top"/>
    </xf>
    <xf numFmtId="0" fontId="32" fillId="0" borderId="11" xfId="0" applyFont="1" applyBorder="1" applyAlignment="1">
      <alignment horizontal="right"/>
    </xf>
    <xf numFmtId="0" fontId="15" fillId="0" borderId="11" xfId="0" applyFont="1" applyBorder="1"/>
    <xf numFmtId="0" fontId="32" fillId="0" borderId="11" xfId="0" applyFont="1" applyBorder="1"/>
    <xf numFmtId="0" fontId="10" fillId="0" borderId="9" xfId="0" applyFont="1" applyBorder="1"/>
    <xf numFmtId="0" fontId="10" fillId="0" borderId="11" xfId="0" applyFont="1" applyBorder="1" applyAlignment="1">
      <alignment vertical="top"/>
    </xf>
    <xf numFmtId="0" fontId="10" fillId="0" borderId="11" xfId="0" applyFont="1" applyBorder="1" applyAlignment="1">
      <alignment horizontal="center" vertical="center"/>
    </xf>
    <xf numFmtId="0" fontId="10" fillId="0" borderId="11" xfId="0" applyFont="1" applyBorder="1" applyAlignment="1">
      <alignment vertical="center"/>
    </xf>
    <xf numFmtId="0" fontId="10" fillId="0" borderId="11" xfId="0" applyFont="1" applyBorder="1" applyAlignment="1">
      <alignment horizontal="left" vertical="center"/>
    </xf>
    <xf numFmtId="1" fontId="27" fillId="0" borderId="17" xfId="0" applyNumberFormat="1" applyFont="1" applyBorder="1"/>
    <xf numFmtId="0" fontId="30" fillId="0" borderId="11" xfId="0" applyFont="1" applyBorder="1"/>
    <xf numFmtId="0" fontId="27" fillId="0" borderId="17" xfId="0" applyFont="1" applyBorder="1" applyAlignment="1">
      <alignment horizontal="center"/>
    </xf>
    <xf numFmtId="0" fontId="18" fillId="0" borderId="0" xfId="0" applyFont="1" applyAlignment="1">
      <alignment horizontal="center" wrapText="1"/>
    </xf>
    <xf numFmtId="9" fontId="27" fillId="0" borderId="5" xfId="0" applyNumberFormat="1" applyFont="1" applyBorder="1" applyAlignment="1">
      <alignment horizontal="center" vertical="center"/>
    </xf>
    <xf numFmtId="1" fontId="10" fillId="0" borderId="12" xfId="0" applyNumberFormat="1" applyFont="1" applyBorder="1" applyAlignment="1">
      <alignment horizontal="right" vertical="center"/>
    </xf>
    <xf numFmtId="165" fontId="10" fillId="0" borderId="5" xfId="0" applyNumberFormat="1" applyFont="1" applyBorder="1" applyAlignment="1">
      <alignment horizontal="center" vertical="center"/>
    </xf>
    <xf numFmtId="3" fontId="10" fillId="0" borderId="12" xfId="0" applyNumberFormat="1" applyFont="1" applyBorder="1" applyAlignment="1">
      <alignment horizontal="right" vertical="center"/>
    </xf>
    <xf numFmtId="10" fontId="10" fillId="0" borderId="5" xfId="0" applyNumberFormat="1" applyFont="1" applyBorder="1" applyAlignment="1">
      <alignment horizontal="center" vertical="center"/>
    </xf>
    <xf numFmtId="165" fontId="10" fillId="0" borderId="7" xfId="0" applyNumberFormat="1" applyFont="1" applyBorder="1" applyAlignment="1">
      <alignment horizontal="center" vertical="center"/>
    </xf>
    <xf numFmtId="10" fontId="10" fillId="0" borderId="7" xfId="0" applyNumberFormat="1" applyFont="1" applyBorder="1" applyAlignment="1">
      <alignment horizontal="center" vertical="center"/>
    </xf>
    <xf numFmtId="0" fontId="10" fillId="0" borderId="6" xfId="0" applyFont="1" applyBorder="1" applyAlignment="1"/>
    <xf numFmtId="0" fontId="10" fillId="0" borderId="11" xfId="0" applyFont="1" applyBorder="1" applyAlignment="1"/>
    <xf numFmtId="0" fontId="10" fillId="0" borderId="8" xfId="0" applyFont="1" applyBorder="1" applyAlignment="1"/>
    <xf numFmtId="0" fontId="10" fillId="0" borderId="4" xfId="0" applyFont="1" applyBorder="1" applyAlignment="1"/>
  </cellXfs>
  <cellStyles count="11">
    <cellStyle name="Hyperlink" xfId="4" builtinId="8"/>
    <cellStyle name="Normal" xfId="0" builtinId="0"/>
    <cellStyle name="Normal 10 2" xfId="3" xr:uid="{AB2CB7C8-68B7-44FB-AD1A-32D796B448B9}"/>
    <cellStyle name="Normal 2" xfId="5" xr:uid="{74D7F1E2-7168-46C9-B3F7-38DEAE8233CE}"/>
    <cellStyle name="Normal 3" xfId="7" xr:uid="{25B5611B-F645-4511-9999-A219B1E263C8}"/>
    <cellStyle name="Normal 31 2" xfId="8" xr:uid="{17D95CA8-48D6-4B7A-B349-23657E4C199D}"/>
    <cellStyle name="Normal 4" xfId="9" xr:uid="{0D0DC1F0-0FA4-4786-88C0-4CFA853AF5AA}"/>
    <cellStyle name="Normale 2 2" xfId="1" xr:uid="{59C0AA2D-14DD-44B6-8AB6-7E35517C742C}"/>
    <cellStyle name="Normale 3 2" xfId="2" xr:uid="{38DB60A3-5D6E-42FA-86D6-9CD36C7A746C}"/>
    <cellStyle name="Percent" xfId="10" builtinId="5"/>
    <cellStyle name="Porcentaje 2" xfId="6" xr:uid="{FDFD3809-1837-4AF8-A176-27DA017D6E88}"/>
  </cellStyles>
  <dxfs count="0"/>
  <tableStyles count="0" defaultTableStyle="TableStyleMedium2" defaultPivotStyle="PivotStyleLight16"/>
  <colors>
    <mruColors>
      <color rgb="FFFF6600"/>
      <color rgb="FF0000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1.xml"/><Relationship Id="rId3" Type="http://schemas.openxmlformats.org/officeDocument/2006/relationships/worksheet" Target="worksheets/sheet3.xml"/><Relationship Id="rId21" Type="http://customschemas.google.com/relationships/workbookmetadata" Target="NUL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NDB-22-24\2023\Informe%20Anual%202023\AR%20ICES%20BIO%20CAMP%202023\P1_AR_2023_BIOCAMP-29-4\TABLAS\+P1_AR_2023_BIOCAMP_Tablas_2.2_2.6_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2.2 Biological variables"/>
      <sheetName val="Table 2.6 Surveys-at-sea"/>
      <sheetName val="Table 4.1 Stomach"/>
    </sheetNames>
    <sheetDataSet>
      <sheetData sheetId="0"/>
      <sheetData sheetId="1"/>
      <sheetData sheetId="2">
        <row r="21">
          <cell r="P21">
            <v>94</v>
          </cell>
        </row>
        <row r="22">
          <cell r="P22">
            <v>55</v>
          </cell>
        </row>
        <row r="23">
          <cell r="P23"/>
        </row>
        <row r="24">
          <cell r="P24"/>
        </row>
        <row r="25">
          <cell r="P25"/>
        </row>
        <row r="26">
          <cell r="P26"/>
        </row>
        <row r="27">
          <cell r="P27"/>
        </row>
        <row r="28">
          <cell r="P28"/>
        </row>
        <row r="29">
          <cell r="P29"/>
        </row>
        <row r="30">
          <cell r="P30"/>
        </row>
        <row r="31">
          <cell r="P31"/>
        </row>
        <row r="32">
          <cell r="P32"/>
        </row>
        <row r="33">
          <cell r="P33"/>
        </row>
        <row r="34">
          <cell r="P34"/>
        </row>
        <row r="35">
          <cell r="P35"/>
        </row>
        <row r="36">
          <cell r="P36"/>
        </row>
        <row r="37">
          <cell r="P37"/>
        </row>
        <row r="38">
          <cell r="P38"/>
        </row>
        <row r="39">
          <cell r="P39"/>
        </row>
        <row r="40">
          <cell r="P40"/>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3" Type="http://schemas.openxmlformats.org/officeDocument/2006/relationships/hyperlink" Target="https://www.ices.dk/sites/pub/Publication%20Reports/ICES%20Survey%20Protocols%20(SISP)/SISP%2015%20NeAtl%20IBTS%20Survey.pdf" TargetMode="External"/><Relationship Id="rId18" Type="http://schemas.openxmlformats.org/officeDocument/2006/relationships/hyperlink" Target="https://www.ices.dk/sites/pub/Publication%20Reports/ICES%20Survey%20Protocols%20(SISP)/SISP%209%20Manual%20for%20International%20Pelagic%20Surveys%20(IPS).pdf" TargetMode="External"/><Relationship Id="rId26" Type="http://schemas.openxmlformats.org/officeDocument/2006/relationships/hyperlink" Target="https://www.ices.dk/sites/pub/Publication%20Reports/Cooperative%20Research%20Report%20(CRR)/CRR%20332.pdf" TargetMode="External"/><Relationship Id="rId39" Type="http://schemas.openxmlformats.org/officeDocument/2006/relationships/hyperlink" Target="https://doi.org/10.17895/ices.pub.8014" TargetMode="External"/><Relationship Id="rId21" Type="http://schemas.openxmlformats.org/officeDocument/2006/relationships/hyperlink" Target="https://www.ices.dk/sites/pub/Publication%20Reports/Techniques%20in%20Marine%20Environmental%20Sciences%20(TIMES)/TIMES64.pdf" TargetMode="External"/><Relationship Id="rId34" Type="http://schemas.openxmlformats.org/officeDocument/2006/relationships/hyperlink" Target="https://www.ices.dk/data/data-portals/Pages/Eggs-and-larvae.aspx" TargetMode="External"/><Relationship Id="rId42"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7" Type="http://schemas.openxmlformats.org/officeDocument/2006/relationships/hyperlink" Target="https://www.ices.dk/sites/pub/Publication%20Reports/Cooperative%20Research%20Report%20(CRR)/CRR%20332.pdf" TargetMode="External"/><Relationship Id="rId50" Type="http://schemas.openxmlformats.org/officeDocument/2006/relationships/hyperlink" Target="https://doi.org/10.17895/ices.pub.7462" TargetMode="External"/><Relationship Id="rId55" Type="http://schemas.openxmlformats.org/officeDocument/2006/relationships/hyperlink" Target="https://www.ices.dk/sites/pub/Publication%20Reports/ICES%20Survey%20Protocols%20(SISP)/SISP%2015%20NeAtl%20IBTS%20Survey.pdf" TargetMode="External"/><Relationship Id="rId7" Type="http://schemas.openxmlformats.org/officeDocument/2006/relationships/hyperlink" Target="https://www.ices.dk/sites/pub/Publication%20Reports/ICES%20Survey%20Protocols%20(SISP)/SISP%2015%20NeAtl%20IBTS%20Survey.pdf" TargetMode="External"/><Relationship Id="rId2" Type="http://schemas.openxmlformats.org/officeDocument/2006/relationships/hyperlink" Target="http://archive.nafo.int/open/studies/s46/S46.pdf" TargetMode="External"/><Relationship Id="rId16" Type="http://schemas.openxmlformats.org/officeDocument/2006/relationships/hyperlink" Target="https://www.ices.dk/sites/pub/Publication%20Reports/ICES%20Survey%20Protocols%20(SISP)/SISP%209%20Manual%20for%20International%20Pelagic%20Surveys%20(IPS).pdf" TargetMode="External"/><Relationship Id="rId29" Type="http://schemas.openxmlformats.org/officeDocument/2006/relationships/hyperlink" Target="https://www.ices.dk/data/data-portals/Pages/Eggs-and-larvae.aspx" TargetMode="External"/><Relationship Id="rId11" Type="http://schemas.openxmlformats.org/officeDocument/2006/relationships/hyperlink" Target="https://www.ices.dk/sites/pub/Publication%20Reports/ICES%20Survey%20Protocols%20(SISP)/SISP%2015%20NeAtl%20IBTS%20Survey.pdf" TargetMode="External"/><Relationship Id="rId24" Type="http://schemas.openxmlformats.org/officeDocument/2006/relationships/hyperlink" Target="https://www.ices.dk/sites/pub/Publication%20Reports/Cooperative%20Research%20Report%20(CRR)/CRR%20332.pdf" TargetMode="External"/><Relationship Id="rId32"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7"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0" Type="http://schemas.openxmlformats.org/officeDocument/2006/relationships/hyperlink" Target="https://doi.org/10.17895/ices.pub.8014" TargetMode="External"/><Relationship Id="rId45"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53" Type="http://schemas.openxmlformats.org/officeDocument/2006/relationships/hyperlink" Target="https://doi.org/10.17895/ices.pub.7462" TargetMode="External"/><Relationship Id="rId5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5" Type="http://schemas.openxmlformats.org/officeDocument/2006/relationships/hyperlink" Target="https://www.ices.dk/sites/pub/Publication%20Reports/ICES%20Survey%20Protocols%20(SISP)/SISP%2015%20NeAtl%20IBTS%20Survey.pdf" TargetMode="External"/><Relationship Id="rId61" Type="http://schemas.openxmlformats.org/officeDocument/2006/relationships/hyperlink" Target="https://doi.org/10.1016/j.dsr2.2017.03.012%20;" TargetMode="External"/><Relationship Id="rId19" Type="http://schemas.openxmlformats.org/officeDocument/2006/relationships/hyperlink" Target="https://www.ices.dk/sites/pub/Publication%20Reports/Techniques%20in%20Marine%20Environmental%20Sciences%20(TIMES)/TIMES64.pdf" TargetMode="External"/><Relationship Id="rId14" Type="http://schemas.openxmlformats.org/officeDocument/2006/relationships/hyperlink" Target="https://www.ices.dk/sites/pub/Publication%20Reports/ICES%20Survey%20Protocols%20(SISP)/SISP%2015%20NeAtl%20IBTS%20Survey.pdf" TargetMode="External"/><Relationship Id="rId22" Type="http://schemas.openxmlformats.org/officeDocument/2006/relationships/hyperlink" Target="https://www.ices.dk/sites/pub/Publication%20Reports/Techniques%20in%20Marine%20Environmental%20Sciences%20(TIMES)/TIMES64.pdf" TargetMode="External"/><Relationship Id="rId27" Type="http://schemas.openxmlformats.org/officeDocument/2006/relationships/hyperlink" Target="https://www.ices.dk/sites/pub/Publication%20Reports/Cooperative%20Research%20Report%20(CRR)/CRR%20332.pdf" TargetMode="External"/><Relationship Id="rId30"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5"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3"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8" Type="http://schemas.openxmlformats.org/officeDocument/2006/relationships/hyperlink" Target="https://www.ices.dk/sites/pub/Publication%20Reports/Cooperative%20Research%20Report%20(CRR)/CRR%20332.pdf" TargetMode="External"/><Relationship Id="rId56" Type="http://schemas.openxmlformats.org/officeDocument/2006/relationships/hyperlink" Target="https://www.ices.dk/sites/pub/Publication%20Reports/ICES%20Survey%20Protocols%20(SISP)/SISP%2015%20NeAtl%20IBTS%20Survey.pdf" TargetMode="External"/><Relationship Id="rId8" Type="http://schemas.openxmlformats.org/officeDocument/2006/relationships/hyperlink" Target="https://www.ices.dk/sites/pub/Publication%20Reports/ICES%20Survey%20Protocols%20(SISP)/SISP%2015%20NeAtl%20IBTS%20Survey.pdf" TargetMode="External"/><Relationship Id="rId51" Type="http://schemas.openxmlformats.org/officeDocument/2006/relationships/hyperlink" Target="https://doi.org/10.17895/ices.pub.7462" TargetMode="External"/><Relationship Id="rId3" Type="http://schemas.openxmlformats.org/officeDocument/2006/relationships/hyperlink" Target="https://www.ices.dk/sites/pub/Publication%20Reports/ICES%20Survey%20Protocols%20(SISP)/SISP%2015%20NeAtl%20IBTS%20Survey.pdf" TargetMode="External"/><Relationship Id="rId12" Type="http://schemas.openxmlformats.org/officeDocument/2006/relationships/hyperlink" Target="https://www.ices.dk/sites/pub/Publication%20Reports/ICES%20Survey%20Protocols%20(SISP)/SISP%2015%20NeAtl%20IBTS%20Survey.pdf" TargetMode="External"/><Relationship Id="rId17" Type="http://schemas.openxmlformats.org/officeDocument/2006/relationships/hyperlink" Target="https://www.ices.dk/sites/pub/Publication%20Reports/ICES%20Survey%20Protocols%20(SISP)/SISP%209%20Manual%20for%20International%20Pelagic%20Surveys%20(IPS).pdf" TargetMode="External"/><Relationship Id="rId25"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33"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6" Type="http://schemas.openxmlformats.org/officeDocument/2006/relationships/hyperlink" Target="https://www.ices.dk/sites/pub/Publication%20Reports/Cooperative%20Research%20Report%20(CRR)/CRR%20332.pdf" TargetMode="External"/><Relationship Id="rId59" Type="http://schemas.openxmlformats.org/officeDocument/2006/relationships/hyperlink" Target="http://www.medias-project.eu/medias/website/" TargetMode="External"/><Relationship Id="rId20" Type="http://schemas.openxmlformats.org/officeDocument/2006/relationships/hyperlink" Target="https://www.ices.dk/sites/pub/Publication%20Reports/Techniques%20in%20Marine%20Environmental%20Sciences%20(TIMES)/TIMES64.pdf" TargetMode="External"/><Relationship Id="rId41" Type="http://schemas.openxmlformats.org/officeDocument/2006/relationships/hyperlink" Target="https://www.ices.dk/data/data-portals/Pages/Eggs-and-larvae.aspx" TargetMode="External"/><Relationship Id="rId54" Type="http://schemas.openxmlformats.org/officeDocument/2006/relationships/hyperlink" Target="https://www.ices.dk/sites/pub/Publication%20Reports/ICES%20Survey%20Protocols%20(SISP)/SISP%2015%20NeAtl%20IBTS%20Survey.pdf" TargetMode="External"/><Relationship Id="rId62" Type="http://schemas.openxmlformats.org/officeDocument/2006/relationships/printerSettings" Target="../printerSettings/printerSettings9.bin"/><Relationship Id="rId1" Type="http://schemas.openxmlformats.org/officeDocument/2006/relationships/hyperlink" Target="http://www.repositorio.ieo.es/e-ieo/bitstream/handle/10508/632/PROTOCOLO%20CAMPA%C3%91A%203LNO%20GROUNDFISH%20SURVEY_v2-revisi%C3%B3n%20enero%202013%20(2).pdf?sequence=9" TargetMode="External"/><Relationship Id="rId6" Type="http://schemas.openxmlformats.org/officeDocument/2006/relationships/hyperlink" Target="https://www.ices.dk/sites/pub/Publication%20Reports/ICES%20Survey%20Protocols%20(SISP)/SISP%2015%20NeAtl%20IBTS%20Survey.pdf" TargetMode="External"/><Relationship Id="rId15" Type="http://schemas.openxmlformats.org/officeDocument/2006/relationships/hyperlink" Target="https://www.ices.dk/sites/pub/Publication%20Reports/ICES%20Survey%20Protocols%20(SISP)/SISP%209%20Manual%20for%20International%20Pelagic%20Surveys%20(IPS).pdf" TargetMode="External"/><Relationship Id="rId23"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28" Type="http://schemas.openxmlformats.org/officeDocument/2006/relationships/hyperlink" Target="https://www.ices.dk/sites/pub/Publication%20Reports/Cooperative%20Research%20Report%20(CRR)/CRR%20332.pdf" TargetMode="External"/><Relationship Id="rId36"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9" Type="http://schemas.openxmlformats.org/officeDocument/2006/relationships/hyperlink" Target="https://www.ices.dk/sites/pub/Publication%20Reports/Cooperative%20Research%20Report%20(CRR)/CRR%20332.pdf" TargetMode="External"/><Relationship Id="rId57" Type="http://schemas.openxmlformats.org/officeDocument/2006/relationships/hyperlink" Target="https://www.ices.dk/sites/pub/Publication%20Reports/ICES%20Survey%20Protocols%20(SISP)/SISP%2015%20NeAtl%20IBTS%20Survey.pdf" TargetMode="External"/><Relationship Id="rId10" Type="http://schemas.openxmlformats.org/officeDocument/2006/relationships/hyperlink" Target="https://www.ices.dk/sites/pub/Publication%20Reports/ICES%20Survey%20Protocols%20(SISP)/SISP%2015%20NeAtl%20IBTS%20Survey.pdf" TargetMode="External"/><Relationship Id="rId31"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4"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52" Type="http://schemas.openxmlformats.org/officeDocument/2006/relationships/hyperlink" Target="https://doi.org/10.17895/ices.pub.7462" TargetMode="External"/><Relationship Id="rId60" Type="http://schemas.openxmlformats.org/officeDocument/2006/relationships/hyperlink" Target="https://doi.org/10.1016/j.dsr2.2017.03.012%20;" TargetMode="External"/><Relationship Id="rId4" Type="http://schemas.openxmlformats.org/officeDocument/2006/relationships/hyperlink" Target="https://www.ices.dk/sites/pub/Publication%20Reports/ICES%20Survey%20Protocols%20(SISP)/SISP%2015%20NeAtl%20IBTS%20Survey.pdf" TargetMode="External"/><Relationship Id="rId9" Type="http://schemas.openxmlformats.org/officeDocument/2006/relationships/hyperlink" Target="https://www.ices.dk/sites/pub/Publication%20Reports/ICES%20Survey%20Protocols%20(SISP)/SISP%2015%20NeAtl%20IBTS%20Survey.pdf"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ieo.es/documents/10640/7680600/P2-MEDITERRANEO-Sampling+Documents.rar/85b0260a-3e78-453f-bb89-6650fa1d2f3e" TargetMode="External"/><Relationship Id="rId2" Type="http://schemas.openxmlformats.org/officeDocument/2006/relationships/hyperlink" Target="http://www.ieo.es/documents/10640/7680600/P2-MEDITERRANEO-Sampling+Documents.rar/85b0260a-3e78-453f-bb89-6650fa1d2f3e" TargetMode="External"/><Relationship Id="rId1" Type="http://schemas.openxmlformats.org/officeDocument/2006/relationships/hyperlink" Target="http://www.ieo.es/documents/10640/7680600/P2-MEDITERRANEO-Sampling+Documents.rar/85b0260a-3e78-453f-bb89-6650fa1d2f3e" TargetMode="External"/><Relationship Id="rId6" Type="http://schemas.openxmlformats.org/officeDocument/2006/relationships/printerSettings" Target="../printerSettings/printerSettings10.bin"/><Relationship Id="rId5" Type="http://schemas.openxmlformats.org/officeDocument/2006/relationships/hyperlink" Target="https://digital.csic.es/handle/10261/327752" TargetMode="External"/><Relationship Id="rId4" Type="http://schemas.openxmlformats.org/officeDocument/2006/relationships/hyperlink" Target="https://digital.csic.es/handle/10261/327752"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opLeftCell="D1" workbookViewId="0">
      <selection activeCell="E9" sqref="E9"/>
    </sheetView>
  </sheetViews>
  <sheetFormatPr defaultColWidth="12.5703125" defaultRowHeight="15" customHeight="1"/>
  <cols>
    <col min="1" max="1" width="20.85546875" customWidth="1"/>
    <col min="2" max="3" width="15.42578125" customWidth="1"/>
    <col min="4" max="4" width="63.28515625" customWidth="1"/>
    <col min="5" max="5" width="22.140625" customWidth="1"/>
    <col min="6" max="7" width="14.42578125" customWidth="1"/>
    <col min="8" max="9" width="14.42578125"/>
    <col min="10" max="26" width="14.42578125" style="23" customWidth="1"/>
    <col min="27" max="16384" width="12.5703125" style="23"/>
  </cols>
  <sheetData>
    <row r="1" spans="1:26" ht="15.75" customHeight="1">
      <c r="A1" s="656" t="s">
        <v>0</v>
      </c>
      <c r="B1" s="656"/>
      <c r="C1" s="656"/>
      <c r="D1" s="656"/>
      <c r="E1" s="656"/>
      <c r="F1" s="86"/>
      <c r="G1" s="86"/>
      <c r="H1" s="86"/>
      <c r="I1" s="86"/>
      <c r="J1" s="21"/>
      <c r="K1" s="21"/>
      <c r="L1" s="21"/>
      <c r="M1" s="21"/>
      <c r="N1" s="21"/>
      <c r="O1" s="21"/>
      <c r="P1" s="21"/>
      <c r="Q1" s="21"/>
      <c r="R1" s="21"/>
      <c r="S1" s="21"/>
      <c r="T1" s="21"/>
      <c r="U1" s="21"/>
      <c r="V1" s="21"/>
      <c r="W1" s="21"/>
      <c r="X1" s="21"/>
      <c r="Y1" s="21"/>
    </row>
    <row r="2" spans="1:26" ht="15.75" customHeight="1">
      <c r="A2" s="656"/>
      <c r="B2" s="656"/>
      <c r="C2" s="656"/>
      <c r="D2" s="656"/>
      <c r="E2" s="656"/>
      <c r="F2" s="86"/>
      <c r="G2" s="86"/>
      <c r="H2" s="86"/>
      <c r="I2" s="86"/>
      <c r="J2" s="21"/>
      <c r="K2" s="21"/>
      <c r="L2" s="21"/>
      <c r="M2" s="21"/>
      <c r="N2" s="21"/>
      <c r="O2" s="21"/>
      <c r="P2" s="21"/>
      <c r="Q2" s="21"/>
      <c r="R2" s="21"/>
      <c r="S2" s="21"/>
      <c r="T2" s="21"/>
      <c r="U2" s="21"/>
      <c r="V2" s="21"/>
      <c r="W2" s="21"/>
      <c r="X2" s="21"/>
      <c r="Y2" s="21"/>
    </row>
    <row r="3" spans="1:26" ht="55.5" customHeight="1">
      <c r="A3" s="656"/>
      <c r="B3" s="656"/>
      <c r="C3" s="656"/>
      <c r="D3" s="656"/>
      <c r="E3" s="656"/>
      <c r="F3" s="86"/>
      <c r="G3" s="86"/>
      <c r="H3" s="86"/>
      <c r="I3" s="86"/>
      <c r="J3" s="21"/>
      <c r="K3" s="21"/>
      <c r="L3" s="21"/>
      <c r="M3" s="21"/>
      <c r="N3" s="21"/>
      <c r="O3" s="21"/>
      <c r="P3" s="21"/>
      <c r="Q3" s="21"/>
      <c r="R3" s="21"/>
      <c r="S3" s="21"/>
      <c r="T3" s="21"/>
      <c r="U3" s="21"/>
      <c r="V3" s="21"/>
      <c r="W3" s="21"/>
      <c r="X3" s="21"/>
      <c r="Y3" s="21"/>
    </row>
    <row r="4" spans="1:26" ht="15.75" customHeight="1">
      <c r="A4" s="21"/>
      <c r="B4" s="21"/>
      <c r="C4" s="21"/>
      <c r="D4" s="21"/>
      <c r="E4" s="21"/>
      <c r="J4" s="21"/>
      <c r="K4" s="21"/>
      <c r="L4" s="21"/>
      <c r="M4" s="21"/>
      <c r="N4" s="21"/>
      <c r="O4" s="21"/>
      <c r="P4" s="21"/>
      <c r="Q4" s="21"/>
      <c r="R4" s="21"/>
      <c r="S4" s="21"/>
      <c r="T4" s="21"/>
      <c r="U4" s="21"/>
      <c r="V4" s="21"/>
      <c r="W4" s="21"/>
      <c r="X4" s="21"/>
      <c r="Y4" s="21"/>
    </row>
    <row r="5" spans="1:26" ht="27" customHeight="1">
      <c r="A5" s="21"/>
      <c r="B5" s="21"/>
      <c r="C5" s="21"/>
      <c r="D5" s="84"/>
      <c r="E5" s="84"/>
      <c r="J5" s="21"/>
      <c r="K5" s="21"/>
      <c r="L5" s="21"/>
      <c r="M5" s="21"/>
      <c r="N5" s="21"/>
      <c r="O5" s="21"/>
      <c r="P5" s="21"/>
      <c r="Q5" s="21"/>
      <c r="R5" s="21"/>
      <c r="S5" s="21"/>
      <c r="T5" s="21"/>
      <c r="U5" s="21"/>
      <c r="V5" s="21"/>
      <c r="W5" s="21"/>
      <c r="X5" s="21"/>
      <c r="Y5" s="21"/>
    </row>
    <row r="6" spans="1:26" ht="27" customHeight="1">
      <c r="A6" s="21"/>
      <c r="B6" s="21"/>
      <c r="C6" s="21"/>
      <c r="D6" s="19" t="s">
        <v>1</v>
      </c>
      <c r="E6" s="19" t="s">
        <v>2</v>
      </c>
      <c r="F6" s="92" t="s">
        <v>3</v>
      </c>
      <c r="J6" s="21"/>
      <c r="K6" s="21"/>
      <c r="L6" s="21"/>
      <c r="M6" s="21"/>
      <c r="N6" s="21"/>
      <c r="O6" s="21"/>
      <c r="P6" s="21"/>
      <c r="Q6" s="21"/>
      <c r="R6" s="21"/>
      <c r="S6" s="21"/>
      <c r="T6" s="21"/>
      <c r="U6" s="21"/>
      <c r="V6" s="21"/>
      <c r="W6" s="21"/>
      <c r="X6" s="21"/>
      <c r="Y6" s="21"/>
    </row>
    <row r="7" spans="1:26" ht="27" customHeight="1">
      <c r="A7" s="21"/>
      <c r="B7" s="21"/>
      <c r="C7" s="21"/>
      <c r="D7" s="19" t="s">
        <v>4</v>
      </c>
      <c r="E7" s="19">
        <v>2023</v>
      </c>
      <c r="J7" s="21"/>
      <c r="K7" s="21"/>
      <c r="L7" s="21"/>
      <c r="M7" s="21"/>
      <c r="N7" s="21"/>
      <c r="O7" s="21"/>
      <c r="P7" s="21"/>
      <c r="Q7" s="21"/>
      <c r="R7" s="21"/>
      <c r="S7" s="21"/>
      <c r="T7" s="21"/>
      <c r="U7" s="21"/>
      <c r="V7" s="21"/>
      <c r="W7" s="21"/>
      <c r="X7" s="21"/>
      <c r="Y7" s="21"/>
    </row>
    <row r="8" spans="1:26" ht="27" customHeight="1">
      <c r="A8" s="21"/>
      <c r="B8" s="21"/>
      <c r="C8" s="21"/>
      <c r="D8" s="19" t="s">
        <v>5</v>
      </c>
      <c r="E8" s="559">
        <v>45470</v>
      </c>
      <c r="J8" s="21"/>
      <c r="K8" s="21"/>
      <c r="L8" s="21"/>
      <c r="M8" s="21"/>
      <c r="N8" s="21"/>
      <c r="O8" s="21"/>
      <c r="P8" s="21"/>
      <c r="Q8" s="21"/>
      <c r="R8" s="21"/>
      <c r="S8" s="21"/>
      <c r="T8" s="21"/>
      <c r="U8" s="21"/>
      <c r="V8" s="21"/>
      <c r="W8" s="21"/>
      <c r="X8" s="21"/>
      <c r="Y8" s="21"/>
    </row>
    <row r="9" spans="1:26" ht="27" customHeight="1">
      <c r="A9" s="21"/>
      <c r="B9" s="21"/>
      <c r="C9" s="21"/>
      <c r="D9" s="19" t="s">
        <v>6</v>
      </c>
      <c r="E9" s="558">
        <v>3</v>
      </c>
      <c r="J9" s="21"/>
      <c r="K9" s="21"/>
      <c r="L9" s="21"/>
      <c r="M9" s="21"/>
      <c r="N9" s="21"/>
      <c r="O9" s="21"/>
      <c r="P9" s="21"/>
      <c r="Q9" s="21"/>
      <c r="R9" s="21"/>
      <c r="S9" s="21"/>
      <c r="T9" s="21"/>
      <c r="U9" s="21"/>
      <c r="V9" s="21"/>
      <c r="W9" s="21"/>
      <c r="X9" s="21"/>
      <c r="Y9" s="21"/>
    </row>
    <row r="10" spans="1:26" ht="15.75" customHeight="1">
      <c r="A10" s="21"/>
      <c r="B10" s="21"/>
      <c r="C10" s="21"/>
      <c r="D10" s="21"/>
      <c r="E10" s="21"/>
      <c r="J10" s="21"/>
      <c r="K10" s="21"/>
      <c r="L10" s="21"/>
      <c r="M10" s="21"/>
      <c r="N10" s="21"/>
      <c r="O10" s="21"/>
      <c r="P10" s="21"/>
      <c r="Q10" s="21"/>
      <c r="R10" s="21"/>
      <c r="S10" s="21"/>
      <c r="T10" s="21"/>
      <c r="U10" s="21"/>
      <c r="V10" s="21"/>
      <c r="W10" s="21"/>
      <c r="X10" s="21"/>
      <c r="Y10" s="21"/>
    </row>
    <row r="11" spans="1:26" ht="15.75" customHeight="1">
      <c r="A11" s="20" t="s">
        <v>7</v>
      </c>
      <c r="B11" s="21"/>
      <c r="C11" s="21"/>
      <c r="D11" s="21"/>
      <c r="E11" s="21"/>
      <c r="J11" s="21"/>
      <c r="K11" s="21"/>
      <c r="L11" s="21"/>
      <c r="M11" s="21"/>
      <c r="N11" s="21"/>
      <c r="O11" s="21"/>
      <c r="P11" s="21"/>
      <c r="Q11" s="21"/>
      <c r="R11" s="21"/>
      <c r="S11" s="21"/>
      <c r="T11" s="21"/>
      <c r="U11" s="21"/>
      <c r="V11" s="21"/>
      <c r="W11" s="21"/>
      <c r="X11" s="21"/>
      <c r="Y11" s="21"/>
    </row>
    <row r="12" spans="1:26" ht="15.75" customHeight="1">
      <c r="A12" s="21"/>
      <c r="B12" s="21" t="s">
        <v>8</v>
      </c>
      <c r="C12" s="21"/>
      <c r="D12" s="21" t="s">
        <v>9</v>
      </c>
      <c r="E12" s="21"/>
      <c r="J12" s="21"/>
      <c r="K12" s="21"/>
      <c r="L12" s="21"/>
      <c r="M12" s="21"/>
      <c r="N12" s="21"/>
      <c r="O12" s="21"/>
      <c r="P12" s="21"/>
      <c r="Q12" s="21"/>
      <c r="R12" s="21"/>
      <c r="S12" s="21"/>
      <c r="T12" s="21"/>
      <c r="U12" s="21"/>
      <c r="V12" s="21"/>
      <c r="W12" s="21"/>
      <c r="X12" s="21"/>
      <c r="Y12" s="21"/>
      <c r="Z12" s="21"/>
    </row>
    <row r="13" spans="1:26" ht="15.75" customHeight="1">
      <c r="A13" s="21" t="s">
        <v>10</v>
      </c>
      <c r="B13" s="50"/>
      <c r="C13" s="50"/>
      <c r="D13" s="50"/>
      <c r="E13" s="50" t="s">
        <v>11</v>
      </c>
      <c r="F13" s="616"/>
      <c r="J13" s="21"/>
      <c r="K13" s="21"/>
      <c r="L13" s="21"/>
      <c r="M13" s="21"/>
      <c r="N13" s="21"/>
      <c r="O13" s="21"/>
      <c r="P13" s="21"/>
      <c r="Q13" s="21"/>
      <c r="R13" s="21"/>
      <c r="S13" s="21"/>
      <c r="T13" s="21"/>
      <c r="U13" s="21"/>
      <c r="V13" s="21"/>
      <c r="W13" s="21"/>
      <c r="X13" s="21"/>
      <c r="Y13" s="21"/>
    </row>
    <row r="14" spans="1:26" ht="15.75" customHeight="1">
      <c r="A14" s="87"/>
      <c r="B14" s="21"/>
      <c r="C14" s="88" t="s">
        <v>12</v>
      </c>
      <c r="D14" s="88" t="s">
        <v>13</v>
      </c>
      <c r="E14" s="100" t="s">
        <v>14</v>
      </c>
      <c r="F14" s="616"/>
      <c r="J14" s="21"/>
      <c r="K14" s="21"/>
      <c r="L14" s="21"/>
      <c r="M14" s="21"/>
      <c r="N14" s="21"/>
      <c r="O14" s="21"/>
      <c r="P14" s="21"/>
      <c r="Q14" s="21"/>
      <c r="R14" s="21"/>
      <c r="S14" s="21"/>
      <c r="T14" s="21"/>
      <c r="U14" s="21"/>
      <c r="V14" s="21"/>
      <c r="W14" s="21"/>
      <c r="X14" s="21"/>
      <c r="Y14" s="21"/>
      <c r="Z14" s="21"/>
    </row>
    <row r="15" spans="1:26" ht="15.75" customHeight="1">
      <c r="A15" s="21"/>
      <c r="B15" s="21"/>
      <c r="C15" s="21" t="s">
        <v>15</v>
      </c>
      <c r="D15" s="21" t="s">
        <v>16</v>
      </c>
      <c r="E15" s="100" t="s">
        <v>14</v>
      </c>
      <c r="F15" s="616"/>
      <c r="J15" s="21"/>
      <c r="K15" s="21"/>
      <c r="L15" s="21"/>
      <c r="M15" s="21"/>
      <c r="N15" s="21"/>
      <c r="O15" s="21"/>
      <c r="P15" s="21"/>
      <c r="Q15" s="21"/>
      <c r="R15" s="21"/>
      <c r="S15" s="21"/>
      <c r="T15" s="21"/>
      <c r="U15" s="21"/>
      <c r="V15" s="21"/>
      <c r="W15" s="21"/>
      <c r="X15" s="21"/>
      <c r="Y15" s="21"/>
    </row>
    <row r="16" spans="1:26" ht="15.75" customHeight="1">
      <c r="A16" s="21"/>
      <c r="B16" s="21"/>
      <c r="C16" s="21" t="s">
        <v>17</v>
      </c>
      <c r="D16" s="21" t="s">
        <v>18</v>
      </c>
      <c r="E16" s="100" t="s">
        <v>14</v>
      </c>
      <c r="F16" s="616"/>
      <c r="J16" s="21"/>
      <c r="K16" s="21"/>
      <c r="L16" s="21"/>
      <c r="M16" s="21"/>
      <c r="N16" s="21"/>
      <c r="O16" s="21"/>
      <c r="P16" s="21"/>
      <c r="Q16" s="21"/>
      <c r="R16" s="21"/>
      <c r="S16" s="21"/>
      <c r="T16" s="21"/>
      <c r="U16" s="21"/>
      <c r="V16" s="21"/>
      <c r="W16" s="21"/>
      <c r="X16" s="21"/>
      <c r="Y16" s="21"/>
    </row>
    <row r="17" spans="1:26" ht="15.75" customHeight="1">
      <c r="A17" s="88"/>
      <c r="B17" s="88" t="s">
        <v>19</v>
      </c>
      <c r="C17" s="88"/>
      <c r="D17" s="88" t="s">
        <v>20</v>
      </c>
      <c r="E17" s="100" t="s">
        <v>14</v>
      </c>
      <c r="F17" s="616"/>
      <c r="J17" s="21"/>
      <c r="K17" s="21"/>
      <c r="L17" s="21"/>
      <c r="M17" s="21"/>
      <c r="N17" s="21"/>
      <c r="O17" s="21"/>
      <c r="P17" s="21"/>
      <c r="Q17" s="21"/>
      <c r="R17" s="21"/>
      <c r="S17" s="21"/>
      <c r="T17" s="21"/>
      <c r="U17" s="21"/>
      <c r="V17" s="21"/>
      <c r="W17" s="21"/>
      <c r="X17" s="21"/>
      <c r="Y17" s="21"/>
    </row>
    <row r="18" spans="1:26" ht="15.75" customHeight="1">
      <c r="A18" s="21"/>
      <c r="B18" s="21" t="s">
        <v>21</v>
      </c>
      <c r="C18" s="21"/>
      <c r="D18" s="21" t="s">
        <v>22</v>
      </c>
      <c r="E18" s="100" t="s">
        <v>14</v>
      </c>
      <c r="F18" s="616"/>
      <c r="J18" s="21"/>
      <c r="K18" s="21"/>
      <c r="L18" s="21"/>
      <c r="M18" s="21"/>
      <c r="N18" s="21"/>
      <c r="O18" s="21"/>
      <c r="P18" s="21"/>
      <c r="Q18" s="21"/>
      <c r="R18" s="21"/>
      <c r="S18" s="21"/>
      <c r="T18" s="21"/>
      <c r="U18" s="21"/>
      <c r="V18" s="21"/>
      <c r="W18" s="21"/>
      <c r="X18" s="21"/>
      <c r="Y18" s="21"/>
    </row>
    <row r="19" spans="1:26" ht="15.75" customHeight="1">
      <c r="A19" s="21"/>
      <c r="B19" s="21" t="s">
        <v>23</v>
      </c>
      <c r="C19" s="21"/>
      <c r="D19" s="21" t="s">
        <v>24</v>
      </c>
      <c r="E19" s="100" t="s">
        <v>14</v>
      </c>
      <c r="F19" s="616"/>
      <c r="J19" s="21"/>
      <c r="K19" s="21"/>
      <c r="L19" s="21"/>
      <c r="M19" s="21"/>
      <c r="N19" s="21"/>
      <c r="O19" s="21"/>
      <c r="P19" s="21"/>
      <c r="Q19" s="21"/>
      <c r="R19" s="21"/>
      <c r="S19" s="21"/>
      <c r="T19" s="21"/>
      <c r="U19" s="21"/>
      <c r="V19" s="21"/>
      <c r="W19" s="21"/>
      <c r="X19" s="21"/>
      <c r="Y19" s="21"/>
      <c r="Z19" s="21"/>
    </row>
    <row r="20" spans="1:26" ht="15.75" customHeight="1">
      <c r="A20" s="21"/>
      <c r="B20" s="21" t="s">
        <v>25</v>
      </c>
      <c r="C20" s="72"/>
      <c r="D20" s="21" t="s">
        <v>26</v>
      </c>
      <c r="E20" s="100" t="s">
        <v>14</v>
      </c>
      <c r="F20" s="616"/>
      <c r="J20" s="21"/>
      <c r="K20" s="21"/>
      <c r="L20" s="21"/>
      <c r="M20" s="21"/>
      <c r="N20" s="21"/>
      <c r="O20" s="21"/>
      <c r="P20" s="21"/>
      <c r="Q20" s="21"/>
      <c r="R20" s="21"/>
      <c r="S20" s="21"/>
      <c r="T20" s="21"/>
      <c r="U20" s="21"/>
      <c r="V20" s="21"/>
      <c r="W20" s="21"/>
      <c r="X20" s="21"/>
      <c r="Y20" s="21"/>
      <c r="Z20" s="21"/>
    </row>
    <row r="21" spans="1:26" ht="15.75" customHeight="1">
      <c r="A21" s="21"/>
      <c r="B21" s="21"/>
      <c r="C21" s="21"/>
      <c r="D21" s="21"/>
      <c r="E21" s="21"/>
      <c r="F21" s="616"/>
      <c r="J21" s="21"/>
      <c r="K21" s="21"/>
      <c r="L21" s="21"/>
      <c r="M21" s="21"/>
      <c r="N21" s="21"/>
      <c r="O21" s="21"/>
      <c r="P21" s="21"/>
      <c r="Q21" s="21"/>
      <c r="R21" s="21"/>
      <c r="S21" s="21"/>
      <c r="T21" s="21"/>
      <c r="U21" s="21"/>
      <c r="V21" s="21"/>
      <c r="W21" s="21"/>
      <c r="X21" s="21"/>
      <c r="Y21" s="21"/>
      <c r="Z21" s="21"/>
    </row>
    <row r="22" spans="1:26" ht="15.75" customHeight="1">
      <c r="A22" s="50" t="s">
        <v>27</v>
      </c>
      <c r="B22" s="50"/>
      <c r="C22" s="50"/>
      <c r="D22" s="50"/>
      <c r="E22" s="21"/>
      <c r="F22" s="616"/>
      <c r="J22" s="21"/>
      <c r="K22" s="21"/>
      <c r="L22" s="21"/>
      <c r="M22" s="21"/>
      <c r="N22" s="21"/>
      <c r="O22" s="21"/>
      <c r="P22" s="21"/>
      <c r="Q22" s="21"/>
      <c r="R22" s="21"/>
      <c r="S22" s="21"/>
      <c r="T22" s="21"/>
      <c r="U22" s="21"/>
      <c r="V22" s="21"/>
      <c r="W22" s="21"/>
      <c r="X22" s="21"/>
      <c r="Y22" s="21"/>
    </row>
    <row r="23" spans="1:26" ht="15.75" customHeight="1">
      <c r="A23" s="89"/>
      <c r="B23" s="88" t="s">
        <v>28</v>
      </c>
      <c r="C23" s="88" t="s">
        <v>29</v>
      </c>
      <c r="D23" s="88" t="s">
        <v>30</v>
      </c>
      <c r="E23" s="100" t="s">
        <v>14</v>
      </c>
      <c r="F23" s="616"/>
      <c r="J23" s="21"/>
      <c r="K23" s="21"/>
      <c r="L23" s="21"/>
      <c r="M23" s="21"/>
      <c r="N23" s="21"/>
      <c r="O23" s="21"/>
      <c r="P23" s="21"/>
      <c r="Q23" s="21"/>
      <c r="R23" s="21"/>
      <c r="S23" s="21"/>
      <c r="T23" s="21"/>
      <c r="U23" s="21"/>
      <c r="V23" s="21"/>
      <c r="W23" s="21"/>
      <c r="X23" s="21"/>
      <c r="Y23" s="21"/>
    </row>
    <row r="24" spans="1:26" ht="15.75" customHeight="1">
      <c r="A24" s="21"/>
      <c r="B24" s="88" t="s">
        <v>31</v>
      </c>
      <c r="C24" s="88" t="s">
        <v>32</v>
      </c>
      <c r="D24" s="88" t="s">
        <v>33</v>
      </c>
      <c r="E24" s="100" t="s">
        <v>14</v>
      </c>
      <c r="F24" s="616"/>
      <c r="J24" s="21"/>
      <c r="K24" s="21"/>
      <c r="L24" s="21"/>
      <c r="M24" s="21"/>
      <c r="N24" s="21"/>
      <c r="O24" s="21"/>
      <c r="P24" s="21"/>
      <c r="Q24" s="21"/>
      <c r="R24" s="21"/>
      <c r="S24" s="21"/>
      <c r="T24" s="21"/>
      <c r="U24" s="21"/>
      <c r="V24" s="21"/>
      <c r="W24" s="21"/>
      <c r="X24" s="21"/>
      <c r="Y24" s="21"/>
    </row>
    <row r="25" spans="1:26" ht="15.75" customHeight="1">
      <c r="A25" s="21"/>
      <c r="B25" s="88" t="s">
        <v>34</v>
      </c>
      <c r="C25" s="88" t="s">
        <v>35</v>
      </c>
      <c r="D25" s="88" t="s">
        <v>36</v>
      </c>
      <c r="E25" s="100" t="s">
        <v>14</v>
      </c>
      <c r="F25" s="616"/>
      <c r="J25" s="21"/>
      <c r="K25" s="21"/>
      <c r="L25" s="21"/>
      <c r="M25" s="21"/>
      <c r="N25" s="21"/>
      <c r="O25" s="21"/>
      <c r="P25" s="21"/>
      <c r="Q25" s="21"/>
      <c r="R25" s="21"/>
      <c r="S25" s="21"/>
      <c r="T25" s="21"/>
      <c r="U25" s="21"/>
      <c r="V25" s="21"/>
      <c r="W25" s="21"/>
      <c r="X25" s="21"/>
      <c r="Y25" s="21"/>
    </row>
    <row r="26" spans="1:26" ht="15.75" customHeight="1">
      <c r="A26" s="21"/>
      <c r="B26" s="88" t="s">
        <v>37</v>
      </c>
      <c r="C26" s="88" t="s">
        <v>38</v>
      </c>
      <c r="D26" s="88" t="s">
        <v>39</v>
      </c>
      <c r="E26" s="100" t="s">
        <v>14</v>
      </c>
      <c r="F26" s="616"/>
      <c r="J26" s="21"/>
      <c r="K26" s="21"/>
      <c r="L26" s="21"/>
      <c r="M26" s="21"/>
      <c r="N26" s="21"/>
      <c r="O26" s="21"/>
      <c r="P26" s="21"/>
      <c r="Q26" s="21"/>
      <c r="R26" s="21"/>
      <c r="S26" s="21"/>
      <c r="T26" s="21"/>
      <c r="U26" s="21"/>
      <c r="V26" s="21"/>
      <c r="W26" s="21"/>
      <c r="X26" s="21"/>
      <c r="Y26" s="21"/>
    </row>
    <row r="27" spans="1:26" ht="15.75" customHeight="1">
      <c r="A27" s="85"/>
      <c r="B27" s="90" t="s">
        <v>40</v>
      </c>
      <c r="C27" s="88" t="s">
        <v>41</v>
      </c>
      <c r="D27" s="90" t="s">
        <v>42</v>
      </c>
      <c r="E27" s="100" t="s">
        <v>14</v>
      </c>
      <c r="F27" s="91"/>
      <c r="G27" s="92"/>
      <c r="H27" s="92"/>
      <c r="I27" s="92"/>
      <c r="J27" s="85"/>
      <c r="K27" s="85"/>
      <c r="L27" s="85"/>
      <c r="M27" s="85"/>
      <c r="N27" s="85"/>
      <c r="O27" s="85"/>
      <c r="P27" s="85"/>
      <c r="Q27" s="85"/>
      <c r="R27" s="85"/>
      <c r="S27" s="85"/>
      <c r="T27" s="85"/>
      <c r="U27" s="85"/>
      <c r="V27" s="85"/>
      <c r="W27" s="85"/>
      <c r="X27" s="85"/>
      <c r="Y27" s="85"/>
      <c r="Z27" s="85"/>
    </row>
    <row r="28" spans="1:26" ht="15" customHeight="1">
      <c r="A28" s="77"/>
      <c r="B28" s="90" t="s">
        <v>43</v>
      </c>
      <c r="C28" s="88" t="s">
        <v>44</v>
      </c>
      <c r="D28" s="90" t="s">
        <v>45</v>
      </c>
      <c r="E28" s="100" t="s">
        <v>14</v>
      </c>
      <c r="F28" s="617"/>
      <c r="G28" s="92"/>
      <c r="H28" s="92"/>
      <c r="I28" s="92"/>
      <c r="J28" s="85"/>
      <c r="K28" s="85"/>
      <c r="L28" s="85"/>
      <c r="M28" s="85"/>
      <c r="N28" s="85"/>
      <c r="O28" s="85"/>
      <c r="P28" s="85"/>
      <c r="Q28" s="85"/>
      <c r="R28" s="85"/>
      <c r="S28" s="85"/>
      <c r="T28" s="85"/>
      <c r="U28" s="85"/>
      <c r="V28" s="85"/>
      <c r="W28" s="85"/>
      <c r="X28" s="85"/>
      <c r="Y28" s="85"/>
      <c r="Z28" s="85"/>
    </row>
    <row r="29" spans="1:26" ht="15.75" customHeight="1">
      <c r="A29" s="21"/>
      <c r="B29" s="93"/>
      <c r="C29" s="93"/>
      <c r="D29" s="94"/>
      <c r="E29" s="21"/>
      <c r="F29" s="616"/>
      <c r="J29" s="21"/>
      <c r="K29" s="21"/>
      <c r="L29" s="21"/>
      <c r="M29" s="21"/>
      <c r="N29" s="21"/>
      <c r="O29" s="21"/>
      <c r="P29" s="21"/>
      <c r="Q29" s="21"/>
      <c r="R29" s="21"/>
      <c r="S29" s="21"/>
      <c r="T29" s="21"/>
      <c r="U29" s="21"/>
      <c r="V29" s="21"/>
      <c r="W29" s="21"/>
      <c r="X29" s="21"/>
      <c r="Y29" s="21"/>
      <c r="Z29" s="21"/>
    </row>
    <row r="30" spans="1:26" ht="15.75" customHeight="1">
      <c r="A30" s="50" t="s">
        <v>46</v>
      </c>
      <c r="B30" s="50"/>
      <c r="C30" s="50"/>
      <c r="D30" s="50"/>
      <c r="E30" s="21"/>
      <c r="F30" s="616"/>
      <c r="J30" s="21"/>
      <c r="K30" s="21"/>
      <c r="L30" s="21"/>
      <c r="M30" s="21"/>
      <c r="N30" s="21"/>
      <c r="O30" s="21"/>
      <c r="P30" s="21"/>
      <c r="Q30" s="21"/>
      <c r="R30" s="21"/>
      <c r="S30" s="21"/>
      <c r="T30" s="21"/>
      <c r="U30" s="21"/>
      <c r="V30" s="21"/>
      <c r="W30" s="21"/>
      <c r="X30" s="21"/>
      <c r="Y30" s="21"/>
    </row>
    <row r="31" spans="1:26" ht="15.75" customHeight="1">
      <c r="A31" s="88"/>
      <c r="B31" s="88" t="s">
        <v>47</v>
      </c>
      <c r="C31" s="88" t="s">
        <v>48</v>
      </c>
      <c r="D31" s="88" t="s">
        <v>49</v>
      </c>
      <c r="E31" s="100" t="s">
        <v>50</v>
      </c>
      <c r="F31" s="95"/>
      <c r="J31" s="21"/>
      <c r="K31" s="21"/>
      <c r="L31" s="21"/>
      <c r="M31" s="21"/>
      <c r="N31" s="21"/>
      <c r="O31" s="21"/>
      <c r="P31" s="21"/>
      <c r="Q31" s="21"/>
      <c r="R31" s="21"/>
      <c r="S31" s="21"/>
      <c r="T31" s="21"/>
      <c r="U31" s="21"/>
      <c r="V31" s="21"/>
      <c r="W31" s="21"/>
      <c r="X31" s="21"/>
      <c r="Y31" s="21"/>
    </row>
    <row r="32" spans="1:26" ht="15.75" customHeight="1">
      <c r="A32" s="88"/>
      <c r="B32" s="88"/>
      <c r="C32" s="88" t="s">
        <v>51</v>
      </c>
      <c r="D32" s="88" t="s">
        <v>52</v>
      </c>
      <c r="E32" s="100" t="s">
        <v>14</v>
      </c>
      <c r="F32" s="95"/>
      <c r="J32" s="21"/>
      <c r="K32" s="21"/>
      <c r="L32" s="21"/>
      <c r="M32" s="21"/>
      <c r="N32" s="21"/>
      <c r="O32" s="21"/>
      <c r="P32" s="21"/>
      <c r="Q32" s="21"/>
      <c r="R32" s="21"/>
      <c r="S32" s="21"/>
      <c r="T32" s="21"/>
      <c r="U32" s="21"/>
      <c r="V32" s="21"/>
      <c r="W32" s="21"/>
      <c r="X32" s="21"/>
      <c r="Y32" s="21"/>
      <c r="Z32" s="21"/>
    </row>
    <row r="33" spans="1:26" ht="15.75" customHeight="1">
      <c r="A33" s="88"/>
      <c r="B33" s="88"/>
      <c r="C33" s="88"/>
      <c r="D33" s="94"/>
      <c r="E33" s="42"/>
      <c r="F33" s="95"/>
      <c r="J33" s="21"/>
      <c r="K33" s="21"/>
      <c r="L33" s="21"/>
      <c r="M33" s="21"/>
      <c r="N33" s="21"/>
      <c r="O33" s="21"/>
      <c r="P33" s="21"/>
      <c r="Q33" s="21"/>
      <c r="R33" s="21"/>
      <c r="S33" s="21"/>
      <c r="T33" s="21"/>
      <c r="U33" s="21"/>
      <c r="V33" s="21"/>
      <c r="W33" s="21"/>
      <c r="X33" s="21"/>
      <c r="Y33" s="21"/>
      <c r="Z33" s="21"/>
    </row>
    <row r="34" spans="1:26" ht="15.75" customHeight="1">
      <c r="A34" s="50" t="s">
        <v>53</v>
      </c>
      <c r="B34" s="50"/>
      <c r="C34" s="50"/>
      <c r="D34" s="50"/>
      <c r="E34" s="88"/>
      <c r="F34" s="616"/>
      <c r="G34" s="618"/>
      <c r="H34" s="618"/>
      <c r="I34" s="618"/>
      <c r="J34" s="74"/>
      <c r="K34" s="74"/>
      <c r="L34" s="74"/>
      <c r="M34" s="74"/>
      <c r="N34" s="74"/>
      <c r="O34" s="74"/>
      <c r="P34" s="74"/>
      <c r="Q34" s="74"/>
      <c r="R34" s="74"/>
      <c r="S34" s="74"/>
      <c r="T34" s="74"/>
      <c r="U34" s="74"/>
      <c r="V34" s="74"/>
      <c r="W34" s="74"/>
      <c r="X34" s="74"/>
      <c r="Y34" s="74"/>
    </row>
    <row r="35" spans="1:26" ht="15.75" customHeight="1">
      <c r="A35" s="88"/>
      <c r="B35" s="21" t="s">
        <v>54</v>
      </c>
      <c r="C35" s="21"/>
      <c r="D35" s="88" t="s">
        <v>55</v>
      </c>
      <c r="E35" s="100" t="s">
        <v>14</v>
      </c>
      <c r="F35" s="616"/>
      <c r="J35" s="21"/>
      <c r="K35" s="21"/>
      <c r="L35" s="21"/>
      <c r="M35" s="21"/>
      <c r="N35" s="21"/>
      <c r="O35" s="21"/>
      <c r="P35" s="21"/>
      <c r="Q35" s="21"/>
      <c r="R35" s="21"/>
      <c r="S35" s="21"/>
      <c r="T35" s="21"/>
      <c r="U35" s="21"/>
      <c r="V35" s="21"/>
      <c r="W35" s="21"/>
      <c r="X35" s="21"/>
      <c r="Y35" s="21"/>
    </row>
    <row r="36" spans="1:26" ht="15.75" customHeight="1">
      <c r="A36" s="88"/>
      <c r="B36" s="21"/>
      <c r="C36" s="21" t="s">
        <v>56</v>
      </c>
      <c r="D36" s="88" t="s">
        <v>57</v>
      </c>
      <c r="E36" s="100" t="s">
        <v>14</v>
      </c>
      <c r="F36" s="616"/>
      <c r="J36" s="21"/>
      <c r="K36" s="21"/>
      <c r="L36" s="21"/>
      <c r="M36" s="21"/>
      <c r="N36" s="21"/>
      <c r="O36" s="21"/>
      <c r="P36" s="21"/>
      <c r="Q36" s="21"/>
      <c r="R36" s="21"/>
      <c r="S36" s="21"/>
      <c r="T36" s="21"/>
      <c r="U36" s="21"/>
      <c r="V36" s="21"/>
      <c r="W36" s="21"/>
      <c r="X36" s="21"/>
      <c r="Y36" s="21"/>
      <c r="Z36" s="21"/>
    </row>
    <row r="37" spans="1:26" ht="15.75" customHeight="1">
      <c r="A37" s="88"/>
      <c r="B37" s="21"/>
      <c r="C37" s="21" t="s">
        <v>58</v>
      </c>
      <c r="D37" s="88" t="s">
        <v>59</v>
      </c>
      <c r="E37" s="100" t="s">
        <v>14</v>
      </c>
      <c r="F37" s="616"/>
      <c r="J37" s="21"/>
      <c r="K37" s="21"/>
      <c r="L37" s="21"/>
      <c r="M37" s="21"/>
      <c r="N37" s="21"/>
      <c r="O37" s="21"/>
      <c r="P37" s="21"/>
      <c r="Q37" s="21"/>
      <c r="R37" s="21"/>
      <c r="S37" s="21"/>
      <c r="T37" s="21"/>
      <c r="U37" s="21"/>
      <c r="V37" s="21"/>
      <c r="W37" s="21"/>
      <c r="X37" s="21"/>
      <c r="Y37" s="21"/>
      <c r="Z37" s="21"/>
    </row>
    <row r="38" spans="1:26" ht="15.75" customHeight="1">
      <c r="A38" s="88"/>
      <c r="B38" s="21"/>
      <c r="C38" s="21"/>
      <c r="D38" s="94"/>
      <c r="E38" s="21"/>
      <c r="F38" s="616"/>
      <c r="J38" s="21"/>
      <c r="K38" s="21"/>
      <c r="L38" s="21"/>
      <c r="M38" s="21"/>
      <c r="N38" s="21"/>
      <c r="O38" s="21"/>
      <c r="P38" s="21"/>
      <c r="Q38" s="21"/>
      <c r="R38" s="21"/>
      <c r="S38" s="21"/>
      <c r="T38" s="21"/>
      <c r="U38" s="21"/>
      <c r="V38" s="21"/>
      <c r="W38" s="21"/>
      <c r="X38" s="21"/>
      <c r="Y38" s="21"/>
      <c r="Z38" s="21"/>
    </row>
    <row r="39" spans="1:26" ht="15.75" customHeight="1">
      <c r="A39" s="50" t="s">
        <v>60</v>
      </c>
      <c r="B39" s="50"/>
      <c r="C39" s="50"/>
      <c r="D39" s="50"/>
      <c r="E39" s="42"/>
      <c r="F39" s="95"/>
      <c r="J39" s="21"/>
      <c r="K39" s="21"/>
      <c r="L39" s="21"/>
      <c r="M39" s="21"/>
      <c r="N39" s="21"/>
      <c r="O39" s="21"/>
      <c r="P39" s="21"/>
      <c r="Q39" s="21"/>
      <c r="R39" s="21"/>
      <c r="S39" s="21"/>
      <c r="T39" s="21"/>
      <c r="U39" s="21"/>
      <c r="V39" s="21"/>
      <c r="W39" s="21"/>
      <c r="X39" s="21"/>
      <c r="Y39" s="21"/>
    </row>
    <row r="40" spans="1:26" ht="15.75" customHeight="1">
      <c r="A40" s="88"/>
      <c r="B40" s="21" t="s">
        <v>61</v>
      </c>
      <c r="C40" s="21"/>
      <c r="D40" s="21" t="s">
        <v>62</v>
      </c>
      <c r="E40" s="100" t="s">
        <v>14</v>
      </c>
      <c r="F40" s="95"/>
      <c r="J40" s="21"/>
      <c r="K40" s="21"/>
      <c r="L40" s="21"/>
      <c r="M40" s="21"/>
      <c r="N40" s="21"/>
      <c r="O40" s="21"/>
      <c r="P40" s="21"/>
      <c r="Q40" s="21"/>
      <c r="R40" s="21"/>
      <c r="S40" s="21"/>
      <c r="T40" s="21"/>
      <c r="U40" s="21"/>
      <c r="V40" s="21"/>
      <c r="W40" s="21"/>
      <c r="X40" s="21"/>
      <c r="Y40" s="21"/>
    </row>
    <row r="41" spans="1:26" ht="15.75" customHeight="1">
      <c r="A41" s="21"/>
      <c r="B41" s="21" t="s">
        <v>63</v>
      </c>
      <c r="C41" s="21" t="s">
        <v>64</v>
      </c>
      <c r="D41" s="21" t="s">
        <v>65</v>
      </c>
      <c r="E41" s="100" t="s">
        <v>14</v>
      </c>
      <c r="F41" s="95"/>
      <c r="J41" s="21"/>
      <c r="K41" s="21"/>
      <c r="L41" s="21"/>
      <c r="M41" s="21"/>
      <c r="N41" s="21"/>
      <c r="O41" s="21"/>
      <c r="P41" s="21"/>
      <c r="Q41" s="21"/>
      <c r="R41" s="21"/>
      <c r="S41" s="21"/>
      <c r="T41" s="21"/>
      <c r="U41" s="21"/>
      <c r="V41" s="21"/>
      <c r="W41" s="21"/>
      <c r="X41" s="21"/>
      <c r="Y41" s="21"/>
    </row>
    <row r="42" spans="1:26" ht="15.75" customHeight="1">
      <c r="A42" s="21"/>
      <c r="B42" s="21" t="s">
        <v>66</v>
      </c>
      <c r="C42" s="21" t="s">
        <v>67</v>
      </c>
      <c r="D42" s="21" t="s">
        <v>68</v>
      </c>
      <c r="E42" s="100" t="s">
        <v>14</v>
      </c>
      <c r="F42" s="616"/>
      <c r="J42" s="21"/>
      <c r="K42" s="21"/>
      <c r="L42" s="21"/>
      <c r="M42" s="21"/>
      <c r="N42" s="21"/>
      <c r="O42" s="21"/>
      <c r="P42" s="21"/>
      <c r="Q42" s="21"/>
      <c r="R42" s="21"/>
      <c r="S42" s="21"/>
      <c r="T42" s="21"/>
      <c r="U42" s="21"/>
      <c r="V42" s="21"/>
      <c r="W42" s="21"/>
      <c r="X42" s="21"/>
      <c r="Y42" s="21"/>
    </row>
    <row r="43" spans="1:26" ht="15.75" customHeight="1">
      <c r="A43" s="21"/>
      <c r="B43" s="21" t="s">
        <v>69</v>
      </c>
      <c r="C43" s="21" t="s">
        <v>70</v>
      </c>
      <c r="D43" s="21" t="s">
        <v>71</v>
      </c>
      <c r="E43" s="100" t="s">
        <v>14</v>
      </c>
      <c r="F43" s="616"/>
      <c r="J43" s="21"/>
      <c r="K43" s="21"/>
      <c r="L43" s="21"/>
      <c r="M43" s="21"/>
      <c r="N43" s="21"/>
      <c r="O43" s="21"/>
      <c r="P43" s="21"/>
      <c r="Q43" s="21"/>
      <c r="R43" s="21"/>
      <c r="S43" s="21"/>
      <c r="T43" s="21"/>
      <c r="U43" s="21"/>
      <c r="V43" s="21"/>
      <c r="W43" s="21"/>
      <c r="X43" s="21"/>
      <c r="Y43" s="21"/>
    </row>
    <row r="44" spans="1:26" ht="15.75" customHeight="1">
      <c r="A44" s="21"/>
      <c r="B44" s="21"/>
      <c r="C44" s="21"/>
      <c r="D44" s="21"/>
      <c r="E44" s="21"/>
      <c r="F44" s="616"/>
      <c r="J44" s="21"/>
      <c r="K44" s="21"/>
      <c r="L44" s="21"/>
      <c r="M44" s="21"/>
      <c r="N44" s="21"/>
      <c r="O44" s="21"/>
      <c r="P44" s="21"/>
      <c r="Q44" s="21"/>
      <c r="R44" s="21"/>
      <c r="S44" s="21"/>
      <c r="T44" s="21"/>
      <c r="U44" s="21"/>
      <c r="V44" s="21"/>
      <c r="W44" s="21"/>
      <c r="X44" s="21"/>
      <c r="Y44" s="21"/>
    </row>
    <row r="45" spans="1:26" ht="15.75" customHeight="1">
      <c r="A45" s="96" t="s">
        <v>72</v>
      </c>
      <c r="B45" s="96"/>
      <c r="C45" s="96"/>
      <c r="D45" s="96"/>
      <c r="E45" s="21"/>
      <c r="F45" s="616"/>
      <c r="J45" s="21"/>
      <c r="K45" s="21"/>
      <c r="L45" s="21"/>
      <c r="M45" s="21"/>
      <c r="N45" s="21"/>
      <c r="O45" s="21"/>
      <c r="P45" s="21"/>
      <c r="Q45" s="21"/>
      <c r="R45" s="21"/>
      <c r="S45" s="21"/>
      <c r="T45" s="21"/>
      <c r="U45" s="21"/>
      <c r="V45" s="21"/>
      <c r="W45" s="21"/>
      <c r="X45" s="21"/>
      <c r="Y45" s="21"/>
    </row>
    <row r="46" spans="1:26" ht="15.75" customHeight="1">
      <c r="A46" s="21"/>
      <c r="B46" s="21"/>
      <c r="C46" s="21" t="s">
        <v>73</v>
      </c>
      <c r="D46" s="21" t="s">
        <v>74</v>
      </c>
      <c r="E46" s="100" t="s">
        <v>14</v>
      </c>
      <c r="F46" s="97"/>
      <c r="J46" s="21"/>
      <c r="K46" s="21"/>
      <c r="L46" s="21"/>
      <c r="M46" s="21"/>
      <c r="N46" s="21"/>
      <c r="O46" s="21"/>
      <c r="P46" s="21"/>
      <c r="Q46" s="21"/>
      <c r="R46" s="21"/>
      <c r="S46" s="21"/>
      <c r="T46" s="21"/>
      <c r="U46" s="21"/>
      <c r="V46" s="21"/>
      <c r="W46" s="21"/>
      <c r="X46" s="21"/>
      <c r="Y46" s="21"/>
    </row>
    <row r="47" spans="1:26" ht="15.75" customHeight="1">
      <c r="A47" s="21"/>
      <c r="B47" s="21"/>
      <c r="C47" s="21" t="s">
        <v>75</v>
      </c>
      <c r="D47" s="21" t="s">
        <v>76</v>
      </c>
      <c r="E47" s="100" t="s">
        <v>14</v>
      </c>
      <c r="F47" s="97"/>
      <c r="J47" s="21"/>
      <c r="K47" s="21"/>
      <c r="L47" s="21"/>
      <c r="M47" s="21"/>
      <c r="N47" s="21"/>
      <c r="O47" s="21"/>
      <c r="P47" s="21"/>
      <c r="Q47" s="21"/>
      <c r="R47" s="21"/>
      <c r="S47" s="21"/>
      <c r="T47" s="21"/>
      <c r="U47" s="21"/>
      <c r="V47" s="21"/>
      <c r="W47" s="21"/>
      <c r="X47" s="21"/>
      <c r="Y47" s="21"/>
      <c r="Z47" s="21"/>
    </row>
    <row r="48" spans="1:26" ht="15.75" customHeight="1">
      <c r="A48" s="21"/>
      <c r="B48" s="21"/>
      <c r="C48" s="21"/>
      <c r="D48" s="21"/>
      <c r="E48" s="21"/>
      <c r="F48" s="616"/>
      <c r="J48" s="21"/>
      <c r="K48" s="21"/>
      <c r="L48" s="21"/>
      <c r="M48" s="21"/>
      <c r="N48" s="21"/>
      <c r="O48" s="21"/>
      <c r="P48" s="21"/>
      <c r="Q48" s="21"/>
      <c r="R48" s="21"/>
      <c r="S48" s="21"/>
      <c r="T48" s="21"/>
      <c r="U48" s="21"/>
      <c r="V48" s="21"/>
      <c r="W48" s="21"/>
      <c r="X48" s="21"/>
      <c r="Y48" s="21"/>
    </row>
    <row r="49" spans="1:26" ht="15.75" customHeight="1">
      <c r="A49" s="20"/>
      <c r="B49" s="21"/>
      <c r="C49" s="21"/>
      <c r="D49" s="21"/>
      <c r="E49" s="42"/>
      <c r="F49" s="97"/>
      <c r="J49" s="21"/>
      <c r="K49" s="21"/>
      <c r="L49" s="21"/>
      <c r="M49" s="21"/>
      <c r="N49" s="21"/>
      <c r="O49" s="21"/>
      <c r="P49" s="21"/>
      <c r="Q49" s="21"/>
      <c r="R49" s="21"/>
      <c r="S49" s="21"/>
      <c r="T49" s="21"/>
      <c r="U49" s="21"/>
      <c r="V49" s="21"/>
      <c r="W49" s="21"/>
      <c r="X49" s="21"/>
      <c r="Y49" s="21"/>
    </row>
    <row r="50" spans="1:26" ht="15.75" customHeight="1">
      <c r="A50" s="98"/>
      <c r="D50" s="616"/>
      <c r="E50" s="95"/>
      <c r="F50" s="97"/>
      <c r="J50" s="21"/>
      <c r="K50" s="21"/>
      <c r="L50" s="21"/>
      <c r="M50" s="21"/>
      <c r="N50" s="21"/>
      <c r="O50" s="21"/>
      <c r="P50" s="21"/>
      <c r="Q50" s="21"/>
      <c r="R50" s="21"/>
      <c r="S50" s="21"/>
      <c r="T50" s="21"/>
      <c r="U50" s="21"/>
      <c r="V50" s="21"/>
      <c r="W50" s="21"/>
      <c r="X50" s="21"/>
      <c r="Y50" s="21"/>
      <c r="Z50" s="21"/>
    </row>
    <row r="51" spans="1:26" ht="15.75" customHeight="1">
      <c r="E51" s="616"/>
      <c r="F51" s="616"/>
      <c r="J51" s="21"/>
      <c r="K51" s="21"/>
      <c r="L51" s="21"/>
      <c r="M51" s="21"/>
      <c r="N51" s="21"/>
      <c r="O51" s="21"/>
      <c r="P51" s="21"/>
      <c r="Q51" s="21"/>
      <c r="R51" s="21"/>
      <c r="S51" s="21"/>
      <c r="T51" s="21"/>
      <c r="U51" s="21"/>
      <c r="V51" s="21"/>
      <c r="W51" s="21"/>
      <c r="X51" s="21"/>
      <c r="Y51" s="21"/>
    </row>
    <row r="52" spans="1:26" ht="15.75" customHeight="1">
      <c r="A52" s="97"/>
      <c r="E52" s="616"/>
      <c r="J52" s="21"/>
      <c r="K52" s="21"/>
      <c r="L52" s="21"/>
      <c r="M52" s="21"/>
      <c r="N52" s="21"/>
      <c r="O52" s="21"/>
      <c r="P52" s="21"/>
      <c r="Q52" s="21"/>
      <c r="R52" s="21"/>
      <c r="S52" s="21"/>
      <c r="T52" s="21"/>
      <c r="U52" s="21"/>
      <c r="V52" s="21"/>
      <c r="W52" s="21"/>
      <c r="X52" s="21"/>
      <c r="Y52" s="21"/>
    </row>
    <row r="53" spans="1:26" ht="15.75" customHeight="1">
      <c r="A53" s="97"/>
      <c r="D53" s="616"/>
      <c r="E53" s="616"/>
      <c r="F53" s="616"/>
      <c r="J53" s="21"/>
      <c r="K53" s="21"/>
      <c r="L53" s="21"/>
      <c r="M53" s="21"/>
      <c r="N53" s="21"/>
      <c r="O53" s="21"/>
      <c r="P53" s="21"/>
      <c r="Q53" s="21"/>
      <c r="R53" s="21"/>
      <c r="S53" s="21"/>
      <c r="T53" s="21"/>
      <c r="U53" s="21"/>
      <c r="V53" s="21"/>
      <c r="W53" s="21"/>
      <c r="X53" s="21"/>
      <c r="Y53" s="21"/>
    </row>
    <row r="54" spans="1:26" ht="15.75" customHeight="1">
      <c r="A54" s="97"/>
      <c r="D54" s="616"/>
      <c r="E54" s="616"/>
      <c r="F54" s="616"/>
      <c r="J54" s="21"/>
      <c r="K54" s="21"/>
      <c r="L54" s="21"/>
      <c r="M54" s="21"/>
      <c r="N54" s="21"/>
      <c r="O54" s="21"/>
      <c r="P54" s="21"/>
      <c r="Q54" s="21"/>
      <c r="R54" s="21"/>
      <c r="S54" s="21"/>
      <c r="T54" s="21"/>
      <c r="U54" s="21"/>
      <c r="V54" s="21"/>
      <c r="W54" s="21"/>
      <c r="X54" s="21"/>
      <c r="Y54" s="21"/>
    </row>
    <row r="55" spans="1:26" ht="15.75" customHeight="1">
      <c r="A55" s="97"/>
      <c r="D55" s="616"/>
      <c r="E55" s="616"/>
      <c r="F55" s="616"/>
      <c r="J55" s="21"/>
      <c r="K55" s="21"/>
      <c r="L55" s="21"/>
      <c r="M55" s="21"/>
      <c r="N55" s="21"/>
      <c r="O55" s="21"/>
      <c r="P55" s="21"/>
      <c r="Q55" s="21"/>
      <c r="R55" s="21"/>
      <c r="S55" s="21"/>
      <c r="T55" s="21"/>
      <c r="U55" s="21"/>
      <c r="V55" s="21"/>
      <c r="W55" s="21"/>
      <c r="X55" s="21"/>
      <c r="Y55" s="21"/>
    </row>
    <row r="56" spans="1:26" ht="15.75" customHeight="1">
      <c r="D56" s="616"/>
      <c r="J56" s="21"/>
      <c r="K56" s="21"/>
      <c r="L56" s="21"/>
      <c r="M56" s="21"/>
      <c r="N56" s="21"/>
      <c r="O56" s="21"/>
      <c r="P56" s="21"/>
      <c r="Q56" s="21"/>
      <c r="R56" s="21"/>
      <c r="S56" s="21"/>
      <c r="T56" s="21"/>
      <c r="U56" s="21"/>
      <c r="V56" s="21"/>
      <c r="W56" s="21"/>
      <c r="X56" s="21"/>
      <c r="Y56" s="21"/>
    </row>
    <row r="57" spans="1:26" ht="15.75" customHeight="1">
      <c r="G57" s="616"/>
      <c r="H57" s="616"/>
      <c r="I57" s="616"/>
      <c r="J57" s="21"/>
      <c r="K57" s="21"/>
      <c r="L57" s="21"/>
      <c r="M57" s="21"/>
      <c r="N57" s="21"/>
      <c r="O57" s="21"/>
      <c r="P57" s="21"/>
      <c r="Q57" s="21"/>
      <c r="R57" s="21"/>
      <c r="S57" s="21"/>
      <c r="T57" s="21"/>
      <c r="U57" s="21"/>
      <c r="V57" s="21"/>
      <c r="W57" s="21"/>
      <c r="X57" s="21"/>
      <c r="Y57" s="21"/>
    </row>
    <row r="58" spans="1:26" ht="15.75" customHeight="1">
      <c r="E58" s="616"/>
      <c r="F58" s="616"/>
      <c r="G58" s="616"/>
      <c r="H58" s="616"/>
      <c r="I58" s="616"/>
      <c r="J58" s="21"/>
      <c r="K58" s="21"/>
      <c r="L58" s="21"/>
      <c r="M58" s="21"/>
      <c r="N58" s="21"/>
      <c r="O58" s="21"/>
      <c r="P58" s="21"/>
      <c r="Q58" s="21"/>
      <c r="R58" s="21"/>
      <c r="S58" s="21"/>
      <c r="T58" s="21"/>
      <c r="U58" s="21"/>
      <c r="V58" s="21"/>
      <c r="W58" s="21"/>
      <c r="X58" s="21"/>
      <c r="Y58" s="21"/>
    </row>
    <row r="59" spans="1:26" ht="15.75" customHeight="1">
      <c r="A59" s="619"/>
      <c r="E59" s="616"/>
      <c r="F59" s="616"/>
      <c r="G59" s="616"/>
      <c r="H59" s="616"/>
      <c r="I59" s="616"/>
      <c r="J59" s="21"/>
      <c r="K59" s="21"/>
      <c r="L59" s="21"/>
      <c r="M59" s="21"/>
      <c r="N59" s="21"/>
      <c r="O59" s="21"/>
      <c r="P59" s="21"/>
      <c r="Q59" s="21"/>
      <c r="R59" s="21"/>
      <c r="S59" s="21"/>
      <c r="T59" s="21"/>
      <c r="U59" s="21"/>
      <c r="V59" s="21"/>
      <c r="W59" s="21"/>
      <c r="X59" s="21"/>
      <c r="Y59" s="21"/>
    </row>
    <row r="60" spans="1:26" ht="15.75" customHeight="1">
      <c r="A60" s="616"/>
      <c r="E60" s="616"/>
      <c r="F60" s="616"/>
      <c r="G60" s="616"/>
      <c r="H60" s="616"/>
      <c r="I60" s="616"/>
      <c r="J60" s="21"/>
      <c r="K60" s="21"/>
      <c r="L60" s="21"/>
      <c r="M60" s="21"/>
      <c r="N60" s="21"/>
      <c r="O60" s="21"/>
      <c r="P60" s="21"/>
      <c r="Q60" s="21"/>
      <c r="R60" s="21"/>
      <c r="S60" s="21"/>
      <c r="T60" s="21"/>
      <c r="U60" s="21"/>
      <c r="V60" s="21"/>
      <c r="W60" s="21"/>
      <c r="X60" s="21"/>
      <c r="Y60" s="21"/>
    </row>
    <row r="61" spans="1:26" ht="15.75" customHeight="1">
      <c r="A61" s="99"/>
      <c r="E61" s="616"/>
      <c r="F61" s="616"/>
      <c r="G61" s="616"/>
      <c r="H61" s="616"/>
      <c r="I61" s="616"/>
      <c r="J61" s="21"/>
      <c r="K61" s="21"/>
      <c r="L61" s="21"/>
      <c r="M61" s="21"/>
      <c r="N61" s="21"/>
      <c r="O61" s="21"/>
      <c r="P61" s="21"/>
      <c r="Q61" s="21"/>
      <c r="R61" s="21"/>
      <c r="S61" s="21"/>
      <c r="T61" s="21"/>
      <c r="U61" s="21"/>
      <c r="V61" s="21"/>
      <c r="W61" s="21"/>
      <c r="X61" s="21"/>
      <c r="Y61" s="21"/>
    </row>
    <row r="62" spans="1:26" ht="15.75" customHeight="1">
      <c r="A62" s="616"/>
      <c r="J62" s="21"/>
      <c r="K62" s="21"/>
      <c r="L62" s="21"/>
      <c r="M62" s="21"/>
      <c r="N62" s="21"/>
      <c r="O62" s="21"/>
      <c r="P62" s="21"/>
      <c r="Q62" s="21"/>
      <c r="R62" s="21"/>
      <c r="S62" s="21"/>
      <c r="T62" s="21"/>
      <c r="U62" s="21"/>
      <c r="V62" s="21"/>
      <c r="W62" s="21"/>
      <c r="X62" s="21"/>
      <c r="Y62" s="21"/>
    </row>
    <row r="63" spans="1:26" ht="15.75" customHeight="1">
      <c r="A63" s="616"/>
      <c r="J63" s="21"/>
      <c r="K63" s="21"/>
      <c r="L63" s="21"/>
      <c r="M63" s="21"/>
      <c r="N63" s="21"/>
      <c r="O63" s="21"/>
      <c r="P63" s="21"/>
      <c r="Q63" s="21"/>
      <c r="R63" s="21"/>
      <c r="S63" s="21"/>
      <c r="T63" s="21"/>
      <c r="U63" s="21"/>
      <c r="V63" s="21"/>
      <c r="W63" s="21"/>
      <c r="X63" s="21"/>
      <c r="Y63" s="21"/>
    </row>
    <row r="64" spans="1:26" ht="15.75" customHeight="1">
      <c r="A64" s="616"/>
      <c r="J64" s="21"/>
      <c r="K64" s="21"/>
      <c r="L64" s="21"/>
      <c r="M64" s="21"/>
      <c r="N64" s="21"/>
      <c r="O64" s="21"/>
      <c r="P64" s="21"/>
      <c r="Q64" s="21"/>
      <c r="R64" s="21"/>
      <c r="S64" s="21"/>
      <c r="T64" s="21"/>
      <c r="U64" s="21"/>
      <c r="V64" s="21"/>
      <c r="W64" s="21"/>
      <c r="X64" s="21"/>
      <c r="Y64" s="21"/>
    </row>
    <row r="65" spans="1:25" ht="15.75" customHeight="1">
      <c r="A65" s="616"/>
      <c r="J65" s="21"/>
      <c r="K65" s="21"/>
      <c r="L65" s="21"/>
      <c r="M65" s="21"/>
      <c r="N65" s="21"/>
      <c r="O65" s="21"/>
      <c r="P65" s="21"/>
      <c r="Q65" s="21"/>
      <c r="R65" s="21"/>
      <c r="S65" s="21"/>
      <c r="T65" s="21"/>
      <c r="U65" s="21"/>
      <c r="V65" s="21"/>
      <c r="W65" s="21"/>
      <c r="X65" s="21"/>
      <c r="Y65" s="21"/>
    </row>
    <row r="66" spans="1:25" ht="15.75" customHeight="1">
      <c r="A66" s="616"/>
      <c r="J66" s="21"/>
      <c r="K66" s="21"/>
      <c r="L66" s="21"/>
      <c r="M66" s="21"/>
      <c r="N66" s="21"/>
      <c r="O66" s="21"/>
      <c r="P66" s="21"/>
      <c r="Q66" s="21"/>
      <c r="R66" s="21"/>
      <c r="S66" s="21"/>
      <c r="T66" s="21"/>
      <c r="U66" s="21"/>
      <c r="V66" s="21"/>
      <c r="W66" s="21"/>
      <c r="X66" s="21"/>
      <c r="Y66" s="21"/>
    </row>
    <row r="67" spans="1:25" ht="15.75" customHeight="1">
      <c r="A67" s="618"/>
      <c r="J67" s="21"/>
      <c r="K67" s="21"/>
      <c r="L67" s="21"/>
      <c r="M67" s="21"/>
      <c r="N67" s="21"/>
      <c r="O67" s="21"/>
      <c r="P67" s="21"/>
      <c r="Q67" s="21"/>
      <c r="R67" s="21"/>
      <c r="S67" s="21"/>
      <c r="T67" s="21"/>
      <c r="U67" s="21"/>
      <c r="V67" s="21"/>
      <c r="W67" s="21"/>
      <c r="X67" s="21"/>
      <c r="Y67" s="21"/>
    </row>
    <row r="68" spans="1:25" ht="15.75" customHeight="1">
      <c r="J68" s="21"/>
      <c r="K68" s="21"/>
      <c r="L68" s="21"/>
      <c r="M68" s="21"/>
      <c r="N68" s="21"/>
      <c r="O68" s="21"/>
      <c r="P68" s="21"/>
      <c r="Q68" s="21"/>
      <c r="R68" s="21"/>
      <c r="S68" s="21"/>
      <c r="T68" s="21"/>
      <c r="U68" s="21"/>
      <c r="V68" s="21"/>
      <c r="W68" s="21"/>
      <c r="X68" s="21"/>
      <c r="Y68" s="21"/>
    </row>
    <row r="69" spans="1:25" ht="15.75" customHeight="1">
      <c r="J69" s="21"/>
      <c r="K69" s="21"/>
      <c r="L69" s="21"/>
      <c r="M69" s="21"/>
      <c r="N69" s="21"/>
      <c r="O69" s="21"/>
      <c r="P69" s="21"/>
      <c r="Q69" s="21"/>
      <c r="R69" s="21"/>
      <c r="S69" s="21"/>
      <c r="T69" s="21"/>
      <c r="U69" s="21"/>
      <c r="V69" s="21"/>
      <c r="W69" s="21"/>
      <c r="X69" s="21"/>
      <c r="Y69" s="21"/>
    </row>
    <row r="70" spans="1:25" ht="15.75" customHeight="1">
      <c r="J70" s="21"/>
      <c r="K70" s="21"/>
      <c r="L70" s="21"/>
      <c r="M70" s="21"/>
      <c r="N70" s="21"/>
      <c r="O70" s="21"/>
      <c r="P70" s="21"/>
      <c r="Q70" s="21"/>
      <c r="R70" s="21"/>
      <c r="S70" s="21"/>
      <c r="T70" s="21"/>
      <c r="U70" s="21"/>
      <c r="V70" s="21"/>
      <c r="W70" s="21"/>
      <c r="X70" s="21"/>
      <c r="Y70" s="21"/>
    </row>
    <row r="71" spans="1:25" ht="15.75" customHeight="1">
      <c r="J71" s="21"/>
      <c r="K71" s="21"/>
      <c r="L71" s="21"/>
      <c r="M71" s="21"/>
      <c r="N71" s="21"/>
      <c r="O71" s="21"/>
      <c r="P71" s="21"/>
      <c r="Q71" s="21"/>
      <c r="R71" s="21"/>
      <c r="S71" s="21"/>
      <c r="T71" s="21"/>
      <c r="U71" s="21"/>
      <c r="V71" s="21"/>
      <c r="W71" s="21"/>
      <c r="X71" s="21"/>
      <c r="Y71" s="21"/>
    </row>
    <row r="72" spans="1:25" ht="15.75" customHeight="1">
      <c r="J72" s="21"/>
      <c r="K72" s="21"/>
      <c r="L72" s="21"/>
      <c r="M72" s="21"/>
      <c r="N72" s="21"/>
      <c r="O72" s="21"/>
      <c r="P72" s="21"/>
      <c r="Q72" s="21"/>
      <c r="R72" s="21"/>
      <c r="S72" s="21"/>
      <c r="T72" s="21"/>
      <c r="U72" s="21"/>
      <c r="V72" s="21"/>
      <c r="W72" s="21"/>
      <c r="X72" s="21"/>
      <c r="Y72" s="21"/>
    </row>
    <row r="73" spans="1:25" ht="15.75" customHeight="1">
      <c r="J73" s="21"/>
      <c r="K73" s="21"/>
      <c r="L73" s="21"/>
      <c r="M73" s="21"/>
      <c r="N73" s="21"/>
      <c r="O73" s="21"/>
      <c r="P73" s="21"/>
      <c r="Q73" s="21"/>
      <c r="R73" s="21"/>
      <c r="S73" s="21"/>
      <c r="T73" s="21"/>
      <c r="U73" s="21"/>
      <c r="V73" s="21"/>
      <c r="W73" s="21"/>
      <c r="X73" s="21"/>
      <c r="Y73" s="21"/>
    </row>
    <row r="74" spans="1:25" ht="15.75" customHeight="1">
      <c r="J74" s="21"/>
      <c r="K74" s="21"/>
      <c r="L74" s="21"/>
      <c r="M74" s="21"/>
      <c r="N74" s="21"/>
      <c r="O74" s="21"/>
      <c r="P74" s="21"/>
      <c r="Q74" s="21"/>
      <c r="R74" s="21"/>
      <c r="S74" s="21"/>
      <c r="T74" s="21"/>
      <c r="U74" s="21"/>
      <c r="V74" s="21"/>
      <c r="W74" s="21"/>
      <c r="X74" s="21"/>
      <c r="Y74" s="21"/>
    </row>
    <row r="75" spans="1:25" ht="15.75" customHeight="1">
      <c r="J75" s="21"/>
      <c r="K75" s="21"/>
      <c r="L75" s="21"/>
      <c r="M75" s="21"/>
      <c r="N75" s="21"/>
      <c r="O75" s="21"/>
      <c r="P75" s="21"/>
      <c r="Q75" s="21"/>
      <c r="R75" s="21"/>
      <c r="S75" s="21"/>
      <c r="T75" s="21"/>
      <c r="U75" s="21"/>
      <c r="V75" s="21"/>
      <c r="W75" s="21"/>
      <c r="X75" s="21"/>
      <c r="Y75" s="21"/>
    </row>
    <row r="76" spans="1:25" ht="15.75" customHeight="1">
      <c r="J76" s="21"/>
      <c r="K76" s="21"/>
      <c r="L76" s="21"/>
      <c r="M76" s="21"/>
      <c r="N76" s="21"/>
      <c r="O76" s="21"/>
      <c r="P76" s="21"/>
      <c r="Q76" s="21"/>
      <c r="R76" s="21"/>
      <c r="S76" s="21"/>
      <c r="T76" s="21"/>
      <c r="U76" s="21"/>
      <c r="V76" s="21"/>
      <c r="W76" s="21"/>
      <c r="X76" s="21"/>
      <c r="Y76" s="21"/>
    </row>
    <row r="77" spans="1:25" ht="15.75" customHeight="1">
      <c r="J77" s="21"/>
      <c r="K77" s="21"/>
      <c r="L77" s="21"/>
      <c r="M77" s="21"/>
      <c r="N77" s="21"/>
      <c r="O77" s="21"/>
      <c r="P77" s="21"/>
      <c r="Q77" s="21"/>
      <c r="R77" s="21"/>
      <c r="S77" s="21"/>
      <c r="T77" s="21"/>
      <c r="U77" s="21"/>
      <c r="V77" s="21"/>
      <c r="W77" s="21"/>
      <c r="X77" s="21"/>
      <c r="Y77" s="21"/>
    </row>
    <row r="78" spans="1:25" ht="15.75" customHeight="1">
      <c r="J78" s="21"/>
      <c r="K78" s="21"/>
      <c r="L78" s="21"/>
      <c r="M78" s="21"/>
      <c r="N78" s="21"/>
      <c r="O78" s="21"/>
      <c r="P78" s="21"/>
      <c r="Q78" s="21"/>
      <c r="R78" s="21"/>
      <c r="S78" s="21"/>
      <c r="T78" s="21"/>
      <c r="U78" s="21"/>
      <c r="V78" s="21"/>
      <c r="W78" s="21"/>
      <c r="X78" s="21"/>
      <c r="Y78" s="21"/>
    </row>
    <row r="79" spans="1:25" ht="15.75" customHeight="1">
      <c r="J79" s="21"/>
      <c r="K79" s="21"/>
      <c r="L79" s="21"/>
      <c r="M79" s="21"/>
      <c r="N79" s="21"/>
      <c r="O79" s="21"/>
      <c r="P79" s="21"/>
      <c r="Q79" s="21"/>
      <c r="R79" s="21"/>
      <c r="S79" s="21"/>
      <c r="T79" s="21"/>
      <c r="U79" s="21"/>
      <c r="V79" s="21"/>
      <c r="W79" s="21"/>
      <c r="X79" s="21"/>
      <c r="Y79" s="21"/>
    </row>
    <row r="80" spans="1:25" ht="15.75" customHeight="1">
      <c r="J80" s="21"/>
      <c r="K80" s="21"/>
      <c r="L80" s="21"/>
      <c r="M80" s="21"/>
      <c r="N80" s="21"/>
      <c r="O80" s="21"/>
      <c r="P80" s="21"/>
      <c r="Q80" s="21"/>
      <c r="R80" s="21"/>
      <c r="S80" s="21"/>
      <c r="T80" s="21"/>
      <c r="U80" s="21"/>
      <c r="V80" s="21"/>
      <c r="W80" s="21"/>
      <c r="X80" s="21"/>
      <c r="Y80" s="21"/>
    </row>
    <row r="81" spans="10:25" ht="15.75" customHeight="1">
      <c r="J81" s="21"/>
      <c r="K81" s="21"/>
      <c r="L81" s="21"/>
      <c r="M81" s="21"/>
      <c r="N81" s="21"/>
      <c r="O81" s="21"/>
      <c r="P81" s="21"/>
      <c r="Q81" s="21"/>
      <c r="R81" s="21"/>
      <c r="S81" s="21"/>
      <c r="T81" s="21"/>
      <c r="U81" s="21"/>
      <c r="V81" s="21"/>
      <c r="W81" s="21"/>
      <c r="X81" s="21"/>
      <c r="Y81" s="21"/>
    </row>
    <row r="82" spans="10:25" ht="15.75" customHeight="1">
      <c r="J82" s="21"/>
      <c r="K82" s="21"/>
      <c r="L82" s="21"/>
      <c r="M82" s="21"/>
      <c r="N82" s="21"/>
      <c r="O82" s="21"/>
      <c r="P82" s="21"/>
      <c r="Q82" s="21"/>
      <c r="R82" s="21"/>
      <c r="S82" s="21"/>
      <c r="T82" s="21"/>
      <c r="U82" s="21"/>
      <c r="V82" s="21"/>
      <c r="W82" s="21"/>
      <c r="X82" s="21"/>
      <c r="Y82" s="21"/>
    </row>
    <row r="83" spans="10:25" ht="15.75" customHeight="1">
      <c r="J83" s="21"/>
      <c r="K83" s="21"/>
      <c r="L83" s="21"/>
      <c r="M83" s="21"/>
      <c r="N83" s="21"/>
      <c r="O83" s="21"/>
      <c r="P83" s="21"/>
      <c r="Q83" s="21"/>
      <c r="R83" s="21"/>
      <c r="S83" s="21"/>
      <c r="T83" s="21"/>
      <c r="U83" s="21"/>
      <c r="V83" s="21"/>
      <c r="W83" s="21"/>
      <c r="X83" s="21"/>
      <c r="Y83" s="21"/>
    </row>
    <row r="84" spans="10:25" ht="15.75" customHeight="1">
      <c r="J84" s="21"/>
      <c r="K84" s="21"/>
      <c r="L84" s="21"/>
      <c r="M84" s="21"/>
      <c r="N84" s="21"/>
      <c r="O84" s="21"/>
      <c r="P84" s="21"/>
      <c r="Q84" s="21"/>
      <c r="R84" s="21"/>
      <c r="S84" s="21"/>
      <c r="T84" s="21"/>
      <c r="U84" s="21"/>
      <c r="V84" s="21"/>
      <c r="W84" s="21"/>
      <c r="X84" s="21"/>
      <c r="Y84" s="21"/>
    </row>
    <row r="85" spans="10:25" ht="15.75" customHeight="1">
      <c r="J85" s="21"/>
      <c r="K85" s="21"/>
      <c r="L85" s="21"/>
      <c r="M85" s="21"/>
      <c r="N85" s="21"/>
      <c r="O85" s="21"/>
      <c r="P85" s="21"/>
      <c r="Q85" s="21"/>
      <c r="R85" s="21"/>
      <c r="S85" s="21"/>
      <c r="T85" s="21"/>
      <c r="U85" s="21"/>
      <c r="V85" s="21"/>
      <c r="W85" s="21"/>
      <c r="X85" s="21"/>
      <c r="Y85" s="21"/>
    </row>
    <row r="86" spans="10:25" ht="15.75" customHeight="1">
      <c r="J86" s="21"/>
      <c r="K86" s="21"/>
      <c r="L86" s="21"/>
      <c r="M86" s="21"/>
      <c r="N86" s="21"/>
      <c r="O86" s="21"/>
      <c r="P86" s="21"/>
      <c r="Q86" s="21"/>
      <c r="R86" s="21"/>
      <c r="S86" s="21"/>
      <c r="T86" s="21"/>
      <c r="U86" s="21"/>
      <c r="V86" s="21"/>
      <c r="W86" s="21"/>
      <c r="X86" s="21"/>
      <c r="Y86" s="21"/>
    </row>
    <row r="87" spans="10:25" ht="15.75" customHeight="1">
      <c r="J87" s="21"/>
      <c r="K87" s="21"/>
      <c r="L87" s="21"/>
      <c r="M87" s="21"/>
      <c r="N87" s="21"/>
      <c r="O87" s="21"/>
      <c r="P87" s="21"/>
      <c r="Q87" s="21"/>
      <c r="R87" s="21"/>
      <c r="S87" s="21"/>
      <c r="T87" s="21"/>
      <c r="U87" s="21"/>
      <c r="V87" s="21"/>
      <c r="W87" s="21"/>
      <c r="X87" s="21"/>
      <c r="Y87" s="21"/>
    </row>
    <row r="88" spans="10:25" ht="15.75" customHeight="1">
      <c r="J88" s="21"/>
      <c r="K88" s="21"/>
      <c r="L88" s="21"/>
      <c r="M88" s="21"/>
      <c r="N88" s="21"/>
      <c r="O88" s="21"/>
      <c r="P88" s="21"/>
      <c r="Q88" s="21"/>
      <c r="R88" s="21"/>
      <c r="S88" s="21"/>
      <c r="T88" s="21"/>
      <c r="U88" s="21"/>
      <c r="V88" s="21"/>
      <c r="W88" s="21"/>
      <c r="X88" s="21"/>
      <c r="Y88" s="21"/>
    </row>
    <row r="89" spans="10:25" ht="15.75" customHeight="1">
      <c r="J89" s="21"/>
      <c r="K89" s="21"/>
      <c r="L89" s="21"/>
      <c r="M89" s="21"/>
      <c r="N89" s="21"/>
      <c r="O89" s="21"/>
      <c r="P89" s="21"/>
      <c r="Q89" s="21"/>
      <c r="R89" s="21"/>
      <c r="S89" s="21"/>
      <c r="T89" s="21"/>
      <c r="U89" s="21"/>
      <c r="V89" s="21"/>
      <c r="W89" s="21"/>
      <c r="X89" s="21"/>
      <c r="Y89" s="21"/>
    </row>
    <row r="90" spans="10:25" ht="15.75" customHeight="1">
      <c r="J90" s="21"/>
      <c r="K90" s="21"/>
      <c r="L90" s="21"/>
      <c r="M90" s="21"/>
      <c r="N90" s="21"/>
      <c r="O90" s="21"/>
      <c r="P90" s="21"/>
      <c r="Q90" s="21"/>
      <c r="R90" s="21"/>
      <c r="S90" s="21"/>
      <c r="T90" s="21"/>
      <c r="U90" s="21"/>
      <c r="V90" s="21"/>
      <c r="W90" s="21"/>
      <c r="X90" s="21"/>
      <c r="Y90" s="21"/>
    </row>
    <row r="91" spans="10:25" ht="15.75" customHeight="1">
      <c r="J91" s="21"/>
      <c r="K91" s="21"/>
      <c r="L91" s="21"/>
      <c r="M91" s="21"/>
      <c r="N91" s="21"/>
      <c r="O91" s="21"/>
      <c r="P91" s="21"/>
      <c r="Q91" s="21"/>
      <c r="R91" s="21"/>
      <c r="S91" s="21"/>
      <c r="T91" s="21"/>
      <c r="U91" s="21"/>
      <c r="V91" s="21"/>
      <c r="W91" s="21"/>
      <c r="X91" s="21"/>
      <c r="Y91" s="21"/>
    </row>
    <row r="92" spans="10:25" ht="15.75" customHeight="1">
      <c r="J92" s="21"/>
      <c r="K92" s="21"/>
      <c r="L92" s="21"/>
      <c r="M92" s="21"/>
      <c r="N92" s="21"/>
      <c r="O92" s="21"/>
      <c r="P92" s="21"/>
      <c r="Q92" s="21"/>
      <c r="R92" s="21"/>
      <c r="S92" s="21"/>
      <c r="T92" s="21"/>
      <c r="U92" s="21"/>
      <c r="V92" s="21"/>
      <c r="W92" s="21"/>
      <c r="X92" s="21"/>
      <c r="Y92" s="21"/>
    </row>
    <row r="93" spans="10:25" ht="15.75" customHeight="1">
      <c r="J93" s="21"/>
      <c r="K93" s="21"/>
      <c r="L93" s="21"/>
      <c r="M93" s="21"/>
      <c r="N93" s="21"/>
      <c r="O93" s="21"/>
      <c r="P93" s="21"/>
      <c r="Q93" s="21"/>
      <c r="R93" s="21"/>
      <c r="S93" s="21"/>
      <c r="T93" s="21"/>
      <c r="U93" s="21"/>
      <c r="V93" s="21"/>
      <c r="W93" s="21"/>
      <c r="X93" s="21"/>
      <c r="Y93" s="21"/>
    </row>
    <row r="94" spans="10:25" ht="15.75" customHeight="1">
      <c r="J94" s="21"/>
      <c r="K94" s="21"/>
      <c r="L94" s="21"/>
      <c r="M94" s="21"/>
      <c r="N94" s="21"/>
      <c r="O94" s="21"/>
      <c r="P94" s="21"/>
      <c r="Q94" s="21"/>
      <c r="R94" s="21"/>
      <c r="S94" s="21"/>
      <c r="T94" s="21"/>
      <c r="U94" s="21"/>
      <c r="V94" s="21"/>
      <c r="W94" s="21"/>
      <c r="X94" s="21"/>
      <c r="Y94" s="21"/>
    </row>
    <row r="95" spans="10:25" ht="15.75" customHeight="1">
      <c r="J95" s="21"/>
      <c r="K95" s="21"/>
      <c r="L95" s="21"/>
      <c r="M95" s="21"/>
      <c r="N95" s="21"/>
      <c r="O95" s="21"/>
      <c r="P95" s="21"/>
      <c r="Q95" s="21"/>
      <c r="R95" s="21"/>
      <c r="S95" s="21"/>
      <c r="T95" s="21"/>
      <c r="U95" s="21"/>
      <c r="V95" s="21"/>
      <c r="W95" s="21"/>
      <c r="X95" s="21"/>
      <c r="Y95" s="21"/>
    </row>
    <row r="96" spans="10:25" ht="15.75" customHeight="1">
      <c r="J96" s="21"/>
      <c r="K96" s="21"/>
      <c r="L96" s="21"/>
      <c r="M96" s="21"/>
      <c r="N96" s="21"/>
      <c r="O96" s="21"/>
      <c r="P96" s="21"/>
      <c r="Q96" s="21"/>
      <c r="R96" s="21"/>
      <c r="S96" s="21"/>
      <c r="T96" s="21"/>
      <c r="U96" s="21"/>
      <c r="V96" s="21"/>
      <c r="W96" s="21"/>
      <c r="X96" s="21"/>
      <c r="Y96" s="21"/>
    </row>
    <row r="97" spans="10:25" ht="15.75" customHeight="1">
      <c r="J97" s="21"/>
      <c r="K97" s="21"/>
      <c r="L97" s="21"/>
      <c r="M97" s="21"/>
      <c r="N97" s="21"/>
      <c r="O97" s="21"/>
      <c r="P97" s="21"/>
      <c r="Q97" s="21"/>
      <c r="R97" s="21"/>
      <c r="S97" s="21"/>
      <c r="T97" s="21"/>
      <c r="U97" s="21"/>
      <c r="V97" s="21"/>
      <c r="W97" s="21"/>
      <c r="X97" s="21"/>
      <c r="Y97" s="21"/>
    </row>
    <row r="98" spans="10:25" ht="15.75" customHeight="1">
      <c r="J98" s="21"/>
      <c r="K98" s="21"/>
      <c r="L98" s="21"/>
      <c r="M98" s="21"/>
      <c r="N98" s="21"/>
      <c r="O98" s="21"/>
      <c r="P98" s="21"/>
      <c r="Q98" s="21"/>
      <c r="R98" s="21"/>
      <c r="S98" s="21"/>
      <c r="T98" s="21"/>
      <c r="U98" s="21"/>
      <c r="V98" s="21"/>
      <c r="W98" s="21"/>
      <c r="X98" s="21"/>
      <c r="Y98" s="21"/>
    </row>
    <row r="99" spans="10:25" ht="15.75" customHeight="1">
      <c r="J99" s="21"/>
      <c r="K99" s="21"/>
      <c r="L99" s="21"/>
      <c r="M99" s="21"/>
      <c r="N99" s="21"/>
      <c r="O99" s="21"/>
      <c r="P99" s="21"/>
      <c r="Q99" s="21"/>
      <c r="R99" s="21"/>
      <c r="S99" s="21"/>
      <c r="T99" s="21"/>
      <c r="U99" s="21"/>
      <c r="V99" s="21"/>
      <c r="W99" s="21"/>
      <c r="X99" s="21"/>
      <c r="Y99" s="21"/>
    </row>
    <row r="100" spans="10:25" ht="15.75" customHeight="1">
      <c r="J100" s="21"/>
      <c r="K100" s="21"/>
      <c r="L100" s="21"/>
      <c r="M100" s="21"/>
      <c r="N100" s="21"/>
      <c r="O100" s="21"/>
      <c r="P100" s="21"/>
      <c r="Q100" s="21"/>
      <c r="R100" s="21"/>
      <c r="S100" s="21"/>
      <c r="T100" s="21"/>
      <c r="U100" s="21"/>
      <c r="V100" s="21"/>
      <c r="W100" s="21"/>
      <c r="X100" s="21"/>
      <c r="Y100" s="21"/>
    </row>
    <row r="101" spans="10:25" ht="15.75" customHeight="1">
      <c r="J101" s="21"/>
      <c r="K101" s="21"/>
      <c r="L101" s="21"/>
      <c r="M101" s="21"/>
      <c r="N101" s="21"/>
      <c r="O101" s="21"/>
      <c r="P101" s="21"/>
      <c r="Q101" s="21"/>
      <c r="R101" s="21"/>
      <c r="S101" s="21"/>
      <c r="T101" s="21"/>
      <c r="U101" s="21"/>
      <c r="V101" s="21"/>
      <c r="W101" s="21"/>
      <c r="X101" s="21"/>
      <c r="Y101" s="21"/>
    </row>
    <row r="102" spans="10:25" ht="15.75" customHeight="1">
      <c r="J102" s="21"/>
      <c r="K102" s="21"/>
      <c r="L102" s="21"/>
      <c r="M102" s="21"/>
      <c r="N102" s="21"/>
      <c r="O102" s="21"/>
      <c r="P102" s="21"/>
      <c r="Q102" s="21"/>
      <c r="R102" s="21"/>
      <c r="S102" s="21"/>
      <c r="T102" s="21"/>
      <c r="U102" s="21"/>
      <c r="V102" s="21"/>
      <c r="W102" s="21"/>
      <c r="X102" s="21"/>
      <c r="Y102" s="21"/>
    </row>
    <row r="103" spans="10:25" ht="15.75" customHeight="1">
      <c r="J103" s="21"/>
      <c r="K103" s="21"/>
      <c r="L103" s="21"/>
      <c r="M103" s="21"/>
      <c r="N103" s="21"/>
      <c r="O103" s="21"/>
      <c r="P103" s="21"/>
      <c r="Q103" s="21"/>
      <c r="R103" s="21"/>
      <c r="S103" s="21"/>
      <c r="T103" s="21"/>
      <c r="U103" s="21"/>
      <c r="V103" s="21"/>
      <c r="W103" s="21"/>
      <c r="X103" s="21"/>
      <c r="Y103" s="21"/>
    </row>
    <row r="104" spans="10:25" ht="15.75" customHeight="1">
      <c r="J104" s="21"/>
      <c r="K104" s="21"/>
      <c r="L104" s="21"/>
      <c r="M104" s="21"/>
      <c r="N104" s="21"/>
      <c r="O104" s="21"/>
      <c r="P104" s="21"/>
      <c r="Q104" s="21"/>
      <c r="R104" s="21"/>
      <c r="S104" s="21"/>
      <c r="T104" s="21"/>
      <c r="U104" s="21"/>
      <c r="V104" s="21"/>
      <c r="W104" s="21"/>
      <c r="X104" s="21"/>
      <c r="Y104" s="21"/>
    </row>
    <row r="105" spans="10:25" ht="15.75" customHeight="1">
      <c r="J105" s="21"/>
      <c r="K105" s="21"/>
      <c r="L105" s="21"/>
      <c r="M105" s="21"/>
      <c r="N105" s="21"/>
      <c r="O105" s="21"/>
      <c r="P105" s="21"/>
      <c r="Q105" s="21"/>
      <c r="R105" s="21"/>
      <c r="S105" s="21"/>
      <c r="T105" s="21"/>
      <c r="U105" s="21"/>
      <c r="V105" s="21"/>
      <c r="W105" s="21"/>
      <c r="X105" s="21"/>
      <c r="Y105" s="21"/>
    </row>
    <row r="106" spans="10:25" ht="15.75" customHeight="1">
      <c r="J106" s="21"/>
      <c r="K106" s="21"/>
      <c r="L106" s="21"/>
      <c r="M106" s="21"/>
      <c r="N106" s="21"/>
      <c r="O106" s="21"/>
      <c r="P106" s="21"/>
      <c r="Q106" s="21"/>
      <c r="R106" s="21"/>
      <c r="S106" s="21"/>
      <c r="T106" s="21"/>
      <c r="U106" s="21"/>
      <c r="V106" s="21"/>
      <c r="W106" s="21"/>
      <c r="X106" s="21"/>
      <c r="Y106" s="21"/>
    </row>
    <row r="107" spans="10:25" ht="15.75" customHeight="1">
      <c r="J107" s="21"/>
      <c r="K107" s="21"/>
      <c r="L107" s="21"/>
      <c r="M107" s="21"/>
      <c r="N107" s="21"/>
      <c r="O107" s="21"/>
      <c r="P107" s="21"/>
      <c r="Q107" s="21"/>
      <c r="R107" s="21"/>
      <c r="S107" s="21"/>
      <c r="T107" s="21"/>
      <c r="U107" s="21"/>
      <c r="V107" s="21"/>
      <c r="W107" s="21"/>
      <c r="X107" s="21"/>
      <c r="Y107" s="21"/>
    </row>
    <row r="108" spans="10:25" ht="15.75" customHeight="1">
      <c r="J108" s="21"/>
      <c r="K108" s="21"/>
      <c r="L108" s="21"/>
      <c r="M108" s="21"/>
      <c r="N108" s="21"/>
      <c r="O108" s="21"/>
      <c r="P108" s="21"/>
      <c r="Q108" s="21"/>
      <c r="R108" s="21"/>
      <c r="S108" s="21"/>
      <c r="T108" s="21"/>
      <c r="U108" s="21"/>
      <c r="V108" s="21"/>
      <c r="W108" s="21"/>
      <c r="X108" s="21"/>
      <c r="Y108" s="21"/>
    </row>
    <row r="109" spans="10:25" ht="15.75" customHeight="1">
      <c r="J109" s="21"/>
      <c r="K109" s="21"/>
      <c r="L109" s="21"/>
      <c r="M109" s="21"/>
      <c r="N109" s="21"/>
      <c r="O109" s="21"/>
      <c r="P109" s="21"/>
      <c r="Q109" s="21"/>
      <c r="R109" s="21"/>
      <c r="S109" s="21"/>
      <c r="T109" s="21"/>
      <c r="U109" s="21"/>
      <c r="V109" s="21"/>
      <c r="W109" s="21"/>
      <c r="X109" s="21"/>
      <c r="Y109" s="21"/>
    </row>
    <row r="110" spans="10:25" ht="15.75" customHeight="1">
      <c r="J110" s="21"/>
      <c r="K110" s="21"/>
      <c r="L110" s="21"/>
      <c r="M110" s="21"/>
      <c r="N110" s="21"/>
      <c r="O110" s="21"/>
      <c r="P110" s="21"/>
      <c r="Q110" s="21"/>
      <c r="R110" s="21"/>
      <c r="S110" s="21"/>
      <c r="T110" s="21"/>
      <c r="U110" s="21"/>
      <c r="V110" s="21"/>
      <c r="W110" s="21"/>
      <c r="X110" s="21"/>
      <c r="Y110" s="21"/>
    </row>
    <row r="111" spans="10:25" ht="15.75" customHeight="1">
      <c r="J111" s="21"/>
      <c r="K111" s="21"/>
      <c r="L111" s="21"/>
      <c r="M111" s="21"/>
      <c r="N111" s="21"/>
      <c r="O111" s="21"/>
      <c r="P111" s="21"/>
      <c r="Q111" s="21"/>
      <c r="R111" s="21"/>
      <c r="S111" s="21"/>
      <c r="T111" s="21"/>
      <c r="U111" s="21"/>
      <c r="V111" s="21"/>
      <c r="W111" s="21"/>
      <c r="X111" s="21"/>
      <c r="Y111" s="21"/>
    </row>
    <row r="112" spans="10:25" ht="15.75" customHeight="1">
      <c r="J112" s="21"/>
      <c r="K112" s="21"/>
      <c r="L112" s="21"/>
      <c r="M112" s="21"/>
      <c r="N112" s="21"/>
      <c r="O112" s="21"/>
      <c r="P112" s="21"/>
      <c r="Q112" s="21"/>
      <c r="R112" s="21"/>
      <c r="S112" s="21"/>
      <c r="T112" s="21"/>
      <c r="U112" s="21"/>
      <c r="V112" s="21"/>
      <c r="W112" s="21"/>
      <c r="X112" s="21"/>
      <c r="Y112" s="21"/>
    </row>
    <row r="113" spans="10:25" ht="15.75" customHeight="1">
      <c r="J113" s="21"/>
      <c r="K113" s="21"/>
      <c r="L113" s="21"/>
      <c r="M113" s="21"/>
      <c r="N113" s="21"/>
      <c r="O113" s="21"/>
      <c r="P113" s="21"/>
      <c r="Q113" s="21"/>
      <c r="R113" s="21"/>
      <c r="S113" s="21"/>
      <c r="T113" s="21"/>
      <c r="U113" s="21"/>
      <c r="V113" s="21"/>
      <c r="W113" s="21"/>
      <c r="X113" s="21"/>
      <c r="Y113" s="21"/>
    </row>
    <row r="114" spans="10:25" ht="15.75" customHeight="1">
      <c r="J114" s="21"/>
      <c r="K114" s="21"/>
      <c r="L114" s="21"/>
      <c r="M114" s="21"/>
      <c r="N114" s="21"/>
      <c r="O114" s="21"/>
      <c r="P114" s="21"/>
      <c r="Q114" s="21"/>
      <c r="R114" s="21"/>
      <c r="S114" s="21"/>
      <c r="T114" s="21"/>
      <c r="U114" s="21"/>
      <c r="V114" s="21"/>
      <c r="W114" s="21"/>
      <c r="X114" s="21"/>
      <c r="Y114" s="21"/>
    </row>
    <row r="115" spans="10:25" ht="15.75" customHeight="1">
      <c r="J115" s="21"/>
      <c r="K115" s="21"/>
      <c r="L115" s="21"/>
      <c r="M115" s="21"/>
      <c r="N115" s="21"/>
      <c r="O115" s="21"/>
      <c r="P115" s="21"/>
      <c r="Q115" s="21"/>
      <c r="R115" s="21"/>
      <c r="S115" s="21"/>
      <c r="T115" s="21"/>
      <c r="U115" s="21"/>
      <c r="V115" s="21"/>
      <c r="W115" s="21"/>
      <c r="X115" s="21"/>
      <c r="Y115" s="21"/>
    </row>
    <row r="116" spans="10:25" ht="15.75" customHeight="1">
      <c r="J116" s="21"/>
      <c r="K116" s="21"/>
      <c r="L116" s="21"/>
      <c r="M116" s="21"/>
      <c r="N116" s="21"/>
      <c r="O116" s="21"/>
      <c r="P116" s="21"/>
      <c r="Q116" s="21"/>
      <c r="R116" s="21"/>
      <c r="S116" s="21"/>
      <c r="T116" s="21"/>
      <c r="U116" s="21"/>
      <c r="V116" s="21"/>
      <c r="W116" s="21"/>
      <c r="X116" s="21"/>
      <c r="Y116" s="21"/>
    </row>
    <row r="117" spans="10:25" ht="15.75" customHeight="1">
      <c r="J117" s="21"/>
      <c r="K117" s="21"/>
      <c r="L117" s="21"/>
      <c r="M117" s="21"/>
      <c r="N117" s="21"/>
      <c r="O117" s="21"/>
      <c r="P117" s="21"/>
      <c r="Q117" s="21"/>
      <c r="R117" s="21"/>
      <c r="S117" s="21"/>
      <c r="T117" s="21"/>
      <c r="U117" s="21"/>
      <c r="V117" s="21"/>
      <c r="W117" s="21"/>
      <c r="X117" s="21"/>
      <c r="Y117" s="21"/>
    </row>
    <row r="118" spans="10:25" ht="15.75" customHeight="1">
      <c r="J118" s="21"/>
      <c r="K118" s="21"/>
      <c r="L118" s="21"/>
      <c r="M118" s="21"/>
      <c r="N118" s="21"/>
      <c r="O118" s="21"/>
      <c r="P118" s="21"/>
      <c r="Q118" s="21"/>
      <c r="R118" s="21"/>
      <c r="S118" s="21"/>
      <c r="T118" s="21"/>
      <c r="U118" s="21"/>
      <c r="V118" s="21"/>
      <c r="W118" s="21"/>
      <c r="X118" s="21"/>
      <c r="Y118" s="21"/>
    </row>
    <row r="119" spans="10:25" ht="15.75" customHeight="1">
      <c r="J119" s="21"/>
      <c r="K119" s="21"/>
      <c r="L119" s="21"/>
      <c r="M119" s="21"/>
      <c r="N119" s="21"/>
      <c r="O119" s="21"/>
      <c r="P119" s="21"/>
      <c r="Q119" s="21"/>
      <c r="R119" s="21"/>
      <c r="S119" s="21"/>
      <c r="T119" s="21"/>
      <c r="U119" s="21"/>
      <c r="V119" s="21"/>
      <c r="W119" s="21"/>
      <c r="X119" s="21"/>
      <c r="Y119" s="21"/>
    </row>
    <row r="120" spans="10:25" ht="15.75" customHeight="1">
      <c r="J120" s="21"/>
      <c r="K120" s="21"/>
      <c r="L120" s="21"/>
      <c r="M120" s="21"/>
      <c r="N120" s="21"/>
      <c r="O120" s="21"/>
      <c r="P120" s="21"/>
      <c r="Q120" s="21"/>
      <c r="R120" s="21"/>
      <c r="S120" s="21"/>
      <c r="T120" s="21"/>
      <c r="U120" s="21"/>
      <c r="V120" s="21"/>
      <c r="W120" s="21"/>
      <c r="X120" s="21"/>
      <c r="Y120" s="21"/>
    </row>
    <row r="121" spans="10:25" ht="15.75" customHeight="1">
      <c r="J121" s="21"/>
      <c r="K121" s="21"/>
      <c r="L121" s="21"/>
      <c r="M121" s="21"/>
      <c r="N121" s="21"/>
      <c r="O121" s="21"/>
      <c r="P121" s="21"/>
      <c r="Q121" s="21"/>
      <c r="R121" s="21"/>
      <c r="S121" s="21"/>
      <c r="T121" s="21"/>
      <c r="U121" s="21"/>
      <c r="V121" s="21"/>
      <c r="W121" s="21"/>
      <c r="X121" s="21"/>
      <c r="Y121" s="21"/>
    </row>
    <row r="122" spans="10:25" ht="15.75" customHeight="1">
      <c r="J122" s="21"/>
      <c r="K122" s="21"/>
      <c r="L122" s="21"/>
      <c r="M122" s="21"/>
      <c r="N122" s="21"/>
      <c r="O122" s="21"/>
      <c r="P122" s="21"/>
      <c r="Q122" s="21"/>
      <c r="R122" s="21"/>
      <c r="S122" s="21"/>
      <c r="T122" s="21"/>
      <c r="U122" s="21"/>
      <c r="V122" s="21"/>
      <c r="W122" s="21"/>
      <c r="X122" s="21"/>
      <c r="Y122" s="21"/>
    </row>
    <row r="123" spans="10:25" ht="15.75" customHeight="1">
      <c r="J123" s="21"/>
      <c r="K123" s="21"/>
      <c r="L123" s="21"/>
      <c r="M123" s="21"/>
      <c r="N123" s="21"/>
      <c r="O123" s="21"/>
      <c r="P123" s="21"/>
      <c r="Q123" s="21"/>
      <c r="R123" s="21"/>
      <c r="S123" s="21"/>
      <c r="T123" s="21"/>
      <c r="U123" s="21"/>
      <c r="V123" s="21"/>
      <c r="W123" s="21"/>
      <c r="X123" s="21"/>
      <c r="Y123" s="21"/>
    </row>
    <row r="124" spans="10:25" ht="15.75" customHeight="1">
      <c r="J124" s="21"/>
      <c r="K124" s="21"/>
      <c r="L124" s="21"/>
      <c r="M124" s="21"/>
      <c r="N124" s="21"/>
      <c r="O124" s="21"/>
      <c r="P124" s="21"/>
      <c r="Q124" s="21"/>
      <c r="R124" s="21"/>
      <c r="S124" s="21"/>
      <c r="T124" s="21"/>
      <c r="U124" s="21"/>
      <c r="V124" s="21"/>
      <c r="W124" s="21"/>
      <c r="X124" s="21"/>
      <c r="Y124" s="21"/>
    </row>
    <row r="125" spans="10:25" ht="15.75" customHeight="1">
      <c r="J125" s="21"/>
      <c r="K125" s="21"/>
      <c r="L125" s="21"/>
      <c r="M125" s="21"/>
      <c r="N125" s="21"/>
      <c r="O125" s="21"/>
      <c r="P125" s="21"/>
      <c r="Q125" s="21"/>
      <c r="R125" s="21"/>
      <c r="S125" s="21"/>
      <c r="T125" s="21"/>
      <c r="U125" s="21"/>
      <c r="V125" s="21"/>
      <c r="W125" s="21"/>
      <c r="X125" s="21"/>
      <c r="Y125" s="21"/>
    </row>
    <row r="126" spans="10:25" ht="15.75" customHeight="1">
      <c r="J126" s="21"/>
      <c r="K126" s="21"/>
      <c r="L126" s="21"/>
      <c r="M126" s="21"/>
      <c r="N126" s="21"/>
      <c r="O126" s="21"/>
      <c r="P126" s="21"/>
      <c r="Q126" s="21"/>
      <c r="R126" s="21"/>
      <c r="S126" s="21"/>
      <c r="T126" s="21"/>
      <c r="U126" s="21"/>
      <c r="V126" s="21"/>
      <c r="W126" s="21"/>
      <c r="X126" s="21"/>
      <c r="Y126" s="21"/>
    </row>
    <row r="127" spans="10:25" ht="15.75" customHeight="1">
      <c r="J127" s="21"/>
      <c r="K127" s="21"/>
      <c r="L127" s="21"/>
      <c r="M127" s="21"/>
      <c r="N127" s="21"/>
      <c r="O127" s="21"/>
      <c r="P127" s="21"/>
      <c r="Q127" s="21"/>
      <c r="R127" s="21"/>
      <c r="S127" s="21"/>
      <c r="T127" s="21"/>
      <c r="U127" s="21"/>
      <c r="V127" s="21"/>
      <c r="W127" s="21"/>
      <c r="X127" s="21"/>
      <c r="Y127" s="21"/>
    </row>
    <row r="128" spans="10:25" ht="15.75" customHeight="1">
      <c r="J128" s="21"/>
      <c r="K128" s="21"/>
      <c r="L128" s="21"/>
      <c r="M128" s="21"/>
      <c r="N128" s="21"/>
      <c r="O128" s="21"/>
      <c r="P128" s="21"/>
      <c r="Q128" s="21"/>
      <c r="R128" s="21"/>
      <c r="S128" s="21"/>
      <c r="T128" s="21"/>
      <c r="U128" s="21"/>
      <c r="V128" s="21"/>
      <c r="W128" s="21"/>
      <c r="X128" s="21"/>
      <c r="Y128" s="21"/>
    </row>
    <row r="129" spans="10:25" ht="15.75" customHeight="1">
      <c r="J129" s="21"/>
      <c r="K129" s="21"/>
      <c r="L129" s="21"/>
      <c r="M129" s="21"/>
      <c r="N129" s="21"/>
      <c r="O129" s="21"/>
      <c r="P129" s="21"/>
      <c r="Q129" s="21"/>
      <c r="R129" s="21"/>
      <c r="S129" s="21"/>
      <c r="T129" s="21"/>
      <c r="U129" s="21"/>
      <c r="V129" s="21"/>
      <c r="W129" s="21"/>
      <c r="X129" s="21"/>
      <c r="Y129" s="21"/>
    </row>
    <row r="130" spans="10:25" ht="15.75" customHeight="1">
      <c r="J130" s="21"/>
      <c r="K130" s="21"/>
      <c r="L130" s="21"/>
      <c r="M130" s="21"/>
      <c r="N130" s="21"/>
      <c r="O130" s="21"/>
      <c r="P130" s="21"/>
      <c r="Q130" s="21"/>
      <c r="R130" s="21"/>
      <c r="S130" s="21"/>
      <c r="T130" s="21"/>
      <c r="U130" s="21"/>
      <c r="V130" s="21"/>
      <c r="W130" s="21"/>
      <c r="X130" s="21"/>
      <c r="Y130" s="21"/>
    </row>
    <row r="131" spans="10:25" ht="15.75" customHeight="1">
      <c r="J131" s="21"/>
      <c r="K131" s="21"/>
      <c r="L131" s="21"/>
      <c r="M131" s="21"/>
      <c r="N131" s="21"/>
      <c r="O131" s="21"/>
      <c r="P131" s="21"/>
      <c r="Q131" s="21"/>
      <c r="R131" s="21"/>
      <c r="S131" s="21"/>
      <c r="T131" s="21"/>
      <c r="U131" s="21"/>
      <c r="V131" s="21"/>
      <c r="W131" s="21"/>
      <c r="X131" s="21"/>
      <c r="Y131" s="21"/>
    </row>
    <row r="132" spans="10:25" ht="15.75" customHeight="1">
      <c r="J132" s="21"/>
      <c r="K132" s="21"/>
      <c r="L132" s="21"/>
      <c r="M132" s="21"/>
      <c r="N132" s="21"/>
      <c r="O132" s="21"/>
      <c r="P132" s="21"/>
      <c r="Q132" s="21"/>
      <c r="R132" s="21"/>
      <c r="S132" s="21"/>
      <c r="T132" s="21"/>
      <c r="U132" s="21"/>
      <c r="V132" s="21"/>
      <c r="W132" s="21"/>
      <c r="X132" s="21"/>
      <c r="Y132" s="21"/>
    </row>
    <row r="133" spans="10:25" ht="15.75" customHeight="1">
      <c r="J133" s="21"/>
      <c r="K133" s="21"/>
      <c r="L133" s="21"/>
      <c r="M133" s="21"/>
      <c r="N133" s="21"/>
      <c r="O133" s="21"/>
      <c r="P133" s="21"/>
      <c r="Q133" s="21"/>
      <c r="R133" s="21"/>
      <c r="S133" s="21"/>
      <c r="T133" s="21"/>
      <c r="U133" s="21"/>
      <c r="V133" s="21"/>
      <c r="W133" s="21"/>
      <c r="X133" s="21"/>
      <c r="Y133" s="21"/>
    </row>
    <row r="134" spans="10:25" ht="15.75" customHeight="1">
      <c r="J134" s="21"/>
      <c r="K134" s="21"/>
      <c r="L134" s="21"/>
      <c r="M134" s="21"/>
      <c r="N134" s="21"/>
      <c r="O134" s="21"/>
      <c r="P134" s="21"/>
      <c r="Q134" s="21"/>
      <c r="R134" s="21"/>
      <c r="S134" s="21"/>
      <c r="T134" s="21"/>
      <c r="U134" s="21"/>
      <c r="V134" s="21"/>
      <c r="W134" s="21"/>
      <c r="X134" s="21"/>
      <c r="Y134" s="21"/>
    </row>
    <row r="135" spans="10:25" ht="15.75" customHeight="1">
      <c r="J135" s="21"/>
      <c r="K135" s="21"/>
      <c r="L135" s="21"/>
      <c r="M135" s="21"/>
      <c r="N135" s="21"/>
      <c r="O135" s="21"/>
      <c r="P135" s="21"/>
      <c r="Q135" s="21"/>
      <c r="R135" s="21"/>
      <c r="S135" s="21"/>
      <c r="T135" s="21"/>
      <c r="U135" s="21"/>
      <c r="V135" s="21"/>
      <c r="W135" s="21"/>
      <c r="X135" s="21"/>
      <c r="Y135" s="21"/>
    </row>
    <row r="136" spans="10:25" ht="15.75" customHeight="1">
      <c r="J136" s="21"/>
      <c r="K136" s="21"/>
      <c r="L136" s="21"/>
      <c r="M136" s="21"/>
      <c r="N136" s="21"/>
      <c r="O136" s="21"/>
      <c r="P136" s="21"/>
      <c r="Q136" s="21"/>
      <c r="R136" s="21"/>
      <c r="S136" s="21"/>
      <c r="T136" s="21"/>
      <c r="U136" s="21"/>
      <c r="V136" s="21"/>
      <c r="W136" s="21"/>
      <c r="X136" s="21"/>
      <c r="Y136" s="21"/>
    </row>
    <row r="137" spans="10:25" ht="15.75" customHeight="1">
      <c r="J137" s="21"/>
      <c r="K137" s="21"/>
      <c r="L137" s="21"/>
      <c r="M137" s="21"/>
      <c r="N137" s="21"/>
      <c r="O137" s="21"/>
      <c r="P137" s="21"/>
      <c r="Q137" s="21"/>
      <c r="R137" s="21"/>
      <c r="S137" s="21"/>
      <c r="T137" s="21"/>
      <c r="U137" s="21"/>
      <c r="V137" s="21"/>
      <c r="W137" s="21"/>
      <c r="X137" s="21"/>
      <c r="Y137" s="21"/>
    </row>
    <row r="138" spans="10:25" ht="15.75" customHeight="1">
      <c r="J138" s="21"/>
      <c r="K138" s="21"/>
      <c r="L138" s="21"/>
      <c r="M138" s="21"/>
      <c r="N138" s="21"/>
      <c r="O138" s="21"/>
      <c r="P138" s="21"/>
      <c r="Q138" s="21"/>
      <c r="R138" s="21"/>
      <c r="S138" s="21"/>
      <c r="T138" s="21"/>
      <c r="U138" s="21"/>
      <c r="V138" s="21"/>
      <c r="W138" s="21"/>
      <c r="X138" s="21"/>
      <c r="Y138" s="21"/>
    </row>
    <row r="139" spans="10:25" ht="15.75" customHeight="1">
      <c r="J139" s="21"/>
      <c r="K139" s="21"/>
      <c r="L139" s="21"/>
      <c r="M139" s="21"/>
      <c r="N139" s="21"/>
      <c r="O139" s="21"/>
      <c r="P139" s="21"/>
      <c r="Q139" s="21"/>
      <c r="R139" s="21"/>
      <c r="S139" s="21"/>
      <c r="T139" s="21"/>
      <c r="U139" s="21"/>
      <c r="V139" s="21"/>
      <c r="W139" s="21"/>
      <c r="X139" s="21"/>
      <c r="Y139" s="21"/>
    </row>
    <row r="140" spans="10:25" ht="15.75" customHeight="1">
      <c r="J140" s="21"/>
      <c r="K140" s="21"/>
      <c r="L140" s="21"/>
      <c r="M140" s="21"/>
      <c r="N140" s="21"/>
      <c r="O140" s="21"/>
      <c r="P140" s="21"/>
      <c r="Q140" s="21"/>
      <c r="R140" s="21"/>
      <c r="S140" s="21"/>
      <c r="T140" s="21"/>
      <c r="U140" s="21"/>
      <c r="V140" s="21"/>
      <c r="W140" s="21"/>
      <c r="X140" s="21"/>
      <c r="Y140" s="21"/>
    </row>
    <row r="141" spans="10:25" ht="15.75" customHeight="1">
      <c r="J141" s="21"/>
      <c r="K141" s="21"/>
      <c r="L141" s="21"/>
      <c r="M141" s="21"/>
      <c r="N141" s="21"/>
      <c r="O141" s="21"/>
      <c r="P141" s="21"/>
      <c r="Q141" s="21"/>
      <c r="R141" s="21"/>
      <c r="S141" s="21"/>
      <c r="T141" s="21"/>
      <c r="U141" s="21"/>
      <c r="V141" s="21"/>
      <c r="W141" s="21"/>
      <c r="X141" s="21"/>
      <c r="Y141" s="21"/>
    </row>
    <row r="142" spans="10:25" ht="15.75" customHeight="1">
      <c r="J142" s="21"/>
      <c r="K142" s="21"/>
      <c r="L142" s="21"/>
      <c r="M142" s="21"/>
      <c r="N142" s="21"/>
      <c r="O142" s="21"/>
      <c r="P142" s="21"/>
      <c r="Q142" s="21"/>
      <c r="R142" s="21"/>
      <c r="S142" s="21"/>
      <c r="T142" s="21"/>
      <c r="U142" s="21"/>
      <c r="V142" s="21"/>
      <c r="W142" s="21"/>
      <c r="X142" s="21"/>
      <c r="Y142" s="21"/>
    </row>
    <row r="143" spans="10:25" ht="15.75" customHeight="1">
      <c r="J143" s="21"/>
      <c r="K143" s="21"/>
      <c r="L143" s="21"/>
      <c r="M143" s="21"/>
      <c r="N143" s="21"/>
      <c r="O143" s="21"/>
      <c r="P143" s="21"/>
      <c r="Q143" s="21"/>
      <c r="R143" s="21"/>
      <c r="S143" s="21"/>
      <c r="T143" s="21"/>
      <c r="U143" s="21"/>
      <c r="V143" s="21"/>
      <c r="W143" s="21"/>
      <c r="X143" s="21"/>
      <c r="Y143" s="21"/>
    </row>
    <row r="144" spans="10:25" ht="15.75" customHeight="1">
      <c r="J144" s="21"/>
      <c r="K144" s="21"/>
      <c r="L144" s="21"/>
      <c r="M144" s="21"/>
      <c r="N144" s="21"/>
      <c r="O144" s="21"/>
      <c r="P144" s="21"/>
      <c r="Q144" s="21"/>
      <c r="R144" s="21"/>
      <c r="S144" s="21"/>
      <c r="T144" s="21"/>
      <c r="U144" s="21"/>
      <c r="V144" s="21"/>
      <c r="W144" s="21"/>
      <c r="X144" s="21"/>
      <c r="Y144" s="21"/>
    </row>
    <row r="145" spans="10:25" ht="15.75" customHeight="1">
      <c r="J145" s="21"/>
      <c r="K145" s="21"/>
      <c r="L145" s="21"/>
      <c r="M145" s="21"/>
      <c r="N145" s="21"/>
      <c r="O145" s="21"/>
      <c r="P145" s="21"/>
      <c r="Q145" s="21"/>
      <c r="R145" s="21"/>
      <c r="S145" s="21"/>
      <c r="T145" s="21"/>
      <c r="U145" s="21"/>
      <c r="V145" s="21"/>
      <c r="W145" s="21"/>
      <c r="X145" s="21"/>
      <c r="Y145" s="21"/>
    </row>
    <row r="146" spans="10:25" ht="15.75" customHeight="1">
      <c r="J146" s="21"/>
      <c r="K146" s="21"/>
      <c r="L146" s="21"/>
      <c r="M146" s="21"/>
      <c r="N146" s="21"/>
      <c r="O146" s="21"/>
      <c r="P146" s="21"/>
      <c r="Q146" s="21"/>
      <c r="R146" s="21"/>
      <c r="S146" s="21"/>
      <c r="T146" s="21"/>
      <c r="U146" s="21"/>
      <c r="V146" s="21"/>
      <c r="W146" s="21"/>
      <c r="X146" s="21"/>
      <c r="Y146" s="21"/>
    </row>
    <row r="147" spans="10:25" ht="15.75" customHeight="1">
      <c r="J147" s="21"/>
      <c r="K147" s="21"/>
      <c r="L147" s="21"/>
      <c r="M147" s="21"/>
      <c r="N147" s="21"/>
      <c r="O147" s="21"/>
      <c r="P147" s="21"/>
      <c r="Q147" s="21"/>
      <c r="R147" s="21"/>
      <c r="S147" s="21"/>
      <c r="T147" s="21"/>
      <c r="U147" s="21"/>
      <c r="V147" s="21"/>
      <c r="W147" s="21"/>
      <c r="X147" s="21"/>
      <c r="Y147" s="21"/>
    </row>
    <row r="148" spans="10:25" ht="15.75" customHeight="1">
      <c r="J148" s="21"/>
      <c r="K148" s="21"/>
      <c r="L148" s="21"/>
      <c r="M148" s="21"/>
      <c r="N148" s="21"/>
      <c r="O148" s="21"/>
      <c r="P148" s="21"/>
      <c r="Q148" s="21"/>
      <c r="R148" s="21"/>
      <c r="S148" s="21"/>
      <c r="T148" s="21"/>
      <c r="U148" s="21"/>
      <c r="V148" s="21"/>
      <c r="W148" s="21"/>
      <c r="X148" s="21"/>
      <c r="Y148" s="21"/>
    </row>
    <row r="149" spans="10:25" ht="15.75" customHeight="1">
      <c r="J149" s="21"/>
      <c r="K149" s="21"/>
      <c r="L149" s="21"/>
      <c r="M149" s="21"/>
      <c r="N149" s="21"/>
      <c r="O149" s="21"/>
      <c r="P149" s="21"/>
      <c r="Q149" s="21"/>
      <c r="R149" s="21"/>
      <c r="S149" s="21"/>
      <c r="T149" s="21"/>
      <c r="U149" s="21"/>
      <c r="V149" s="21"/>
      <c r="W149" s="21"/>
      <c r="X149" s="21"/>
      <c r="Y149" s="21"/>
    </row>
    <row r="150" spans="10:25" ht="15.75" customHeight="1">
      <c r="J150" s="21"/>
      <c r="K150" s="21"/>
      <c r="L150" s="21"/>
      <c r="M150" s="21"/>
      <c r="N150" s="21"/>
      <c r="O150" s="21"/>
      <c r="P150" s="21"/>
      <c r="Q150" s="21"/>
      <c r="R150" s="21"/>
      <c r="S150" s="21"/>
      <c r="T150" s="21"/>
      <c r="U150" s="21"/>
      <c r="V150" s="21"/>
      <c r="W150" s="21"/>
      <c r="X150" s="21"/>
      <c r="Y150" s="21"/>
    </row>
    <row r="151" spans="10:25" ht="15.75" customHeight="1">
      <c r="J151" s="21"/>
      <c r="K151" s="21"/>
      <c r="L151" s="21"/>
      <c r="M151" s="21"/>
      <c r="N151" s="21"/>
      <c r="O151" s="21"/>
      <c r="P151" s="21"/>
      <c r="Q151" s="21"/>
      <c r="R151" s="21"/>
      <c r="S151" s="21"/>
      <c r="T151" s="21"/>
      <c r="U151" s="21"/>
      <c r="V151" s="21"/>
      <c r="W151" s="21"/>
      <c r="X151" s="21"/>
      <c r="Y151" s="21"/>
    </row>
    <row r="152" spans="10:25" ht="15.75" customHeight="1">
      <c r="J152" s="21"/>
      <c r="K152" s="21"/>
      <c r="L152" s="21"/>
      <c r="M152" s="21"/>
      <c r="N152" s="21"/>
      <c r="O152" s="21"/>
      <c r="P152" s="21"/>
      <c r="Q152" s="21"/>
      <c r="R152" s="21"/>
      <c r="S152" s="21"/>
      <c r="T152" s="21"/>
      <c r="U152" s="21"/>
      <c r="V152" s="21"/>
      <c r="W152" s="21"/>
      <c r="X152" s="21"/>
      <c r="Y152" s="21"/>
    </row>
    <row r="153" spans="10:25" ht="15.75" customHeight="1">
      <c r="J153" s="21"/>
      <c r="K153" s="21"/>
      <c r="L153" s="21"/>
      <c r="M153" s="21"/>
      <c r="N153" s="21"/>
      <c r="O153" s="21"/>
      <c r="P153" s="21"/>
      <c r="Q153" s="21"/>
      <c r="R153" s="21"/>
      <c r="S153" s="21"/>
      <c r="T153" s="21"/>
      <c r="U153" s="21"/>
      <c r="V153" s="21"/>
      <c r="W153" s="21"/>
      <c r="X153" s="21"/>
      <c r="Y153" s="21"/>
    </row>
    <row r="154" spans="10:25" ht="15.75" customHeight="1">
      <c r="J154" s="21"/>
      <c r="K154" s="21"/>
      <c r="L154" s="21"/>
      <c r="M154" s="21"/>
      <c r="N154" s="21"/>
      <c r="O154" s="21"/>
      <c r="P154" s="21"/>
      <c r="Q154" s="21"/>
      <c r="R154" s="21"/>
      <c r="S154" s="21"/>
      <c r="T154" s="21"/>
      <c r="U154" s="21"/>
      <c r="V154" s="21"/>
      <c r="W154" s="21"/>
      <c r="X154" s="21"/>
      <c r="Y154" s="21"/>
    </row>
    <row r="155" spans="10:25" ht="15.75" customHeight="1">
      <c r="J155" s="21"/>
      <c r="K155" s="21"/>
      <c r="L155" s="21"/>
      <c r="M155" s="21"/>
      <c r="N155" s="21"/>
      <c r="O155" s="21"/>
      <c r="P155" s="21"/>
      <c r="Q155" s="21"/>
      <c r="R155" s="21"/>
      <c r="S155" s="21"/>
      <c r="T155" s="21"/>
      <c r="U155" s="21"/>
      <c r="V155" s="21"/>
      <c r="W155" s="21"/>
      <c r="X155" s="21"/>
      <c r="Y155" s="21"/>
    </row>
    <row r="156" spans="10:25" ht="15.75" customHeight="1">
      <c r="J156" s="21"/>
      <c r="K156" s="21"/>
      <c r="L156" s="21"/>
      <c r="M156" s="21"/>
      <c r="N156" s="21"/>
      <c r="O156" s="21"/>
      <c r="P156" s="21"/>
      <c r="Q156" s="21"/>
      <c r="R156" s="21"/>
      <c r="S156" s="21"/>
      <c r="T156" s="21"/>
      <c r="U156" s="21"/>
      <c r="V156" s="21"/>
      <c r="W156" s="21"/>
      <c r="X156" s="21"/>
      <c r="Y156" s="21"/>
    </row>
    <row r="157" spans="10:25" ht="15.75" customHeight="1">
      <c r="J157" s="21"/>
      <c r="K157" s="21"/>
      <c r="L157" s="21"/>
      <c r="M157" s="21"/>
      <c r="N157" s="21"/>
      <c r="O157" s="21"/>
      <c r="P157" s="21"/>
      <c r="Q157" s="21"/>
      <c r="R157" s="21"/>
      <c r="S157" s="21"/>
      <c r="T157" s="21"/>
      <c r="U157" s="21"/>
      <c r="V157" s="21"/>
      <c r="W157" s="21"/>
      <c r="X157" s="21"/>
      <c r="Y157" s="21"/>
    </row>
    <row r="158" spans="10:25" ht="15.75" customHeight="1">
      <c r="J158" s="21"/>
      <c r="K158" s="21"/>
      <c r="L158" s="21"/>
      <c r="M158" s="21"/>
      <c r="N158" s="21"/>
      <c r="O158" s="21"/>
      <c r="P158" s="21"/>
      <c r="Q158" s="21"/>
      <c r="R158" s="21"/>
      <c r="S158" s="21"/>
      <c r="T158" s="21"/>
      <c r="U158" s="21"/>
      <c r="V158" s="21"/>
      <c r="W158" s="21"/>
      <c r="X158" s="21"/>
      <c r="Y158" s="21"/>
    </row>
    <row r="159" spans="10:25" ht="15.75" customHeight="1">
      <c r="J159" s="21"/>
      <c r="K159" s="21"/>
      <c r="L159" s="21"/>
      <c r="M159" s="21"/>
      <c r="N159" s="21"/>
      <c r="O159" s="21"/>
      <c r="P159" s="21"/>
      <c r="Q159" s="21"/>
      <c r="R159" s="21"/>
      <c r="S159" s="21"/>
      <c r="T159" s="21"/>
      <c r="U159" s="21"/>
      <c r="V159" s="21"/>
      <c r="W159" s="21"/>
      <c r="X159" s="21"/>
      <c r="Y159" s="21"/>
    </row>
    <row r="160" spans="10:25" ht="15.75" customHeight="1">
      <c r="J160" s="21"/>
      <c r="K160" s="21"/>
      <c r="L160" s="21"/>
      <c r="M160" s="21"/>
      <c r="N160" s="21"/>
      <c r="O160" s="21"/>
      <c r="P160" s="21"/>
      <c r="Q160" s="21"/>
      <c r="R160" s="21"/>
      <c r="S160" s="21"/>
      <c r="T160" s="21"/>
      <c r="U160" s="21"/>
      <c r="V160" s="21"/>
      <c r="W160" s="21"/>
      <c r="X160" s="21"/>
      <c r="Y160" s="21"/>
    </row>
    <row r="161" spans="10:25" ht="15.75" customHeight="1">
      <c r="J161" s="21"/>
      <c r="K161" s="21"/>
      <c r="L161" s="21"/>
      <c r="M161" s="21"/>
      <c r="N161" s="21"/>
      <c r="O161" s="21"/>
      <c r="P161" s="21"/>
      <c r="Q161" s="21"/>
      <c r="R161" s="21"/>
      <c r="S161" s="21"/>
      <c r="T161" s="21"/>
      <c r="U161" s="21"/>
      <c r="V161" s="21"/>
      <c r="W161" s="21"/>
      <c r="X161" s="21"/>
      <c r="Y161" s="21"/>
    </row>
    <row r="162" spans="10:25" ht="15.75" customHeight="1">
      <c r="J162" s="21"/>
      <c r="K162" s="21"/>
      <c r="L162" s="21"/>
      <c r="M162" s="21"/>
      <c r="N162" s="21"/>
      <c r="O162" s="21"/>
      <c r="P162" s="21"/>
      <c r="Q162" s="21"/>
      <c r="R162" s="21"/>
      <c r="S162" s="21"/>
      <c r="T162" s="21"/>
      <c r="U162" s="21"/>
      <c r="V162" s="21"/>
      <c r="W162" s="21"/>
      <c r="X162" s="21"/>
      <c r="Y162" s="21"/>
    </row>
    <row r="163" spans="10:25" ht="15.75" customHeight="1">
      <c r="J163" s="21"/>
      <c r="K163" s="21"/>
      <c r="L163" s="21"/>
      <c r="M163" s="21"/>
      <c r="N163" s="21"/>
      <c r="O163" s="21"/>
      <c r="P163" s="21"/>
      <c r="Q163" s="21"/>
      <c r="R163" s="21"/>
      <c r="S163" s="21"/>
      <c r="T163" s="21"/>
      <c r="U163" s="21"/>
      <c r="V163" s="21"/>
      <c r="W163" s="21"/>
      <c r="X163" s="21"/>
      <c r="Y163" s="21"/>
    </row>
    <row r="164" spans="10:25" ht="15.75" customHeight="1">
      <c r="J164" s="21"/>
      <c r="K164" s="21"/>
      <c r="L164" s="21"/>
      <c r="M164" s="21"/>
      <c r="N164" s="21"/>
      <c r="O164" s="21"/>
      <c r="P164" s="21"/>
      <c r="Q164" s="21"/>
      <c r="R164" s="21"/>
      <c r="S164" s="21"/>
      <c r="T164" s="21"/>
      <c r="U164" s="21"/>
      <c r="V164" s="21"/>
      <c r="W164" s="21"/>
      <c r="X164" s="21"/>
      <c r="Y164" s="21"/>
    </row>
    <row r="165" spans="10:25" ht="15.75" customHeight="1">
      <c r="J165" s="21"/>
      <c r="K165" s="21"/>
      <c r="L165" s="21"/>
      <c r="M165" s="21"/>
      <c r="N165" s="21"/>
      <c r="O165" s="21"/>
      <c r="P165" s="21"/>
      <c r="Q165" s="21"/>
      <c r="R165" s="21"/>
      <c r="S165" s="21"/>
      <c r="T165" s="21"/>
      <c r="U165" s="21"/>
      <c r="V165" s="21"/>
      <c r="W165" s="21"/>
      <c r="X165" s="21"/>
      <c r="Y165" s="21"/>
    </row>
    <row r="166" spans="10:25" ht="15.75" customHeight="1">
      <c r="J166" s="21"/>
      <c r="K166" s="21"/>
      <c r="L166" s="21"/>
      <c r="M166" s="21"/>
      <c r="N166" s="21"/>
      <c r="O166" s="21"/>
      <c r="P166" s="21"/>
      <c r="Q166" s="21"/>
      <c r="R166" s="21"/>
      <c r="S166" s="21"/>
      <c r="T166" s="21"/>
      <c r="U166" s="21"/>
      <c r="V166" s="21"/>
      <c r="W166" s="21"/>
      <c r="X166" s="21"/>
      <c r="Y166" s="21"/>
    </row>
    <row r="167" spans="10:25" ht="15.75" customHeight="1">
      <c r="J167" s="21"/>
      <c r="K167" s="21"/>
      <c r="L167" s="21"/>
      <c r="M167" s="21"/>
      <c r="N167" s="21"/>
      <c r="O167" s="21"/>
      <c r="P167" s="21"/>
      <c r="Q167" s="21"/>
      <c r="R167" s="21"/>
      <c r="S167" s="21"/>
      <c r="T167" s="21"/>
      <c r="U167" s="21"/>
      <c r="V167" s="21"/>
      <c r="W167" s="21"/>
      <c r="X167" s="21"/>
      <c r="Y167" s="21"/>
    </row>
    <row r="168" spans="10:25" ht="15.75" customHeight="1">
      <c r="J168" s="21"/>
      <c r="K168" s="21"/>
      <c r="L168" s="21"/>
      <c r="M168" s="21"/>
      <c r="N168" s="21"/>
      <c r="O168" s="21"/>
      <c r="P168" s="21"/>
      <c r="Q168" s="21"/>
      <c r="R168" s="21"/>
      <c r="S168" s="21"/>
      <c r="T168" s="21"/>
      <c r="U168" s="21"/>
      <c r="V168" s="21"/>
      <c r="W168" s="21"/>
      <c r="X168" s="21"/>
      <c r="Y168" s="21"/>
    </row>
    <row r="169" spans="10:25" ht="15.75" customHeight="1">
      <c r="J169" s="21"/>
      <c r="K169" s="21"/>
      <c r="L169" s="21"/>
      <c r="M169" s="21"/>
      <c r="N169" s="21"/>
      <c r="O169" s="21"/>
      <c r="P169" s="21"/>
      <c r="Q169" s="21"/>
      <c r="R169" s="21"/>
      <c r="S169" s="21"/>
      <c r="T169" s="21"/>
      <c r="U169" s="21"/>
      <c r="V169" s="21"/>
      <c r="W169" s="21"/>
      <c r="X169" s="21"/>
      <c r="Y169" s="21"/>
    </row>
    <row r="170" spans="10:25" ht="15.75" customHeight="1">
      <c r="J170" s="21"/>
      <c r="K170" s="21"/>
      <c r="L170" s="21"/>
      <c r="M170" s="21"/>
      <c r="N170" s="21"/>
      <c r="O170" s="21"/>
      <c r="P170" s="21"/>
      <c r="Q170" s="21"/>
      <c r="R170" s="21"/>
      <c r="S170" s="21"/>
      <c r="T170" s="21"/>
      <c r="U170" s="21"/>
      <c r="V170" s="21"/>
      <c r="W170" s="21"/>
      <c r="X170" s="21"/>
      <c r="Y170" s="21"/>
    </row>
    <row r="171" spans="10:25" ht="15.75" customHeight="1">
      <c r="J171" s="21"/>
      <c r="K171" s="21"/>
      <c r="L171" s="21"/>
      <c r="M171" s="21"/>
      <c r="N171" s="21"/>
      <c r="O171" s="21"/>
      <c r="P171" s="21"/>
      <c r="Q171" s="21"/>
      <c r="R171" s="21"/>
      <c r="S171" s="21"/>
      <c r="T171" s="21"/>
      <c r="U171" s="21"/>
      <c r="V171" s="21"/>
      <c r="W171" s="21"/>
      <c r="X171" s="21"/>
      <c r="Y171" s="21"/>
    </row>
    <row r="172" spans="10:25" ht="15.75" customHeight="1">
      <c r="J172" s="21"/>
      <c r="K172" s="21"/>
      <c r="L172" s="21"/>
      <c r="M172" s="21"/>
      <c r="N172" s="21"/>
      <c r="O172" s="21"/>
      <c r="P172" s="21"/>
      <c r="Q172" s="21"/>
      <c r="R172" s="21"/>
      <c r="S172" s="21"/>
      <c r="T172" s="21"/>
      <c r="U172" s="21"/>
      <c r="V172" s="21"/>
      <c r="W172" s="21"/>
      <c r="X172" s="21"/>
      <c r="Y172" s="21"/>
    </row>
    <row r="173" spans="10:25" ht="15.75" customHeight="1">
      <c r="J173" s="21"/>
      <c r="K173" s="21"/>
      <c r="L173" s="21"/>
      <c r="M173" s="21"/>
      <c r="N173" s="21"/>
      <c r="O173" s="21"/>
      <c r="P173" s="21"/>
      <c r="Q173" s="21"/>
      <c r="R173" s="21"/>
      <c r="S173" s="21"/>
      <c r="T173" s="21"/>
      <c r="U173" s="21"/>
      <c r="V173" s="21"/>
      <c r="W173" s="21"/>
      <c r="X173" s="21"/>
      <c r="Y173" s="21"/>
    </row>
    <row r="174" spans="10:25" ht="15.75" customHeight="1">
      <c r="J174" s="21"/>
      <c r="K174" s="21"/>
      <c r="L174" s="21"/>
      <c r="M174" s="21"/>
      <c r="N174" s="21"/>
      <c r="O174" s="21"/>
      <c r="P174" s="21"/>
      <c r="Q174" s="21"/>
      <c r="R174" s="21"/>
      <c r="S174" s="21"/>
      <c r="T174" s="21"/>
      <c r="U174" s="21"/>
      <c r="V174" s="21"/>
      <c r="W174" s="21"/>
      <c r="X174" s="21"/>
      <c r="Y174" s="21"/>
    </row>
    <row r="175" spans="10:25" ht="15.75" customHeight="1">
      <c r="J175" s="21"/>
      <c r="K175" s="21"/>
      <c r="L175" s="21"/>
      <c r="M175" s="21"/>
      <c r="N175" s="21"/>
      <c r="O175" s="21"/>
      <c r="P175" s="21"/>
      <c r="Q175" s="21"/>
      <c r="R175" s="21"/>
      <c r="S175" s="21"/>
      <c r="T175" s="21"/>
      <c r="U175" s="21"/>
      <c r="V175" s="21"/>
      <c r="W175" s="21"/>
      <c r="X175" s="21"/>
      <c r="Y175" s="21"/>
    </row>
    <row r="176" spans="10:25" ht="15.75" customHeight="1">
      <c r="J176" s="21"/>
      <c r="K176" s="21"/>
      <c r="L176" s="21"/>
      <c r="M176" s="21"/>
      <c r="N176" s="21"/>
      <c r="O176" s="21"/>
      <c r="P176" s="21"/>
      <c r="Q176" s="21"/>
      <c r="R176" s="21"/>
      <c r="S176" s="21"/>
      <c r="T176" s="21"/>
      <c r="U176" s="21"/>
      <c r="V176" s="21"/>
      <c r="W176" s="21"/>
      <c r="X176" s="21"/>
      <c r="Y176" s="21"/>
    </row>
    <row r="177" spans="10:25" ht="15.75" customHeight="1">
      <c r="J177" s="21"/>
      <c r="K177" s="21"/>
      <c r="L177" s="21"/>
      <c r="M177" s="21"/>
      <c r="N177" s="21"/>
      <c r="O177" s="21"/>
      <c r="P177" s="21"/>
      <c r="Q177" s="21"/>
      <c r="R177" s="21"/>
      <c r="S177" s="21"/>
      <c r="T177" s="21"/>
      <c r="U177" s="21"/>
      <c r="V177" s="21"/>
      <c r="W177" s="21"/>
      <c r="X177" s="21"/>
      <c r="Y177" s="21"/>
    </row>
    <row r="178" spans="10:25" ht="15.75" customHeight="1">
      <c r="J178" s="21"/>
      <c r="K178" s="21"/>
      <c r="L178" s="21"/>
      <c r="M178" s="21"/>
      <c r="N178" s="21"/>
      <c r="O178" s="21"/>
      <c r="P178" s="21"/>
      <c r="Q178" s="21"/>
      <c r="R178" s="21"/>
      <c r="S178" s="21"/>
      <c r="T178" s="21"/>
      <c r="U178" s="21"/>
      <c r="V178" s="21"/>
      <c r="W178" s="21"/>
      <c r="X178" s="21"/>
      <c r="Y178" s="21"/>
    </row>
    <row r="179" spans="10:25" ht="15.75" customHeight="1">
      <c r="J179" s="21"/>
      <c r="K179" s="21"/>
      <c r="L179" s="21"/>
      <c r="M179" s="21"/>
      <c r="N179" s="21"/>
      <c r="O179" s="21"/>
      <c r="P179" s="21"/>
      <c r="Q179" s="21"/>
      <c r="R179" s="21"/>
      <c r="S179" s="21"/>
      <c r="T179" s="21"/>
      <c r="U179" s="21"/>
      <c r="V179" s="21"/>
      <c r="W179" s="21"/>
      <c r="X179" s="21"/>
      <c r="Y179" s="21"/>
    </row>
    <row r="180" spans="10:25" ht="15.75" customHeight="1">
      <c r="J180" s="21"/>
      <c r="K180" s="21"/>
      <c r="L180" s="21"/>
      <c r="M180" s="21"/>
      <c r="N180" s="21"/>
      <c r="O180" s="21"/>
      <c r="P180" s="21"/>
      <c r="Q180" s="21"/>
      <c r="R180" s="21"/>
      <c r="S180" s="21"/>
      <c r="T180" s="21"/>
      <c r="U180" s="21"/>
      <c r="V180" s="21"/>
      <c r="W180" s="21"/>
      <c r="X180" s="21"/>
      <c r="Y180" s="21"/>
    </row>
    <row r="181" spans="10:25" ht="15.75" customHeight="1">
      <c r="J181" s="21"/>
      <c r="K181" s="21"/>
      <c r="L181" s="21"/>
      <c r="M181" s="21"/>
      <c r="N181" s="21"/>
      <c r="O181" s="21"/>
      <c r="P181" s="21"/>
      <c r="Q181" s="21"/>
      <c r="R181" s="21"/>
      <c r="S181" s="21"/>
      <c r="T181" s="21"/>
      <c r="U181" s="21"/>
      <c r="V181" s="21"/>
      <c r="W181" s="21"/>
      <c r="X181" s="21"/>
      <c r="Y181" s="21"/>
    </row>
    <row r="182" spans="10:25" ht="15.75" customHeight="1">
      <c r="J182" s="21"/>
      <c r="K182" s="21"/>
      <c r="L182" s="21"/>
      <c r="M182" s="21"/>
      <c r="N182" s="21"/>
      <c r="O182" s="21"/>
      <c r="P182" s="21"/>
      <c r="Q182" s="21"/>
      <c r="R182" s="21"/>
      <c r="S182" s="21"/>
      <c r="T182" s="21"/>
      <c r="U182" s="21"/>
      <c r="V182" s="21"/>
      <c r="W182" s="21"/>
      <c r="X182" s="21"/>
      <c r="Y182" s="21"/>
    </row>
    <row r="183" spans="10:25" ht="15.75" customHeight="1">
      <c r="J183" s="21"/>
      <c r="K183" s="21"/>
      <c r="L183" s="21"/>
      <c r="M183" s="21"/>
      <c r="N183" s="21"/>
      <c r="O183" s="21"/>
      <c r="P183" s="21"/>
      <c r="Q183" s="21"/>
      <c r="R183" s="21"/>
      <c r="S183" s="21"/>
      <c r="T183" s="21"/>
      <c r="U183" s="21"/>
      <c r="V183" s="21"/>
      <c r="W183" s="21"/>
      <c r="X183" s="21"/>
      <c r="Y183" s="21"/>
    </row>
    <row r="184" spans="10:25" ht="15.75" customHeight="1">
      <c r="J184" s="21"/>
      <c r="K184" s="21"/>
      <c r="L184" s="21"/>
      <c r="M184" s="21"/>
      <c r="N184" s="21"/>
      <c r="O184" s="21"/>
      <c r="P184" s="21"/>
      <c r="Q184" s="21"/>
      <c r="R184" s="21"/>
      <c r="S184" s="21"/>
      <c r="T184" s="21"/>
      <c r="U184" s="21"/>
      <c r="V184" s="21"/>
      <c r="W184" s="21"/>
      <c r="X184" s="21"/>
      <c r="Y184" s="21"/>
    </row>
    <row r="185" spans="10:25" ht="15.75" customHeight="1">
      <c r="J185" s="21"/>
      <c r="K185" s="21"/>
      <c r="L185" s="21"/>
      <c r="M185" s="21"/>
      <c r="N185" s="21"/>
      <c r="O185" s="21"/>
      <c r="P185" s="21"/>
      <c r="Q185" s="21"/>
      <c r="R185" s="21"/>
      <c r="S185" s="21"/>
      <c r="T185" s="21"/>
      <c r="U185" s="21"/>
      <c r="V185" s="21"/>
      <c r="W185" s="21"/>
      <c r="X185" s="21"/>
      <c r="Y185" s="21"/>
    </row>
    <row r="186" spans="10:25" ht="15.75" customHeight="1">
      <c r="J186" s="21"/>
      <c r="K186" s="21"/>
      <c r="L186" s="21"/>
      <c r="M186" s="21"/>
      <c r="N186" s="21"/>
      <c r="O186" s="21"/>
      <c r="P186" s="21"/>
      <c r="Q186" s="21"/>
      <c r="R186" s="21"/>
      <c r="S186" s="21"/>
      <c r="T186" s="21"/>
      <c r="U186" s="21"/>
      <c r="V186" s="21"/>
      <c r="W186" s="21"/>
      <c r="X186" s="21"/>
      <c r="Y186" s="21"/>
    </row>
    <row r="187" spans="10:25" ht="15.75" customHeight="1">
      <c r="J187" s="21"/>
      <c r="K187" s="21"/>
      <c r="L187" s="21"/>
      <c r="M187" s="21"/>
      <c r="N187" s="21"/>
      <c r="O187" s="21"/>
      <c r="P187" s="21"/>
      <c r="Q187" s="21"/>
      <c r="R187" s="21"/>
      <c r="S187" s="21"/>
      <c r="T187" s="21"/>
      <c r="U187" s="21"/>
      <c r="V187" s="21"/>
      <c r="W187" s="21"/>
      <c r="X187" s="21"/>
      <c r="Y187" s="21"/>
    </row>
    <row r="188" spans="10:25" ht="15.75" customHeight="1">
      <c r="J188" s="21"/>
      <c r="K188" s="21"/>
      <c r="L188" s="21"/>
      <c r="M188" s="21"/>
      <c r="N188" s="21"/>
      <c r="O188" s="21"/>
      <c r="P188" s="21"/>
      <c r="Q188" s="21"/>
      <c r="R188" s="21"/>
      <c r="S188" s="21"/>
      <c r="T188" s="21"/>
      <c r="U188" s="21"/>
      <c r="V188" s="21"/>
      <c r="W188" s="21"/>
      <c r="X188" s="21"/>
      <c r="Y188" s="21"/>
    </row>
    <row r="189" spans="10:25" ht="15.75" customHeight="1">
      <c r="J189" s="21"/>
      <c r="K189" s="21"/>
      <c r="L189" s="21"/>
      <c r="M189" s="21"/>
      <c r="N189" s="21"/>
      <c r="O189" s="21"/>
      <c r="P189" s="21"/>
      <c r="Q189" s="21"/>
      <c r="R189" s="21"/>
      <c r="S189" s="21"/>
      <c r="T189" s="21"/>
      <c r="U189" s="21"/>
      <c r="V189" s="21"/>
      <c r="W189" s="21"/>
      <c r="X189" s="21"/>
      <c r="Y189" s="21"/>
    </row>
    <row r="190" spans="10:25" ht="15.75" customHeight="1">
      <c r="J190" s="21"/>
      <c r="K190" s="21"/>
      <c r="L190" s="21"/>
      <c r="M190" s="21"/>
      <c r="N190" s="21"/>
      <c r="O190" s="21"/>
      <c r="P190" s="21"/>
      <c r="Q190" s="21"/>
      <c r="R190" s="21"/>
      <c r="S190" s="21"/>
      <c r="T190" s="21"/>
      <c r="U190" s="21"/>
      <c r="V190" s="21"/>
      <c r="W190" s="21"/>
      <c r="X190" s="21"/>
      <c r="Y190" s="21"/>
    </row>
    <row r="191" spans="10:25" ht="15.75" customHeight="1">
      <c r="J191" s="21"/>
      <c r="K191" s="21"/>
      <c r="L191" s="21"/>
      <c r="M191" s="21"/>
      <c r="N191" s="21"/>
      <c r="O191" s="21"/>
      <c r="P191" s="21"/>
      <c r="Q191" s="21"/>
      <c r="R191" s="21"/>
      <c r="S191" s="21"/>
      <c r="T191" s="21"/>
      <c r="U191" s="21"/>
      <c r="V191" s="21"/>
      <c r="W191" s="21"/>
      <c r="X191" s="21"/>
      <c r="Y191" s="21"/>
    </row>
    <row r="192" spans="10:25" ht="15.75" customHeight="1">
      <c r="J192" s="21"/>
      <c r="K192" s="21"/>
      <c r="L192" s="21"/>
      <c r="M192" s="21"/>
      <c r="N192" s="21"/>
      <c r="O192" s="21"/>
      <c r="P192" s="21"/>
      <c r="Q192" s="21"/>
      <c r="R192" s="21"/>
      <c r="S192" s="21"/>
      <c r="T192" s="21"/>
      <c r="U192" s="21"/>
      <c r="V192" s="21"/>
      <c r="W192" s="21"/>
      <c r="X192" s="21"/>
      <c r="Y192" s="21"/>
    </row>
    <row r="193" spans="10:25" ht="15.75" customHeight="1">
      <c r="J193" s="21"/>
      <c r="K193" s="21"/>
      <c r="L193" s="21"/>
      <c r="M193" s="21"/>
      <c r="N193" s="21"/>
      <c r="O193" s="21"/>
      <c r="P193" s="21"/>
      <c r="Q193" s="21"/>
      <c r="R193" s="21"/>
      <c r="S193" s="21"/>
      <c r="T193" s="21"/>
      <c r="U193" s="21"/>
      <c r="V193" s="21"/>
      <c r="W193" s="21"/>
      <c r="X193" s="21"/>
      <c r="Y193" s="21"/>
    </row>
    <row r="194" spans="10:25" ht="15.75" customHeight="1">
      <c r="J194" s="21"/>
      <c r="K194" s="21"/>
      <c r="L194" s="21"/>
      <c r="M194" s="21"/>
      <c r="N194" s="21"/>
      <c r="O194" s="21"/>
      <c r="P194" s="21"/>
      <c r="Q194" s="21"/>
      <c r="R194" s="21"/>
      <c r="S194" s="21"/>
      <c r="T194" s="21"/>
      <c r="U194" s="21"/>
      <c r="V194" s="21"/>
      <c r="W194" s="21"/>
      <c r="X194" s="21"/>
      <c r="Y194" s="21"/>
    </row>
    <row r="195" spans="10:25" ht="15.75" customHeight="1">
      <c r="J195" s="21"/>
      <c r="K195" s="21"/>
      <c r="L195" s="21"/>
      <c r="M195" s="21"/>
      <c r="N195" s="21"/>
      <c r="O195" s="21"/>
      <c r="P195" s="21"/>
      <c r="Q195" s="21"/>
      <c r="R195" s="21"/>
      <c r="S195" s="21"/>
      <c r="T195" s="21"/>
      <c r="U195" s="21"/>
      <c r="V195" s="21"/>
      <c r="W195" s="21"/>
      <c r="X195" s="21"/>
      <c r="Y195" s="21"/>
    </row>
    <row r="196" spans="10:25" ht="15.75" customHeight="1">
      <c r="J196" s="21"/>
      <c r="K196" s="21"/>
      <c r="L196" s="21"/>
      <c r="M196" s="21"/>
      <c r="N196" s="21"/>
      <c r="O196" s="21"/>
      <c r="P196" s="21"/>
      <c r="Q196" s="21"/>
      <c r="R196" s="21"/>
      <c r="S196" s="21"/>
      <c r="T196" s="21"/>
      <c r="U196" s="21"/>
      <c r="V196" s="21"/>
      <c r="W196" s="21"/>
      <c r="X196" s="21"/>
      <c r="Y196" s="21"/>
    </row>
    <row r="197" spans="10:25" ht="15.75" customHeight="1">
      <c r="J197" s="21"/>
      <c r="K197" s="21"/>
      <c r="L197" s="21"/>
      <c r="M197" s="21"/>
      <c r="N197" s="21"/>
      <c r="O197" s="21"/>
      <c r="P197" s="21"/>
      <c r="Q197" s="21"/>
      <c r="R197" s="21"/>
      <c r="S197" s="21"/>
      <c r="T197" s="21"/>
      <c r="U197" s="21"/>
      <c r="V197" s="21"/>
      <c r="W197" s="21"/>
      <c r="X197" s="21"/>
      <c r="Y197" s="21"/>
    </row>
    <row r="198" spans="10:25" ht="15.75" customHeight="1">
      <c r="J198" s="21"/>
      <c r="K198" s="21"/>
      <c r="L198" s="21"/>
      <c r="M198" s="21"/>
      <c r="N198" s="21"/>
      <c r="O198" s="21"/>
      <c r="P198" s="21"/>
      <c r="Q198" s="21"/>
      <c r="R198" s="21"/>
      <c r="S198" s="21"/>
      <c r="T198" s="21"/>
      <c r="U198" s="21"/>
      <c r="V198" s="21"/>
      <c r="W198" s="21"/>
      <c r="X198" s="21"/>
      <c r="Y198" s="21"/>
    </row>
    <row r="199" spans="10:25" ht="15.75" customHeight="1">
      <c r="J199" s="21"/>
      <c r="K199" s="21"/>
      <c r="L199" s="21"/>
      <c r="M199" s="21"/>
      <c r="N199" s="21"/>
      <c r="O199" s="21"/>
      <c r="P199" s="21"/>
      <c r="Q199" s="21"/>
      <c r="R199" s="21"/>
      <c r="S199" s="21"/>
      <c r="T199" s="21"/>
      <c r="U199" s="21"/>
      <c r="V199" s="21"/>
      <c r="W199" s="21"/>
      <c r="X199" s="21"/>
      <c r="Y199" s="21"/>
    </row>
    <row r="200" spans="10:25" ht="15.75" customHeight="1">
      <c r="J200" s="21"/>
      <c r="K200" s="21"/>
      <c r="L200" s="21"/>
      <c r="M200" s="21"/>
      <c r="N200" s="21"/>
      <c r="O200" s="21"/>
      <c r="P200" s="21"/>
      <c r="Q200" s="21"/>
      <c r="R200" s="21"/>
      <c r="S200" s="21"/>
      <c r="T200" s="21"/>
      <c r="U200" s="21"/>
      <c r="V200" s="21"/>
      <c r="W200" s="21"/>
      <c r="X200" s="21"/>
      <c r="Y200" s="21"/>
    </row>
    <row r="201" spans="10:25" ht="15.75" customHeight="1">
      <c r="J201" s="21"/>
      <c r="K201" s="21"/>
      <c r="L201" s="21"/>
      <c r="M201" s="21"/>
      <c r="N201" s="21"/>
      <c r="O201" s="21"/>
      <c r="P201" s="21"/>
      <c r="Q201" s="21"/>
      <c r="R201" s="21"/>
      <c r="S201" s="21"/>
      <c r="T201" s="21"/>
      <c r="U201" s="21"/>
      <c r="V201" s="21"/>
      <c r="W201" s="21"/>
      <c r="X201" s="21"/>
      <c r="Y201" s="21"/>
    </row>
    <row r="202" spans="10:25" ht="15.75" customHeight="1">
      <c r="J202" s="21"/>
      <c r="K202" s="21"/>
      <c r="L202" s="21"/>
      <c r="M202" s="21"/>
      <c r="N202" s="21"/>
      <c r="O202" s="21"/>
      <c r="P202" s="21"/>
      <c r="Q202" s="21"/>
      <c r="R202" s="21"/>
      <c r="S202" s="21"/>
      <c r="T202" s="21"/>
      <c r="U202" s="21"/>
      <c r="V202" s="21"/>
      <c r="W202" s="21"/>
      <c r="X202" s="21"/>
      <c r="Y202" s="21"/>
    </row>
    <row r="203" spans="10:25" ht="15.75" customHeight="1">
      <c r="J203" s="21"/>
      <c r="K203" s="21"/>
      <c r="L203" s="21"/>
      <c r="M203" s="21"/>
      <c r="N203" s="21"/>
      <c r="O203" s="21"/>
      <c r="P203" s="21"/>
      <c r="Q203" s="21"/>
      <c r="R203" s="21"/>
      <c r="S203" s="21"/>
      <c r="T203" s="21"/>
      <c r="U203" s="21"/>
      <c r="V203" s="21"/>
      <c r="W203" s="21"/>
      <c r="X203" s="21"/>
      <c r="Y203" s="21"/>
    </row>
    <row r="204" spans="10:25" ht="15.75" customHeight="1">
      <c r="J204" s="21"/>
      <c r="K204" s="21"/>
      <c r="L204" s="21"/>
      <c r="M204" s="21"/>
      <c r="N204" s="21"/>
      <c r="O204" s="21"/>
      <c r="P204" s="21"/>
      <c r="Q204" s="21"/>
      <c r="R204" s="21"/>
      <c r="S204" s="21"/>
      <c r="T204" s="21"/>
      <c r="U204" s="21"/>
      <c r="V204" s="21"/>
      <c r="W204" s="21"/>
      <c r="X204" s="21"/>
      <c r="Y204" s="21"/>
    </row>
    <row r="205" spans="10:25" ht="15.75" customHeight="1">
      <c r="J205" s="21"/>
      <c r="K205" s="21"/>
      <c r="L205" s="21"/>
      <c r="M205" s="21"/>
      <c r="N205" s="21"/>
      <c r="O205" s="21"/>
      <c r="P205" s="21"/>
      <c r="Q205" s="21"/>
      <c r="R205" s="21"/>
      <c r="S205" s="21"/>
      <c r="T205" s="21"/>
      <c r="U205" s="21"/>
      <c r="V205" s="21"/>
      <c r="W205" s="21"/>
      <c r="X205" s="21"/>
      <c r="Y205" s="21"/>
    </row>
    <row r="206" spans="10:25" ht="15.75" customHeight="1">
      <c r="J206" s="21"/>
      <c r="K206" s="21"/>
      <c r="L206" s="21"/>
      <c r="M206" s="21"/>
      <c r="N206" s="21"/>
      <c r="O206" s="21"/>
      <c r="P206" s="21"/>
      <c r="Q206" s="21"/>
      <c r="R206" s="21"/>
      <c r="S206" s="21"/>
      <c r="T206" s="21"/>
      <c r="U206" s="21"/>
      <c r="V206" s="21"/>
      <c r="W206" s="21"/>
      <c r="X206" s="21"/>
      <c r="Y206" s="21"/>
    </row>
    <row r="207" spans="10:25" ht="15.75" customHeight="1">
      <c r="J207" s="21"/>
      <c r="K207" s="21"/>
      <c r="L207" s="21"/>
      <c r="M207" s="21"/>
      <c r="N207" s="21"/>
      <c r="O207" s="21"/>
      <c r="P207" s="21"/>
      <c r="Q207" s="21"/>
      <c r="R207" s="21"/>
      <c r="S207" s="21"/>
      <c r="T207" s="21"/>
      <c r="U207" s="21"/>
      <c r="V207" s="21"/>
      <c r="W207" s="21"/>
      <c r="X207" s="21"/>
      <c r="Y207" s="21"/>
    </row>
    <row r="208" spans="10:25" ht="15.75" customHeight="1">
      <c r="J208" s="21"/>
      <c r="K208" s="21"/>
      <c r="L208" s="21"/>
      <c r="M208" s="21"/>
      <c r="N208" s="21"/>
      <c r="O208" s="21"/>
      <c r="P208" s="21"/>
      <c r="Q208" s="21"/>
      <c r="R208" s="21"/>
      <c r="S208" s="21"/>
      <c r="T208" s="21"/>
      <c r="U208" s="21"/>
      <c r="V208" s="21"/>
      <c r="W208" s="21"/>
      <c r="X208" s="21"/>
      <c r="Y208" s="21"/>
    </row>
    <row r="209" spans="10:25" ht="15.75" customHeight="1">
      <c r="J209" s="21"/>
      <c r="K209" s="21"/>
      <c r="L209" s="21"/>
      <c r="M209" s="21"/>
      <c r="N209" s="21"/>
      <c r="O209" s="21"/>
      <c r="P209" s="21"/>
      <c r="Q209" s="21"/>
      <c r="R209" s="21"/>
      <c r="S209" s="21"/>
      <c r="T209" s="21"/>
      <c r="U209" s="21"/>
      <c r="V209" s="21"/>
      <c r="W209" s="21"/>
      <c r="X209" s="21"/>
      <c r="Y209" s="21"/>
    </row>
    <row r="210" spans="10:25" ht="15.75" customHeight="1">
      <c r="J210" s="21"/>
      <c r="K210" s="21"/>
      <c r="L210" s="21"/>
      <c r="M210" s="21"/>
      <c r="N210" s="21"/>
      <c r="O210" s="21"/>
      <c r="P210" s="21"/>
      <c r="Q210" s="21"/>
      <c r="R210" s="21"/>
      <c r="S210" s="21"/>
      <c r="T210" s="21"/>
      <c r="U210" s="21"/>
      <c r="V210" s="21"/>
      <c r="W210" s="21"/>
      <c r="X210" s="21"/>
      <c r="Y210" s="21"/>
    </row>
    <row r="211" spans="10:25" ht="15.75" customHeight="1">
      <c r="J211" s="21"/>
      <c r="K211" s="21"/>
      <c r="L211" s="21"/>
      <c r="M211" s="21"/>
      <c r="N211" s="21"/>
      <c r="O211" s="21"/>
      <c r="P211" s="21"/>
      <c r="Q211" s="21"/>
      <c r="R211" s="21"/>
      <c r="S211" s="21"/>
      <c r="T211" s="21"/>
      <c r="U211" s="21"/>
      <c r="V211" s="21"/>
      <c r="W211" s="21"/>
      <c r="X211" s="21"/>
      <c r="Y211" s="21"/>
    </row>
    <row r="212" spans="10:25" ht="15.75" customHeight="1">
      <c r="J212" s="21"/>
      <c r="K212" s="21"/>
      <c r="L212" s="21"/>
      <c r="M212" s="21"/>
      <c r="N212" s="21"/>
      <c r="O212" s="21"/>
      <c r="P212" s="21"/>
      <c r="Q212" s="21"/>
      <c r="R212" s="21"/>
      <c r="S212" s="21"/>
      <c r="T212" s="21"/>
      <c r="U212" s="21"/>
      <c r="V212" s="21"/>
      <c r="W212" s="21"/>
      <c r="X212" s="21"/>
      <c r="Y212" s="21"/>
    </row>
    <row r="213" spans="10:25" ht="15.75" customHeight="1">
      <c r="J213" s="21"/>
      <c r="K213" s="21"/>
      <c r="L213" s="21"/>
      <c r="M213" s="21"/>
      <c r="N213" s="21"/>
      <c r="O213" s="21"/>
      <c r="P213" s="21"/>
      <c r="Q213" s="21"/>
      <c r="R213" s="21"/>
      <c r="S213" s="21"/>
      <c r="T213" s="21"/>
      <c r="U213" s="21"/>
      <c r="V213" s="21"/>
      <c r="W213" s="21"/>
      <c r="X213" s="21"/>
      <c r="Y213" s="21"/>
    </row>
    <row r="214" spans="10:25" ht="15.75" customHeight="1">
      <c r="J214" s="21"/>
      <c r="K214" s="21"/>
      <c r="L214" s="21"/>
      <c r="M214" s="21"/>
      <c r="N214" s="21"/>
      <c r="O214" s="21"/>
      <c r="P214" s="21"/>
      <c r="Q214" s="21"/>
      <c r="R214" s="21"/>
      <c r="S214" s="21"/>
      <c r="T214" s="21"/>
      <c r="U214" s="21"/>
      <c r="V214" s="21"/>
      <c r="W214" s="21"/>
      <c r="X214" s="21"/>
      <c r="Y214" s="21"/>
    </row>
    <row r="215" spans="10:25" ht="15.75" customHeight="1">
      <c r="J215" s="21"/>
      <c r="K215" s="21"/>
      <c r="L215" s="21"/>
      <c r="M215" s="21"/>
      <c r="N215" s="21"/>
      <c r="O215" s="21"/>
      <c r="P215" s="21"/>
      <c r="Q215" s="21"/>
      <c r="R215" s="21"/>
      <c r="S215" s="21"/>
      <c r="T215" s="21"/>
      <c r="U215" s="21"/>
      <c r="V215" s="21"/>
      <c r="W215" s="21"/>
      <c r="X215" s="21"/>
      <c r="Y215" s="21"/>
    </row>
    <row r="216" spans="10:25" ht="15.75" customHeight="1">
      <c r="J216" s="21"/>
      <c r="K216" s="21"/>
      <c r="L216" s="21"/>
      <c r="M216" s="21"/>
      <c r="N216" s="21"/>
      <c r="O216" s="21"/>
      <c r="P216" s="21"/>
      <c r="Q216" s="21"/>
      <c r="R216" s="21"/>
      <c r="S216" s="21"/>
      <c r="T216" s="21"/>
      <c r="U216" s="21"/>
      <c r="V216" s="21"/>
      <c r="W216" s="21"/>
      <c r="X216" s="21"/>
      <c r="Y216" s="21"/>
    </row>
    <row r="217" spans="10:25" ht="15.75" customHeight="1">
      <c r="J217" s="21"/>
      <c r="K217" s="21"/>
      <c r="L217" s="21"/>
      <c r="M217" s="21"/>
      <c r="N217" s="21"/>
      <c r="O217" s="21"/>
      <c r="P217" s="21"/>
      <c r="Q217" s="21"/>
      <c r="R217" s="21"/>
      <c r="S217" s="21"/>
      <c r="T217" s="21"/>
      <c r="U217" s="21"/>
      <c r="V217" s="21"/>
      <c r="W217" s="21"/>
      <c r="X217" s="21"/>
      <c r="Y217" s="21"/>
    </row>
    <row r="218" spans="10:25" ht="15.75" customHeight="1">
      <c r="J218" s="21"/>
      <c r="K218" s="21"/>
      <c r="L218" s="21"/>
      <c r="M218" s="21"/>
      <c r="N218" s="21"/>
      <c r="O218" s="21"/>
      <c r="P218" s="21"/>
      <c r="Q218" s="21"/>
      <c r="R218" s="21"/>
      <c r="S218" s="21"/>
      <c r="T218" s="21"/>
      <c r="U218" s="21"/>
      <c r="V218" s="21"/>
      <c r="W218" s="21"/>
      <c r="X218" s="21"/>
      <c r="Y218" s="21"/>
    </row>
    <row r="219" spans="10:25" ht="15.75" customHeight="1">
      <c r="J219" s="21"/>
      <c r="K219" s="21"/>
      <c r="L219" s="21"/>
      <c r="M219" s="21"/>
      <c r="N219" s="21"/>
      <c r="O219" s="21"/>
      <c r="P219" s="21"/>
      <c r="Q219" s="21"/>
      <c r="R219" s="21"/>
      <c r="S219" s="21"/>
      <c r="T219" s="21"/>
      <c r="U219" s="21"/>
      <c r="V219" s="21"/>
      <c r="W219" s="21"/>
      <c r="X219" s="21"/>
      <c r="Y219" s="21"/>
    </row>
    <row r="220" spans="10:25" ht="15.75" customHeight="1">
      <c r="J220" s="21"/>
      <c r="K220" s="21"/>
      <c r="L220" s="21"/>
      <c r="M220" s="21"/>
      <c r="N220" s="21"/>
      <c r="O220" s="21"/>
      <c r="P220" s="21"/>
      <c r="Q220" s="21"/>
      <c r="R220" s="21"/>
      <c r="S220" s="21"/>
      <c r="T220" s="21"/>
      <c r="U220" s="21"/>
      <c r="V220" s="21"/>
      <c r="W220" s="21"/>
      <c r="X220" s="21"/>
      <c r="Y220" s="21"/>
    </row>
    <row r="221" spans="10:25" ht="15.75" customHeight="1">
      <c r="J221" s="21"/>
      <c r="K221" s="21"/>
      <c r="L221" s="21"/>
      <c r="M221" s="21"/>
      <c r="N221" s="21"/>
      <c r="O221" s="21"/>
      <c r="P221" s="21"/>
      <c r="Q221" s="21"/>
      <c r="R221" s="21"/>
      <c r="S221" s="21"/>
      <c r="T221" s="21"/>
      <c r="U221" s="21"/>
      <c r="V221" s="21"/>
      <c r="W221" s="21"/>
      <c r="X221" s="21"/>
      <c r="Y221" s="21"/>
    </row>
    <row r="222" spans="10:25" ht="15.75" customHeight="1">
      <c r="J222" s="21"/>
      <c r="K222" s="21"/>
      <c r="L222" s="21"/>
      <c r="M222" s="21"/>
      <c r="N222" s="21"/>
      <c r="O222" s="21"/>
      <c r="P222" s="21"/>
      <c r="Q222" s="21"/>
      <c r="R222" s="21"/>
      <c r="S222" s="21"/>
      <c r="T222" s="21"/>
      <c r="U222" s="21"/>
      <c r="V222" s="21"/>
      <c r="W222" s="21"/>
      <c r="X222" s="21"/>
      <c r="Y222" s="21"/>
    </row>
    <row r="223" spans="10:25" ht="15.75" customHeight="1">
      <c r="J223" s="21"/>
      <c r="K223" s="21"/>
      <c r="L223" s="21"/>
      <c r="M223" s="21"/>
      <c r="N223" s="21"/>
      <c r="O223" s="21"/>
      <c r="P223" s="21"/>
      <c r="Q223" s="21"/>
      <c r="R223" s="21"/>
      <c r="S223" s="21"/>
      <c r="T223" s="21"/>
      <c r="U223" s="21"/>
      <c r="V223" s="21"/>
      <c r="W223" s="21"/>
      <c r="X223" s="21"/>
      <c r="Y223" s="21"/>
    </row>
    <row r="224" spans="10:25" ht="15.75" customHeight="1">
      <c r="J224" s="21"/>
      <c r="K224" s="21"/>
      <c r="L224" s="21"/>
      <c r="M224" s="21"/>
      <c r="N224" s="21"/>
      <c r="O224" s="21"/>
      <c r="P224" s="21"/>
      <c r="Q224" s="21"/>
      <c r="R224" s="21"/>
      <c r="S224" s="21"/>
      <c r="T224" s="21"/>
      <c r="U224" s="21"/>
      <c r="V224" s="21"/>
      <c r="W224" s="21"/>
      <c r="X224" s="21"/>
      <c r="Y224" s="21"/>
    </row>
    <row r="225" spans="10:25" ht="15.75" customHeight="1">
      <c r="J225" s="21"/>
      <c r="K225" s="21"/>
      <c r="L225" s="21"/>
      <c r="M225" s="21"/>
      <c r="N225" s="21"/>
      <c r="O225" s="21"/>
      <c r="P225" s="21"/>
      <c r="Q225" s="21"/>
      <c r="R225" s="21"/>
      <c r="S225" s="21"/>
      <c r="T225" s="21"/>
      <c r="U225" s="21"/>
      <c r="V225" s="21"/>
      <c r="W225" s="21"/>
      <c r="X225" s="21"/>
      <c r="Y225" s="21"/>
    </row>
    <row r="226" spans="10:25" ht="15.75" customHeight="1">
      <c r="J226" s="21"/>
      <c r="K226" s="21"/>
      <c r="L226" s="21"/>
      <c r="M226" s="21"/>
      <c r="N226" s="21"/>
      <c r="O226" s="21"/>
      <c r="P226" s="21"/>
      <c r="Q226" s="21"/>
      <c r="R226" s="21"/>
      <c r="S226" s="21"/>
      <c r="T226" s="21"/>
      <c r="U226" s="21"/>
      <c r="V226" s="21"/>
      <c r="W226" s="21"/>
      <c r="X226" s="21"/>
      <c r="Y226" s="21"/>
    </row>
    <row r="227" spans="10:25" ht="15.75" customHeight="1">
      <c r="J227" s="21"/>
      <c r="K227" s="21"/>
      <c r="L227" s="21"/>
      <c r="M227" s="21"/>
      <c r="N227" s="21"/>
      <c r="O227" s="21"/>
      <c r="P227" s="21"/>
      <c r="Q227" s="21"/>
      <c r="R227" s="21"/>
      <c r="S227" s="21"/>
      <c r="T227" s="21"/>
      <c r="U227" s="21"/>
      <c r="V227" s="21"/>
      <c r="W227" s="21"/>
      <c r="X227" s="21"/>
      <c r="Y227" s="21"/>
    </row>
    <row r="228" spans="10:25" ht="15.75" customHeight="1">
      <c r="J228" s="21"/>
      <c r="K228" s="21"/>
      <c r="L228" s="21"/>
      <c r="M228" s="21"/>
      <c r="N228" s="21"/>
      <c r="O228" s="21"/>
      <c r="P228" s="21"/>
      <c r="Q228" s="21"/>
      <c r="R228" s="21"/>
      <c r="S228" s="21"/>
      <c r="T228" s="21"/>
      <c r="U228" s="21"/>
      <c r="V228" s="21"/>
      <c r="W228" s="21"/>
      <c r="X228" s="21"/>
      <c r="Y228" s="21"/>
    </row>
    <row r="229" spans="10:25" ht="15.75" customHeight="1">
      <c r="J229" s="21"/>
      <c r="K229" s="21"/>
      <c r="L229" s="21"/>
      <c r="M229" s="21"/>
      <c r="N229" s="21"/>
      <c r="O229" s="21"/>
      <c r="P229" s="21"/>
      <c r="Q229" s="21"/>
      <c r="R229" s="21"/>
      <c r="S229" s="21"/>
      <c r="T229" s="21"/>
      <c r="U229" s="21"/>
      <c r="V229" s="21"/>
      <c r="W229" s="21"/>
      <c r="X229" s="21"/>
      <c r="Y229" s="21"/>
    </row>
    <row r="230" spans="10:25" ht="15.75" customHeight="1">
      <c r="J230" s="21"/>
      <c r="K230" s="21"/>
      <c r="L230" s="21"/>
      <c r="M230" s="21"/>
      <c r="N230" s="21"/>
      <c r="O230" s="21"/>
      <c r="P230" s="21"/>
      <c r="Q230" s="21"/>
      <c r="R230" s="21"/>
      <c r="S230" s="21"/>
      <c r="T230" s="21"/>
      <c r="U230" s="21"/>
      <c r="V230" s="21"/>
      <c r="W230" s="21"/>
      <c r="X230" s="21"/>
      <c r="Y230" s="21"/>
    </row>
    <row r="231" spans="10:25" ht="15.75" customHeight="1">
      <c r="J231" s="21"/>
      <c r="K231" s="21"/>
      <c r="L231" s="21"/>
      <c r="M231" s="21"/>
      <c r="N231" s="21"/>
      <c r="O231" s="21"/>
      <c r="P231" s="21"/>
      <c r="Q231" s="21"/>
      <c r="R231" s="21"/>
      <c r="S231" s="21"/>
      <c r="T231" s="21"/>
      <c r="U231" s="21"/>
      <c r="V231" s="21"/>
      <c r="W231" s="21"/>
      <c r="X231" s="21"/>
      <c r="Y231" s="21"/>
    </row>
    <row r="232" spans="10:25" ht="15.75" customHeight="1">
      <c r="J232" s="21"/>
      <c r="K232" s="21"/>
      <c r="L232" s="21"/>
      <c r="M232" s="21"/>
      <c r="N232" s="21"/>
      <c r="O232" s="21"/>
      <c r="P232" s="21"/>
      <c r="Q232" s="21"/>
      <c r="R232" s="21"/>
      <c r="S232" s="21"/>
      <c r="T232" s="21"/>
      <c r="U232" s="21"/>
      <c r="V232" s="21"/>
      <c r="W232" s="21"/>
      <c r="X232" s="21"/>
      <c r="Y232" s="21"/>
    </row>
    <row r="233" spans="10:25" ht="15.75" customHeight="1">
      <c r="J233" s="21"/>
      <c r="K233" s="21"/>
      <c r="L233" s="21"/>
      <c r="M233" s="21"/>
      <c r="N233" s="21"/>
      <c r="O233" s="21"/>
      <c r="P233" s="21"/>
      <c r="Q233" s="21"/>
      <c r="R233" s="21"/>
      <c r="S233" s="21"/>
      <c r="T233" s="21"/>
      <c r="U233" s="21"/>
      <c r="V233" s="21"/>
      <c r="W233" s="21"/>
      <c r="X233" s="21"/>
      <c r="Y233" s="21"/>
    </row>
    <row r="234" spans="10:25" ht="15.75" customHeight="1">
      <c r="J234" s="21"/>
      <c r="K234" s="21"/>
      <c r="L234" s="21"/>
      <c r="M234" s="21"/>
      <c r="N234" s="21"/>
      <c r="O234" s="21"/>
      <c r="P234" s="21"/>
      <c r="Q234" s="21"/>
      <c r="R234" s="21"/>
      <c r="S234" s="21"/>
      <c r="T234" s="21"/>
      <c r="U234" s="21"/>
      <c r="V234" s="21"/>
      <c r="W234" s="21"/>
      <c r="X234" s="21"/>
      <c r="Y234" s="21"/>
    </row>
    <row r="235" spans="10:25" ht="15.75" customHeight="1">
      <c r="J235" s="21"/>
      <c r="K235" s="21"/>
      <c r="L235" s="21"/>
      <c r="M235" s="21"/>
      <c r="N235" s="21"/>
      <c r="O235" s="21"/>
      <c r="P235" s="21"/>
      <c r="Q235" s="21"/>
      <c r="R235" s="21"/>
      <c r="S235" s="21"/>
      <c r="T235" s="21"/>
      <c r="U235" s="21"/>
      <c r="V235" s="21"/>
      <c r="W235" s="21"/>
      <c r="X235" s="21"/>
      <c r="Y235" s="21"/>
    </row>
    <row r="236" spans="10:25" ht="15.75" customHeight="1">
      <c r="J236" s="21"/>
      <c r="K236" s="21"/>
      <c r="L236" s="21"/>
      <c r="M236" s="21"/>
      <c r="N236" s="21"/>
      <c r="O236" s="21"/>
      <c r="P236" s="21"/>
      <c r="Q236" s="21"/>
      <c r="R236" s="21"/>
      <c r="S236" s="21"/>
      <c r="T236" s="21"/>
      <c r="U236" s="21"/>
      <c r="V236" s="21"/>
      <c r="W236" s="21"/>
      <c r="X236" s="21"/>
      <c r="Y236" s="21"/>
    </row>
    <row r="237" spans="10:25" ht="15.75" customHeight="1">
      <c r="J237" s="21"/>
      <c r="K237" s="21"/>
      <c r="L237" s="21"/>
      <c r="M237" s="21"/>
      <c r="N237" s="21"/>
      <c r="O237" s="21"/>
      <c r="P237" s="21"/>
      <c r="Q237" s="21"/>
      <c r="R237" s="21"/>
      <c r="S237" s="21"/>
      <c r="T237" s="21"/>
      <c r="U237" s="21"/>
      <c r="V237" s="21"/>
      <c r="W237" s="21"/>
      <c r="X237" s="21"/>
      <c r="Y237" s="21"/>
    </row>
    <row r="238" spans="10:25" ht="15.75" customHeight="1">
      <c r="J238" s="21"/>
      <c r="K238" s="21"/>
      <c r="L238" s="21"/>
      <c r="M238" s="21"/>
      <c r="N238" s="21"/>
      <c r="O238" s="21"/>
      <c r="P238" s="21"/>
      <c r="Q238" s="21"/>
      <c r="R238" s="21"/>
      <c r="S238" s="21"/>
      <c r="T238" s="21"/>
      <c r="U238" s="21"/>
      <c r="V238" s="21"/>
      <c r="W238" s="21"/>
      <c r="X238" s="21"/>
      <c r="Y238" s="21"/>
    </row>
    <row r="239" spans="10:25" ht="15.75" customHeight="1">
      <c r="J239" s="21"/>
      <c r="K239" s="21"/>
      <c r="L239" s="21"/>
      <c r="M239" s="21"/>
      <c r="N239" s="21"/>
      <c r="O239" s="21"/>
      <c r="P239" s="21"/>
      <c r="Q239" s="21"/>
      <c r="R239" s="21"/>
      <c r="S239" s="21"/>
      <c r="T239" s="21"/>
      <c r="U239" s="21"/>
      <c r="V239" s="21"/>
      <c r="W239" s="21"/>
      <c r="X239" s="21"/>
      <c r="Y239" s="21"/>
    </row>
    <row r="240" spans="10:25" ht="15.75" customHeight="1">
      <c r="J240" s="21"/>
      <c r="K240" s="21"/>
      <c r="L240" s="21"/>
      <c r="M240" s="21"/>
      <c r="N240" s="21"/>
      <c r="O240" s="21"/>
      <c r="P240" s="21"/>
      <c r="Q240" s="21"/>
      <c r="R240" s="21"/>
      <c r="S240" s="21"/>
      <c r="T240" s="21"/>
      <c r="U240" s="21"/>
      <c r="V240" s="21"/>
      <c r="W240" s="21"/>
      <c r="X240" s="21"/>
      <c r="Y240" s="21"/>
    </row>
    <row r="241" spans="10:25" ht="15.75" customHeight="1">
      <c r="J241" s="21"/>
      <c r="K241" s="21"/>
      <c r="L241" s="21"/>
      <c r="M241" s="21"/>
      <c r="N241" s="21"/>
      <c r="O241" s="21"/>
      <c r="P241" s="21"/>
      <c r="Q241" s="21"/>
      <c r="R241" s="21"/>
      <c r="S241" s="21"/>
      <c r="T241" s="21"/>
      <c r="U241" s="21"/>
      <c r="V241" s="21"/>
      <c r="W241" s="21"/>
      <c r="X241" s="21"/>
      <c r="Y241" s="21"/>
    </row>
    <row r="242" spans="10:25" ht="15.75" customHeight="1">
      <c r="J242" s="21"/>
      <c r="K242" s="21"/>
      <c r="L242" s="21"/>
      <c r="M242" s="21"/>
      <c r="N242" s="21"/>
      <c r="O242" s="21"/>
      <c r="P242" s="21"/>
      <c r="Q242" s="21"/>
      <c r="R242" s="21"/>
      <c r="S242" s="21"/>
      <c r="T242" s="21"/>
      <c r="U242" s="21"/>
      <c r="V242" s="21"/>
      <c r="W242" s="21"/>
      <c r="X242" s="21"/>
      <c r="Y242" s="21"/>
    </row>
    <row r="243" spans="10:25" ht="15.75" customHeight="1">
      <c r="J243" s="21"/>
      <c r="K243" s="21"/>
      <c r="L243" s="21"/>
      <c r="M243" s="21"/>
      <c r="N243" s="21"/>
      <c r="O243" s="21"/>
      <c r="P243" s="21"/>
      <c r="Q243" s="21"/>
      <c r="R243" s="21"/>
      <c r="S243" s="21"/>
      <c r="T243" s="21"/>
      <c r="U243" s="21"/>
      <c r="V243" s="21"/>
      <c r="W243" s="21"/>
      <c r="X243" s="21"/>
      <c r="Y243" s="21"/>
    </row>
    <row r="244" spans="10:25" ht="15.75" customHeight="1"/>
    <row r="245" spans="10:25" ht="15.75" customHeight="1"/>
    <row r="246" spans="10:25" ht="15.75" customHeight="1"/>
    <row r="247" spans="10:25" ht="15.75" customHeight="1"/>
    <row r="248" spans="10:25" ht="15.75" customHeight="1"/>
    <row r="249" spans="10:25" ht="15.75" customHeight="1"/>
    <row r="250" spans="10:25" ht="15.75" customHeight="1"/>
    <row r="251" spans="10:25" ht="15.75" customHeight="1"/>
    <row r="252" spans="10:25" ht="15.75" customHeight="1"/>
    <row r="253" spans="10:25" ht="15.75" customHeight="1"/>
    <row r="254" spans="10:25" ht="15.75" customHeight="1"/>
    <row r="255" spans="10:25" ht="15.75" customHeight="1"/>
    <row r="256" spans="10:2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E3"/>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sqref="A1:XFD1"/>
    </sheetView>
  </sheetViews>
  <sheetFormatPr defaultColWidth="12.5703125" defaultRowHeight="15" customHeight="1"/>
  <cols>
    <col min="1" max="3" width="23.7109375" customWidth="1"/>
    <col min="4" max="4" width="31.42578125" customWidth="1"/>
    <col min="5" max="5" width="12.28515625" customWidth="1"/>
    <col min="6" max="6" width="12" customWidth="1"/>
    <col min="7" max="7" width="12.140625" customWidth="1"/>
    <col min="8" max="8" width="11.85546875" customWidth="1"/>
    <col min="9" max="9" width="13.140625" customWidth="1"/>
    <col min="10" max="10" width="12.5703125" customWidth="1"/>
    <col min="11" max="11" width="12.7109375" customWidth="1"/>
    <col min="12" max="12" width="12.5703125" customWidth="1"/>
    <col min="13" max="13" width="12" customWidth="1"/>
    <col min="14" max="14" width="11.5703125" customWidth="1"/>
    <col min="15" max="15" width="11.7109375" customWidth="1"/>
    <col min="16" max="16" width="12.28515625" customWidth="1"/>
    <col min="17" max="26" width="9.140625" customWidth="1"/>
  </cols>
  <sheetData>
    <row r="1" spans="1:26" ht="12.75" customHeight="1">
      <c r="A1" s="1" t="s">
        <v>77</v>
      </c>
      <c r="B1" s="1" t="s">
        <v>78</v>
      </c>
      <c r="C1" s="1" t="s">
        <v>79</v>
      </c>
      <c r="D1" s="1" t="s">
        <v>80</v>
      </c>
      <c r="E1" s="1" t="s">
        <v>81</v>
      </c>
      <c r="F1" s="1" t="s">
        <v>82</v>
      </c>
      <c r="G1" s="1" t="s">
        <v>83</v>
      </c>
      <c r="H1" s="1" t="s">
        <v>84</v>
      </c>
      <c r="I1" s="1" t="s">
        <v>85</v>
      </c>
      <c r="J1" s="1" t="s">
        <v>86</v>
      </c>
      <c r="K1" s="1" t="s">
        <v>87</v>
      </c>
      <c r="L1" s="1" t="s">
        <v>88</v>
      </c>
      <c r="M1" s="1" t="s">
        <v>89</v>
      </c>
      <c r="N1" s="1" t="s">
        <v>90</v>
      </c>
      <c r="O1" s="1" t="s">
        <v>91</v>
      </c>
      <c r="P1" s="1" t="s">
        <v>73</v>
      </c>
      <c r="Q1" s="2" t="s">
        <v>47</v>
      </c>
      <c r="R1" s="2" t="s">
        <v>61</v>
      </c>
      <c r="S1" s="2" t="s">
        <v>63</v>
      </c>
      <c r="T1" s="2" t="s">
        <v>66</v>
      </c>
      <c r="U1" s="2" t="s">
        <v>69</v>
      </c>
      <c r="V1" s="3"/>
      <c r="W1" s="4"/>
      <c r="X1" s="4"/>
      <c r="Y1" s="4"/>
      <c r="Z1" s="4"/>
    </row>
    <row r="2" spans="1:26" ht="12.75" customHeight="1">
      <c r="A2" s="5" t="s">
        <v>92</v>
      </c>
      <c r="B2" s="5" t="s">
        <v>93</v>
      </c>
      <c r="C2" s="5" t="s">
        <v>94</v>
      </c>
      <c r="D2" s="5" t="s">
        <v>95</v>
      </c>
      <c r="E2" s="5" t="s">
        <v>96</v>
      </c>
      <c r="F2" s="5" t="s">
        <v>96</v>
      </c>
      <c r="G2" s="5" t="s">
        <v>96</v>
      </c>
      <c r="H2" s="5" t="s">
        <v>96</v>
      </c>
      <c r="I2" s="5" t="s">
        <v>96</v>
      </c>
      <c r="J2" s="5" t="s">
        <v>96</v>
      </c>
      <c r="K2" s="5" t="s">
        <v>96</v>
      </c>
      <c r="L2" s="5" t="s">
        <v>96</v>
      </c>
      <c r="M2" s="5" t="s">
        <v>96</v>
      </c>
      <c r="N2" s="5" t="s">
        <v>96</v>
      </c>
      <c r="O2" s="5" t="s">
        <v>96</v>
      </c>
      <c r="P2" s="620"/>
      <c r="Q2" s="5" t="s">
        <v>96</v>
      </c>
      <c r="R2" s="5" t="s">
        <v>96</v>
      </c>
      <c r="S2" s="5" t="s">
        <v>96</v>
      </c>
      <c r="T2" s="5" t="s">
        <v>96</v>
      </c>
      <c r="U2" s="620" t="s">
        <v>96</v>
      </c>
      <c r="V2" s="6"/>
      <c r="W2" s="7"/>
      <c r="X2" s="7"/>
      <c r="Y2" s="7"/>
      <c r="Z2" s="7"/>
    </row>
    <row r="3" spans="1:26" ht="12.75" customHeight="1">
      <c r="A3" s="5" t="s">
        <v>92</v>
      </c>
      <c r="B3" s="5" t="s">
        <v>93</v>
      </c>
      <c r="C3" s="5" t="s">
        <v>97</v>
      </c>
      <c r="D3" s="5" t="s">
        <v>98</v>
      </c>
      <c r="E3" s="5" t="s">
        <v>96</v>
      </c>
      <c r="F3" s="5" t="s">
        <v>96</v>
      </c>
      <c r="G3" s="5" t="s">
        <v>96</v>
      </c>
      <c r="H3" s="5" t="s">
        <v>96</v>
      </c>
      <c r="I3" s="5" t="s">
        <v>96</v>
      </c>
      <c r="J3" s="5" t="s">
        <v>96</v>
      </c>
      <c r="K3" s="5" t="s">
        <v>96</v>
      </c>
      <c r="L3" s="5" t="s">
        <v>96</v>
      </c>
      <c r="M3" s="5" t="s">
        <v>96</v>
      </c>
      <c r="N3" s="5" t="s">
        <v>96</v>
      </c>
      <c r="O3" s="5" t="s">
        <v>96</v>
      </c>
      <c r="P3" s="620"/>
      <c r="Q3" s="5" t="s">
        <v>96</v>
      </c>
      <c r="R3" s="5" t="s">
        <v>96</v>
      </c>
      <c r="S3" s="5" t="s">
        <v>96</v>
      </c>
      <c r="T3" s="5" t="s">
        <v>96</v>
      </c>
      <c r="U3" s="620" t="s">
        <v>96</v>
      </c>
      <c r="V3" s="6"/>
      <c r="W3" s="7"/>
      <c r="X3" s="7"/>
      <c r="Y3" s="7"/>
      <c r="Z3" s="7"/>
    </row>
    <row r="4" spans="1:26" ht="12.75" customHeight="1">
      <c r="A4" s="5" t="s">
        <v>92</v>
      </c>
      <c r="B4" s="5" t="s">
        <v>93</v>
      </c>
      <c r="C4" s="5" t="s">
        <v>99</v>
      </c>
      <c r="D4" s="5" t="s">
        <v>100</v>
      </c>
      <c r="E4" s="5" t="s">
        <v>96</v>
      </c>
      <c r="F4" s="5" t="s">
        <v>96</v>
      </c>
      <c r="G4" s="5" t="s">
        <v>96</v>
      </c>
      <c r="H4" s="5" t="s">
        <v>96</v>
      </c>
      <c r="I4" s="5" t="s">
        <v>96</v>
      </c>
      <c r="J4" s="5" t="s">
        <v>96</v>
      </c>
      <c r="K4" s="5" t="s">
        <v>96</v>
      </c>
      <c r="L4" s="5" t="s">
        <v>96</v>
      </c>
      <c r="M4" s="5" t="s">
        <v>96</v>
      </c>
      <c r="N4" s="5" t="s">
        <v>96</v>
      </c>
      <c r="O4" s="5" t="s">
        <v>96</v>
      </c>
      <c r="P4" s="620"/>
      <c r="Q4" s="5" t="s">
        <v>96</v>
      </c>
      <c r="R4" s="5" t="s">
        <v>96</v>
      </c>
      <c r="S4" s="5" t="s">
        <v>96</v>
      </c>
      <c r="T4" s="5" t="s">
        <v>96</v>
      </c>
      <c r="U4" s="620" t="s">
        <v>96</v>
      </c>
      <c r="V4" s="6"/>
      <c r="W4" s="7"/>
      <c r="X4" s="7"/>
      <c r="Y4" s="7"/>
      <c r="Z4" s="7"/>
    </row>
    <row r="5" spans="1:26" ht="12.75" customHeight="1">
      <c r="A5" s="5" t="s">
        <v>92</v>
      </c>
      <c r="B5" s="5" t="s">
        <v>93</v>
      </c>
      <c r="C5" s="5" t="s">
        <v>101</v>
      </c>
      <c r="D5" s="5" t="s">
        <v>102</v>
      </c>
      <c r="E5" s="5" t="s">
        <v>96</v>
      </c>
      <c r="F5" s="5" t="s">
        <v>96</v>
      </c>
      <c r="G5" s="5" t="s">
        <v>96</v>
      </c>
      <c r="H5" s="5" t="s">
        <v>96</v>
      </c>
      <c r="I5" s="5" t="s">
        <v>96</v>
      </c>
      <c r="J5" s="5" t="s">
        <v>96</v>
      </c>
      <c r="K5" s="5" t="s">
        <v>96</v>
      </c>
      <c r="L5" s="5" t="s">
        <v>96</v>
      </c>
      <c r="M5" s="5" t="s">
        <v>96</v>
      </c>
      <c r="N5" s="5" t="s">
        <v>96</v>
      </c>
      <c r="O5" s="5" t="s">
        <v>96</v>
      </c>
      <c r="P5" s="620"/>
      <c r="Q5" s="5" t="s">
        <v>96</v>
      </c>
      <c r="R5" s="5" t="s">
        <v>96</v>
      </c>
      <c r="S5" s="5" t="s">
        <v>96</v>
      </c>
      <c r="T5" s="5" t="s">
        <v>96</v>
      </c>
      <c r="U5" s="620" t="s">
        <v>96</v>
      </c>
      <c r="V5" s="6"/>
      <c r="W5" s="7"/>
      <c r="X5" s="7"/>
      <c r="Y5" s="7"/>
      <c r="Z5" s="7"/>
    </row>
    <row r="6" spans="1:26" ht="12.75" customHeight="1">
      <c r="A6" s="5" t="s">
        <v>92</v>
      </c>
      <c r="B6" s="5" t="s">
        <v>93</v>
      </c>
      <c r="C6" s="5" t="s">
        <v>103</v>
      </c>
      <c r="D6" s="5" t="s">
        <v>104</v>
      </c>
      <c r="E6" s="5" t="s">
        <v>96</v>
      </c>
      <c r="F6" s="5" t="s">
        <v>96</v>
      </c>
      <c r="G6" s="5" t="s">
        <v>96</v>
      </c>
      <c r="H6" s="5" t="s">
        <v>96</v>
      </c>
      <c r="I6" s="5" t="s">
        <v>96</v>
      </c>
      <c r="J6" s="5" t="s">
        <v>96</v>
      </c>
      <c r="K6" s="5" t="s">
        <v>96</v>
      </c>
      <c r="L6" s="5" t="s">
        <v>96</v>
      </c>
      <c r="M6" s="5" t="s">
        <v>96</v>
      </c>
      <c r="N6" s="5" t="s">
        <v>96</v>
      </c>
      <c r="O6" s="5" t="s">
        <v>96</v>
      </c>
      <c r="P6" s="620"/>
      <c r="Q6" s="5" t="s">
        <v>96</v>
      </c>
      <c r="R6" s="5" t="s">
        <v>96</v>
      </c>
      <c r="S6" s="5" t="s">
        <v>96</v>
      </c>
      <c r="T6" s="5" t="s">
        <v>96</v>
      </c>
      <c r="U6" s="620" t="s">
        <v>96</v>
      </c>
      <c r="V6" s="6"/>
      <c r="W6" s="7"/>
      <c r="X6" s="7"/>
      <c r="Y6" s="7"/>
      <c r="Z6" s="7"/>
    </row>
    <row r="7" spans="1:26" ht="12.75" customHeight="1">
      <c r="A7" s="5" t="s">
        <v>92</v>
      </c>
      <c r="B7" s="5" t="s">
        <v>93</v>
      </c>
      <c r="C7" s="5" t="s">
        <v>105</v>
      </c>
      <c r="D7" s="5" t="s">
        <v>106</v>
      </c>
      <c r="E7" s="5" t="s">
        <v>96</v>
      </c>
      <c r="F7" s="5" t="s">
        <v>96</v>
      </c>
      <c r="G7" s="5" t="s">
        <v>96</v>
      </c>
      <c r="H7" s="5" t="s">
        <v>96</v>
      </c>
      <c r="I7" s="5" t="s">
        <v>96</v>
      </c>
      <c r="J7" s="5" t="s">
        <v>96</v>
      </c>
      <c r="K7" s="5" t="s">
        <v>96</v>
      </c>
      <c r="L7" s="5" t="s">
        <v>96</v>
      </c>
      <c r="M7" s="5" t="s">
        <v>96</v>
      </c>
      <c r="N7" s="5" t="s">
        <v>96</v>
      </c>
      <c r="O7" s="5" t="s">
        <v>96</v>
      </c>
      <c r="P7" s="620"/>
      <c r="Q7" s="5" t="s">
        <v>96</v>
      </c>
      <c r="R7" s="5" t="s">
        <v>96</v>
      </c>
      <c r="S7" s="5" t="s">
        <v>96</v>
      </c>
      <c r="T7" s="5" t="s">
        <v>96</v>
      </c>
      <c r="U7" s="620" t="s">
        <v>96</v>
      </c>
      <c r="V7" s="6"/>
      <c r="W7" s="7"/>
      <c r="X7" s="7"/>
      <c r="Y7" s="7"/>
      <c r="Z7" s="7"/>
    </row>
    <row r="8" spans="1:26" ht="12.75" customHeight="1">
      <c r="A8" s="5" t="s">
        <v>92</v>
      </c>
      <c r="B8" s="5" t="s">
        <v>93</v>
      </c>
      <c r="C8" s="5" t="s">
        <v>107</v>
      </c>
      <c r="D8" s="5" t="s">
        <v>108</v>
      </c>
      <c r="E8" s="5" t="s">
        <v>96</v>
      </c>
      <c r="F8" s="5" t="s">
        <v>96</v>
      </c>
      <c r="G8" s="5" t="s">
        <v>96</v>
      </c>
      <c r="H8" s="5" t="s">
        <v>96</v>
      </c>
      <c r="I8" s="5" t="s">
        <v>96</v>
      </c>
      <c r="J8" s="5" t="s">
        <v>96</v>
      </c>
      <c r="K8" s="5" t="s">
        <v>96</v>
      </c>
      <c r="L8" s="5" t="s">
        <v>96</v>
      </c>
      <c r="M8" s="5" t="s">
        <v>96</v>
      </c>
      <c r="N8" s="5" t="s">
        <v>96</v>
      </c>
      <c r="O8" s="5" t="s">
        <v>96</v>
      </c>
      <c r="P8" s="620"/>
      <c r="Q8" s="5" t="s">
        <v>96</v>
      </c>
      <c r="R8" s="5" t="s">
        <v>96</v>
      </c>
      <c r="S8" s="5" t="s">
        <v>96</v>
      </c>
      <c r="T8" s="5" t="s">
        <v>96</v>
      </c>
      <c r="U8" s="620" t="s">
        <v>96</v>
      </c>
      <c r="V8" s="6"/>
      <c r="W8" s="7"/>
      <c r="X8" s="7"/>
      <c r="Y8" s="7"/>
      <c r="Z8" s="7"/>
    </row>
    <row r="9" spans="1:26" ht="12.75" customHeight="1">
      <c r="A9" s="5" t="s">
        <v>92</v>
      </c>
      <c r="B9" s="5" t="s">
        <v>93</v>
      </c>
      <c r="C9" s="5" t="s">
        <v>109</v>
      </c>
      <c r="D9" s="5" t="s">
        <v>110</v>
      </c>
      <c r="E9" s="5" t="s">
        <v>96</v>
      </c>
      <c r="F9" s="5" t="s">
        <v>96</v>
      </c>
      <c r="G9" s="5" t="s">
        <v>96</v>
      </c>
      <c r="H9" s="5" t="s">
        <v>96</v>
      </c>
      <c r="I9" s="5" t="s">
        <v>96</v>
      </c>
      <c r="J9" s="5" t="s">
        <v>96</v>
      </c>
      <c r="K9" s="5" t="s">
        <v>96</v>
      </c>
      <c r="L9" s="5" t="s">
        <v>96</v>
      </c>
      <c r="M9" s="5" t="s">
        <v>96</v>
      </c>
      <c r="N9" s="5" t="s">
        <v>96</v>
      </c>
      <c r="O9" s="5" t="s">
        <v>96</v>
      </c>
      <c r="P9" s="620"/>
      <c r="Q9" s="5" t="s">
        <v>96</v>
      </c>
      <c r="R9" s="5" t="s">
        <v>96</v>
      </c>
      <c r="S9" s="5" t="s">
        <v>96</v>
      </c>
      <c r="T9" s="5" t="s">
        <v>96</v>
      </c>
      <c r="U9" s="620" t="s">
        <v>96</v>
      </c>
      <c r="V9" s="6"/>
      <c r="W9" s="7"/>
      <c r="X9" s="7"/>
      <c r="Y9" s="7"/>
      <c r="Z9" s="7"/>
    </row>
    <row r="10" spans="1:26" ht="12.75" customHeight="1">
      <c r="A10" s="5" t="s">
        <v>92</v>
      </c>
      <c r="B10" s="5" t="s">
        <v>93</v>
      </c>
      <c r="C10" s="5" t="s">
        <v>111</v>
      </c>
      <c r="D10" s="5" t="s">
        <v>112</v>
      </c>
      <c r="E10" s="5" t="s">
        <v>96</v>
      </c>
      <c r="F10" s="5" t="s">
        <v>96</v>
      </c>
      <c r="G10" s="5" t="s">
        <v>96</v>
      </c>
      <c r="H10" s="5" t="s">
        <v>96</v>
      </c>
      <c r="I10" s="5" t="s">
        <v>96</v>
      </c>
      <c r="J10" s="5" t="s">
        <v>96</v>
      </c>
      <c r="K10" s="5" t="s">
        <v>96</v>
      </c>
      <c r="L10" s="5" t="s">
        <v>96</v>
      </c>
      <c r="M10" s="5" t="s">
        <v>96</v>
      </c>
      <c r="N10" s="5" t="s">
        <v>96</v>
      </c>
      <c r="O10" s="5" t="s">
        <v>96</v>
      </c>
      <c r="P10" s="620"/>
      <c r="Q10" s="5" t="s">
        <v>96</v>
      </c>
      <c r="R10" s="5" t="s">
        <v>96</v>
      </c>
      <c r="S10" s="5" t="s">
        <v>96</v>
      </c>
      <c r="T10" s="5" t="s">
        <v>96</v>
      </c>
      <c r="U10" s="620" t="s">
        <v>96</v>
      </c>
      <c r="V10" s="6"/>
      <c r="W10" s="7"/>
      <c r="X10" s="7"/>
      <c r="Y10" s="7"/>
      <c r="Z10" s="7"/>
    </row>
    <row r="11" spans="1:26" ht="12.75" customHeight="1">
      <c r="A11" s="5" t="s">
        <v>92</v>
      </c>
      <c r="B11" s="5" t="s">
        <v>93</v>
      </c>
      <c r="C11" s="5" t="s">
        <v>113</v>
      </c>
      <c r="D11" s="5" t="s">
        <v>114</v>
      </c>
      <c r="E11" s="5" t="s">
        <v>96</v>
      </c>
      <c r="F11" s="5" t="s">
        <v>96</v>
      </c>
      <c r="G11" s="5" t="s">
        <v>96</v>
      </c>
      <c r="H11" s="5" t="s">
        <v>96</v>
      </c>
      <c r="I11" s="5" t="s">
        <v>96</v>
      </c>
      <c r="J11" s="5" t="s">
        <v>96</v>
      </c>
      <c r="K11" s="5" t="s">
        <v>96</v>
      </c>
      <c r="L11" s="5" t="s">
        <v>96</v>
      </c>
      <c r="M11" s="5" t="s">
        <v>96</v>
      </c>
      <c r="N11" s="5" t="s">
        <v>96</v>
      </c>
      <c r="O11" s="5" t="s">
        <v>96</v>
      </c>
      <c r="P11" s="620"/>
      <c r="Q11" s="5" t="s">
        <v>96</v>
      </c>
      <c r="R11" s="5" t="s">
        <v>96</v>
      </c>
      <c r="S11" s="5" t="s">
        <v>96</v>
      </c>
      <c r="T11" s="5" t="s">
        <v>96</v>
      </c>
      <c r="U11" s="620" t="s">
        <v>96</v>
      </c>
      <c r="V11" s="6"/>
      <c r="W11" s="7"/>
      <c r="X11" s="7"/>
      <c r="Y11" s="7"/>
      <c r="Z11" s="7"/>
    </row>
    <row r="12" spans="1:26" ht="12.75" customHeight="1">
      <c r="A12" s="5" t="s">
        <v>92</v>
      </c>
      <c r="B12" s="5" t="s">
        <v>93</v>
      </c>
      <c r="C12" s="5" t="s">
        <v>115</v>
      </c>
      <c r="D12" s="5" t="s">
        <v>116</v>
      </c>
      <c r="E12" s="5" t="s">
        <v>96</v>
      </c>
      <c r="F12" s="5" t="s">
        <v>96</v>
      </c>
      <c r="G12" s="5" t="s">
        <v>96</v>
      </c>
      <c r="H12" s="5" t="s">
        <v>96</v>
      </c>
      <c r="I12" s="5" t="s">
        <v>96</v>
      </c>
      <c r="J12" s="5" t="s">
        <v>96</v>
      </c>
      <c r="K12" s="5" t="s">
        <v>96</v>
      </c>
      <c r="L12" s="5" t="s">
        <v>96</v>
      </c>
      <c r="M12" s="5" t="s">
        <v>96</v>
      </c>
      <c r="N12" s="5" t="s">
        <v>96</v>
      </c>
      <c r="O12" s="5" t="s">
        <v>96</v>
      </c>
      <c r="P12" s="620"/>
      <c r="Q12" s="5" t="s">
        <v>96</v>
      </c>
      <c r="R12" s="5" t="s">
        <v>96</v>
      </c>
      <c r="S12" s="5" t="s">
        <v>96</v>
      </c>
      <c r="T12" s="5" t="s">
        <v>96</v>
      </c>
      <c r="U12" s="620" t="s">
        <v>96</v>
      </c>
      <c r="V12" s="6"/>
      <c r="W12" s="7"/>
      <c r="X12" s="7"/>
      <c r="Y12" s="7"/>
      <c r="Z12" s="7"/>
    </row>
    <row r="13" spans="1:26" ht="12.75" customHeight="1">
      <c r="A13" s="5" t="s">
        <v>92</v>
      </c>
      <c r="B13" s="5" t="s">
        <v>93</v>
      </c>
      <c r="C13" s="5" t="s">
        <v>117</v>
      </c>
      <c r="D13" s="5" t="s">
        <v>118</v>
      </c>
      <c r="E13" s="5" t="s">
        <v>96</v>
      </c>
      <c r="F13" s="5" t="s">
        <v>96</v>
      </c>
      <c r="G13" s="5" t="s">
        <v>96</v>
      </c>
      <c r="H13" s="5" t="s">
        <v>96</v>
      </c>
      <c r="I13" s="5" t="s">
        <v>96</v>
      </c>
      <c r="J13" s="5" t="s">
        <v>96</v>
      </c>
      <c r="K13" s="5" t="s">
        <v>96</v>
      </c>
      <c r="L13" s="5" t="s">
        <v>96</v>
      </c>
      <c r="M13" s="5" t="s">
        <v>96</v>
      </c>
      <c r="N13" s="5" t="s">
        <v>96</v>
      </c>
      <c r="O13" s="5" t="s">
        <v>96</v>
      </c>
      <c r="P13" s="620"/>
      <c r="Q13" s="5" t="s">
        <v>96</v>
      </c>
      <c r="R13" s="5" t="s">
        <v>96</v>
      </c>
      <c r="S13" s="5" t="s">
        <v>96</v>
      </c>
      <c r="T13" s="5" t="s">
        <v>96</v>
      </c>
      <c r="U13" s="620" t="s">
        <v>96</v>
      </c>
      <c r="V13" s="6"/>
      <c r="W13" s="7"/>
      <c r="X13" s="7"/>
      <c r="Y13" s="7"/>
      <c r="Z13" s="7"/>
    </row>
    <row r="14" spans="1:26" ht="12.75" customHeight="1">
      <c r="A14" s="5" t="s">
        <v>92</v>
      </c>
      <c r="B14" s="5" t="s">
        <v>93</v>
      </c>
      <c r="C14" s="5" t="s">
        <v>119</v>
      </c>
      <c r="D14" s="5" t="s">
        <v>120</v>
      </c>
      <c r="E14" s="5" t="s">
        <v>96</v>
      </c>
      <c r="F14" s="5" t="s">
        <v>96</v>
      </c>
      <c r="G14" s="5" t="s">
        <v>96</v>
      </c>
      <c r="H14" s="5" t="s">
        <v>96</v>
      </c>
      <c r="I14" s="5" t="s">
        <v>96</v>
      </c>
      <c r="J14" s="5" t="s">
        <v>96</v>
      </c>
      <c r="K14" s="5" t="s">
        <v>96</v>
      </c>
      <c r="L14" s="5" t="s">
        <v>96</v>
      </c>
      <c r="M14" s="5" t="s">
        <v>96</v>
      </c>
      <c r="N14" s="5" t="s">
        <v>96</v>
      </c>
      <c r="O14" s="5" t="s">
        <v>96</v>
      </c>
      <c r="P14" s="620"/>
      <c r="Q14" s="5" t="s">
        <v>96</v>
      </c>
      <c r="R14" s="5" t="s">
        <v>96</v>
      </c>
      <c r="S14" s="5" t="s">
        <v>96</v>
      </c>
      <c r="T14" s="5" t="s">
        <v>96</v>
      </c>
      <c r="U14" s="620" t="s">
        <v>96</v>
      </c>
      <c r="V14" s="6"/>
      <c r="W14" s="7"/>
      <c r="X14" s="7"/>
      <c r="Y14" s="7"/>
      <c r="Z14" s="7"/>
    </row>
    <row r="15" spans="1:26" ht="12.75" customHeight="1">
      <c r="A15" s="5" t="s">
        <v>92</v>
      </c>
      <c r="B15" s="5" t="s">
        <v>93</v>
      </c>
      <c r="C15" s="5" t="s">
        <v>121</v>
      </c>
      <c r="D15" s="5" t="s">
        <v>122</v>
      </c>
      <c r="E15" s="5" t="s">
        <v>96</v>
      </c>
      <c r="F15" s="5" t="s">
        <v>96</v>
      </c>
      <c r="G15" s="5" t="s">
        <v>96</v>
      </c>
      <c r="H15" s="5" t="s">
        <v>96</v>
      </c>
      <c r="I15" s="5" t="s">
        <v>96</v>
      </c>
      <c r="J15" s="5" t="s">
        <v>96</v>
      </c>
      <c r="K15" s="5" t="s">
        <v>96</v>
      </c>
      <c r="L15" s="5" t="s">
        <v>96</v>
      </c>
      <c r="M15" s="5" t="s">
        <v>96</v>
      </c>
      <c r="N15" s="5" t="s">
        <v>96</v>
      </c>
      <c r="O15" s="5" t="s">
        <v>96</v>
      </c>
      <c r="P15" s="620"/>
      <c r="Q15" s="5" t="s">
        <v>96</v>
      </c>
      <c r="R15" s="5" t="s">
        <v>96</v>
      </c>
      <c r="S15" s="5" t="s">
        <v>96</v>
      </c>
      <c r="T15" s="5" t="s">
        <v>96</v>
      </c>
      <c r="U15" s="620" t="s">
        <v>96</v>
      </c>
      <c r="V15" s="6"/>
      <c r="W15" s="7"/>
      <c r="X15" s="7"/>
      <c r="Y15" s="7"/>
      <c r="Z15" s="7"/>
    </row>
    <row r="16" spans="1:26" ht="12.75" customHeight="1">
      <c r="A16" s="5" t="s">
        <v>92</v>
      </c>
      <c r="B16" s="5" t="s">
        <v>93</v>
      </c>
      <c r="C16" s="5" t="s">
        <v>123</v>
      </c>
      <c r="D16" s="5" t="s">
        <v>124</v>
      </c>
      <c r="E16" s="5" t="s">
        <v>96</v>
      </c>
      <c r="F16" s="5" t="s">
        <v>96</v>
      </c>
      <c r="G16" s="5" t="s">
        <v>96</v>
      </c>
      <c r="H16" s="5" t="s">
        <v>96</v>
      </c>
      <c r="I16" s="5" t="s">
        <v>96</v>
      </c>
      <c r="J16" s="5" t="s">
        <v>96</v>
      </c>
      <c r="K16" s="5" t="s">
        <v>96</v>
      </c>
      <c r="L16" s="5" t="s">
        <v>96</v>
      </c>
      <c r="M16" s="5" t="s">
        <v>96</v>
      </c>
      <c r="N16" s="5" t="s">
        <v>96</v>
      </c>
      <c r="O16" s="5" t="s">
        <v>96</v>
      </c>
      <c r="P16" s="620"/>
      <c r="Q16" s="5" t="s">
        <v>96</v>
      </c>
      <c r="R16" s="5" t="s">
        <v>96</v>
      </c>
      <c r="S16" s="5" t="s">
        <v>96</v>
      </c>
      <c r="T16" s="5" t="s">
        <v>96</v>
      </c>
      <c r="U16" s="620" t="s">
        <v>96</v>
      </c>
      <c r="V16" s="6"/>
      <c r="W16" s="7"/>
      <c r="X16" s="7"/>
      <c r="Y16" s="7"/>
      <c r="Z16" s="7"/>
    </row>
    <row r="17" spans="1:26" ht="12.75" customHeight="1">
      <c r="A17" s="5" t="s">
        <v>92</v>
      </c>
      <c r="B17" s="5" t="s">
        <v>93</v>
      </c>
      <c r="C17" s="5" t="s">
        <v>125</v>
      </c>
      <c r="D17" s="5" t="s">
        <v>126</v>
      </c>
      <c r="E17" s="5" t="s">
        <v>96</v>
      </c>
      <c r="F17" s="5" t="s">
        <v>96</v>
      </c>
      <c r="G17" s="5" t="s">
        <v>96</v>
      </c>
      <c r="H17" s="5" t="s">
        <v>96</v>
      </c>
      <c r="I17" s="5" t="s">
        <v>96</v>
      </c>
      <c r="J17" s="5" t="s">
        <v>96</v>
      </c>
      <c r="K17" s="5" t="s">
        <v>96</v>
      </c>
      <c r="L17" s="5" t="s">
        <v>96</v>
      </c>
      <c r="M17" s="5" t="s">
        <v>96</v>
      </c>
      <c r="N17" s="5" t="s">
        <v>96</v>
      </c>
      <c r="O17" s="5" t="s">
        <v>96</v>
      </c>
      <c r="P17" s="620"/>
      <c r="Q17" s="5" t="s">
        <v>96</v>
      </c>
      <c r="R17" s="5" t="s">
        <v>96</v>
      </c>
      <c r="S17" s="5" t="s">
        <v>96</v>
      </c>
      <c r="T17" s="5" t="s">
        <v>96</v>
      </c>
      <c r="U17" s="620" t="s">
        <v>96</v>
      </c>
      <c r="V17" s="6"/>
      <c r="W17" s="7"/>
      <c r="X17" s="7"/>
      <c r="Y17" s="7"/>
      <c r="Z17" s="7"/>
    </row>
    <row r="18" spans="1:26" ht="12.75" customHeight="1">
      <c r="A18" s="5" t="s">
        <v>92</v>
      </c>
      <c r="B18" s="5" t="s">
        <v>93</v>
      </c>
      <c r="C18" s="5" t="s">
        <v>127</v>
      </c>
      <c r="D18" s="5" t="s">
        <v>128</v>
      </c>
      <c r="E18" s="5" t="s">
        <v>96</v>
      </c>
      <c r="F18" s="5" t="s">
        <v>96</v>
      </c>
      <c r="G18" s="5" t="s">
        <v>96</v>
      </c>
      <c r="H18" s="5" t="s">
        <v>96</v>
      </c>
      <c r="I18" s="5" t="s">
        <v>96</v>
      </c>
      <c r="J18" s="5" t="s">
        <v>96</v>
      </c>
      <c r="K18" s="5" t="s">
        <v>96</v>
      </c>
      <c r="L18" s="5" t="s">
        <v>96</v>
      </c>
      <c r="M18" s="5" t="s">
        <v>96</v>
      </c>
      <c r="N18" s="5" t="s">
        <v>96</v>
      </c>
      <c r="O18" s="5" t="s">
        <v>96</v>
      </c>
      <c r="P18" s="620"/>
      <c r="Q18" s="5" t="s">
        <v>96</v>
      </c>
      <c r="R18" s="5" t="s">
        <v>96</v>
      </c>
      <c r="S18" s="5" t="s">
        <v>96</v>
      </c>
      <c r="T18" s="5" t="s">
        <v>96</v>
      </c>
      <c r="U18" s="620" t="s">
        <v>96</v>
      </c>
      <c r="V18" s="6"/>
      <c r="W18" s="7"/>
      <c r="X18" s="7"/>
      <c r="Y18" s="7"/>
      <c r="Z18" s="7"/>
    </row>
    <row r="19" spans="1:26" ht="12.75" customHeight="1">
      <c r="A19" s="5" t="s">
        <v>92</v>
      </c>
      <c r="B19" s="5" t="s">
        <v>93</v>
      </c>
      <c r="C19" s="5" t="s">
        <v>129</v>
      </c>
      <c r="D19" s="5" t="s">
        <v>130</v>
      </c>
      <c r="E19" s="5" t="s">
        <v>96</v>
      </c>
      <c r="F19" s="5" t="s">
        <v>96</v>
      </c>
      <c r="G19" s="5" t="s">
        <v>96</v>
      </c>
      <c r="H19" s="5" t="s">
        <v>96</v>
      </c>
      <c r="I19" s="5" t="s">
        <v>96</v>
      </c>
      <c r="J19" s="5" t="s">
        <v>96</v>
      </c>
      <c r="K19" s="5" t="s">
        <v>96</v>
      </c>
      <c r="L19" s="5" t="s">
        <v>96</v>
      </c>
      <c r="M19" s="5" t="s">
        <v>96</v>
      </c>
      <c r="N19" s="5" t="s">
        <v>96</v>
      </c>
      <c r="O19" s="5" t="s">
        <v>96</v>
      </c>
      <c r="P19" s="620"/>
      <c r="Q19" s="5" t="s">
        <v>96</v>
      </c>
      <c r="R19" s="5" t="s">
        <v>96</v>
      </c>
      <c r="S19" s="5" t="s">
        <v>96</v>
      </c>
      <c r="T19" s="5" t="s">
        <v>96</v>
      </c>
      <c r="U19" s="620" t="s">
        <v>96</v>
      </c>
      <c r="V19" s="6"/>
      <c r="W19" s="7"/>
      <c r="X19" s="7"/>
      <c r="Y19" s="7"/>
      <c r="Z19" s="7"/>
    </row>
    <row r="20" spans="1:26" ht="12.75" customHeight="1">
      <c r="A20" s="5" t="s">
        <v>92</v>
      </c>
      <c r="B20" s="5" t="s">
        <v>93</v>
      </c>
      <c r="C20" s="5" t="s">
        <v>131</v>
      </c>
      <c r="D20" s="5" t="s">
        <v>132</v>
      </c>
      <c r="E20" s="5" t="s">
        <v>96</v>
      </c>
      <c r="F20" s="5" t="s">
        <v>96</v>
      </c>
      <c r="G20" s="5" t="s">
        <v>96</v>
      </c>
      <c r="H20" s="5" t="s">
        <v>96</v>
      </c>
      <c r="I20" s="5" t="s">
        <v>96</v>
      </c>
      <c r="J20" s="5" t="s">
        <v>96</v>
      </c>
      <c r="K20" s="5" t="s">
        <v>96</v>
      </c>
      <c r="L20" s="5" t="s">
        <v>96</v>
      </c>
      <c r="M20" s="5" t="s">
        <v>96</v>
      </c>
      <c r="N20" s="5" t="s">
        <v>96</v>
      </c>
      <c r="O20" s="5" t="s">
        <v>96</v>
      </c>
      <c r="P20" s="620"/>
      <c r="Q20" s="5" t="s">
        <v>96</v>
      </c>
      <c r="R20" s="5" t="s">
        <v>96</v>
      </c>
      <c r="S20" s="5" t="s">
        <v>96</v>
      </c>
      <c r="T20" s="5" t="s">
        <v>96</v>
      </c>
      <c r="U20" s="620" t="s">
        <v>96</v>
      </c>
      <c r="V20" s="6"/>
      <c r="W20" s="7"/>
      <c r="X20" s="7"/>
      <c r="Y20" s="7"/>
      <c r="Z20" s="7"/>
    </row>
    <row r="21" spans="1:26" ht="12.75" customHeight="1">
      <c r="A21" s="5" t="s">
        <v>92</v>
      </c>
      <c r="B21" s="5" t="s">
        <v>93</v>
      </c>
      <c r="C21" s="5" t="s">
        <v>133</v>
      </c>
      <c r="D21" s="5" t="s">
        <v>134</v>
      </c>
      <c r="E21" s="5" t="s">
        <v>96</v>
      </c>
      <c r="F21" s="5" t="s">
        <v>96</v>
      </c>
      <c r="G21" s="5" t="s">
        <v>96</v>
      </c>
      <c r="H21" s="5" t="s">
        <v>96</v>
      </c>
      <c r="I21" s="5" t="s">
        <v>96</v>
      </c>
      <c r="J21" s="5" t="s">
        <v>96</v>
      </c>
      <c r="K21" s="5" t="s">
        <v>96</v>
      </c>
      <c r="L21" s="5" t="s">
        <v>96</v>
      </c>
      <c r="M21" s="5" t="s">
        <v>96</v>
      </c>
      <c r="N21" s="5" t="s">
        <v>96</v>
      </c>
      <c r="O21" s="5" t="s">
        <v>96</v>
      </c>
      <c r="P21" s="620"/>
      <c r="Q21" s="5" t="s">
        <v>96</v>
      </c>
      <c r="R21" s="5" t="s">
        <v>96</v>
      </c>
      <c r="S21" s="5" t="s">
        <v>96</v>
      </c>
      <c r="T21" s="5" t="s">
        <v>96</v>
      </c>
      <c r="U21" s="620" t="s">
        <v>96</v>
      </c>
      <c r="V21" s="6"/>
      <c r="W21" s="7"/>
      <c r="X21" s="7"/>
      <c r="Y21" s="7"/>
      <c r="Z21" s="7"/>
    </row>
    <row r="22" spans="1:26" ht="12.75" customHeight="1">
      <c r="A22" s="5" t="s">
        <v>92</v>
      </c>
      <c r="B22" s="5" t="s">
        <v>93</v>
      </c>
      <c r="C22" s="5" t="s">
        <v>135</v>
      </c>
      <c r="D22" s="5" t="s">
        <v>136</v>
      </c>
      <c r="E22" s="5" t="s">
        <v>96</v>
      </c>
      <c r="F22" s="5" t="s">
        <v>96</v>
      </c>
      <c r="G22" s="5" t="s">
        <v>96</v>
      </c>
      <c r="H22" s="5" t="s">
        <v>96</v>
      </c>
      <c r="I22" s="5" t="s">
        <v>96</v>
      </c>
      <c r="J22" s="5" t="s">
        <v>96</v>
      </c>
      <c r="K22" s="5" t="s">
        <v>96</v>
      </c>
      <c r="L22" s="5" t="s">
        <v>96</v>
      </c>
      <c r="M22" s="5" t="s">
        <v>96</v>
      </c>
      <c r="N22" s="5" t="s">
        <v>96</v>
      </c>
      <c r="O22" s="5" t="s">
        <v>96</v>
      </c>
      <c r="P22" s="620"/>
      <c r="Q22" s="5" t="s">
        <v>96</v>
      </c>
      <c r="R22" s="5" t="s">
        <v>96</v>
      </c>
      <c r="S22" s="5" t="s">
        <v>96</v>
      </c>
      <c r="T22" s="5" t="s">
        <v>96</v>
      </c>
      <c r="U22" s="620" t="s">
        <v>96</v>
      </c>
      <c r="V22" s="6"/>
      <c r="W22" s="7"/>
      <c r="X22" s="7"/>
      <c r="Y22" s="7"/>
      <c r="Z22" s="7"/>
    </row>
    <row r="23" spans="1:26" ht="12.75" customHeight="1">
      <c r="A23" s="5" t="s">
        <v>92</v>
      </c>
      <c r="B23" s="5" t="s">
        <v>93</v>
      </c>
      <c r="C23" s="5" t="s">
        <v>137</v>
      </c>
      <c r="D23" s="5" t="s">
        <v>138</v>
      </c>
      <c r="E23" s="5" t="s">
        <v>96</v>
      </c>
      <c r="F23" s="5" t="s">
        <v>96</v>
      </c>
      <c r="G23" s="5" t="s">
        <v>96</v>
      </c>
      <c r="H23" s="5" t="s">
        <v>96</v>
      </c>
      <c r="I23" s="5" t="s">
        <v>96</v>
      </c>
      <c r="J23" s="5" t="s">
        <v>96</v>
      </c>
      <c r="K23" s="5" t="s">
        <v>96</v>
      </c>
      <c r="L23" s="5" t="s">
        <v>96</v>
      </c>
      <c r="M23" s="5" t="s">
        <v>96</v>
      </c>
      <c r="N23" s="5" t="s">
        <v>96</v>
      </c>
      <c r="O23" s="5" t="s">
        <v>96</v>
      </c>
      <c r="P23" s="620"/>
      <c r="Q23" s="5" t="s">
        <v>96</v>
      </c>
      <c r="R23" s="5" t="s">
        <v>96</v>
      </c>
      <c r="S23" s="5" t="s">
        <v>96</v>
      </c>
      <c r="T23" s="5" t="s">
        <v>96</v>
      </c>
      <c r="U23" s="620" t="s">
        <v>96</v>
      </c>
      <c r="V23" s="6"/>
      <c r="W23" s="7"/>
      <c r="X23" s="7"/>
      <c r="Y23" s="7"/>
      <c r="Z23" s="7"/>
    </row>
    <row r="24" spans="1:26" ht="12.75" customHeight="1">
      <c r="A24" s="5" t="s">
        <v>92</v>
      </c>
      <c r="B24" s="5" t="s">
        <v>93</v>
      </c>
      <c r="C24" s="5" t="s">
        <v>139</v>
      </c>
      <c r="D24" s="5" t="s">
        <v>140</v>
      </c>
      <c r="E24" s="5" t="s">
        <v>96</v>
      </c>
      <c r="F24" s="5" t="s">
        <v>96</v>
      </c>
      <c r="G24" s="5" t="s">
        <v>96</v>
      </c>
      <c r="H24" s="5" t="s">
        <v>96</v>
      </c>
      <c r="I24" s="5" t="s">
        <v>96</v>
      </c>
      <c r="J24" s="5" t="s">
        <v>96</v>
      </c>
      <c r="K24" s="5" t="s">
        <v>96</v>
      </c>
      <c r="L24" s="5" t="s">
        <v>96</v>
      </c>
      <c r="M24" s="5" t="s">
        <v>96</v>
      </c>
      <c r="N24" s="5" t="s">
        <v>96</v>
      </c>
      <c r="O24" s="5" t="s">
        <v>96</v>
      </c>
      <c r="P24" s="620"/>
      <c r="Q24" s="5" t="s">
        <v>96</v>
      </c>
      <c r="R24" s="5" t="s">
        <v>96</v>
      </c>
      <c r="S24" s="5" t="s">
        <v>96</v>
      </c>
      <c r="T24" s="5" t="s">
        <v>96</v>
      </c>
      <c r="U24" s="620" t="s">
        <v>96</v>
      </c>
      <c r="V24" s="6"/>
      <c r="W24" s="7"/>
      <c r="X24" s="7"/>
      <c r="Y24" s="7"/>
      <c r="Z24" s="7"/>
    </row>
    <row r="25" spans="1:26" ht="12.75" customHeight="1">
      <c r="A25" s="5" t="s">
        <v>92</v>
      </c>
      <c r="B25" s="5" t="s">
        <v>93</v>
      </c>
      <c r="C25" s="5" t="s">
        <v>141</v>
      </c>
      <c r="D25" s="5" t="s">
        <v>142</v>
      </c>
      <c r="E25" s="5" t="s">
        <v>96</v>
      </c>
      <c r="F25" s="5" t="s">
        <v>96</v>
      </c>
      <c r="G25" s="5" t="s">
        <v>96</v>
      </c>
      <c r="H25" s="5" t="s">
        <v>96</v>
      </c>
      <c r="I25" s="5" t="s">
        <v>96</v>
      </c>
      <c r="J25" s="5" t="s">
        <v>96</v>
      </c>
      <c r="K25" s="5" t="s">
        <v>96</v>
      </c>
      <c r="L25" s="5" t="s">
        <v>96</v>
      </c>
      <c r="M25" s="5" t="s">
        <v>96</v>
      </c>
      <c r="N25" s="5" t="s">
        <v>96</v>
      </c>
      <c r="O25" s="5" t="s">
        <v>96</v>
      </c>
      <c r="P25" s="620"/>
      <c r="Q25" s="5" t="s">
        <v>96</v>
      </c>
      <c r="R25" s="5" t="s">
        <v>96</v>
      </c>
      <c r="S25" s="5" t="s">
        <v>96</v>
      </c>
      <c r="T25" s="5" t="s">
        <v>96</v>
      </c>
      <c r="U25" s="620" t="s">
        <v>96</v>
      </c>
      <c r="V25" s="6"/>
      <c r="W25" s="7"/>
      <c r="X25" s="7"/>
      <c r="Y25" s="7"/>
      <c r="Z25" s="7"/>
    </row>
    <row r="26" spans="1:26" ht="12.75" customHeight="1">
      <c r="A26" s="5" t="s">
        <v>92</v>
      </c>
      <c r="B26" s="5" t="s">
        <v>93</v>
      </c>
      <c r="C26" s="5" t="s">
        <v>143</v>
      </c>
      <c r="D26" s="5" t="s">
        <v>144</v>
      </c>
      <c r="E26" s="5" t="s">
        <v>96</v>
      </c>
      <c r="F26" s="5" t="s">
        <v>96</v>
      </c>
      <c r="G26" s="5" t="s">
        <v>96</v>
      </c>
      <c r="H26" s="5" t="s">
        <v>96</v>
      </c>
      <c r="I26" s="5" t="s">
        <v>96</v>
      </c>
      <c r="J26" s="5" t="s">
        <v>96</v>
      </c>
      <c r="K26" s="5" t="s">
        <v>96</v>
      </c>
      <c r="L26" s="5" t="s">
        <v>96</v>
      </c>
      <c r="M26" s="5" t="s">
        <v>96</v>
      </c>
      <c r="N26" s="5" t="s">
        <v>96</v>
      </c>
      <c r="O26" s="5" t="s">
        <v>96</v>
      </c>
      <c r="P26" s="620"/>
      <c r="Q26" s="5" t="s">
        <v>96</v>
      </c>
      <c r="R26" s="5" t="s">
        <v>96</v>
      </c>
      <c r="S26" s="5" t="s">
        <v>96</v>
      </c>
      <c r="T26" s="5" t="s">
        <v>96</v>
      </c>
      <c r="U26" s="620" t="s">
        <v>96</v>
      </c>
      <c r="V26" s="6"/>
      <c r="W26" s="7"/>
      <c r="X26" s="7"/>
      <c r="Y26" s="7"/>
      <c r="Z26" s="7"/>
    </row>
    <row r="27" spans="1:26" ht="12.75" customHeight="1">
      <c r="A27" s="5" t="s">
        <v>92</v>
      </c>
      <c r="B27" s="5" t="s">
        <v>93</v>
      </c>
      <c r="C27" s="5" t="s">
        <v>145</v>
      </c>
      <c r="D27" s="5" t="s">
        <v>146</v>
      </c>
      <c r="E27" s="5" t="s">
        <v>96</v>
      </c>
      <c r="F27" s="5" t="s">
        <v>96</v>
      </c>
      <c r="G27" s="5" t="s">
        <v>96</v>
      </c>
      <c r="H27" s="5" t="s">
        <v>96</v>
      </c>
      <c r="I27" s="5" t="s">
        <v>96</v>
      </c>
      <c r="J27" s="5" t="s">
        <v>96</v>
      </c>
      <c r="K27" s="5" t="s">
        <v>96</v>
      </c>
      <c r="L27" s="5" t="s">
        <v>96</v>
      </c>
      <c r="M27" s="5" t="s">
        <v>96</v>
      </c>
      <c r="N27" s="5" t="s">
        <v>96</v>
      </c>
      <c r="O27" s="5" t="s">
        <v>96</v>
      </c>
      <c r="P27" s="620"/>
      <c r="Q27" s="5" t="s">
        <v>96</v>
      </c>
      <c r="R27" s="5" t="s">
        <v>96</v>
      </c>
      <c r="S27" s="5" t="s">
        <v>96</v>
      </c>
      <c r="T27" s="5" t="s">
        <v>96</v>
      </c>
      <c r="U27" s="620" t="s">
        <v>96</v>
      </c>
      <c r="V27" s="6"/>
      <c r="W27" s="7"/>
      <c r="X27" s="7"/>
      <c r="Y27" s="7"/>
      <c r="Z27" s="7"/>
    </row>
    <row r="28" spans="1:26" ht="12.75" customHeight="1">
      <c r="A28" s="5" t="s">
        <v>147</v>
      </c>
      <c r="B28" s="5" t="s">
        <v>148</v>
      </c>
      <c r="C28" s="5" t="s">
        <v>149</v>
      </c>
      <c r="D28" s="5" t="s">
        <v>150</v>
      </c>
      <c r="E28" s="5" t="s">
        <v>96</v>
      </c>
      <c r="F28" s="5" t="s">
        <v>96</v>
      </c>
      <c r="G28" s="5"/>
      <c r="H28" s="5" t="s">
        <v>96</v>
      </c>
      <c r="I28" s="5" t="s">
        <v>96</v>
      </c>
      <c r="J28" s="5" t="s">
        <v>96</v>
      </c>
      <c r="K28" s="5" t="s">
        <v>96</v>
      </c>
      <c r="L28" s="5" t="s">
        <v>96</v>
      </c>
      <c r="M28" s="5" t="s">
        <v>96</v>
      </c>
      <c r="N28" s="5" t="s">
        <v>96</v>
      </c>
      <c r="O28" s="5"/>
      <c r="P28" s="620"/>
      <c r="Q28" s="5"/>
      <c r="R28" s="5"/>
      <c r="S28" s="5"/>
      <c r="T28" s="5"/>
      <c r="U28" s="620"/>
      <c r="V28" s="6"/>
      <c r="W28" s="7"/>
      <c r="X28" s="7"/>
      <c r="Y28" s="7"/>
      <c r="Z28" s="7"/>
    </row>
    <row r="29" spans="1:26" ht="12.75" customHeight="1">
      <c r="A29" s="5" t="s">
        <v>147</v>
      </c>
      <c r="B29" s="5" t="s">
        <v>148</v>
      </c>
      <c r="C29" s="5" t="s">
        <v>151</v>
      </c>
      <c r="D29" s="5" t="s">
        <v>152</v>
      </c>
      <c r="E29" s="5" t="s">
        <v>96</v>
      </c>
      <c r="F29" s="5" t="s">
        <v>96</v>
      </c>
      <c r="G29" s="5"/>
      <c r="H29" s="5" t="s">
        <v>96</v>
      </c>
      <c r="I29" s="5" t="s">
        <v>96</v>
      </c>
      <c r="J29" s="5" t="s">
        <v>96</v>
      </c>
      <c r="K29" s="5" t="s">
        <v>96</v>
      </c>
      <c r="L29" s="5" t="s">
        <v>96</v>
      </c>
      <c r="M29" s="5" t="s">
        <v>96</v>
      </c>
      <c r="N29" s="5" t="s">
        <v>96</v>
      </c>
      <c r="O29" s="5"/>
      <c r="P29" s="620"/>
      <c r="Q29" s="5"/>
      <c r="R29" s="5"/>
      <c r="S29" s="5"/>
      <c r="T29" s="5"/>
      <c r="U29" s="620"/>
      <c r="V29" s="6"/>
      <c r="W29" s="7"/>
      <c r="X29" s="7"/>
      <c r="Y29" s="7"/>
      <c r="Z29" s="7"/>
    </row>
    <row r="30" spans="1:26" ht="12.75" customHeight="1">
      <c r="A30" s="5" t="s">
        <v>147</v>
      </c>
      <c r="B30" s="5" t="s">
        <v>148</v>
      </c>
      <c r="C30" s="5" t="s">
        <v>153</v>
      </c>
      <c r="D30" s="5" t="s">
        <v>154</v>
      </c>
      <c r="E30" s="5" t="s">
        <v>96</v>
      </c>
      <c r="F30" s="5" t="s">
        <v>96</v>
      </c>
      <c r="G30" s="5"/>
      <c r="H30" s="5" t="s">
        <v>96</v>
      </c>
      <c r="I30" s="5" t="s">
        <v>96</v>
      </c>
      <c r="J30" s="5" t="s">
        <v>96</v>
      </c>
      <c r="K30" s="5" t="s">
        <v>96</v>
      </c>
      <c r="L30" s="5" t="s">
        <v>96</v>
      </c>
      <c r="M30" s="5" t="s">
        <v>96</v>
      </c>
      <c r="N30" s="5" t="s">
        <v>96</v>
      </c>
      <c r="O30" s="5"/>
      <c r="P30" s="620"/>
      <c r="Q30" s="5"/>
      <c r="R30" s="5"/>
      <c r="S30" s="5"/>
      <c r="T30" s="5"/>
      <c r="U30" s="620"/>
      <c r="V30" s="6"/>
      <c r="W30" s="7"/>
      <c r="X30" s="7"/>
      <c r="Y30" s="7"/>
      <c r="Z30" s="7"/>
    </row>
    <row r="31" spans="1:26" ht="12.75" customHeight="1">
      <c r="A31" s="5" t="s">
        <v>147</v>
      </c>
      <c r="B31" s="5" t="s">
        <v>148</v>
      </c>
      <c r="C31" s="5" t="s">
        <v>155</v>
      </c>
      <c r="D31" s="5" t="s">
        <v>156</v>
      </c>
      <c r="E31" s="5" t="s">
        <v>96</v>
      </c>
      <c r="F31" s="5" t="s">
        <v>96</v>
      </c>
      <c r="G31" s="5"/>
      <c r="H31" s="5" t="s">
        <v>96</v>
      </c>
      <c r="I31" s="5" t="s">
        <v>96</v>
      </c>
      <c r="J31" s="5" t="s">
        <v>96</v>
      </c>
      <c r="K31" s="5" t="s">
        <v>96</v>
      </c>
      <c r="L31" s="5" t="s">
        <v>96</v>
      </c>
      <c r="M31" s="5" t="s">
        <v>96</v>
      </c>
      <c r="N31" s="5" t="s">
        <v>96</v>
      </c>
      <c r="O31" s="5"/>
      <c r="P31" s="620"/>
      <c r="Q31" s="5"/>
      <c r="R31" s="5"/>
      <c r="S31" s="5"/>
      <c r="T31" s="5"/>
      <c r="U31" s="620"/>
      <c r="V31" s="6"/>
      <c r="W31" s="7"/>
      <c r="X31" s="7"/>
      <c r="Y31" s="7"/>
      <c r="Z31" s="7"/>
    </row>
    <row r="32" spans="1:26" ht="12.75" customHeight="1">
      <c r="A32" s="5" t="s">
        <v>147</v>
      </c>
      <c r="B32" s="5" t="s">
        <v>148</v>
      </c>
      <c r="C32" s="5" t="s">
        <v>157</v>
      </c>
      <c r="D32" s="5" t="s">
        <v>158</v>
      </c>
      <c r="E32" s="5" t="s">
        <v>96</v>
      </c>
      <c r="F32" s="5" t="s">
        <v>96</v>
      </c>
      <c r="G32" s="5"/>
      <c r="H32" s="5" t="s">
        <v>96</v>
      </c>
      <c r="I32" s="5" t="s">
        <v>96</v>
      </c>
      <c r="J32" s="5" t="s">
        <v>96</v>
      </c>
      <c r="K32" s="5" t="s">
        <v>96</v>
      </c>
      <c r="L32" s="5" t="s">
        <v>96</v>
      </c>
      <c r="M32" s="5" t="s">
        <v>96</v>
      </c>
      <c r="N32" s="5" t="s">
        <v>96</v>
      </c>
      <c r="O32" s="5"/>
      <c r="P32" s="620"/>
      <c r="Q32" s="5"/>
      <c r="R32" s="5"/>
      <c r="S32" s="5"/>
      <c r="T32" s="5"/>
      <c r="U32" s="620"/>
      <c r="V32" s="6"/>
      <c r="W32" s="7"/>
      <c r="X32" s="7"/>
      <c r="Y32" s="7"/>
      <c r="Z32" s="7"/>
    </row>
    <row r="33" spans="1:26" ht="12.75" customHeight="1">
      <c r="A33" s="5" t="s">
        <v>147</v>
      </c>
      <c r="B33" s="5" t="s">
        <v>148</v>
      </c>
      <c r="C33" s="5" t="s">
        <v>159</v>
      </c>
      <c r="D33" s="5" t="s">
        <v>160</v>
      </c>
      <c r="E33" s="5" t="s">
        <v>96</v>
      </c>
      <c r="F33" s="5" t="s">
        <v>96</v>
      </c>
      <c r="G33" s="5"/>
      <c r="H33" s="5" t="s">
        <v>96</v>
      </c>
      <c r="I33" s="5" t="s">
        <v>96</v>
      </c>
      <c r="J33" s="5" t="s">
        <v>96</v>
      </c>
      <c r="K33" s="5" t="s">
        <v>96</v>
      </c>
      <c r="L33" s="5" t="s">
        <v>96</v>
      </c>
      <c r="M33" s="5" t="s">
        <v>96</v>
      </c>
      <c r="N33" s="5" t="s">
        <v>96</v>
      </c>
      <c r="O33" s="5"/>
      <c r="P33" s="620"/>
      <c r="Q33" s="5"/>
      <c r="R33" s="5"/>
      <c r="S33" s="5"/>
      <c r="T33" s="5"/>
      <c r="U33" s="620"/>
      <c r="V33" s="6"/>
      <c r="W33" s="7"/>
      <c r="X33" s="7"/>
      <c r="Y33" s="7"/>
      <c r="Z33" s="7"/>
    </row>
    <row r="34" spans="1:26" ht="12.75" customHeight="1">
      <c r="A34" s="5" t="s">
        <v>147</v>
      </c>
      <c r="B34" s="5" t="s">
        <v>148</v>
      </c>
      <c r="C34" s="5" t="s">
        <v>161</v>
      </c>
      <c r="D34" s="5" t="s">
        <v>162</v>
      </c>
      <c r="E34" s="5" t="s">
        <v>96</v>
      </c>
      <c r="F34" s="5" t="s">
        <v>96</v>
      </c>
      <c r="G34" s="5"/>
      <c r="H34" s="5" t="s">
        <v>96</v>
      </c>
      <c r="I34" s="5" t="s">
        <v>96</v>
      </c>
      <c r="J34" s="5" t="s">
        <v>96</v>
      </c>
      <c r="K34" s="5" t="s">
        <v>96</v>
      </c>
      <c r="L34" s="5" t="s">
        <v>96</v>
      </c>
      <c r="M34" s="5" t="s">
        <v>96</v>
      </c>
      <c r="N34" s="5" t="s">
        <v>96</v>
      </c>
      <c r="O34" s="5"/>
      <c r="P34" s="620"/>
      <c r="Q34" s="5"/>
      <c r="R34" s="5"/>
      <c r="S34" s="5"/>
      <c r="T34" s="5"/>
      <c r="U34" s="620"/>
      <c r="V34" s="6"/>
      <c r="W34" s="7"/>
      <c r="X34" s="7"/>
      <c r="Y34" s="7"/>
      <c r="Z34" s="7"/>
    </row>
    <row r="35" spans="1:26" ht="12.75" customHeight="1">
      <c r="A35" s="5" t="s">
        <v>147</v>
      </c>
      <c r="B35" s="5" t="s">
        <v>148</v>
      </c>
      <c r="C35" s="5" t="s">
        <v>163</v>
      </c>
      <c r="D35" s="5" t="s">
        <v>164</v>
      </c>
      <c r="E35" s="5" t="s">
        <v>96</v>
      </c>
      <c r="F35" s="5" t="s">
        <v>96</v>
      </c>
      <c r="G35" s="5"/>
      <c r="H35" s="5" t="s">
        <v>96</v>
      </c>
      <c r="I35" s="5" t="s">
        <v>96</v>
      </c>
      <c r="J35" s="5" t="s">
        <v>96</v>
      </c>
      <c r="K35" s="5" t="s">
        <v>96</v>
      </c>
      <c r="L35" s="5" t="s">
        <v>96</v>
      </c>
      <c r="M35" s="5" t="s">
        <v>96</v>
      </c>
      <c r="N35" s="5" t="s">
        <v>96</v>
      </c>
      <c r="O35" s="5"/>
      <c r="P35" s="620"/>
      <c r="Q35" s="5"/>
      <c r="R35" s="5"/>
      <c r="S35" s="5"/>
      <c r="T35" s="5"/>
      <c r="U35" s="620"/>
      <c r="V35" s="6"/>
      <c r="W35" s="7"/>
      <c r="X35" s="7"/>
      <c r="Y35" s="7"/>
      <c r="Z35" s="7"/>
    </row>
    <row r="36" spans="1:26" ht="12.75" customHeight="1">
      <c r="A36" s="5" t="s">
        <v>147</v>
      </c>
      <c r="B36" s="5" t="s">
        <v>148</v>
      </c>
      <c r="C36" s="5" t="s">
        <v>165</v>
      </c>
      <c r="D36" s="5" t="s">
        <v>166</v>
      </c>
      <c r="E36" s="5" t="s">
        <v>96</v>
      </c>
      <c r="F36" s="5" t="s">
        <v>96</v>
      </c>
      <c r="G36" s="5"/>
      <c r="H36" s="5" t="s">
        <v>96</v>
      </c>
      <c r="I36" s="5" t="s">
        <v>96</v>
      </c>
      <c r="J36" s="5" t="s">
        <v>96</v>
      </c>
      <c r="K36" s="5" t="s">
        <v>96</v>
      </c>
      <c r="L36" s="5" t="s">
        <v>96</v>
      </c>
      <c r="M36" s="5" t="s">
        <v>96</v>
      </c>
      <c r="N36" s="5" t="s">
        <v>96</v>
      </c>
      <c r="O36" s="5"/>
      <c r="P36" s="620"/>
      <c r="Q36" s="5"/>
      <c r="R36" s="5"/>
      <c r="S36" s="5"/>
      <c r="T36" s="5"/>
      <c r="U36" s="620"/>
      <c r="V36" s="6"/>
      <c r="W36" s="7"/>
      <c r="X36" s="7"/>
      <c r="Y36" s="7"/>
      <c r="Z36" s="7"/>
    </row>
    <row r="37" spans="1:26" ht="12.75" customHeight="1">
      <c r="A37" s="5" t="s">
        <v>147</v>
      </c>
      <c r="B37" s="5" t="s">
        <v>148</v>
      </c>
      <c r="C37" s="5" t="s">
        <v>167</v>
      </c>
      <c r="D37" s="5" t="s">
        <v>168</v>
      </c>
      <c r="E37" s="5" t="s">
        <v>96</v>
      </c>
      <c r="F37" s="5" t="s">
        <v>96</v>
      </c>
      <c r="G37" s="5"/>
      <c r="H37" s="5" t="s">
        <v>96</v>
      </c>
      <c r="I37" s="5" t="s">
        <v>96</v>
      </c>
      <c r="J37" s="5" t="s">
        <v>96</v>
      </c>
      <c r="K37" s="5" t="s">
        <v>96</v>
      </c>
      <c r="L37" s="5" t="s">
        <v>96</v>
      </c>
      <c r="M37" s="5" t="s">
        <v>96</v>
      </c>
      <c r="N37" s="5" t="s">
        <v>96</v>
      </c>
      <c r="O37" s="5"/>
      <c r="P37" s="620"/>
      <c r="Q37" s="5"/>
      <c r="R37" s="5"/>
      <c r="S37" s="5"/>
      <c r="T37" s="5"/>
      <c r="U37" s="620"/>
      <c r="V37" s="6"/>
      <c r="W37" s="7"/>
      <c r="X37" s="7"/>
      <c r="Y37" s="7"/>
      <c r="Z37" s="7"/>
    </row>
    <row r="38" spans="1:26" ht="12.75" customHeight="1">
      <c r="A38" s="5" t="s">
        <v>147</v>
      </c>
      <c r="B38" s="5" t="s">
        <v>148</v>
      </c>
      <c r="C38" s="5" t="s">
        <v>169</v>
      </c>
      <c r="D38" s="5" t="s">
        <v>170</v>
      </c>
      <c r="E38" s="5" t="s">
        <v>96</v>
      </c>
      <c r="F38" s="5" t="s">
        <v>96</v>
      </c>
      <c r="G38" s="5"/>
      <c r="H38" s="5" t="s">
        <v>96</v>
      </c>
      <c r="I38" s="5" t="s">
        <v>96</v>
      </c>
      <c r="J38" s="5" t="s">
        <v>96</v>
      </c>
      <c r="K38" s="5" t="s">
        <v>96</v>
      </c>
      <c r="L38" s="5" t="s">
        <v>96</v>
      </c>
      <c r="M38" s="5" t="s">
        <v>96</v>
      </c>
      <c r="N38" s="5" t="s">
        <v>96</v>
      </c>
      <c r="O38" s="5"/>
      <c r="P38" s="620"/>
      <c r="Q38" s="5"/>
      <c r="R38" s="5"/>
      <c r="S38" s="5"/>
      <c r="T38" s="5"/>
      <c r="U38" s="620"/>
      <c r="V38" s="6"/>
      <c r="W38" s="7"/>
      <c r="X38" s="7"/>
      <c r="Y38" s="7"/>
      <c r="Z38" s="7"/>
    </row>
    <row r="39" spans="1:26" ht="12.75" customHeight="1">
      <c r="A39" s="5" t="s">
        <v>147</v>
      </c>
      <c r="B39" s="5" t="s">
        <v>148</v>
      </c>
      <c r="C39" s="5" t="s">
        <v>171</v>
      </c>
      <c r="D39" s="5" t="s">
        <v>172</v>
      </c>
      <c r="E39" s="5" t="s">
        <v>96</v>
      </c>
      <c r="F39" s="5" t="s">
        <v>96</v>
      </c>
      <c r="G39" s="5"/>
      <c r="H39" s="5" t="s">
        <v>96</v>
      </c>
      <c r="I39" s="5" t="s">
        <v>96</v>
      </c>
      <c r="J39" s="5" t="s">
        <v>96</v>
      </c>
      <c r="K39" s="5" t="s">
        <v>96</v>
      </c>
      <c r="L39" s="5" t="s">
        <v>96</v>
      </c>
      <c r="M39" s="5" t="s">
        <v>96</v>
      </c>
      <c r="N39" s="5" t="s">
        <v>96</v>
      </c>
      <c r="O39" s="5"/>
      <c r="P39" s="620"/>
      <c r="Q39" s="5"/>
      <c r="R39" s="5"/>
      <c r="S39" s="5"/>
      <c r="T39" s="5"/>
      <c r="U39" s="620"/>
      <c r="V39" s="6"/>
      <c r="W39" s="7"/>
      <c r="X39" s="7"/>
      <c r="Y39" s="7"/>
      <c r="Z39" s="7"/>
    </row>
    <row r="40" spans="1:26" ht="12.75" customHeight="1">
      <c r="A40" s="5" t="s">
        <v>147</v>
      </c>
      <c r="B40" s="5" t="s">
        <v>148</v>
      </c>
      <c r="C40" s="5" t="s">
        <v>173</v>
      </c>
      <c r="D40" s="5" t="s">
        <v>174</v>
      </c>
      <c r="E40" s="5" t="s">
        <v>96</v>
      </c>
      <c r="F40" s="5" t="s">
        <v>96</v>
      </c>
      <c r="G40" s="5"/>
      <c r="H40" s="5" t="s">
        <v>96</v>
      </c>
      <c r="I40" s="5" t="s">
        <v>96</v>
      </c>
      <c r="J40" s="5" t="s">
        <v>96</v>
      </c>
      <c r="K40" s="5" t="s">
        <v>96</v>
      </c>
      <c r="L40" s="5" t="s">
        <v>96</v>
      </c>
      <c r="M40" s="5" t="s">
        <v>96</v>
      </c>
      <c r="N40" s="5" t="s">
        <v>96</v>
      </c>
      <c r="O40" s="5"/>
      <c r="P40" s="620"/>
      <c r="Q40" s="5"/>
      <c r="R40" s="5"/>
      <c r="S40" s="5"/>
      <c r="T40" s="5"/>
      <c r="U40" s="620"/>
      <c r="V40" s="6"/>
      <c r="W40" s="7"/>
      <c r="X40" s="7"/>
      <c r="Y40" s="7"/>
      <c r="Z40" s="7"/>
    </row>
    <row r="41" spans="1:26" ht="12.75" customHeight="1">
      <c r="A41" s="5" t="s">
        <v>147</v>
      </c>
      <c r="B41" s="5" t="s">
        <v>148</v>
      </c>
      <c r="C41" s="5" t="s">
        <v>175</v>
      </c>
      <c r="D41" s="5" t="s">
        <v>176</v>
      </c>
      <c r="E41" s="5" t="s">
        <v>96</v>
      </c>
      <c r="F41" s="5" t="s">
        <v>96</v>
      </c>
      <c r="G41" s="5"/>
      <c r="H41" s="5" t="s">
        <v>96</v>
      </c>
      <c r="I41" s="5" t="s">
        <v>96</v>
      </c>
      <c r="J41" s="5" t="s">
        <v>96</v>
      </c>
      <c r="K41" s="5" t="s">
        <v>96</v>
      </c>
      <c r="L41" s="5" t="s">
        <v>96</v>
      </c>
      <c r="M41" s="5" t="s">
        <v>96</v>
      </c>
      <c r="N41" s="5" t="s">
        <v>96</v>
      </c>
      <c r="O41" s="5"/>
      <c r="P41" s="620"/>
      <c r="Q41" s="5"/>
      <c r="R41" s="5"/>
      <c r="S41" s="5"/>
      <c r="T41" s="5"/>
      <c r="U41" s="620"/>
      <c r="V41" s="6"/>
      <c r="W41" s="7"/>
      <c r="X41" s="7"/>
      <c r="Y41" s="7"/>
      <c r="Z41" s="7"/>
    </row>
    <row r="42" spans="1:26" ht="12.75" customHeight="1">
      <c r="A42" s="5" t="s">
        <v>147</v>
      </c>
      <c r="B42" s="5" t="s">
        <v>148</v>
      </c>
      <c r="C42" s="5" t="s">
        <v>177</v>
      </c>
      <c r="D42" s="5" t="s">
        <v>178</v>
      </c>
      <c r="E42" s="5" t="s">
        <v>96</v>
      </c>
      <c r="F42" s="5" t="s">
        <v>96</v>
      </c>
      <c r="G42" s="5"/>
      <c r="H42" s="5" t="s">
        <v>96</v>
      </c>
      <c r="I42" s="5" t="s">
        <v>96</v>
      </c>
      <c r="J42" s="5" t="s">
        <v>96</v>
      </c>
      <c r="K42" s="5" t="s">
        <v>96</v>
      </c>
      <c r="L42" s="5" t="s">
        <v>96</v>
      </c>
      <c r="M42" s="5" t="s">
        <v>96</v>
      </c>
      <c r="N42" s="5" t="s">
        <v>96</v>
      </c>
      <c r="O42" s="5"/>
      <c r="P42" s="620"/>
      <c r="Q42" s="5"/>
      <c r="R42" s="5"/>
      <c r="S42" s="5"/>
      <c r="T42" s="5"/>
      <c r="U42" s="620"/>
      <c r="V42" s="6"/>
      <c r="W42" s="7"/>
      <c r="X42" s="7"/>
      <c r="Y42" s="7"/>
      <c r="Z42" s="7"/>
    </row>
    <row r="43" spans="1:26" ht="12.75" customHeight="1">
      <c r="A43" s="5" t="s">
        <v>147</v>
      </c>
      <c r="B43" s="5" t="s">
        <v>148</v>
      </c>
      <c r="C43" s="5" t="s">
        <v>179</v>
      </c>
      <c r="D43" s="5" t="s">
        <v>180</v>
      </c>
      <c r="E43" s="5" t="s">
        <v>96</v>
      </c>
      <c r="F43" s="5" t="s">
        <v>96</v>
      </c>
      <c r="G43" s="5"/>
      <c r="H43" s="5" t="s">
        <v>96</v>
      </c>
      <c r="I43" s="5" t="s">
        <v>96</v>
      </c>
      <c r="J43" s="5" t="s">
        <v>96</v>
      </c>
      <c r="K43" s="5" t="s">
        <v>96</v>
      </c>
      <c r="L43" s="5" t="s">
        <v>96</v>
      </c>
      <c r="M43" s="5" t="s">
        <v>96</v>
      </c>
      <c r="N43" s="5" t="s">
        <v>96</v>
      </c>
      <c r="O43" s="5"/>
      <c r="P43" s="620"/>
      <c r="Q43" s="5"/>
      <c r="R43" s="5"/>
      <c r="S43" s="5"/>
      <c r="T43" s="5"/>
      <c r="U43" s="620"/>
      <c r="V43" s="6"/>
      <c r="W43" s="7"/>
      <c r="X43" s="7"/>
      <c r="Y43" s="7"/>
      <c r="Z43" s="7"/>
    </row>
    <row r="44" spans="1:26" ht="12.75" customHeight="1">
      <c r="A44" s="5" t="s">
        <v>147</v>
      </c>
      <c r="B44" s="5" t="s">
        <v>148</v>
      </c>
      <c r="C44" s="5" t="s">
        <v>181</v>
      </c>
      <c r="D44" s="5" t="s">
        <v>182</v>
      </c>
      <c r="E44" s="5" t="s">
        <v>96</v>
      </c>
      <c r="F44" s="5" t="s">
        <v>96</v>
      </c>
      <c r="G44" s="5"/>
      <c r="H44" s="5" t="s">
        <v>96</v>
      </c>
      <c r="I44" s="5" t="s">
        <v>96</v>
      </c>
      <c r="J44" s="5" t="s">
        <v>96</v>
      </c>
      <c r="K44" s="5" t="s">
        <v>96</v>
      </c>
      <c r="L44" s="5" t="s">
        <v>96</v>
      </c>
      <c r="M44" s="5" t="s">
        <v>96</v>
      </c>
      <c r="N44" s="5" t="s">
        <v>96</v>
      </c>
      <c r="O44" s="5"/>
      <c r="P44" s="620"/>
      <c r="Q44" s="5"/>
      <c r="R44" s="5"/>
      <c r="S44" s="5"/>
      <c r="T44" s="5"/>
      <c r="U44" s="620"/>
      <c r="V44" s="6"/>
      <c r="W44" s="7"/>
      <c r="X44" s="7"/>
      <c r="Y44" s="7"/>
      <c r="Z44" s="7"/>
    </row>
    <row r="45" spans="1:26" ht="12.75" customHeight="1">
      <c r="A45" s="5" t="s">
        <v>147</v>
      </c>
      <c r="B45" s="5" t="s">
        <v>148</v>
      </c>
      <c r="C45" s="5" t="s">
        <v>183</v>
      </c>
      <c r="D45" s="5" t="s">
        <v>184</v>
      </c>
      <c r="E45" s="5" t="s">
        <v>96</v>
      </c>
      <c r="F45" s="5" t="s">
        <v>96</v>
      </c>
      <c r="G45" s="5"/>
      <c r="H45" s="5" t="s">
        <v>96</v>
      </c>
      <c r="I45" s="5" t="s">
        <v>96</v>
      </c>
      <c r="J45" s="5" t="s">
        <v>96</v>
      </c>
      <c r="K45" s="5" t="s">
        <v>96</v>
      </c>
      <c r="L45" s="5" t="s">
        <v>96</v>
      </c>
      <c r="M45" s="5" t="s">
        <v>96</v>
      </c>
      <c r="N45" s="5" t="s">
        <v>96</v>
      </c>
      <c r="O45" s="5"/>
      <c r="P45" s="620"/>
      <c r="Q45" s="5"/>
      <c r="R45" s="5"/>
      <c r="S45" s="5"/>
      <c r="T45" s="5"/>
      <c r="U45" s="620"/>
      <c r="V45" s="6"/>
      <c r="W45" s="7"/>
      <c r="X45" s="7"/>
      <c r="Y45" s="7"/>
      <c r="Z45" s="7"/>
    </row>
    <row r="46" spans="1:26" ht="12.75" customHeight="1">
      <c r="A46" s="5" t="s">
        <v>147</v>
      </c>
      <c r="B46" s="5" t="s">
        <v>148</v>
      </c>
      <c r="C46" s="8" t="s">
        <v>185</v>
      </c>
      <c r="D46" s="5" t="s">
        <v>186</v>
      </c>
      <c r="E46" s="5" t="s">
        <v>96</v>
      </c>
      <c r="F46" s="5" t="s">
        <v>96</v>
      </c>
      <c r="G46" s="5"/>
      <c r="H46" s="5" t="s">
        <v>96</v>
      </c>
      <c r="I46" s="5" t="s">
        <v>96</v>
      </c>
      <c r="J46" s="5" t="s">
        <v>96</v>
      </c>
      <c r="K46" s="5" t="s">
        <v>96</v>
      </c>
      <c r="L46" s="5" t="s">
        <v>96</v>
      </c>
      <c r="M46" s="5" t="s">
        <v>96</v>
      </c>
      <c r="N46" s="5" t="s">
        <v>96</v>
      </c>
      <c r="O46" s="5"/>
      <c r="P46" s="620"/>
      <c r="Q46" s="5"/>
      <c r="R46" s="5"/>
      <c r="S46" s="5"/>
      <c r="T46" s="5"/>
      <c r="U46" s="620"/>
      <c r="V46" s="6"/>
      <c r="W46" s="7"/>
      <c r="X46" s="7"/>
      <c r="Y46" s="7"/>
      <c r="Z46" s="7"/>
    </row>
    <row r="47" spans="1:26" ht="12.75" customHeight="1">
      <c r="A47" s="5" t="s">
        <v>187</v>
      </c>
      <c r="B47" s="7" t="s">
        <v>188</v>
      </c>
      <c r="C47" s="5" t="s">
        <v>189</v>
      </c>
      <c r="D47" s="7" t="s">
        <v>190</v>
      </c>
      <c r="E47" s="5"/>
      <c r="F47" s="5"/>
      <c r="G47" s="5"/>
      <c r="H47" s="5"/>
      <c r="I47" s="5"/>
      <c r="J47" s="5" t="s">
        <v>96</v>
      </c>
      <c r="K47" s="5"/>
      <c r="L47" s="5"/>
      <c r="M47" s="5" t="s">
        <v>96</v>
      </c>
      <c r="N47" s="5"/>
      <c r="O47" s="5"/>
      <c r="P47" s="620"/>
      <c r="Q47" s="5"/>
      <c r="R47" s="5"/>
      <c r="S47" s="5"/>
      <c r="T47" s="5"/>
      <c r="U47" s="620"/>
      <c r="V47" s="6"/>
      <c r="W47" s="7"/>
      <c r="X47" s="7"/>
      <c r="Y47" s="7"/>
      <c r="Z47" s="7"/>
    </row>
    <row r="48" spans="1:26" ht="12.75" customHeight="1">
      <c r="A48" s="620" t="s">
        <v>187</v>
      </c>
      <c r="B48" s="5" t="s">
        <v>188</v>
      </c>
      <c r="C48" s="9" t="s">
        <v>191</v>
      </c>
      <c r="D48" s="5" t="s">
        <v>192</v>
      </c>
      <c r="E48" s="621"/>
      <c r="F48" s="5"/>
      <c r="G48" s="5"/>
      <c r="H48" s="5"/>
      <c r="I48" s="5"/>
      <c r="J48" s="5" t="s">
        <v>96</v>
      </c>
      <c r="K48" s="5"/>
      <c r="L48" s="5"/>
      <c r="M48" s="5" t="s">
        <v>96</v>
      </c>
      <c r="N48" s="5"/>
      <c r="O48" s="5"/>
      <c r="P48" s="620"/>
      <c r="Q48" s="5"/>
      <c r="R48" s="5"/>
      <c r="S48" s="5"/>
      <c r="T48" s="5"/>
      <c r="U48" s="620"/>
      <c r="V48" s="6"/>
      <c r="W48" s="7"/>
      <c r="X48" s="7"/>
      <c r="Y48" s="7"/>
      <c r="Z48" s="7"/>
    </row>
    <row r="49" spans="1:26" ht="12.75" customHeight="1">
      <c r="A49" s="620" t="s">
        <v>187</v>
      </c>
      <c r="B49" s="5" t="s">
        <v>188</v>
      </c>
      <c r="C49" s="5" t="s">
        <v>193</v>
      </c>
      <c r="D49" s="5" t="s">
        <v>194</v>
      </c>
      <c r="E49" s="621"/>
      <c r="F49" s="5"/>
      <c r="G49" s="5"/>
      <c r="H49" s="5"/>
      <c r="I49" s="5"/>
      <c r="J49" s="5" t="s">
        <v>96</v>
      </c>
      <c r="K49" s="5"/>
      <c r="L49" s="5" t="s">
        <v>96</v>
      </c>
      <c r="M49" s="5"/>
      <c r="N49" s="5"/>
      <c r="O49" s="5"/>
      <c r="P49" s="620"/>
      <c r="Q49" s="5"/>
      <c r="R49" s="5"/>
      <c r="S49" s="5"/>
      <c r="T49" s="5"/>
      <c r="U49" s="620"/>
      <c r="V49" s="6"/>
      <c r="W49" s="7"/>
      <c r="X49" s="7"/>
      <c r="Y49" s="7"/>
      <c r="Z49" s="7"/>
    </row>
    <row r="50" spans="1:26" ht="12.75" customHeight="1">
      <c r="A50" s="5" t="s">
        <v>187</v>
      </c>
      <c r="B50" s="9" t="s">
        <v>188</v>
      </c>
      <c r="C50" s="9" t="s">
        <v>195</v>
      </c>
      <c r="D50" s="9" t="s">
        <v>196</v>
      </c>
      <c r="E50" s="5"/>
      <c r="F50" s="5"/>
      <c r="G50" s="5"/>
      <c r="H50" s="5"/>
      <c r="I50" s="5"/>
      <c r="J50" s="5" t="s">
        <v>96</v>
      </c>
      <c r="K50" s="5"/>
      <c r="L50" s="5" t="s">
        <v>96</v>
      </c>
      <c r="M50" s="5"/>
      <c r="N50" s="5"/>
      <c r="O50" s="5"/>
      <c r="P50" s="620"/>
      <c r="Q50" s="5"/>
      <c r="R50" s="5"/>
      <c r="S50" s="5"/>
      <c r="T50" s="5"/>
      <c r="U50" s="620"/>
      <c r="V50" s="6"/>
      <c r="W50" s="7"/>
      <c r="X50" s="7"/>
      <c r="Y50" s="7"/>
      <c r="Z50" s="7"/>
    </row>
    <row r="51" spans="1:26" ht="12.75" customHeight="1">
      <c r="A51" s="5" t="s">
        <v>187</v>
      </c>
      <c r="B51" s="5" t="s">
        <v>188</v>
      </c>
      <c r="C51" s="5" t="s">
        <v>197</v>
      </c>
      <c r="D51" s="5" t="s">
        <v>198</v>
      </c>
      <c r="E51" s="5"/>
      <c r="F51" s="5"/>
      <c r="G51" s="5"/>
      <c r="H51" s="5"/>
      <c r="I51" s="5"/>
      <c r="J51" s="5" t="s">
        <v>96</v>
      </c>
      <c r="K51" s="5"/>
      <c r="L51" s="5"/>
      <c r="M51" s="5"/>
      <c r="N51" s="5"/>
      <c r="O51" s="5" t="s">
        <v>96</v>
      </c>
      <c r="P51" s="620"/>
      <c r="Q51" s="5"/>
      <c r="R51" s="5"/>
      <c r="S51" s="5"/>
      <c r="T51" s="5"/>
      <c r="U51" s="620"/>
      <c r="V51" s="6"/>
      <c r="W51" s="7"/>
      <c r="X51" s="7"/>
      <c r="Y51" s="7"/>
      <c r="Z51" s="7"/>
    </row>
    <row r="52" spans="1:26" ht="12.75" customHeight="1">
      <c r="A52" s="5" t="s">
        <v>187</v>
      </c>
      <c r="B52" s="5" t="s">
        <v>188</v>
      </c>
      <c r="C52" s="5" t="s">
        <v>199</v>
      </c>
      <c r="D52" s="5" t="s">
        <v>200</v>
      </c>
      <c r="E52" s="5"/>
      <c r="F52" s="5"/>
      <c r="G52" s="5"/>
      <c r="H52" s="5"/>
      <c r="I52" s="5"/>
      <c r="J52" s="5" t="s">
        <v>96</v>
      </c>
      <c r="K52" s="5"/>
      <c r="L52" s="5" t="s">
        <v>96</v>
      </c>
      <c r="M52" s="5" t="s">
        <v>96</v>
      </c>
      <c r="N52" s="5"/>
      <c r="O52" s="5"/>
      <c r="P52" s="620"/>
      <c r="Q52" s="5"/>
      <c r="R52" s="5"/>
      <c r="S52" s="5"/>
      <c r="T52" s="5"/>
      <c r="U52" s="620"/>
      <c r="V52" s="6"/>
      <c r="W52" s="7"/>
      <c r="X52" s="7"/>
      <c r="Y52" s="7"/>
      <c r="Z52" s="7"/>
    </row>
    <row r="53" spans="1:26" ht="12.75" customHeight="1">
      <c r="A53" s="5" t="s">
        <v>187</v>
      </c>
      <c r="B53" s="5" t="s">
        <v>188</v>
      </c>
      <c r="C53" s="5" t="s">
        <v>201</v>
      </c>
      <c r="D53" s="5" t="s">
        <v>202</v>
      </c>
      <c r="E53" s="5"/>
      <c r="F53" s="5"/>
      <c r="G53" s="5"/>
      <c r="H53" s="5"/>
      <c r="I53" s="5"/>
      <c r="J53" s="5" t="s">
        <v>96</v>
      </c>
      <c r="K53" s="5" t="s">
        <v>96</v>
      </c>
      <c r="L53" s="5"/>
      <c r="M53" s="5"/>
      <c r="N53" s="5"/>
      <c r="O53" s="5"/>
      <c r="P53" s="620"/>
      <c r="Q53" s="5"/>
      <c r="R53" s="5"/>
      <c r="S53" s="5"/>
      <c r="T53" s="5"/>
      <c r="U53" s="620"/>
      <c r="V53" s="6"/>
      <c r="W53" s="7"/>
      <c r="X53" s="7"/>
      <c r="Y53" s="7"/>
      <c r="Z53" s="7"/>
    </row>
    <row r="54" spans="1:26" ht="12.75" customHeight="1">
      <c r="A54" s="5" t="s">
        <v>187</v>
      </c>
      <c r="B54" s="5" t="s">
        <v>188</v>
      </c>
      <c r="C54" s="5" t="s">
        <v>203</v>
      </c>
      <c r="D54" s="5" t="s">
        <v>204</v>
      </c>
      <c r="E54" s="5"/>
      <c r="F54" s="5"/>
      <c r="G54" s="5"/>
      <c r="H54" s="5"/>
      <c r="I54" s="5"/>
      <c r="J54" s="5" t="s">
        <v>96</v>
      </c>
      <c r="K54" s="5" t="s">
        <v>96</v>
      </c>
      <c r="L54" s="5"/>
      <c r="M54" s="5"/>
      <c r="N54" s="5"/>
      <c r="O54" s="5"/>
      <c r="P54" s="620"/>
      <c r="Q54" s="5"/>
      <c r="R54" s="5"/>
      <c r="S54" s="5"/>
      <c r="T54" s="5"/>
      <c r="U54" s="620"/>
      <c r="V54" s="6"/>
      <c r="W54" s="7"/>
      <c r="X54" s="7"/>
      <c r="Y54" s="7"/>
      <c r="Z54" s="7"/>
    </row>
    <row r="55" spans="1:26" ht="12.75" customHeight="1">
      <c r="A55" s="5" t="s">
        <v>187</v>
      </c>
      <c r="B55" s="5" t="s">
        <v>188</v>
      </c>
      <c r="C55" s="5" t="s">
        <v>205</v>
      </c>
      <c r="D55" s="5" t="s">
        <v>206</v>
      </c>
      <c r="E55" s="5"/>
      <c r="F55" s="5"/>
      <c r="G55" s="5"/>
      <c r="H55" s="5"/>
      <c r="I55" s="5"/>
      <c r="J55" s="5" t="s">
        <v>96</v>
      </c>
      <c r="K55" s="5" t="s">
        <v>96</v>
      </c>
      <c r="L55" s="5"/>
      <c r="M55" s="5"/>
      <c r="N55" s="5"/>
      <c r="O55" s="5"/>
      <c r="P55" s="620"/>
      <c r="Q55" s="5"/>
      <c r="R55" s="5"/>
      <c r="S55" s="5"/>
      <c r="T55" s="5"/>
      <c r="U55" s="620"/>
      <c r="V55" s="6"/>
      <c r="W55" s="7"/>
      <c r="X55" s="7"/>
      <c r="Y55" s="7"/>
      <c r="Z55" s="7"/>
    </row>
    <row r="56" spans="1:26" ht="12.75" customHeight="1">
      <c r="A56" s="5" t="s">
        <v>187</v>
      </c>
      <c r="B56" s="5" t="s">
        <v>188</v>
      </c>
      <c r="C56" s="5" t="s">
        <v>207</v>
      </c>
      <c r="D56" s="5" t="s">
        <v>208</v>
      </c>
      <c r="E56" s="5"/>
      <c r="F56" s="5"/>
      <c r="G56" s="5"/>
      <c r="H56" s="5"/>
      <c r="I56" s="5"/>
      <c r="J56" s="5" t="s">
        <v>96</v>
      </c>
      <c r="K56" s="5" t="s">
        <v>96</v>
      </c>
      <c r="L56" s="5"/>
      <c r="M56" s="5"/>
      <c r="N56" s="5"/>
      <c r="O56" s="5"/>
      <c r="P56" s="620"/>
      <c r="Q56" s="5"/>
      <c r="R56" s="5"/>
      <c r="S56" s="5"/>
      <c r="T56" s="5"/>
      <c r="U56" s="620"/>
      <c r="V56" s="6"/>
      <c r="W56" s="7"/>
      <c r="X56" s="7"/>
      <c r="Y56" s="7"/>
      <c r="Z56" s="7"/>
    </row>
    <row r="57" spans="1:26" ht="12.75" customHeight="1">
      <c r="A57" s="5" t="s">
        <v>209</v>
      </c>
      <c r="B57" s="5" t="s">
        <v>209</v>
      </c>
      <c r="C57" s="9" t="s">
        <v>210</v>
      </c>
      <c r="D57" s="5" t="s">
        <v>211</v>
      </c>
      <c r="E57" s="5"/>
      <c r="F57" s="5"/>
      <c r="G57" s="5"/>
      <c r="H57" s="5"/>
      <c r="I57" s="5"/>
      <c r="J57" s="5"/>
      <c r="K57" s="5"/>
      <c r="L57" s="5"/>
      <c r="M57" s="5" t="s">
        <v>96</v>
      </c>
      <c r="N57" s="5"/>
      <c r="O57" s="5"/>
      <c r="P57" s="620"/>
      <c r="Q57" s="5"/>
      <c r="R57" s="5"/>
      <c r="S57" s="5"/>
      <c r="T57" s="5"/>
      <c r="U57" s="620"/>
      <c r="V57" s="6"/>
      <c r="W57" s="7"/>
      <c r="X57" s="7"/>
      <c r="Y57" s="7"/>
      <c r="Z57" s="7"/>
    </row>
    <row r="58" spans="1:26" ht="12.75" customHeight="1">
      <c r="A58" s="5" t="s">
        <v>209</v>
      </c>
      <c r="B58" s="5" t="s">
        <v>209</v>
      </c>
      <c r="C58" s="5" t="s">
        <v>212</v>
      </c>
      <c r="D58" s="5" t="s">
        <v>213</v>
      </c>
      <c r="E58" s="5"/>
      <c r="F58" s="5"/>
      <c r="G58" s="5"/>
      <c r="H58" s="5"/>
      <c r="I58" s="5"/>
      <c r="J58" s="5"/>
      <c r="K58" s="5"/>
      <c r="L58" s="5"/>
      <c r="M58" s="5" t="s">
        <v>96</v>
      </c>
      <c r="N58" s="5"/>
      <c r="O58" s="5"/>
      <c r="P58" s="620"/>
      <c r="Q58" s="5"/>
      <c r="R58" s="5"/>
      <c r="S58" s="5"/>
      <c r="T58" s="5"/>
      <c r="U58" s="620"/>
      <c r="V58" s="6"/>
      <c r="W58" s="7"/>
      <c r="X58" s="7"/>
      <c r="Y58" s="7"/>
      <c r="Z58" s="7"/>
    </row>
    <row r="59" spans="1:26" ht="12.75" customHeight="1">
      <c r="A59" s="5" t="s">
        <v>209</v>
      </c>
      <c r="B59" s="5" t="s">
        <v>209</v>
      </c>
      <c r="C59" s="5" t="s">
        <v>214</v>
      </c>
      <c r="D59" s="5" t="s">
        <v>215</v>
      </c>
      <c r="E59" s="5"/>
      <c r="F59" s="5"/>
      <c r="G59" s="5"/>
      <c r="H59" s="5"/>
      <c r="I59" s="5"/>
      <c r="J59" s="5"/>
      <c r="K59" s="5"/>
      <c r="L59" s="5"/>
      <c r="M59" s="5" t="s">
        <v>96</v>
      </c>
      <c r="N59" s="5"/>
      <c r="O59" s="5"/>
      <c r="P59" s="620"/>
      <c r="Q59" s="5"/>
      <c r="R59" s="5"/>
      <c r="S59" s="5"/>
      <c r="T59" s="5"/>
      <c r="U59" s="620"/>
      <c r="V59" s="6"/>
      <c r="W59" s="7"/>
      <c r="X59" s="7"/>
      <c r="Y59" s="7"/>
      <c r="Z59" s="7"/>
    </row>
    <row r="60" spans="1:26" ht="12.75" customHeight="1">
      <c r="A60" s="5" t="s">
        <v>209</v>
      </c>
      <c r="B60" s="5" t="s">
        <v>209</v>
      </c>
      <c r="C60" s="5" t="s">
        <v>216</v>
      </c>
      <c r="D60" s="5" t="s">
        <v>217</v>
      </c>
      <c r="E60" s="5"/>
      <c r="F60" s="5"/>
      <c r="G60" s="5"/>
      <c r="H60" s="5"/>
      <c r="I60" s="5"/>
      <c r="J60" s="5"/>
      <c r="K60" s="5"/>
      <c r="L60" s="5"/>
      <c r="M60" s="5" t="s">
        <v>96</v>
      </c>
      <c r="N60" s="5"/>
      <c r="O60" s="5"/>
      <c r="P60" s="620"/>
      <c r="Q60" s="5"/>
      <c r="R60" s="5"/>
      <c r="S60" s="5"/>
      <c r="T60" s="5"/>
      <c r="U60" s="620"/>
      <c r="V60" s="6"/>
      <c r="W60" s="7"/>
      <c r="X60" s="7"/>
      <c r="Y60" s="7"/>
      <c r="Z60" s="7"/>
    </row>
    <row r="61" spans="1:26" ht="12.75" customHeight="1">
      <c r="A61" s="5" t="s">
        <v>209</v>
      </c>
      <c r="B61" s="5" t="s">
        <v>209</v>
      </c>
      <c r="C61" s="5" t="s">
        <v>218</v>
      </c>
      <c r="D61" s="5" t="s">
        <v>219</v>
      </c>
      <c r="E61" s="5"/>
      <c r="F61" s="5"/>
      <c r="G61" s="5"/>
      <c r="H61" s="5"/>
      <c r="I61" s="5"/>
      <c r="J61" s="5"/>
      <c r="K61" s="5"/>
      <c r="L61" s="5"/>
      <c r="M61" s="5" t="s">
        <v>96</v>
      </c>
      <c r="N61" s="5"/>
      <c r="O61" s="5"/>
      <c r="P61" s="620"/>
      <c r="Q61" s="5"/>
      <c r="R61" s="5"/>
      <c r="S61" s="5"/>
      <c r="T61" s="5"/>
      <c r="U61" s="620"/>
      <c r="V61" s="6"/>
      <c r="W61" s="7"/>
      <c r="X61" s="7"/>
      <c r="Y61" s="7"/>
      <c r="Z61" s="7"/>
    </row>
    <row r="62" spans="1:26" ht="12.75" customHeight="1">
      <c r="A62" s="5" t="s">
        <v>209</v>
      </c>
      <c r="B62" s="5" t="s">
        <v>209</v>
      </c>
      <c r="C62" s="5" t="s">
        <v>220</v>
      </c>
      <c r="D62" s="5" t="s">
        <v>221</v>
      </c>
      <c r="E62" s="5"/>
      <c r="F62" s="5"/>
      <c r="G62" s="5"/>
      <c r="H62" s="5"/>
      <c r="I62" s="5"/>
      <c r="J62" s="5"/>
      <c r="K62" s="5"/>
      <c r="L62" s="5"/>
      <c r="M62" s="5" t="s">
        <v>96</v>
      </c>
      <c r="N62" s="5"/>
      <c r="O62" s="5"/>
      <c r="P62" s="620"/>
      <c r="Q62" s="5"/>
      <c r="R62" s="5"/>
      <c r="S62" s="5"/>
      <c r="T62" s="5"/>
      <c r="U62" s="620"/>
      <c r="V62" s="6"/>
      <c r="W62" s="7"/>
      <c r="X62" s="7"/>
      <c r="Y62" s="7"/>
      <c r="Z62" s="7"/>
    </row>
    <row r="63" spans="1:26" ht="12.75" customHeight="1">
      <c r="A63" s="5" t="s">
        <v>209</v>
      </c>
      <c r="B63" s="5" t="s">
        <v>209</v>
      </c>
      <c r="C63" s="5" t="s">
        <v>222</v>
      </c>
      <c r="D63" s="5" t="s">
        <v>223</v>
      </c>
      <c r="E63" s="5"/>
      <c r="F63" s="5"/>
      <c r="G63" s="5"/>
      <c r="H63" s="5"/>
      <c r="I63" s="5"/>
      <c r="J63" s="5"/>
      <c r="K63" s="5"/>
      <c r="L63" s="5"/>
      <c r="M63" s="5" t="s">
        <v>96</v>
      </c>
      <c r="N63" s="5"/>
      <c r="O63" s="5"/>
      <c r="P63" s="620"/>
      <c r="Q63" s="5"/>
      <c r="R63" s="5"/>
      <c r="S63" s="5"/>
      <c r="T63" s="5"/>
      <c r="U63" s="620"/>
      <c r="V63" s="6"/>
      <c r="W63" s="7"/>
      <c r="X63" s="7"/>
      <c r="Y63" s="7"/>
      <c r="Z63" s="7"/>
    </row>
    <row r="64" spans="1:26" ht="12.75" customHeight="1">
      <c r="A64" s="5" t="s">
        <v>209</v>
      </c>
      <c r="B64" s="5" t="s">
        <v>209</v>
      </c>
      <c r="C64" s="5" t="s">
        <v>224</v>
      </c>
      <c r="D64" s="5" t="s">
        <v>225</v>
      </c>
      <c r="E64" s="5"/>
      <c r="F64" s="5"/>
      <c r="G64" s="5"/>
      <c r="H64" s="5"/>
      <c r="I64" s="5"/>
      <c r="J64" s="5"/>
      <c r="K64" s="5"/>
      <c r="L64" s="5"/>
      <c r="M64" s="5" t="s">
        <v>96</v>
      </c>
      <c r="N64" s="5"/>
      <c r="O64" s="5"/>
      <c r="P64" s="620"/>
      <c r="Q64" s="5"/>
      <c r="R64" s="5"/>
      <c r="S64" s="5"/>
      <c r="T64" s="5"/>
      <c r="U64" s="620"/>
      <c r="V64" s="6"/>
      <c r="W64" s="7"/>
      <c r="X64" s="7"/>
      <c r="Y64" s="7"/>
      <c r="Z64" s="7"/>
    </row>
    <row r="65" spans="1:26" ht="12.75" customHeight="1">
      <c r="A65" s="5" t="s">
        <v>209</v>
      </c>
      <c r="B65" s="5" t="s">
        <v>209</v>
      </c>
      <c r="C65" s="5" t="s">
        <v>226</v>
      </c>
      <c r="D65" s="5" t="s">
        <v>227</v>
      </c>
      <c r="E65" s="5"/>
      <c r="F65" s="5"/>
      <c r="G65" s="5"/>
      <c r="H65" s="5"/>
      <c r="I65" s="5"/>
      <c r="J65" s="5"/>
      <c r="K65" s="5"/>
      <c r="L65" s="5" t="s">
        <v>96</v>
      </c>
      <c r="M65" s="5" t="s">
        <v>96</v>
      </c>
      <c r="N65" s="5"/>
      <c r="O65" s="5"/>
      <c r="P65" s="620"/>
      <c r="Q65" s="5"/>
      <c r="R65" s="5"/>
      <c r="S65" s="5"/>
      <c r="T65" s="5"/>
      <c r="U65" s="620"/>
      <c r="V65" s="6"/>
      <c r="W65" s="7"/>
      <c r="X65" s="7"/>
      <c r="Y65" s="7"/>
      <c r="Z65" s="7"/>
    </row>
    <row r="66" spans="1:26" ht="12.75" customHeight="1">
      <c r="A66" s="5" t="s">
        <v>209</v>
      </c>
      <c r="B66" s="5" t="s">
        <v>209</v>
      </c>
      <c r="C66" s="5" t="s">
        <v>228</v>
      </c>
      <c r="D66" s="5" t="s">
        <v>229</v>
      </c>
      <c r="E66" s="5"/>
      <c r="F66" s="5"/>
      <c r="G66" s="5"/>
      <c r="H66" s="5"/>
      <c r="I66" s="5"/>
      <c r="J66" s="5"/>
      <c r="K66" s="5"/>
      <c r="L66" s="5" t="s">
        <v>96</v>
      </c>
      <c r="M66" s="5" t="s">
        <v>96</v>
      </c>
      <c r="N66" s="5"/>
      <c r="O66" s="5"/>
      <c r="P66" s="620"/>
      <c r="Q66" s="5"/>
      <c r="R66" s="5"/>
      <c r="S66" s="5"/>
      <c r="T66" s="5"/>
      <c r="U66" s="620"/>
      <c r="V66" s="6"/>
      <c r="W66" s="7"/>
      <c r="X66" s="7"/>
      <c r="Y66" s="7"/>
      <c r="Z66" s="7"/>
    </row>
    <row r="67" spans="1:26" ht="12.75" customHeight="1">
      <c r="A67" s="5" t="s">
        <v>209</v>
      </c>
      <c r="B67" s="5" t="s">
        <v>209</v>
      </c>
      <c r="C67" s="5" t="s">
        <v>230</v>
      </c>
      <c r="D67" s="5" t="s">
        <v>231</v>
      </c>
      <c r="E67" s="5"/>
      <c r="F67" s="5"/>
      <c r="G67" s="5"/>
      <c r="H67" s="5"/>
      <c r="I67" s="5"/>
      <c r="J67" s="5"/>
      <c r="K67" s="5"/>
      <c r="L67" s="5"/>
      <c r="M67" s="5" t="s">
        <v>96</v>
      </c>
      <c r="N67" s="5"/>
      <c r="O67" s="5"/>
      <c r="P67" s="620"/>
      <c r="Q67" s="5"/>
      <c r="R67" s="5"/>
      <c r="S67" s="5"/>
      <c r="T67" s="5"/>
      <c r="U67" s="620"/>
      <c r="V67" s="6"/>
      <c r="W67" s="7"/>
      <c r="X67" s="7"/>
      <c r="Y67" s="7"/>
      <c r="Z67" s="7"/>
    </row>
    <row r="68" spans="1:26" ht="12.75" customHeight="1">
      <c r="A68" s="5" t="s">
        <v>209</v>
      </c>
      <c r="B68" s="5" t="s">
        <v>209</v>
      </c>
      <c r="C68" s="5" t="s">
        <v>232</v>
      </c>
      <c r="D68" s="5" t="s">
        <v>233</v>
      </c>
      <c r="E68" s="5"/>
      <c r="F68" s="5"/>
      <c r="G68" s="5"/>
      <c r="H68" s="5"/>
      <c r="I68" s="5"/>
      <c r="J68" s="5"/>
      <c r="K68" s="5"/>
      <c r="L68" s="5"/>
      <c r="M68" s="5" t="s">
        <v>96</v>
      </c>
      <c r="N68" s="5"/>
      <c r="O68" s="5"/>
      <c r="P68" s="620"/>
      <c r="Q68" s="5"/>
      <c r="R68" s="5"/>
      <c r="S68" s="5"/>
      <c r="T68" s="5"/>
      <c r="U68" s="620"/>
      <c r="V68" s="6"/>
      <c r="W68" s="7"/>
      <c r="X68" s="7"/>
      <c r="Y68" s="7"/>
      <c r="Z68" s="7"/>
    </row>
    <row r="69" spans="1:26" ht="12.75" customHeight="1">
      <c r="A69" s="5" t="s">
        <v>234</v>
      </c>
      <c r="B69" s="5" t="s">
        <v>235</v>
      </c>
      <c r="C69" s="5" t="s">
        <v>236</v>
      </c>
      <c r="D69" s="5" t="s">
        <v>237</v>
      </c>
      <c r="E69" s="5" t="s">
        <v>96</v>
      </c>
      <c r="F69" s="5"/>
      <c r="G69" s="5"/>
      <c r="H69" s="5"/>
      <c r="I69" s="5"/>
      <c r="J69" s="5"/>
      <c r="K69" s="5"/>
      <c r="L69" s="5"/>
      <c r="M69" s="5"/>
      <c r="N69" s="5"/>
      <c r="O69" s="5"/>
      <c r="P69" s="620"/>
      <c r="Q69" s="5"/>
      <c r="R69" s="5"/>
      <c r="S69" s="5"/>
      <c r="T69" s="5"/>
      <c r="U69" s="620"/>
      <c r="V69" s="6"/>
      <c r="W69" s="7"/>
      <c r="X69" s="7"/>
      <c r="Y69" s="7"/>
      <c r="Z69" s="7"/>
    </row>
    <row r="70" spans="1:26" ht="12.75" customHeight="1">
      <c r="A70" s="5" t="s">
        <v>234</v>
      </c>
      <c r="B70" s="5" t="s">
        <v>235</v>
      </c>
      <c r="C70" s="5" t="s">
        <v>238</v>
      </c>
      <c r="D70" s="5" t="s">
        <v>239</v>
      </c>
      <c r="E70" s="5" t="s">
        <v>96</v>
      </c>
      <c r="F70" s="5"/>
      <c r="G70" s="5"/>
      <c r="H70" s="5"/>
      <c r="I70" s="5"/>
      <c r="J70" s="5"/>
      <c r="K70" s="5"/>
      <c r="L70" s="5"/>
      <c r="M70" s="5"/>
      <c r="N70" s="5"/>
      <c r="O70" s="5"/>
      <c r="P70" s="620"/>
      <c r="Q70" s="5"/>
      <c r="R70" s="5"/>
      <c r="S70" s="5"/>
      <c r="T70" s="5"/>
      <c r="U70" s="620"/>
      <c r="V70" s="6"/>
      <c r="W70" s="7"/>
      <c r="X70" s="7"/>
      <c r="Y70" s="7"/>
      <c r="Z70" s="7"/>
    </row>
    <row r="71" spans="1:26" ht="12.75" customHeight="1">
      <c r="A71" s="5" t="s">
        <v>234</v>
      </c>
      <c r="B71" s="5" t="s">
        <v>235</v>
      </c>
      <c r="C71" s="5" t="s">
        <v>240</v>
      </c>
      <c r="D71" s="5" t="s">
        <v>241</v>
      </c>
      <c r="E71" s="5" t="s">
        <v>96</v>
      </c>
      <c r="F71" s="5"/>
      <c r="G71" s="5"/>
      <c r="H71" s="5"/>
      <c r="I71" s="5"/>
      <c r="J71" s="5"/>
      <c r="K71" s="5"/>
      <c r="L71" s="5"/>
      <c r="M71" s="5"/>
      <c r="N71" s="5"/>
      <c r="O71" s="5"/>
      <c r="P71" s="620"/>
      <c r="Q71" s="5"/>
      <c r="R71" s="5"/>
      <c r="S71" s="5"/>
      <c r="T71" s="5"/>
      <c r="U71" s="620"/>
      <c r="V71" s="6"/>
      <c r="W71" s="7"/>
      <c r="X71" s="7"/>
      <c r="Y71" s="7"/>
      <c r="Z71" s="7"/>
    </row>
    <row r="72" spans="1:26" ht="12.75" customHeight="1">
      <c r="A72" s="5" t="s">
        <v>234</v>
      </c>
      <c r="B72" s="5" t="s">
        <v>235</v>
      </c>
      <c r="C72" s="5" t="s">
        <v>242</v>
      </c>
      <c r="D72" s="5" t="s">
        <v>243</v>
      </c>
      <c r="E72" s="5" t="s">
        <v>96</v>
      </c>
      <c r="F72" s="5"/>
      <c r="G72" s="5"/>
      <c r="H72" s="5"/>
      <c r="I72" s="5"/>
      <c r="J72" s="5"/>
      <c r="K72" s="5"/>
      <c r="L72" s="5"/>
      <c r="M72" s="5"/>
      <c r="N72" s="5"/>
      <c r="O72" s="5"/>
      <c r="P72" s="620"/>
      <c r="Q72" s="5"/>
      <c r="R72" s="5"/>
      <c r="S72" s="5"/>
      <c r="T72" s="5"/>
      <c r="U72" s="620"/>
      <c r="V72" s="6"/>
      <c r="W72" s="7"/>
      <c r="X72" s="7"/>
      <c r="Y72" s="7"/>
      <c r="Z72" s="7"/>
    </row>
    <row r="73" spans="1:26" ht="12.75" customHeight="1">
      <c r="A73" s="5" t="s">
        <v>234</v>
      </c>
      <c r="B73" s="5" t="s">
        <v>235</v>
      </c>
      <c r="C73" s="5" t="s">
        <v>244</v>
      </c>
      <c r="D73" s="5" t="s">
        <v>245</v>
      </c>
      <c r="E73" s="5" t="s">
        <v>96</v>
      </c>
      <c r="F73" s="5"/>
      <c r="G73" s="5"/>
      <c r="H73" s="5"/>
      <c r="I73" s="5"/>
      <c r="J73" s="5"/>
      <c r="K73" s="5"/>
      <c r="L73" s="5"/>
      <c r="M73" s="5"/>
      <c r="N73" s="5"/>
      <c r="O73" s="5"/>
      <c r="P73" s="620"/>
      <c r="Q73" s="5"/>
      <c r="R73" s="5"/>
      <c r="S73" s="5"/>
      <c r="T73" s="5"/>
      <c r="U73" s="620"/>
      <c r="V73" s="6"/>
      <c r="W73" s="7"/>
      <c r="X73" s="7"/>
      <c r="Y73" s="7"/>
      <c r="Z73" s="7"/>
    </row>
    <row r="74" spans="1:26" ht="12.75" customHeight="1">
      <c r="A74" s="5" t="s">
        <v>234</v>
      </c>
      <c r="B74" s="5" t="s">
        <v>235</v>
      </c>
      <c r="C74" s="5" t="s">
        <v>246</v>
      </c>
      <c r="D74" s="5" t="s">
        <v>247</v>
      </c>
      <c r="E74" s="5" t="s">
        <v>96</v>
      </c>
      <c r="F74" s="5"/>
      <c r="G74" s="5"/>
      <c r="H74" s="5"/>
      <c r="I74" s="5"/>
      <c r="J74" s="5"/>
      <c r="K74" s="5"/>
      <c r="L74" s="5"/>
      <c r="M74" s="5"/>
      <c r="N74" s="5"/>
      <c r="O74" s="5"/>
      <c r="P74" s="620"/>
      <c r="Q74" s="5"/>
      <c r="R74" s="5"/>
      <c r="S74" s="5"/>
      <c r="T74" s="5"/>
      <c r="U74" s="620"/>
      <c r="V74" s="6"/>
      <c r="W74" s="7"/>
      <c r="X74" s="7"/>
      <c r="Y74" s="7"/>
      <c r="Z74" s="7"/>
    </row>
    <row r="75" spans="1:26" ht="12.75" customHeight="1">
      <c r="A75" s="5" t="s">
        <v>234</v>
      </c>
      <c r="B75" s="5" t="s">
        <v>235</v>
      </c>
      <c r="C75" s="5" t="s">
        <v>248</v>
      </c>
      <c r="D75" s="5" t="s">
        <v>249</v>
      </c>
      <c r="E75" s="5" t="s">
        <v>96</v>
      </c>
      <c r="F75" s="5"/>
      <c r="G75" s="5"/>
      <c r="H75" s="5"/>
      <c r="I75" s="5"/>
      <c r="J75" s="5"/>
      <c r="K75" s="5"/>
      <c r="L75" s="5"/>
      <c r="M75" s="5"/>
      <c r="N75" s="5"/>
      <c r="O75" s="5"/>
      <c r="P75" s="620"/>
      <c r="Q75" s="5"/>
      <c r="R75" s="5"/>
      <c r="S75" s="5"/>
      <c r="T75" s="5"/>
      <c r="U75" s="620"/>
      <c r="V75" s="6"/>
      <c r="W75" s="7"/>
      <c r="X75" s="7"/>
      <c r="Y75" s="7"/>
      <c r="Z75" s="7"/>
    </row>
    <row r="76" spans="1:26" ht="12.75" customHeight="1">
      <c r="A76" s="5" t="s">
        <v>234</v>
      </c>
      <c r="B76" s="5" t="s">
        <v>235</v>
      </c>
      <c r="C76" s="5" t="s">
        <v>250</v>
      </c>
      <c r="D76" s="5" t="s">
        <v>251</v>
      </c>
      <c r="E76" s="5" t="s">
        <v>96</v>
      </c>
      <c r="F76" s="5"/>
      <c r="G76" s="5"/>
      <c r="H76" s="5"/>
      <c r="I76" s="5"/>
      <c r="J76" s="5"/>
      <c r="K76" s="5"/>
      <c r="L76" s="5"/>
      <c r="M76" s="5"/>
      <c r="N76" s="5"/>
      <c r="O76" s="5"/>
      <c r="P76" s="620"/>
      <c r="Q76" s="5"/>
      <c r="R76" s="5"/>
      <c r="S76" s="5"/>
      <c r="T76" s="5"/>
      <c r="U76" s="620"/>
      <c r="V76" s="6"/>
      <c r="W76" s="7"/>
      <c r="X76" s="7"/>
      <c r="Y76" s="7"/>
      <c r="Z76" s="7"/>
    </row>
    <row r="77" spans="1:26" ht="12.75" customHeight="1">
      <c r="A77" s="5" t="s">
        <v>234</v>
      </c>
      <c r="B77" s="5" t="s">
        <v>235</v>
      </c>
      <c r="C77" s="5" t="s">
        <v>252</v>
      </c>
      <c r="D77" s="5" t="s">
        <v>253</v>
      </c>
      <c r="E77" s="5" t="s">
        <v>96</v>
      </c>
      <c r="F77" s="5"/>
      <c r="G77" s="5"/>
      <c r="H77" s="5"/>
      <c r="I77" s="5"/>
      <c r="J77" s="5"/>
      <c r="K77" s="5"/>
      <c r="L77" s="5"/>
      <c r="M77" s="5"/>
      <c r="N77" s="5"/>
      <c r="O77" s="5"/>
      <c r="P77" s="620"/>
      <c r="Q77" s="5"/>
      <c r="R77" s="5"/>
      <c r="S77" s="5"/>
      <c r="T77" s="5"/>
      <c r="U77" s="620"/>
      <c r="V77" s="6"/>
      <c r="W77" s="7"/>
      <c r="X77" s="7"/>
      <c r="Y77" s="7"/>
      <c r="Z77" s="7"/>
    </row>
    <row r="78" spans="1:26" ht="12.75" customHeight="1">
      <c r="A78" s="10" t="s">
        <v>254</v>
      </c>
      <c r="B78" s="5" t="s">
        <v>255</v>
      </c>
      <c r="C78" s="5" t="s">
        <v>256</v>
      </c>
      <c r="D78" s="5" t="s">
        <v>257</v>
      </c>
      <c r="E78" s="5" t="s">
        <v>96</v>
      </c>
      <c r="F78" s="5"/>
      <c r="G78" s="5"/>
      <c r="H78" s="5"/>
      <c r="I78" s="5"/>
      <c r="J78" s="5"/>
      <c r="K78" s="5"/>
      <c r="L78" s="5"/>
      <c r="M78" s="5"/>
      <c r="N78" s="5"/>
      <c r="O78" s="5"/>
      <c r="P78" s="620"/>
      <c r="Q78" s="5"/>
      <c r="R78" s="5"/>
      <c r="S78" s="5"/>
      <c r="T78" s="5"/>
      <c r="U78" s="620"/>
      <c r="V78" s="6"/>
      <c r="W78" s="7"/>
      <c r="X78" s="7"/>
      <c r="Y78" s="7"/>
      <c r="Z78" s="7"/>
    </row>
    <row r="79" spans="1:26" ht="12.75" customHeight="1">
      <c r="A79" s="10" t="s">
        <v>254</v>
      </c>
      <c r="B79" s="5" t="s">
        <v>255</v>
      </c>
      <c r="C79" s="5" t="s">
        <v>258</v>
      </c>
      <c r="D79" s="5" t="s">
        <v>259</v>
      </c>
      <c r="E79" s="5" t="s">
        <v>96</v>
      </c>
      <c r="F79" s="5"/>
      <c r="G79" s="5"/>
      <c r="H79" s="5"/>
      <c r="I79" s="5"/>
      <c r="J79" s="5"/>
      <c r="K79" s="5"/>
      <c r="L79" s="5"/>
      <c r="M79" s="5"/>
      <c r="N79" s="5"/>
      <c r="O79" s="5"/>
      <c r="P79" s="620"/>
      <c r="Q79" s="5"/>
      <c r="R79" s="5"/>
      <c r="S79" s="5"/>
      <c r="T79" s="5"/>
      <c r="U79" s="620"/>
      <c r="V79" s="6"/>
      <c r="W79" s="7"/>
      <c r="X79" s="7"/>
      <c r="Y79" s="7"/>
      <c r="Z79" s="7"/>
    </row>
    <row r="80" spans="1:26" ht="12.75" customHeight="1">
      <c r="A80" s="10" t="s">
        <v>254</v>
      </c>
      <c r="B80" s="5" t="s">
        <v>255</v>
      </c>
      <c r="C80" s="5" t="s">
        <v>260</v>
      </c>
      <c r="D80" s="5" t="s">
        <v>261</v>
      </c>
      <c r="E80" s="5" t="s">
        <v>96</v>
      </c>
      <c r="F80" s="5"/>
      <c r="G80" s="5"/>
      <c r="H80" s="5"/>
      <c r="I80" s="5"/>
      <c r="J80" s="5"/>
      <c r="K80" s="5"/>
      <c r="L80" s="5"/>
      <c r="M80" s="5"/>
      <c r="N80" s="5"/>
      <c r="O80" s="5"/>
      <c r="P80" s="620"/>
      <c r="Q80" s="5"/>
      <c r="R80" s="5"/>
      <c r="S80" s="5"/>
      <c r="T80" s="5"/>
      <c r="U80" s="620"/>
      <c r="V80" s="6"/>
      <c r="W80" s="7"/>
      <c r="X80" s="7"/>
      <c r="Y80" s="7"/>
      <c r="Z80" s="7"/>
    </row>
    <row r="81" spans="1:26" ht="12.75" customHeight="1">
      <c r="A81" s="10" t="s">
        <v>254</v>
      </c>
      <c r="B81" s="5" t="s">
        <v>255</v>
      </c>
      <c r="C81" s="5" t="s">
        <v>262</v>
      </c>
      <c r="D81" s="5" t="s">
        <v>263</v>
      </c>
      <c r="E81" s="5" t="s">
        <v>96</v>
      </c>
      <c r="F81" s="5"/>
      <c r="G81" s="5"/>
      <c r="H81" s="5"/>
      <c r="I81" s="5"/>
      <c r="J81" s="5"/>
      <c r="K81" s="5"/>
      <c r="L81" s="5"/>
      <c r="M81" s="5"/>
      <c r="N81" s="5"/>
      <c r="O81" s="5"/>
      <c r="P81" s="620"/>
      <c r="Q81" s="5"/>
      <c r="R81" s="5"/>
      <c r="S81" s="5"/>
      <c r="T81" s="5"/>
      <c r="U81" s="620"/>
      <c r="V81" s="6"/>
      <c r="W81" s="7"/>
      <c r="X81" s="7"/>
      <c r="Y81" s="7"/>
      <c r="Z81" s="7"/>
    </row>
    <row r="82" spans="1:26" ht="12.75" customHeight="1">
      <c r="A82" s="10" t="s">
        <v>254</v>
      </c>
      <c r="B82" s="5" t="s">
        <v>255</v>
      </c>
      <c r="C82" s="5" t="s">
        <v>264</v>
      </c>
      <c r="D82" s="5" t="s">
        <v>265</v>
      </c>
      <c r="E82" s="5" t="s">
        <v>96</v>
      </c>
      <c r="F82" s="5"/>
      <c r="G82" s="5"/>
      <c r="H82" s="5"/>
      <c r="I82" s="5"/>
      <c r="J82" s="5"/>
      <c r="K82" s="5"/>
      <c r="L82" s="5"/>
      <c r="M82" s="5"/>
      <c r="N82" s="5"/>
      <c r="O82" s="5"/>
      <c r="P82" s="620"/>
      <c r="Q82" s="5"/>
      <c r="R82" s="5"/>
      <c r="S82" s="5"/>
      <c r="T82" s="5"/>
      <c r="U82" s="620"/>
      <c r="V82" s="6"/>
      <c r="W82" s="7"/>
      <c r="X82" s="7"/>
      <c r="Y82" s="7"/>
      <c r="Z82" s="7"/>
    </row>
    <row r="83" spans="1:26" ht="12.75" customHeight="1">
      <c r="A83" s="10" t="s">
        <v>254</v>
      </c>
      <c r="B83" s="5" t="s">
        <v>255</v>
      </c>
      <c r="C83" s="5" t="s">
        <v>266</v>
      </c>
      <c r="D83" s="5" t="s">
        <v>267</v>
      </c>
      <c r="E83" s="5" t="s">
        <v>96</v>
      </c>
      <c r="F83" s="5"/>
      <c r="G83" s="5"/>
      <c r="H83" s="5"/>
      <c r="I83" s="5"/>
      <c r="J83" s="5"/>
      <c r="K83" s="5"/>
      <c r="L83" s="5"/>
      <c r="M83" s="5"/>
      <c r="N83" s="5"/>
      <c r="O83" s="5"/>
      <c r="P83" s="620"/>
      <c r="Q83" s="5"/>
      <c r="R83" s="5"/>
      <c r="S83" s="5"/>
      <c r="T83" s="5"/>
      <c r="U83" s="620"/>
      <c r="V83" s="6"/>
      <c r="W83" s="7"/>
      <c r="X83" s="7"/>
      <c r="Y83" s="7"/>
      <c r="Z83" s="7"/>
    </row>
    <row r="84" spans="1:26" ht="12.75" customHeight="1">
      <c r="A84" s="10" t="s">
        <v>254</v>
      </c>
      <c r="B84" s="5" t="s">
        <v>255</v>
      </c>
      <c r="C84" s="5" t="s">
        <v>268</v>
      </c>
      <c r="D84" s="5" t="s">
        <v>269</v>
      </c>
      <c r="E84" s="5" t="s">
        <v>96</v>
      </c>
      <c r="F84" s="5"/>
      <c r="G84" s="5"/>
      <c r="H84" s="5"/>
      <c r="I84" s="5"/>
      <c r="J84" s="5"/>
      <c r="K84" s="5"/>
      <c r="L84" s="5"/>
      <c r="M84" s="5"/>
      <c r="N84" s="5"/>
      <c r="O84" s="5"/>
      <c r="P84" s="620"/>
      <c r="Q84" s="5"/>
      <c r="R84" s="5"/>
      <c r="S84" s="5"/>
      <c r="T84" s="5"/>
      <c r="U84" s="620"/>
      <c r="V84" s="6"/>
      <c r="W84" s="7"/>
      <c r="X84" s="7"/>
      <c r="Y84" s="7"/>
      <c r="Z84" s="7"/>
    </row>
    <row r="85" spans="1:26" ht="12.75" customHeight="1">
      <c r="A85" s="10" t="s">
        <v>254</v>
      </c>
      <c r="B85" s="5" t="s">
        <v>255</v>
      </c>
      <c r="C85" s="5" t="s">
        <v>270</v>
      </c>
      <c r="D85" s="5" t="s">
        <v>271</v>
      </c>
      <c r="E85" s="5" t="s">
        <v>96</v>
      </c>
      <c r="F85" s="5"/>
      <c r="G85" s="5"/>
      <c r="H85" s="5"/>
      <c r="I85" s="5"/>
      <c r="J85" s="5"/>
      <c r="K85" s="5"/>
      <c r="L85" s="5"/>
      <c r="M85" s="5"/>
      <c r="N85" s="5"/>
      <c r="O85" s="5"/>
      <c r="P85" s="620"/>
      <c r="Q85" s="5"/>
      <c r="R85" s="5"/>
      <c r="S85" s="5"/>
      <c r="T85" s="5"/>
      <c r="U85" s="620"/>
      <c r="V85" s="6"/>
      <c r="W85" s="7"/>
      <c r="X85" s="7"/>
      <c r="Y85" s="7"/>
      <c r="Z85" s="7"/>
    </row>
    <row r="86" spans="1:26" ht="12.75" customHeight="1">
      <c r="A86" s="10" t="s">
        <v>254</v>
      </c>
      <c r="B86" s="5" t="s">
        <v>255</v>
      </c>
      <c r="C86" s="5" t="s">
        <v>272</v>
      </c>
      <c r="D86" s="5" t="s">
        <v>273</v>
      </c>
      <c r="E86" s="5" t="s">
        <v>96</v>
      </c>
      <c r="F86" s="5"/>
      <c r="G86" s="5"/>
      <c r="H86" s="5"/>
      <c r="I86" s="5"/>
      <c r="J86" s="5"/>
      <c r="K86" s="5"/>
      <c r="L86" s="5"/>
      <c r="M86" s="5"/>
      <c r="N86" s="5"/>
      <c r="O86" s="5"/>
      <c r="P86" s="620"/>
      <c r="Q86" s="5"/>
      <c r="R86" s="5"/>
      <c r="S86" s="5"/>
      <c r="T86" s="5"/>
      <c r="U86" s="620"/>
      <c r="V86" s="6"/>
      <c r="W86" s="7"/>
      <c r="X86" s="7"/>
      <c r="Y86" s="7"/>
      <c r="Z86" s="7"/>
    </row>
    <row r="87" spans="1:26" ht="12.75" customHeight="1">
      <c r="A87" s="10" t="s">
        <v>254</v>
      </c>
      <c r="B87" s="5" t="s">
        <v>255</v>
      </c>
      <c r="C87" s="5" t="s">
        <v>274</v>
      </c>
      <c r="D87" s="5" t="s">
        <v>275</v>
      </c>
      <c r="E87" s="5" t="s">
        <v>96</v>
      </c>
      <c r="F87" s="5"/>
      <c r="G87" s="5"/>
      <c r="H87" s="5"/>
      <c r="I87" s="5"/>
      <c r="J87" s="5"/>
      <c r="K87" s="5"/>
      <c r="L87" s="5"/>
      <c r="M87" s="5"/>
      <c r="N87" s="5"/>
      <c r="O87" s="5"/>
      <c r="P87" s="620"/>
      <c r="Q87" s="5"/>
      <c r="R87" s="5"/>
      <c r="S87" s="5"/>
      <c r="T87" s="5"/>
      <c r="U87" s="620"/>
      <c r="V87" s="6"/>
      <c r="W87" s="7"/>
      <c r="X87" s="7"/>
      <c r="Y87" s="7"/>
      <c r="Z87" s="7"/>
    </row>
    <row r="88" spans="1:26" ht="12.75" customHeight="1">
      <c r="A88" s="10" t="s">
        <v>254</v>
      </c>
      <c r="B88" s="5" t="s">
        <v>255</v>
      </c>
      <c r="C88" s="5" t="s">
        <v>276</v>
      </c>
      <c r="D88" s="5" t="s">
        <v>277</v>
      </c>
      <c r="E88" s="5" t="s">
        <v>96</v>
      </c>
      <c r="F88" s="5"/>
      <c r="G88" s="5"/>
      <c r="H88" s="5"/>
      <c r="I88" s="5"/>
      <c r="J88" s="5"/>
      <c r="K88" s="5"/>
      <c r="L88" s="5"/>
      <c r="M88" s="5"/>
      <c r="N88" s="5"/>
      <c r="O88" s="5"/>
      <c r="P88" s="620"/>
      <c r="Q88" s="5"/>
      <c r="R88" s="5"/>
      <c r="S88" s="5"/>
      <c r="T88" s="5"/>
      <c r="U88" s="620"/>
      <c r="V88" s="6"/>
      <c r="W88" s="7"/>
      <c r="X88" s="7"/>
      <c r="Y88" s="7"/>
      <c r="Z88" s="7"/>
    </row>
    <row r="89" spans="1:26" ht="12.75" customHeight="1">
      <c r="A89" s="10" t="s">
        <v>254</v>
      </c>
      <c r="B89" s="5" t="s">
        <v>255</v>
      </c>
      <c r="C89" s="5" t="s">
        <v>278</v>
      </c>
      <c r="D89" s="5" t="s">
        <v>279</v>
      </c>
      <c r="E89" s="5" t="s">
        <v>96</v>
      </c>
      <c r="F89" s="5"/>
      <c r="G89" s="5"/>
      <c r="H89" s="5"/>
      <c r="I89" s="5"/>
      <c r="J89" s="5"/>
      <c r="K89" s="5"/>
      <c r="L89" s="5"/>
      <c r="M89" s="5"/>
      <c r="N89" s="5"/>
      <c r="O89" s="5"/>
      <c r="P89" s="620"/>
      <c r="Q89" s="5"/>
      <c r="R89" s="5"/>
      <c r="S89" s="5"/>
      <c r="T89" s="5"/>
      <c r="U89" s="620"/>
      <c r="V89" s="6"/>
      <c r="W89" s="7"/>
      <c r="X89" s="7"/>
      <c r="Y89" s="7"/>
      <c r="Z89" s="7"/>
    </row>
    <row r="90" spans="1:26" ht="12.75" customHeight="1">
      <c r="A90" s="10" t="s">
        <v>254</v>
      </c>
      <c r="B90" s="5" t="s">
        <v>255</v>
      </c>
      <c r="C90" s="5" t="s">
        <v>280</v>
      </c>
      <c r="D90" s="5" t="s">
        <v>281</v>
      </c>
      <c r="E90" s="5" t="s">
        <v>96</v>
      </c>
      <c r="F90" s="5"/>
      <c r="G90" s="5"/>
      <c r="H90" s="5"/>
      <c r="I90" s="5"/>
      <c r="J90" s="5"/>
      <c r="K90" s="5"/>
      <c r="L90" s="5"/>
      <c r="M90" s="5"/>
      <c r="N90" s="5"/>
      <c r="O90" s="5"/>
      <c r="P90" s="620"/>
      <c r="Q90" s="5"/>
      <c r="R90" s="5"/>
      <c r="S90" s="5"/>
      <c r="T90" s="5"/>
      <c r="U90" s="620"/>
      <c r="V90" s="6"/>
      <c r="W90" s="7"/>
      <c r="X90" s="7"/>
      <c r="Y90" s="7"/>
      <c r="Z90" s="7"/>
    </row>
    <row r="91" spans="1:26" ht="12.75" customHeight="1">
      <c r="A91" s="10" t="s">
        <v>254</v>
      </c>
      <c r="B91" s="5" t="s">
        <v>255</v>
      </c>
      <c r="C91" s="5" t="s">
        <v>282</v>
      </c>
      <c r="D91" s="5" t="s">
        <v>283</v>
      </c>
      <c r="E91" s="5" t="s">
        <v>96</v>
      </c>
      <c r="F91" s="5"/>
      <c r="G91" s="5"/>
      <c r="H91" s="5"/>
      <c r="I91" s="5"/>
      <c r="J91" s="5"/>
      <c r="K91" s="5"/>
      <c r="L91" s="5"/>
      <c r="M91" s="5"/>
      <c r="N91" s="5"/>
      <c r="O91" s="5"/>
      <c r="P91" s="620"/>
      <c r="Q91" s="5"/>
      <c r="R91" s="5"/>
      <c r="S91" s="5"/>
      <c r="T91" s="5"/>
      <c r="U91" s="620"/>
      <c r="V91" s="6"/>
      <c r="W91" s="7"/>
      <c r="X91" s="7"/>
      <c r="Y91" s="7"/>
      <c r="Z91" s="7"/>
    </row>
    <row r="92" spans="1:26" ht="12.75" customHeight="1">
      <c r="A92" s="10" t="s">
        <v>254</v>
      </c>
      <c r="B92" s="5" t="s">
        <v>255</v>
      </c>
      <c r="C92" s="5" t="s">
        <v>284</v>
      </c>
      <c r="D92" s="5" t="s">
        <v>285</v>
      </c>
      <c r="E92" s="5" t="s">
        <v>96</v>
      </c>
      <c r="F92" s="5"/>
      <c r="G92" s="5"/>
      <c r="H92" s="5"/>
      <c r="I92" s="5"/>
      <c r="J92" s="5"/>
      <c r="K92" s="5"/>
      <c r="L92" s="5"/>
      <c r="M92" s="5"/>
      <c r="N92" s="5"/>
      <c r="O92" s="5"/>
      <c r="P92" s="620"/>
      <c r="Q92" s="5"/>
      <c r="R92" s="5"/>
      <c r="S92" s="5"/>
      <c r="T92" s="5"/>
      <c r="U92" s="620"/>
      <c r="V92" s="6"/>
      <c r="W92" s="7"/>
      <c r="X92" s="7"/>
      <c r="Y92" s="7"/>
      <c r="Z92" s="7"/>
    </row>
    <row r="93" spans="1:26" ht="12.75" customHeight="1">
      <c r="A93" s="10" t="s">
        <v>254</v>
      </c>
      <c r="B93" s="5" t="s">
        <v>255</v>
      </c>
      <c r="C93" s="5" t="s">
        <v>286</v>
      </c>
      <c r="D93" s="5" t="s">
        <v>287</v>
      </c>
      <c r="E93" s="5" t="s">
        <v>96</v>
      </c>
      <c r="F93" s="5"/>
      <c r="G93" s="5"/>
      <c r="H93" s="5"/>
      <c r="I93" s="5"/>
      <c r="J93" s="5"/>
      <c r="K93" s="5"/>
      <c r="L93" s="5"/>
      <c r="M93" s="5"/>
      <c r="N93" s="5"/>
      <c r="O93" s="5"/>
      <c r="P93" s="620"/>
      <c r="Q93" s="5"/>
      <c r="R93" s="5"/>
      <c r="S93" s="5"/>
      <c r="T93" s="5"/>
      <c r="U93" s="620"/>
      <c r="V93" s="6"/>
      <c r="W93" s="7"/>
      <c r="X93" s="7"/>
      <c r="Y93" s="7"/>
      <c r="Z93" s="7"/>
    </row>
    <row r="94" spans="1:26" ht="12.75" customHeight="1">
      <c r="A94" s="10" t="s">
        <v>254</v>
      </c>
      <c r="B94" s="5" t="s">
        <v>255</v>
      </c>
      <c r="C94" s="5" t="s">
        <v>288</v>
      </c>
      <c r="D94" s="5" t="s">
        <v>289</v>
      </c>
      <c r="E94" s="5" t="s">
        <v>96</v>
      </c>
      <c r="F94" s="5"/>
      <c r="G94" s="5"/>
      <c r="H94" s="5"/>
      <c r="I94" s="5"/>
      <c r="J94" s="5"/>
      <c r="K94" s="5"/>
      <c r="L94" s="5"/>
      <c r="M94" s="5"/>
      <c r="N94" s="5"/>
      <c r="O94" s="5"/>
      <c r="P94" s="620"/>
      <c r="Q94" s="5"/>
      <c r="R94" s="5"/>
      <c r="S94" s="5"/>
      <c r="T94" s="5"/>
      <c r="U94" s="620"/>
      <c r="V94" s="6"/>
      <c r="W94" s="7"/>
      <c r="X94" s="7"/>
      <c r="Y94" s="7"/>
      <c r="Z94" s="7"/>
    </row>
    <row r="95" spans="1:26" ht="12.75" customHeight="1">
      <c r="A95" s="10" t="s">
        <v>254</v>
      </c>
      <c r="B95" s="5" t="s">
        <v>255</v>
      </c>
      <c r="C95" s="5" t="s">
        <v>290</v>
      </c>
      <c r="D95" s="5" t="s">
        <v>291</v>
      </c>
      <c r="E95" s="5" t="s">
        <v>96</v>
      </c>
      <c r="F95" s="5"/>
      <c r="G95" s="5"/>
      <c r="H95" s="5"/>
      <c r="I95" s="5"/>
      <c r="J95" s="5"/>
      <c r="K95" s="5"/>
      <c r="L95" s="5"/>
      <c r="M95" s="5"/>
      <c r="N95" s="5"/>
      <c r="O95" s="5"/>
      <c r="P95" s="620"/>
      <c r="Q95" s="5"/>
      <c r="R95" s="5"/>
      <c r="S95" s="5"/>
      <c r="T95" s="5"/>
      <c r="U95" s="620"/>
      <c r="V95" s="6"/>
      <c r="W95" s="7"/>
      <c r="X95" s="7"/>
      <c r="Y95" s="7"/>
      <c r="Z95" s="7"/>
    </row>
    <row r="96" spans="1:26" ht="12.75" customHeight="1">
      <c r="A96" s="10" t="s">
        <v>254</v>
      </c>
      <c r="B96" s="5" t="s">
        <v>255</v>
      </c>
      <c r="C96" s="5" t="s">
        <v>292</v>
      </c>
      <c r="D96" s="5" t="s">
        <v>245</v>
      </c>
      <c r="E96" s="5" t="s">
        <v>96</v>
      </c>
      <c r="F96" s="5"/>
      <c r="G96" s="5"/>
      <c r="H96" s="5"/>
      <c r="I96" s="5"/>
      <c r="J96" s="5"/>
      <c r="K96" s="5"/>
      <c r="L96" s="5"/>
      <c r="M96" s="5"/>
      <c r="N96" s="5"/>
      <c r="O96" s="5"/>
      <c r="P96" s="620"/>
      <c r="Q96" s="5"/>
      <c r="R96" s="5"/>
      <c r="S96" s="5"/>
      <c r="T96" s="5"/>
      <c r="U96" s="620"/>
      <c r="V96" s="6"/>
      <c r="W96" s="7"/>
      <c r="X96" s="7"/>
      <c r="Y96" s="7"/>
      <c r="Z96" s="7"/>
    </row>
    <row r="97" spans="1:26" ht="12.75" customHeight="1">
      <c r="A97" s="10" t="s">
        <v>254</v>
      </c>
      <c r="B97" s="5" t="s">
        <v>255</v>
      </c>
      <c r="C97" s="5" t="s">
        <v>293</v>
      </c>
      <c r="D97" s="5" t="s">
        <v>245</v>
      </c>
      <c r="E97" s="5" t="s">
        <v>96</v>
      </c>
      <c r="F97" s="5"/>
      <c r="G97" s="5"/>
      <c r="H97" s="5"/>
      <c r="I97" s="5"/>
      <c r="J97" s="5"/>
      <c r="K97" s="5"/>
      <c r="L97" s="5"/>
      <c r="M97" s="5"/>
      <c r="N97" s="5"/>
      <c r="O97" s="5"/>
      <c r="P97" s="620"/>
      <c r="Q97" s="5"/>
      <c r="R97" s="5"/>
      <c r="S97" s="5"/>
      <c r="T97" s="5"/>
      <c r="U97" s="620"/>
      <c r="V97" s="6"/>
      <c r="W97" s="7"/>
      <c r="X97" s="7"/>
      <c r="Y97" s="7"/>
      <c r="Z97" s="7"/>
    </row>
    <row r="98" spans="1:26" ht="12.75" customHeight="1">
      <c r="A98" s="10" t="s">
        <v>254</v>
      </c>
      <c r="B98" s="5" t="s">
        <v>255</v>
      </c>
      <c r="C98" s="5" t="s">
        <v>294</v>
      </c>
      <c r="D98" s="5" t="s">
        <v>245</v>
      </c>
      <c r="E98" s="5" t="s">
        <v>96</v>
      </c>
      <c r="F98" s="5"/>
      <c r="G98" s="5"/>
      <c r="H98" s="5"/>
      <c r="I98" s="5"/>
      <c r="J98" s="5"/>
      <c r="K98" s="5"/>
      <c r="L98" s="5"/>
      <c r="M98" s="5"/>
      <c r="N98" s="5"/>
      <c r="O98" s="5"/>
      <c r="P98" s="620"/>
      <c r="Q98" s="5"/>
      <c r="R98" s="5"/>
      <c r="S98" s="5"/>
      <c r="T98" s="5"/>
      <c r="U98" s="620"/>
      <c r="V98" s="6"/>
      <c r="W98" s="7"/>
      <c r="X98" s="7"/>
      <c r="Y98" s="7"/>
      <c r="Z98" s="7"/>
    </row>
    <row r="99" spans="1:26" ht="12.75" customHeight="1">
      <c r="A99" s="5" t="s">
        <v>295</v>
      </c>
      <c r="B99" s="5" t="s">
        <v>296</v>
      </c>
      <c r="C99" s="5" t="s">
        <v>297</v>
      </c>
      <c r="D99" s="5" t="s">
        <v>298</v>
      </c>
      <c r="E99" s="5"/>
      <c r="F99" s="5"/>
      <c r="G99" s="5"/>
      <c r="H99" s="5"/>
      <c r="I99" s="5"/>
      <c r="J99" s="5" t="s">
        <v>96</v>
      </c>
      <c r="K99" s="5"/>
      <c r="L99" s="5"/>
      <c r="M99" s="5"/>
      <c r="N99" s="5"/>
      <c r="O99" s="5"/>
      <c r="P99" s="620"/>
      <c r="Q99" s="5"/>
      <c r="R99" s="5"/>
      <c r="S99" s="5"/>
      <c r="T99" s="5"/>
      <c r="U99" s="620"/>
      <c r="V99" s="6"/>
      <c r="W99" s="7"/>
      <c r="X99" s="7"/>
      <c r="Y99" s="7"/>
      <c r="Z99" s="7"/>
    </row>
    <row r="100" spans="1:26" ht="12.75" customHeight="1">
      <c r="A100" s="5" t="s">
        <v>295</v>
      </c>
      <c r="B100" s="5" t="s">
        <v>296</v>
      </c>
      <c r="C100" s="5" t="s">
        <v>299</v>
      </c>
      <c r="D100" s="5" t="s">
        <v>300</v>
      </c>
      <c r="E100" s="5"/>
      <c r="F100" s="5"/>
      <c r="G100" s="5"/>
      <c r="H100" s="5"/>
      <c r="I100" s="5"/>
      <c r="J100" s="5" t="s">
        <v>96</v>
      </c>
      <c r="K100" s="5"/>
      <c r="L100" s="5"/>
      <c r="M100" s="5"/>
      <c r="N100" s="5"/>
      <c r="O100" s="5"/>
      <c r="P100" s="620"/>
      <c r="Q100" s="5"/>
      <c r="R100" s="5"/>
      <c r="S100" s="5"/>
      <c r="T100" s="5"/>
      <c r="U100" s="620"/>
      <c r="V100" s="6"/>
      <c r="W100" s="7"/>
      <c r="X100" s="7"/>
      <c r="Y100" s="7"/>
      <c r="Z100" s="7"/>
    </row>
    <row r="101" spans="1:26" ht="12.75" customHeight="1">
      <c r="A101" s="5" t="s">
        <v>295</v>
      </c>
      <c r="B101" s="5" t="s">
        <v>296</v>
      </c>
      <c r="C101" s="5" t="s">
        <v>301</v>
      </c>
      <c r="D101" s="5" t="s">
        <v>302</v>
      </c>
      <c r="E101" s="5"/>
      <c r="F101" s="5"/>
      <c r="G101" s="5"/>
      <c r="H101" s="5"/>
      <c r="I101" s="5"/>
      <c r="J101" s="5" t="s">
        <v>96</v>
      </c>
      <c r="K101" s="5"/>
      <c r="L101" s="5"/>
      <c r="M101" s="5"/>
      <c r="N101" s="5"/>
      <c r="O101" s="5"/>
      <c r="P101" s="620"/>
      <c r="Q101" s="5"/>
      <c r="R101" s="5"/>
      <c r="S101" s="5"/>
      <c r="T101" s="5"/>
      <c r="U101" s="620"/>
      <c r="V101" s="6"/>
      <c r="W101" s="7"/>
      <c r="X101" s="7"/>
      <c r="Y101" s="7"/>
      <c r="Z101" s="7"/>
    </row>
    <row r="102" spans="1:26" ht="12.75" customHeight="1">
      <c r="A102" s="5" t="s">
        <v>295</v>
      </c>
      <c r="B102" s="5" t="s">
        <v>296</v>
      </c>
      <c r="C102" s="5" t="s">
        <v>303</v>
      </c>
      <c r="D102" s="5" t="s">
        <v>304</v>
      </c>
      <c r="E102" s="5"/>
      <c r="F102" s="5"/>
      <c r="G102" s="5"/>
      <c r="H102" s="5"/>
      <c r="I102" s="5"/>
      <c r="J102" s="5" t="s">
        <v>305</v>
      </c>
      <c r="K102" s="5"/>
      <c r="L102" s="5"/>
      <c r="M102" s="5"/>
      <c r="N102" s="5"/>
      <c r="O102" s="5"/>
      <c r="P102" s="620"/>
      <c r="Q102" s="5"/>
      <c r="R102" s="5"/>
      <c r="S102" s="5"/>
      <c r="T102" s="5"/>
      <c r="U102" s="620"/>
      <c r="V102" s="6"/>
      <c r="W102" s="7"/>
      <c r="X102" s="7"/>
      <c r="Y102" s="7"/>
      <c r="Z102" s="7"/>
    </row>
    <row r="103" spans="1:26" ht="12.75" customHeight="1">
      <c r="A103" s="5" t="s">
        <v>295</v>
      </c>
      <c r="B103" s="5" t="s">
        <v>296</v>
      </c>
      <c r="C103" s="5" t="s">
        <v>306</v>
      </c>
      <c r="D103" s="5" t="s">
        <v>307</v>
      </c>
      <c r="E103" s="5"/>
      <c r="F103" s="5"/>
      <c r="G103" s="5"/>
      <c r="H103" s="5"/>
      <c r="I103" s="5"/>
      <c r="J103" s="5" t="s">
        <v>305</v>
      </c>
      <c r="K103" s="5"/>
      <c r="L103" s="5"/>
      <c r="M103" s="5"/>
      <c r="N103" s="5"/>
      <c r="O103" s="5"/>
      <c r="P103" s="620"/>
      <c r="Q103" s="5"/>
      <c r="R103" s="5"/>
      <c r="S103" s="5"/>
      <c r="T103" s="5"/>
      <c r="U103" s="620"/>
      <c r="V103" s="6"/>
      <c r="W103" s="7"/>
      <c r="X103" s="7"/>
      <c r="Y103" s="7"/>
      <c r="Z103" s="7"/>
    </row>
    <row r="104" spans="1:26" ht="12.75" customHeight="1">
      <c r="A104" s="5" t="s">
        <v>308</v>
      </c>
      <c r="B104" s="5" t="s">
        <v>309</v>
      </c>
      <c r="C104" s="5" t="s">
        <v>310</v>
      </c>
      <c r="D104" s="5" t="s">
        <v>311</v>
      </c>
      <c r="E104" s="5"/>
      <c r="F104" s="5"/>
      <c r="G104" s="5"/>
      <c r="H104" s="5"/>
      <c r="I104" s="5"/>
      <c r="J104" s="5"/>
      <c r="K104" s="5" t="s">
        <v>96</v>
      </c>
      <c r="L104" s="5"/>
      <c r="M104" s="5"/>
      <c r="N104" s="5"/>
      <c r="O104" s="5"/>
      <c r="P104" s="620"/>
      <c r="Q104" s="5"/>
      <c r="R104" s="5"/>
      <c r="S104" s="5"/>
      <c r="T104" s="5"/>
      <c r="U104" s="620"/>
      <c r="V104" s="6"/>
      <c r="W104" s="7"/>
      <c r="X104" s="7"/>
      <c r="Y104" s="7"/>
      <c r="Z104" s="7"/>
    </row>
    <row r="105" spans="1:26" ht="12.75" customHeight="1">
      <c r="A105" s="5" t="s">
        <v>308</v>
      </c>
      <c r="B105" s="5" t="s">
        <v>309</v>
      </c>
      <c r="C105" s="5" t="s">
        <v>312</v>
      </c>
      <c r="D105" s="5" t="s">
        <v>313</v>
      </c>
      <c r="E105" s="5"/>
      <c r="F105" s="5"/>
      <c r="G105" s="5"/>
      <c r="H105" s="5"/>
      <c r="I105" s="5"/>
      <c r="J105" s="5"/>
      <c r="K105" s="5" t="s">
        <v>96</v>
      </c>
      <c r="L105" s="5"/>
      <c r="M105" s="5"/>
      <c r="N105" s="5"/>
      <c r="O105" s="5"/>
      <c r="P105" s="620"/>
      <c r="Q105" s="5"/>
      <c r="R105" s="5"/>
      <c r="S105" s="5"/>
      <c r="T105" s="5"/>
      <c r="U105" s="620"/>
      <c r="V105" s="6"/>
      <c r="W105" s="7"/>
      <c r="X105" s="7"/>
      <c r="Y105" s="7"/>
      <c r="Z105" s="7"/>
    </row>
    <row r="106" spans="1:26" ht="12.75" customHeight="1">
      <c r="A106" s="5" t="s">
        <v>308</v>
      </c>
      <c r="B106" s="5" t="s">
        <v>309</v>
      </c>
      <c r="C106" s="5" t="s">
        <v>314</v>
      </c>
      <c r="D106" s="5" t="s">
        <v>315</v>
      </c>
      <c r="E106" s="5"/>
      <c r="F106" s="5"/>
      <c r="G106" s="5"/>
      <c r="H106" s="5"/>
      <c r="I106" s="5"/>
      <c r="J106" s="5"/>
      <c r="K106" s="5" t="s">
        <v>96</v>
      </c>
      <c r="L106" s="5"/>
      <c r="M106" s="5"/>
      <c r="N106" s="5"/>
      <c r="O106" s="5"/>
      <c r="P106" s="620"/>
      <c r="Q106" s="5"/>
      <c r="R106" s="5"/>
      <c r="S106" s="5"/>
      <c r="T106" s="5"/>
      <c r="U106" s="620"/>
      <c r="V106" s="6"/>
      <c r="W106" s="7"/>
      <c r="X106" s="7"/>
      <c r="Y106" s="7"/>
      <c r="Z106" s="7"/>
    </row>
    <row r="107" spans="1:26" ht="12.75" customHeight="1">
      <c r="A107" s="5" t="s">
        <v>308</v>
      </c>
      <c r="B107" s="5" t="s">
        <v>309</v>
      </c>
      <c r="C107" s="5" t="s">
        <v>299</v>
      </c>
      <c r="D107" s="5" t="s">
        <v>316</v>
      </c>
      <c r="E107" s="5"/>
      <c r="F107" s="5"/>
      <c r="G107" s="5"/>
      <c r="H107" s="5"/>
      <c r="I107" s="5"/>
      <c r="J107" s="5"/>
      <c r="K107" s="5" t="s">
        <v>96</v>
      </c>
      <c r="L107" s="5"/>
      <c r="M107" s="5"/>
      <c r="N107" s="5"/>
      <c r="O107" s="5"/>
      <c r="P107" s="620"/>
      <c r="Q107" s="5"/>
      <c r="R107" s="5"/>
      <c r="S107" s="5"/>
      <c r="T107" s="5"/>
      <c r="U107" s="620"/>
      <c r="V107" s="6"/>
      <c r="W107" s="7"/>
      <c r="X107" s="7"/>
      <c r="Y107" s="7"/>
      <c r="Z107" s="7"/>
    </row>
    <row r="108" spans="1:26" ht="12.75" customHeight="1">
      <c r="A108" s="5" t="s">
        <v>308</v>
      </c>
      <c r="B108" s="5" t="s">
        <v>309</v>
      </c>
      <c r="C108" s="5" t="s">
        <v>317</v>
      </c>
      <c r="D108" s="5" t="s">
        <v>318</v>
      </c>
      <c r="E108" s="5"/>
      <c r="F108" s="5"/>
      <c r="G108" s="5"/>
      <c r="H108" s="5"/>
      <c r="I108" s="5"/>
      <c r="J108" s="5"/>
      <c r="K108" s="5" t="s">
        <v>96</v>
      </c>
      <c r="L108" s="5"/>
      <c r="M108" s="5"/>
      <c r="N108" s="5"/>
      <c r="O108" s="5"/>
      <c r="P108" s="620"/>
      <c r="Q108" s="5"/>
      <c r="R108" s="5"/>
      <c r="S108" s="5"/>
      <c r="T108" s="5"/>
      <c r="U108" s="620"/>
      <c r="V108" s="6"/>
      <c r="W108" s="7"/>
      <c r="X108" s="7"/>
      <c r="Y108" s="7"/>
      <c r="Z108" s="7"/>
    </row>
    <row r="109" spans="1:26" ht="12.75" customHeight="1">
      <c r="A109" s="5" t="s">
        <v>308</v>
      </c>
      <c r="B109" s="5" t="s">
        <v>309</v>
      </c>
      <c r="C109" s="5" t="s">
        <v>297</v>
      </c>
      <c r="D109" s="5" t="s">
        <v>319</v>
      </c>
      <c r="E109" s="5"/>
      <c r="F109" s="5"/>
      <c r="G109" s="5"/>
      <c r="H109" s="5"/>
      <c r="I109" s="5"/>
      <c r="J109" s="5"/>
      <c r="K109" s="5" t="s">
        <v>96</v>
      </c>
      <c r="L109" s="5"/>
      <c r="M109" s="5"/>
      <c r="N109" s="5"/>
      <c r="O109" s="5"/>
      <c r="P109" s="620"/>
      <c r="Q109" s="5"/>
      <c r="R109" s="5"/>
      <c r="S109" s="5"/>
      <c r="T109" s="5"/>
      <c r="U109" s="620"/>
      <c r="V109" s="6"/>
      <c r="W109" s="7"/>
      <c r="X109" s="7"/>
      <c r="Y109" s="7"/>
      <c r="Z109" s="7"/>
    </row>
    <row r="110" spans="1:26" ht="12.75" customHeight="1">
      <c r="A110" s="5" t="s">
        <v>308</v>
      </c>
      <c r="B110" s="5" t="s">
        <v>309</v>
      </c>
      <c r="C110" s="5" t="s">
        <v>320</v>
      </c>
      <c r="D110" s="5" t="s">
        <v>321</v>
      </c>
      <c r="E110" s="5"/>
      <c r="F110" s="5"/>
      <c r="G110" s="5"/>
      <c r="H110" s="5"/>
      <c r="I110" s="5"/>
      <c r="J110" s="5"/>
      <c r="K110" s="5" t="s">
        <v>96</v>
      </c>
      <c r="L110" s="5"/>
      <c r="M110" s="5"/>
      <c r="N110" s="5"/>
      <c r="O110" s="5"/>
      <c r="P110" s="620"/>
      <c r="Q110" s="5"/>
      <c r="R110" s="5"/>
      <c r="S110" s="5"/>
      <c r="T110" s="5"/>
      <c r="U110" s="620"/>
      <c r="V110" s="6"/>
      <c r="W110" s="7"/>
      <c r="X110" s="7"/>
      <c r="Y110" s="7"/>
      <c r="Z110" s="7"/>
    </row>
    <row r="111" spans="1:26" ht="12.75" customHeight="1">
      <c r="A111" s="5" t="s">
        <v>308</v>
      </c>
      <c r="B111" s="5" t="s">
        <v>309</v>
      </c>
      <c r="C111" s="5" t="s">
        <v>322</v>
      </c>
      <c r="D111" s="5" t="s">
        <v>323</v>
      </c>
      <c r="E111" s="5"/>
      <c r="F111" s="5"/>
      <c r="G111" s="5"/>
      <c r="H111" s="5"/>
      <c r="I111" s="5"/>
      <c r="J111" s="5"/>
      <c r="K111" s="5" t="s">
        <v>96</v>
      </c>
      <c r="L111" s="5"/>
      <c r="M111" s="5"/>
      <c r="N111" s="5"/>
      <c r="O111" s="5"/>
      <c r="P111" s="620"/>
      <c r="Q111" s="5"/>
      <c r="R111" s="5"/>
      <c r="S111" s="5"/>
      <c r="T111" s="5"/>
      <c r="U111" s="620"/>
      <c r="V111" s="6"/>
      <c r="W111" s="7"/>
      <c r="X111" s="7"/>
      <c r="Y111" s="7"/>
      <c r="Z111" s="7"/>
    </row>
    <row r="112" spans="1:26" ht="12.75" customHeight="1">
      <c r="A112" s="5" t="s">
        <v>308</v>
      </c>
      <c r="B112" s="5" t="s">
        <v>309</v>
      </c>
      <c r="C112" s="5" t="s">
        <v>324</v>
      </c>
      <c r="D112" s="5" t="s">
        <v>325</v>
      </c>
      <c r="E112" s="5"/>
      <c r="F112" s="5"/>
      <c r="G112" s="5"/>
      <c r="H112" s="5"/>
      <c r="I112" s="5"/>
      <c r="J112" s="5"/>
      <c r="K112" s="5" t="s">
        <v>96</v>
      </c>
      <c r="L112" s="5"/>
      <c r="M112" s="5"/>
      <c r="N112" s="5"/>
      <c r="O112" s="5"/>
      <c r="P112" s="620"/>
      <c r="Q112" s="5"/>
      <c r="R112" s="5"/>
      <c r="S112" s="5"/>
      <c r="T112" s="5"/>
      <c r="U112" s="620"/>
      <c r="V112" s="6"/>
      <c r="W112" s="7"/>
      <c r="X112" s="7"/>
      <c r="Y112" s="7"/>
      <c r="Z112" s="7"/>
    </row>
    <row r="113" spans="1:26" ht="12.75" customHeight="1">
      <c r="A113" s="5" t="s">
        <v>308</v>
      </c>
      <c r="B113" s="5" t="s">
        <v>309</v>
      </c>
      <c r="C113" s="5" t="s">
        <v>326</v>
      </c>
      <c r="D113" s="5" t="s">
        <v>327</v>
      </c>
      <c r="E113" s="5"/>
      <c r="F113" s="5"/>
      <c r="G113" s="5"/>
      <c r="H113" s="5"/>
      <c r="I113" s="5"/>
      <c r="J113" s="5"/>
      <c r="K113" s="5" t="s">
        <v>96</v>
      </c>
      <c r="L113" s="5"/>
      <c r="M113" s="5"/>
      <c r="N113" s="5"/>
      <c r="O113" s="5"/>
      <c r="P113" s="620"/>
      <c r="Q113" s="5"/>
      <c r="R113" s="5"/>
      <c r="S113" s="5"/>
      <c r="T113" s="5"/>
      <c r="U113" s="620"/>
      <c r="V113" s="6"/>
      <c r="W113" s="7"/>
      <c r="X113" s="7"/>
      <c r="Y113" s="7"/>
      <c r="Z113" s="7"/>
    </row>
    <row r="114" spans="1:26" ht="12.75" customHeight="1">
      <c r="A114" s="5" t="s">
        <v>308</v>
      </c>
      <c r="B114" s="5" t="s">
        <v>309</v>
      </c>
      <c r="C114" s="5" t="s">
        <v>232</v>
      </c>
      <c r="D114" s="5" t="s">
        <v>328</v>
      </c>
      <c r="E114" s="8"/>
      <c r="F114" s="8"/>
      <c r="G114" s="5"/>
      <c r="H114" s="5"/>
      <c r="I114" s="5"/>
      <c r="J114" s="5"/>
      <c r="K114" s="5" t="s">
        <v>96</v>
      </c>
      <c r="L114" s="5"/>
      <c r="M114" s="5"/>
      <c r="N114" s="5"/>
      <c r="O114" s="5"/>
      <c r="P114" s="620"/>
      <c r="Q114" s="5"/>
      <c r="R114" s="5"/>
      <c r="S114" s="5"/>
      <c r="T114" s="5"/>
      <c r="U114" s="620"/>
      <c r="V114" s="6"/>
      <c r="W114" s="7"/>
      <c r="X114" s="7"/>
      <c r="Y114" s="7"/>
      <c r="Z114" s="7"/>
    </row>
    <row r="115" spans="1:26" ht="12.75" customHeight="1">
      <c r="A115" s="5" t="s">
        <v>329</v>
      </c>
      <c r="B115" s="5" t="s">
        <v>330</v>
      </c>
      <c r="C115" s="5" t="s">
        <v>331</v>
      </c>
      <c r="D115" s="620" t="s">
        <v>332</v>
      </c>
      <c r="E115" s="11"/>
      <c r="F115" s="5"/>
      <c r="G115" s="5"/>
      <c r="H115" s="621"/>
      <c r="I115" s="5"/>
      <c r="J115" s="5"/>
      <c r="K115" s="5"/>
      <c r="L115" s="5"/>
      <c r="M115" s="5"/>
      <c r="N115" s="5"/>
      <c r="O115" s="5"/>
      <c r="P115" s="620"/>
      <c r="Q115" s="5" t="s">
        <v>96</v>
      </c>
      <c r="R115" s="5" t="s">
        <v>96</v>
      </c>
      <c r="S115" s="5" t="s">
        <v>96</v>
      </c>
      <c r="T115" s="5"/>
      <c r="U115" s="620"/>
      <c r="V115" s="6"/>
      <c r="W115" s="7"/>
      <c r="X115" s="7"/>
      <c r="Y115" s="7"/>
      <c r="Z115" s="7"/>
    </row>
    <row r="116" spans="1:26" ht="12.75" customHeight="1">
      <c r="A116" s="5" t="s">
        <v>329</v>
      </c>
      <c r="B116" s="5" t="s">
        <v>330</v>
      </c>
      <c r="C116" s="5" t="s">
        <v>333</v>
      </c>
      <c r="D116" s="620" t="s">
        <v>334</v>
      </c>
      <c r="E116" s="10"/>
      <c r="F116" s="10"/>
      <c r="G116" s="5"/>
      <c r="H116" s="621"/>
      <c r="I116" s="5"/>
      <c r="J116" s="5"/>
      <c r="K116" s="5"/>
      <c r="L116" s="5"/>
      <c r="M116" s="5"/>
      <c r="N116" s="5"/>
      <c r="O116" s="5"/>
      <c r="P116" s="620"/>
      <c r="Q116" s="5" t="s">
        <v>96</v>
      </c>
      <c r="R116" s="5" t="s">
        <v>96</v>
      </c>
      <c r="S116" s="5" t="s">
        <v>96</v>
      </c>
      <c r="T116" s="5"/>
      <c r="U116" s="620"/>
      <c r="V116" s="6"/>
      <c r="W116" s="7"/>
      <c r="X116" s="7"/>
      <c r="Y116" s="7"/>
      <c r="Z116" s="7"/>
    </row>
    <row r="117" spans="1:26" ht="12.75" customHeight="1">
      <c r="A117" s="5" t="s">
        <v>329</v>
      </c>
      <c r="B117" s="5" t="s">
        <v>330</v>
      </c>
      <c r="C117" s="5" t="s">
        <v>335</v>
      </c>
      <c r="D117" s="620" t="s">
        <v>336</v>
      </c>
      <c r="E117" s="10"/>
      <c r="F117" s="10"/>
      <c r="G117" s="5"/>
      <c r="H117" s="621"/>
      <c r="I117" s="5"/>
      <c r="J117" s="5"/>
      <c r="K117" s="5"/>
      <c r="L117" s="5"/>
      <c r="M117" s="5"/>
      <c r="N117" s="5"/>
      <c r="O117" s="5"/>
      <c r="P117" s="620"/>
      <c r="Q117" s="5" t="s">
        <v>96</v>
      </c>
      <c r="R117" s="5" t="s">
        <v>96</v>
      </c>
      <c r="S117" s="5" t="s">
        <v>96</v>
      </c>
      <c r="T117" s="5"/>
      <c r="U117" s="620"/>
      <c r="V117" s="6"/>
      <c r="W117" s="7"/>
      <c r="X117" s="7"/>
      <c r="Y117" s="7"/>
      <c r="Z117" s="7"/>
    </row>
    <row r="118" spans="1:26" ht="12.75" customHeight="1">
      <c r="A118" s="5" t="s">
        <v>329</v>
      </c>
      <c r="B118" s="5" t="s">
        <v>330</v>
      </c>
      <c r="C118" s="5" t="s">
        <v>337</v>
      </c>
      <c r="D118" s="620" t="s">
        <v>338</v>
      </c>
      <c r="E118" s="10"/>
      <c r="F118" s="10"/>
      <c r="G118" s="5"/>
      <c r="H118" s="621"/>
      <c r="I118" s="5"/>
      <c r="J118" s="5"/>
      <c r="K118" s="5"/>
      <c r="L118" s="5"/>
      <c r="M118" s="5"/>
      <c r="N118" s="5"/>
      <c r="O118" s="5"/>
      <c r="P118" s="620"/>
      <c r="Q118" s="5" t="s">
        <v>96</v>
      </c>
      <c r="R118" s="5" t="s">
        <v>96</v>
      </c>
      <c r="S118" s="5" t="s">
        <v>96</v>
      </c>
      <c r="T118" s="5"/>
      <c r="U118" s="620"/>
      <c r="V118" s="6"/>
      <c r="W118" s="7"/>
      <c r="X118" s="7"/>
      <c r="Y118" s="7"/>
      <c r="Z118" s="7"/>
    </row>
    <row r="119" spans="1:26" ht="12.75" customHeight="1">
      <c r="A119" s="5" t="s">
        <v>329</v>
      </c>
      <c r="B119" s="5" t="s">
        <v>330</v>
      </c>
      <c r="C119" s="5" t="s">
        <v>339</v>
      </c>
      <c r="D119" s="620" t="s">
        <v>340</v>
      </c>
      <c r="E119" s="10"/>
      <c r="F119" s="10"/>
      <c r="G119" s="5"/>
      <c r="H119" s="621"/>
      <c r="I119" s="5"/>
      <c r="J119" s="5"/>
      <c r="K119" s="5"/>
      <c r="L119" s="5"/>
      <c r="M119" s="5"/>
      <c r="N119" s="5"/>
      <c r="O119" s="5"/>
      <c r="P119" s="620"/>
      <c r="Q119" s="5" t="s">
        <v>96</v>
      </c>
      <c r="R119" s="5" t="s">
        <v>96</v>
      </c>
      <c r="S119" s="5" t="s">
        <v>96</v>
      </c>
      <c r="T119" s="5"/>
      <c r="U119" s="620"/>
      <c r="V119" s="6"/>
      <c r="W119" s="7"/>
      <c r="X119" s="7"/>
      <c r="Y119" s="7"/>
      <c r="Z119" s="7"/>
    </row>
    <row r="120" spans="1:26" ht="12.75" customHeight="1">
      <c r="A120" s="5" t="s">
        <v>329</v>
      </c>
      <c r="B120" s="5" t="s">
        <v>330</v>
      </c>
      <c r="C120" s="5" t="s">
        <v>341</v>
      </c>
      <c r="D120" s="620" t="s">
        <v>342</v>
      </c>
      <c r="E120" s="10"/>
      <c r="F120" s="10"/>
      <c r="G120" s="5"/>
      <c r="H120" s="621"/>
      <c r="I120" s="5"/>
      <c r="J120" s="5"/>
      <c r="K120" s="5"/>
      <c r="L120" s="5"/>
      <c r="M120" s="5"/>
      <c r="N120" s="5"/>
      <c r="O120" s="5"/>
      <c r="P120" s="620"/>
      <c r="Q120" s="5" t="s">
        <v>96</v>
      </c>
      <c r="R120" s="5" t="s">
        <v>96</v>
      </c>
      <c r="S120" s="5" t="s">
        <v>96</v>
      </c>
      <c r="T120" s="5"/>
      <c r="U120" s="620"/>
      <c r="V120" s="6"/>
      <c r="W120" s="7"/>
      <c r="X120" s="7"/>
      <c r="Y120" s="7"/>
      <c r="Z120" s="7"/>
    </row>
    <row r="121" spans="1:26" ht="12.75" customHeight="1">
      <c r="A121" s="5" t="s">
        <v>329</v>
      </c>
      <c r="B121" s="5" t="s">
        <v>330</v>
      </c>
      <c r="C121" s="5" t="s">
        <v>343</v>
      </c>
      <c r="D121" s="620" t="s">
        <v>344</v>
      </c>
      <c r="E121" s="10"/>
      <c r="F121" s="10"/>
      <c r="G121" s="5"/>
      <c r="H121" s="621"/>
      <c r="I121" s="5"/>
      <c r="J121" s="5"/>
      <c r="K121" s="5"/>
      <c r="L121" s="5"/>
      <c r="M121" s="5"/>
      <c r="N121" s="5"/>
      <c r="O121" s="5"/>
      <c r="P121" s="620"/>
      <c r="Q121" s="5" t="s">
        <v>96</v>
      </c>
      <c r="R121" s="5" t="s">
        <v>96</v>
      </c>
      <c r="S121" s="5" t="s">
        <v>96</v>
      </c>
      <c r="T121" s="5"/>
      <c r="U121" s="620"/>
      <c r="V121" s="6"/>
      <c r="W121" s="7"/>
      <c r="X121" s="7"/>
      <c r="Y121" s="7"/>
      <c r="Z121" s="7"/>
    </row>
    <row r="122" spans="1:26" ht="12.75" customHeight="1">
      <c r="A122" s="5" t="s">
        <v>329</v>
      </c>
      <c r="B122" s="5" t="s">
        <v>330</v>
      </c>
      <c r="C122" s="5" t="s">
        <v>345</v>
      </c>
      <c r="D122" s="620" t="s">
        <v>346</v>
      </c>
      <c r="E122" s="10"/>
      <c r="F122" s="10"/>
      <c r="G122" s="5"/>
      <c r="H122" s="621"/>
      <c r="I122" s="5"/>
      <c r="J122" s="5"/>
      <c r="K122" s="5"/>
      <c r="L122" s="5"/>
      <c r="M122" s="5"/>
      <c r="N122" s="5"/>
      <c r="O122" s="5"/>
      <c r="P122" s="620"/>
      <c r="Q122" s="5" t="s">
        <v>96</v>
      </c>
      <c r="R122" s="5" t="s">
        <v>96</v>
      </c>
      <c r="S122" s="5" t="s">
        <v>96</v>
      </c>
      <c r="T122" s="5"/>
      <c r="U122" s="620"/>
      <c r="V122" s="6"/>
      <c r="W122" s="7"/>
      <c r="X122" s="7"/>
      <c r="Y122" s="7"/>
      <c r="Z122" s="7"/>
    </row>
    <row r="123" spans="1:26" ht="12.75" customHeight="1">
      <c r="A123" s="5" t="s">
        <v>329</v>
      </c>
      <c r="B123" s="5" t="s">
        <v>330</v>
      </c>
      <c r="C123" s="5" t="s">
        <v>347</v>
      </c>
      <c r="D123" s="620" t="s">
        <v>348</v>
      </c>
      <c r="E123" s="10"/>
      <c r="F123" s="10"/>
      <c r="G123" s="5"/>
      <c r="H123" s="621"/>
      <c r="I123" s="5"/>
      <c r="J123" s="5"/>
      <c r="K123" s="5"/>
      <c r="L123" s="5"/>
      <c r="M123" s="5"/>
      <c r="N123" s="5"/>
      <c r="O123" s="5"/>
      <c r="P123" s="620"/>
      <c r="Q123" s="5" t="s">
        <v>96</v>
      </c>
      <c r="R123" s="5" t="s">
        <v>96</v>
      </c>
      <c r="S123" s="5" t="s">
        <v>96</v>
      </c>
      <c r="T123" s="5"/>
      <c r="U123" s="620"/>
      <c r="V123" s="6"/>
      <c r="W123" s="7"/>
      <c r="X123" s="7"/>
      <c r="Y123" s="7"/>
      <c r="Z123" s="7"/>
    </row>
    <row r="124" spans="1:26" ht="12.75" customHeight="1">
      <c r="A124" s="5" t="s">
        <v>329</v>
      </c>
      <c r="B124" s="5" t="s">
        <v>330</v>
      </c>
      <c r="C124" s="5" t="s">
        <v>349</v>
      </c>
      <c r="D124" s="620" t="s">
        <v>350</v>
      </c>
      <c r="E124" s="10"/>
      <c r="F124" s="10"/>
      <c r="G124" s="5"/>
      <c r="H124" s="621"/>
      <c r="I124" s="5"/>
      <c r="J124" s="5"/>
      <c r="K124" s="5"/>
      <c r="L124" s="5"/>
      <c r="M124" s="5"/>
      <c r="N124" s="5"/>
      <c r="O124" s="5"/>
      <c r="P124" s="620"/>
      <c r="Q124" s="5" t="s">
        <v>96</v>
      </c>
      <c r="R124" s="5" t="s">
        <v>96</v>
      </c>
      <c r="S124" s="5" t="s">
        <v>96</v>
      </c>
      <c r="T124" s="5"/>
      <c r="U124" s="620"/>
      <c r="V124" s="6"/>
      <c r="W124" s="7"/>
      <c r="X124" s="7"/>
      <c r="Y124" s="7"/>
      <c r="Z124" s="7"/>
    </row>
    <row r="125" spans="1:26" ht="12.75" customHeight="1">
      <c r="A125" s="5" t="s">
        <v>329</v>
      </c>
      <c r="B125" s="5" t="s">
        <v>330</v>
      </c>
      <c r="C125" s="5" t="s">
        <v>351</v>
      </c>
      <c r="D125" s="620" t="s">
        <v>352</v>
      </c>
      <c r="E125" s="10"/>
      <c r="F125" s="10"/>
      <c r="G125" s="5"/>
      <c r="H125" s="621"/>
      <c r="I125" s="5"/>
      <c r="J125" s="5"/>
      <c r="K125" s="5"/>
      <c r="L125" s="5"/>
      <c r="M125" s="5"/>
      <c r="N125" s="5"/>
      <c r="O125" s="5"/>
      <c r="P125" s="620"/>
      <c r="Q125" s="5" t="s">
        <v>96</v>
      </c>
      <c r="R125" s="5" t="s">
        <v>96</v>
      </c>
      <c r="S125" s="5" t="s">
        <v>96</v>
      </c>
      <c r="T125" s="5"/>
      <c r="U125" s="620"/>
      <c r="V125" s="6"/>
      <c r="W125" s="7"/>
      <c r="X125" s="7"/>
      <c r="Y125" s="7"/>
      <c r="Z125" s="7"/>
    </row>
    <row r="126" spans="1:26" ht="12.75" customHeight="1">
      <c r="A126" s="5" t="s">
        <v>329</v>
      </c>
      <c r="B126" s="5" t="s">
        <v>330</v>
      </c>
      <c r="C126" s="5" t="s">
        <v>353</v>
      </c>
      <c r="D126" s="620" t="s">
        <v>354</v>
      </c>
      <c r="E126" s="10"/>
      <c r="F126" s="10"/>
      <c r="G126" s="5"/>
      <c r="H126" s="621"/>
      <c r="I126" s="5"/>
      <c r="J126" s="5"/>
      <c r="K126" s="5"/>
      <c r="L126" s="5"/>
      <c r="M126" s="5"/>
      <c r="N126" s="5"/>
      <c r="O126" s="5"/>
      <c r="P126" s="620"/>
      <c r="Q126" s="5" t="s">
        <v>96</v>
      </c>
      <c r="R126" s="5" t="s">
        <v>96</v>
      </c>
      <c r="S126" s="5" t="s">
        <v>96</v>
      </c>
      <c r="T126" s="5"/>
      <c r="U126" s="620"/>
      <c r="V126" s="6"/>
      <c r="W126" s="7"/>
      <c r="X126" s="7"/>
      <c r="Y126" s="7"/>
      <c r="Z126" s="7"/>
    </row>
    <row r="127" spans="1:26" ht="12.75" customHeight="1">
      <c r="A127" s="5" t="s">
        <v>329</v>
      </c>
      <c r="B127" s="5" t="s">
        <v>330</v>
      </c>
      <c r="C127" s="5" t="s">
        <v>355</v>
      </c>
      <c r="D127" s="620" t="s">
        <v>356</v>
      </c>
      <c r="E127" s="10"/>
      <c r="F127" s="10"/>
      <c r="G127" s="5"/>
      <c r="H127" s="621"/>
      <c r="I127" s="5"/>
      <c r="J127" s="5"/>
      <c r="K127" s="5"/>
      <c r="L127" s="5"/>
      <c r="M127" s="5"/>
      <c r="N127" s="5"/>
      <c r="O127" s="5"/>
      <c r="P127" s="620"/>
      <c r="Q127" s="5" t="s">
        <v>96</v>
      </c>
      <c r="R127" s="5" t="s">
        <v>96</v>
      </c>
      <c r="S127" s="5" t="s">
        <v>96</v>
      </c>
      <c r="T127" s="5"/>
      <c r="U127" s="620"/>
      <c r="V127" s="6"/>
      <c r="W127" s="7"/>
      <c r="X127" s="7"/>
      <c r="Y127" s="7"/>
      <c r="Z127" s="7"/>
    </row>
    <row r="128" spans="1:26" ht="12.75" customHeight="1">
      <c r="A128" s="5" t="s">
        <v>329</v>
      </c>
      <c r="B128" s="5" t="s">
        <v>330</v>
      </c>
      <c r="C128" s="5" t="s">
        <v>357</v>
      </c>
      <c r="D128" s="620" t="s">
        <v>358</v>
      </c>
      <c r="E128" s="10"/>
      <c r="F128" s="10"/>
      <c r="G128" s="5"/>
      <c r="H128" s="621"/>
      <c r="I128" s="5"/>
      <c r="J128" s="5"/>
      <c r="K128" s="5"/>
      <c r="L128" s="5"/>
      <c r="M128" s="5"/>
      <c r="N128" s="5"/>
      <c r="O128" s="5"/>
      <c r="P128" s="620"/>
      <c r="Q128" s="5" t="s">
        <v>96</v>
      </c>
      <c r="R128" s="5" t="s">
        <v>96</v>
      </c>
      <c r="S128" s="5" t="s">
        <v>96</v>
      </c>
      <c r="T128" s="5"/>
      <c r="U128" s="620"/>
      <c r="V128" s="6"/>
      <c r="W128" s="7"/>
      <c r="X128" s="7"/>
      <c r="Y128" s="7"/>
      <c r="Z128" s="7"/>
    </row>
    <row r="129" spans="1:26" ht="12.75" customHeight="1">
      <c r="A129" s="5" t="s">
        <v>359</v>
      </c>
      <c r="B129" s="5" t="s">
        <v>360</v>
      </c>
      <c r="C129" s="5" t="s">
        <v>361</v>
      </c>
      <c r="D129" s="5" t="s">
        <v>362</v>
      </c>
      <c r="E129" s="10"/>
      <c r="F129" s="10"/>
      <c r="G129" s="5"/>
      <c r="H129" s="621"/>
      <c r="I129" s="5"/>
      <c r="J129" s="5"/>
      <c r="K129" s="5"/>
      <c r="L129" s="5"/>
      <c r="M129" s="5"/>
      <c r="N129" s="5"/>
      <c r="O129" s="5"/>
      <c r="P129" s="620"/>
      <c r="Q129" s="5" t="s">
        <v>96</v>
      </c>
      <c r="R129" s="5" t="s">
        <v>96</v>
      </c>
      <c r="S129" s="5" t="s">
        <v>96</v>
      </c>
      <c r="T129" s="5"/>
      <c r="U129" s="620"/>
      <c r="V129" s="6"/>
      <c r="W129" s="7"/>
      <c r="X129" s="7"/>
      <c r="Y129" s="7"/>
      <c r="Z129" s="7"/>
    </row>
    <row r="130" spans="1:26" ht="12.75" customHeight="1">
      <c r="A130" s="5" t="s">
        <v>359</v>
      </c>
      <c r="B130" s="5" t="s">
        <v>360</v>
      </c>
      <c r="C130" s="5" t="s">
        <v>363</v>
      </c>
      <c r="D130" s="9" t="s">
        <v>364</v>
      </c>
      <c r="E130" s="10"/>
      <c r="F130" s="10"/>
      <c r="G130" s="5"/>
      <c r="H130" s="621"/>
      <c r="I130" s="5"/>
      <c r="J130" s="5"/>
      <c r="K130" s="5"/>
      <c r="L130" s="5"/>
      <c r="M130" s="5"/>
      <c r="N130" s="5"/>
      <c r="O130" s="5"/>
      <c r="P130" s="620"/>
      <c r="Q130" s="5" t="s">
        <v>96</v>
      </c>
      <c r="R130" s="5" t="s">
        <v>96</v>
      </c>
      <c r="S130" s="5" t="s">
        <v>96</v>
      </c>
      <c r="T130" s="5"/>
      <c r="U130" s="620"/>
      <c r="V130" s="6"/>
      <c r="W130" s="7"/>
      <c r="X130" s="7"/>
      <c r="Y130" s="7"/>
      <c r="Z130" s="7"/>
    </row>
    <row r="131" spans="1:26" ht="12.75" customHeight="1">
      <c r="A131" s="5" t="s">
        <v>359</v>
      </c>
      <c r="B131" s="5" t="s">
        <v>360</v>
      </c>
      <c r="C131" s="5" t="s">
        <v>185</v>
      </c>
      <c r="D131" s="9" t="s">
        <v>365</v>
      </c>
      <c r="E131" s="9"/>
      <c r="F131" s="9"/>
      <c r="G131" s="5"/>
      <c r="H131" s="5"/>
      <c r="I131" s="5"/>
      <c r="J131" s="5"/>
      <c r="K131" s="5"/>
      <c r="L131" s="5"/>
      <c r="M131" s="5"/>
      <c r="N131" s="5"/>
      <c r="O131" s="5"/>
      <c r="P131" s="620"/>
      <c r="Q131" s="5" t="s">
        <v>96</v>
      </c>
      <c r="R131" s="5" t="s">
        <v>96</v>
      </c>
      <c r="S131" s="5" t="s">
        <v>96</v>
      </c>
      <c r="T131" s="5"/>
      <c r="U131" s="620"/>
      <c r="V131" s="6"/>
      <c r="W131" s="7"/>
      <c r="X131" s="7"/>
      <c r="Y131" s="7"/>
      <c r="Z131" s="7"/>
    </row>
    <row r="132" spans="1:26" ht="12.75" customHeight="1">
      <c r="A132" s="5" t="s">
        <v>366</v>
      </c>
      <c r="B132" s="5" t="s">
        <v>367</v>
      </c>
      <c r="C132" s="5" t="s">
        <v>368</v>
      </c>
      <c r="D132" s="5" t="s">
        <v>369</v>
      </c>
      <c r="E132" s="5"/>
      <c r="F132" s="5"/>
      <c r="G132" s="5"/>
      <c r="H132" s="5"/>
      <c r="I132" s="5"/>
      <c r="J132" s="5"/>
      <c r="K132" s="5"/>
      <c r="L132" s="5"/>
      <c r="M132" s="5"/>
      <c r="N132" s="5"/>
      <c r="O132" s="5"/>
      <c r="P132" s="620"/>
      <c r="Q132" s="5" t="s">
        <v>96</v>
      </c>
      <c r="R132" s="5" t="s">
        <v>96</v>
      </c>
      <c r="S132" s="5" t="s">
        <v>96</v>
      </c>
      <c r="T132" s="5" t="s">
        <v>96</v>
      </c>
      <c r="U132" s="620" t="s">
        <v>96</v>
      </c>
      <c r="V132" s="6"/>
      <c r="W132" s="7"/>
      <c r="X132" s="7"/>
      <c r="Y132" s="7"/>
      <c r="Z132" s="7"/>
    </row>
    <row r="133" spans="1:26" ht="12.75" customHeight="1">
      <c r="A133" s="5" t="s">
        <v>366</v>
      </c>
      <c r="B133" s="5" t="s">
        <v>367</v>
      </c>
      <c r="C133" s="5" t="s">
        <v>370</v>
      </c>
      <c r="D133" s="5" t="s">
        <v>371</v>
      </c>
      <c r="E133" s="5"/>
      <c r="F133" s="5"/>
      <c r="G133" s="5"/>
      <c r="H133" s="5"/>
      <c r="I133" s="5"/>
      <c r="J133" s="5"/>
      <c r="K133" s="5"/>
      <c r="L133" s="5"/>
      <c r="M133" s="5"/>
      <c r="N133" s="5"/>
      <c r="O133" s="5"/>
      <c r="P133" s="620"/>
      <c r="Q133" s="5" t="s">
        <v>96</v>
      </c>
      <c r="R133" s="5" t="s">
        <v>96</v>
      </c>
      <c r="S133" s="5" t="s">
        <v>96</v>
      </c>
      <c r="T133" s="5" t="s">
        <v>96</v>
      </c>
      <c r="U133" s="620" t="s">
        <v>96</v>
      </c>
      <c r="V133" s="6"/>
      <c r="W133" s="7"/>
      <c r="X133" s="7"/>
      <c r="Y133" s="7"/>
      <c r="Z133" s="7"/>
    </row>
    <row r="134" spans="1:26" ht="12.75" customHeight="1">
      <c r="A134" s="5" t="s">
        <v>366</v>
      </c>
      <c r="B134" s="5" t="s">
        <v>367</v>
      </c>
      <c r="C134" s="5" t="s">
        <v>372</v>
      </c>
      <c r="D134" s="5" t="s">
        <v>373</v>
      </c>
      <c r="E134" s="5"/>
      <c r="F134" s="5"/>
      <c r="G134" s="5"/>
      <c r="H134" s="5"/>
      <c r="I134" s="5"/>
      <c r="J134" s="5"/>
      <c r="K134" s="5"/>
      <c r="L134" s="5"/>
      <c r="M134" s="5"/>
      <c r="N134" s="5"/>
      <c r="O134" s="5"/>
      <c r="P134" s="620"/>
      <c r="Q134" s="5" t="s">
        <v>96</v>
      </c>
      <c r="R134" s="5" t="s">
        <v>96</v>
      </c>
      <c r="S134" s="5" t="s">
        <v>96</v>
      </c>
      <c r="T134" s="5" t="s">
        <v>96</v>
      </c>
      <c r="U134" s="620" t="s">
        <v>96</v>
      </c>
      <c r="V134" s="6"/>
      <c r="W134" s="7"/>
      <c r="X134" s="7"/>
      <c r="Y134" s="7"/>
      <c r="Z134" s="7"/>
    </row>
    <row r="135" spans="1:26" ht="12.75" customHeight="1">
      <c r="A135" s="5" t="s">
        <v>366</v>
      </c>
      <c r="B135" s="5" t="s">
        <v>367</v>
      </c>
      <c r="C135" s="5" t="s">
        <v>374</v>
      </c>
      <c r="D135" s="5" t="s">
        <v>375</v>
      </c>
      <c r="E135" s="5"/>
      <c r="F135" s="5"/>
      <c r="G135" s="5"/>
      <c r="H135" s="5"/>
      <c r="I135" s="5"/>
      <c r="J135" s="5"/>
      <c r="K135" s="5"/>
      <c r="L135" s="5"/>
      <c r="M135" s="5"/>
      <c r="N135" s="5"/>
      <c r="O135" s="5"/>
      <c r="P135" s="620"/>
      <c r="Q135" s="5" t="s">
        <v>96</v>
      </c>
      <c r="R135" s="5" t="s">
        <v>96</v>
      </c>
      <c r="S135" s="5" t="s">
        <v>96</v>
      </c>
      <c r="T135" s="5" t="s">
        <v>96</v>
      </c>
      <c r="U135" s="620" t="s">
        <v>96</v>
      </c>
      <c r="V135" s="6"/>
      <c r="W135" s="7"/>
      <c r="X135" s="7"/>
      <c r="Y135" s="7"/>
      <c r="Z135" s="7"/>
    </row>
    <row r="136" spans="1:26" ht="12.75" customHeight="1">
      <c r="A136" s="5" t="s">
        <v>366</v>
      </c>
      <c r="B136" s="5" t="s">
        <v>367</v>
      </c>
      <c r="C136" s="5" t="s">
        <v>376</v>
      </c>
      <c r="D136" s="5" t="s">
        <v>377</v>
      </c>
      <c r="E136" s="5"/>
      <c r="F136" s="5"/>
      <c r="G136" s="5"/>
      <c r="H136" s="5"/>
      <c r="I136" s="5"/>
      <c r="J136" s="5"/>
      <c r="K136" s="5"/>
      <c r="L136" s="5"/>
      <c r="M136" s="5"/>
      <c r="N136" s="5"/>
      <c r="O136" s="5"/>
      <c r="P136" s="620"/>
      <c r="Q136" s="5" t="s">
        <v>96</v>
      </c>
      <c r="R136" s="5" t="s">
        <v>96</v>
      </c>
      <c r="S136" s="5" t="s">
        <v>96</v>
      </c>
      <c r="T136" s="5" t="s">
        <v>96</v>
      </c>
      <c r="U136" s="620" t="s">
        <v>96</v>
      </c>
      <c r="V136" s="6"/>
      <c r="W136" s="7"/>
      <c r="X136" s="7"/>
      <c r="Y136" s="7"/>
      <c r="Z136" s="7"/>
    </row>
    <row r="137" spans="1:26" ht="12.75" customHeight="1">
      <c r="A137" s="5" t="s">
        <v>366</v>
      </c>
      <c r="B137" s="5" t="s">
        <v>367</v>
      </c>
      <c r="C137" s="5" t="s">
        <v>232</v>
      </c>
      <c r="D137" s="5" t="s">
        <v>378</v>
      </c>
      <c r="E137" s="5"/>
      <c r="F137" s="5"/>
      <c r="G137" s="5"/>
      <c r="H137" s="5"/>
      <c r="I137" s="5"/>
      <c r="J137" s="5"/>
      <c r="K137" s="5"/>
      <c r="L137" s="5"/>
      <c r="M137" s="5"/>
      <c r="N137" s="5"/>
      <c r="O137" s="5"/>
      <c r="P137" s="620"/>
      <c r="Q137" s="5" t="s">
        <v>96</v>
      </c>
      <c r="R137" s="5" t="s">
        <v>96</v>
      </c>
      <c r="S137" s="5" t="s">
        <v>96</v>
      </c>
      <c r="T137" s="5" t="s">
        <v>96</v>
      </c>
      <c r="U137" s="620" t="s">
        <v>96</v>
      </c>
      <c r="V137" s="6"/>
      <c r="W137" s="7"/>
      <c r="X137" s="7"/>
      <c r="Y137" s="7"/>
      <c r="Z137" s="7"/>
    </row>
    <row r="138" spans="1:26" ht="12.75" customHeight="1">
      <c r="A138" s="5" t="s">
        <v>366</v>
      </c>
      <c r="B138" s="5" t="s">
        <v>367</v>
      </c>
      <c r="C138" s="5" t="s">
        <v>379</v>
      </c>
      <c r="D138" s="5" t="s">
        <v>380</v>
      </c>
      <c r="E138" s="5"/>
      <c r="F138" s="5"/>
      <c r="G138" s="5"/>
      <c r="H138" s="5"/>
      <c r="I138" s="5" t="s">
        <v>96</v>
      </c>
      <c r="J138" s="5"/>
      <c r="K138" s="5"/>
      <c r="L138" s="5"/>
      <c r="M138" s="5"/>
      <c r="N138" s="5"/>
      <c r="O138" s="5"/>
      <c r="P138" s="620"/>
      <c r="Q138" s="5" t="s">
        <v>96</v>
      </c>
      <c r="R138" s="5" t="s">
        <v>96</v>
      </c>
      <c r="S138" s="5" t="s">
        <v>96</v>
      </c>
      <c r="T138" s="5" t="s">
        <v>96</v>
      </c>
      <c r="U138" s="620" t="s">
        <v>96</v>
      </c>
      <c r="V138" s="6"/>
      <c r="W138" s="7"/>
      <c r="X138" s="7"/>
      <c r="Y138" s="7"/>
      <c r="Z138" s="7"/>
    </row>
    <row r="139" spans="1:26" ht="12.75" customHeight="1">
      <c r="A139" s="5" t="s">
        <v>381</v>
      </c>
      <c r="B139" s="5" t="s">
        <v>367</v>
      </c>
      <c r="C139" s="5" t="s">
        <v>382</v>
      </c>
      <c r="D139" s="5" t="s">
        <v>383</v>
      </c>
      <c r="E139" s="5"/>
      <c r="F139" s="5"/>
      <c r="G139" s="5"/>
      <c r="H139" s="5"/>
      <c r="I139" s="5" t="s">
        <v>96</v>
      </c>
      <c r="J139" s="5"/>
      <c r="K139" s="5"/>
      <c r="L139" s="5"/>
      <c r="M139" s="5"/>
      <c r="N139" s="5"/>
      <c r="O139" s="5"/>
      <c r="P139" s="620"/>
      <c r="Q139" s="5" t="s">
        <v>96</v>
      </c>
      <c r="R139" s="5" t="s">
        <v>96</v>
      </c>
      <c r="S139" s="5" t="s">
        <v>96</v>
      </c>
      <c r="T139" s="5" t="s">
        <v>96</v>
      </c>
      <c r="U139" s="620" t="s">
        <v>96</v>
      </c>
      <c r="V139" s="6"/>
      <c r="W139" s="7"/>
      <c r="X139" s="7"/>
      <c r="Y139" s="7"/>
      <c r="Z139" s="7"/>
    </row>
    <row r="140" spans="1:26" ht="12.75" customHeight="1">
      <c r="A140" s="5" t="s">
        <v>381</v>
      </c>
      <c r="B140" s="5" t="s">
        <v>367</v>
      </c>
      <c r="C140" s="5" t="s">
        <v>384</v>
      </c>
      <c r="D140" s="5" t="s">
        <v>385</v>
      </c>
      <c r="E140" s="5"/>
      <c r="F140" s="5"/>
      <c r="G140" s="5"/>
      <c r="H140" s="5"/>
      <c r="I140" s="5" t="s">
        <v>96</v>
      </c>
      <c r="J140" s="5"/>
      <c r="K140" s="5"/>
      <c r="L140" s="5"/>
      <c r="M140" s="5"/>
      <c r="N140" s="5"/>
      <c r="O140" s="5"/>
      <c r="P140" s="620"/>
      <c r="Q140" s="5" t="s">
        <v>96</v>
      </c>
      <c r="R140" s="5" t="s">
        <v>96</v>
      </c>
      <c r="S140" s="5" t="s">
        <v>96</v>
      </c>
      <c r="T140" s="5" t="s">
        <v>96</v>
      </c>
      <c r="U140" s="620" t="s">
        <v>96</v>
      </c>
      <c r="V140" s="6"/>
      <c r="W140" s="7"/>
      <c r="X140" s="7"/>
      <c r="Y140" s="7"/>
      <c r="Z140" s="7"/>
    </row>
    <row r="141" spans="1:26" ht="12.75" customHeight="1">
      <c r="A141" s="5" t="s">
        <v>381</v>
      </c>
      <c r="B141" s="5" t="s">
        <v>367</v>
      </c>
      <c r="C141" s="5" t="s">
        <v>386</v>
      </c>
      <c r="D141" s="5" t="s">
        <v>387</v>
      </c>
      <c r="E141" s="5"/>
      <c r="F141" s="5"/>
      <c r="G141" s="5"/>
      <c r="H141" s="5"/>
      <c r="I141" s="5" t="s">
        <v>96</v>
      </c>
      <c r="J141" s="5"/>
      <c r="K141" s="5"/>
      <c r="L141" s="5"/>
      <c r="M141" s="5"/>
      <c r="N141" s="5"/>
      <c r="O141" s="5"/>
      <c r="P141" s="620"/>
      <c r="Q141" s="5" t="s">
        <v>96</v>
      </c>
      <c r="R141" s="5" t="s">
        <v>96</v>
      </c>
      <c r="S141" s="5" t="s">
        <v>96</v>
      </c>
      <c r="T141" s="5" t="s">
        <v>96</v>
      </c>
      <c r="U141" s="620" t="s">
        <v>96</v>
      </c>
      <c r="V141" s="6"/>
      <c r="W141" s="7"/>
      <c r="X141" s="7"/>
      <c r="Y141" s="7"/>
      <c r="Z141" s="7"/>
    </row>
    <row r="142" spans="1:26" ht="12.75" customHeight="1">
      <c r="A142" s="5" t="s">
        <v>381</v>
      </c>
      <c r="B142" s="5" t="s">
        <v>367</v>
      </c>
      <c r="C142" s="5" t="s">
        <v>388</v>
      </c>
      <c r="D142" s="5" t="s">
        <v>389</v>
      </c>
      <c r="E142" s="5"/>
      <c r="F142" s="5"/>
      <c r="G142" s="5"/>
      <c r="H142" s="5"/>
      <c r="I142" s="5" t="s">
        <v>96</v>
      </c>
      <c r="J142" s="5"/>
      <c r="K142" s="5"/>
      <c r="L142" s="5"/>
      <c r="M142" s="5"/>
      <c r="N142" s="5"/>
      <c r="O142" s="5"/>
      <c r="P142" s="620"/>
      <c r="Q142" s="5"/>
      <c r="R142" s="5"/>
      <c r="S142" s="5"/>
      <c r="T142" s="5"/>
      <c r="U142" s="620"/>
      <c r="V142" s="6"/>
      <c r="W142" s="7"/>
      <c r="X142" s="7"/>
      <c r="Y142" s="7"/>
      <c r="Z142" s="7"/>
    </row>
    <row r="143" spans="1:26" ht="12.75" customHeight="1">
      <c r="A143" s="5" t="s">
        <v>390</v>
      </c>
      <c r="B143" s="5" t="s">
        <v>391</v>
      </c>
      <c r="C143" s="5" t="s">
        <v>392</v>
      </c>
      <c r="D143" s="5" t="s">
        <v>393</v>
      </c>
      <c r="E143" s="5"/>
      <c r="F143" s="5"/>
      <c r="G143" s="5"/>
      <c r="H143" s="5"/>
      <c r="I143" s="5"/>
      <c r="J143" s="5" t="s">
        <v>96</v>
      </c>
      <c r="K143" s="5"/>
      <c r="L143" s="5"/>
      <c r="M143" s="5" t="s">
        <v>96</v>
      </c>
      <c r="N143" s="5"/>
      <c r="O143" s="5"/>
      <c r="P143" s="620"/>
      <c r="Q143" s="5"/>
      <c r="R143" s="5"/>
      <c r="S143" s="5"/>
      <c r="T143" s="5"/>
      <c r="U143" s="620"/>
      <c r="V143" s="6"/>
      <c r="W143" s="7"/>
      <c r="X143" s="7"/>
      <c r="Y143" s="7"/>
      <c r="Z143" s="7"/>
    </row>
    <row r="144" spans="1:26" ht="12.75" customHeight="1">
      <c r="A144" s="5" t="s">
        <v>390</v>
      </c>
      <c r="B144" s="5" t="s">
        <v>391</v>
      </c>
      <c r="C144" s="5" t="s">
        <v>394</v>
      </c>
      <c r="D144" s="5" t="s">
        <v>395</v>
      </c>
      <c r="E144" s="5"/>
      <c r="F144" s="5"/>
      <c r="G144" s="5"/>
      <c r="H144" s="5"/>
      <c r="I144" s="5"/>
      <c r="J144" s="5" t="s">
        <v>96</v>
      </c>
      <c r="K144" s="5"/>
      <c r="L144" s="5"/>
      <c r="M144" s="5" t="s">
        <v>96</v>
      </c>
      <c r="N144" s="5"/>
      <c r="O144" s="5"/>
      <c r="P144" s="620"/>
      <c r="Q144" s="5"/>
      <c r="R144" s="5"/>
      <c r="S144" s="5"/>
      <c r="T144" s="5"/>
      <c r="U144" s="620"/>
      <c r="V144" s="6"/>
      <c r="W144" s="7"/>
      <c r="X144" s="7"/>
      <c r="Y144" s="7"/>
      <c r="Z144" s="7"/>
    </row>
    <row r="145" spans="1:26" ht="12.75" customHeight="1">
      <c r="A145" s="5" t="s">
        <v>390</v>
      </c>
      <c r="B145" s="5" t="s">
        <v>391</v>
      </c>
      <c r="C145" s="5" t="s">
        <v>396</v>
      </c>
      <c r="D145" s="5" t="s">
        <v>397</v>
      </c>
      <c r="E145" s="5"/>
      <c r="F145" s="5"/>
      <c r="G145" s="5"/>
      <c r="H145" s="5"/>
      <c r="I145" s="5"/>
      <c r="J145" s="5" t="s">
        <v>96</v>
      </c>
      <c r="K145" s="5"/>
      <c r="L145" s="5"/>
      <c r="M145" s="5" t="s">
        <v>96</v>
      </c>
      <c r="N145" s="5"/>
      <c r="O145" s="5"/>
      <c r="P145" s="620"/>
      <c r="Q145" s="5"/>
      <c r="R145" s="5"/>
      <c r="S145" s="5"/>
      <c r="T145" s="5"/>
      <c r="U145" s="620"/>
      <c r="V145" s="6"/>
      <c r="W145" s="7"/>
      <c r="X145" s="7"/>
      <c r="Y145" s="7"/>
      <c r="Z145" s="7"/>
    </row>
    <row r="146" spans="1:26" ht="12.75" customHeight="1">
      <c r="A146" s="5" t="s">
        <v>390</v>
      </c>
      <c r="B146" s="5" t="s">
        <v>391</v>
      </c>
      <c r="C146" s="7" t="s">
        <v>398</v>
      </c>
      <c r="D146" s="5" t="s">
        <v>399</v>
      </c>
      <c r="E146" s="5"/>
      <c r="F146" s="5"/>
      <c r="G146" s="5"/>
      <c r="H146" s="5"/>
      <c r="I146" s="5"/>
      <c r="J146" s="5" t="s">
        <v>96</v>
      </c>
      <c r="K146" s="5"/>
      <c r="L146" s="5"/>
      <c r="M146" s="5" t="s">
        <v>96</v>
      </c>
      <c r="N146" s="5"/>
      <c r="O146" s="5"/>
      <c r="P146" s="620"/>
      <c r="Q146" s="5"/>
      <c r="R146" s="5"/>
      <c r="S146" s="5"/>
      <c r="T146" s="5"/>
      <c r="U146" s="620"/>
      <c r="V146" s="6"/>
      <c r="W146" s="7"/>
      <c r="X146" s="7"/>
      <c r="Y146" s="7"/>
      <c r="Z146" s="7"/>
    </row>
    <row r="147" spans="1:26" ht="12.75" customHeight="1">
      <c r="A147" s="5" t="s">
        <v>400</v>
      </c>
      <c r="B147" s="5" t="s">
        <v>400</v>
      </c>
      <c r="C147" s="5" t="s">
        <v>401</v>
      </c>
      <c r="D147" s="5" t="s">
        <v>402</v>
      </c>
      <c r="E147" s="5"/>
      <c r="F147" s="5"/>
      <c r="G147" s="5"/>
      <c r="H147" s="5"/>
      <c r="I147" s="5"/>
      <c r="J147" s="5"/>
      <c r="K147" s="5" t="s">
        <v>96</v>
      </c>
      <c r="L147" s="5" t="s">
        <v>96</v>
      </c>
      <c r="M147" s="5" t="s">
        <v>96</v>
      </c>
      <c r="N147" s="5" t="s">
        <v>96</v>
      </c>
      <c r="O147" s="5"/>
      <c r="P147" s="620"/>
      <c r="Q147" s="5"/>
      <c r="R147" s="5"/>
      <c r="S147" s="5"/>
      <c r="T147" s="5"/>
      <c r="U147" s="620"/>
      <c r="V147" s="6"/>
      <c r="W147" s="7"/>
      <c r="X147" s="7"/>
      <c r="Y147" s="7"/>
      <c r="Z147" s="7"/>
    </row>
    <row r="148" spans="1:26" ht="12.75" customHeight="1">
      <c r="A148" s="5" t="s">
        <v>400</v>
      </c>
      <c r="B148" s="5" t="s">
        <v>400</v>
      </c>
      <c r="C148" s="5" t="s">
        <v>403</v>
      </c>
      <c r="D148" s="5" t="s">
        <v>404</v>
      </c>
      <c r="E148" s="5"/>
      <c r="F148" s="5"/>
      <c r="G148" s="5"/>
      <c r="H148" s="5"/>
      <c r="I148" s="5"/>
      <c r="J148" s="5"/>
      <c r="K148" s="5" t="s">
        <v>96</v>
      </c>
      <c r="L148" s="5" t="s">
        <v>96</v>
      </c>
      <c r="M148" s="5" t="s">
        <v>96</v>
      </c>
      <c r="N148" s="5" t="s">
        <v>96</v>
      </c>
      <c r="O148" s="5"/>
      <c r="P148" s="620"/>
      <c r="Q148" s="5"/>
      <c r="R148" s="5"/>
      <c r="S148" s="5"/>
      <c r="T148" s="5"/>
      <c r="U148" s="620"/>
      <c r="V148" s="6"/>
      <c r="W148" s="7"/>
      <c r="X148" s="7"/>
      <c r="Y148" s="7"/>
      <c r="Z148" s="7"/>
    </row>
    <row r="149" spans="1:26" ht="12.75" customHeight="1">
      <c r="A149" s="5" t="s">
        <v>400</v>
      </c>
      <c r="B149" s="5" t="s">
        <v>400</v>
      </c>
      <c r="C149" s="5" t="s">
        <v>405</v>
      </c>
      <c r="D149" s="5" t="s">
        <v>406</v>
      </c>
      <c r="E149" s="5"/>
      <c r="F149" s="5"/>
      <c r="G149" s="5"/>
      <c r="H149" s="5"/>
      <c r="I149" s="5"/>
      <c r="J149" s="5"/>
      <c r="K149" s="5" t="s">
        <v>96</v>
      </c>
      <c r="L149" s="5" t="s">
        <v>96</v>
      </c>
      <c r="M149" s="5" t="s">
        <v>96</v>
      </c>
      <c r="N149" s="5" t="s">
        <v>96</v>
      </c>
      <c r="O149" s="5"/>
      <c r="P149" s="620"/>
      <c r="Q149" s="5"/>
      <c r="R149" s="5"/>
      <c r="S149" s="5"/>
      <c r="T149" s="5"/>
      <c r="U149" s="620"/>
      <c r="V149" s="6"/>
      <c r="W149" s="7"/>
      <c r="X149" s="7"/>
      <c r="Y149" s="7"/>
      <c r="Z149" s="7"/>
    </row>
    <row r="150" spans="1:26" ht="12.75" customHeight="1">
      <c r="A150" s="5" t="s">
        <v>400</v>
      </c>
      <c r="B150" s="5" t="s">
        <v>400</v>
      </c>
      <c r="C150" s="5" t="s">
        <v>407</v>
      </c>
      <c r="D150" s="5" t="s">
        <v>408</v>
      </c>
      <c r="E150" s="5"/>
      <c r="F150" s="5"/>
      <c r="G150" s="5"/>
      <c r="H150" s="5"/>
      <c r="I150" s="5"/>
      <c r="J150" s="5"/>
      <c r="K150" s="5" t="s">
        <v>96</v>
      </c>
      <c r="L150" s="5" t="s">
        <v>96</v>
      </c>
      <c r="M150" s="5" t="s">
        <v>96</v>
      </c>
      <c r="N150" s="5" t="s">
        <v>96</v>
      </c>
      <c r="O150" s="5"/>
      <c r="P150" s="620"/>
      <c r="Q150" s="5"/>
      <c r="R150" s="5"/>
      <c r="S150" s="5"/>
      <c r="T150" s="5"/>
      <c r="U150" s="620"/>
      <c r="V150" s="6"/>
      <c r="W150" s="7"/>
      <c r="X150" s="7"/>
      <c r="Y150" s="7"/>
      <c r="Z150" s="7"/>
    </row>
    <row r="151" spans="1:26" ht="12.75" customHeight="1">
      <c r="A151" s="5" t="s">
        <v>400</v>
      </c>
      <c r="B151" s="5" t="s">
        <v>400</v>
      </c>
      <c r="C151" s="5" t="s">
        <v>409</v>
      </c>
      <c r="D151" s="5" t="s">
        <v>410</v>
      </c>
      <c r="E151" s="5"/>
      <c r="F151" s="5"/>
      <c r="G151" s="5"/>
      <c r="H151" s="5"/>
      <c r="I151" s="5"/>
      <c r="J151" s="5"/>
      <c r="K151" s="5" t="s">
        <v>96</v>
      </c>
      <c r="L151" s="5" t="s">
        <v>96</v>
      </c>
      <c r="M151" s="5" t="s">
        <v>96</v>
      </c>
      <c r="N151" s="5" t="s">
        <v>96</v>
      </c>
      <c r="O151" s="5"/>
      <c r="P151" s="620"/>
      <c r="Q151" s="5"/>
      <c r="R151" s="5"/>
      <c r="S151" s="5"/>
      <c r="T151" s="5"/>
      <c r="U151" s="620"/>
      <c r="V151" s="6"/>
      <c r="W151" s="7"/>
      <c r="X151" s="7"/>
      <c r="Y151" s="7"/>
      <c r="Z151" s="7"/>
    </row>
    <row r="152" spans="1:26" ht="12.75" customHeight="1">
      <c r="A152" s="5" t="s">
        <v>400</v>
      </c>
      <c r="B152" s="5" t="s">
        <v>400</v>
      </c>
      <c r="C152" s="5" t="s">
        <v>411</v>
      </c>
      <c r="D152" s="5" t="s">
        <v>412</v>
      </c>
      <c r="E152" s="5"/>
      <c r="F152" s="5"/>
      <c r="G152" s="5"/>
      <c r="H152" s="5"/>
      <c r="I152" s="5"/>
      <c r="J152" s="5"/>
      <c r="K152" s="5"/>
      <c r="L152" s="5"/>
      <c r="M152" s="5" t="s">
        <v>96</v>
      </c>
      <c r="N152" s="5" t="s">
        <v>96</v>
      </c>
      <c r="O152" s="5"/>
      <c r="P152" s="620"/>
      <c r="Q152" s="5"/>
      <c r="R152" s="5"/>
      <c r="S152" s="5"/>
      <c r="T152" s="5"/>
      <c r="U152" s="620"/>
      <c r="V152" s="6"/>
      <c r="W152" s="7"/>
      <c r="X152" s="7"/>
      <c r="Y152" s="7"/>
      <c r="Z152" s="7"/>
    </row>
    <row r="153" spans="1:26" ht="12.75" customHeight="1">
      <c r="A153" s="5" t="s">
        <v>400</v>
      </c>
      <c r="B153" s="5" t="s">
        <v>400</v>
      </c>
      <c r="C153" s="5" t="s">
        <v>413</v>
      </c>
      <c r="D153" s="5" t="s">
        <v>414</v>
      </c>
      <c r="E153" s="5"/>
      <c r="F153" s="5"/>
      <c r="G153" s="5"/>
      <c r="H153" s="5"/>
      <c r="I153" s="5"/>
      <c r="J153" s="5"/>
      <c r="K153" s="5"/>
      <c r="L153" s="5"/>
      <c r="M153" s="5" t="s">
        <v>96</v>
      </c>
      <c r="N153" s="5" t="s">
        <v>96</v>
      </c>
      <c r="O153" s="5"/>
      <c r="P153" s="620"/>
      <c r="Q153" s="5"/>
      <c r="R153" s="5"/>
      <c r="S153" s="5"/>
      <c r="T153" s="5"/>
      <c r="U153" s="620"/>
      <c r="V153" s="6"/>
      <c r="W153" s="7"/>
      <c r="X153" s="7"/>
      <c r="Y153" s="7"/>
      <c r="Z153" s="7"/>
    </row>
    <row r="154" spans="1:26" ht="12.75" customHeight="1">
      <c r="A154" s="5" t="s">
        <v>400</v>
      </c>
      <c r="B154" s="5" t="s">
        <v>400</v>
      </c>
      <c r="C154" s="5" t="s">
        <v>232</v>
      </c>
      <c r="D154" s="5" t="s">
        <v>415</v>
      </c>
      <c r="E154" s="5"/>
      <c r="F154" s="5"/>
      <c r="G154" s="5"/>
      <c r="H154" s="5"/>
      <c r="I154" s="5"/>
      <c r="J154" s="5"/>
      <c r="K154" s="5" t="s">
        <v>96</v>
      </c>
      <c r="L154" s="5" t="s">
        <v>96</v>
      </c>
      <c r="M154" s="5" t="s">
        <v>96</v>
      </c>
      <c r="N154" s="5" t="s">
        <v>96</v>
      </c>
      <c r="O154" s="5"/>
      <c r="P154" s="620"/>
      <c r="Q154" s="5"/>
      <c r="R154" s="5"/>
      <c r="S154" s="5"/>
      <c r="T154" s="5"/>
      <c r="U154" s="620"/>
      <c r="V154" s="6"/>
      <c r="W154" s="7"/>
      <c r="X154" s="7"/>
      <c r="Y154" s="7"/>
      <c r="Z154" s="7"/>
    </row>
    <row r="155" spans="1:26" ht="12.75" customHeight="1">
      <c r="A155" s="5" t="s">
        <v>416</v>
      </c>
      <c r="B155" s="5" t="s">
        <v>417</v>
      </c>
      <c r="C155" s="5" t="s">
        <v>418</v>
      </c>
      <c r="D155" s="5" t="s">
        <v>419</v>
      </c>
      <c r="E155" s="5"/>
      <c r="F155" s="5"/>
      <c r="G155" s="5"/>
      <c r="H155" s="5"/>
      <c r="I155" s="5"/>
      <c r="J155" s="5"/>
      <c r="K155" s="5"/>
      <c r="L155" s="5"/>
      <c r="M155" s="5"/>
      <c r="N155" s="5"/>
      <c r="O155" s="5"/>
      <c r="P155" s="620"/>
      <c r="Q155" s="5" t="s">
        <v>96</v>
      </c>
      <c r="R155" s="5"/>
      <c r="S155" s="5" t="s">
        <v>96</v>
      </c>
      <c r="T155" s="5" t="s">
        <v>96</v>
      </c>
      <c r="U155" s="620" t="s">
        <v>96</v>
      </c>
      <c r="V155" s="6"/>
      <c r="W155" s="7"/>
      <c r="X155" s="7"/>
      <c r="Y155" s="7"/>
      <c r="Z155" s="7"/>
    </row>
    <row r="156" spans="1:26" ht="12.75" customHeight="1">
      <c r="A156" s="5" t="s">
        <v>416</v>
      </c>
      <c r="B156" s="5" t="s">
        <v>417</v>
      </c>
      <c r="C156" s="9" t="s">
        <v>420</v>
      </c>
      <c r="D156" s="5" t="s">
        <v>421</v>
      </c>
      <c r="E156" s="5"/>
      <c r="F156" s="5"/>
      <c r="G156" s="5"/>
      <c r="H156" s="5"/>
      <c r="I156" s="5"/>
      <c r="J156" s="5"/>
      <c r="K156" s="5"/>
      <c r="L156" s="5"/>
      <c r="M156" s="5"/>
      <c r="N156" s="5"/>
      <c r="O156" s="5"/>
      <c r="P156" s="620"/>
      <c r="Q156" s="5" t="s">
        <v>96</v>
      </c>
      <c r="R156" s="5"/>
      <c r="S156" s="5" t="s">
        <v>96</v>
      </c>
      <c r="T156" s="5" t="s">
        <v>96</v>
      </c>
      <c r="U156" s="620" t="s">
        <v>96</v>
      </c>
      <c r="V156" s="6"/>
      <c r="W156" s="7"/>
      <c r="X156" s="7"/>
      <c r="Y156" s="7"/>
      <c r="Z156" s="7"/>
    </row>
    <row r="157" spans="1:26" ht="12.75" customHeight="1">
      <c r="A157" s="5" t="s">
        <v>416</v>
      </c>
      <c r="B157" s="5" t="s">
        <v>417</v>
      </c>
      <c r="C157" s="9" t="s">
        <v>422</v>
      </c>
      <c r="D157" s="5" t="s">
        <v>423</v>
      </c>
      <c r="E157" s="5"/>
      <c r="F157" s="5"/>
      <c r="G157" s="5"/>
      <c r="H157" s="5"/>
      <c r="I157" s="5"/>
      <c r="J157" s="5"/>
      <c r="K157" s="5"/>
      <c r="L157" s="5"/>
      <c r="M157" s="5"/>
      <c r="N157" s="5"/>
      <c r="O157" s="5"/>
      <c r="P157" s="620"/>
      <c r="Q157" s="5" t="s">
        <v>96</v>
      </c>
      <c r="R157" s="5"/>
      <c r="S157" s="5" t="s">
        <v>96</v>
      </c>
      <c r="T157" s="5" t="s">
        <v>96</v>
      </c>
      <c r="U157" s="620" t="s">
        <v>96</v>
      </c>
      <c r="V157" s="6"/>
      <c r="W157" s="7"/>
      <c r="X157" s="7"/>
      <c r="Y157" s="7"/>
      <c r="Z157" s="7"/>
    </row>
    <row r="158" spans="1:26" ht="12.75" customHeight="1">
      <c r="A158" s="5" t="s">
        <v>416</v>
      </c>
      <c r="B158" s="5" t="s">
        <v>417</v>
      </c>
      <c r="C158" s="9" t="s">
        <v>424</v>
      </c>
      <c r="D158" s="5" t="s">
        <v>425</v>
      </c>
      <c r="E158" s="5"/>
      <c r="F158" s="5"/>
      <c r="G158" s="5"/>
      <c r="H158" s="5"/>
      <c r="I158" s="5"/>
      <c r="J158" s="5"/>
      <c r="K158" s="5"/>
      <c r="L158" s="5"/>
      <c r="M158" s="5"/>
      <c r="N158" s="5"/>
      <c r="O158" s="5"/>
      <c r="P158" s="620"/>
      <c r="Q158" s="5" t="s">
        <v>96</v>
      </c>
      <c r="R158" s="5"/>
      <c r="S158" s="5" t="s">
        <v>96</v>
      </c>
      <c r="T158" s="5" t="s">
        <v>96</v>
      </c>
      <c r="U158" s="620" t="s">
        <v>96</v>
      </c>
      <c r="V158" s="6"/>
      <c r="W158" s="7"/>
      <c r="X158" s="7"/>
      <c r="Y158" s="7"/>
      <c r="Z158" s="7"/>
    </row>
    <row r="159" spans="1:26" ht="12.75" customHeight="1">
      <c r="A159" s="5" t="s">
        <v>426</v>
      </c>
      <c r="B159" s="5" t="s">
        <v>427</v>
      </c>
      <c r="C159" s="5" t="s">
        <v>428</v>
      </c>
      <c r="D159" s="5" t="s">
        <v>429</v>
      </c>
      <c r="E159" s="5"/>
      <c r="F159" s="5"/>
      <c r="G159" s="5"/>
      <c r="H159" s="5"/>
      <c r="I159" s="5" t="s">
        <v>96</v>
      </c>
      <c r="J159" s="5"/>
      <c r="K159" s="5"/>
      <c r="L159" s="5"/>
      <c r="M159" s="5"/>
      <c r="N159" s="5" t="s">
        <v>96</v>
      </c>
      <c r="O159" s="5"/>
      <c r="P159" s="620"/>
      <c r="Q159" s="5"/>
      <c r="R159" s="5"/>
      <c r="S159" s="5"/>
      <c r="T159" s="5"/>
      <c r="U159" s="620"/>
      <c r="V159" s="6"/>
      <c r="W159" s="7"/>
      <c r="X159" s="7"/>
      <c r="Y159" s="7"/>
      <c r="Z159" s="7"/>
    </row>
    <row r="160" spans="1:26" ht="12.75" customHeight="1">
      <c r="A160" s="5" t="s">
        <v>426</v>
      </c>
      <c r="B160" s="5" t="s">
        <v>427</v>
      </c>
      <c r="C160" s="5" t="s">
        <v>430</v>
      </c>
      <c r="D160" s="5" t="s">
        <v>431</v>
      </c>
      <c r="E160" s="5"/>
      <c r="F160" s="5"/>
      <c r="G160" s="5"/>
      <c r="H160" s="5"/>
      <c r="I160" s="5" t="s">
        <v>96</v>
      </c>
      <c r="J160" s="5"/>
      <c r="K160" s="5"/>
      <c r="L160" s="5"/>
      <c r="M160" s="5"/>
      <c r="N160" s="5"/>
      <c r="O160" s="5"/>
      <c r="P160" s="620"/>
      <c r="Q160" s="5"/>
      <c r="R160" s="5"/>
      <c r="S160" s="5"/>
      <c r="T160" s="5"/>
      <c r="U160" s="620"/>
      <c r="V160" s="6"/>
      <c r="W160" s="7"/>
      <c r="X160" s="7"/>
      <c r="Y160" s="7"/>
      <c r="Z160" s="7"/>
    </row>
    <row r="161" spans="1:26" ht="12.75" customHeight="1">
      <c r="A161" s="5" t="s">
        <v>426</v>
      </c>
      <c r="B161" s="5" t="s">
        <v>427</v>
      </c>
      <c r="C161" s="5" t="s">
        <v>432</v>
      </c>
      <c r="D161" s="5" t="s">
        <v>431</v>
      </c>
      <c r="E161" s="5"/>
      <c r="F161" s="5"/>
      <c r="G161" s="5"/>
      <c r="H161" s="5"/>
      <c r="I161" s="5" t="s">
        <v>96</v>
      </c>
      <c r="J161" s="5"/>
      <c r="K161" s="5"/>
      <c r="L161" s="5"/>
      <c r="M161" s="5"/>
      <c r="N161" s="5"/>
      <c r="O161" s="5"/>
      <c r="P161" s="620"/>
      <c r="Q161" s="5"/>
      <c r="R161" s="5"/>
      <c r="S161" s="5"/>
      <c r="T161" s="5"/>
      <c r="U161" s="620"/>
      <c r="V161" s="6"/>
      <c r="W161" s="7"/>
      <c r="X161" s="7"/>
      <c r="Y161" s="7"/>
      <c r="Z161" s="7"/>
    </row>
    <row r="162" spans="1:26" ht="12.75" customHeight="1">
      <c r="A162" s="5" t="s">
        <v>426</v>
      </c>
      <c r="B162" s="5" t="s">
        <v>427</v>
      </c>
      <c r="C162" s="5" t="s">
        <v>433</v>
      </c>
      <c r="D162" s="5" t="s">
        <v>431</v>
      </c>
      <c r="E162" s="5"/>
      <c r="F162" s="5"/>
      <c r="G162" s="5"/>
      <c r="H162" s="5"/>
      <c r="I162" s="5" t="s">
        <v>96</v>
      </c>
      <c r="J162" s="5"/>
      <c r="K162" s="5"/>
      <c r="L162" s="5"/>
      <c r="M162" s="5"/>
      <c r="N162" s="5"/>
      <c r="O162" s="5"/>
      <c r="P162" s="620"/>
      <c r="Q162" s="5"/>
      <c r="R162" s="5"/>
      <c r="S162" s="5"/>
      <c r="T162" s="5"/>
      <c r="U162" s="620"/>
      <c r="V162" s="6"/>
      <c r="W162" s="7"/>
      <c r="X162" s="7"/>
      <c r="Y162" s="7"/>
      <c r="Z162" s="7"/>
    </row>
    <row r="163" spans="1:26" ht="12.75" customHeight="1">
      <c r="A163" s="5" t="s">
        <v>426</v>
      </c>
      <c r="B163" s="5" t="s">
        <v>427</v>
      </c>
      <c r="C163" s="5" t="s">
        <v>434</v>
      </c>
      <c r="D163" s="5" t="s">
        <v>435</v>
      </c>
      <c r="E163" s="5"/>
      <c r="F163" s="5"/>
      <c r="G163" s="5"/>
      <c r="H163" s="5"/>
      <c r="I163" s="5"/>
      <c r="J163" s="5"/>
      <c r="K163" s="5"/>
      <c r="L163" s="5" t="s">
        <v>96</v>
      </c>
      <c r="M163" s="5"/>
      <c r="N163" s="5" t="s">
        <v>96</v>
      </c>
      <c r="O163" s="5"/>
      <c r="P163" s="620"/>
      <c r="Q163" s="5"/>
      <c r="R163" s="5"/>
      <c r="S163" s="5"/>
      <c r="T163" s="5"/>
      <c r="U163" s="620"/>
      <c r="V163" s="6"/>
      <c r="W163" s="7"/>
      <c r="X163" s="7"/>
      <c r="Y163" s="7"/>
      <c r="Z163" s="7"/>
    </row>
    <row r="164" spans="1:26" ht="12.75" customHeight="1">
      <c r="A164" s="5" t="s">
        <v>436</v>
      </c>
      <c r="B164" s="5" t="s">
        <v>437</v>
      </c>
      <c r="C164" s="5" t="s">
        <v>438</v>
      </c>
      <c r="D164" s="5" t="s">
        <v>439</v>
      </c>
      <c r="E164" s="5"/>
      <c r="F164" s="5"/>
      <c r="G164" s="5"/>
      <c r="H164" s="5"/>
      <c r="I164" s="5"/>
      <c r="J164" s="5"/>
      <c r="K164" s="5"/>
      <c r="L164" s="5" t="s">
        <v>96</v>
      </c>
      <c r="M164" s="5"/>
      <c r="N164" s="5"/>
      <c r="O164" s="5"/>
      <c r="P164" s="620"/>
      <c r="Q164" s="5"/>
      <c r="R164" s="5"/>
      <c r="S164" s="5"/>
      <c r="T164" s="5"/>
      <c r="U164" s="620"/>
      <c r="V164" s="6"/>
      <c r="W164" s="7"/>
      <c r="X164" s="7"/>
      <c r="Y164" s="7"/>
      <c r="Z164" s="7"/>
    </row>
    <row r="165" spans="1:26" ht="12.75" customHeight="1">
      <c r="A165" s="5" t="s">
        <v>436</v>
      </c>
      <c r="B165" s="5" t="s">
        <v>437</v>
      </c>
      <c r="C165" s="5" t="s">
        <v>440</v>
      </c>
      <c r="D165" s="5" t="s">
        <v>441</v>
      </c>
      <c r="E165" s="5"/>
      <c r="F165" s="5"/>
      <c r="G165" s="5"/>
      <c r="H165" s="5"/>
      <c r="I165" s="5"/>
      <c r="J165" s="5"/>
      <c r="K165" s="5"/>
      <c r="L165" s="5" t="s">
        <v>96</v>
      </c>
      <c r="M165" s="5"/>
      <c r="N165" s="5"/>
      <c r="O165" s="5"/>
      <c r="P165" s="620"/>
      <c r="Q165" s="5"/>
      <c r="R165" s="5"/>
      <c r="S165" s="5"/>
      <c r="T165" s="5"/>
      <c r="U165" s="620"/>
      <c r="V165" s="6"/>
      <c r="W165" s="7"/>
      <c r="X165" s="7"/>
      <c r="Y165" s="7"/>
      <c r="Z165" s="7"/>
    </row>
    <row r="166" spans="1:26" ht="12.75" customHeight="1">
      <c r="A166" s="5" t="s">
        <v>436</v>
      </c>
      <c r="B166" s="5" t="s">
        <v>437</v>
      </c>
      <c r="C166" s="5" t="s">
        <v>442</v>
      </c>
      <c r="D166" s="5" t="s">
        <v>443</v>
      </c>
      <c r="E166" s="5"/>
      <c r="F166" s="5"/>
      <c r="G166" s="5"/>
      <c r="H166" s="5"/>
      <c r="I166" s="5"/>
      <c r="J166" s="5"/>
      <c r="K166" s="5"/>
      <c r="L166" s="5" t="s">
        <v>96</v>
      </c>
      <c r="M166" s="5"/>
      <c r="N166" s="5"/>
      <c r="O166" s="5"/>
      <c r="P166" s="620"/>
      <c r="Q166" s="5"/>
      <c r="R166" s="5"/>
      <c r="S166" s="5"/>
      <c r="T166" s="5"/>
      <c r="U166" s="620"/>
      <c r="V166" s="6"/>
      <c r="W166" s="7"/>
      <c r="X166" s="7"/>
      <c r="Y166" s="7"/>
      <c r="Z166" s="7"/>
    </row>
    <row r="167" spans="1:26" ht="12.75" customHeight="1">
      <c r="A167" s="5" t="s">
        <v>436</v>
      </c>
      <c r="B167" s="5" t="s">
        <v>437</v>
      </c>
      <c r="C167" s="5" t="s">
        <v>444</v>
      </c>
      <c r="D167" s="5" t="s">
        <v>445</v>
      </c>
      <c r="E167" s="5"/>
      <c r="F167" s="5"/>
      <c r="G167" s="5"/>
      <c r="H167" s="5"/>
      <c r="I167" s="5"/>
      <c r="J167" s="5"/>
      <c r="K167" s="5"/>
      <c r="L167" s="5" t="s">
        <v>96</v>
      </c>
      <c r="M167" s="5"/>
      <c r="N167" s="5"/>
      <c r="O167" s="5"/>
      <c r="P167" s="620"/>
      <c r="Q167" s="5"/>
      <c r="R167" s="5"/>
      <c r="S167" s="5"/>
      <c r="T167" s="5"/>
      <c r="U167" s="620"/>
      <c r="V167" s="6"/>
      <c r="W167" s="7"/>
      <c r="X167" s="7"/>
      <c r="Y167" s="7"/>
      <c r="Z167" s="7"/>
    </row>
    <row r="168" spans="1:26" ht="12.75" customHeight="1">
      <c r="A168" s="5" t="s">
        <v>436</v>
      </c>
      <c r="B168" s="5" t="s">
        <v>437</v>
      </c>
      <c r="C168" s="5" t="s">
        <v>428</v>
      </c>
      <c r="D168" s="5" t="s">
        <v>446</v>
      </c>
      <c r="E168" s="5"/>
      <c r="F168" s="5"/>
      <c r="G168" s="5"/>
      <c r="H168" s="5"/>
      <c r="I168" s="5"/>
      <c r="J168" s="5"/>
      <c r="K168" s="5"/>
      <c r="L168" s="5" t="s">
        <v>96</v>
      </c>
      <c r="M168" s="5"/>
      <c r="N168" s="5"/>
      <c r="O168" s="5"/>
      <c r="P168" s="620"/>
      <c r="Q168" s="5"/>
      <c r="R168" s="5"/>
      <c r="S168" s="5"/>
      <c r="T168" s="5"/>
      <c r="U168" s="620"/>
      <c r="V168" s="6"/>
      <c r="W168" s="7"/>
      <c r="X168" s="7"/>
      <c r="Y168" s="7"/>
      <c r="Z168" s="7"/>
    </row>
    <row r="169" spans="1:26" ht="12.75" customHeight="1">
      <c r="A169" s="5" t="s">
        <v>447</v>
      </c>
      <c r="B169" s="5" t="s">
        <v>448</v>
      </c>
      <c r="C169" s="5" t="s">
        <v>449</v>
      </c>
      <c r="D169" s="5" t="s">
        <v>450</v>
      </c>
      <c r="E169" s="5"/>
      <c r="F169" s="5"/>
      <c r="G169" s="5"/>
      <c r="H169" s="5"/>
      <c r="I169" s="5"/>
      <c r="J169" s="5"/>
      <c r="K169" s="5"/>
      <c r="L169" s="5"/>
      <c r="M169" s="5"/>
      <c r="N169" s="5" t="s">
        <v>96</v>
      </c>
      <c r="O169" s="5"/>
      <c r="P169" s="620"/>
      <c r="Q169" s="5"/>
      <c r="R169" s="5"/>
      <c r="S169" s="5"/>
      <c r="T169" s="5"/>
      <c r="U169" s="620"/>
      <c r="V169" s="6"/>
      <c r="W169" s="7"/>
      <c r="X169" s="7"/>
      <c r="Y169" s="7"/>
      <c r="Z169" s="7"/>
    </row>
    <row r="170" spans="1:26" ht="12.75" customHeight="1">
      <c r="A170" s="5" t="s">
        <v>447</v>
      </c>
      <c r="B170" s="5" t="s">
        <v>448</v>
      </c>
      <c r="C170" s="5" t="s">
        <v>451</v>
      </c>
      <c r="D170" s="5" t="s">
        <v>452</v>
      </c>
      <c r="E170" s="5"/>
      <c r="F170" s="5"/>
      <c r="G170" s="5"/>
      <c r="H170" s="5"/>
      <c r="I170" s="5"/>
      <c r="J170" s="5"/>
      <c r="K170" s="5"/>
      <c r="L170" s="5"/>
      <c r="M170" s="5"/>
      <c r="N170" s="5" t="s">
        <v>96</v>
      </c>
      <c r="O170" s="5"/>
      <c r="P170" s="620"/>
      <c r="Q170" s="5"/>
      <c r="R170" s="5"/>
      <c r="S170" s="5"/>
      <c r="T170" s="5"/>
      <c r="U170" s="620"/>
      <c r="V170" s="6"/>
      <c r="W170" s="7"/>
      <c r="X170" s="7"/>
      <c r="Y170" s="7"/>
      <c r="Z170" s="7"/>
    </row>
    <row r="171" spans="1:26" ht="12.75" customHeight="1">
      <c r="A171" s="5" t="s">
        <v>447</v>
      </c>
      <c r="B171" s="5" t="s">
        <v>448</v>
      </c>
      <c r="C171" s="5" t="s">
        <v>453</v>
      </c>
      <c r="D171" s="5" t="s">
        <v>454</v>
      </c>
      <c r="E171" s="5"/>
      <c r="F171" s="5"/>
      <c r="G171" s="5"/>
      <c r="H171" s="5"/>
      <c r="I171" s="5"/>
      <c r="J171" s="5"/>
      <c r="K171" s="5"/>
      <c r="L171" s="5"/>
      <c r="M171" s="5"/>
      <c r="N171" s="5" t="s">
        <v>96</v>
      </c>
      <c r="O171" s="5"/>
      <c r="P171" s="620"/>
      <c r="Q171" s="5"/>
      <c r="R171" s="5"/>
      <c r="S171" s="5"/>
      <c r="T171" s="5"/>
      <c r="U171" s="620"/>
      <c r="V171" s="6"/>
      <c r="W171" s="7"/>
      <c r="X171" s="7"/>
      <c r="Y171" s="7"/>
      <c r="Z171" s="7"/>
    </row>
    <row r="172" spans="1:26" ht="12.75" customHeight="1">
      <c r="A172" s="8" t="s">
        <v>447</v>
      </c>
      <c r="B172" s="5" t="s">
        <v>448</v>
      </c>
      <c r="C172" s="8" t="s">
        <v>455</v>
      </c>
      <c r="D172" s="8" t="s">
        <v>456</v>
      </c>
      <c r="E172" s="8"/>
      <c r="F172" s="8"/>
      <c r="G172" s="8"/>
      <c r="H172" s="8"/>
      <c r="I172" s="8"/>
      <c r="J172" s="8"/>
      <c r="K172" s="8"/>
      <c r="L172" s="8"/>
      <c r="M172" s="8"/>
      <c r="N172" s="8" t="s">
        <v>96</v>
      </c>
      <c r="O172" s="8"/>
      <c r="P172" s="12"/>
      <c r="Q172" s="5"/>
      <c r="R172" s="5"/>
      <c r="S172" s="5"/>
      <c r="T172" s="5"/>
      <c r="U172" s="620"/>
      <c r="V172" s="6"/>
      <c r="W172" s="7"/>
      <c r="X172" s="7"/>
      <c r="Y172" s="7"/>
      <c r="Z172" s="7"/>
    </row>
    <row r="173" spans="1:26" ht="12.75" customHeight="1">
      <c r="A173" s="8" t="s">
        <v>447</v>
      </c>
      <c r="B173" s="5" t="s">
        <v>448</v>
      </c>
      <c r="C173" s="8" t="s">
        <v>185</v>
      </c>
      <c r="D173" s="8" t="s">
        <v>457</v>
      </c>
      <c r="E173" s="8"/>
      <c r="F173" s="8"/>
      <c r="G173" s="8"/>
      <c r="H173" s="8"/>
      <c r="I173" s="8"/>
      <c r="J173" s="8"/>
      <c r="K173" s="8"/>
      <c r="L173" s="8"/>
      <c r="M173" s="8"/>
      <c r="N173" s="8"/>
      <c r="O173" s="8"/>
      <c r="P173" s="12"/>
      <c r="Q173" s="5"/>
      <c r="R173" s="5"/>
      <c r="S173" s="5"/>
      <c r="T173" s="5"/>
      <c r="U173" s="620"/>
      <c r="V173" s="6"/>
      <c r="W173" s="7"/>
      <c r="X173" s="7"/>
      <c r="Y173" s="7"/>
      <c r="Z173" s="7"/>
    </row>
    <row r="174" spans="1:26" ht="12.75" customHeight="1">
      <c r="A174" s="5" t="s">
        <v>458</v>
      </c>
      <c r="B174" s="5" t="s">
        <v>459</v>
      </c>
      <c r="C174" s="5" t="s">
        <v>460</v>
      </c>
      <c r="D174" s="5" t="s">
        <v>461</v>
      </c>
      <c r="E174" s="5"/>
      <c r="F174" s="5"/>
      <c r="G174" s="5"/>
      <c r="H174" s="5"/>
      <c r="I174" s="5"/>
      <c r="J174" s="5"/>
      <c r="K174" s="5" t="s">
        <v>96</v>
      </c>
      <c r="L174" s="5"/>
      <c r="M174" s="5"/>
      <c r="N174" s="5"/>
      <c r="O174" s="5"/>
      <c r="P174" s="620"/>
      <c r="Q174" s="5"/>
      <c r="R174" s="5"/>
      <c r="S174" s="5"/>
      <c r="T174" s="5"/>
      <c r="U174" s="620"/>
      <c r="V174" s="6"/>
      <c r="W174" s="7"/>
      <c r="X174" s="7"/>
      <c r="Y174" s="7"/>
      <c r="Z174" s="7"/>
    </row>
    <row r="175" spans="1:26" ht="12.75" customHeight="1">
      <c r="A175" s="5" t="s">
        <v>458</v>
      </c>
      <c r="B175" s="5" t="s">
        <v>459</v>
      </c>
      <c r="C175" s="5" t="s">
        <v>462</v>
      </c>
      <c r="D175" s="5" t="s">
        <v>463</v>
      </c>
      <c r="E175" s="5"/>
      <c r="F175" s="5"/>
      <c r="G175" s="5"/>
      <c r="H175" s="5"/>
      <c r="I175" s="5"/>
      <c r="J175" s="5"/>
      <c r="K175" s="5" t="s">
        <v>96</v>
      </c>
      <c r="L175" s="5"/>
      <c r="M175" s="5"/>
      <c r="N175" s="5"/>
      <c r="O175" s="5"/>
      <c r="P175" s="620"/>
      <c r="Q175" s="5"/>
      <c r="R175" s="5"/>
      <c r="S175" s="5"/>
      <c r="T175" s="5"/>
      <c r="U175" s="620"/>
      <c r="V175" s="6"/>
      <c r="W175" s="7"/>
      <c r="X175" s="7"/>
      <c r="Y175" s="7"/>
      <c r="Z175" s="7"/>
    </row>
    <row r="176" spans="1:26" ht="12.75" customHeight="1">
      <c r="A176" s="5" t="s">
        <v>458</v>
      </c>
      <c r="B176" s="5" t="s">
        <v>459</v>
      </c>
      <c r="C176" s="5" t="s">
        <v>464</v>
      </c>
      <c r="D176" s="5" t="s">
        <v>465</v>
      </c>
      <c r="E176" s="5"/>
      <c r="F176" s="5"/>
      <c r="G176" s="5"/>
      <c r="H176" s="5"/>
      <c r="I176" s="5"/>
      <c r="J176" s="5"/>
      <c r="K176" s="5" t="s">
        <v>96</v>
      </c>
      <c r="L176" s="5"/>
      <c r="M176" s="5"/>
      <c r="N176" s="5"/>
      <c r="O176" s="5"/>
      <c r="P176" s="620"/>
      <c r="Q176" s="5"/>
      <c r="R176" s="5"/>
      <c r="S176" s="5"/>
      <c r="T176" s="5"/>
      <c r="U176" s="620"/>
      <c r="V176" s="6"/>
      <c r="W176" s="7"/>
      <c r="X176" s="7"/>
      <c r="Y176" s="7"/>
      <c r="Z176" s="7"/>
    </row>
    <row r="177" spans="1:26" ht="12.75" customHeight="1">
      <c r="A177" s="5" t="s">
        <v>458</v>
      </c>
      <c r="B177" s="5" t="s">
        <v>459</v>
      </c>
      <c r="C177" s="5" t="s">
        <v>322</v>
      </c>
      <c r="D177" s="5" t="s">
        <v>466</v>
      </c>
      <c r="E177" s="5"/>
      <c r="F177" s="5"/>
      <c r="G177" s="5"/>
      <c r="H177" s="5"/>
      <c r="I177" s="5"/>
      <c r="J177" s="5"/>
      <c r="K177" s="5" t="s">
        <v>96</v>
      </c>
      <c r="L177" s="5"/>
      <c r="M177" s="5"/>
      <c r="N177" s="5"/>
      <c r="O177" s="5"/>
      <c r="P177" s="620"/>
      <c r="Q177" s="5"/>
      <c r="R177" s="5"/>
      <c r="S177" s="5"/>
      <c r="T177" s="5"/>
      <c r="U177" s="620"/>
      <c r="V177" s="6"/>
      <c r="W177" s="7"/>
      <c r="X177" s="7"/>
      <c r="Y177" s="7"/>
      <c r="Z177" s="7"/>
    </row>
    <row r="178" spans="1:26" ht="12.75" customHeight="1">
      <c r="A178" s="5" t="s">
        <v>458</v>
      </c>
      <c r="B178" s="5" t="s">
        <v>459</v>
      </c>
      <c r="C178" s="5" t="s">
        <v>320</v>
      </c>
      <c r="D178" s="5" t="s">
        <v>467</v>
      </c>
      <c r="E178" s="5"/>
      <c r="F178" s="5"/>
      <c r="G178" s="5"/>
      <c r="H178" s="5"/>
      <c r="I178" s="5"/>
      <c r="J178" s="5"/>
      <c r="K178" s="5" t="s">
        <v>96</v>
      </c>
      <c r="L178" s="5"/>
      <c r="M178" s="5"/>
      <c r="N178" s="5"/>
      <c r="O178" s="5"/>
      <c r="P178" s="620"/>
      <c r="Q178" s="5"/>
      <c r="R178" s="5"/>
      <c r="S178" s="5"/>
      <c r="T178" s="5"/>
      <c r="U178" s="620"/>
      <c r="V178" s="6"/>
      <c r="W178" s="7"/>
      <c r="X178" s="7"/>
      <c r="Y178" s="7"/>
      <c r="Z178" s="7"/>
    </row>
    <row r="179" spans="1:26" ht="12.75" customHeight="1">
      <c r="A179" s="5" t="s">
        <v>458</v>
      </c>
      <c r="B179" s="5" t="s">
        <v>459</v>
      </c>
      <c r="C179" s="5" t="s">
        <v>468</v>
      </c>
      <c r="D179" s="5" t="s">
        <v>469</v>
      </c>
      <c r="E179" s="5"/>
      <c r="F179" s="5"/>
      <c r="G179" s="5"/>
      <c r="H179" s="5"/>
      <c r="I179" s="5"/>
      <c r="J179" s="5"/>
      <c r="K179" s="5" t="s">
        <v>96</v>
      </c>
      <c r="L179" s="5"/>
      <c r="M179" s="5"/>
      <c r="N179" s="5"/>
      <c r="O179" s="5"/>
      <c r="P179" s="620"/>
      <c r="Q179" s="5"/>
      <c r="R179" s="5"/>
      <c r="S179" s="5"/>
      <c r="T179" s="5"/>
      <c r="U179" s="620"/>
      <c r="V179" s="6"/>
      <c r="W179" s="7"/>
      <c r="X179" s="7"/>
      <c r="Y179" s="7"/>
      <c r="Z179" s="7"/>
    </row>
    <row r="180" spans="1:26" ht="12.75" customHeight="1">
      <c r="A180" s="8" t="s">
        <v>458</v>
      </c>
      <c r="B180" s="8" t="s">
        <v>459</v>
      </c>
      <c r="C180" s="8" t="s">
        <v>232</v>
      </c>
      <c r="D180" s="8" t="s">
        <v>470</v>
      </c>
      <c r="E180" s="8"/>
      <c r="F180" s="8"/>
      <c r="G180" s="8"/>
      <c r="H180" s="8"/>
      <c r="I180" s="8"/>
      <c r="J180" s="8"/>
      <c r="K180" s="8" t="s">
        <v>96</v>
      </c>
      <c r="L180" s="8"/>
      <c r="M180" s="8"/>
      <c r="N180" s="8"/>
      <c r="O180" s="8"/>
      <c r="P180" s="12"/>
      <c r="Q180" s="5"/>
      <c r="R180" s="5"/>
      <c r="S180" s="5"/>
      <c r="T180" s="5"/>
      <c r="U180" s="620"/>
      <c r="V180" s="6"/>
      <c r="W180" s="7"/>
      <c r="X180" s="7"/>
      <c r="Y180" s="7"/>
      <c r="Z180" s="7"/>
    </row>
    <row r="181" spans="1:26" ht="12.75" customHeight="1">
      <c r="A181" s="5" t="s">
        <v>471</v>
      </c>
      <c r="B181" s="5" t="s">
        <v>472</v>
      </c>
      <c r="C181" s="5" t="s">
        <v>473</v>
      </c>
      <c r="D181" s="5" t="s">
        <v>474</v>
      </c>
      <c r="E181" s="5"/>
      <c r="F181" s="5"/>
      <c r="G181" s="5"/>
      <c r="H181" s="5"/>
      <c r="I181" s="5"/>
      <c r="J181" s="5" t="s">
        <v>96</v>
      </c>
      <c r="K181" s="5" t="s">
        <v>96</v>
      </c>
      <c r="L181" s="5" t="s">
        <v>96</v>
      </c>
      <c r="M181" s="5" t="s">
        <v>96</v>
      </c>
      <c r="N181" s="5"/>
      <c r="O181" s="5" t="s">
        <v>96</v>
      </c>
      <c r="P181" s="620"/>
      <c r="Q181" s="5"/>
      <c r="R181" s="5"/>
      <c r="S181" s="5"/>
      <c r="T181" s="5"/>
      <c r="U181" s="620"/>
      <c r="V181" s="6"/>
      <c r="W181" s="7"/>
      <c r="X181" s="7"/>
      <c r="Y181" s="7"/>
      <c r="Z181" s="7"/>
    </row>
    <row r="182" spans="1:26" ht="12.75" customHeight="1">
      <c r="A182" s="5" t="s">
        <v>471</v>
      </c>
      <c r="B182" s="5" t="s">
        <v>472</v>
      </c>
      <c r="C182" s="5" t="s">
        <v>475</v>
      </c>
      <c r="D182" s="5" t="s">
        <v>476</v>
      </c>
      <c r="E182" s="5"/>
      <c r="F182" s="5"/>
      <c r="G182" s="5"/>
      <c r="H182" s="5"/>
      <c r="I182" s="5"/>
      <c r="J182" s="5" t="s">
        <v>96</v>
      </c>
      <c r="K182" s="5" t="s">
        <v>96</v>
      </c>
      <c r="L182" s="5" t="s">
        <v>96</v>
      </c>
      <c r="M182" s="5" t="s">
        <v>96</v>
      </c>
      <c r="N182" s="5"/>
      <c r="O182" s="5" t="s">
        <v>96</v>
      </c>
      <c r="P182" s="620"/>
      <c r="Q182" s="5"/>
      <c r="R182" s="5"/>
      <c r="S182" s="5"/>
      <c r="T182" s="5"/>
      <c r="U182" s="620"/>
      <c r="V182" s="6"/>
      <c r="W182" s="7"/>
      <c r="X182" s="7"/>
      <c r="Y182" s="7"/>
      <c r="Z182" s="7"/>
    </row>
    <row r="183" spans="1:26" ht="12.75" customHeight="1">
      <c r="A183" s="8" t="s">
        <v>471</v>
      </c>
      <c r="B183" s="8" t="s">
        <v>472</v>
      </c>
      <c r="C183" s="8" t="s">
        <v>477</v>
      </c>
      <c r="D183" s="8" t="s">
        <v>478</v>
      </c>
      <c r="E183" s="8"/>
      <c r="F183" s="8"/>
      <c r="G183" s="8"/>
      <c r="H183" s="8"/>
      <c r="I183" s="8"/>
      <c r="J183" s="8"/>
      <c r="K183" s="8" t="s">
        <v>96</v>
      </c>
      <c r="L183" s="8"/>
      <c r="M183" s="8"/>
      <c r="N183" s="8"/>
      <c r="O183" s="8"/>
      <c r="P183" s="12"/>
      <c r="Q183" s="9"/>
      <c r="R183" s="9"/>
      <c r="S183" s="9"/>
      <c r="T183" s="9"/>
      <c r="U183" s="13"/>
      <c r="V183" s="6"/>
      <c r="W183" s="7"/>
      <c r="X183" s="7"/>
      <c r="Y183" s="7"/>
      <c r="Z183" s="7"/>
    </row>
    <row r="184" spans="1:26" ht="12.75" customHeight="1">
      <c r="A184" s="5" t="s">
        <v>471</v>
      </c>
      <c r="B184" s="5" t="s">
        <v>472</v>
      </c>
      <c r="C184" s="5" t="s">
        <v>479</v>
      </c>
      <c r="D184" s="5" t="s">
        <v>480</v>
      </c>
      <c r="E184" s="5"/>
      <c r="F184" s="5"/>
      <c r="G184" s="5"/>
      <c r="H184" s="5"/>
      <c r="I184" s="5"/>
      <c r="J184" s="5" t="s">
        <v>96</v>
      </c>
      <c r="K184" s="5" t="s">
        <v>96</v>
      </c>
      <c r="L184" s="5" t="s">
        <v>96</v>
      </c>
      <c r="M184" s="5" t="s">
        <v>96</v>
      </c>
      <c r="N184" s="5"/>
      <c r="O184" s="5"/>
      <c r="P184" s="620"/>
      <c r="Q184" s="5"/>
      <c r="R184" s="5"/>
      <c r="S184" s="5"/>
      <c r="T184" s="5"/>
      <c r="U184" s="620"/>
      <c r="V184" s="6"/>
      <c r="W184" s="7"/>
      <c r="X184" s="7"/>
      <c r="Y184" s="7"/>
      <c r="Z184" s="7"/>
    </row>
    <row r="185" spans="1:26" ht="37.5" customHeight="1">
      <c r="A185" s="5" t="s">
        <v>471</v>
      </c>
      <c r="B185" s="5" t="s">
        <v>472</v>
      </c>
      <c r="C185" s="5" t="s">
        <v>481</v>
      </c>
      <c r="D185" s="5" t="s">
        <v>482</v>
      </c>
      <c r="E185" s="5"/>
      <c r="F185" s="5"/>
      <c r="G185" s="5"/>
      <c r="H185" s="5"/>
      <c r="I185" s="5"/>
      <c r="J185" s="5" t="s">
        <v>96</v>
      </c>
      <c r="K185" s="5" t="s">
        <v>96</v>
      </c>
      <c r="L185" s="5" t="s">
        <v>96</v>
      </c>
      <c r="M185" s="5" t="s">
        <v>96</v>
      </c>
      <c r="N185" s="5"/>
      <c r="O185" s="5"/>
      <c r="P185" s="620"/>
      <c r="Q185" s="5"/>
      <c r="R185" s="5"/>
      <c r="S185" s="5"/>
      <c r="T185" s="5"/>
      <c r="U185" s="620"/>
      <c r="V185" s="6"/>
      <c r="W185" s="7"/>
      <c r="X185" s="7"/>
      <c r="Y185" s="7"/>
      <c r="Z185" s="7"/>
    </row>
    <row r="186" spans="1:26" ht="12.75" customHeight="1">
      <c r="A186" s="8" t="s">
        <v>471</v>
      </c>
      <c r="B186" s="8" t="s">
        <v>472</v>
      </c>
      <c r="C186" s="8" t="s">
        <v>483</v>
      </c>
      <c r="D186" s="8" t="s">
        <v>484</v>
      </c>
      <c r="E186" s="8"/>
      <c r="F186" s="8"/>
      <c r="G186" s="8"/>
      <c r="H186" s="8"/>
      <c r="I186" s="8"/>
      <c r="J186" s="8"/>
      <c r="K186" s="8" t="s">
        <v>96</v>
      </c>
      <c r="L186" s="8"/>
      <c r="M186" s="8"/>
      <c r="N186" s="8"/>
      <c r="O186" s="8"/>
      <c r="P186" s="12"/>
      <c r="Q186" s="9"/>
      <c r="R186" s="9"/>
      <c r="S186" s="9"/>
      <c r="T186" s="9"/>
      <c r="U186" s="13"/>
      <c r="V186" s="6"/>
      <c r="W186" s="7"/>
      <c r="X186" s="7"/>
      <c r="Y186" s="7"/>
      <c r="Z186" s="7"/>
    </row>
    <row r="187" spans="1:26" ht="12.75" customHeight="1">
      <c r="A187" s="5" t="s">
        <v>471</v>
      </c>
      <c r="B187" s="5" t="s">
        <v>472</v>
      </c>
      <c r="C187" s="5" t="s">
        <v>485</v>
      </c>
      <c r="D187" s="620" t="s">
        <v>486</v>
      </c>
      <c r="E187" s="8"/>
      <c r="F187" s="8"/>
      <c r="G187" s="8"/>
      <c r="H187" s="8"/>
      <c r="I187" s="8"/>
      <c r="J187" s="5" t="s">
        <v>96</v>
      </c>
      <c r="K187" s="5" t="s">
        <v>96</v>
      </c>
      <c r="L187" s="5" t="s">
        <v>96</v>
      </c>
      <c r="M187" s="5" t="s">
        <v>96</v>
      </c>
      <c r="N187" s="8"/>
      <c r="O187" s="5" t="s">
        <v>96</v>
      </c>
      <c r="P187" s="12"/>
      <c r="Q187" s="9"/>
      <c r="R187" s="9"/>
      <c r="S187" s="9"/>
      <c r="T187" s="9"/>
      <c r="U187" s="13"/>
      <c r="V187" s="6"/>
      <c r="W187" s="7"/>
      <c r="X187" s="7"/>
      <c r="Y187" s="7"/>
      <c r="Z187" s="7"/>
    </row>
    <row r="188" spans="1:26" ht="12.75" customHeight="1">
      <c r="A188" s="5" t="s">
        <v>471</v>
      </c>
      <c r="B188" s="5" t="s">
        <v>472</v>
      </c>
      <c r="C188" s="5" t="s">
        <v>487</v>
      </c>
      <c r="D188" s="620" t="s">
        <v>488</v>
      </c>
      <c r="E188" s="5"/>
      <c r="F188" s="5"/>
      <c r="G188" s="5"/>
      <c r="H188" s="5"/>
      <c r="I188" s="5"/>
      <c r="J188" s="5" t="s">
        <v>96</v>
      </c>
      <c r="K188" s="5" t="s">
        <v>96</v>
      </c>
      <c r="L188" s="5" t="s">
        <v>96</v>
      </c>
      <c r="M188" s="5" t="s">
        <v>96</v>
      </c>
      <c r="N188" s="5"/>
      <c r="O188" s="5" t="s">
        <v>96</v>
      </c>
      <c r="P188" s="620"/>
      <c r="Q188" s="5"/>
      <c r="R188" s="5"/>
      <c r="S188" s="5"/>
      <c r="T188" s="5"/>
      <c r="U188" s="620"/>
      <c r="V188" s="6"/>
      <c r="W188" s="7"/>
      <c r="X188" s="7"/>
      <c r="Y188" s="7"/>
      <c r="Z188" s="7"/>
    </row>
    <row r="189" spans="1:26" ht="12.75" customHeight="1">
      <c r="A189" s="8" t="s">
        <v>471</v>
      </c>
      <c r="B189" s="8" t="s">
        <v>472</v>
      </c>
      <c r="C189" s="8" t="s">
        <v>489</v>
      </c>
      <c r="D189" s="8" t="s">
        <v>490</v>
      </c>
      <c r="E189" s="8"/>
      <c r="F189" s="8"/>
      <c r="G189" s="8"/>
      <c r="H189" s="8"/>
      <c r="I189" s="8"/>
      <c r="J189" s="8"/>
      <c r="K189" s="8" t="s">
        <v>96</v>
      </c>
      <c r="L189" s="8"/>
      <c r="M189" s="8"/>
      <c r="N189" s="8"/>
      <c r="O189" s="8"/>
      <c r="P189" s="12"/>
      <c r="Q189" s="9"/>
      <c r="R189" s="9"/>
      <c r="S189" s="9"/>
      <c r="T189" s="9"/>
      <c r="U189" s="13"/>
      <c r="V189" s="6"/>
      <c r="W189" s="7"/>
      <c r="X189" s="7"/>
      <c r="Y189" s="7"/>
      <c r="Z189" s="7"/>
    </row>
    <row r="190" spans="1:26" ht="12.75" customHeight="1">
      <c r="A190" s="5" t="s">
        <v>491</v>
      </c>
      <c r="B190" s="5" t="s">
        <v>492</v>
      </c>
      <c r="C190" s="5" t="s">
        <v>493</v>
      </c>
      <c r="D190" s="5" t="s">
        <v>494</v>
      </c>
      <c r="E190" s="5"/>
      <c r="F190" s="5"/>
      <c r="G190" s="5"/>
      <c r="H190" s="5"/>
      <c r="I190" s="5"/>
      <c r="J190" s="5"/>
      <c r="K190" s="5"/>
      <c r="L190" s="5"/>
      <c r="M190" s="5"/>
      <c r="N190" s="5"/>
      <c r="O190" s="5"/>
      <c r="P190" s="5"/>
      <c r="Q190" s="9" t="s">
        <v>96</v>
      </c>
      <c r="R190" s="9"/>
      <c r="S190" s="9"/>
      <c r="T190" s="9"/>
      <c r="U190" s="13"/>
      <c r="V190" s="6"/>
      <c r="W190" s="7"/>
      <c r="X190" s="7"/>
      <c r="Y190" s="7"/>
      <c r="Z190" s="7"/>
    </row>
    <row r="191" spans="1:26" ht="12.75" customHeight="1">
      <c r="A191" s="5" t="s">
        <v>491</v>
      </c>
      <c r="B191" s="5" t="s">
        <v>492</v>
      </c>
      <c r="C191" s="5" t="s">
        <v>495</v>
      </c>
      <c r="D191" s="5" t="s">
        <v>494</v>
      </c>
      <c r="E191" s="5"/>
      <c r="F191" s="5"/>
      <c r="G191" s="5"/>
      <c r="H191" s="5"/>
      <c r="I191" s="5"/>
      <c r="J191" s="5"/>
      <c r="K191" s="5"/>
      <c r="L191" s="5"/>
      <c r="M191" s="5"/>
      <c r="N191" s="5"/>
      <c r="O191" s="5"/>
      <c r="P191" s="5"/>
      <c r="Q191" s="5" t="s">
        <v>96</v>
      </c>
      <c r="R191" s="5"/>
      <c r="S191" s="5"/>
      <c r="T191" s="5"/>
      <c r="U191" s="620"/>
      <c r="V191" s="6"/>
      <c r="W191" s="7"/>
      <c r="X191" s="7"/>
      <c r="Y191" s="7"/>
      <c r="Z191" s="7"/>
    </row>
    <row r="192" spans="1:26" ht="12.75" customHeight="1">
      <c r="A192" s="5" t="s">
        <v>491</v>
      </c>
      <c r="B192" s="5" t="s">
        <v>492</v>
      </c>
      <c r="C192" s="5" t="s">
        <v>496</v>
      </c>
      <c r="D192" s="5" t="s">
        <v>494</v>
      </c>
      <c r="E192" s="5"/>
      <c r="F192" s="5"/>
      <c r="G192" s="5"/>
      <c r="H192" s="5"/>
      <c r="I192" s="5"/>
      <c r="J192" s="5"/>
      <c r="K192" s="5"/>
      <c r="L192" s="5"/>
      <c r="M192" s="5"/>
      <c r="N192" s="5"/>
      <c r="O192" s="5"/>
      <c r="P192" s="5"/>
      <c r="Q192" s="5" t="s">
        <v>96</v>
      </c>
      <c r="R192" s="5"/>
      <c r="S192" s="5"/>
      <c r="T192" s="5"/>
      <c r="U192" s="620"/>
      <c r="V192" s="6"/>
      <c r="W192" s="7"/>
      <c r="X192" s="7"/>
      <c r="Y192" s="7"/>
      <c r="Z192" s="7"/>
    </row>
    <row r="193" spans="1:26" ht="12.75" customHeight="1">
      <c r="A193" s="5" t="s">
        <v>491</v>
      </c>
      <c r="B193" s="5" t="s">
        <v>492</v>
      </c>
      <c r="C193" s="5" t="s">
        <v>497</v>
      </c>
      <c r="D193" s="5" t="s">
        <v>494</v>
      </c>
      <c r="E193" s="5"/>
      <c r="F193" s="5"/>
      <c r="G193" s="5"/>
      <c r="H193" s="5"/>
      <c r="I193" s="5"/>
      <c r="J193" s="5"/>
      <c r="K193" s="5"/>
      <c r="L193" s="5"/>
      <c r="M193" s="5"/>
      <c r="N193" s="5"/>
      <c r="O193" s="5"/>
      <c r="P193" s="5"/>
      <c r="Q193" s="5" t="s">
        <v>96</v>
      </c>
      <c r="R193" s="5"/>
      <c r="S193" s="5"/>
      <c r="T193" s="5"/>
      <c r="U193" s="620"/>
      <c r="V193" s="6"/>
      <c r="W193" s="7"/>
      <c r="X193" s="7"/>
      <c r="Y193" s="7"/>
      <c r="Z193" s="7"/>
    </row>
    <row r="194" spans="1:26" ht="12.75" customHeight="1">
      <c r="A194" s="5" t="s">
        <v>491</v>
      </c>
      <c r="B194" s="5" t="s">
        <v>492</v>
      </c>
      <c r="C194" s="5" t="s">
        <v>498</v>
      </c>
      <c r="D194" s="5" t="s">
        <v>494</v>
      </c>
      <c r="E194" s="5"/>
      <c r="F194" s="5"/>
      <c r="G194" s="5"/>
      <c r="H194" s="5"/>
      <c r="I194" s="5"/>
      <c r="J194" s="5"/>
      <c r="K194" s="5"/>
      <c r="L194" s="5"/>
      <c r="M194" s="5"/>
      <c r="N194" s="5"/>
      <c r="O194" s="5"/>
      <c r="P194" s="5"/>
      <c r="Q194" s="5" t="s">
        <v>96</v>
      </c>
      <c r="R194" s="5"/>
      <c r="S194" s="5"/>
      <c r="T194" s="5"/>
      <c r="U194" s="620"/>
      <c r="V194" s="6"/>
      <c r="W194" s="7"/>
      <c r="X194" s="7"/>
      <c r="Y194" s="7"/>
      <c r="Z194" s="7"/>
    </row>
    <row r="195" spans="1:26" ht="12.75" customHeight="1">
      <c r="A195" s="5" t="s">
        <v>491</v>
      </c>
      <c r="B195" s="5" t="s">
        <v>492</v>
      </c>
      <c r="C195" s="5" t="s">
        <v>499</v>
      </c>
      <c r="D195" s="5" t="s">
        <v>494</v>
      </c>
      <c r="E195" s="5"/>
      <c r="F195" s="5"/>
      <c r="G195" s="5"/>
      <c r="H195" s="5"/>
      <c r="I195" s="5"/>
      <c r="J195" s="5"/>
      <c r="K195" s="5"/>
      <c r="L195" s="5"/>
      <c r="M195" s="5"/>
      <c r="N195" s="5"/>
      <c r="O195" s="5"/>
      <c r="P195" s="5"/>
      <c r="Q195" s="5" t="s">
        <v>96</v>
      </c>
      <c r="R195" s="5"/>
      <c r="S195" s="5"/>
      <c r="T195" s="5"/>
      <c r="U195" s="620"/>
      <c r="V195" s="6"/>
      <c r="W195" s="7"/>
      <c r="X195" s="7"/>
      <c r="Y195" s="7"/>
      <c r="Z195" s="7"/>
    </row>
    <row r="196" spans="1:26" ht="12.75" customHeight="1">
      <c r="A196" s="5" t="s">
        <v>491</v>
      </c>
      <c r="B196" s="5" t="s">
        <v>492</v>
      </c>
      <c r="C196" s="5" t="s">
        <v>500</v>
      </c>
      <c r="D196" s="5" t="s">
        <v>494</v>
      </c>
      <c r="E196" s="5"/>
      <c r="F196" s="5"/>
      <c r="G196" s="5"/>
      <c r="H196" s="5"/>
      <c r="I196" s="5"/>
      <c r="J196" s="5"/>
      <c r="K196" s="5"/>
      <c r="L196" s="5"/>
      <c r="M196" s="5"/>
      <c r="N196" s="5"/>
      <c r="O196" s="5"/>
      <c r="P196" s="5"/>
      <c r="Q196" s="5" t="s">
        <v>96</v>
      </c>
      <c r="R196" s="5"/>
      <c r="S196" s="5"/>
      <c r="T196" s="5"/>
      <c r="U196" s="620"/>
      <c r="V196" s="6"/>
      <c r="W196" s="7"/>
      <c r="X196" s="7"/>
      <c r="Y196" s="7"/>
      <c r="Z196" s="7"/>
    </row>
    <row r="197" spans="1:26" ht="12.75" customHeight="1">
      <c r="A197" s="5" t="s">
        <v>491</v>
      </c>
      <c r="B197" s="5" t="s">
        <v>492</v>
      </c>
      <c r="C197" s="5" t="s">
        <v>501</v>
      </c>
      <c r="D197" s="5" t="s">
        <v>494</v>
      </c>
      <c r="E197" s="5"/>
      <c r="F197" s="5"/>
      <c r="G197" s="5"/>
      <c r="H197" s="5"/>
      <c r="I197" s="5"/>
      <c r="J197" s="5"/>
      <c r="K197" s="5"/>
      <c r="L197" s="5"/>
      <c r="M197" s="5"/>
      <c r="N197" s="5"/>
      <c r="O197" s="5"/>
      <c r="P197" s="5"/>
      <c r="Q197" s="5" t="s">
        <v>96</v>
      </c>
      <c r="R197" s="5"/>
      <c r="S197" s="5"/>
      <c r="T197" s="5"/>
      <c r="U197" s="620"/>
      <c r="V197" s="6"/>
      <c r="W197" s="7"/>
      <c r="X197" s="7"/>
      <c r="Y197" s="7"/>
      <c r="Z197" s="7"/>
    </row>
    <row r="198" spans="1:26" ht="12.75" customHeight="1">
      <c r="A198" s="5" t="s">
        <v>491</v>
      </c>
      <c r="B198" s="5" t="s">
        <v>492</v>
      </c>
      <c r="C198" s="5" t="s">
        <v>502</v>
      </c>
      <c r="D198" s="5" t="s">
        <v>494</v>
      </c>
      <c r="E198" s="5"/>
      <c r="F198" s="5"/>
      <c r="G198" s="5"/>
      <c r="H198" s="5"/>
      <c r="I198" s="5"/>
      <c r="J198" s="5"/>
      <c r="K198" s="5"/>
      <c r="L198" s="5"/>
      <c r="M198" s="5"/>
      <c r="N198" s="5"/>
      <c r="O198" s="5"/>
      <c r="P198" s="5"/>
      <c r="Q198" s="5" t="s">
        <v>96</v>
      </c>
      <c r="R198" s="5"/>
      <c r="S198" s="5"/>
      <c r="T198" s="5"/>
      <c r="U198" s="620"/>
      <c r="V198" s="6"/>
      <c r="W198" s="7"/>
      <c r="X198" s="7"/>
      <c r="Y198" s="7"/>
      <c r="Z198" s="7"/>
    </row>
    <row r="199" spans="1:26" ht="12.75" customHeight="1">
      <c r="A199" s="5" t="s">
        <v>491</v>
      </c>
      <c r="B199" s="5" t="s">
        <v>492</v>
      </c>
      <c r="C199" s="5" t="s">
        <v>503</v>
      </c>
      <c r="D199" s="5" t="s">
        <v>494</v>
      </c>
      <c r="E199" s="5"/>
      <c r="F199" s="5"/>
      <c r="G199" s="5"/>
      <c r="H199" s="5"/>
      <c r="I199" s="5"/>
      <c r="J199" s="5"/>
      <c r="K199" s="5"/>
      <c r="L199" s="5"/>
      <c r="M199" s="5"/>
      <c r="N199" s="5"/>
      <c r="O199" s="5"/>
      <c r="P199" s="5"/>
      <c r="Q199" s="5" t="s">
        <v>96</v>
      </c>
      <c r="R199" s="5"/>
      <c r="S199" s="5"/>
      <c r="T199" s="5"/>
      <c r="U199" s="620"/>
      <c r="V199" s="6"/>
      <c r="W199" s="7"/>
      <c r="X199" s="7"/>
      <c r="Y199" s="7"/>
      <c r="Z199" s="7"/>
    </row>
    <row r="200" spans="1:26" ht="12.75" customHeight="1">
      <c r="A200" s="5" t="s">
        <v>491</v>
      </c>
      <c r="B200" s="5" t="s">
        <v>492</v>
      </c>
      <c r="C200" s="5" t="s">
        <v>504</v>
      </c>
      <c r="D200" s="5" t="s">
        <v>494</v>
      </c>
      <c r="E200" s="5"/>
      <c r="F200" s="5"/>
      <c r="G200" s="5"/>
      <c r="H200" s="5"/>
      <c r="I200" s="5"/>
      <c r="J200" s="5"/>
      <c r="K200" s="5"/>
      <c r="L200" s="5"/>
      <c r="M200" s="5"/>
      <c r="N200" s="5"/>
      <c r="O200" s="5"/>
      <c r="P200" s="5"/>
      <c r="Q200" s="5" t="s">
        <v>96</v>
      </c>
      <c r="R200" s="5"/>
      <c r="S200" s="5"/>
      <c r="T200" s="5"/>
      <c r="U200" s="620"/>
      <c r="V200" s="6"/>
      <c r="W200" s="7"/>
      <c r="X200" s="7"/>
      <c r="Y200" s="7"/>
      <c r="Z200" s="7"/>
    </row>
    <row r="201" spans="1:26" ht="12.75" customHeight="1">
      <c r="A201" s="5" t="s">
        <v>491</v>
      </c>
      <c r="B201" s="5" t="s">
        <v>492</v>
      </c>
      <c r="C201" s="5" t="s">
        <v>505</v>
      </c>
      <c r="D201" s="5" t="s">
        <v>494</v>
      </c>
      <c r="E201" s="5"/>
      <c r="F201" s="5"/>
      <c r="G201" s="5"/>
      <c r="H201" s="5"/>
      <c r="I201" s="5"/>
      <c r="J201" s="5"/>
      <c r="K201" s="5"/>
      <c r="L201" s="5"/>
      <c r="M201" s="5"/>
      <c r="N201" s="5"/>
      <c r="O201" s="5"/>
      <c r="P201" s="5"/>
      <c r="Q201" s="5" t="s">
        <v>96</v>
      </c>
      <c r="R201" s="5"/>
      <c r="S201" s="5"/>
      <c r="T201" s="5"/>
      <c r="U201" s="620"/>
      <c r="V201" s="6"/>
      <c r="W201" s="7"/>
      <c r="X201" s="7"/>
      <c r="Y201" s="7"/>
      <c r="Z201" s="7"/>
    </row>
    <row r="202" spans="1:26" ht="12.75" customHeight="1">
      <c r="A202" s="5" t="s">
        <v>491</v>
      </c>
      <c r="B202" s="5" t="s">
        <v>492</v>
      </c>
      <c r="C202" s="5" t="s">
        <v>506</v>
      </c>
      <c r="D202" s="5" t="s">
        <v>494</v>
      </c>
      <c r="E202" s="5"/>
      <c r="F202" s="5"/>
      <c r="G202" s="5"/>
      <c r="H202" s="5"/>
      <c r="I202" s="5"/>
      <c r="J202" s="5"/>
      <c r="K202" s="5"/>
      <c r="L202" s="5"/>
      <c r="M202" s="5"/>
      <c r="N202" s="5"/>
      <c r="O202" s="5"/>
      <c r="P202" s="5"/>
      <c r="Q202" s="5" t="s">
        <v>96</v>
      </c>
      <c r="R202" s="5"/>
      <c r="S202" s="5"/>
      <c r="T202" s="5"/>
      <c r="U202" s="620"/>
      <c r="V202" s="6"/>
      <c r="W202" s="7"/>
      <c r="X202" s="7"/>
      <c r="Y202" s="7"/>
      <c r="Z202" s="7"/>
    </row>
    <row r="203" spans="1:26" ht="12.75" customHeight="1">
      <c r="A203" s="5" t="s">
        <v>491</v>
      </c>
      <c r="B203" s="5" t="s">
        <v>492</v>
      </c>
      <c r="C203" s="5" t="s">
        <v>507</v>
      </c>
      <c r="D203" s="5" t="s">
        <v>494</v>
      </c>
      <c r="E203" s="5"/>
      <c r="F203" s="5"/>
      <c r="G203" s="5"/>
      <c r="H203" s="5"/>
      <c r="I203" s="5"/>
      <c r="J203" s="5"/>
      <c r="K203" s="5"/>
      <c r="L203" s="5"/>
      <c r="M203" s="5"/>
      <c r="N203" s="5"/>
      <c r="O203" s="5"/>
      <c r="P203" s="5"/>
      <c r="Q203" s="5" t="s">
        <v>96</v>
      </c>
      <c r="R203" s="5"/>
      <c r="S203" s="5"/>
      <c r="T203" s="5"/>
      <c r="U203" s="620"/>
      <c r="V203" s="6"/>
      <c r="W203" s="7"/>
      <c r="X203" s="7"/>
      <c r="Y203" s="7"/>
      <c r="Z203" s="7"/>
    </row>
    <row r="204" spans="1:26" ht="12.75" customHeight="1">
      <c r="A204" s="5" t="s">
        <v>491</v>
      </c>
      <c r="B204" s="5" t="s">
        <v>492</v>
      </c>
      <c r="C204" s="5" t="s">
        <v>508</v>
      </c>
      <c r="D204" s="5" t="s">
        <v>494</v>
      </c>
      <c r="E204" s="5"/>
      <c r="F204" s="5"/>
      <c r="G204" s="5"/>
      <c r="H204" s="5"/>
      <c r="I204" s="5"/>
      <c r="J204" s="5"/>
      <c r="K204" s="5"/>
      <c r="L204" s="5"/>
      <c r="M204" s="5"/>
      <c r="N204" s="5"/>
      <c r="O204" s="5"/>
      <c r="P204" s="5"/>
      <c r="Q204" s="5" t="s">
        <v>96</v>
      </c>
      <c r="R204" s="5"/>
      <c r="S204" s="5"/>
      <c r="T204" s="5"/>
      <c r="U204" s="620"/>
      <c r="V204" s="6"/>
      <c r="W204" s="7"/>
      <c r="X204" s="7"/>
      <c r="Y204" s="7"/>
      <c r="Z204" s="7"/>
    </row>
    <row r="205" spans="1:26" ht="12.75" customHeight="1">
      <c r="A205" s="5" t="s">
        <v>491</v>
      </c>
      <c r="B205" s="5" t="s">
        <v>492</v>
      </c>
      <c r="C205" s="5" t="s">
        <v>509</v>
      </c>
      <c r="D205" s="5" t="s">
        <v>494</v>
      </c>
      <c r="E205" s="5"/>
      <c r="F205" s="5"/>
      <c r="G205" s="5"/>
      <c r="H205" s="5"/>
      <c r="I205" s="5"/>
      <c r="J205" s="5"/>
      <c r="K205" s="5"/>
      <c r="L205" s="5"/>
      <c r="M205" s="5"/>
      <c r="N205" s="5"/>
      <c r="O205" s="5"/>
      <c r="P205" s="5"/>
      <c r="Q205" s="5" t="s">
        <v>96</v>
      </c>
      <c r="R205" s="5"/>
      <c r="S205" s="5"/>
      <c r="T205" s="5"/>
      <c r="U205" s="620"/>
      <c r="V205" s="6"/>
      <c r="W205" s="7"/>
      <c r="X205" s="7"/>
      <c r="Y205" s="7"/>
      <c r="Z205" s="7"/>
    </row>
    <row r="206" spans="1:26" ht="12.75" customHeight="1">
      <c r="A206" s="5" t="s">
        <v>491</v>
      </c>
      <c r="B206" s="5" t="s">
        <v>492</v>
      </c>
      <c r="C206" s="5" t="s">
        <v>510</v>
      </c>
      <c r="D206" s="5" t="s">
        <v>494</v>
      </c>
      <c r="E206" s="5"/>
      <c r="F206" s="5"/>
      <c r="G206" s="5"/>
      <c r="H206" s="5"/>
      <c r="I206" s="5"/>
      <c r="J206" s="5"/>
      <c r="K206" s="5"/>
      <c r="L206" s="5"/>
      <c r="M206" s="5"/>
      <c r="N206" s="5"/>
      <c r="O206" s="5"/>
      <c r="P206" s="5"/>
      <c r="Q206" s="5" t="s">
        <v>96</v>
      </c>
      <c r="R206" s="5"/>
      <c r="S206" s="5"/>
      <c r="T206" s="5"/>
      <c r="U206" s="620"/>
      <c r="V206" s="6"/>
      <c r="W206" s="7"/>
      <c r="X206" s="7"/>
      <c r="Y206" s="7"/>
      <c r="Z206" s="7"/>
    </row>
    <row r="207" spans="1:26" ht="12.75" customHeight="1">
      <c r="A207" s="5" t="s">
        <v>491</v>
      </c>
      <c r="B207" s="5" t="s">
        <v>492</v>
      </c>
      <c r="C207" s="5" t="s">
        <v>511</v>
      </c>
      <c r="D207" s="5" t="s">
        <v>494</v>
      </c>
      <c r="E207" s="5"/>
      <c r="F207" s="5"/>
      <c r="G207" s="5"/>
      <c r="H207" s="5"/>
      <c r="I207" s="5"/>
      <c r="J207" s="5"/>
      <c r="K207" s="5"/>
      <c r="L207" s="5"/>
      <c r="M207" s="5"/>
      <c r="N207" s="5"/>
      <c r="O207" s="5"/>
      <c r="P207" s="5"/>
      <c r="Q207" s="5" t="s">
        <v>96</v>
      </c>
      <c r="R207" s="5"/>
      <c r="S207" s="5"/>
      <c r="T207" s="5"/>
      <c r="U207" s="620"/>
      <c r="V207" s="6"/>
      <c r="W207" s="7"/>
      <c r="X207" s="7"/>
      <c r="Y207" s="7"/>
      <c r="Z207" s="7"/>
    </row>
    <row r="208" spans="1:26" ht="12.75" customHeight="1">
      <c r="A208" s="5" t="s">
        <v>491</v>
      </c>
      <c r="B208" s="5" t="s">
        <v>492</v>
      </c>
      <c r="C208" s="5" t="s">
        <v>512</v>
      </c>
      <c r="D208" s="5" t="s">
        <v>494</v>
      </c>
      <c r="E208" s="5"/>
      <c r="F208" s="5"/>
      <c r="G208" s="5"/>
      <c r="H208" s="5"/>
      <c r="I208" s="5"/>
      <c r="J208" s="5"/>
      <c r="K208" s="5"/>
      <c r="L208" s="5"/>
      <c r="M208" s="5"/>
      <c r="N208" s="5"/>
      <c r="O208" s="5"/>
      <c r="P208" s="5"/>
      <c r="Q208" s="5" t="s">
        <v>96</v>
      </c>
      <c r="R208" s="5"/>
      <c r="S208" s="5"/>
      <c r="T208" s="5"/>
      <c r="U208" s="620"/>
      <c r="V208" s="6"/>
      <c r="W208" s="7"/>
      <c r="X208" s="7"/>
      <c r="Y208" s="7"/>
      <c r="Z208" s="7"/>
    </row>
    <row r="209" spans="1:26" ht="12.75" customHeight="1">
      <c r="A209" s="5" t="s">
        <v>491</v>
      </c>
      <c r="B209" s="5" t="s">
        <v>492</v>
      </c>
      <c r="C209" s="5" t="s">
        <v>513</v>
      </c>
      <c r="D209" s="5" t="s">
        <v>494</v>
      </c>
      <c r="E209" s="5"/>
      <c r="F209" s="5"/>
      <c r="G209" s="5"/>
      <c r="H209" s="5"/>
      <c r="I209" s="5"/>
      <c r="J209" s="5"/>
      <c r="K209" s="5"/>
      <c r="L209" s="5"/>
      <c r="M209" s="5"/>
      <c r="N209" s="5"/>
      <c r="O209" s="5"/>
      <c r="P209" s="5"/>
      <c r="Q209" s="5" t="s">
        <v>96</v>
      </c>
      <c r="R209" s="5"/>
      <c r="S209" s="5"/>
      <c r="T209" s="5"/>
      <c r="U209" s="620"/>
      <c r="V209" s="6"/>
      <c r="W209" s="7"/>
      <c r="X209" s="7"/>
      <c r="Y209" s="7"/>
      <c r="Z209" s="7"/>
    </row>
    <row r="210" spans="1:26" ht="12.75" customHeight="1">
      <c r="A210" s="5" t="s">
        <v>491</v>
      </c>
      <c r="B210" s="5" t="s">
        <v>492</v>
      </c>
      <c r="C210" s="5" t="s">
        <v>514</v>
      </c>
      <c r="D210" s="5" t="s">
        <v>494</v>
      </c>
      <c r="E210" s="5"/>
      <c r="F210" s="5"/>
      <c r="G210" s="5"/>
      <c r="H210" s="5"/>
      <c r="I210" s="5"/>
      <c r="J210" s="5"/>
      <c r="K210" s="5"/>
      <c r="L210" s="5"/>
      <c r="M210" s="5"/>
      <c r="N210" s="5"/>
      <c r="O210" s="5"/>
      <c r="P210" s="5"/>
      <c r="Q210" s="5" t="s">
        <v>96</v>
      </c>
      <c r="R210" s="5"/>
      <c r="S210" s="5"/>
      <c r="T210" s="5"/>
      <c r="U210" s="620"/>
      <c r="V210" s="6"/>
      <c r="W210" s="7"/>
      <c r="X210" s="7"/>
      <c r="Y210" s="7"/>
      <c r="Z210" s="7"/>
    </row>
    <row r="211" spans="1:26" ht="12.75" customHeight="1">
      <c r="A211" s="5" t="s">
        <v>491</v>
      </c>
      <c r="B211" s="5" t="s">
        <v>492</v>
      </c>
      <c r="C211" s="5" t="s">
        <v>515</v>
      </c>
      <c r="D211" s="5" t="s">
        <v>494</v>
      </c>
      <c r="E211" s="5"/>
      <c r="F211" s="5"/>
      <c r="G211" s="5"/>
      <c r="H211" s="5"/>
      <c r="I211" s="5"/>
      <c r="J211" s="5"/>
      <c r="K211" s="5"/>
      <c r="L211" s="5"/>
      <c r="M211" s="5"/>
      <c r="N211" s="5"/>
      <c r="O211" s="5"/>
      <c r="P211" s="5"/>
      <c r="Q211" s="5" t="s">
        <v>96</v>
      </c>
      <c r="R211" s="5"/>
      <c r="S211" s="5"/>
      <c r="T211" s="5"/>
      <c r="U211" s="620"/>
      <c r="V211" s="6"/>
      <c r="W211" s="7"/>
      <c r="X211" s="7"/>
      <c r="Y211" s="7"/>
      <c r="Z211" s="7"/>
    </row>
    <row r="212" spans="1:26" ht="12.75" customHeight="1">
      <c r="A212" s="5" t="s">
        <v>516</v>
      </c>
      <c r="B212" s="5" t="s">
        <v>517</v>
      </c>
      <c r="C212" s="5" t="s">
        <v>518</v>
      </c>
      <c r="D212" s="5" t="s">
        <v>519</v>
      </c>
      <c r="E212" s="5"/>
      <c r="F212" s="5"/>
      <c r="G212" s="5"/>
      <c r="H212" s="5"/>
      <c r="I212" s="5"/>
      <c r="J212" s="5"/>
      <c r="K212" s="5"/>
      <c r="L212" s="5"/>
      <c r="M212" s="5"/>
      <c r="N212" s="5"/>
      <c r="O212" s="5"/>
      <c r="P212" s="5"/>
      <c r="Q212" s="5"/>
      <c r="R212" s="5"/>
      <c r="S212" s="5" t="s">
        <v>96</v>
      </c>
      <c r="T212" s="5" t="s">
        <v>96</v>
      </c>
      <c r="U212" s="620" t="s">
        <v>96</v>
      </c>
      <c r="V212" s="6"/>
      <c r="W212" s="7"/>
      <c r="X212" s="7"/>
      <c r="Y212" s="7"/>
      <c r="Z212" s="7"/>
    </row>
    <row r="213" spans="1:26" ht="12.75" customHeight="1">
      <c r="A213" s="5" t="s">
        <v>516</v>
      </c>
      <c r="B213" s="5" t="s">
        <v>520</v>
      </c>
      <c r="C213" s="5" t="s">
        <v>498</v>
      </c>
      <c r="D213" s="5" t="s">
        <v>519</v>
      </c>
      <c r="E213" s="5"/>
      <c r="F213" s="5"/>
      <c r="G213" s="5"/>
      <c r="H213" s="5"/>
      <c r="I213" s="5"/>
      <c r="J213" s="5"/>
      <c r="K213" s="5"/>
      <c r="L213" s="5"/>
      <c r="M213" s="5"/>
      <c r="N213" s="5"/>
      <c r="O213" s="5"/>
      <c r="P213" s="5"/>
      <c r="Q213" s="5"/>
      <c r="R213" s="5"/>
      <c r="S213" s="5" t="s">
        <v>96</v>
      </c>
      <c r="T213" s="5"/>
      <c r="U213" s="620"/>
      <c r="V213" s="6"/>
      <c r="W213" s="7"/>
      <c r="X213" s="7"/>
      <c r="Y213" s="7"/>
      <c r="Z213" s="7"/>
    </row>
    <row r="214" spans="1:26" ht="12.75" customHeight="1">
      <c r="A214" s="5" t="s">
        <v>516</v>
      </c>
      <c r="B214" s="5" t="s">
        <v>521</v>
      </c>
      <c r="C214" s="5" t="s">
        <v>522</v>
      </c>
      <c r="D214" s="5" t="s">
        <v>519</v>
      </c>
      <c r="E214" s="5"/>
      <c r="F214" s="5"/>
      <c r="G214" s="5"/>
      <c r="H214" s="5"/>
      <c r="I214" s="5"/>
      <c r="J214" s="5"/>
      <c r="K214" s="5"/>
      <c r="L214" s="5"/>
      <c r="M214" s="5"/>
      <c r="N214" s="5"/>
      <c r="O214" s="5"/>
      <c r="P214" s="5"/>
      <c r="Q214" s="5"/>
      <c r="R214" s="5"/>
      <c r="S214" s="5" t="s">
        <v>96</v>
      </c>
      <c r="T214" s="5"/>
      <c r="U214" s="620"/>
      <c r="V214" s="6"/>
      <c r="W214" s="7"/>
      <c r="X214" s="7"/>
      <c r="Y214" s="7"/>
      <c r="Z214" s="7"/>
    </row>
    <row r="215" spans="1:26" ht="12.75" customHeight="1">
      <c r="A215" s="5" t="s">
        <v>516</v>
      </c>
      <c r="B215" s="5" t="s">
        <v>517</v>
      </c>
      <c r="C215" s="5" t="s">
        <v>523</v>
      </c>
      <c r="D215" s="5" t="s">
        <v>519</v>
      </c>
      <c r="E215" s="5"/>
      <c r="F215" s="5"/>
      <c r="G215" s="5"/>
      <c r="H215" s="5"/>
      <c r="I215" s="5"/>
      <c r="J215" s="5"/>
      <c r="K215" s="5"/>
      <c r="L215" s="5"/>
      <c r="M215" s="5"/>
      <c r="N215" s="5"/>
      <c r="O215" s="5"/>
      <c r="P215" s="5"/>
      <c r="Q215" s="5"/>
      <c r="R215" s="5"/>
      <c r="S215" s="5" t="s">
        <v>96</v>
      </c>
      <c r="T215" s="5" t="s">
        <v>96</v>
      </c>
      <c r="U215" s="620" t="s">
        <v>96</v>
      </c>
      <c r="V215" s="6"/>
      <c r="W215" s="7"/>
      <c r="X215" s="7"/>
      <c r="Y215" s="7"/>
      <c r="Z215" s="7"/>
    </row>
    <row r="216" spans="1:26" ht="12.75" customHeight="1">
      <c r="A216" s="5" t="s">
        <v>516</v>
      </c>
      <c r="B216" s="5" t="s">
        <v>524</v>
      </c>
      <c r="C216" s="5" t="s">
        <v>525</v>
      </c>
      <c r="D216" s="5" t="s">
        <v>519</v>
      </c>
      <c r="E216" s="5"/>
      <c r="F216" s="5"/>
      <c r="G216" s="5"/>
      <c r="H216" s="5"/>
      <c r="I216" s="5"/>
      <c r="J216" s="5"/>
      <c r="K216" s="5"/>
      <c r="L216" s="5"/>
      <c r="M216" s="5"/>
      <c r="N216" s="5"/>
      <c r="O216" s="5"/>
      <c r="P216" s="5"/>
      <c r="Q216" s="5"/>
      <c r="R216" s="5"/>
      <c r="S216" s="5"/>
      <c r="T216" s="5" t="s">
        <v>96</v>
      </c>
      <c r="U216" s="620" t="s">
        <v>96</v>
      </c>
      <c r="V216" s="6"/>
      <c r="W216" s="7"/>
      <c r="X216" s="7"/>
      <c r="Y216" s="7"/>
      <c r="Z216" s="7"/>
    </row>
    <row r="217" spans="1:26" ht="12.75" customHeight="1">
      <c r="A217" s="5" t="s">
        <v>516</v>
      </c>
      <c r="B217" s="5" t="s">
        <v>524</v>
      </c>
      <c r="C217" s="5" t="s">
        <v>526</v>
      </c>
      <c r="D217" s="5" t="s">
        <v>519</v>
      </c>
      <c r="E217" s="5"/>
      <c r="F217" s="5"/>
      <c r="G217" s="5"/>
      <c r="H217" s="5"/>
      <c r="I217" s="5"/>
      <c r="J217" s="5"/>
      <c r="K217" s="5"/>
      <c r="L217" s="5"/>
      <c r="M217" s="5"/>
      <c r="N217" s="5"/>
      <c r="O217" s="5"/>
      <c r="P217" s="5"/>
      <c r="Q217" s="5"/>
      <c r="R217" s="5"/>
      <c r="S217" s="5"/>
      <c r="T217" s="5" t="s">
        <v>96</v>
      </c>
      <c r="U217" s="620" t="s">
        <v>96</v>
      </c>
      <c r="V217" s="6"/>
      <c r="W217" s="7"/>
      <c r="X217" s="7"/>
      <c r="Y217" s="7"/>
      <c r="Z217" s="7"/>
    </row>
    <row r="218" spans="1:26" ht="12.75" customHeight="1">
      <c r="A218" s="5" t="s">
        <v>516</v>
      </c>
      <c r="B218" s="5" t="s">
        <v>524</v>
      </c>
      <c r="C218" s="5" t="s">
        <v>527</v>
      </c>
      <c r="D218" s="5" t="s">
        <v>519</v>
      </c>
      <c r="E218" s="5"/>
      <c r="F218" s="5"/>
      <c r="G218" s="5"/>
      <c r="H218" s="5"/>
      <c r="I218" s="5"/>
      <c r="J218" s="5"/>
      <c r="K218" s="5"/>
      <c r="L218" s="5"/>
      <c r="M218" s="5"/>
      <c r="N218" s="5"/>
      <c r="O218" s="5"/>
      <c r="P218" s="5"/>
      <c r="Q218" s="5"/>
      <c r="R218" s="5"/>
      <c r="S218" s="5"/>
      <c r="T218" s="5" t="s">
        <v>96</v>
      </c>
      <c r="U218" s="620"/>
      <c r="V218" s="6"/>
      <c r="W218" s="7"/>
      <c r="X218" s="7"/>
      <c r="Y218" s="7"/>
      <c r="Z218" s="7"/>
    </row>
    <row r="219" spans="1:26" ht="12.75" customHeight="1">
      <c r="A219" s="5" t="s">
        <v>516</v>
      </c>
      <c r="B219" s="5" t="s">
        <v>517</v>
      </c>
      <c r="C219" s="5" t="s">
        <v>528</v>
      </c>
      <c r="D219" s="5" t="s">
        <v>519</v>
      </c>
      <c r="E219" s="5"/>
      <c r="F219" s="5"/>
      <c r="G219" s="5"/>
      <c r="H219" s="5"/>
      <c r="I219" s="5"/>
      <c r="J219" s="5"/>
      <c r="K219" s="5"/>
      <c r="L219" s="5"/>
      <c r="M219" s="5"/>
      <c r="N219" s="5"/>
      <c r="O219" s="5"/>
      <c r="P219" s="5"/>
      <c r="Q219" s="5"/>
      <c r="R219" s="5"/>
      <c r="S219" s="5" t="s">
        <v>96</v>
      </c>
      <c r="T219" s="5" t="s">
        <v>96</v>
      </c>
      <c r="U219" s="620" t="s">
        <v>96</v>
      </c>
      <c r="V219" s="6"/>
      <c r="W219" s="7"/>
      <c r="X219" s="7"/>
      <c r="Y219" s="7"/>
      <c r="Z219" s="7"/>
    </row>
    <row r="220" spans="1:26" ht="12.75" customHeight="1">
      <c r="A220" s="5" t="s">
        <v>516</v>
      </c>
      <c r="B220" s="5" t="s">
        <v>517</v>
      </c>
      <c r="C220" s="5" t="s">
        <v>529</v>
      </c>
      <c r="D220" s="5" t="s">
        <v>519</v>
      </c>
      <c r="E220" s="5"/>
      <c r="F220" s="5"/>
      <c r="G220" s="5"/>
      <c r="H220" s="5"/>
      <c r="I220" s="5"/>
      <c r="J220" s="5"/>
      <c r="K220" s="5"/>
      <c r="L220" s="5"/>
      <c r="M220" s="5"/>
      <c r="N220" s="5"/>
      <c r="O220" s="5"/>
      <c r="P220" s="5"/>
      <c r="Q220" s="5"/>
      <c r="R220" s="5"/>
      <c r="S220" s="5" t="s">
        <v>96</v>
      </c>
      <c r="T220" s="5" t="s">
        <v>96</v>
      </c>
      <c r="U220" s="620" t="s">
        <v>96</v>
      </c>
      <c r="V220" s="6"/>
      <c r="W220" s="7"/>
      <c r="X220" s="7"/>
      <c r="Y220" s="7"/>
      <c r="Z220" s="7"/>
    </row>
    <row r="221" spans="1:26" ht="12.75" customHeight="1">
      <c r="A221" s="5" t="s">
        <v>516</v>
      </c>
      <c r="B221" s="5" t="s">
        <v>516</v>
      </c>
      <c r="C221" s="5" t="s">
        <v>530</v>
      </c>
      <c r="D221" s="5" t="s">
        <v>519</v>
      </c>
      <c r="E221" s="5"/>
      <c r="F221" s="5"/>
      <c r="G221" s="5"/>
      <c r="H221" s="5"/>
      <c r="I221" s="5"/>
      <c r="J221" s="5"/>
      <c r="K221" s="5"/>
      <c r="L221" s="5"/>
      <c r="M221" s="5"/>
      <c r="N221" s="5"/>
      <c r="O221" s="5"/>
      <c r="P221" s="5"/>
      <c r="Q221" s="5"/>
      <c r="R221" s="5"/>
      <c r="S221" s="5"/>
      <c r="T221" s="5"/>
      <c r="U221" s="620" t="s">
        <v>96</v>
      </c>
      <c r="V221" s="6"/>
      <c r="W221" s="7"/>
      <c r="X221" s="7"/>
      <c r="Y221" s="7"/>
      <c r="Z221" s="7"/>
    </row>
    <row r="222" spans="1:26" ht="12.75" customHeight="1">
      <c r="A222" s="5" t="s">
        <v>516</v>
      </c>
      <c r="B222" s="5" t="s">
        <v>524</v>
      </c>
      <c r="C222" s="5" t="s">
        <v>531</v>
      </c>
      <c r="D222" s="5" t="s">
        <v>519</v>
      </c>
      <c r="E222" s="5"/>
      <c r="F222" s="5"/>
      <c r="G222" s="5"/>
      <c r="H222" s="5"/>
      <c r="I222" s="5"/>
      <c r="J222" s="5"/>
      <c r="K222" s="5"/>
      <c r="L222" s="5"/>
      <c r="M222" s="5"/>
      <c r="N222" s="5"/>
      <c r="O222" s="5"/>
      <c r="P222" s="5"/>
      <c r="Q222" s="5"/>
      <c r="R222" s="5"/>
      <c r="S222" s="5"/>
      <c r="T222" s="5" t="s">
        <v>96</v>
      </c>
      <c r="U222" s="620"/>
      <c r="V222" s="6"/>
      <c r="W222" s="7"/>
      <c r="X222" s="7"/>
      <c r="Y222" s="7"/>
      <c r="Z222" s="7"/>
    </row>
    <row r="223" spans="1:26" ht="12.75" customHeight="1">
      <c r="A223" s="5" t="s">
        <v>516</v>
      </c>
      <c r="B223" s="5" t="s">
        <v>521</v>
      </c>
      <c r="C223" s="5" t="s">
        <v>532</v>
      </c>
      <c r="D223" s="5" t="s">
        <v>519</v>
      </c>
      <c r="E223" s="5"/>
      <c r="F223" s="5"/>
      <c r="G223" s="5"/>
      <c r="H223" s="5"/>
      <c r="I223" s="5"/>
      <c r="J223" s="5"/>
      <c r="K223" s="5"/>
      <c r="L223" s="5"/>
      <c r="M223" s="5"/>
      <c r="N223" s="5"/>
      <c r="O223" s="5"/>
      <c r="P223" s="5"/>
      <c r="Q223" s="5"/>
      <c r="R223" s="5"/>
      <c r="S223" s="5" t="s">
        <v>96</v>
      </c>
      <c r="T223" s="5"/>
      <c r="U223" s="620"/>
      <c r="V223" s="6"/>
      <c r="W223" s="7"/>
      <c r="X223" s="7"/>
      <c r="Y223" s="7"/>
      <c r="Z223" s="7"/>
    </row>
    <row r="224" spans="1:26" ht="12.75" customHeight="1">
      <c r="A224" s="5" t="s">
        <v>516</v>
      </c>
      <c r="B224" s="5" t="s">
        <v>521</v>
      </c>
      <c r="C224" s="5" t="s">
        <v>533</v>
      </c>
      <c r="D224" s="5" t="s">
        <v>519</v>
      </c>
      <c r="E224" s="5"/>
      <c r="F224" s="5"/>
      <c r="G224" s="5"/>
      <c r="H224" s="5"/>
      <c r="I224" s="5"/>
      <c r="J224" s="5"/>
      <c r="K224" s="5"/>
      <c r="L224" s="5"/>
      <c r="M224" s="5"/>
      <c r="N224" s="5"/>
      <c r="O224" s="5"/>
      <c r="P224" s="5"/>
      <c r="Q224" s="5"/>
      <c r="R224" s="5"/>
      <c r="S224" s="5" t="s">
        <v>96</v>
      </c>
      <c r="T224" s="5"/>
      <c r="U224" s="620"/>
      <c r="V224" s="6"/>
      <c r="W224" s="7"/>
      <c r="X224" s="7"/>
      <c r="Y224" s="7"/>
      <c r="Z224" s="7"/>
    </row>
    <row r="225" spans="1:26" ht="12.75" customHeight="1">
      <c r="A225" s="5" t="s">
        <v>516</v>
      </c>
      <c r="B225" s="5" t="s">
        <v>517</v>
      </c>
      <c r="C225" s="5" t="s">
        <v>534</v>
      </c>
      <c r="D225" s="5" t="s">
        <v>519</v>
      </c>
      <c r="E225" s="5"/>
      <c r="F225" s="5"/>
      <c r="G225" s="5"/>
      <c r="H225" s="5"/>
      <c r="I225" s="5"/>
      <c r="J225" s="5"/>
      <c r="K225" s="5"/>
      <c r="L225" s="5"/>
      <c r="M225" s="5"/>
      <c r="N225" s="5"/>
      <c r="O225" s="5"/>
      <c r="P225" s="5"/>
      <c r="Q225" s="5"/>
      <c r="R225" s="5"/>
      <c r="S225" s="5" t="s">
        <v>96</v>
      </c>
      <c r="T225" s="5" t="s">
        <v>96</v>
      </c>
      <c r="U225" s="620"/>
      <c r="V225" s="6"/>
      <c r="W225" s="7"/>
      <c r="X225" s="7"/>
      <c r="Y225" s="7"/>
      <c r="Z225" s="7"/>
    </row>
    <row r="226" spans="1:26" ht="12.75" customHeight="1">
      <c r="A226" s="5" t="s">
        <v>516</v>
      </c>
      <c r="B226" s="5" t="s">
        <v>521</v>
      </c>
      <c r="C226" s="5" t="s">
        <v>535</v>
      </c>
      <c r="D226" s="5" t="s">
        <v>519</v>
      </c>
      <c r="E226" s="5"/>
      <c r="F226" s="5"/>
      <c r="G226" s="5"/>
      <c r="H226" s="5"/>
      <c r="I226" s="5"/>
      <c r="J226" s="5"/>
      <c r="K226" s="5"/>
      <c r="L226" s="5"/>
      <c r="M226" s="5"/>
      <c r="N226" s="5"/>
      <c r="O226" s="5"/>
      <c r="P226" s="5"/>
      <c r="Q226" s="5"/>
      <c r="R226" s="5"/>
      <c r="S226" s="5" t="s">
        <v>96</v>
      </c>
      <c r="T226" s="5"/>
      <c r="U226" s="620"/>
      <c r="V226" s="6"/>
      <c r="W226" s="7"/>
      <c r="X226" s="7"/>
      <c r="Y226" s="7"/>
      <c r="Z226" s="7"/>
    </row>
    <row r="227" spans="1:26" ht="12.75" customHeight="1">
      <c r="A227" s="5" t="s">
        <v>516</v>
      </c>
      <c r="B227" s="5" t="s">
        <v>524</v>
      </c>
      <c r="C227" s="5" t="s">
        <v>536</v>
      </c>
      <c r="D227" s="5" t="s">
        <v>519</v>
      </c>
      <c r="E227" s="5"/>
      <c r="F227" s="5"/>
      <c r="G227" s="5"/>
      <c r="H227" s="5"/>
      <c r="I227" s="5"/>
      <c r="J227" s="5"/>
      <c r="K227" s="5"/>
      <c r="L227" s="5"/>
      <c r="M227" s="5"/>
      <c r="N227" s="5"/>
      <c r="O227" s="5"/>
      <c r="P227" s="5"/>
      <c r="Q227" s="5"/>
      <c r="R227" s="5"/>
      <c r="S227" s="5"/>
      <c r="T227" s="5" t="s">
        <v>96</v>
      </c>
      <c r="U227" s="620"/>
      <c r="V227" s="6"/>
      <c r="W227" s="7"/>
      <c r="X227" s="7"/>
      <c r="Y227" s="7"/>
      <c r="Z227" s="7"/>
    </row>
    <row r="228" spans="1:26" ht="12.75" customHeight="1">
      <c r="A228" s="5" t="s">
        <v>516</v>
      </c>
      <c r="B228" s="5" t="s">
        <v>521</v>
      </c>
      <c r="C228" s="5" t="s">
        <v>537</v>
      </c>
      <c r="D228" s="5" t="s">
        <v>519</v>
      </c>
      <c r="E228" s="5"/>
      <c r="F228" s="5"/>
      <c r="G228" s="5"/>
      <c r="H228" s="5"/>
      <c r="I228" s="5"/>
      <c r="J228" s="5"/>
      <c r="K228" s="5"/>
      <c r="L228" s="5"/>
      <c r="M228" s="5"/>
      <c r="N228" s="5"/>
      <c r="O228" s="5"/>
      <c r="P228" s="5"/>
      <c r="Q228" s="5"/>
      <c r="R228" s="5"/>
      <c r="S228" s="5" t="s">
        <v>96</v>
      </c>
      <c r="T228" s="5"/>
      <c r="U228" s="620"/>
      <c r="V228" s="6"/>
      <c r="W228" s="7"/>
      <c r="X228" s="7"/>
      <c r="Y228" s="7"/>
      <c r="Z228" s="7"/>
    </row>
    <row r="229" spans="1:26" ht="12.75" customHeight="1">
      <c r="A229" s="5" t="s">
        <v>516</v>
      </c>
      <c r="B229" s="5" t="s">
        <v>521</v>
      </c>
      <c r="C229" s="5" t="s">
        <v>538</v>
      </c>
      <c r="D229" s="5" t="s">
        <v>519</v>
      </c>
      <c r="E229" s="5"/>
      <c r="F229" s="5"/>
      <c r="G229" s="5"/>
      <c r="H229" s="5"/>
      <c r="I229" s="5"/>
      <c r="J229" s="5"/>
      <c r="K229" s="5"/>
      <c r="L229" s="5"/>
      <c r="M229" s="5"/>
      <c r="N229" s="5"/>
      <c r="O229" s="5"/>
      <c r="P229" s="5"/>
      <c r="Q229" s="5"/>
      <c r="R229" s="5"/>
      <c r="S229" s="5" t="s">
        <v>96</v>
      </c>
      <c r="T229" s="5"/>
      <c r="U229" s="620"/>
      <c r="V229" s="6"/>
      <c r="W229" s="7"/>
      <c r="X229" s="7"/>
      <c r="Y229" s="7"/>
      <c r="Z229" s="7"/>
    </row>
    <row r="230" spans="1:26" ht="12.75" customHeight="1">
      <c r="A230" s="5" t="s">
        <v>516</v>
      </c>
      <c r="B230" s="5" t="s">
        <v>516</v>
      </c>
      <c r="C230" s="5" t="s">
        <v>539</v>
      </c>
      <c r="D230" s="5" t="s">
        <v>519</v>
      </c>
      <c r="E230" s="5"/>
      <c r="F230" s="5"/>
      <c r="G230" s="5"/>
      <c r="H230" s="5"/>
      <c r="I230" s="5"/>
      <c r="J230" s="5"/>
      <c r="K230" s="5"/>
      <c r="L230" s="5"/>
      <c r="M230" s="5"/>
      <c r="N230" s="5"/>
      <c r="O230" s="5"/>
      <c r="P230" s="5"/>
      <c r="Q230" s="5"/>
      <c r="R230" s="5"/>
      <c r="S230" s="5"/>
      <c r="T230" s="5"/>
      <c r="U230" s="620" t="s">
        <v>96</v>
      </c>
      <c r="V230" s="6"/>
      <c r="W230" s="7"/>
      <c r="X230" s="7"/>
      <c r="Y230" s="7"/>
      <c r="Z230" s="7"/>
    </row>
    <row r="231" spans="1:26" ht="12.75" customHeight="1">
      <c r="A231" s="5" t="s">
        <v>516</v>
      </c>
      <c r="B231" s="5" t="s">
        <v>524</v>
      </c>
      <c r="C231" s="5" t="s">
        <v>540</v>
      </c>
      <c r="D231" s="5" t="s">
        <v>519</v>
      </c>
      <c r="E231" s="5"/>
      <c r="F231" s="5"/>
      <c r="G231" s="5"/>
      <c r="H231" s="5"/>
      <c r="I231" s="5"/>
      <c r="J231" s="5"/>
      <c r="K231" s="5"/>
      <c r="L231" s="5"/>
      <c r="M231" s="5"/>
      <c r="N231" s="5"/>
      <c r="O231" s="5"/>
      <c r="P231" s="5"/>
      <c r="Q231" s="5"/>
      <c r="R231" s="5"/>
      <c r="S231" s="5"/>
      <c r="T231" s="5" t="s">
        <v>96</v>
      </c>
      <c r="U231" s="620" t="s">
        <v>96</v>
      </c>
      <c r="V231" s="6"/>
      <c r="W231" s="7"/>
      <c r="X231" s="7"/>
      <c r="Y231" s="7"/>
      <c r="Z231" s="7"/>
    </row>
    <row r="232" spans="1:26" ht="12.75" customHeight="1">
      <c r="A232" s="5" t="s">
        <v>516</v>
      </c>
      <c r="B232" s="5" t="s">
        <v>521</v>
      </c>
      <c r="C232" s="5" t="s">
        <v>541</v>
      </c>
      <c r="D232" s="5" t="s">
        <v>519</v>
      </c>
      <c r="E232" s="5"/>
      <c r="F232" s="5"/>
      <c r="G232" s="5"/>
      <c r="H232" s="5"/>
      <c r="I232" s="5"/>
      <c r="J232" s="5"/>
      <c r="K232" s="5"/>
      <c r="L232" s="5"/>
      <c r="M232" s="5"/>
      <c r="N232" s="5"/>
      <c r="O232" s="5"/>
      <c r="P232" s="5"/>
      <c r="Q232" s="5"/>
      <c r="R232" s="5"/>
      <c r="S232" s="5" t="s">
        <v>96</v>
      </c>
      <c r="T232" s="5"/>
      <c r="U232" s="620"/>
      <c r="V232" s="6"/>
      <c r="W232" s="7"/>
      <c r="X232" s="7"/>
      <c r="Y232" s="7"/>
      <c r="Z232" s="7"/>
    </row>
    <row r="233" spans="1:26" ht="12.75" customHeight="1">
      <c r="A233" s="5" t="s">
        <v>516</v>
      </c>
      <c r="B233" s="5" t="s">
        <v>524</v>
      </c>
      <c r="C233" s="5" t="s">
        <v>542</v>
      </c>
      <c r="D233" s="5" t="s">
        <v>519</v>
      </c>
      <c r="E233" s="5"/>
      <c r="F233" s="5"/>
      <c r="G233" s="5"/>
      <c r="H233" s="5"/>
      <c r="I233" s="5"/>
      <c r="J233" s="5"/>
      <c r="K233" s="5"/>
      <c r="L233" s="5"/>
      <c r="M233" s="5"/>
      <c r="N233" s="5"/>
      <c r="O233" s="5"/>
      <c r="P233" s="5"/>
      <c r="Q233" s="5"/>
      <c r="R233" s="5"/>
      <c r="S233" s="5"/>
      <c r="T233" s="5" t="s">
        <v>96</v>
      </c>
      <c r="U233" s="620" t="s">
        <v>96</v>
      </c>
      <c r="V233" s="6"/>
      <c r="W233" s="7"/>
      <c r="X233" s="7"/>
      <c r="Y233" s="7"/>
      <c r="Z233" s="7"/>
    </row>
    <row r="234" spans="1:26" ht="12.75" customHeight="1">
      <c r="A234" s="5" t="s">
        <v>516</v>
      </c>
      <c r="B234" s="5" t="s">
        <v>516</v>
      </c>
      <c r="C234" s="5" t="s">
        <v>543</v>
      </c>
      <c r="D234" s="5" t="s">
        <v>519</v>
      </c>
      <c r="E234" s="5"/>
      <c r="F234" s="5"/>
      <c r="G234" s="5"/>
      <c r="H234" s="5"/>
      <c r="I234" s="5"/>
      <c r="J234" s="5"/>
      <c r="K234" s="5"/>
      <c r="L234" s="5"/>
      <c r="M234" s="5"/>
      <c r="N234" s="5"/>
      <c r="O234" s="5"/>
      <c r="P234" s="5"/>
      <c r="Q234" s="5"/>
      <c r="R234" s="5"/>
      <c r="S234" s="5"/>
      <c r="T234" s="5"/>
      <c r="U234" s="620" t="s">
        <v>96</v>
      </c>
      <c r="V234" s="6"/>
      <c r="W234" s="7"/>
      <c r="X234" s="7"/>
      <c r="Y234" s="7"/>
      <c r="Z234" s="7"/>
    </row>
    <row r="235" spans="1:26" ht="12.75" customHeight="1">
      <c r="A235" s="5" t="s">
        <v>516</v>
      </c>
      <c r="B235" s="5" t="s">
        <v>521</v>
      </c>
      <c r="C235" s="5" t="s">
        <v>493</v>
      </c>
      <c r="D235" s="5" t="s">
        <v>519</v>
      </c>
      <c r="E235" s="5"/>
      <c r="F235" s="5"/>
      <c r="G235" s="5"/>
      <c r="H235" s="5"/>
      <c r="I235" s="5"/>
      <c r="J235" s="5"/>
      <c r="K235" s="5"/>
      <c r="L235" s="5"/>
      <c r="M235" s="5"/>
      <c r="N235" s="5"/>
      <c r="O235" s="5"/>
      <c r="P235" s="5"/>
      <c r="Q235" s="5"/>
      <c r="R235" s="5"/>
      <c r="S235" s="5" t="s">
        <v>96</v>
      </c>
      <c r="T235" s="5"/>
      <c r="U235" s="620"/>
      <c r="V235" s="6"/>
      <c r="W235" s="7"/>
      <c r="X235" s="7"/>
      <c r="Y235" s="7"/>
      <c r="Z235" s="7"/>
    </row>
    <row r="236" spans="1:26" ht="12.75" customHeight="1">
      <c r="A236" s="5" t="s">
        <v>516</v>
      </c>
      <c r="B236" s="5" t="s">
        <v>517</v>
      </c>
      <c r="C236" s="5" t="s">
        <v>544</v>
      </c>
      <c r="D236" s="5" t="s">
        <v>519</v>
      </c>
      <c r="E236" s="5"/>
      <c r="F236" s="5"/>
      <c r="G236" s="5"/>
      <c r="H236" s="5"/>
      <c r="I236" s="5"/>
      <c r="J236" s="5"/>
      <c r="K236" s="5"/>
      <c r="L236" s="5"/>
      <c r="M236" s="5"/>
      <c r="N236" s="5"/>
      <c r="O236" s="5"/>
      <c r="P236" s="5"/>
      <c r="Q236" s="5"/>
      <c r="R236" s="5"/>
      <c r="S236" s="5" t="s">
        <v>96</v>
      </c>
      <c r="T236" s="5" t="s">
        <v>96</v>
      </c>
      <c r="U236" s="620" t="s">
        <v>96</v>
      </c>
      <c r="V236" s="6"/>
      <c r="W236" s="7"/>
      <c r="X236" s="7"/>
      <c r="Y236" s="7"/>
      <c r="Z236" s="7"/>
    </row>
    <row r="237" spans="1:26" ht="12.75" customHeight="1">
      <c r="A237" s="5" t="s">
        <v>516</v>
      </c>
      <c r="B237" s="5" t="s">
        <v>517</v>
      </c>
      <c r="C237" s="5" t="s">
        <v>545</v>
      </c>
      <c r="D237" s="5" t="s">
        <v>519</v>
      </c>
      <c r="E237" s="5"/>
      <c r="F237" s="5"/>
      <c r="G237" s="5"/>
      <c r="H237" s="5"/>
      <c r="I237" s="5"/>
      <c r="J237" s="5"/>
      <c r="K237" s="5"/>
      <c r="L237" s="5"/>
      <c r="M237" s="5"/>
      <c r="N237" s="5"/>
      <c r="O237" s="5"/>
      <c r="P237" s="5"/>
      <c r="Q237" s="5"/>
      <c r="R237" s="5"/>
      <c r="S237" s="5" t="s">
        <v>96</v>
      </c>
      <c r="T237" s="5" t="s">
        <v>96</v>
      </c>
      <c r="U237" s="620" t="s">
        <v>96</v>
      </c>
      <c r="V237" s="6"/>
      <c r="W237" s="7"/>
      <c r="X237" s="7"/>
      <c r="Y237" s="7"/>
      <c r="Z237" s="7"/>
    </row>
    <row r="238" spans="1:26" ht="12.75" customHeight="1">
      <c r="A238" s="5" t="s">
        <v>516</v>
      </c>
      <c r="B238" s="5" t="s">
        <v>521</v>
      </c>
      <c r="C238" s="5" t="s">
        <v>546</v>
      </c>
      <c r="D238" s="5" t="s">
        <v>519</v>
      </c>
      <c r="E238" s="5"/>
      <c r="F238" s="5"/>
      <c r="G238" s="5"/>
      <c r="H238" s="5"/>
      <c r="I238" s="5"/>
      <c r="J238" s="5"/>
      <c r="K238" s="5"/>
      <c r="L238" s="5"/>
      <c r="M238" s="5"/>
      <c r="N238" s="5"/>
      <c r="O238" s="5"/>
      <c r="P238" s="5"/>
      <c r="Q238" s="5"/>
      <c r="R238" s="5"/>
      <c r="S238" s="5" t="s">
        <v>96</v>
      </c>
      <c r="T238" s="5"/>
      <c r="U238" s="620"/>
      <c r="V238" s="6"/>
      <c r="W238" s="7"/>
      <c r="X238" s="7"/>
      <c r="Y238" s="7"/>
      <c r="Z238" s="7"/>
    </row>
    <row r="239" spans="1:26" ht="12.75" customHeight="1">
      <c r="A239" s="5" t="s">
        <v>516</v>
      </c>
      <c r="B239" s="5" t="s">
        <v>524</v>
      </c>
      <c r="C239" s="5" t="s">
        <v>547</v>
      </c>
      <c r="D239" s="5" t="s">
        <v>519</v>
      </c>
      <c r="E239" s="5"/>
      <c r="F239" s="5"/>
      <c r="G239" s="5"/>
      <c r="H239" s="5"/>
      <c r="I239" s="5"/>
      <c r="J239" s="5"/>
      <c r="K239" s="5"/>
      <c r="L239" s="5"/>
      <c r="M239" s="5"/>
      <c r="N239" s="5"/>
      <c r="O239" s="5"/>
      <c r="P239" s="5"/>
      <c r="Q239" s="5"/>
      <c r="R239" s="5"/>
      <c r="S239" s="5"/>
      <c r="T239" s="5" t="s">
        <v>96</v>
      </c>
      <c r="U239" s="620" t="s">
        <v>96</v>
      </c>
      <c r="V239" s="6"/>
      <c r="W239" s="7"/>
      <c r="X239" s="7"/>
      <c r="Y239" s="7"/>
      <c r="Z239" s="7"/>
    </row>
    <row r="240" spans="1:26" ht="12.75" customHeight="1">
      <c r="A240" s="5" t="s">
        <v>516</v>
      </c>
      <c r="B240" s="5" t="s">
        <v>521</v>
      </c>
      <c r="C240" s="5" t="s">
        <v>548</v>
      </c>
      <c r="D240" s="5" t="s">
        <v>519</v>
      </c>
      <c r="E240" s="5"/>
      <c r="F240" s="5"/>
      <c r="G240" s="5"/>
      <c r="H240" s="5"/>
      <c r="I240" s="5"/>
      <c r="J240" s="5"/>
      <c r="K240" s="5"/>
      <c r="L240" s="5"/>
      <c r="M240" s="5"/>
      <c r="N240" s="5"/>
      <c r="O240" s="5"/>
      <c r="P240" s="5"/>
      <c r="Q240" s="5"/>
      <c r="R240" s="5"/>
      <c r="S240" s="5" t="s">
        <v>96</v>
      </c>
      <c r="T240" s="5"/>
      <c r="U240" s="620"/>
      <c r="V240" s="6"/>
      <c r="W240" s="7"/>
      <c r="X240" s="7"/>
      <c r="Y240" s="7"/>
      <c r="Z240" s="7"/>
    </row>
    <row r="241" spans="1:26" ht="12.75" customHeight="1">
      <c r="A241" s="5" t="s">
        <v>516</v>
      </c>
      <c r="B241" s="5" t="s">
        <v>517</v>
      </c>
      <c r="C241" s="5" t="s">
        <v>549</v>
      </c>
      <c r="D241" s="5" t="s">
        <v>519</v>
      </c>
      <c r="E241" s="5"/>
      <c r="F241" s="5"/>
      <c r="G241" s="5"/>
      <c r="H241" s="5"/>
      <c r="I241" s="5"/>
      <c r="J241" s="5"/>
      <c r="K241" s="5"/>
      <c r="L241" s="5"/>
      <c r="M241" s="5"/>
      <c r="N241" s="5"/>
      <c r="O241" s="5"/>
      <c r="P241" s="5"/>
      <c r="Q241" s="5"/>
      <c r="R241" s="5"/>
      <c r="S241" s="5" t="s">
        <v>96</v>
      </c>
      <c r="T241" s="5" t="s">
        <v>96</v>
      </c>
      <c r="U241" s="620"/>
      <c r="V241" s="6"/>
      <c r="W241" s="7"/>
      <c r="X241" s="7"/>
      <c r="Y241" s="7"/>
      <c r="Z241" s="7"/>
    </row>
    <row r="242" spans="1:26" ht="12.75" customHeight="1">
      <c r="A242" s="5" t="s">
        <v>516</v>
      </c>
      <c r="B242" s="5" t="s">
        <v>516</v>
      </c>
      <c r="C242" s="5" t="s">
        <v>550</v>
      </c>
      <c r="D242" s="5" t="s">
        <v>519</v>
      </c>
      <c r="E242" s="5"/>
      <c r="F242" s="5"/>
      <c r="G242" s="5"/>
      <c r="H242" s="5"/>
      <c r="I242" s="5"/>
      <c r="J242" s="5"/>
      <c r="K242" s="5"/>
      <c r="L242" s="5"/>
      <c r="M242" s="5"/>
      <c r="N242" s="5"/>
      <c r="O242" s="5"/>
      <c r="P242" s="5"/>
      <c r="Q242" s="5"/>
      <c r="R242" s="5"/>
      <c r="S242" s="5"/>
      <c r="T242" s="5"/>
      <c r="U242" s="620" t="s">
        <v>96</v>
      </c>
      <c r="V242" s="6"/>
      <c r="W242" s="7"/>
      <c r="X242" s="7"/>
      <c r="Y242" s="7"/>
      <c r="Z242" s="7"/>
    </row>
    <row r="243" spans="1:26" ht="12.75" customHeight="1">
      <c r="A243" s="5" t="s">
        <v>516</v>
      </c>
      <c r="B243" s="5" t="s">
        <v>517</v>
      </c>
      <c r="C243" s="5" t="s">
        <v>551</v>
      </c>
      <c r="D243" s="5" t="s">
        <v>519</v>
      </c>
      <c r="E243" s="5"/>
      <c r="F243" s="5"/>
      <c r="G243" s="5"/>
      <c r="H243" s="5"/>
      <c r="I243" s="5"/>
      <c r="J243" s="5"/>
      <c r="K243" s="5"/>
      <c r="L243" s="5"/>
      <c r="M243" s="5"/>
      <c r="N243" s="5"/>
      <c r="O243" s="5"/>
      <c r="P243" s="5"/>
      <c r="Q243" s="5"/>
      <c r="R243" s="5"/>
      <c r="S243" s="5" t="s">
        <v>96</v>
      </c>
      <c r="T243" s="5" t="s">
        <v>96</v>
      </c>
      <c r="U243" s="620" t="s">
        <v>96</v>
      </c>
      <c r="V243" s="6"/>
      <c r="W243" s="7"/>
      <c r="X243" s="7"/>
      <c r="Y243" s="7"/>
      <c r="Z243" s="7"/>
    </row>
    <row r="244" spans="1:26" ht="12.75" customHeight="1">
      <c r="A244" s="5" t="s">
        <v>516</v>
      </c>
      <c r="B244" s="5" t="s">
        <v>516</v>
      </c>
      <c r="C244" s="5" t="s">
        <v>552</v>
      </c>
      <c r="D244" s="5" t="s">
        <v>519</v>
      </c>
      <c r="E244" s="5"/>
      <c r="F244" s="5"/>
      <c r="G244" s="5"/>
      <c r="H244" s="5"/>
      <c r="I244" s="5"/>
      <c r="J244" s="5"/>
      <c r="K244" s="5"/>
      <c r="L244" s="5"/>
      <c r="M244" s="5"/>
      <c r="N244" s="5"/>
      <c r="O244" s="5"/>
      <c r="P244" s="5"/>
      <c r="Q244" s="5"/>
      <c r="R244" s="5"/>
      <c r="S244" s="5"/>
      <c r="T244" s="5"/>
      <c r="U244" s="620" t="s">
        <v>96</v>
      </c>
      <c r="V244" s="6"/>
      <c r="W244" s="7"/>
      <c r="X244" s="7"/>
      <c r="Y244" s="7"/>
      <c r="Z244" s="7"/>
    </row>
    <row r="245" spans="1:26" ht="12.75" customHeight="1">
      <c r="A245" s="5" t="s">
        <v>516</v>
      </c>
      <c r="B245" s="5" t="s">
        <v>524</v>
      </c>
      <c r="C245" s="5" t="s">
        <v>553</v>
      </c>
      <c r="D245" s="5" t="s">
        <v>519</v>
      </c>
      <c r="E245" s="5"/>
      <c r="F245" s="5"/>
      <c r="G245" s="5"/>
      <c r="H245" s="5"/>
      <c r="I245" s="5"/>
      <c r="J245" s="5"/>
      <c r="K245" s="5"/>
      <c r="L245" s="5"/>
      <c r="M245" s="5"/>
      <c r="N245" s="5"/>
      <c r="O245" s="5"/>
      <c r="P245" s="5"/>
      <c r="Q245" s="5"/>
      <c r="R245" s="5"/>
      <c r="S245" s="5"/>
      <c r="T245" s="5" t="s">
        <v>96</v>
      </c>
      <c r="U245" s="620"/>
      <c r="V245" s="6"/>
      <c r="W245" s="7"/>
      <c r="X245" s="7"/>
      <c r="Y245" s="7"/>
      <c r="Z245" s="7"/>
    </row>
    <row r="246" spans="1:26" ht="12.75" customHeight="1">
      <c r="A246" s="5" t="s">
        <v>516</v>
      </c>
      <c r="B246" s="5" t="s">
        <v>524</v>
      </c>
      <c r="C246" s="5" t="s">
        <v>554</v>
      </c>
      <c r="D246" s="5" t="s">
        <v>519</v>
      </c>
      <c r="E246" s="5"/>
      <c r="F246" s="5"/>
      <c r="G246" s="5"/>
      <c r="H246" s="5"/>
      <c r="I246" s="5"/>
      <c r="J246" s="5"/>
      <c r="K246" s="5"/>
      <c r="L246" s="5"/>
      <c r="M246" s="5"/>
      <c r="N246" s="5"/>
      <c r="O246" s="5"/>
      <c r="P246" s="5"/>
      <c r="Q246" s="5"/>
      <c r="R246" s="5"/>
      <c r="S246" s="5"/>
      <c r="T246" s="5" t="s">
        <v>96</v>
      </c>
      <c r="U246" s="620"/>
      <c r="V246" s="6"/>
      <c r="W246" s="7"/>
      <c r="X246" s="7"/>
      <c r="Y246" s="7"/>
      <c r="Z246" s="7"/>
    </row>
    <row r="247" spans="1:26" ht="12.75" customHeight="1">
      <c r="A247" s="5" t="s">
        <v>516</v>
      </c>
      <c r="B247" s="5" t="s">
        <v>517</v>
      </c>
      <c r="C247" s="5" t="s">
        <v>555</v>
      </c>
      <c r="D247" s="5" t="s">
        <v>519</v>
      </c>
      <c r="E247" s="5"/>
      <c r="F247" s="5"/>
      <c r="G247" s="5"/>
      <c r="H247" s="5"/>
      <c r="I247" s="5"/>
      <c r="J247" s="5"/>
      <c r="K247" s="5"/>
      <c r="L247" s="5"/>
      <c r="M247" s="5"/>
      <c r="N247" s="5"/>
      <c r="O247" s="5"/>
      <c r="P247" s="5"/>
      <c r="Q247" s="5"/>
      <c r="R247" s="5"/>
      <c r="S247" s="5" t="s">
        <v>96</v>
      </c>
      <c r="T247" s="5" t="s">
        <v>96</v>
      </c>
      <c r="U247" s="620"/>
      <c r="V247" s="6"/>
      <c r="W247" s="7"/>
      <c r="X247" s="7"/>
      <c r="Y247" s="7"/>
      <c r="Z247" s="7"/>
    </row>
    <row r="248" spans="1:26" ht="12.75" customHeight="1">
      <c r="A248" s="5" t="s">
        <v>516</v>
      </c>
      <c r="B248" s="5" t="s">
        <v>517</v>
      </c>
      <c r="C248" s="5" t="s">
        <v>556</v>
      </c>
      <c r="D248" s="5" t="s">
        <v>519</v>
      </c>
      <c r="E248" s="5"/>
      <c r="F248" s="5"/>
      <c r="G248" s="5"/>
      <c r="H248" s="5"/>
      <c r="I248" s="5"/>
      <c r="J248" s="5"/>
      <c r="K248" s="5"/>
      <c r="L248" s="5"/>
      <c r="M248" s="5"/>
      <c r="N248" s="5"/>
      <c r="O248" s="5"/>
      <c r="P248" s="5"/>
      <c r="Q248" s="5"/>
      <c r="R248" s="5"/>
      <c r="S248" s="5" t="s">
        <v>96</v>
      </c>
      <c r="T248" s="5" t="s">
        <v>96</v>
      </c>
      <c r="U248" s="620" t="s">
        <v>96</v>
      </c>
      <c r="V248" s="6"/>
      <c r="W248" s="7"/>
      <c r="X248" s="7"/>
      <c r="Y248" s="7"/>
      <c r="Z248" s="7"/>
    </row>
    <row r="249" spans="1:26" ht="12.75" customHeight="1">
      <c r="A249" s="5" t="s">
        <v>516</v>
      </c>
      <c r="B249" s="5" t="s">
        <v>521</v>
      </c>
      <c r="C249" s="5" t="s">
        <v>557</v>
      </c>
      <c r="D249" s="5" t="s">
        <v>519</v>
      </c>
      <c r="E249" s="5"/>
      <c r="F249" s="5"/>
      <c r="G249" s="5"/>
      <c r="H249" s="5"/>
      <c r="I249" s="5"/>
      <c r="J249" s="5"/>
      <c r="K249" s="5"/>
      <c r="L249" s="5"/>
      <c r="M249" s="5"/>
      <c r="N249" s="5"/>
      <c r="O249" s="5"/>
      <c r="P249" s="5"/>
      <c r="Q249" s="5"/>
      <c r="R249" s="5"/>
      <c r="S249" s="5" t="s">
        <v>96</v>
      </c>
      <c r="T249" s="5"/>
      <c r="U249" s="620"/>
      <c r="V249" s="6"/>
      <c r="W249" s="7"/>
      <c r="X249" s="7"/>
      <c r="Y249" s="7"/>
      <c r="Z249" s="7"/>
    </row>
    <row r="250" spans="1:26" ht="12.75" customHeight="1">
      <c r="A250" s="5" t="s">
        <v>516</v>
      </c>
      <c r="B250" s="5" t="s">
        <v>517</v>
      </c>
      <c r="C250" s="5" t="s">
        <v>558</v>
      </c>
      <c r="D250" s="5" t="s">
        <v>519</v>
      </c>
      <c r="E250" s="5"/>
      <c r="F250" s="5"/>
      <c r="G250" s="5"/>
      <c r="H250" s="5"/>
      <c r="I250" s="5"/>
      <c r="J250" s="5"/>
      <c r="K250" s="5"/>
      <c r="L250" s="5"/>
      <c r="M250" s="5"/>
      <c r="N250" s="5"/>
      <c r="O250" s="5"/>
      <c r="P250" s="5"/>
      <c r="Q250" s="5"/>
      <c r="R250" s="5"/>
      <c r="S250" s="5" t="s">
        <v>96</v>
      </c>
      <c r="T250" s="5" t="s">
        <v>96</v>
      </c>
      <c r="U250" s="620" t="s">
        <v>96</v>
      </c>
      <c r="V250" s="6"/>
      <c r="W250" s="7"/>
      <c r="X250" s="7"/>
      <c r="Y250" s="7"/>
      <c r="Z250" s="7"/>
    </row>
    <row r="251" spans="1:26" ht="12.75" customHeight="1">
      <c r="A251" s="5" t="s">
        <v>516</v>
      </c>
      <c r="B251" s="5" t="s">
        <v>521</v>
      </c>
      <c r="C251" s="5" t="s">
        <v>559</v>
      </c>
      <c r="D251" s="5" t="s">
        <v>519</v>
      </c>
      <c r="E251" s="5"/>
      <c r="F251" s="5"/>
      <c r="G251" s="5"/>
      <c r="H251" s="5"/>
      <c r="I251" s="5"/>
      <c r="J251" s="5"/>
      <c r="K251" s="5"/>
      <c r="L251" s="5"/>
      <c r="M251" s="5"/>
      <c r="N251" s="5"/>
      <c r="O251" s="5"/>
      <c r="P251" s="5"/>
      <c r="Q251" s="5"/>
      <c r="R251" s="5"/>
      <c r="S251" s="5" t="s">
        <v>96</v>
      </c>
      <c r="T251" s="5"/>
      <c r="U251" s="620"/>
      <c r="V251" s="6"/>
      <c r="W251" s="7"/>
      <c r="X251" s="7"/>
      <c r="Y251" s="7"/>
      <c r="Z251" s="7"/>
    </row>
    <row r="252" spans="1:26" ht="12.75" customHeight="1">
      <c r="A252" s="5" t="s">
        <v>516</v>
      </c>
      <c r="B252" s="5" t="s">
        <v>521</v>
      </c>
      <c r="C252" s="5" t="s">
        <v>560</v>
      </c>
      <c r="D252" s="5" t="s">
        <v>519</v>
      </c>
      <c r="E252" s="5"/>
      <c r="F252" s="5"/>
      <c r="G252" s="5"/>
      <c r="H252" s="5"/>
      <c r="I252" s="5"/>
      <c r="J252" s="5"/>
      <c r="K252" s="5"/>
      <c r="L252" s="5"/>
      <c r="M252" s="5"/>
      <c r="N252" s="5"/>
      <c r="O252" s="5"/>
      <c r="P252" s="5"/>
      <c r="Q252" s="5"/>
      <c r="R252" s="5"/>
      <c r="S252" s="5" t="s">
        <v>96</v>
      </c>
      <c r="T252" s="5"/>
      <c r="U252" s="620"/>
      <c r="V252" s="6"/>
      <c r="W252" s="7"/>
      <c r="X252" s="7"/>
      <c r="Y252" s="7"/>
      <c r="Z252" s="7"/>
    </row>
    <row r="253" spans="1:26" ht="12.75" customHeight="1">
      <c r="A253" s="5" t="s">
        <v>516</v>
      </c>
      <c r="B253" s="5" t="s">
        <v>516</v>
      </c>
      <c r="C253" s="5" t="s">
        <v>561</v>
      </c>
      <c r="D253" s="5" t="s">
        <v>519</v>
      </c>
      <c r="E253" s="5"/>
      <c r="F253" s="5"/>
      <c r="G253" s="5"/>
      <c r="H253" s="5"/>
      <c r="I253" s="5"/>
      <c r="J253" s="5"/>
      <c r="K253" s="5"/>
      <c r="L253" s="5"/>
      <c r="M253" s="5"/>
      <c r="N253" s="5"/>
      <c r="O253" s="5"/>
      <c r="P253" s="5"/>
      <c r="Q253" s="5"/>
      <c r="R253" s="5"/>
      <c r="S253" s="5"/>
      <c r="T253" s="5"/>
      <c r="U253" s="620" t="s">
        <v>96</v>
      </c>
      <c r="V253" s="6"/>
      <c r="W253" s="7"/>
      <c r="X253" s="7"/>
      <c r="Y253" s="7"/>
      <c r="Z253" s="7"/>
    </row>
    <row r="254" spans="1:26" ht="12.75" customHeight="1">
      <c r="A254" s="5" t="s">
        <v>516</v>
      </c>
      <c r="B254" s="5" t="s">
        <v>517</v>
      </c>
      <c r="C254" s="5" t="s">
        <v>562</v>
      </c>
      <c r="D254" s="5" t="s">
        <v>519</v>
      </c>
      <c r="E254" s="5"/>
      <c r="F254" s="5"/>
      <c r="G254" s="5"/>
      <c r="H254" s="5"/>
      <c r="I254" s="5"/>
      <c r="J254" s="5"/>
      <c r="K254" s="5"/>
      <c r="L254" s="5"/>
      <c r="M254" s="5"/>
      <c r="N254" s="5"/>
      <c r="O254" s="5"/>
      <c r="P254" s="5"/>
      <c r="Q254" s="5"/>
      <c r="R254" s="5"/>
      <c r="S254" s="5" t="s">
        <v>96</v>
      </c>
      <c r="T254" s="5" t="s">
        <v>96</v>
      </c>
      <c r="U254" s="620" t="s">
        <v>96</v>
      </c>
      <c r="V254" s="6"/>
      <c r="W254" s="7"/>
      <c r="X254" s="7"/>
      <c r="Y254" s="7"/>
      <c r="Z254" s="7"/>
    </row>
    <row r="255" spans="1:26" ht="12.75" customHeight="1">
      <c r="A255" s="5" t="s">
        <v>516</v>
      </c>
      <c r="B255" s="5" t="s">
        <v>521</v>
      </c>
      <c r="C255" s="5" t="s">
        <v>563</v>
      </c>
      <c r="D255" s="5" t="s">
        <v>519</v>
      </c>
      <c r="E255" s="5"/>
      <c r="F255" s="5"/>
      <c r="G255" s="5"/>
      <c r="H255" s="5"/>
      <c r="I255" s="5"/>
      <c r="J255" s="5"/>
      <c r="K255" s="5"/>
      <c r="L255" s="5"/>
      <c r="M255" s="5"/>
      <c r="N255" s="5"/>
      <c r="O255" s="5"/>
      <c r="P255" s="5"/>
      <c r="Q255" s="5"/>
      <c r="R255" s="5"/>
      <c r="S255" s="5" t="s">
        <v>96</v>
      </c>
      <c r="T255" s="5"/>
      <c r="U255" s="620"/>
      <c r="V255" s="6"/>
      <c r="W255" s="7"/>
      <c r="X255" s="7"/>
      <c r="Y255" s="7"/>
      <c r="Z255" s="7"/>
    </row>
    <row r="256" spans="1:26" ht="12.75" customHeight="1">
      <c r="A256" s="5" t="s">
        <v>516</v>
      </c>
      <c r="B256" s="5" t="s">
        <v>521</v>
      </c>
      <c r="C256" s="5" t="s">
        <v>564</v>
      </c>
      <c r="D256" s="5" t="s">
        <v>519</v>
      </c>
      <c r="E256" s="5"/>
      <c r="F256" s="5"/>
      <c r="G256" s="5"/>
      <c r="H256" s="5"/>
      <c r="I256" s="5"/>
      <c r="J256" s="5"/>
      <c r="K256" s="5"/>
      <c r="L256" s="5"/>
      <c r="M256" s="5"/>
      <c r="N256" s="5"/>
      <c r="O256" s="5"/>
      <c r="P256" s="5"/>
      <c r="Q256" s="5"/>
      <c r="R256" s="5"/>
      <c r="S256" s="5" t="s">
        <v>96</v>
      </c>
      <c r="T256" s="5"/>
      <c r="U256" s="620"/>
      <c r="V256" s="6"/>
      <c r="W256" s="7"/>
      <c r="X256" s="7"/>
      <c r="Y256" s="7"/>
      <c r="Z256" s="7"/>
    </row>
    <row r="257" spans="1:26" ht="12.75" customHeight="1">
      <c r="A257" s="5" t="s">
        <v>516</v>
      </c>
      <c r="B257" s="5" t="s">
        <v>516</v>
      </c>
      <c r="C257" s="5" t="s">
        <v>565</v>
      </c>
      <c r="D257" s="5" t="s">
        <v>519</v>
      </c>
      <c r="E257" s="5"/>
      <c r="F257" s="5"/>
      <c r="G257" s="5"/>
      <c r="H257" s="5"/>
      <c r="I257" s="5"/>
      <c r="J257" s="5"/>
      <c r="K257" s="5"/>
      <c r="L257" s="5"/>
      <c r="M257" s="5"/>
      <c r="N257" s="5"/>
      <c r="O257" s="5"/>
      <c r="P257" s="5"/>
      <c r="Q257" s="5"/>
      <c r="R257" s="5"/>
      <c r="S257" s="5"/>
      <c r="T257" s="5"/>
      <c r="U257" s="620" t="s">
        <v>96</v>
      </c>
      <c r="V257" s="6"/>
      <c r="W257" s="7"/>
      <c r="X257" s="7"/>
      <c r="Y257" s="7"/>
      <c r="Z257" s="7"/>
    </row>
    <row r="258" spans="1:26" ht="12.75" customHeight="1">
      <c r="A258" s="5" t="s">
        <v>516</v>
      </c>
      <c r="B258" s="5" t="s">
        <v>516</v>
      </c>
      <c r="C258" s="5" t="s">
        <v>566</v>
      </c>
      <c r="D258" s="5" t="s">
        <v>519</v>
      </c>
      <c r="E258" s="5"/>
      <c r="F258" s="5"/>
      <c r="G258" s="5"/>
      <c r="H258" s="5"/>
      <c r="I258" s="5"/>
      <c r="J258" s="5"/>
      <c r="K258" s="5"/>
      <c r="L258" s="5"/>
      <c r="M258" s="5"/>
      <c r="N258" s="5"/>
      <c r="O258" s="5"/>
      <c r="P258" s="5"/>
      <c r="Q258" s="5"/>
      <c r="R258" s="5"/>
      <c r="S258" s="5"/>
      <c r="T258" s="5"/>
      <c r="U258" s="620" t="s">
        <v>96</v>
      </c>
      <c r="V258" s="6"/>
      <c r="W258" s="7"/>
      <c r="X258" s="7"/>
      <c r="Y258" s="7"/>
      <c r="Z258" s="7"/>
    </row>
    <row r="259" spans="1:26" ht="12.75" customHeight="1">
      <c r="A259" s="5" t="s">
        <v>516</v>
      </c>
      <c r="B259" s="5" t="s">
        <v>516</v>
      </c>
      <c r="C259" s="5" t="s">
        <v>567</v>
      </c>
      <c r="D259" s="5" t="s">
        <v>519</v>
      </c>
      <c r="E259" s="5"/>
      <c r="F259" s="5"/>
      <c r="G259" s="5"/>
      <c r="H259" s="5"/>
      <c r="I259" s="5"/>
      <c r="J259" s="5"/>
      <c r="K259" s="5"/>
      <c r="L259" s="5"/>
      <c r="M259" s="5"/>
      <c r="N259" s="5"/>
      <c r="O259" s="5"/>
      <c r="P259" s="5"/>
      <c r="Q259" s="5"/>
      <c r="R259" s="5"/>
      <c r="S259" s="5"/>
      <c r="T259" s="5"/>
      <c r="U259" s="620" t="s">
        <v>96</v>
      </c>
      <c r="V259" s="6"/>
      <c r="W259" s="7"/>
      <c r="X259" s="7"/>
      <c r="Y259" s="7"/>
      <c r="Z259" s="7"/>
    </row>
    <row r="260" spans="1:26" ht="12.75" customHeight="1">
      <c r="A260" s="5" t="s">
        <v>516</v>
      </c>
      <c r="B260" s="5" t="s">
        <v>516</v>
      </c>
      <c r="C260" s="5" t="s">
        <v>568</v>
      </c>
      <c r="D260" s="5" t="s">
        <v>519</v>
      </c>
      <c r="E260" s="5"/>
      <c r="F260" s="5"/>
      <c r="G260" s="5"/>
      <c r="H260" s="5"/>
      <c r="I260" s="5"/>
      <c r="J260" s="5"/>
      <c r="K260" s="5"/>
      <c r="L260" s="5"/>
      <c r="M260" s="5"/>
      <c r="N260" s="5"/>
      <c r="O260" s="5"/>
      <c r="P260" s="5"/>
      <c r="Q260" s="5"/>
      <c r="R260" s="5"/>
      <c r="S260" s="5"/>
      <c r="T260" s="5"/>
      <c r="U260" s="620" t="s">
        <v>96</v>
      </c>
      <c r="V260" s="6"/>
      <c r="W260" s="7"/>
      <c r="X260" s="7"/>
      <c r="Y260" s="7"/>
      <c r="Z260" s="7"/>
    </row>
    <row r="261" spans="1:26" ht="12.75" customHeight="1">
      <c r="A261" s="5" t="s">
        <v>516</v>
      </c>
      <c r="B261" s="5" t="s">
        <v>517</v>
      </c>
      <c r="C261" s="5" t="s">
        <v>569</v>
      </c>
      <c r="D261" s="5" t="s">
        <v>519</v>
      </c>
      <c r="E261" s="5"/>
      <c r="F261" s="5"/>
      <c r="G261" s="5"/>
      <c r="H261" s="5"/>
      <c r="I261" s="5"/>
      <c r="J261" s="5"/>
      <c r="K261" s="5"/>
      <c r="L261" s="5"/>
      <c r="M261" s="5"/>
      <c r="N261" s="5"/>
      <c r="O261" s="5"/>
      <c r="P261" s="5"/>
      <c r="Q261" s="5"/>
      <c r="R261" s="5"/>
      <c r="S261" s="5" t="s">
        <v>96</v>
      </c>
      <c r="T261" s="5" t="s">
        <v>96</v>
      </c>
      <c r="U261" s="620" t="s">
        <v>96</v>
      </c>
      <c r="V261" s="6"/>
      <c r="W261" s="7"/>
      <c r="X261" s="7"/>
      <c r="Y261" s="7"/>
      <c r="Z261" s="7"/>
    </row>
    <row r="262" spans="1:26" ht="12.75" customHeight="1">
      <c r="A262" s="5" t="s">
        <v>516</v>
      </c>
      <c r="B262" s="5" t="s">
        <v>516</v>
      </c>
      <c r="C262" s="5" t="s">
        <v>570</v>
      </c>
      <c r="D262" s="5" t="s">
        <v>519</v>
      </c>
      <c r="E262" s="5"/>
      <c r="F262" s="5"/>
      <c r="G262" s="5"/>
      <c r="H262" s="5"/>
      <c r="I262" s="5"/>
      <c r="J262" s="5"/>
      <c r="K262" s="5"/>
      <c r="L262" s="5"/>
      <c r="M262" s="5"/>
      <c r="N262" s="5"/>
      <c r="O262" s="5"/>
      <c r="P262" s="5"/>
      <c r="Q262" s="5"/>
      <c r="R262" s="5"/>
      <c r="S262" s="5"/>
      <c r="T262" s="5"/>
      <c r="U262" s="620" t="s">
        <v>96</v>
      </c>
      <c r="V262" s="6"/>
      <c r="W262" s="7"/>
      <c r="X262" s="7"/>
      <c r="Y262" s="7"/>
      <c r="Z262" s="7"/>
    </row>
    <row r="263" spans="1:26" ht="12.75" customHeight="1">
      <c r="A263" s="5" t="s">
        <v>516</v>
      </c>
      <c r="B263" s="5" t="s">
        <v>516</v>
      </c>
      <c r="C263" s="5" t="s">
        <v>571</v>
      </c>
      <c r="D263" s="5" t="s">
        <v>519</v>
      </c>
      <c r="E263" s="5"/>
      <c r="F263" s="5"/>
      <c r="G263" s="5"/>
      <c r="H263" s="5"/>
      <c r="I263" s="5"/>
      <c r="J263" s="5"/>
      <c r="K263" s="5"/>
      <c r="L263" s="5"/>
      <c r="M263" s="5"/>
      <c r="N263" s="5"/>
      <c r="O263" s="5"/>
      <c r="P263" s="5"/>
      <c r="Q263" s="5"/>
      <c r="R263" s="5"/>
      <c r="S263" s="5"/>
      <c r="T263" s="5"/>
      <c r="U263" s="620" t="s">
        <v>96</v>
      </c>
      <c r="V263" s="6"/>
      <c r="W263" s="7"/>
      <c r="X263" s="7"/>
      <c r="Y263" s="7"/>
      <c r="Z263" s="7"/>
    </row>
    <row r="264" spans="1:26" ht="12.75" customHeight="1">
      <c r="A264" s="5" t="s">
        <v>516</v>
      </c>
      <c r="B264" s="5" t="s">
        <v>516</v>
      </c>
      <c r="C264" s="5" t="s">
        <v>572</v>
      </c>
      <c r="D264" s="5" t="s">
        <v>519</v>
      </c>
      <c r="E264" s="5"/>
      <c r="F264" s="5"/>
      <c r="G264" s="5"/>
      <c r="H264" s="5"/>
      <c r="I264" s="5"/>
      <c r="J264" s="5"/>
      <c r="K264" s="5"/>
      <c r="L264" s="5"/>
      <c r="M264" s="5"/>
      <c r="N264" s="5"/>
      <c r="O264" s="5"/>
      <c r="P264" s="5"/>
      <c r="Q264" s="5"/>
      <c r="R264" s="5"/>
      <c r="S264" s="5"/>
      <c r="T264" s="5"/>
      <c r="U264" s="620" t="s">
        <v>96</v>
      </c>
      <c r="V264" s="6"/>
      <c r="W264" s="7"/>
      <c r="X264" s="7"/>
      <c r="Y264" s="7"/>
      <c r="Z264" s="7"/>
    </row>
    <row r="265" spans="1:26" ht="12.75" customHeight="1">
      <c r="A265" s="5" t="s">
        <v>516</v>
      </c>
      <c r="B265" s="5" t="s">
        <v>516</v>
      </c>
      <c r="C265" s="5" t="s">
        <v>573</v>
      </c>
      <c r="D265" s="5" t="s">
        <v>519</v>
      </c>
      <c r="E265" s="5"/>
      <c r="F265" s="5"/>
      <c r="G265" s="5"/>
      <c r="H265" s="5"/>
      <c r="I265" s="5"/>
      <c r="J265" s="5"/>
      <c r="K265" s="5"/>
      <c r="L265" s="5"/>
      <c r="M265" s="5"/>
      <c r="N265" s="5"/>
      <c r="O265" s="5"/>
      <c r="P265" s="5"/>
      <c r="Q265" s="5"/>
      <c r="R265" s="5"/>
      <c r="S265" s="5"/>
      <c r="T265" s="5"/>
      <c r="U265" s="620" t="s">
        <v>96</v>
      </c>
      <c r="V265" s="6"/>
      <c r="W265" s="7"/>
      <c r="X265" s="7"/>
      <c r="Y265" s="7"/>
      <c r="Z265" s="7"/>
    </row>
    <row r="266" spans="1:26" ht="12.75" customHeight="1">
      <c r="A266" s="5" t="s">
        <v>516</v>
      </c>
      <c r="B266" s="5" t="s">
        <v>524</v>
      </c>
      <c r="C266" s="5" t="s">
        <v>574</v>
      </c>
      <c r="D266" s="5" t="s">
        <v>519</v>
      </c>
      <c r="E266" s="5"/>
      <c r="F266" s="5"/>
      <c r="G266" s="5"/>
      <c r="H266" s="5"/>
      <c r="I266" s="5"/>
      <c r="J266" s="5"/>
      <c r="K266" s="5"/>
      <c r="L266" s="5"/>
      <c r="M266" s="5"/>
      <c r="N266" s="5"/>
      <c r="O266" s="5"/>
      <c r="P266" s="5"/>
      <c r="Q266" s="5"/>
      <c r="R266" s="5"/>
      <c r="S266" s="5"/>
      <c r="T266" s="5" t="s">
        <v>96</v>
      </c>
      <c r="U266" s="620"/>
      <c r="V266" s="6"/>
      <c r="W266" s="7"/>
      <c r="X266" s="7"/>
      <c r="Y266" s="7"/>
      <c r="Z266" s="7"/>
    </row>
    <row r="267" spans="1:26" ht="12.75" customHeight="1">
      <c r="A267" s="5" t="s">
        <v>516</v>
      </c>
      <c r="B267" s="5" t="s">
        <v>575</v>
      </c>
      <c r="C267" s="5" t="s">
        <v>576</v>
      </c>
      <c r="D267" s="5" t="s">
        <v>577</v>
      </c>
      <c r="E267" s="5"/>
      <c r="F267" s="5"/>
      <c r="G267" s="5"/>
      <c r="H267" s="5"/>
      <c r="I267" s="5"/>
      <c r="J267" s="5"/>
      <c r="K267" s="5"/>
      <c r="L267" s="5"/>
      <c r="M267" s="5"/>
      <c r="N267" s="5"/>
      <c r="O267" s="5"/>
      <c r="P267" s="5"/>
      <c r="Q267" s="5"/>
      <c r="R267" s="5"/>
      <c r="S267" s="5" t="s">
        <v>96</v>
      </c>
      <c r="T267" s="5" t="s">
        <v>96</v>
      </c>
      <c r="U267" s="620" t="s">
        <v>96</v>
      </c>
      <c r="V267" s="6"/>
      <c r="W267" s="7"/>
      <c r="X267" s="7"/>
      <c r="Y267" s="7"/>
      <c r="Z267" s="7"/>
    </row>
    <row r="268" spans="1:26" ht="12.75" customHeight="1">
      <c r="A268" s="5" t="s">
        <v>516</v>
      </c>
      <c r="B268" s="5" t="s">
        <v>575</v>
      </c>
      <c r="C268" s="5" t="s">
        <v>578</v>
      </c>
      <c r="D268" s="5" t="s">
        <v>577</v>
      </c>
      <c r="E268" s="5"/>
      <c r="F268" s="5"/>
      <c r="G268" s="5"/>
      <c r="H268" s="5"/>
      <c r="I268" s="5"/>
      <c r="J268" s="5"/>
      <c r="K268" s="5"/>
      <c r="L268" s="5"/>
      <c r="M268" s="5"/>
      <c r="N268" s="5"/>
      <c r="O268" s="5"/>
      <c r="P268" s="5"/>
      <c r="Q268" s="5"/>
      <c r="R268" s="5"/>
      <c r="S268" s="5" t="s">
        <v>96</v>
      </c>
      <c r="T268" s="5" t="s">
        <v>96</v>
      </c>
      <c r="U268" s="620" t="s">
        <v>96</v>
      </c>
      <c r="V268" s="6"/>
      <c r="W268" s="7"/>
      <c r="X268" s="7"/>
      <c r="Y268" s="7"/>
      <c r="Z268" s="7"/>
    </row>
    <row r="269" spans="1:26" ht="12.75" customHeight="1">
      <c r="A269" s="5" t="s">
        <v>516</v>
      </c>
      <c r="B269" s="5" t="s">
        <v>575</v>
      </c>
      <c r="C269" s="5" t="s">
        <v>579</v>
      </c>
      <c r="D269" s="5" t="s">
        <v>577</v>
      </c>
      <c r="E269" s="5"/>
      <c r="F269" s="5"/>
      <c r="G269" s="5"/>
      <c r="H269" s="5"/>
      <c r="I269" s="5"/>
      <c r="J269" s="5"/>
      <c r="K269" s="5"/>
      <c r="L269" s="5"/>
      <c r="M269" s="5"/>
      <c r="N269" s="5"/>
      <c r="O269" s="5"/>
      <c r="P269" s="5"/>
      <c r="Q269" s="5"/>
      <c r="R269" s="5"/>
      <c r="S269" s="5" t="s">
        <v>96</v>
      </c>
      <c r="T269" s="5" t="s">
        <v>96</v>
      </c>
      <c r="U269" s="620" t="s">
        <v>96</v>
      </c>
      <c r="V269" s="6"/>
      <c r="W269" s="7"/>
      <c r="X269" s="7"/>
      <c r="Y269" s="7"/>
      <c r="Z269" s="7"/>
    </row>
    <row r="270" spans="1:26" ht="12.75" customHeight="1">
      <c r="A270" s="5" t="s">
        <v>516</v>
      </c>
      <c r="B270" s="5" t="s">
        <v>575</v>
      </c>
      <c r="C270" s="5" t="s">
        <v>580</v>
      </c>
      <c r="D270" s="5" t="s">
        <v>577</v>
      </c>
      <c r="E270" s="5"/>
      <c r="F270" s="5"/>
      <c r="G270" s="5"/>
      <c r="H270" s="5"/>
      <c r="I270" s="5"/>
      <c r="J270" s="5"/>
      <c r="K270" s="5"/>
      <c r="L270" s="5"/>
      <c r="M270" s="5"/>
      <c r="N270" s="5"/>
      <c r="O270" s="5"/>
      <c r="P270" s="5"/>
      <c r="Q270" s="5"/>
      <c r="R270" s="5"/>
      <c r="S270" s="5" t="s">
        <v>96</v>
      </c>
      <c r="T270" s="5" t="s">
        <v>96</v>
      </c>
      <c r="U270" s="620" t="s">
        <v>96</v>
      </c>
      <c r="V270" s="6"/>
      <c r="W270" s="7"/>
      <c r="X270" s="7"/>
      <c r="Y270" s="7"/>
      <c r="Z270" s="7"/>
    </row>
    <row r="271" spans="1:26" ht="12.75" customHeight="1">
      <c r="A271" s="5" t="s">
        <v>516</v>
      </c>
      <c r="B271" s="5" t="s">
        <v>575</v>
      </c>
      <c r="C271" s="5" t="s">
        <v>581</v>
      </c>
      <c r="D271" s="5" t="s">
        <v>577</v>
      </c>
      <c r="E271" s="5"/>
      <c r="F271" s="5"/>
      <c r="G271" s="5"/>
      <c r="H271" s="5"/>
      <c r="I271" s="5"/>
      <c r="J271" s="5"/>
      <c r="K271" s="5"/>
      <c r="L271" s="5"/>
      <c r="M271" s="5"/>
      <c r="N271" s="5"/>
      <c r="O271" s="5"/>
      <c r="P271" s="5"/>
      <c r="Q271" s="5"/>
      <c r="R271" s="5"/>
      <c r="S271" s="5" t="s">
        <v>96</v>
      </c>
      <c r="T271" s="5" t="s">
        <v>96</v>
      </c>
      <c r="U271" s="620" t="s">
        <v>96</v>
      </c>
      <c r="V271" s="6"/>
      <c r="W271" s="7"/>
      <c r="X271" s="7"/>
      <c r="Y271" s="7"/>
      <c r="Z271" s="7"/>
    </row>
    <row r="272" spans="1:26" ht="12.75" customHeight="1">
      <c r="A272" s="5" t="s">
        <v>516</v>
      </c>
      <c r="B272" s="5" t="s">
        <v>575</v>
      </c>
      <c r="C272" s="5" t="s">
        <v>582</v>
      </c>
      <c r="D272" s="5" t="s">
        <v>577</v>
      </c>
      <c r="E272" s="5"/>
      <c r="F272" s="5"/>
      <c r="G272" s="5"/>
      <c r="H272" s="5"/>
      <c r="I272" s="5"/>
      <c r="J272" s="5"/>
      <c r="K272" s="5"/>
      <c r="L272" s="5"/>
      <c r="M272" s="5"/>
      <c r="N272" s="5"/>
      <c r="O272" s="5"/>
      <c r="P272" s="5"/>
      <c r="Q272" s="5"/>
      <c r="R272" s="5"/>
      <c r="S272" s="5" t="s">
        <v>96</v>
      </c>
      <c r="T272" s="5" t="s">
        <v>96</v>
      </c>
      <c r="U272" s="620" t="s">
        <v>96</v>
      </c>
      <c r="V272" s="6"/>
      <c r="W272" s="7"/>
      <c r="X272" s="7"/>
      <c r="Y272" s="7"/>
      <c r="Z272" s="7"/>
    </row>
    <row r="273" spans="1:26" ht="12.75" customHeight="1">
      <c r="A273" s="5" t="s">
        <v>516</v>
      </c>
      <c r="B273" s="5" t="s">
        <v>575</v>
      </c>
      <c r="C273" s="5" t="s">
        <v>583</v>
      </c>
      <c r="D273" s="5" t="s">
        <v>577</v>
      </c>
      <c r="E273" s="5"/>
      <c r="F273" s="5"/>
      <c r="G273" s="5"/>
      <c r="H273" s="5"/>
      <c r="I273" s="5"/>
      <c r="J273" s="5"/>
      <c r="K273" s="5"/>
      <c r="L273" s="5"/>
      <c r="M273" s="5"/>
      <c r="N273" s="5"/>
      <c r="O273" s="5"/>
      <c r="P273" s="5"/>
      <c r="Q273" s="5"/>
      <c r="R273" s="5"/>
      <c r="S273" s="5" t="s">
        <v>96</v>
      </c>
      <c r="T273" s="5" t="s">
        <v>96</v>
      </c>
      <c r="U273" s="620" t="s">
        <v>96</v>
      </c>
      <c r="V273" s="6"/>
      <c r="W273" s="7"/>
      <c r="X273" s="7"/>
      <c r="Y273" s="7"/>
      <c r="Z273" s="7"/>
    </row>
    <row r="274" spans="1:26" ht="12.75" customHeight="1">
      <c r="A274" s="5" t="s">
        <v>584</v>
      </c>
      <c r="B274" s="5" t="s">
        <v>585</v>
      </c>
      <c r="C274" s="5" t="s">
        <v>586</v>
      </c>
      <c r="D274" s="5" t="s">
        <v>587</v>
      </c>
      <c r="E274" s="5"/>
      <c r="F274" s="5"/>
      <c r="G274" s="5"/>
      <c r="H274" s="5"/>
      <c r="I274" s="5"/>
      <c r="J274" s="5"/>
      <c r="K274" s="5"/>
      <c r="L274" s="5"/>
      <c r="M274" s="5"/>
      <c r="N274" s="5"/>
      <c r="O274" s="5"/>
      <c r="P274" s="5"/>
      <c r="Q274" s="5"/>
      <c r="R274" s="5" t="s">
        <v>96</v>
      </c>
      <c r="S274" s="5"/>
      <c r="T274" s="5"/>
      <c r="U274" s="620"/>
      <c r="V274" s="6"/>
      <c r="W274" s="7"/>
      <c r="X274" s="7"/>
      <c r="Y274" s="7"/>
      <c r="Z274" s="7"/>
    </row>
    <row r="275" spans="1:26" ht="12.75" customHeight="1">
      <c r="A275" s="5" t="s">
        <v>584</v>
      </c>
      <c r="B275" s="5" t="s">
        <v>585</v>
      </c>
      <c r="C275" s="5" t="s">
        <v>588</v>
      </c>
      <c r="D275" s="5" t="s">
        <v>587</v>
      </c>
      <c r="E275" s="5"/>
      <c r="F275" s="5"/>
      <c r="G275" s="5"/>
      <c r="H275" s="5"/>
      <c r="I275" s="5"/>
      <c r="J275" s="5"/>
      <c r="K275" s="5"/>
      <c r="L275" s="5"/>
      <c r="M275" s="5"/>
      <c r="N275" s="5"/>
      <c r="O275" s="5"/>
      <c r="P275" s="5"/>
      <c r="Q275" s="5"/>
      <c r="R275" s="5" t="s">
        <v>96</v>
      </c>
      <c r="S275" s="5"/>
      <c r="T275" s="5"/>
      <c r="U275" s="620"/>
      <c r="V275" s="6"/>
      <c r="W275" s="7"/>
      <c r="X275" s="7"/>
      <c r="Y275" s="7"/>
      <c r="Z275" s="7"/>
    </row>
    <row r="276" spans="1:26" ht="12.75" customHeight="1">
      <c r="A276" s="5" t="s">
        <v>584</v>
      </c>
      <c r="B276" s="5" t="s">
        <v>585</v>
      </c>
      <c r="C276" s="5" t="s">
        <v>589</v>
      </c>
      <c r="D276" s="5" t="s">
        <v>587</v>
      </c>
      <c r="E276" s="5"/>
      <c r="F276" s="5"/>
      <c r="G276" s="5"/>
      <c r="H276" s="5"/>
      <c r="I276" s="5"/>
      <c r="J276" s="5"/>
      <c r="K276" s="5"/>
      <c r="L276" s="5"/>
      <c r="M276" s="5"/>
      <c r="N276" s="5"/>
      <c r="O276" s="5"/>
      <c r="P276" s="5"/>
      <c r="Q276" s="5"/>
      <c r="R276" s="5" t="s">
        <v>96</v>
      </c>
      <c r="S276" s="5"/>
      <c r="T276" s="5"/>
      <c r="U276" s="620"/>
      <c r="V276" s="6"/>
      <c r="W276" s="7"/>
      <c r="X276" s="7"/>
      <c r="Y276" s="7"/>
      <c r="Z276" s="7"/>
    </row>
    <row r="277" spans="1:26" ht="12.75" customHeight="1">
      <c r="A277" s="5" t="s">
        <v>584</v>
      </c>
      <c r="B277" s="5" t="s">
        <v>585</v>
      </c>
      <c r="C277" s="5" t="s">
        <v>590</v>
      </c>
      <c r="D277" s="5" t="s">
        <v>587</v>
      </c>
      <c r="E277" s="5"/>
      <c r="F277" s="5"/>
      <c r="G277" s="5"/>
      <c r="H277" s="5"/>
      <c r="I277" s="5"/>
      <c r="J277" s="5"/>
      <c r="K277" s="5"/>
      <c r="L277" s="5"/>
      <c r="M277" s="5"/>
      <c r="N277" s="5"/>
      <c r="O277" s="5"/>
      <c r="P277" s="5"/>
      <c r="Q277" s="5"/>
      <c r="R277" s="5" t="s">
        <v>96</v>
      </c>
      <c r="S277" s="5"/>
      <c r="T277" s="5"/>
      <c r="U277" s="620"/>
      <c r="V277" s="6"/>
      <c r="W277" s="7"/>
      <c r="X277" s="7"/>
      <c r="Y277" s="7"/>
      <c r="Z277" s="7"/>
    </row>
    <row r="278" spans="1:26" ht="12.75" customHeight="1">
      <c r="A278" s="5" t="s">
        <v>584</v>
      </c>
      <c r="B278" s="5" t="s">
        <v>585</v>
      </c>
      <c r="C278" s="5" t="s">
        <v>591</v>
      </c>
      <c r="D278" s="5" t="s">
        <v>587</v>
      </c>
      <c r="E278" s="5"/>
      <c r="F278" s="5"/>
      <c r="G278" s="5"/>
      <c r="H278" s="5"/>
      <c r="I278" s="5"/>
      <c r="J278" s="5"/>
      <c r="K278" s="5"/>
      <c r="L278" s="5"/>
      <c r="M278" s="5"/>
      <c r="N278" s="5"/>
      <c r="O278" s="5"/>
      <c r="P278" s="5"/>
      <c r="Q278" s="5"/>
      <c r="R278" s="5" t="s">
        <v>96</v>
      </c>
      <c r="S278" s="5"/>
      <c r="T278" s="5"/>
      <c r="U278" s="620"/>
      <c r="V278" s="6"/>
      <c r="W278" s="7"/>
      <c r="X278" s="7"/>
      <c r="Y278" s="7"/>
      <c r="Z278" s="7"/>
    </row>
    <row r="279" spans="1:26" ht="12.75" customHeight="1">
      <c r="A279" s="5" t="s">
        <v>584</v>
      </c>
      <c r="B279" s="5" t="s">
        <v>585</v>
      </c>
      <c r="C279" s="5" t="s">
        <v>592</v>
      </c>
      <c r="D279" s="5" t="s">
        <v>587</v>
      </c>
      <c r="E279" s="5"/>
      <c r="F279" s="5"/>
      <c r="G279" s="5"/>
      <c r="H279" s="5"/>
      <c r="I279" s="5"/>
      <c r="J279" s="5"/>
      <c r="K279" s="5"/>
      <c r="L279" s="5"/>
      <c r="M279" s="5"/>
      <c r="N279" s="5"/>
      <c r="O279" s="5"/>
      <c r="P279" s="5"/>
      <c r="Q279" s="5"/>
      <c r="R279" s="5" t="s">
        <v>96</v>
      </c>
      <c r="S279" s="5"/>
      <c r="T279" s="5"/>
      <c r="U279" s="620"/>
      <c r="V279" s="6"/>
      <c r="W279" s="7"/>
      <c r="X279" s="7"/>
      <c r="Y279" s="7"/>
      <c r="Z279" s="7"/>
    </row>
    <row r="280" spans="1:26" ht="12.75" customHeight="1">
      <c r="A280" s="5" t="s">
        <v>584</v>
      </c>
      <c r="B280" s="5" t="s">
        <v>585</v>
      </c>
      <c r="C280" s="5" t="s">
        <v>593</v>
      </c>
      <c r="D280" s="5" t="s">
        <v>587</v>
      </c>
      <c r="E280" s="5"/>
      <c r="F280" s="5"/>
      <c r="G280" s="5"/>
      <c r="H280" s="5"/>
      <c r="I280" s="5"/>
      <c r="J280" s="5"/>
      <c r="K280" s="5"/>
      <c r="L280" s="5"/>
      <c r="M280" s="5"/>
      <c r="N280" s="5"/>
      <c r="O280" s="5"/>
      <c r="P280" s="5"/>
      <c r="Q280" s="5"/>
      <c r="R280" s="5" t="s">
        <v>96</v>
      </c>
      <c r="S280" s="5"/>
      <c r="T280" s="5"/>
      <c r="U280" s="620"/>
      <c r="V280" s="6"/>
      <c r="W280" s="7"/>
      <c r="X280" s="7"/>
      <c r="Y280" s="7"/>
      <c r="Z280" s="7"/>
    </row>
    <row r="281" spans="1:26" ht="12.75" customHeight="1">
      <c r="A281" s="5" t="s">
        <v>584</v>
      </c>
      <c r="B281" s="5" t="s">
        <v>585</v>
      </c>
      <c r="C281" s="5" t="s">
        <v>594</v>
      </c>
      <c r="D281" s="5" t="s">
        <v>595</v>
      </c>
      <c r="E281" s="5"/>
      <c r="F281" s="5"/>
      <c r="G281" s="5"/>
      <c r="H281" s="5"/>
      <c r="I281" s="5"/>
      <c r="J281" s="5"/>
      <c r="K281" s="5"/>
      <c r="L281" s="5"/>
      <c r="M281" s="5"/>
      <c r="N281" s="5"/>
      <c r="O281" s="5"/>
      <c r="P281" s="5"/>
      <c r="Q281" s="5"/>
      <c r="R281" s="5" t="s">
        <v>96</v>
      </c>
      <c r="S281" s="5"/>
      <c r="T281" s="5"/>
      <c r="U281" s="620"/>
      <c r="V281" s="6"/>
      <c r="W281" s="7"/>
      <c r="X281" s="7"/>
      <c r="Y281" s="7"/>
      <c r="Z281" s="7"/>
    </row>
    <row r="282" spans="1:26" ht="12.75" customHeight="1">
      <c r="A282" s="5" t="s">
        <v>584</v>
      </c>
      <c r="B282" s="5" t="s">
        <v>585</v>
      </c>
      <c r="C282" s="5" t="s">
        <v>596</v>
      </c>
      <c r="D282" s="5" t="s">
        <v>595</v>
      </c>
      <c r="E282" s="5"/>
      <c r="F282" s="5"/>
      <c r="G282" s="5"/>
      <c r="H282" s="5"/>
      <c r="I282" s="5"/>
      <c r="J282" s="5"/>
      <c r="K282" s="5"/>
      <c r="L282" s="5"/>
      <c r="M282" s="5"/>
      <c r="N282" s="5"/>
      <c r="O282" s="5"/>
      <c r="P282" s="5"/>
      <c r="Q282" s="5"/>
      <c r="R282" s="5" t="s">
        <v>96</v>
      </c>
      <c r="S282" s="5"/>
      <c r="T282" s="5"/>
      <c r="U282" s="620"/>
      <c r="V282" s="6"/>
      <c r="W282" s="7"/>
      <c r="X282" s="7"/>
      <c r="Y282" s="7"/>
      <c r="Z282" s="7"/>
    </row>
    <row r="283" spans="1:26" ht="12.75" customHeight="1">
      <c r="A283" s="5" t="s">
        <v>584</v>
      </c>
      <c r="B283" s="5" t="s">
        <v>585</v>
      </c>
      <c r="C283" s="5" t="s">
        <v>597</v>
      </c>
      <c r="D283" s="5" t="s">
        <v>595</v>
      </c>
      <c r="E283" s="5"/>
      <c r="F283" s="5"/>
      <c r="G283" s="5"/>
      <c r="H283" s="5"/>
      <c r="I283" s="5"/>
      <c r="J283" s="5"/>
      <c r="K283" s="5"/>
      <c r="L283" s="5"/>
      <c r="M283" s="5"/>
      <c r="N283" s="5"/>
      <c r="O283" s="5"/>
      <c r="P283" s="5"/>
      <c r="Q283" s="5"/>
      <c r="R283" s="5" t="s">
        <v>96</v>
      </c>
      <c r="S283" s="5"/>
      <c r="T283" s="5"/>
      <c r="U283" s="620"/>
      <c r="V283" s="6"/>
      <c r="W283" s="7"/>
      <c r="X283" s="7"/>
      <c r="Y283" s="7"/>
      <c r="Z283" s="7"/>
    </row>
    <row r="284" spans="1:26" ht="12.75" customHeight="1">
      <c r="A284" s="5" t="s">
        <v>584</v>
      </c>
      <c r="B284" s="5" t="s">
        <v>585</v>
      </c>
      <c r="C284" s="5" t="s">
        <v>598</v>
      </c>
      <c r="D284" s="5" t="s">
        <v>595</v>
      </c>
      <c r="E284" s="5"/>
      <c r="F284" s="5"/>
      <c r="G284" s="5"/>
      <c r="H284" s="5"/>
      <c r="I284" s="5"/>
      <c r="J284" s="5"/>
      <c r="K284" s="5"/>
      <c r="L284" s="5"/>
      <c r="M284" s="5"/>
      <c r="N284" s="5"/>
      <c r="O284" s="5"/>
      <c r="P284" s="5"/>
      <c r="Q284" s="5"/>
      <c r="R284" s="5" t="s">
        <v>96</v>
      </c>
      <c r="S284" s="5"/>
      <c r="T284" s="5"/>
      <c r="U284" s="620"/>
      <c r="V284" s="6"/>
      <c r="W284" s="7"/>
      <c r="X284" s="7"/>
      <c r="Y284" s="7"/>
      <c r="Z284" s="7"/>
    </row>
    <row r="285" spans="1:26" ht="12.75" customHeight="1">
      <c r="A285" s="5" t="s">
        <v>584</v>
      </c>
      <c r="B285" s="5" t="s">
        <v>585</v>
      </c>
      <c r="C285" s="5" t="s">
        <v>599</v>
      </c>
      <c r="D285" s="5" t="s">
        <v>595</v>
      </c>
      <c r="E285" s="5"/>
      <c r="F285" s="5"/>
      <c r="G285" s="5"/>
      <c r="H285" s="5"/>
      <c r="I285" s="5"/>
      <c r="J285" s="5"/>
      <c r="K285" s="5"/>
      <c r="L285" s="5"/>
      <c r="M285" s="5"/>
      <c r="N285" s="5"/>
      <c r="O285" s="5"/>
      <c r="P285" s="5"/>
      <c r="Q285" s="5"/>
      <c r="R285" s="5" t="s">
        <v>96</v>
      </c>
      <c r="S285" s="5"/>
      <c r="T285" s="5"/>
      <c r="U285" s="620"/>
      <c r="V285" s="6"/>
      <c r="W285" s="7"/>
      <c r="X285" s="7"/>
      <c r="Y285" s="7"/>
      <c r="Z285" s="7"/>
    </row>
    <row r="286" spans="1:26" ht="12.75" customHeight="1">
      <c r="A286" s="5" t="s">
        <v>584</v>
      </c>
      <c r="B286" s="5" t="s">
        <v>585</v>
      </c>
      <c r="C286" s="5" t="s">
        <v>600</v>
      </c>
      <c r="D286" s="5" t="s">
        <v>601</v>
      </c>
      <c r="E286" s="5"/>
      <c r="F286" s="5"/>
      <c r="G286" s="5"/>
      <c r="H286" s="5"/>
      <c r="I286" s="5"/>
      <c r="J286" s="5"/>
      <c r="K286" s="5"/>
      <c r="L286" s="5"/>
      <c r="M286" s="5"/>
      <c r="N286" s="5"/>
      <c r="O286" s="5"/>
      <c r="P286" s="5"/>
      <c r="Q286" s="5"/>
      <c r="R286" s="5" t="s">
        <v>96</v>
      </c>
      <c r="S286" s="5"/>
      <c r="T286" s="5"/>
      <c r="U286" s="620"/>
      <c r="V286" s="6"/>
      <c r="W286" s="7"/>
      <c r="X286" s="7"/>
      <c r="Y286" s="7"/>
      <c r="Z286" s="7"/>
    </row>
    <row r="287" spans="1:26" ht="12.75" customHeight="1">
      <c r="A287" s="5" t="s">
        <v>584</v>
      </c>
      <c r="B287" s="5" t="s">
        <v>585</v>
      </c>
      <c r="C287" s="5" t="s">
        <v>602</v>
      </c>
      <c r="D287" s="5" t="s">
        <v>602</v>
      </c>
      <c r="E287" s="5"/>
      <c r="F287" s="5"/>
      <c r="G287" s="5"/>
      <c r="H287" s="5"/>
      <c r="I287" s="5"/>
      <c r="J287" s="5"/>
      <c r="K287" s="5"/>
      <c r="L287" s="5"/>
      <c r="M287" s="5"/>
      <c r="N287" s="5"/>
      <c r="O287" s="5"/>
      <c r="P287" s="5"/>
      <c r="Q287" s="5"/>
      <c r="R287" s="5" t="s">
        <v>96</v>
      </c>
      <c r="S287" s="5"/>
      <c r="T287" s="5"/>
      <c r="U287" s="620"/>
      <c r="V287" s="6"/>
      <c r="W287" s="7"/>
      <c r="X287" s="7"/>
      <c r="Y287" s="7"/>
      <c r="Z287" s="7"/>
    </row>
    <row r="288" spans="1:26" ht="12.75" customHeight="1">
      <c r="A288" s="14" t="s">
        <v>603</v>
      </c>
      <c r="B288" s="5" t="s">
        <v>575</v>
      </c>
      <c r="C288" s="5" t="s">
        <v>604</v>
      </c>
      <c r="D288" s="5" t="s">
        <v>605</v>
      </c>
      <c r="E288" s="5"/>
      <c r="F288" s="5"/>
      <c r="G288" s="5"/>
      <c r="H288" s="5"/>
      <c r="I288" s="5"/>
      <c r="J288" s="5"/>
      <c r="K288" s="5"/>
      <c r="L288" s="5"/>
      <c r="M288" s="5"/>
      <c r="N288" s="5"/>
      <c r="O288" s="5"/>
      <c r="P288" s="5"/>
      <c r="Q288" s="5"/>
      <c r="R288" s="5"/>
      <c r="S288" s="5" t="s">
        <v>96</v>
      </c>
      <c r="T288" s="5"/>
      <c r="U288" s="620"/>
      <c r="V288" s="6"/>
      <c r="W288" s="7"/>
      <c r="X288" s="7"/>
      <c r="Y288" s="7"/>
      <c r="Z288" s="7"/>
    </row>
    <row r="289" spans="1:26" ht="12.75" customHeight="1">
      <c r="A289" s="5" t="s">
        <v>606</v>
      </c>
      <c r="B289" s="5" t="s">
        <v>585</v>
      </c>
      <c r="C289" s="5" t="s">
        <v>607</v>
      </c>
      <c r="D289" s="5" t="s">
        <v>608</v>
      </c>
      <c r="E289" s="5"/>
      <c r="F289" s="5"/>
      <c r="G289" s="5"/>
      <c r="H289" s="5"/>
      <c r="I289" s="5"/>
      <c r="J289" s="5"/>
      <c r="K289" s="5"/>
      <c r="L289" s="5"/>
      <c r="M289" s="5"/>
      <c r="N289" s="5"/>
      <c r="O289" s="5"/>
      <c r="P289" s="5"/>
      <c r="Q289" s="5"/>
      <c r="R289" s="5" t="s">
        <v>96</v>
      </c>
      <c r="S289" s="5"/>
      <c r="T289" s="5"/>
      <c r="U289" s="620"/>
      <c r="V289" s="6"/>
      <c r="W289" s="7"/>
      <c r="X289" s="7"/>
      <c r="Y289" s="7"/>
      <c r="Z289" s="7"/>
    </row>
    <row r="290" spans="1:26" ht="12.75" customHeight="1">
      <c r="A290" s="5" t="s">
        <v>606</v>
      </c>
      <c r="B290" s="5" t="s">
        <v>585</v>
      </c>
      <c r="C290" s="5" t="s">
        <v>609</v>
      </c>
      <c r="D290" s="5" t="s">
        <v>610</v>
      </c>
      <c r="E290" s="5"/>
      <c r="F290" s="5"/>
      <c r="G290" s="5"/>
      <c r="H290" s="5"/>
      <c r="I290" s="5"/>
      <c r="J290" s="5"/>
      <c r="K290" s="5"/>
      <c r="L290" s="5"/>
      <c r="M290" s="5"/>
      <c r="N290" s="5"/>
      <c r="O290" s="5"/>
      <c r="P290" s="5"/>
      <c r="Q290" s="5"/>
      <c r="R290" s="5" t="s">
        <v>96</v>
      </c>
      <c r="S290" s="5"/>
      <c r="T290" s="5"/>
      <c r="U290" s="620"/>
      <c r="V290" s="6"/>
      <c r="W290" s="7"/>
      <c r="X290" s="7"/>
      <c r="Y290" s="7"/>
      <c r="Z290" s="7"/>
    </row>
    <row r="291" spans="1:26" ht="12.75" customHeight="1">
      <c r="A291" s="5" t="s">
        <v>606</v>
      </c>
      <c r="B291" s="5" t="s">
        <v>585</v>
      </c>
      <c r="C291" s="5" t="s">
        <v>611</v>
      </c>
      <c r="D291" s="5" t="s">
        <v>612</v>
      </c>
      <c r="E291" s="5"/>
      <c r="F291" s="5"/>
      <c r="G291" s="5"/>
      <c r="H291" s="5"/>
      <c r="I291" s="5"/>
      <c r="J291" s="5"/>
      <c r="K291" s="5"/>
      <c r="L291" s="5"/>
      <c r="M291" s="5"/>
      <c r="N291" s="5"/>
      <c r="O291" s="5"/>
      <c r="P291" s="5"/>
      <c r="Q291" s="5"/>
      <c r="R291" s="5" t="s">
        <v>96</v>
      </c>
      <c r="S291" s="5"/>
      <c r="T291" s="5"/>
      <c r="U291" s="620"/>
      <c r="V291" s="6"/>
      <c r="W291" s="7"/>
      <c r="X291" s="7"/>
      <c r="Y291" s="7"/>
      <c r="Z291" s="7"/>
    </row>
    <row r="292" spans="1:26" ht="12.75" customHeight="1">
      <c r="A292" s="5" t="s">
        <v>606</v>
      </c>
      <c r="B292" s="5" t="s">
        <v>585</v>
      </c>
      <c r="C292" s="5" t="s">
        <v>613</v>
      </c>
      <c r="D292" s="5" t="s">
        <v>614</v>
      </c>
      <c r="E292" s="5"/>
      <c r="F292" s="5"/>
      <c r="G292" s="5"/>
      <c r="H292" s="5"/>
      <c r="I292" s="5"/>
      <c r="J292" s="5"/>
      <c r="K292" s="5"/>
      <c r="L292" s="5"/>
      <c r="M292" s="5"/>
      <c r="N292" s="5"/>
      <c r="O292" s="5"/>
      <c r="P292" s="5"/>
      <c r="Q292" s="5"/>
      <c r="R292" s="5" t="s">
        <v>96</v>
      </c>
      <c r="S292" s="5"/>
      <c r="T292" s="5"/>
      <c r="U292" s="620"/>
      <c r="V292" s="6"/>
      <c r="W292" s="7"/>
      <c r="X292" s="7"/>
      <c r="Y292" s="7"/>
      <c r="Z292" s="7"/>
    </row>
    <row r="293" spans="1:26" ht="12.75" customHeight="1">
      <c r="A293" s="5" t="s">
        <v>606</v>
      </c>
      <c r="B293" s="5" t="s">
        <v>585</v>
      </c>
      <c r="C293" s="5" t="s">
        <v>615</v>
      </c>
      <c r="D293" s="5" t="s">
        <v>616</v>
      </c>
      <c r="E293" s="5"/>
      <c r="F293" s="5"/>
      <c r="G293" s="5"/>
      <c r="H293" s="5"/>
      <c r="I293" s="5"/>
      <c r="J293" s="5"/>
      <c r="K293" s="5"/>
      <c r="L293" s="5"/>
      <c r="M293" s="5"/>
      <c r="N293" s="5"/>
      <c r="O293" s="5"/>
      <c r="P293" s="5"/>
      <c r="Q293" s="5"/>
      <c r="R293" s="5" t="s">
        <v>96</v>
      </c>
      <c r="S293" s="5"/>
      <c r="T293" s="5"/>
      <c r="U293" s="620"/>
      <c r="V293" s="6"/>
      <c r="W293" s="7"/>
      <c r="X293" s="7"/>
      <c r="Y293" s="7"/>
      <c r="Z293" s="7"/>
    </row>
    <row r="294" spans="1:26" ht="12.75" customHeight="1">
      <c r="A294" s="5" t="s">
        <v>606</v>
      </c>
      <c r="B294" s="5" t="s">
        <v>585</v>
      </c>
      <c r="C294" s="5" t="s">
        <v>617</v>
      </c>
      <c r="D294" s="5" t="s">
        <v>618</v>
      </c>
      <c r="E294" s="5"/>
      <c r="F294" s="5"/>
      <c r="G294" s="5"/>
      <c r="H294" s="5"/>
      <c r="I294" s="5"/>
      <c r="J294" s="5"/>
      <c r="K294" s="5"/>
      <c r="L294" s="5"/>
      <c r="M294" s="5"/>
      <c r="N294" s="5"/>
      <c r="O294" s="5"/>
      <c r="P294" s="5"/>
      <c r="Q294" s="5"/>
      <c r="R294" s="5" t="s">
        <v>96</v>
      </c>
      <c r="S294" s="5"/>
      <c r="T294" s="5"/>
      <c r="U294" s="620"/>
      <c r="V294" s="6"/>
      <c r="W294" s="7"/>
      <c r="X294" s="7"/>
      <c r="Y294" s="7"/>
      <c r="Z294" s="7"/>
    </row>
    <row r="295" spans="1:26" ht="12.75" customHeight="1">
      <c r="A295" s="5" t="s">
        <v>606</v>
      </c>
      <c r="B295" s="5" t="s">
        <v>585</v>
      </c>
      <c r="C295" s="5" t="s">
        <v>619</v>
      </c>
      <c r="D295" s="5" t="s">
        <v>620</v>
      </c>
      <c r="E295" s="5"/>
      <c r="F295" s="5"/>
      <c r="G295" s="5"/>
      <c r="H295" s="5"/>
      <c r="I295" s="5"/>
      <c r="J295" s="5"/>
      <c r="K295" s="5"/>
      <c r="L295" s="5"/>
      <c r="M295" s="5"/>
      <c r="N295" s="5"/>
      <c r="O295" s="5"/>
      <c r="P295" s="5"/>
      <c r="Q295" s="5"/>
      <c r="R295" s="5" t="s">
        <v>96</v>
      </c>
      <c r="S295" s="5"/>
      <c r="T295" s="5"/>
      <c r="U295" s="620"/>
      <c r="V295" s="6"/>
      <c r="W295" s="7"/>
      <c r="X295" s="7"/>
      <c r="Y295" s="7"/>
      <c r="Z295" s="7"/>
    </row>
    <row r="296" spans="1:26" ht="12.75" customHeight="1">
      <c r="A296" s="5" t="s">
        <v>606</v>
      </c>
      <c r="B296" s="5" t="s">
        <v>585</v>
      </c>
      <c r="C296" s="5" t="s">
        <v>621</v>
      </c>
      <c r="D296" s="5" t="s">
        <v>622</v>
      </c>
      <c r="E296" s="5"/>
      <c r="F296" s="5"/>
      <c r="G296" s="5"/>
      <c r="H296" s="5"/>
      <c r="I296" s="5"/>
      <c r="J296" s="5"/>
      <c r="K296" s="5"/>
      <c r="L296" s="5"/>
      <c r="M296" s="5"/>
      <c r="N296" s="5"/>
      <c r="O296" s="5"/>
      <c r="P296" s="5"/>
      <c r="Q296" s="5"/>
      <c r="R296" s="5" t="s">
        <v>96</v>
      </c>
      <c r="S296" s="5"/>
      <c r="T296" s="5"/>
      <c r="U296" s="620"/>
      <c r="V296" s="6"/>
      <c r="W296" s="7"/>
      <c r="X296" s="7"/>
      <c r="Y296" s="7"/>
      <c r="Z296" s="7"/>
    </row>
    <row r="297" spans="1:26" ht="12.75" customHeight="1">
      <c r="A297" s="5" t="s">
        <v>606</v>
      </c>
      <c r="B297" s="5" t="s">
        <v>585</v>
      </c>
      <c r="C297" s="5" t="s">
        <v>623</v>
      </c>
      <c r="D297" s="5" t="s">
        <v>624</v>
      </c>
      <c r="E297" s="5"/>
      <c r="F297" s="5"/>
      <c r="G297" s="5"/>
      <c r="H297" s="5"/>
      <c r="I297" s="5"/>
      <c r="J297" s="5"/>
      <c r="K297" s="5"/>
      <c r="L297" s="5"/>
      <c r="M297" s="5"/>
      <c r="N297" s="5"/>
      <c r="O297" s="5"/>
      <c r="P297" s="5"/>
      <c r="Q297" s="5"/>
      <c r="R297" s="5" t="s">
        <v>96</v>
      </c>
      <c r="S297" s="5"/>
      <c r="T297" s="5"/>
      <c r="U297" s="620"/>
      <c r="V297" s="6"/>
      <c r="W297" s="7"/>
      <c r="X297" s="7"/>
      <c r="Y297" s="7"/>
      <c r="Z297" s="7"/>
    </row>
    <row r="298" spans="1:26" ht="12.75" customHeight="1">
      <c r="A298" s="5" t="s">
        <v>606</v>
      </c>
      <c r="B298" s="5" t="s">
        <v>585</v>
      </c>
      <c r="C298" s="5" t="s">
        <v>625</v>
      </c>
      <c r="D298" s="5" t="s">
        <v>626</v>
      </c>
      <c r="E298" s="5"/>
      <c r="F298" s="5"/>
      <c r="G298" s="5"/>
      <c r="H298" s="5"/>
      <c r="I298" s="5"/>
      <c r="J298" s="5"/>
      <c r="K298" s="5"/>
      <c r="L298" s="5"/>
      <c r="M298" s="5"/>
      <c r="N298" s="5"/>
      <c r="O298" s="5"/>
      <c r="P298" s="5"/>
      <c r="Q298" s="5"/>
      <c r="R298" s="5" t="s">
        <v>96</v>
      </c>
      <c r="S298" s="5"/>
      <c r="T298" s="5"/>
      <c r="U298" s="620"/>
      <c r="V298" s="6"/>
      <c r="W298" s="7"/>
      <c r="X298" s="7"/>
      <c r="Y298" s="7"/>
      <c r="Z298" s="7"/>
    </row>
    <row r="299" spans="1:26" ht="12.75" customHeight="1">
      <c r="A299" s="5" t="s">
        <v>606</v>
      </c>
      <c r="B299" s="5" t="s">
        <v>585</v>
      </c>
      <c r="C299" s="5" t="s">
        <v>627</v>
      </c>
      <c r="D299" s="5" t="s">
        <v>628</v>
      </c>
      <c r="E299" s="5"/>
      <c r="F299" s="5"/>
      <c r="G299" s="5"/>
      <c r="H299" s="5"/>
      <c r="I299" s="5"/>
      <c r="J299" s="5"/>
      <c r="K299" s="5"/>
      <c r="L299" s="5"/>
      <c r="M299" s="5"/>
      <c r="N299" s="5"/>
      <c r="O299" s="5"/>
      <c r="P299" s="5"/>
      <c r="Q299" s="5"/>
      <c r="R299" s="5" t="s">
        <v>96</v>
      </c>
      <c r="S299" s="5"/>
      <c r="T299" s="5"/>
      <c r="U299" s="620"/>
      <c r="V299" s="6"/>
      <c r="W299" s="7"/>
      <c r="X299" s="7"/>
      <c r="Y299" s="7"/>
      <c r="Z299" s="7"/>
    </row>
    <row r="300" spans="1:26" ht="12.75" customHeight="1">
      <c r="A300" s="5" t="s">
        <v>606</v>
      </c>
      <c r="B300" s="5" t="s">
        <v>585</v>
      </c>
      <c r="C300" s="5" t="s">
        <v>629</v>
      </c>
      <c r="D300" s="5" t="s">
        <v>628</v>
      </c>
      <c r="E300" s="5"/>
      <c r="F300" s="5"/>
      <c r="G300" s="5"/>
      <c r="H300" s="5"/>
      <c r="I300" s="5"/>
      <c r="J300" s="5"/>
      <c r="K300" s="5"/>
      <c r="L300" s="5"/>
      <c r="M300" s="5"/>
      <c r="N300" s="5"/>
      <c r="O300" s="5"/>
      <c r="P300" s="5"/>
      <c r="Q300" s="5"/>
      <c r="R300" s="5" t="s">
        <v>96</v>
      </c>
      <c r="S300" s="5"/>
      <c r="T300" s="5"/>
      <c r="U300" s="620"/>
      <c r="V300" s="6"/>
      <c r="W300" s="7"/>
      <c r="X300" s="7"/>
      <c r="Y300" s="7"/>
      <c r="Z300" s="7"/>
    </row>
    <row r="301" spans="1:26" ht="12.75" customHeight="1">
      <c r="A301" s="5" t="s">
        <v>606</v>
      </c>
      <c r="B301" s="5" t="s">
        <v>585</v>
      </c>
      <c r="C301" s="5" t="s">
        <v>630</v>
      </c>
      <c r="D301" s="5" t="s">
        <v>628</v>
      </c>
      <c r="E301" s="5"/>
      <c r="F301" s="5"/>
      <c r="G301" s="5"/>
      <c r="H301" s="5"/>
      <c r="I301" s="5"/>
      <c r="J301" s="5"/>
      <c r="K301" s="5"/>
      <c r="L301" s="5"/>
      <c r="M301" s="5"/>
      <c r="N301" s="5"/>
      <c r="O301" s="5"/>
      <c r="P301" s="5"/>
      <c r="Q301" s="5"/>
      <c r="R301" s="5" t="s">
        <v>96</v>
      </c>
      <c r="S301" s="5"/>
      <c r="T301" s="5"/>
      <c r="U301" s="620"/>
      <c r="V301" s="6"/>
      <c r="W301" s="7"/>
      <c r="X301" s="7"/>
      <c r="Y301" s="7"/>
      <c r="Z301" s="7"/>
    </row>
    <row r="302" spans="1:26" ht="12.75" customHeight="1">
      <c r="A302" s="5" t="s">
        <v>606</v>
      </c>
      <c r="B302" s="5" t="s">
        <v>585</v>
      </c>
      <c r="C302" s="5" t="s">
        <v>631</v>
      </c>
      <c r="D302" s="5" t="s">
        <v>628</v>
      </c>
      <c r="E302" s="5"/>
      <c r="F302" s="5"/>
      <c r="G302" s="5"/>
      <c r="H302" s="5"/>
      <c r="I302" s="5"/>
      <c r="J302" s="5"/>
      <c r="K302" s="5"/>
      <c r="L302" s="5"/>
      <c r="M302" s="5"/>
      <c r="N302" s="5"/>
      <c r="O302" s="5"/>
      <c r="P302" s="5"/>
      <c r="Q302" s="5"/>
      <c r="R302" s="5" t="s">
        <v>96</v>
      </c>
      <c r="S302" s="5"/>
      <c r="T302" s="5"/>
      <c r="U302" s="620"/>
      <c r="V302" s="6"/>
      <c r="W302" s="7"/>
      <c r="X302" s="7"/>
      <c r="Y302" s="7"/>
      <c r="Z302" s="7"/>
    </row>
    <row r="303" spans="1:26" ht="12.75" customHeight="1">
      <c r="A303" s="5" t="s">
        <v>606</v>
      </c>
      <c r="B303" s="5" t="s">
        <v>585</v>
      </c>
      <c r="C303" s="5" t="s">
        <v>632</v>
      </c>
      <c r="D303" s="5" t="s">
        <v>628</v>
      </c>
      <c r="E303" s="5"/>
      <c r="F303" s="5"/>
      <c r="G303" s="5"/>
      <c r="H303" s="5"/>
      <c r="I303" s="5"/>
      <c r="J303" s="5"/>
      <c r="K303" s="5"/>
      <c r="L303" s="5"/>
      <c r="M303" s="5"/>
      <c r="N303" s="5"/>
      <c r="O303" s="5"/>
      <c r="P303" s="5"/>
      <c r="Q303" s="5"/>
      <c r="R303" s="5" t="s">
        <v>96</v>
      </c>
      <c r="S303" s="5"/>
      <c r="T303" s="5"/>
      <c r="U303" s="620"/>
      <c r="V303" s="6"/>
      <c r="W303" s="7"/>
      <c r="X303" s="7"/>
      <c r="Y303" s="7"/>
      <c r="Z303" s="7"/>
    </row>
    <row r="304" spans="1:26" ht="12.75" customHeight="1">
      <c r="A304" s="5" t="s">
        <v>606</v>
      </c>
      <c r="B304" s="5" t="s">
        <v>585</v>
      </c>
      <c r="C304" s="5" t="s">
        <v>633</v>
      </c>
      <c r="D304" s="5" t="s">
        <v>628</v>
      </c>
      <c r="E304" s="5"/>
      <c r="F304" s="5"/>
      <c r="G304" s="5"/>
      <c r="H304" s="5"/>
      <c r="I304" s="5"/>
      <c r="J304" s="5"/>
      <c r="K304" s="5"/>
      <c r="L304" s="5"/>
      <c r="M304" s="5"/>
      <c r="N304" s="5"/>
      <c r="O304" s="5"/>
      <c r="P304" s="5"/>
      <c r="Q304" s="5"/>
      <c r="R304" s="5" t="s">
        <v>96</v>
      </c>
      <c r="S304" s="5"/>
      <c r="T304" s="5"/>
      <c r="U304" s="620"/>
      <c r="V304" s="6"/>
      <c r="W304" s="7"/>
      <c r="X304" s="7"/>
      <c r="Y304" s="7"/>
      <c r="Z304" s="7"/>
    </row>
    <row r="305" spans="1:26" ht="12.75" customHeight="1">
      <c r="A305" s="5" t="s">
        <v>606</v>
      </c>
      <c r="B305" s="5" t="s">
        <v>585</v>
      </c>
      <c r="C305" s="5" t="s">
        <v>634</v>
      </c>
      <c r="D305" s="5" t="s">
        <v>628</v>
      </c>
      <c r="E305" s="5"/>
      <c r="F305" s="5"/>
      <c r="G305" s="5"/>
      <c r="H305" s="5"/>
      <c r="I305" s="5"/>
      <c r="J305" s="5"/>
      <c r="K305" s="5"/>
      <c r="L305" s="5"/>
      <c r="M305" s="5"/>
      <c r="N305" s="5"/>
      <c r="O305" s="5"/>
      <c r="P305" s="5"/>
      <c r="Q305" s="5"/>
      <c r="R305" s="5" t="s">
        <v>96</v>
      </c>
      <c r="S305" s="5"/>
      <c r="T305" s="5"/>
      <c r="U305" s="620"/>
      <c r="V305" s="6"/>
      <c r="W305" s="7"/>
      <c r="X305" s="7"/>
      <c r="Y305" s="7"/>
      <c r="Z305" s="7"/>
    </row>
    <row r="306" spans="1:26" ht="12.75" customHeight="1">
      <c r="A306" s="5" t="s">
        <v>606</v>
      </c>
      <c r="B306" s="5" t="s">
        <v>585</v>
      </c>
      <c r="C306" s="5" t="s">
        <v>635</v>
      </c>
      <c r="D306" s="5" t="s">
        <v>628</v>
      </c>
      <c r="E306" s="5"/>
      <c r="F306" s="5"/>
      <c r="G306" s="5"/>
      <c r="H306" s="5"/>
      <c r="I306" s="5"/>
      <c r="J306" s="5"/>
      <c r="K306" s="5"/>
      <c r="L306" s="5"/>
      <c r="M306" s="5"/>
      <c r="N306" s="5"/>
      <c r="O306" s="5"/>
      <c r="P306" s="5"/>
      <c r="Q306" s="5"/>
      <c r="R306" s="5" t="s">
        <v>96</v>
      </c>
      <c r="S306" s="5"/>
      <c r="T306" s="5"/>
      <c r="U306" s="620"/>
      <c r="V306" s="6"/>
      <c r="W306" s="7"/>
      <c r="X306" s="7"/>
      <c r="Y306" s="7"/>
      <c r="Z306" s="7"/>
    </row>
    <row r="307" spans="1:26" ht="12.75" customHeight="1">
      <c r="A307" s="5" t="s">
        <v>606</v>
      </c>
      <c r="B307" s="5" t="s">
        <v>585</v>
      </c>
      <c r="C307" s="5" t="s">
        <v>636</v>
      </c>
      <c r="D307" s="5" t="s">
        <v>628</v>
      </c>
      <c r="E307" s="5"/>
      <c r="F307" s="5"/>
      <c r="G307" s="5"/>
      <c r="H307" s="5"/>
      <c r="I307" s="5"/>
      <c r="J307" s="5"/>
      <c r="K307" s="5"/>
      <c r="L307" s="5"/>
      <c r="M307" s="5"/>
      <c r="N307" s="5"/>
      <c r="O307" s="5"/>
      <c r="P307" s="5"/>
      <c r="Q307" s="5"/>
      <c r="R307" s="5" t="s">
        <v>96</v>
      </c>
      <c r="S307" s="5"/>
      <c r="T307" s="5"/>
      <c r="U307" s="620"/>
      <c r="V307" s="6"/>
      <c r="W307" s="7"/>
      <c r="X307" s="7"/>
      <c r="Y307" s="7"/>
      <c r="Z307" s="7"/>
    </row>
    <row r="308" spans="1:26" ht="12.75" customHeight="1">
      <c r="A308" s="5" t="s">
        <v>606</v>
      </c>
      <c r="B308" s="5" t="s">
        <v>585</v>
      </c>
      <c r="C308" s="5" t="s">
        <v>637</v>
      </c>
      <c r="D308" s="5" t="s">
        <v>628</v>
      </c>
      <c r="E308" s="5"/>
      <c r="F308" s="5"/>
      <c r="G308" s="5"/>
      <c r="H308" s="5"/>
      <c r="I308" s="5"/>
      <c r="J308" s="5"/>
      <c r="K308" s="5"/>
      <c r="L308" s="5"/>
      <c r="M308" s="5"/>
      <c r="N308" s="5"/>
      <c r="O308" s="5"/>
      <c r="P308" s="5"/>
      <c r="Q308" s="5"/>
      <c r="R308" s="5" t="s">
        <v>96</v>
      </c>
      <c r="S308" s="5"/>
      <c r="T308" s="5"/>
      <c r="U308" s="620"/>
      <c r="V308" s="6"/>
      <c r="W308" s="7"/>
      <c r="X308" s="7"/>
      <c r="Y308" s="7"/>
      <c r="Z308" s="7"/>
    </row>
    <row r="309" spans="1:26" ht="12.75" customHeight="1">
      <c r="A309" s="5" t="s">
        <v>638</v>
      </c>
      <c r="B309" s="5" t="s">
        <v>638</v>
      </c>
      <c r="C309" s="5" t="s">
        <v>639</v>
      </c>
      <c r="D309" s="5" t="s">
        <v>638</v>
      </c>
      <c r="E309" s="5" t="s">
        <v>96</v>
      </c>
      <c r="F309" s="5"/>
      <c r="G309" s="5"/>
      <c r="H309" s="5" t="s">
        <v>96</v>
      </c>
      <c r="I309" s="5" t="s">
        <v>96</v>
      </c>
      <c r="J309" s="5" t="s">
        <v>96</v>
      </c>
      <c r="K309" s="5" t="s">
        <v>96</v>
      </c>
      <c r="L309" s="5" t="s">
        <v>96</v>
      </c>
      <c r="M309" s="5" t="s">
        <v>96</v>
      </c>
      <c r="N309" s="5" t="s">
        <v>96</v>
      </c>
      <c r="O309" s="5" t="s">
        <v>96</v>
      </c>
      <c r="P309" s="5" t="s">
        <v>96</v>
      </c>
      <c r="Q309" s="5" t="s">
        <v>96</v>
      </c>
      <c r="R309" s="5"/>
      <c r="S309" s="5"/>
      <c r="T309" s="5"/>
      <c r="U309" s="620"/>
      <c r="V309" s="6"/>
      <c r="W309" s="7"/>
      <c r="X309" s="7"/>
      <c r="Y309" s="7"/>
      <c r="Z309" s="7"/>
    </row>
    <row r="310" spans="1:26" ht="12.75" customHeight="1">
      <c r="A310" s="5" t="s">
        <v>638</v>
      </c>
      <c r="B310" s="5" t="s">
        <v>638</v>
      </c>
      <c r="C310" s="5" t="s">
        <v>640</v>
      </c>
      <c r="D310" s="5" t="s">
        <v>638</v>
      </c>
      <c r="E310" s="5" t="s">
        <v>96</v>
      </c>
      <c r="F310" s="5"/>
      <c r="G310" s="5"/>
      <c r="H310" s="5" t="s">
        <v>96</v>
      </c>
      <c r="I310" s="5" t="s">
        <v>96</v>
      </c>
      <c r="J310" s="5" t="s">
        <v>96</v>
      </c>
      <c r="K310" s="5" t="s">
        <v>96</v>
      </c>
      <c r="L310" s="5" t="s">
        <v>96</v>
      </c>
      <c r="M310" s="5" t="s">
        <v>96</v>
      </c>
      <c r="N310" s="5" t="s">
        <v>96</v>
      </c>
      <c r="O310" s="5" t="s">
        <v>96</v>
      </c>
      <c r="P310" s="5" t="s">
        <v>96</v>
      </c>
      <c r="Q310" s="5" t="s">
        <v>96</v>
      </c>
      <c r="R310" s="5"/>
      <c r="S310" s="5"/>
      <c r="T310" s="5"/>
      <c r="U310" s="620"/>
      <c r="V310" s="6"/>
      <c r="W310" s="7"/>
      <c r="X310" s="7"/>
      <c r="Y310" s="7"/>
      <c r="Z310" s="7"/>
    </row>
    <row r="311" spans="1:26" ht="12.75" customHeight="1">
      <c r="A311" s="5" t="s">
        <v>638</v>
      </c>
      <c r="B311" s="5" t="s">
        <v>638</v>
      </c>
      <c r="C311" s="5" t="s">
        <v>641</v>
      </c>
      <c r="D311" s="5" t="s">
        <v>638</v>
      </c>
      <c r="E311" s="5" t="s">
        <v>96</v>
      </c>
      <c r="F311" s="5"/>
      <c r="G311" s="5"/>
      <c r="H311" s="5" t="s">
        <v>96</v>
      </c>
      <c r="I311" s="5" t="s">
        <v>96</v>
      </c>
      <c r="J311" s="5" t="s">
        <v>96</v>
      </c>
      <c r="K311" s="5" t="s">
        <v>96</v>
      </c>
      <c r="L311" s="5" t="s">
        <v>96</v>
      </c>
      <c r="M311" s="5" t="s">
        <v>96</v>
      </c>
      <c r="N311" s="5" t="s">
        <v>96</v>
      </c>
      <c r="O311" s="5" t="s">
        <v>96</v>
      </c>
      <c r="P311" s="5" t="s">
        <v>96</v>
      </c>
      <c r="Q311" s="5" t="s">
        <v>96</v>
      </c>
      <c r="R311" s="5"/>
      <c r="S311" s="5"/>
      <c r="T311" s="5"/>
      <c r="U311" s="620"/>
      <c r="V311" s="6"/>
      <c r="W311" s="7"/>
      <c r="X311" s="7"/>
      <c r="Y311" s="7"/>
      <c r="Z311" s="7"/>
    </row>
    <row r="312" spans="1:26" ht="12.75" customHeight="1">
      <c r="A312" s="5" t="s">
        <v>638</v>
      </c>
      <c r="B312" s="5" t="s">
        <v>638</v>
      </c>
      <c r="C312" s="5" t="s">
        <v>642</v>
      </c>
      <c r="D312" s="5" t="s">
        <v>638</v>
      </c>
      <c r="E312" s="5" t="s">
        <v>96</v>
      </c>
      <c r="F312" s="5"/>
      <c r="G312" s="5"/>
      <c r="H312" s="5" t="s">
        <v>96</v>
      </c>
      <c r="I312" s="5" t="s">
        <v>96</v>
      </c>
      <c r="J312" s="5" t="s">
        <v>96</v>
      </c>
      <c r="K312" s="5" t="s">
        <v>96</v>
      </c>
      <c r="L312" s="5" t="s">
        <v>96</v>
      </c>
      <c r="M312" s="5" t="s">
        <v>96</v>
      </c>
      <c r="N312" s="5" t="s">
        <v>96</v>
      </c>
      <c r="O312" s="5" t="s">
        <v>96</v>
      </c>
      <c r="P312" s="5" t="s">
        <v>96</v>
      </c>
      <c r="Q312" s="5" t="s">
        <v>96</v>
      </c>
      <c r="R312" s="5"/>
      <c r="S312" s="5"/>
      <c r="T312" s="5"/>
      <c r="U312" s="620"/>
      <c r="V312" s="6"/>
      <c r="W312" s="7"/>
      <c r="X312" s="7"/>
      <c r="Y312" s="7"/>
      <c r="Z312" s="7"/>
    </row>
    <row r="313" spans="1:26" ht="12.75" customHeight="1">
      <c r="A313" s="5" t="s">
        <v>638</v>
      </c>
      <c r="B313" s="5" t="s">
        <v>638</v>
      </c>
      <c r="C313" s="5" t="s">
        <v>643</v>
      </c>
      <c r="D313" s="5" t="s">
        <v>638</v>
      </c>
      <c r="E313" s="5" t="s">
        <v>96</v>
      </c>
      <c r="F313" s="5"/>
      <c r="G313" s="5"/>
      <c r="H313" s="5" t="s">
        <v>96</v>
      </c>
      <c r="I313" s="5" t="s">
        <v>96</v>
      </c>
      <c r="J313" s="5" t="s">
        <v>96</v>
      </c>
      <c r="K313" s="5" t="s">
        <v>96</v>
      </c>
      <c r="L313" s="5" t="s">
        <v>96</v>
      </c>
      <c r="M313" s="5" t="s">
        <v>96</v>
      </c>
      <c r="N313" s="5" t="s">
        <v>96</v>
      </c>
      <c r="O313" s="5" t="s">
        <v>96</v>
      </c>
      <c r="P313" s="5" t="s">
        <v>96</v>
      </c>
      <c r="Q313" s="5" t="s">
        <v>96</v>
      </c>
      <c r="R313" s="5"/>
      <c r="S313" s="5"/>
      <c r="T313" s="5"/>
      <c r="U313" s="620"/>
      <c r="V313" s="6"/>
      <c r="W313" s="7"/>
      <c r="X313" s="7"/>
      <c r="Y313" s="7"/>
      <c r="Z313" s="7"/>
    </row>
    <row r="314" spans="1:26" ht="12.75" customHeight="1">
      <c r="A314" s="5" t="s">
        <v>638</v>
      </c>
      <c r="B314" s="5" t="s">
        <v>638</v>
      </c>
      <c r="C314" s="5" t="s">
        <v>644</v>
      </c>
      <c r="D314" s="5" t="s">
        <v>638</v>
      </c>
      <c r="E314" s="5" t="s">
        <v>96</v>
      </c>
      <c r="F314" s="5"/>
      <c r="G314" s="5"/>
      <c r="H314" s="5" t="s">
        <v>96</v>
      </c>
      <c r="I314" s="5" t="s">
        <v>96</v>
      </c>
      <c r="J314" s="5" t="s">
        <v>96</v>
      </c>
      <c r="K314" s="5" t="s">
        <v>96</v>
      </c>
      <c r="L314" s="5" t="s">
        <v>96</v>
      </c>
      <c r="M314" s="5" t="s">
        <v>96</v>
      </c>
      <c r="N314" s="5" t="s">
        <v>96</v>
      </c>
      <c r="O314" s="5" t="s">
        <v>96</v>
      </c>
      <c r="P314" s="5" t="s">
        <v>96</v>
      </c>
      <c r="Q314" s="5" t="s">
        <v>96</v>
      </c>
      <c r="R314" s="5"/>
      <c r="S314" s="5"/>
      <c r="T314" s="5"/>
      <c r="U314" s="620"/>
      <c r="V314" s="6"/>
      <c r="W314" s="7"/>
      <c r="X314" s="7"/>
      <c r="Y314" s="7"/>
      <c r="Z314" s="7"/>
    </row>
    <row r="315" spans="1:26" ht="12.75" customHeight="1">
      <c r="A315" s="5" t="s">
        <v>645</v>
      </c>
      <c r="B315" s="5" t="s">
        <v>645</v>
      </c>
      <c r="C315" s="5" t="s">
        <v>646</v>
      </c>
      <c r="D315" s="5" t="s">
        <v>645</v>
      </c>
      <c r="E315" s="5"/>
      <c r="F315" s="5"/>
      <c r="G315" s="5"/>
      <c r="H315" s="5"/>
      <c r="I315" s="5"/>
      <c r="J315" s="5"/>
      <c r="K315" s="5"/>
      <c r="L315" s="5"/>
      <c r="M315" s="5"/>
      <c r="N315" s="5"/>
      <c r="O315" s="5"/>
      <c r="P315" s="5"/>
      <c r="Q315" s="5" t="s">
        <v>96</v>
      </c>
      <c r="R315" s="5" t="s">
        <v>96</v>
      </c>
      <c r="S315" s="5" t="s">
        <v>96</v>
      </c>
      <c r="T315" s="5"/>
      <c r="U315" s="620"/>
      <c r="V315" s="6"/>
      <c r="W315" s="7"/>
      <c r="X315" s="7"/>
      <c r="Y315" s="7"/>
      <c r="Z315" s="7"/>
    </row>
    <row r="316" spans="1:26" ht="12.75" customHeight="1">
      <c r="A316" s="5" t="s">
        <v>645</v>
      </c>
      <c r="B316" s="5" t="s">
        <v>645</v>
      </c>
      <c r="C316" s="5" t="s">
        <v>642</v>
      </c>
      <c r="D316" s="5" t="s">
        <v>645</v>
      </c>
      <c r="E316" s="5"/>
      <c r="F316" s="5"/>
      <c r="G316" s="5"/>
      <c r="H316" s="5"/>
      <c r="I316" s="5"/>
      <c r="J316" s="5"/>
      <c r="K316" s="5"/>
      <c r="L316" s="5"/>
      <c r="M316" s="5"/>
      <c r="N316" s="5"/>
      <c r="O316" s="5"/>
      <c r="P316" s="5"/>
      <c r="Q316" s="5" t="s">
        <v>96</v>
      </c>
      <c r="R316" s="5" t="s">
        <v>96</v>
      </c>
      <c r="S316" s="5" t="s">
        <v>96</v>
      </c>
      <c r="T316" s="5"/>
      <c r="U316" s="620"/>
      <c r="V316" s="6"/>
      <c r="W316" s="7"/>
      <c r="X316" s="7"/>
      <c r="Y316" s="7"/>
      <c r="Z316" s="7"/>
    </row>
    <row r="317" spans="1:26" ht="12.75" customHeight="1">
      <c r="A317" s="5" t="s">
        <v>645</v>
      </c>
      <c r="B317" s="5" t="s">
        <v>645</v>
      </c>
      <c r="C317" s="5" t="s">
        <v>647</v>
      </c>
      <c r="D317" s="5" t="s">
        <v>645</v>
      </c>
      <c r="E317" s="5"/>
      <c r="F317" s="5"/>
      <c r="G317" s="5"/>
      <c r="H317" s="5"/>
      <c r="I317" s="5"/>
      <c r="J317" s="5"/>
      <c r="K317" s="5"/>
      <c r="L317" s="5"/>
      <c r="M317" s="5"/>
      <c r="N317" s="5"/>
      <c r="O317" s="5"/>
      <c r="P317" s="5"/>
      <c r="Q317" s="5" t="s">
        <v>96</v>
      </c>
      <c r="R317" s="5" t="s">
        <v>96</v>
      </c>
      <c r="S317" s="5" t="s">
        <v>96</v>
      </c>
      <c r="T317" s="5"/>
      <c r="U317" s="620"/>
      <c r="V317" s="6"/>
      <c r="W317" s="7"/>
      <c r="X317" s="7"/>
      <c r="Y317" s="7"/>
      <c r="Z317" s="7"/>
    </row>
    <row r="318" spans="1:26" ht="12.75" customHeight="1">
      <c r="A318" s="5" t="s">
        <v>645</v>
      </c>
      <c r="B318" s="5" t="s">
        <v>645</v>
      </c>
      <c r="C318" s="5" t="s">
        <v>648</v>
      </c>
      <c r="D318" s="5" t="s">
        <v>605</v>
      </c>
      <c r="E318" s="5"/>
      <c r="F318" s="5"/>
      <c r="G318" s="5"/>
      <c r="H318" s="5"/>
      <c r="I318" s="5"/>
      <c r="J318" s="5"/>
      <c r="K318" s="5"/>
      <c r="L318" s="5"/>
      <c r="M318" s="5"/>
      <c r="N318" s="5"/>
      <c r="O318" s="5"/>
      <c r="P318" s="5"/>
      <c r="Q318" s="5"/>
      <c r="R318" s="5"/>
      <c r="S318" s="5" t="s">
        <v>96</v>
      </c>
      <c r="T318" s="5"/>
      <c r="U318" s="620"/>
      <c r="V318" s="6"/>
      <c r="W318" s="7"/>
      <c r="X318" s="7"/>
      <c r="Y318" s="7"/>
      <c r="Z318" s="7"/>
    </row>
    <row r="319" spans="1:26" ht="12.75" customHeight="1">
      <c r="A319" s="5" t="s">
        <v>649</v>
      </c>
      <c r="B319" s="5" t="s">
        <v>649</v>
      </c>
      <c r="C319" s="5" t="s">
        <v>363</v>
      </c>
      <c r="D319" s="5" t="s">
        <v>650</v>
      </c>
      <c r="E319" s="5"/>
      <c r="F319" s="5"/>
      <c r="G319" s="5"/>
      <c r="H319" s="5"/>
      <c r="I319" s="5"/>
      <c r="J319" s="5"/>
      <c r="K319" s="5"/>
      <c r="L319" s="5"/>
      <c r="M319" s="5"/>
      <c r="N319" s="5"/>
      <c r="O319" s="5"/>
      <c r="P319" s="5"/>
      <c r="Q319" s="5"/>
      <c r="R319" s="5"/>
      <c r="S319" s="5"/>
      <c r="T319" s="5" t="s">
        <v>96</v>
      </c>
      <c r="U319" s="620"/>
      <c r="V319" s="6"/>
      <c r="W319" s="7"/>
      <c r="X319" s="7"/>
      <c r="Y319" s="7"/>
      <c r="Z319" s="7"/>
    </row>
    <row r="320" spans="1:26" ht="12.75" customHeight="1">
      <c r="A320" s="5" t="s">
        <v>649</v>
      </c>
      <c r="B320" s="5" t="s">
        <v>649</v>
      </c>
      <c r="C320" s="5" t="s">
        <v>651</v>
      </c>
      <c r="D320" s="5" t="s">
        <v>652</v>
      </c>
      <c r="E320" s="5"/>
      <c r="F320" s="5"/>
      <c r="G320" s="5"/>
      <c r="H320" s="5"/>
      <c r="I320" s="5"/>
      <c r="J320" s="5"/>
      <c r="K320" s="5"/>
      <c r="L320" s="5"/>
      <c r="M320" s="5"/>
      <c r="N320" s="5"/>
      <c r="O320" s="5"/>
      <c r="P320" s="5"/>
      <c r="Q320" s="5"/>
      <c r="R320" s="5"/>
      <c r="S320" s="5"/>
      <c r="T320" s="5" t="s">
        <v>96</v>
      </c>
      <c r="U320" s="620"/>
      <c r="V320" s="6"/>
      <c r="W320" s="7"/>
      <c r="X320" s="7"/>
      <c r="Y320" s="7"/>
      <c r="Z320" s="7"/>
    </row>
    <row r="321" spans="1:26" ht="12.75" customHeight="1">
      <c r="A321" s="5" t="s">
        <v>649</v>
      </c>
      <c r="B321" s="5" t="s">
        <v>649</v>
      </c>
      <c r="C321" s="5" t="s">
        <v>418</v>
      </c>
      <c r="D321" s="5" t="s">
        <v>653</v>
      </c>
      <c r="E321" s="5"/>
      <c r="F321" s="5"/>
      <c r="G321" s="5"/>
      <c r="H321" s="5"/>
      <c r="I321" s="5"/>
      <c r="J321" s="5"/>
      <c r="K321" s="5"/>
      <c r="L321" s="5"/>
      <c r="M321" s="5"/>
      <c r="N321" s="5"/>
      <c r="O321" s="5"/>
      <c r="P321" s="5"/>
      <c r="Q321" s="5"/>
      <c r="R321" s="5"/>
      <c r="S321" s="5"/>
      <c r="T321" s="5" t="s">
        <v>96</v>
      </c>
      <c r="U321" s="620"/>
      <c r="V321" s="6"/>
      <c r="W321" s="7"/>
      <c r="X321" s="7"/>
      <c r="Y321" s="7"/>
      <c r="Z321" s="7"/>
    </row>
    <row r="322" spans="1:26" ht="12.75" customHeight="1">
      <c r="A322" s="5" t="s">
        <v>649</v>
      </c>
      <c r="B322" s="5" t="s">
        <v>649</v>
      </c>
      <c r="C322" s="5" t="s">
        <v>185</v>
      </c>
      <c r="D322" s="5" t="s">
        <v>654</v>
      </c>
      <c r="E322" s="5"/>
      <c r="F322" s="5"/>
      <c r="G322" s="5"/>
      <c r="H322" s="5"/>
      <c r="I322" s="5"/>
      <c r="J322" s="5"/>
      <c r="K322" s="5"/>
      <c r="L322" s="5"/>
      <c r="M322" s="5"/>
      <c r="N322" s="5"/>
      <c r="O322" s="5"/>
      <c r="P322" s="5"/>
      <c r="Q322" s="5"/>
      <c r="R322" s="5"/>
      <c r="S322" s="5"/>
      <c r="T322" s="5" t="s">
        <v>96</v>
      </c>
      <c r="U322" s="620"/>
      <c r="V322" s="6"/>
      <c r="W322" s="7"/>
      <c r="X322" s="7"/>
      <c r="Y322" s="7"/>
      <c r="Z322" s="7"/>
    </row>
    <row r="323" spans="1:26" ht="12.75" customHeight="1">
      <c r="A323" s="5" t="s">
        <v>655</v>
      </c>
      <c r="B323" s="5" t="s">
        <v>655</v>
      </c>
      <c r="C323" s="5" t="s">
        <v>656</v>
      </c>
      <c r="D323" s="5" t="s">
        <v>657</v>
      </c>
      <c r="E323" s="5"/>
      <c r="F323" s="5"/>
      <c r="G323" s="5"/>
      <c r="H323" s="5"/>
      <c r="I323" s="5"/>
      <c r="J323" s="5"/>
      <c r="K323" s="5"/>
      <c r="L323" s="5"/>
      <c r="M323" s="5"/>
      <c r="N323" s="5"/>
      <c r="O323" s="5"/>
      <c r="P323" s="5"/>
      <c r="Q323" s="5"/>
      <c r="R323" s="5"/>
      <c r="S323" s="5"/>
      <c r="T323" s="5" t="s">
        <v>96</v>
      </c>
      <c r="U323" s="620"/>
      <c r="V323" s="6"/>
      <c r="W323" s="7"/>
      <c r="X323" s="7"/>
      <c r="Y323" s="7"/>
      <c r="Z323" s="7"/>
    </row>
    <row r="324" spans="1:26" ht="12.75" customHeight="1">
      <c r="A324" s="5" t="s">
        <v>655</v>
      </c>
      <c r="B324" s="5" t="s">
        <v>655</v>
      </c>
      <c r="C324" s="5" t="s">
        <v>658</v>
      </c>
      <c r="D324" s="5" t="s">
        <v>657</v>
      </c>
      <c r="E324" s="5"/>
      <c r="F324" s="5"/>
      <c r="G324" s="5"/>
      <c r="H324" s="5"/>
      <c r="I324" s="5"/>
      <c r="J324" s="5"/>
      <c r="K324" s="5"/>
      <c r="L324" s="5"/>
      <c r="M324" s="5"/>
      <c r="N324" s="5"/>
      <c r="O324" s="5"/>
      <c r="P324" s="5"/>
      <c r="Q324" s="5"/>
      <c r="R324" s="5"/>
      <c r="S324" s="5"/>
      <c r="T324" s="5" t="s">
        <v>96</v>
      </c>
      <c r="U324" s="620"/>
      <c r="V324" s="6"/>
      <c r="W324" s="7"/>
      <c r="X324" s="7"/>
      <c r="Y324" s="7"/>
      <c r="Z324" s="7"/>
    </row>
    <row r="325" spans="1:26" ht="12.75" customHeight="1">
      <c r="A325" s="5" t="s">
        <v>655</v>
      </c>
      <c r="B325" s="5" t="s">
        <v>655</v>
      </c>
      <c r="C325" s="5" t="s">
        <v>659</v>
      </c>
      <c r="D325" s="5" t="s">
        <v>657</v>
      </c>
      <c r="E325" s="5"/>
      <c r="F325" s="5"/>
      <c r="G325" s="5"/>
      <c r="H325" s="5"/>
      <c r="I325" s="5"/>
      <c r="J325" s="5"/>
      <c r="K325" s="5"/>
      <c r="L325" s="5"/>
      <c r="M325" s="5"/>
      <c r="N325" s="5"/>
      <c r="O325" s="5"/>
      <c r="P325" s="5"/>
      <c r="Q325" s="5"/>
      <c r="R325" s="5"/>
      <c r="S325" s="5"/>
      <c r="T325" s="5" t="s">
        <v>96</v>
      </c>
      <c r="U325" s="620"/>
      <c r="V325" s="6"/>
      <c r="W325" s="7"/>
      <c r="X325" s="7"/>
      <c r="Y325" s="7"/>
      <c r="Z325" s="7"/>
    </row>
    <row r="326" spans="1:26" ht="12.75" customHeight="1">
      <c r="A326" s="5" t="s">
        <v>655</v>
      </c>
      <c r="B326" s="5" t="s">
        <v>655</v>
      </c>
      <c r="C326" s="5" t="s">
        <v>660</v>
      </c>
      <c r="D326" s="5" t="s">
        <v>657</v>
      </c>
      <c r="E326" s="5"/>
      <c r="F326" s="5"/>
      <c r="G326" s="5"/>
      <c r="H326" s="5"/>
      <c r="I326" s="5"/>
      <c r="J326" s="5"/>
      <c r="K326" s="5"/>
      <c r="L326" s="5"/>
      <c r="M326" s="5"/>
      <c r="N326" s="5"/>
      <c r="O326" s="5"/>
      <c r="P326" s="5"/>
      <c r="Q326" s="5"/>
      <c r="R326" s="5"/>
      <c r="S326" s="5"/>
      <c r="T326" s="5" t="s">
        <v>96</v>
      </c>
      <c r="U326" s="620"/>
      <c r="V326" s="6"/>
      <c r="W326" s="7"/>
      <c r="X326" s="7"/>
      <c r="Y326" s="7"/>
      <c r="Z326" s="7"/>
    </row>
    <row r="327" spans="1:26" ht="12.75" customHeight="1">
      <c r="A327" s="5" t="s">
        <v>655</v>
      </c>
      <c r="B327" s="5" t="s">
        <v>655</v>
      </c>
      <c r="C327" s="5" t="s">
        <v>661</v>
      </c>
      <c r="D327" s="5" t="s">
        <v>657</v>
      </c>
      <c r="E327" s="5"/>
      <c r="F327" s="5"/>
      <c r="G327" s="5"/>
      <c r="H327" s="5"/>
      <c r="I327" s="5"/>
      <c r="J327" s="5"/>
      <c r="K327" s="5"/>
      <c r="L327" s="5"/>
      <c r="M327" s="5"/>
      <c r="N327" s="5"/>
      <c r="O327" s="5"/>
      <c r="P327" s="5"/>
      <c r="Q327" s="5"/>
      <c r="R327" s="5"/>
      <c r="S327" s="5"/>
      <c r="T327" s="5" t="s">
        <v>96</v>
      </c>
      <c r="U327" s="620"/>
      <c r="V327" s="6"/>
      <c r="W327" s="7"/>
      <c r="X327" s="7"/>
      <c r="Y327" s="7"/>
      <c r="Z327" s="7"/>
    </row>
    <row r="328" spans="1:26" ht="12.75" customHeight="1">
      <c r="A328" s="5" t="s">
        <v>655</v>
      </c>
      <c r="B328" s="5" t="s">
        <v>655</v>
      </c>
      <c r="C328" s="5" t="s">
        <v>662</v>
      </c>
      <c r="D328" s="5" t="s">
        <v>657</v>
      </c>
      <c r="E328" s="5"/>
      <c r="F328" s="5"/>
      <c r="G328" s="5"/>
      <c r="H328" s="5"/>
      <c r="I328" s="5"/>
      <c r="J328" s="5"/>
      <c r="K328" s="5"/>
      <c r="L328" s="5"/>
      <c r="M328" s="5"/>
      <c r="N328" s="5"/>
      <c r="O328" s="5"/>
      <c r="P328" s="5"/>
      <c r="Q328" s="5"/>
      <c r="R328" s="5"/>
      <c r="S328" s="5"/>
      <c r="T328" s="5" t="s">
        <v>96</v>
      </c>
      <c r="U328" s="620"/>
      <c r="V328" s="6"/>
      <c r="W328" s="7"/>
      <c r="X328" s="7"/>
      <c r="Y328" s="7"/>
      <c r="Z328" s="7"/>
    </row>
    <row r="329" spans="1:26" ht="12.75" customHeight="1">
      <c r="A329" s="5" t="s">
        <v>655</v>
      </c>
      <c r="B329" s="5" t="s">
        <v>655</v>
      </c>
      <c r="C329" s="5" t="s">
        <v>663</v>
      </c>
      <c r="D329" s="5" t="s">
        <v>657</v>
      </c>
      <c r="E329" s="5"/>
      <c r="F329" s="5"/>
      <c r="G329" s="5"/>
      <c r="H329" s="5"/>
      <c r="I329" s="5"/>
      <c r="J329" s="5"/>
      <c r="K329" s="5"/>
      <c r="L329" s="5"/>
      <c r="M329" s="5"/>
      <c r="N329" s="5"/>
      <c r="O329" s="5"/>
      <c r="P329" s="5"/>
      <c r="Q329" s="5"/>
      <c r="R329" s="5"/>
      <c r="S329" s="5"/>
      <c r="T329" s="5" t="s">
        <v>96</v>
      </c>
      <c r="U329" s="620"/>
      <c r="V329" s="6"/>
      <c r="W329" s="7"/>
      <c r="X329" s="7"/>
      <c r="Y329" s="7"/>
      <c r="Z329" s="7"/>
    </row>
    <row r="330" spans="1:26" ht="12.75" customHeight="1">
      <c r="A330" s="5" t="s">
        <v>655</v>
      </c>
      <c r="B330" s="5" t="s">
        <v>655</v>
      </c>
      <c r="C330" s="5" t="s">
        <v>664</v>
      </c>
      <c r="D330" s="5" t="s">
        <v>657</v>
      </c>
      <c r="E330" s="5"/>
      <c r="F330" s="5"/>
      <c r="G330" s="5"/>
      <c r="H330" s="5"/>
      <c r="I330" s="5"/>
      <c r="J330" s="5"/>
      <c r="K330" s="5"/>
      <c r="L330" s="5"/>
      <c r="M330" s="5"/>
      <c r="N330" s="5"/>
      <c r="O330" s="5"/>
      <c r="P330" s="5"/>
      <c r="Q330" s="5"/>
      <c r="R330" s="5"/>
      <c r="S330" s="5"/>
      <c r="T330" s="5" t="s">
        <v>96</v>
      </c>
      <c r="U330" s="620"/>
      <c r="V330" s="6"/>
      <c r="W330" s="7"/>
      <c r="X330" s="7"/>
      <c r="Y330" s="7"/>
      <c r="Z330" s="7"/>
    </row>
    <row r="331" spans="1:26" ht="12.75" customHeight="1">
      <c r="A331" s="5" t="s">
        <v>655</v>
      </c>
      <c r="B331" s="5" t="s">
        <v>655</v>
      </c>
      <c r="C331" s="5" t="s">
        <v>665</v>
      </c>
      <c r="D331" s="5" t="s">
        <v>657</v>
      </c>
      <c r="E331" s="5"/>
      <c r="F331" s="5"/>
      <c r="G331" s="5"/>
      <c r="H331" s="5"/>
      <c r="I331" s="5"/>
      <c r="J331" s="5"/>
      <c r="K331" s="5"/>
      <c r="L331" s="5"/>
      <c r="M331" s="5"/>
      <c r="N331" s="5"/>
      <c r="O331" s="5"/>
      <c r="P331" s="5"/>
      <c r="Q331" s="5"/>
      <c r="R331" s="5"/>
      <c r="S331" s="5"/>
      <c r="T331" s="5" t="s">
        <v>96</v>
      </c>
      <c r="U331" s="620"/>
      <c r="V331" s="6"/>
      <c r="W331" s="7"/>
      <c r="X331" s="7"/>
      <c r="Y331" s="7"/>
      <c r="Z331" s="7"/>
    </row>
    <row r="332" spans="1:26" ht="12.75" customHeight="1">
      <c r="A332" s="5" t="s">
        <v>655</v>
      </c>
      <c r="B332" s="5" t="s">
        <v>655</v>
      </c>
      <c r="C332" s="5" t="s">
        <v>666</v>
      </c>
      <c r="D332" s="5" t="s">
        <v>657</v>
      </c>
      <c r="E332" s="5"/>
      <c r="F332" s="5"/>
      <c r="G332" s="5"/>
      <c r="H332" s="5"/>
      <c r="I332" s="5"/>
      <c r="J332" s="5"/>
      <c r="K332" s="5"/>
      <c r="L332" s="5"/>
      <c r="M332" s="5"/>
      <c r="N332" s="5"/>
      <c r="O332" s="5"/>
      <c r="P332" s="5"/>
      <c r="Q332" s="5"/>
      <c r="R332" s="5"/>
      <c r="S332" s="5"/>
      <c r="T332" s="5" t="s">
        <v>96</v>
      </c>
      <c r="U332" s="620"/>
      <c r="V332" s="6"/>
      <c r="W332" s="7"/>
      <c r="X332" s="7"/>
      <c r="Y332" s="7"/>
      <c r="Z332" s="7"/>
    </row>
    <row r="333" spans="1:26" ht="12.75" customHeight="1">
      <c r="A333" s="5" t="s">
        <v>655</v>
      </c>
      <c r="B333" s="5" t="s">
        <v>655</v>
      </c>
      <c r="C333" s="5" t="s">
        <v>667</v>
      </c>
      <c r="D333" s="5" t="s">
        <v>657</v>
      </c>
      <c r="E333" s="5"/>
      <c r="F333" s="5"/>
      <c r="G333" s="5"/>
      <c r="H333" s="5"/>
      <c r="I333" s="5"/>
      <c r="J333" s="5"/>
      <c r="K333" s="5"/>
      <c r="L333" s="5"/>
      <c r="M333" s="5"/>
      <c r="N333" s="5"/>
      <c r="O333" s="5"/>
      <c r="P333" s="5"/>
      <c r="Q333" s="5"/>
      <c r="R333" s="5"/>
      <c r="S333" s="5"/>
      <c r="T333" s="5" t="s">
        <v>96</v>
      </c>
      <c r="U333" s="620"/>
      <c r="V333" s="6"/>
      <c r="W333" s="7"/>
      <c r="X333" s="7"/>
      <c r="Y333" s="7"/>
      <c r="Z333" s="7"/>
    </row>
    <row r="334" spans="1:26" ht="12.75" customHeight="1">
      <c r="A334" s="5" t="s">
        <v>655</v>
      </c>
      <c r="B334" s="5" t="s">
        <v>655</v>
      </c>
      <c r="C334" s="5" t="s">
        <v>668</v>
      </c>
      <c r="D334" s="5" t="s">
        <v>657</v>
      </c>
      <c r="E334" s="5"/>
      <c r="F334" s="5"/>
      <c r="G334" s="5"/>
      <c r="H334" s="5"/>
      <c r="I334" s="5"/>
      <c r="J334" s="5"/>
      <c r="K334" s="5"/>
      <c r="L334" s="5"/>
      <c r="M334" s="5"/>
      <c r="N334" s="5"/>
      <c r="O334" s="5"/>
      <c r="P334" s="5"/>
      <c r="Q334" s="5"/>
      <c r="R334" s="5"/>
      <c r="S334" s="5"/>
      <c r="T334" s="5" t="s">
        <v>96</v>
      </c>
      <c r="U334" s="620"/>
      <c r="V334" s="6"/>
      <c r="W334" s="7"/>
      <c r="X334" s="7"/>
      <c r="Y334" s="7"/>
      <c r="Z334" s="7"/>
    </row>
    <row r="335" spans="1:26" ht="12.75" customHeight="1">
      <c r="A335" s="5" t="s">
        <v>669</v>
      </c>
      <c r="B335" s="5" t="s">
        <v>669</v>
      </c>
      <c r="C335" s="5" t="s">
        <v>670</v>
      </c>
      <c r="D335" s="5" t="s">
        <v>657</v>
      </c>
      <c r="E335" s="5"/>
      <c r="F335" s="5"/>
      <c r="G335" s="5"/>
      <c r="H335" s="5"/>
      <c r="I335" s="5"/>
      <c r="J335" s="5"/>
      <c r="K335" s="5"/>
      <c r="L335" s="5"/>
      <c r="M335" s="5"/>
      <c r="N335" s="5"/>
      <c r="O335" s="5"/>
      <c r="P335" s="5"/>
      <c r="Q335" s="5"/>
      <c r="R335" s="5"/>
      <c r="S335" s="5"/>
      <c r="T335" s="5" t="s">
        <v>96</v>
      </c>
      <c r="U335" s="620"/>
      <c r="V335" s="6"/>
      <c r="W335" s="7"/>
      <c r="X335" s="7"/>
      <c r="Y335" s="7"/>
      <c r="Z335" s="7"/>
    </row>
    <row r="336" spans="1:26" ht="12.75" customHeight="1">
      <c r="A336" s="5" t="s">
        <v>669</v>
      </c>
      <c r="B336" s="5" t="s">
        <v>669</v>
      </c>
      <c r="C336" s="5" t="s">
        <v>671</v>
      </c>
      <c r="D336" s="5" t="s">
        <v>657</v>
      </c>
      <c r="E336" s="5"/>
      <c r="F336" s="5"/>
      <c r="G336" s="5"/>
      <c r="H336" s="5"/>
      <c r="I336" s="5"/>
      <c r="J336" s="5"/>
      <c r="K336" s="5"/>
      <c r="L336" s="5"/>
      <c r="M336" s="5"/>
      <c r="N336" s="5"/>
      <c r="O336" s="5"/>
      <c r="P336" s="5"/>
      <c r="Q336" s="5"/>
      <c r="R336" s="5"/>
      <c r="S336" s="5"/>
      <c r="T336" s="5" t="s">
        <v>96</v>
      </c>
      <c r="U336" s="620"/>
      <c r="V336" s="6"/>
      <c r="W336" s="7"/>
      <c r="X336" s="7"/>
      <c r="Y336" s="7"/>
      <c r="Z336" s="7"/>
    </row>
    <row r="337" spans="1:26" ht="12.75" customHeight="1">
      <c r="A337" s="5" t="s">
        <v>669</v>
      </c>
      <c r="B337" s="5" t="s">
        <v>669</v>
      </c>
      <c r="C337" s="5" t="s">
        <v>672</v>
      </c>
      <c r="D337" s="5" t="s">
        <v>657</v>
      </c>
      <c r="E337" s="5"/>
      <c r="F337" s="5"/>
      <c r="G337" s="5"/>
      <c r="H337" s="5"/>
      <c r="I337" s="5"/>
      <c r="J337" s="5"/>
      <c r="K337" s="5"/>
      <c r="L337" s="5"/>
      <c r="M337" s="5"/>
      <c r="N337" s="5"/>
      <c r="O337" s="5"/>
      <c r="P337" s="5"/>
      <c r="Q337" s="5"/>
      <c r="R337" s="5"/>
      <c r="S337" s="5"/>
      <c r="T337" s="5" t="s">
        <v>96</v>
      </c>
      <c r="U337" s="620"/>
      <c r="V337" s="6"/>
      <c r="W337" s="7"/>
      <c r="X337" s="7"/>
      <c r="Y337" s="7"/>
      <c r="Z337" s="7"/>
    </row>
    <row r="338" spans="1:26" ht="12.75" customHeight="1">
      <c r="A338" s="5" t="s">
        <v>669</v>
      </c>
      <c r="B338" s="5" t="s">
        <v>669</v>
      </c>
      <c r="C338" s="5" t="s">
        <v>673</v>
      </c>
      <c r="D338" s="5" t="s">
        <v>657</v>
      </c>
      <c r="E338" s="5"/>
      <c r="F338" s="5"/>
      <c r="G338" s="5"/>
      <c r="H338" s="5"/>
      <c r="I338" s="5"/>
      <c r="J338" s="5"/>
      <c r="K338" s="5"/>
      <c r="L338" s="5"/>
      <c r="M338" s="5"/>
      <c r="N338" s="5"/>
      <c r="O338" s="5"/>
      <c r="P338" s="5"/>
      <c r="Q338" s="5"/>
      <c r="R338" s="5"/>
      <c r="S338" s="5"/>
      <c r="T338" s="5" t="s">
        <v>96</v>
      </c>
      <c r="U338" s="620"/>
      <c r="V338" s="6"/>
      <c r="W338" s="7"/>
      <c r="X338" s="7"/>
      <c r="Y338" s="7"/>
      <c r="Z338" s="7"/>
    </row>
    <row r="339" spans="1:26" ht="12.75" customHeight="1">
      <c r="A339" s="5" t="s">
        <v>669</v>
      </c>
      <c r="B339" s="5" t="s">
        <v>669</v>
      </c>
      <c r="C339" s="5" t="s">
        <v>674</v>
      </c>
      <c r="D339" s="5" t="s">
        <v>657</v>
      </c>
      <c r="E339" s="5"/>
      <c r="F339" s="5"/>
      <c r="G339" s="5"/>
      <c r="H339" s="5"/>
      <c r="I339" s="5"/>
      <c r="J339" s="5"/>
      <c r="K339" s="5"/>
      <c r="L339" s="5"/>
      <c r="M339" s="5"/>
      <c r="N339" s="5"/>
      <c r="O339" s="5"/>
      <c r="P339" s="5"/>
      <c r="Q339" s="5"/>
      <c r="R339" s="5"/>
      <c r="S339" s="5"/>
      <c r="T339" s="5" t="s">
        <v>96</v>
      </c>
      <c r="U339" s="620"/>
      <c r="V339" s="6"/>
      <c r="W339" s="7"/>
      <c r="X339" s="7"/>
      <c r="Y339" s="7"/>
      <c r="Z339" s="7"/>
    </row>
    <row r="340" spans="1:26" ht="12.75" customHeight="1">
      <c r="A340" s="5" t="s">
        <v>669</v>
      </c>
      <c r="B340" s="5" t="s">
        <v>669</v>
      </c>
      <c r="C340" s="5" t="s">
        <v>675</v>
      </c>
      <c r="D340" s="5" t="s">
        <v>657</v>
      </c>
      <c r="E340" s="5"/>
      <c r="F340" s="5"/>
      <c r="G340" s="5"/>
      <c r="H340" s="5"/>
      <c r="I340" s="5"/>
      <c r="J340" s="5"/>
      <c r="K340" s="5"/>
      <c r="L340" s="5"/>
      <c r="M340" s="5"/>
      <c r="N340" s="5"/>
      <c r="O340" s="5"/>
      <c r="P340" s="5"/>
      <c r="Q340" s="5"/>
      <c r="R340" s="5"/>
      <c r="S340" s="5"/>
      <c r="T340" s="5" t="s">
        <v>96</v>
      </c>
      <c r="U340" s="620"/>
      <c r="V340" s="6"/>
      <c r="W340" s="7"/>
      <c r="X340" s="7"/>
      <c r="Y340" s="7"/>
      <c r="Z340" s="7"/>
    </row>
    <row r="341" spans="1:26" ht="12.75" customHeight="1">
      <c r="A341" s="5" t="s">
        <v>669</v>
      </c>
      <c r="B341" s="5" t="s">
        <v>669</v>
      </c>
      <c r="C341" s="5" t="s">
        <v>676</v>
      </c>
      <c r="D341" s="5" t="s">
        <v>657</v>
      </c>
      <c r="E341" s="5"/>
      <c r="F341" s="5"/>
      <c r="G341" s="5"/>
      <c r="H341" s="5"/>
      <c r="I341" s="5"/>
      <c r="J341" s="5"/>
      <c r="K341" s="5"/>
      <c r="L341" s="5"/>
      <c r="M341" s="5"/>
      <c r="N341" s="5"/>
      <c r="O341" s="5"/>
      <c r="P341" s="5"/>
      <c r="Q341" s="5"/>
      <c r="R341" s="5"/>
      <c r="S341" s="5"/>
      <c r="T341" s="5" t="s">
        <v>96</v>
      </c>
      <c r="U341" s="620"/>
      <c r="V341" s="6"/>
      <c r="W341" s="7"/>
      <c r="X341" s="7"/>
      <c r="Y341" s="7"/>
      <c r="Z341" s="7"/>
    </row>
    <row r="342" spans="1:26" ht="12.75" customHeight="1">
      <c r="A342" s="5" t="s">
        <v>669</v>
      </c>
      <c r="B342" s="5" t="s">
        <v>669</v>
      </c>
      <c r="C342" s="5" t="s">
        <v>677</v>
      </c>
      <c r="D342" s="5" t="s">
        <v>657</v>
      </c>
      <c r="E342" s="5"/>
      <c r="F342" s="5"/>
      <c r="G342" s="5"/>
      <c r="H342" s="5"/>
      <c r="I342" s="5"/>
      <c r="J342" s="5"/>
      <c r="K342" s="5"/>
      <c r="L342" s="5"/>
      <c r="M342" s="5"/>
      <c r="N342" s="5"/>
      <c r="O342" s="5"/>
      <c r="P342" s="5"/>
      <c r="Q342" s="5"/>
      <c r="R342" s="5"/>
      <c r="S342" s="5"/>
      <c r="T342" s="5" t="s">
        <v>96</v>
      </c>
      <c r="U342" s="620"/>
      <c r="V342" s="6"/>
      <c r="W342" s="7"/>
      <c r="X342" s="7"/>
      <c r="Y342" s="7"/>
      <c r="Z342" s="7"/>
    </row>
    <row r="343" spans="1:26" ht="12.75" customHeight="1">
      <c r="A343" s="5" t="s">
        <v>669</v>
      </c>
      <c r="B343" s="5" t="s">
        <v>669</v>
      </c>
      <c r="C343" s="5" t="s">
        <v>678</v>
      </c>
      <c r="D343" s="5" t="s">
        <v>657</v>
      </c>
      <c r="E343" s="5"/>
      <c r="F343" s="5"/>
      <c r="G343" s="5"/>
      <c r="H343" s="5"/>
      <c r="I343" s="5"/>
      <c r="J343" s="5"/>
      <c r="K343" s="5"/>
      <c r="L343" s="5"/>
      <c r="M343" s="5"/>
      <c r="N343" s="5"/>
      <c r="O343" s="5"/>
      <c r="P343" s="5"/>
      <c r="Q343" s="5"/>
      <c r="R343" s="5"/>
      <c r="S343" s="5"/>
      <c r="T343" s="5" t="s">
        <v>96</v>
      </c>
      <c r="U343" s="620"/>
      <c r="V343" s="6"/>
      <c r="W343" s="7"/>
      <c r="X343" s="7"/>
      <c r="Y343" s="7"/>
      <c r="Z343" s="7"/>
    </row>
    <row r="344" spans="1:26" ht="12.75" customHeight="1">
      <c r="A344" s="5" t="s">
        <v>669</v>
      </c>
      <c r="B344" s="5" t="s">
        <v>669</v>
      </c>
      <c r="C344" s="5" t="s">
        <v>679</v>
      </c>
      <c r="D344" s="5" t="s">
        <v>657</v>
      </c>
      <c r="E344" s="5"/>
      <c r="F344" s="5"/>
      <c r="G344" s="5"/>
      <c r="H344" s="5"/>
      <c r="I344" s="5"/>
      <c r="J344" s="5"/>
      <c r="K344" s="5"/>
      <c r="L344" s="5"/>
      <c r="M344" s="5"/>
      <c r="N344" s="5"/>
      <c r="O344" s="5"/>
      <c r="P344" s="5"/>
      <c r="Q344" s="5"/>
      <c r="R344" s="5"/>
      <c r="S344" s="5"/>
      <c r="T344" s="5" t="s">
        <v>96</v>
      </c>
      <c r="U344" s="620"/>
      <c r="V344" s="6"/>
      <c r="W344" s="7"/>
      <c r="X344" s="7"/>
      <c r="Y344" s="7"/>
      <c r="Z344" s="7"/>
    </row>
    <row r="345" spans="1:26" ht="12.75" customHeight="1">
      <c r="A345" s="5" t="s">
        <v>669</v>
      </c>
      <c r="B345" s="5" t="s">
        <v>669</v>
      </c>
      <c r="C345" s="5" t="s">
        <v>680</v>
      </c>
      <c r="D345" s="5" t="s">
        <v>657</v>
      </c>
      <c r="E345" s="5"/>
      <c r="F345" s="5"/>
      <c r="G345" s="5"/>
      <c r="H345" s="5"/>
      <c r="I345" s="5"/>
      <c r="J345" s="5"/>
      <c r="K345" s="5"/>
      <c r="L345" s="5"/>
      <c r="M345" s="5"/>
      <c r="N345" s="5"/>
      <c r="O345" s="5"/>
      <c r="P345" s="5"/>
      <c r="Q345" s="5"/>
      <c r="R345" s="5"/>
      <c r="S345" s="5"/>
      <c r="T345" s="5" t="s">
        <v>96</v>
      </c>
      <c r="U345" s="620"/>
      <c r="V345" s="6"/>
      <c r="W345" s="7"/>
      <c r="X345" s="7"/>
      <c r="Y345" s="7"/>
      <c r="Z345" s="7"/>
    </row>
    <row r="346" spans="1:26" ht="12.75" customHeight="1">
      <c r="A346" s="5" t="s">
        <v>669</v>
      </c>
      <c r="B346" s="5" t="s">
        <v>669</v>
      </c>
      <c r="C346" s="5" t="s">
        <v>681</v>
      </c>
      <c r="D346" s="5" t="s">
        <v>657</v>
      </c>
      <c r="E346" s="5"/>
      <c r="F346" s="5"/>
      <c r="G346" s="5"/>
      <c r="H346" s="5"/>
      <c r="I346" s="5"/>
      <c r="J346" s="5"/>
      <c r="K346" s="5"/>
      <c r="L346" s="5"/>
      <c r="M346" s="5"/>
      <c r="N346" s="5"/>
      <c r="O346" s="5"/>
      <c r="P346" s="5"/>
      <c r="Q346" s="5"/>
      <c r="R346" s="5"/>
      <c r="S346" s="5"/>
      <c r="T346" s="5" t="s">
        <v>96</v>
      </c>
      <c r="U346" s="620"/>
      <c r="V346" s="6"/>
      <c r="W346" s="7"/>
      <c r="X346" s="7"/>
      <c r="Y346" s="7"/>
      <c r="Z346" s="7"/>
    </row>
    <row r="347" spans="1:26" ht="12.75" customHeight="1">
      <c r="A347" s="5" t="s">
        <v>669</v>
      </c>
      <c r="B347" s="5" t="s">
        <v>669</v>
      </c>
      <c r="C347" s="5" t="s">
        <v>682</v>
      </c>
      <c r="D347" s="5" t="s">
        <v>657</v>
      </c>
      <c r="E347" s="5"/>
      <c r="F347" s="5"/>
      <c r="G347" s="5"/>
      <c r="H347" s="5"/>
      <c r="I347" s="5"/>
      <c r="J347" s="5"/>
      <c r="K347" s="5"/>
      <c r="L347" s="5"/>
      <c r="M347" s="5"/>
      <c r="N347" s="5"/>
      <c r="O347" s="5"/>
      <c r="P347" s="5"/>
      <c r="Q347" s="5"/>
      <c r="R347" s="5"/>
      <c r="S347" s="5"/>
      <c r="T347" s="5" t="s">
        <v>96</v>
      </c>
      <c r="U347" s="620"/>
      <c r="V347" s="6"/>
      <c r="W347" s="7"/>
      <c r="X347" s="7"/>
      <c r="Y347" s="7"/>
      <c r="Z347" s="7"/>
    </row>
    <row r="348" spans="1:26" ht="12.75" customHeight="1">
      <c r="A348" s="5" t="s">
        <v>669</v>
      </c>
      <c r="B348" s="5" t="s">
        <v>669</v>
      </c>
      <c r="C348" s="5" t="s">
        <v>683</v>
      </c>
      <c r="D348" s="5" t="s">
        <v>657</v>
      </c>
      <c r="E348" s="5"/>
      <c r="F348" s="5"/>
      <c r="G348" s="5"/>
      <c r="H348" s="5"/>
      <c r="I348" s="5"/>
      <c r="J348" s="5"/>
      <c r="K348" s="5"/>
      <c r="L348" s="5"/>
      <c r="M348" s="5"/>
      <c r="N348" s="5"/>
      <c r="O348" s="5"/>
      <c r="P348" s="5"/>
      <c r="Q348" s="5"/>
      <c r="R348" s="5"/>
      <c r="S348" s="5"/>
      <c r="T348" s="5" t="s">
        <v>96</v>
      </c>
      <c r="U348" s="620"/>
      <c r="V348" s="6"/>
      <c r="W348" s="7"/>
      <c r="X348" s="7"/>
      <c r="Y348" s="7"/>
      <c r="Z348" s="7"/>
    </row>
    <row r="349" spans="1:26" ht="12.75" customHeight="1">
      <c r="A349" s="5" t="s">
        <v>669</v>
      </c>
      <c r="B349" s="5" t="s">
        <v>669</v>
      </c>
      <c r="C349" s="5" t="s">
        <v>684</v>
      </c>
      <c r="D349" s="5" t="s">
        <v>657</v>
      </c>
      <c r="E349" s="5"/>
      <c r="F349" s="5"/>
      <c r="G349" s="5"/>
      <c r="H349" s="5"/>
      <c r="I349" s="5"/>
      <c r="J349" s="5"/>
      <c r="K349" s="5"/>
      <c r="L349" s="5"/>
      <c r="M349" s="5"/>
      <c r="N349" s="5"/>
      <c r="O349" s="5"/>
      <c r="P349" s="5"/>
      <c r="Q349" s="5"/>
      <c r="R349" s="5"/>
      <c r="S349" s="5"/>
      <c r="T349" s="5" t="s">
        <v>96</v>
      </c>
      <c r="U349" s="620"/>
      <c r="V349" s="6"/>
      <c r="W349" s="7"/>
      <c r="X349" s="7"/>
      <c r="Y349" s="7"/>
      <c r="Z349" s="7"/>
    </row>
    <row r="350" spans="1:26" ht="12.75" customHeight="1">
      <c r="A350" s="5" t="s">
        <v>669</v>
      </c>
      <c r="B350" s="5" t="s">
        <v>669</v>
      </c>
      <c r="C350" s="5" t="s">
        <v>685</v>
      </c>
      <c r="D350" s="5" t="s">
        <v>657</v>
      </c>
      <c r="E350" s="5"/>
      <c r="F350" s="5"/>
      <c r="G350" s="5"/>
      <c r="H350" s="5"/>
      <c r="I350" s="5"/>
      <c r="J350" s="5"/>
      <c r="K350" s="5"/>
      <c r="L350" s="5"/>
      <c r="M350" s="5"/>
      <c r="N350" s="5"/>
      <c r="O350" s="5"/>
      <c r="P350" s="5"/>
      <c r="Q350" s="5"/>
      <c r="R350" s="5"/>
      <c r="S350" s="5"/>
      <c r="T350" s="5" t="s">
        <v>96</v>
      </c>
      <c r="U350" s="620"/>
      <c r="V350" s="6"/>
      <c r="W350" s="7"/>
      <c r="X350" s="7"/>
      <c r="Y350" s="7"/>
      <c r="Z350" s="7"/>
    </row>
    <row r="351" spans="1:26" ht="12.75" customHeight="1">
      <c r="A351" s="5" t="s">
        <v>669</v>
      </c>
      <c r="B351" s="5" t="s">
        <v>669</v>
      </c>
      <c r="C351" s="5" t="s">
        <v>686</v>
      </c>
      <c r="D351" s="5" t="s">
        <v>657</v>
      </c>
      <c r="E351" s="5"/>
      <c r="F351" s="5"/>
      <c r="G351" s="5"/>
      <c r="H351" s="5"/>
      <c r="I351" s="5"/>
      <c r="J351" s="5"/>
      <c r="K351" s="5"/>
      <c r="L351" s="5"/>
      <c r="M351" s="5"/>
      <c r="N351" s="5"/>
      <c r="O351" s="5"/>
      <c r="P351" s="5"/>
      <c r="Q351" s="5"/>
      <c r="R351" s="5"/>
      <c r="S351" s="5"/>
      <c r="T351" s="5" t="s">
        <v>96</v>
      </c>
      <c r="U351" s="620"/>
      <c r="V351" s="6"/>
      <c r="W351" s="7"/>
      <c r="X351" s="7"/>
      <c r="Y351" s="7"/>
      <c r="Z351" s="7"/>
    </row>
    <row r="352" spans="1:26" ht="12.75" customHeight="1">
      <c r="A352" s="5" t="s">
        <v>669</v>
      </c>
      <c r="B352" s="5" t="s">
        <v>669</v>
      </c>
      <c r="C352" s="5" t="s">
        <v>687</v>
      </c>
      <c r="D352" s="5" t="s">
        <v>657</v>
      </c>
      <c r="E352" s="5"/>
      <c r="F352" s="5"/>
      <c r="G352" s="5"/>
      <c r="H352" s="5"/>
      <c r="I352" s="5"/>
      <c r="J352" s="5"/>
      <c r="K352" s="5"/>
      <c r="L352" s="5"/>
      <c r="M352" s="5"/>
      <c r="N352" s="5"/>
      <c r="O352" s="5"/>
      <c r="P352" s="5"/>
      <c r="Q352" s="5"/>
      <c r="R352" s="5"/>
      <c r="S352" s="5"/>
      <c r="T352" s="5" t="s">
        <v>96</v>
      </c>
      <c r="U352" s="620"/>
      <c r="V352" s="6"/>
      <c r="W352" s="7"/>
      <c r="X352" s="7"/>
      <c r="Y352" s="7"/>
      <c r="Z352" s="7"/>
    </row>
    <row r="353" spans="1:26" ht="12.75" customHeight="1">
      <c r="A353" s="5" t="s">
        <v>688</v>
      </c>
      <c r="B353" s="5" t="s">
        <v>688</v>
      </c>
      <c r="C353" s="5" t="s">
        <v>689</v>
      </c>
      <c r="D353" s="5" t="s">
        <v>690</v>
      </c>
      <c r="E353" s="5"/>
      <c r="F353" s="5"/>
      <c r="G353" s="5"/>
      <c r="H353" s="5"/>
      <c r="I353" s="5"/>
      <c r="J353" s="5"/>
      <c r="K353" s="5"/>
      <c r="L353" s="5"/>
      <c r="M353" s="5"/>
      <c r="N353" s="5"/>
      <c r="O353" s="5"/>
      <c r="P353" s="5"/>
      <c r="Q353" s="5"/>
      <c r="R353" s="5"/>
      <c r="S353" s="5"/>
      <c r="T353" s="5"/>
      <c r="U353" s="620" t="s">
        <v>96</v>
      </c>
      <c r="V353" s="6"/>
      <c r="W353" s="7"/>
      <c r="X353" s="7"/>
      <c r="Y353" s="7"/>
      <c r="Z353" s="7"/>
    </row>
    <row r="354" spans="1:26" ht="12.75" customHeight="1">
      <c r="A354" s="5" t="s">
        <v>688</v>
      </c>
      <c r="B354" s="5" t="s">
        <v>688</v>
      </c>
      <c r="C354" s="5" t="s">
        <v>691</v>
      </c>
      <c r="D354" s="5" t="s">
        <v>692</v>
      </c>
      <c r="E354" s="5"/>
      <c r="F354" s="5"/>
      <c r="G354" s="5"/>
      <c r="H354" s="5"/>
      <c r="I354" s="5"/>
      <c r="J354" s="5"/>
      <c r="K354" s="5"/>
      <c r="L354" s="5"/>
      <c r="M354" s="5"/>
      <c r="N354" s="5"/>
      <c r="O354" s="5"/>
      <c r="P354" s="5"/>
      <c r="Q354" s="5"/>
      <c r="R354" s="5"/>
      <c r="S354" s="5"/>
      <c r="T354" s="5"/>
      <c r="U354" s="620" t="s">
        <v>96</v>
      </c>
      <c r="V354" s="6"/>
      <c r="W354" s="7"/>
      <c r="X354" s="7"/>
      <c r="Y354" s="7"/>
      <c r="Z354" s="7"/>
    </row>
    <row r="355" spans="1:26" ht="12.75" customHeight="1">
      <c r="A355" s="5" t="s">
        <v>693</v>
      </c>
      <c r="B355" s="5" t="s">
        <v>693</v>
      </c>
      <c r="C355" s="5" t="s">
        <v>694</v>
      </c>
      <c r="D355" s="5" t="s">
        <v>695</v>
      </c>
      <c r="E355" s="5"/>
      <c r="F355" s="5"/>
      <c r="G355" s="5"/>
      <c r="H355" s="5"/>
      <c r="I355" s="5"/>
      <c r="J355" s="5"/>
      <c r="K355" s="5"/>
      <c r="L355" s="5"/>
      <c r="M355" s="5"/>
      <c r="N355" s="5"/>
      <c r="O355" s="5"/>
      <c r="P355" s="5"/>
      <c r="Q355" s="5"/>
      <c r="R355" s="5"/>
      <c r="S355" s="5"/>
      <c r="T355" s="5"/>
      <c r="U355" s="620" t="s">
        <v>96</v>
      </c>
      <c r="V355" s="6"/>
      <c r="W355" s="7"/>
      <c r="X355" s="7"/>
      <c r="Y355" s="7"/>
      <c r="Z355" s="7"/>
    </row>
    <row r="356" spans="1:26" ht="12.75" customHeight="1">
      <c r="A356" s="5" t="s">
        <v>693</v>
      </c>
      <c r="B356" s="5" t="s">
        <v>693</v>
      </c>
      <c r="C356" s="15" t="s">
        <v>696</v>
      </c>
      <c r="D356" s="5" t="s">
        <v>695</v>
      </c>
      <c r="E356" s="5"/>
      <c r="F356" s="5"/>
      <c r="G356" s="5"/>
      <c r="H356" s="5"/>
      <c r="I356" s="5"/>
      <c r="J356" s="5"/>
      <c r="K356" s="5"/>
      <c r="L356" s="5"/>
      <c r="M356" s="5"/>
      <c r="N356" s="5"/>
      <c r="O356" s="5"/>
      <c r="P356" s="5"/>
      <c r="Q356" s="5"/>
      <c r="R356" s="5"/>
      <c r="S356" s="5"/>
      <c r="T356" s="5"/>
      <c r="U356" s="620" t="s">
        <v>96</v>
      </c>
      <c r="V356" s="6"/>
      <c r="W356" s="7"/>
      <c r="X356" s="7"/>
      <c r="Y356" s="7"/>
      <c r="Z356" s="7"/>
    </row>
    <row r="357" spans="1:26" ht="12.75" customHeight="1">
      <c r="A357" s="5" t="s">
        <v>693</v>
      </c>
      <c r="B357" s="5" t="s">
        <v>693</v>
      </c>
      <c r="C357" s="5" t="s">
        <v>697</v>
      </c>
      <c r="D357" s="5" t="s">
        <v>695</v>
      </c>
      <c r="E357" s="5"/>
      <c r="F357" s="5"/>
      <c r="G357" s="5"/>
      <c r="H357" s="5"/>
      <c r="I357" s="5"/>
      <c r="J357" s="5"/>
      <c r="K357" s="5"/>
      <c r="L357" s="5"/>
      <c r="M357" s="5"/>
      <c r="N357" s="5"/>
      <c r="O357" s="5"/>
      <c r="P357" s="5"/>
      <c r="Q357" s="5"/>
      <c r="R357" s="5"/>
      <c r="S357" s="5"/>
      <c r="T357" s="5"/>
      <c r="U357" s="620" t="s">
        <v>96</v>
      </c>
      <c r="V357" s="6"/>
      <c r="W357" s="7"/>
      <c r="X357" s="7"/>
      <c r="Y357" s="7"/>
      <c r="Z357" s="7"/>
    </row>
    <row r="358" spans="1:26" ht="12.75" customHeight="1">
      <c r="A358" s="8" t="s">
        <v>693</v>
      </c>
      <c r="B358" s="8" t="s">
        <v>693</v>
      </c>
      <c r="C358" s="8" t="s">
        <v>698</v>
      </c>
      <c r="D358" s="8" t="s">
        <v>695</v>
      </c>
      <c r="E358" s="8"/>
      <c r="F358" s="8"/>
      <c r="G358" s="8"/>
      <c r="H358" s="8"/>
      <c r="I358" s="8"/>
      <c r="J358" s="8"/>
      <c r="K358" s="8"/>
      <c r="L358" s="8"/>
      <c r="M358" s="8"/>
      <c r="N358" s="8"/>
      <c r="O358" s="8"/>
      <c r="P358" s="8"/>
      <c r="Q358" s="8"/>
      <c r="R358" s="8"/>
      <c r="S358" s="8"/>
      <c r="T358" s="8"/>
      <c r="U358" s="12" t="s">
        <v>96</v>
      </c>
      <c r="V358" s="6"/>
      <c r="W358" s="7"/>
      <c r="X358" s="7"/>
      <c r="Y358" s="7"/>
      <c r="Z358" s="7"/>
    </row>
    <row r="359" spans="1:26" ht="12.75" customHeight="1">
      <c r="A359" s="5" t="s">
        <v>699</v>
      </c>
      <c r="B359" s="5" t="s">
        <v>700</v>
      </c>
      <c r="C359" s="5" t="s">
        <v>701</v>
      </c>
      <c r="D359" s="5" t="s">
        <v>702</v>
      </c>
      <c r="E359" s="5"/>
      <c r="F359" s="5"/>
      <c r="G359" s="5"/>
      <c r="H359" s="5"/>
      <c r="I359" s="5"/>
      <c r="J359" s="5" t="s">
        <v>96</v>
      </c>
      <c r="K359" s="5"/>
      <c r="L359" s="5"/>
      <c r="M359" s="5"/>
      <c r="N359" s="5" t="s">
        <v>96</v>
      </c>
      <c r="O359" s="5" t="s">
        <v>96</v>
      </c>
      <c r="P359" s="5"/>
      <c r="Q359" s="5"/>
      <c r="R359" s="5"/>
      <c r="S359" s="5"/>
      <c r="T359" s="5"/>
      <c r="U359" s="620"/>
      <c r="V359" s="6"/>
      <c r="W359" s="7"/>
      <c r="X359" s="7"/>
      <c r="Y359" s="7"/>
      <c r="Z359" s="7"/>
    </row>
    <row r="360" spans="1:26" ht="12.75" customHeight="1">
      <c r="A360" s="5" t="s">
        <v>699</v>
      </c>
      <c r="B360" s="5" t="s">
        <v>700</v>
      </c>
      <c r="C360" s="5" t="s">
        <v>703</v>
      </c>
      <c r="D360" s="5" t="s">
        <v>702</v>
      </c>
      <c r="E360" s="5"/>
      <c r="F360" s="5"/>
      <c r="G360" s="5"/>
      <c r="H360" s="5"/>
      <c r="I360" s="5"/>
      <c r="J360" s="5" t="s">
        <v>96</v>
      </c>
      <c r="K360" s="5"/>
      <c r="L360" s="5"/>
      <c r="M360" s="5"/>
      <c r="N360" s="5" t="s">
        <v>96</v>
      </c>
      <c r="O360" s="5" t="s">
        <v>96</v>
      </c>
      <c r="P360" s="5"/>
      <c r="Q360" s="5"/>
      <c r="R360" s="5"/>
      <c r="S360" s="5"/>
      <c r="T360" s="5"/>
      <c r="U360" s="620"/>
      <c r="V360" s="6"/>
      <c r="W360" s="7"/>
      <c r="X360" s="7"/>
      <c r="Y360" s="7"/>
      <c r="Z360" s="7"/>
    </row>
    <row r="361" spans="1:26" ht="12.75" customHeight="1">
      <c r="A361" s="5" t="s">
        <v>699</v>
      </c>
      <c r="B361" s="5" t="s">
        <v>700</v>
      </c>
      <c r="C361" s="5" t="s">
        <v>704</v>
      </c>
      <c r="D361" s="5" t="s">
        <v>705</v>
      </c>
      <c r="E361" s="5"/>
      <c r="F361" s="5"/>
      <c r="G361" s="5"/>
      <c r="H361" s="5"/>
      <c r="I361" s="5"/>
      <c r="J361" s="5" t="s">
        <v>96</v>
      </c>
      <c r="K361" s="5"/>
      <c r="L361" s="5"/>
      <c r="M361" s="5"/>
      <c r="N361" s="5" t="s">
        <v>96</v>
      </c>
      <c r="O361" s="5" t="s">
        <v>96</v>
      </c>
      <c r="P361" s="5"/>
      <c r="Q361" s="5"/>
      <c r="R361" s="5"/>
      <c r="S361" s="5"/>
      <c r="T361" s="5"/>
      <c r="U361" s="620"/>
      <c r="V361" s="6"/>
      <c r="W361" s="7"/>
      <c r="X361" s="7"/>
      <c r="Y361" s="7"/>
      <c r="Z361" s="7"/>
    </row>
    <row r="362" spans="1:26" ht="12.75" customHeight="1">
      <c r="A362" s="5" t="s">
        <v>699</v>
      </c>
      <c r="B362" s="5" t="s">
        <v>700</v>
      </c>
      <c r="C362" s="5" t="s">
        <v>706</v>
      </c>
      <c r="D362" s="5" t="s">
        <v>707</v>
      </c>
      <c r="E362" s="5"/>
      <c r="F362" s="5"/>
      <c r="G362" s="5"/>
      <c r="H362" s="5"/>
      <c r="I362" s="5"/>
      <c r="J362" s="5" t="s">
        <v>96</v>
      </c>
      <c r="K362" s="5"/>
      <c r="L362" s="5"/>
      <c r="M362" s="5"/>
      <c r="N362" s="5" t="s">
        <v>96</v>
      </c>
      <c r="O362" s="5" t="s">
        <v>96</v>
      </c>
      <c r="P362" s="5"/>
      <c r="Q362" s="5"/>
      <c r="R362" s="5"/>
      <c r="S362" s="5"/>
      <c r="T362" s="5"/>
      <c r="U362" s="620"/>
      <c r="V362" s="6"/>
      <c r="W362" s="7"/>
      <c r="X362" s="7"/>
      <c r="Y362" s="7"/>
      <c r="Z362" s="7"/>
    </row>
    <row r="363" spans="1:26" ht="12.75" customHeight="1">
      <c r="A363" s="5" t="s">
        <v>699</v>
      </c>
      <c r="B363" s="5" t="s">
        <v>700</v>
      </c>
      <c r="C363" s="5" t="s">
        <v>708</v>
      </c>
      <c r="D363" s="5" t="s">
        <v>709</v>
      </c>
      <c r="E363" s="5"/>
      <c r="F363" s="5"/>
      <c r="G363" s="5"/>
      <c r="H363" s="5"/>
      <c r="I363" s="5"/>
      <c r="J363" s="5" t="s">
        <v>96</v>
      </c>
      <c r="K363" s="5"/>
      <c r="L363" s="5"/>
      <c r="M363" s="5"/>
      <c r="N363" s="5" t="s">
        <v>96</v>
      </c>
      <c r="O363" s="5" t="s">
        <v>96</v>
      </c>
      <c r="P363" s="5"/>
      <c r="Q363" s="5"/>
      <c r="R363" s="5"/>
      <c r="S363" s="5"/>
      <c r="T363" s="5"/>
      <c r="U363" s="620"/>
      <c r="V363" s="6"/>
      <c r="W363" s="7"/>
      <c r="X363" s="7"/>
      <c r="Y363" s="7"/>
      <c r="Z363" s="7"/>
    </row>
    <row r="364" spans="1:26" ht="12.75" customHeight="1">
      <c r="A364" s="5" t="s">
        <v>699</v>
      </c>
      <c r="B364" s="5" t="s">
        <v>700</v>
      </c>
      <c r="C364" s="5" t="s">
        <v>710</v>
      </c>
      <c r="D364" s="5" t="s">
        <v>711</v>
      </c>
      <c r="E364" s="5"/>
      <c r="F364" s="5"/>
      <c r="G364" s="5"/>
      <c r="H364" s="5"/>
      <c r="I364" s="5"/>
      <c r="J364" s="5" t="s">
        <v>96</v>
      </c>
      <c r="K364" s="5"/>
      <c r="L364" s="5"/>
      <c r="M364" s="5"/>
      <c r="N364" s="5" t="s">
        <v>96</v>
      </c>
      <c r="O364" s="5" t="s">
        <v>96</v>
      </c>
      <c r="P364" s="5"/>
      <c r="Q364" s="5"/>
      <c r="R364" s="5"/>
      <c r="S364" s="5"/>
      <c r="T364" s="5"/>
      <c r="U364" s="620"/>
      <c r="V364" s="6"/>
      <c r="W364" s="7"/>
      <c r="X364" s="7"/>
      <c r="Y364" s="7"/>
      <c r="Z364" s="7"/>
    </row>
    <row r="365" spans="1:26" ht="12.75" customHeight="1">
      <c r="A365" s="5" t="s">
        <v>699</v>
      </c>
      <c r="B365" s="5" t="s">
        <v>700</v>
      </c>
      <c r="C365" s="5" t="s">
        <v>712</v>
      </c>
      <c r="D365" s="5" t="s">
        <v>713</v>
      </c>
      <c r="E365" s="5"/>
      <c r="F365" s="5"/>
      <c r="G365" s="5"/>
      <c r="H365" s="5"/>
      <c r="I365" s="5"/>
      <c r="J365" s="5" t="s">
        <v>96</v>
      </c>
      <c r="K365" s="5"/>
      <c r="L365" s="5"/>
      <c r="M365" s="5"/>
      <c r="N365" s="5" t="s">
        <v>96</v>
      </c>
      <c r="O365" s="5" t="s">
        <v>96</v>
      </c>
      <c r="P365" s="5"/>
      <c r="Q365" s="5"/>
      <c r="R365" s="5"/>
      <c r="S365" s="5"/>
      <c r="T365" s="5"/>
      <c r="U365" s="620"/>
      <c r="V365" s="6"/>
      <c r="W365" s="7"/>
      <c r="X365" s="7"/>
      <c r="Y365" s="7"/>
      <c r="Z365" s="7"/>
    </row>
    <row r="366" spans="1:26" ht="12.75" customHeight="1">
      <c r="A366" s="5" t="s">
        <v>699</v>
      </c>
      <c r="B366" s="5" t="s">
        <v>700</v>
      </c>
      <c r="C366" s="5" t="s">
        <v>714</v>
      </c>
      <c r="D366" s="5" t="s">
        <v>715</v>
      </c>
      <c r="E366" s="5"/>
      <c r="F366" s="5"/>
      <c r="G366" s="5"/>
      <c r="H366" s="5"/>
      <c r="I366" s="5"/>
      <c r="J366" s="5" t="s">
        <v>96</v>
      </c>
      <c r="K366" s="5"/>
      <c r="L366" s="5"/>
      <c r="M366" s="5"/>
      <c r="N366" s="5" t="s">
        <v>96</v>
      </c>
      <c r="O366" s="5" t="s">
        <v>96</v>
      </c>
      <c r="P366" s="5"/>
      <c r="Q366" s="5"/>
      <c r="R366" s="5"/>
      <c r="S366" s="5"/>
      <c r="T366" s="5"/>
      <c r="U366" s="620"/>
      <c r="V366" s="6"/>
      <c r="W366" s="7"/>
      <c r="X366" s="7"/>
      <c r="Y366" s="7"/>
      <c r="Z366" s="7"/>
    </row>
    <row r="367" spans="1:26" ht="12.75" customHeight="1">
      <c r="A367" s="5" t="s">
        <v>699</v>
      </c>
      <c r="B367" s="5" t="s">
        <v>700</v>
      </c>
      <c r="C367" s="5" t="s">
        <v>716</v>
      </c>
      <c r="D367" s="5" t="s">
        <v>717</v>
      </c>
      <c r="E367" s="5"/>
      <c r="F367" s="5"/>
      <c r="G367" s="5"/>
      <c r="H367" s="5"/>
      <c r="I367" s="5"/>
      <c r="J367" s="5" t="s">
        <v>96</v>
      </c>
      <c r="K367" s="5"/>
      <c r="L367" s="5"/>
      <c r="M367" s="5"/>
      <c r="N367" s="5" t="s">
        <v>96</v>
      </c>
      <c r="O367" s="5" t="s">
        <v>96</v>
      </c>
      <c r="P367" s="5"/>
      <c r="Q367" s="5"/>
      <c r="R367" s="5"/>
      <c r="S367" s="5"/>
      <c r="T367" s="5"/>
      <c r="U367" s="620"/>
      <c r="V367" s="6"/>
      <c r="W367" s="7"/>
      <c r="X367" s="7"/>
      <c r="Y367" s="7"/>
      <c r="Z367" s="7"/>
    </row>
    <row r="368" spans="1:26" ht="12.75" customHeight="1">
      <c r="A368" s="5" t="s">
        <v>699</v>
      </c>
      <c r="B368" s="5" t="s">
        <v>700</v>
      </c>
      <c r="C368" s="5" t="s">
        <v>718</v>
      </c>
      <c r="D368" s="5" t="s">
        <v>717</v>
      </c>
      <c r="E368" s="5"/>
      <c r="F368" s="5"/>
      <c r="G368" s="5"/>
      <c r="H368" s="5"/>
      <c r="I368" s="5"/>
      <c r="J368" s="5" t="s">
        <v>96</v>
      </c>
      <c r="K368" s="5"/>
      <c r="L368" s="5"/>
      <c r="M368" s="5"/>
      <c r="N368" s="5" t="s">
        <v>96</v>
      </c>
      <c r="O368" s="5" t="s">
        <v>96</v>
      </c>
      <c r="P368" s="5"/>
      <c r="Q368" s="5"/>
      <c r="R368" s="5"/>
      <c r="S368" s="5"/>
      <c r="T368" s="5"/>
      <c r="U368" s="620"/>
      <c r="V368" s="6"/>
      <c r="W368" s="7"/>
      <c r="X368" s="7"/>
      <c r="Y368" s="7"/>
      <c r="Z368" s="7"/>
    </row>
    <row r="369" spans="1:26" ht="12.75" customHeight="1">
      <c r="A369" s="5" t="s">
        <v>699</v>
      </c>
      <c r="B369" s="5" t="s">
        <v>700</v>
      </c>
      <c r="C369" s="5" t="s">
        <v>719</v>
      </c>
      <c r="D369" s="5" t="s">
        <v>720</v>
      </c>
      <c r="E369" s="5"/>
      <c r="F369" s="5"/>
      <c r="G369" s="5"/>
      <c r="H369" s="5"/>
      <c r="I369" s="5"/>
      <c r="J369" s="5" t="s">
        <v>96</v>
      </c>
      <c r="K369" s="5"/>
      <c r="L369" s="5"/>
      <c r="M369" s="5"/>
      <c r="N369" s="5" t="s">
        <v>96</v>
      </c>
      <c r="O369" s="5" t="s">
        <v>96</v>
      </c>
      <c r="P369" s="5"/>
      <c r="Q369" s="5"/>
      <c r="R369" s="5"/>
      <c r="S369" s="5"/>
      <c r="T369" s="5"/>
      <c r="U369" s="620"/>
      <c r="V369" s="6"/>
      <c r="W369" s="7"/>
      <c r="X369" s="7"/>
      <c r="Y369" s="7"/>
      <c r="Z369" s="7"/>
    </row>
    <row r="370" spans="1:26" ht="12.75" customHeight="1">
      <c r="A370" s="5" t="s">
        <v>699</v>
      </c>
      <c r="B370" s="5" t="s">
        <v>700</v>
      </c>
      <c r="C370" s="5" t="s">
        <v>721</v>
      </c>
      <c r="D370" s="5" t="s">
        <v>722</v>
      </c>
      <c r="E370" s="5"/>
      <c r="F370" s="5"/>
      <c r="G370" s="5"/>
      <c r="H370" s="5"/>
      <c r="I370" s="5"/>
      <c r="J370" s="5" t="s">
        <v>96</v>
      </c>
      <c r="K370" s="5"/>
      <c r="L370" s="5"/>
      <c r="M370" s="5"/>
      <c r="N370" s="5" t="s">
        <v>96</v>
      </c>
      <c r="O370" s="5" t="s">
        <v>96</v>
      </c>
      <c r="P370" s="5"/>
      <c r="Q370" s="5"/>
      <c r="R370" s="5"/>
      <c r="S370" s="5"/>
      <c r="T370" s="5"/>
      <c r="U370" s="620"/>
      <c r="V370" s="6"/>
      <c r="W370" s="7"/>
      <c r="X370" s="7"/>
      <c r="Y370" s="7"/>
      <c r="Z370" s="7"/>
    </row>
    <row r="371" spans="1:26" ht="12.75" customHeight="1">
      <c r="A371" s="5" t="s">
        <v>699</v>
      </c>
      <c r="B371" s="5" t="s">
        <v>700</v>
      </c>
      <c r="C371" s="5" t="s">
        <v>723</v>
      </c>
      <c r="D371" s="5" t="s">
        <v>724</v>
      </c>
      <c r="E371" s="5"/>
      <c r="F371" s="5"/>
      <c r="G371" s="5"/>
      <c r="H371" s="5"/>
      <c r="I371" s="5"/>
      <c r="J371" s="5" t="s">
        <v>96</v>
      </c>
      <c r="K371" s="5"/>
      <c r="L371" s="5"/>
      <c r="M371" s="5"/>
      <c r="N371" s="5" t="s">
        <v>96</v>
      </c>
      <c r="O371" s="5" t="s">
        <v>96</v>
      </c>
      <c r="P371" s="5"/>
      <c r="Q371" s="5"/>
      <c r="R371" s="5"/>
      <c r="S371" s="5"/>
      <c r="T371" s="5"/>
      <c r="U371" s="620"/>
      <c r="V371" s="6"/>
      <c r="W371" s="7"/>
      <c r="X371" s="7"/>
      <c r="Y371" s="7"/>
      <c r="Z371" s="7"/>
    </row>
    <row r="372" spans="1:26" ht="12.75" customHeight="1">
      <c r="A372" s="5" t="s">
        <v>699</v>
      </c>
      <c r="B372" s="5" t="s">
        <v>700</v>
      </c>
      <c r="C372" s="5" t="s">
        <v>725</v>
      </c>
      <c r="D372" s="5" t="s">
        <v>726</v>
      </c>
      <c r="E372" s="5"/>
      <c r="F372" s="5"/>
      <c r="G372" s="5"/>
      <c r="H372" s="5"/>
      <c r="I372" s="5"/>
      <c r="J372" s="5" t="s">
        <v>96</v>
      </c>
      <c r="K372" s="5"/>
      <c r="L372" s="5"/>
      <c r="M372" s="5"/>
      <c r="N372" s="5" t="s">
        <v>96</v>
      </c>
      <c r="O372" s="5" t="s">
        <v>96</v>
      </c>
      <c r="P372" s="5"/>
      <c r="Q372" s="5"/>
      <c r="R372" s="5"/>
      <c r="S372" s="5"/>
      <c r="T372" s="5"/>
      <c r="U372" s="620"/>
      <c r="V372" s="6"/>
      <c r="W372" s="7"/>
      <c r="X372" s="7"/>
      <c r="Y372" s="7"/>
      <c r="Z372" s="7"/>
    </row>
    <row r="373" spans="1:26" ht="12.75" customHeight="1">
      <c r="A373" s="5" t="s">
        <v>699</v>
      </c>
      <c r="B373" s="5" t="s">
        <v>700</v>
      </c>
      <c r="C373" s="5" t="s">
        <v>727</v>
      </c>
      <c r="D373" s="5" t="s">
        <v>728</v>
      </c>
      <c r="E373" s="5"/>
      <c r="F373" s="5"/>
      <c r="G373" s="5"/>
      <c r="H373" s="5"/>
      <c r="I373" s="5"/>
      <c r="J373" s="5" t="s">
        <v>96</v>
      </c>
      <c r="K373" s="5"/>
      <c r="L373" s="5"/>
      <c r="M373" s="5"/>
      <c r="N373" s="5" t="s">
        <v>96</v>
      </c>
      <c r="O373" s="5" t="s">
        <v>96</v>
      </c>
      <c r="P373" s="5"/>
      <c r="Q373" s="5"/>
      <c r="R373" s="5"/>
      <c r="S373" s="5"/>
      <c r="T373" s="5"/>
      <c r="U373" s="620"/>
      <c r="V373" s="6"/>
      <c r="W373" s="7"/>
      <c r="X373" s="7"/>
      <c r="Y373" s="7"/>
      <c r="Z373" s="7"/>
    </row>
    <row r="374" spans="1:26" ht="12.75" customHeight="1">
      <c r="A374" s="5" t="s">
        <v>699</v>
      </c>
      <c r="B374" s="5" t="s">
        <v>700</v>
      </c>
      <c r="C374" s="5" t="s">
        <v>729</v>
      </c>
      <c r="D374" s="5" t="s">
        <v>730</v>
      </c>
      <c r="E374" s="5"/>
      <c r="F374" s="5"/>
      <c r="G374" s="5"/>
      <c r="H374" s="5"/>
      <c r="I374" s="5"/>
      <c r="J374" s="5" t="s">
        <v>96</v>
      </c>
      <c r="K374" s="5"/>
      <c r="L374" s="5"/>
      <c r="M374" s="5"/>
      <c r="N374" s="5" t="s">
        <v>96</v>
      </c>
      <c r="O374" s="5" t="s">
        <v>96</v>
      </c>
      <c r="P374" s="5"/>
      <c r="Q374" s="5"/>
      <c r="R374" s="5"/>
      <c r="S374" s="5"/>
      <c r="T374" s="5"/>
      <c r="U374" s="620"/>
      <c r="V374" s="6"/>
      <c r="W374" s="7"/>
      <c r="X374" s="7"/>
      <c r="Y374" s="7"/>
      <c r="Z374" s="7"/>
    </row>
    <row r="375" spans="1:26" ht="12.75" customHeight="1">
      <c r="A375" s="5" t="s">
        <v>699</v>
      </c>
      <c r="B375" s="5" t="s">
        <v>700</v>
      </c>
      <c r="C375" s="5" t="s">
        <v>731</v>
      </c>
      <c r="D375" s="5" t="s">
        <v>732</v>
      </c>
      <c r="E375" s="5"/>
      <c r="F375" s="5"/>
      <c r="G375" s="5"/>
      <c r="H375" s="5"/>
      <c r="I375" s="5"/>
      <c r="J375" s="5" t="s">
        <v>96</v>
      </c>
      <c r="K375" s="5"/>
      <c r="L375" s="5"/>
      <c r="M375" s="5"/>
      <c r="N375" s="5" t="s">
        <v>96</v>
      </c>
      <c r="O375" s="5" t="s">
        <v>96</v>
      </c>
      <c r="P375" s="5"/>
      <c r="Q375" s="5"/>
      <c r="R375" s="5"/>
      <c r="S375" s="5"/>
      <c r="T375" s="5"/>
      <c r="U375" s="620"/>
      <c r="V375" s="6"/>
      <c r="W375" s="7"/>
      <c r="X375" s="7"/>
      <c r="Y375" s="7"/>
      <c r="Z375" s="7"/>
    </row>
    <row r="376" spans="1:26" ht="12.75" customHeight="1">
      <c r="A376" s="5" t="s">
        <v>699</v>
      </c>
      <c r="B376" s="5" t="s">
        <v>700</v>
      </c>
      <c r="C376" s="5" t="s">
        <v>733</v>
      </c>
      <c r="D376" s="5" t="s">
        <v>734</v>
      </c>
      <c r="E376" s="5"/>
      <c r="F376" s="5"/>
      <c r="G376" s="5"/>
      <c r="H376" s="5"/>
      <c r="I376" s="5"/>
      <c r="J376" s="5" t="s">
        <v>96</v>
      </c>
      <c r="K376" s="5"/>
      <c r="L376" s="5"/>
      <c r="M376" s="5"/>
      <c r="N376" s="5" t="s">
        <v>96</v>
      </c>
      <c r="O376" s="5" t="s">
        <v>96</v>
      </c>
      <c r="P376" s="5"/>
      <c r="Q376" s="5"/>
      <c r="R376" s="5"/>
      <c r="S376" s="5"/>
      <c r="T376" s="5"/>
      <c r="U376" s="620"/>
      <c r="V376" s="6"/>
      <c r="W376" s="7"/>
      <c r="X376" s="7"/>
      <c r="Y376" s="7"/>
      <c r="Z376" s="7"/>
    </row>
    <row r="377" spans="1:26" ht="12.75" customHeight="1">
      <c r="A377" s="5" t="s">
        <v>699</v>
      </c>
      <c r="B377" s="5" t="s">
        <v>700</v>
      </c>
      <c r="C377" s="16" t="s">
        <v>735</v>
      </c>
      <c r="D377" s="5" t="s">
        <v>736</v>
      </c>
      <c r="E377" s="5"/>
      <c r="F377" s="5"/>
      <c r="G377" s="5"/>
      <c r="H377" s="5"/>
      <c r="I377" s="5"/>
      <c r="J377" s="5" t="s">
        <v>96</v>
      </c>
      <c r="K377" s="5"/>
      <c r="L377" s="5"/>
      <c r="M377" s="5"/>
      <c r="N377" s="5" t="s">
        <v>96</v>
      </c>
      <c r="O377" s="5" t="s">
        <v>96</v>
      </c>
      <c r="P377" s="5"/>
      <c r="Q377" s="5"/>
      <c r="R377" s="5"/>
      <c r="S377" s="5"/>
      <c r="T377" s="5"/>
      <c r="U377" s="620"/>
      <c r="V377" s="6"/>
      <c r="W377" s="7"/>
      <c r="X377" s="7"/>
      <c r="Y377" s="7"/>
      <c r="Z377" s="7"/>
    </row>
    <row r="378" spans="1:26" ht="12.75" customHeight="1">
      <c r="A378" s="5" t="s">
        <v>699</v>
      </c>
      <c r="B378" s="5" t="s">
        <v>700</v>
      </c>
      <c r="C378" s="5" t="s">
        <v>737</v>
      </c>
      <c r="D378" s="5" t="s">
        <v>736</v>
      </c>
      <c r="E378" s="5"/>
      <c r="F378" s="5"/>
      <c r="G378" s="5"/>
      <c r="H378" s="5"/>
      <c r="I378" s="5"/>
      <c r="J378" s="5" t="s">
        <v>96</v>
      </c>
      <c r="K378" s="5"/>
      <c r="L378" s="5"/>
      <c r="M378" s="5"/>
      <c r="N378" s="5" t="s">
        <v>96</v>
      </c>
      <c r="O378" s="5" t="s">
        <v>96</v>
      </c>
      <c r="P378" s="5"/>
      <c r="Q378" s="5"/>
      <c r="R378" s="5"/>
      <c r="S378" s="5"/>
      <c r="T378" s="5"/>
      <c r="U378" s="620"/>
      <c r="V378" s="6"/>
      <c r="W378" s="7"/>
      <c r="X378" s="7"/>
      <c r="Y378" s="7"/>
      <c r="Z378" s="7"/>
    </row>
    <row r="379" spans="1:26" ht="12.75" customHeight="1">
      <c r="A379" s="5" t="s">
        <v>699</v>
      </c>
      <c r="B379" s="5" t="s">
        <v>700</v>
      </c>
      <c r="C379" s="5" t="s">
        <v>738</v>
      </c>
      <c r="D379" s="5" t="s">
        <v>736</v>
      </c>
      <c r="E379" s="5"/>
      <c r="F379" s="5"/>
      <c r="G379" s="5"/>
      <c r="H379" s="5"/>
      <c r="I379" s="5"/>
      <c r="J379" s="5" t="s">
        <v>96</v>
      </c>
      <c r="K379" s="5"/>
      <c r="L379" s="5"/>
      <c r="M379" s="5"/>
      <c r="N379" s="5" t="s">
        <v>96</v>
      </c>
      <c r="O379" s="5" t="s">
        <v>96</v>
      </c>
      <c r="P379" s="5"/>
      <c r="Q379" s="5"/>
      <c r="R379" s="5"/>
      <c r="S379" s="5"/>
      <c r="T379" s="5"/>
      <c r="U379" s="620"/>
      <c r="V379" s="6"/>
      <c r="W379" s="7"/>
      <c r="X379" s="7"/>
      <c r="Y379" s="7"/>
      <c r="Z379" s="7"/>
    </row>
    <row r="380" spans="1:26" ht="12.75" customHeight="1">
      <c r="A380" s="5" t="s">
        <v>699</v>
      </c>
      <c r="B380" s="5" t="s">
        <v>700</v>
      </c>
      <c r="C380" s="5" t="s">
        <v>739</v>
      </c>
      <c r="D380" s="5" t="s">
        <v>736</v>
      </c>
      <c r="E380" s="5"/>
      <c r="F380" s="5"/>
      <c r="G380" s="5"/>
      <c r="H380" s="5"/>
      <c r="I380" s="5"/>
      <c r="J380" s="5" t="s">
        <v>96</v>
      </c>
      <c r="K380" s="5"/>
      <c r="L380" s="5"/>
      <c r="M380" s="5"/>
      <c r="N380" s="5" t="s">
        <v>96</v>
      </c>
      <c r="O380" s="5" t="s">
        <v>96</v>
      </c>
      <c r="P380" s="5"/>
      <c r="Q380" s="5"/>
      <c r="R380" s="5"/>
      <c r="S380" s="5"/>
      <c r="T380" s="5"/>
      <c r="U380" s="620"/>
      <c r="V380" s="6"/>
      <c r="W380" s="7"/>
      <c r="X380" s="7"/>
      <c r="Y380" s="7"/>
      <c r="Z380" s="7"/>
    </row>
    <row r="381" spans="1:26" ht="12.75" customHeight="1">
      <c r="A381" s="5" t="s">
        <v>699</v>
      </c>
      <c r="B381" s="5" t="s">
        <v>700</v>
      </c>
      <c r="C381" s="5" t="s">
        <v>740</v>
      </c>
      <c r="D381" s="5" t="s">
        <v>736</v>
      </c>
      <c r="E381" s="5"/>
      <c r="F381" s="5"/>
      <c r="G381" s="5"/>
      <c r="H381" s="5"/>
      <c r="I381" s="5"/>
      <c r="J381" s="5" t="s">
        <v>96</v>
      </c>
      <c r="K381" s="5"/>
      <c r="L381" s="5"/>
      <c r="M381" s="5"/>
      <c r="N381" s="5" t="s">
        <v>96</v>
      </c>
      <c r="O381" s="5" t="s">
        <v>96</v>
      </c>
      <c r="P381" s="5"/>
      <c r="Q381" s="5"/>
      <c r="R381" s="5"/>
      <c r="S381" s="5"/>
      <c r="T381" s="5"/>
      <c r="U381" s="620"/>
      <c r="V381" s="6"/>
      <c r="W381" s="7"/>
      <c r="X381" s="7"/>
      <c r="Y381" s="7"/>
      <c r="Z381" s="7"/>
    </row>
    <row r="382" spans="1:26" ht="12.75" customHeight="1">
      <c r="A382" s="5" t="s">
        <v>699</v>
      </c>
      <c r="B382" s="5" t="s">
        <v>700</v>
      </c>
      <c r="C382" s="5" t="s">
        <v>741</v>
      </c>
      <c r="D382" s="5" t="s">
        <v>742</v>
      </c>
      <c r="E382" s="5"/>
      <c r="F382" s="5"/>
      <c r="G382" s="5"/>
      <c r="H382" s="5"/>
      <c r="I382" s="5"/>
      <c r="J382" s="5" t="s">
        <v>96</v>
      </c>
      <c r="K382" s="5"/>
      <c r="L382" s="5"/>
      <c r="M382" s="5"/>
      <c r="N382" s="5" t="s">
        <v>96</v>
      </c>
      <c r="O382" s="5" t="s">
        <v>96</v>
      </c>
      <c r="P382" s="5"/>
      <c r="Q382" s="5"/>
      <c r="R382" s="5"/>
      <c r="S382" s="5"/>
      <c r="T382" s="5"/>
      <c r="U382" s="620"/>
      <c r="V382" s="6"/>
      <c r="W382" s="7"/>
      <c r="X382" s="7"/>
      <c r="Y382" s="7"/>
      <c r="Z382" s="7"/>
    </row>
    <row r="383" spans="1:26" ht="12.75" customHeight="1">
      <c r="A383" s="5" t="s">
        <v>699</v>
      </c>
      <c r="B383" s="5" t="s">
        <v>700</v>
      </c>
      <c r="C383" s="5" t="s">
        <v>743</v>
      </c>
      <c r="D383" s="5" t="s">
        <v>744</v>
      </c>
      <c r="E383" s="5"/>
      <c r="F383" s="5"/>
      <c r="G383" s="5"/>
      <c r="H383" s="5"/>
      <c r="I383" s="5"/>
      <c r="J383" s="5" t="s">
        <v>96</v>
      </c>
      <c r="K383" s="5"/>
      <c r="L383" s="5"/>
      <c r="M383" s="5"/>
      <c r="N383" s="5" t="s">
        <v>96</v>
      </c>
      <c r="O383" s="5" t="s">
        <v>96</v>
      </c>
      <c r="P383" s="5"/>
      <c r="Q383" s="5"/>
      <c r="R383" s="5"/>
      <c r="S383" s="5"/>
      <c r="T383" s="5"/>
      <c r="U383" s="620"/>
      <c r="V383" s="6"/>
      <c r="W383" s="7"/>
      <c r="X383" s="7"/>
      <c r="Y383" s="7"/>
      <c r="Z383" s="7"/>
    </row>
    <row r="384" spans="1:26" ht="12.75" customHeight="1">
      <c r="A384" s="5" t="s">
        <v>699</v>
      </c>
      <c r="B384" s="5" t="s">
        <v>700</v>
      </c>
      <c r="C384" s="5" t="s">
        <v>745</v>
      </c>
      <c r="D384" s="5" t="s">
        <v>746</v>
      </c>
      <c r="E384" s="5"/>
      <c r="F384" s="5"/>
      <c r="G384" s="5"/>
      <c r="H384" s="5"/>
      <c r="I384" s="5"/>
      <c r="J384" s="5" t="s">
        <v>96</v>
      </c>
      <c r="K384" s="5"/>
      <c r="L384" s="5"/>
      <c r="M384" s="5"/>
      <c r="N384" s="5" t="s">
        <v>96</v>
      </c>
      <c r="O384" s="5" t="s">
        <v>96</v>
      </c>
      <c r="P384" s="5"/>
      <c r="Q384" s="5"/>
      <c r="R384" s="5"/>
      <c r="S384" s="5"/>
      <c r="T384" s="5"/>
      <c r="U384" s="620"/>
      <c r="V384" s="6"/>
      <c r="W384" s="7"/>
      <c r="X384" s="7"/>
      <c r="Y384" s="7"/>
      <c r="Z384" s="7"/>
    </row>
    <row r="385" spans="1:26" ht="12.75" customHeight="1">
      <c r="A385" s="5" t="s">
        <v>699</v>
      </c>
      <c r="B385" s="5" t="s">
        <v>700</v>
      </c>
      <c r="C385" s="5" t="s">
        <v>747</v>
      </c>
      <c r="D385" s="5" t="s">
        <v>748</v>
      </c>
      <c r="E385" s="5"/>
      <c r="F385" s="5"/>
      <c r="G385" s="5"/>
      <c r="H385" s="5"/>
      <c r="I385" s="5"/>
      <c r="J385" s="5" t="s">
        <v>96</v>
      </c>
      <c r="K385" s="5"/>
      <c r="L385" s="5"/>
      <c r="M385" s="5"/>
      <c r="N385" s="5" t="s">
        <v>96</v>
      </c>
      <c r="O385" s="5" t="s">
        <v>96</v>
      </c>
      <c r="P385" s="5"/>
      <c r="Q385" s="5"/>
      <c r="R385" s="5"/>
      <c r="S385" s="5"/>
      <c r="T385" s="5"/>
      <c r="U385" s="620"/>
      <c r="V385" s="6"/>
      <c r="W385" s="7"/>
      <c r="X385" s="7"/>
      <c r="Y385" s="7"/>
      <c r="Z385" s="7"/>
    </row>
    <row r="386" spans="1:26" ht="12.75" customHeight="1">
      <c r="A386" s="5" t="s">
        <v>699</v>
      </c>
      <c r="B386" s="5" t="s">
        <v>700</v>
      </c>
      <c r="C386" s="5" t="s">
        <v>749</v>
      </c>
      <c r="D386" s="5" t="s">
        <v>750</v>
      </c>
      <c r="E386" s="5"/>
      <c r="F386" s="5"/>
      <c r="G386" s="5"/>
      <c r="H386" s="5"/>
      <c r="I386" s="5"/>
      <c r="J386" s="5" t="s">
        <v>96</v>
      </c>
      <c r="K386" s="5"/>
      <c r="L386" s="5"/>
      <c r="M386" s="5"/>
      <c r="N386" s="5" t="s">
        <v>96</v>
      </c>
      <c r="O386" s="5" t="s">
        <v>96</v>
      </c>
      <c r="P386" s="5"/>
      <c r="Q386" s="5"/>
      <c r="R386" s="5"/>
      <c r="S386" s="5"/>
      <c r="T386" s="5"/>
      <c r="U386" s="620"/>
      <c r="V386" s="6"/>
      <c r="W386" s="7"/>
      <c r="X386" s="7"/>
      <c r="Y386" s="7"/>
      <c r="Z386" s="7"/>
    </row>
    <row r="387" spans="1:26" ht="12.75" customHeight="1">
      <c r="A387" s="5" t="s">
        <v>699</v>
      </c>
      <c r="B387" s="5" t="s">
        <v>700</v>
      </c>
      <c r="C387" s="5" t="s">
        <v>716</v>
      </c>
      <c r="D387" s="5" t="s">
        <v>751</v>
      </c>
      <c r="E387" s="5"/>
      <c r="F387" s="5"/>
      <c r="G387" s="5"/>
      <c r="H387" s="5"/>
      <c r="I387" s="5"/>
      <c r="J387" s="5" t="s">
        <v>96</v>
      </c>
      <c r="K387" s="5"/>
      <c r="L387" s="5"/>
      <c r="M387" s="5"/>
      <c r="N387" s="5" t="s">
        <v>96</v>
      </c>
      <c r="O387" s="5" t="s">
        <v>96</v>
      </c>
      <c r="P387" s="5"/>
      <c r="Q387" s="5"/>
      <c r="R387" s="5"/>
      <c r="S387" s="5"/>
      <c r="T387" s="5"/>
      <c r="U387" s="620"/>
      <c r="V387" s="6"/>
      <c r="W387" s="7"/>
      <c r="X387" s="7"/>
      <c r="Y387" s="7"/>
      <c r="Z387" s="7"/>
    </row>
    <row r="388" spans="1:26" ht="12.75" customHeight="1">
      <c r="A388" s="5" t="s">
        <v>699</v>
      </c>
      <c r="B388" s="5" t="s">
        <v>700</v>
      </c>
      <c r="C388" s="5" t="s">
        <v>752</v>
      </c>
      <c r="D388" s="5" t="s">
        <v>753</v>
      </c>
      <c r="E388" s="5"/>
      <c r="F388" s="5"/>
      <c r="G388" s="5"/>
      <c r="H388" s="5"/>
      <c r="I388" s="5"/>
      <c r="J388" s="5" t="s">
        <v>96</v>
      </c>
      <c r="K388" s="5"/>
      <c r="L388" s="5"/>
      <c r="M388" s="5"/>
      <c r="N388" s="5" t="s">
        <v>96</v>
      </c>
      <c r="O388" s="5" t="s">
        <v>96</v>
      </c>
      <c r="P388" s="5"/>
      <c r="Q388" s="5"/>
      <c r="R388" s="5"/>
      <c r="S388" s="5"/>
      <c r="T388" s="5"/>
      <c r="U388" s="620"/>
      <c r="V388" s="6"/>
      <c r="W388" s="7"/>
      <c r="X388" s="7"/>
      <c r="Y388" s="7"/>
      <c r="Z388" s="7"/>
    </row>
    <row r="389" spans="1:26" ht="12.75" customHeight="1">
      <c r="A389" s="5" t="s">
        <v>699</v>
      </c>
      <c r="B389" s="5" t="s">
        <v>700</v>
      </c>
      <c r="C389" s="5" t="s">
        <v>754</v>
      </c>
      <c r="D389" s="5" t="s">
        <v>755</v>
      </c>
      <c r="E389" s="5"/>
      <c r="F389" s="5"/>
      <c r="G389" s="5"/>
      <c r="H389" s="5"/>
      <c r="I389" s="5"/>
      <c r="J389" s="5" t="s">
        <v>96</v>
      </c>
      <c r="K389" s="5"/>
      <c r="L389" s="5"/>
      <c r="M389" s="5"/>
      <c r="N389" s="5" t="s">
        <v>96</v>
      </c>
      <c r="O389" s="5" t="s">
        <v>96</v>
      </c>
      <c r="P389" s="5"/>
      <c r="Q389" s="5"/>
      <c r="R389" s="5"/>
      <c r="S389" s="5"/>
      <c r="T389" s="5"/>
      <c r="U389" s="620"/>
      <c r="V389" s="6"/>
      <c r="W389" s="7"/>
      <c r="X389" s="7"/>
      <c r="Y389" s="7"/>
      <c r="Z389" s="7"/>
    </row>
    <row r="390" spans="1:26" ht="12.75" customHeight="1">
      <c r="A390" s="5" t="s">
        <v>699</v>
      </c>
      <c r="B390" s="5" t="s">
        <v>700</v>
      </c>
      <c r="C390" s="5" t="s">
        <v>756</v>
      </c>
      <c r="D390" s="5" t="s">
        <v>757</v>
      </c>
      <c r="E390" s="5"/>
      <c r="F390" s="5"/>
      <c r="G390" s="5"/>
      <c r="H390" s="5"/>
      <c r="I390" s="5"/>
      <c r="J390" s="5" t="s">
        <v>96</v>
      </c>
      <c r="K390" s="5"/>
      <c r="L390" s="5"/>
      <c r="M390" s="5"/>
      <c r="N390" s="5" t="s">
        <v>96</v>
      </c>
      <c r="O390" s="5" t="s">
        <v>96</v>
      </c>
      <c r="P390" s="5"/>
      <c r="Q390" s="5"/>
      <c r="R390" s="5"/>
      <c r="S390" s="5"/>
      <c r="T390" s="5"/>
      <c r="U390" s="620"/>
      <c r="V390" s="6"/>
      <c r="W390" s="7"/>
      <c r="X390" s="7"/>
      <c r="Y390" s="7"/>
      <c r="Z390" s="7"/>
    </row>
    <row r="391" spans="1:26" ht="12.75" customHeight="1">
      <c r="A391" s="5" t="s">
        <v>699</v>
      </c>
      <c r="B391" s="5" t="s">
        <v>700</v>
      </c>
      <c r="C391" s="5" t="s">
        <v>758</v>
      </c>
      <c r="D391" s="5" t="s">
        <v>759</v>
      </c>
      <c r="E391" s="5"/>
      <c r="F391" s="5"/>
      <c r="G391" s="5"/>
      <c r="H391" s="5"/>
      <c r="I391" s="5"/>
      <c r="J391" s="5" t="s">
        <v>96</v>
      </c>
      <c r="K391" s="5"/>
      <c r="L391" s="5"/>
      <c r="M391" s="5"/>
      <c r="N391" s="5" t="s">
        <v>96</v>
      </c>
      <c r="O391" s="5" t="s">
        <v>96</v>
      </c>
      <c r="P391" s="5"/>
      <c r="Q391" s="5"/>
      <c r="R391" s="5"/>
      <c r="S391" s="5"/>
      <c r="T391" s="5"/>
      <c r="U391" s="620"/>
      <c r="V391" s="6"/>
      <c r="W391" s="7"/>
      <c r="X391" s="7"/>
      <c r="Y391" s="7"/>
      <c r="Z391" s="7"/>
    </row>
    <row r="392" spans="1:26" ht="12.75" customHeight="1">
      <c r="A392" s="5" t="s">
        <v>699</v>
      </c>
      <c r="B392" s="5" t="s">
        <v>700</v>
      </c>
      <c r="C392" s="5" t="s">
        <v>760</v>
      </c>
      <c r="D392" s="5" t="s">
        <v>761</v>
      </c>
      <c r="E392" s="5"/>
      <c r="F392" s="5"/>
      <c r="G392" s="5"/>
      <c r="H392" s="5"/>
      <c r="I392" s="5"/>
      <c r="J392" s="5" t="s">
        <v>96</v>
      </c>
      <c r="K392" s="5"/>
      <c r="L392" s="5"/>
      <c r="M392" s="5"/>
      <c r="N392" s="5" t="s">
        <v>96</v>
      </c>
      <c r="O392" s="5" t="s">
        <v>96</v>
      </c>
      <c r="P392" s="5"/>
      <c r="Q392" s="5"/>
      <c r="R392" s="5"/>
      <c r="S392" s="5"/>
      <c r="T392" s="5"/>
      <c r="U392" s="620"/>
      <c r="V392" s="6"/>
      <c r="W392" s="7"/>
      <c r="X392" s="7"/>
      <c r="Y392" s="7"/>
      <c r="Z392" s="7"/>
    </row>
    <row r="393" spans="1:26" ht="12.75" customHeight="1">
      <c r="A393" s="5" t="s">
        <v>699</v>
      </c>
      <c r="B393" s="5" t="s">
        <v>700</v>
      </c>
      <c r="C393" s="5" t="s">
        <v>762</v>
      </c>
      <c r="D393" s="5" t="s">
        <v>763</v>
      </c>
      <c r="E393" s="5"/>
      <c r="F393" s="5"/>
      <c r="G393" s="5"/>
      <c r="H393" s="5"/>
      <c r="I393" s="5"/>
      <c r="J393" s="5" t="s">
        <v>96</v>
      </c>
      <c r="K393" s="5"/>
      <c r="L393" s="5"/>
      <c r="M393" s="5"/>
      <c r="N393" s="5" t="s">
        <v>96</v>
      </c>
      <c r="O393" s="5" t="s">
        <v>96</v>
      </c>
      <c r="P393" s="5"/>
      <c r="Q393" s="5"/>
      <c r="R393" s="5"/>
      <c r="S393" s="5"/>
      <c r="T393" s="5"/>
      <c r="U393" s="620"/>
      <c r="V393" s="6"/>
      <c r="W393" s="7"/>
      <c r="X393" s="7"/>
      <c r="Y393" s="7"/>
      <c r="Z393" s="7"/>
    </row>
    <row r="394" spans="1:26" ht="12.75" customHeight="1">
      <c r="A394" s="5" t="s">
        <v>699</v>
      </c>
      <c r="B394" s="5" t="s">
        <v>700</v>
      </c>
      <c r="C394" s="5" t="s">
        <v>764</v>
      </c>
      <c r="D394" s="5" t="s">
        <v>765</v>
      </c>
      <c r="E394" s="5"/>
      <c r="F394" s="5"/>
      <c r="G394" s="5"/>
      <c r="H394" s="5"/>
      <c r="I394" s="5"/>
      <c r="J394" s="5" t="s">
        <v>96</v>
      </c>
      <c r="K394" s="5"/>
      <c r="L394" s="5"/>
      <c r="M394" s="5"/>
      <c r="N394" s="5" t="s">
        <v>96</v>
      </c>
      <c r="O394" s="5" t="s">
        <v>96</v>
      </c>
      <c r="P394" s="5"/>
      <c r="Q394" s="5"/>
      <c r="R394" s="5"/>
      <c r="S394" s="5"/>
      <c r="T394" s="5"/>
      <c r="U394" s="620"/>
      <c r="V394" s="6"/>
      <c r="W394" s="7"/>
      <c r="X394" s="7"/>
      <c r="Y394" s="7"/>
      <c r="Z394" s="7"/>
    </row>
    <row r="395" spans="1:26" ht="12.75" customHeight="1">
      <c r="A395" s="5" t="s">
        <v>699</v>
      </c>
      <c r="B395" s="5" t="s">
        <v>700</v>
      </c>
      <c r="C395" s="5" t="s">
        <v>766</v>
      </c>
      <c r="D395" s="5" t="s">
        <v>767</v>
      </c>
      <c r="E395" s="5"/>
      <c r="F395" s="5"/>
      <c r="G395" s="5"/>
      <c r="H395" s="5"/>
      <c r="I395" s="5"/>
      <c r="J395" s="5" t="s">
        <v>96</v>
      </c>
      <c r="K395" s="5"/>
      <c r="L395" s="5"/>
      <c r="M395" s="5"/>
      <c r="N395" s="5" t="s">
        <v>96</v>
      </c>
      <c r="O395" s="5" t="s">
        <v>96</v>
      </c>
      <c r="P395" s="5"/>
      <c r="Q395" s="5"/>
      <c r="R395" s="5"/>
      <c r="S395" s="5"/>
      <c r="T395" s="5"/>
      <c r="U395" s="620"/>
      <c r="V395" s="6"/>
      <c r="W395" s="7"/>
      <c r="X395" s="7"/>
      <c r="Y395" s="7"/>
      <c r="Z395" s="7"/>
    </row>
    <row r="396" spans="1:26" ht="12.75" customHeight="1">
      <c r="A396" s="5" t="s">
        <v>699</v>
      </c>
      <c r="B396" s="5" t="s">
        <v>700</v>
      </c>
      <c r="C396" s="5" t="s">
        <v>768</v>
      </c>
      <c r="D396" s="5" t="s">
        <v>769</v>
      </c>
      <c r="E396" s="5"/>
      <c r="F396" s="5"/>
      <c r="G396" s="5"/>
      <c r="H396" s="5"/>
      <c r="I396" s="5"/>
      <c r="J396" s="5" t="s">
        <v>96</v>
      </c>
      <c r="K396" s="5"/>
      <c r="L396" s="5"/>
      <c r="M396" s="5"/>
      <c r="N396" s="5" t="s">
        <v>96</v>
      </c>
      <c r="O396" s="5" t="s">
        <v>96</v>
      </c>
      <c r="P396" s="5"/>
      <c r="Q396" s="5"/>
      <c r="R396" s="5"/>
      <c r="S396" s="5"/>
      <c r="T396" s="5"/>
      <c r="U396" s="620"/>
      <c r="V396" s="6"/>
      <c r="W396" s="7"/>
      <c r="X396" s="7"/>
      <c r="Y396" s="7"/>
      <c r="Z396" s="7"/>
    </row>
    <row r="397" spans="1:26" ht="12.75" customHeight="1">
      <c r="A397" s="5" t="s">
        <v>699</v>
      </c>
      <c r="B397" s="5" t="s">
        <v>700</v>
      </c>
      <c r="C397" s="5" t="s">
        <v>770</v>
      </c>
      <c r="D397" s="5" t="s">
        <v>769</v>
      </c>
      <c r="E397" s="5"/>
      <c r="F397" s="5"/>
      <c r="G397" s="5"/>
      <c r="H397" s="5"/>
      <c r="I397" s="5"/>
      <c r="J397" s="5" t="s">
        <v>96</v>
      </c>
      <c r="K397" s="5"/>
      <c r="L397" s="5"/>
      <c r="M397" s="5"/>
      <c r="N397" s="5" t="s">
        <v>96</v>
      </c>
      <c r="O397" s="5" t="s">
        <v>96</v>
      </c>
      <c r="P397" s="5"/>
      <c r="Q397" s="5"/>
      <c r="R397" s="5"/>
      <c r="S397" s="5"/>
      <c r="T397" s="5"/>
      <c r="U397" s="620"/>
      <c r="V397" s="6"/>
      <c r="W397" s="7"/>
      <c r="X397" s="7"/>
      <c r="Y397" s="7"/>
      <c r="Z397" s="7"/>
    </row>
    <row r="398" spans="1:26" ht="12.75" customHeight="1">
      <c r="A398" s="5" t="s">
        <v>699</v>
      </c>
      <c r="B398" s="5" t="s">
        <v>700</v>
      </c>
      <c r="C398" s="5" t="s">
        <v>771</v>
      </c>
      <c r="D398" s="5" t="s">
        <v>769</v>
      </c>
      <c r="E398" s="5"/>
      <c r="F398" s="5"/>
      <c r="G398" s="5"/>
      <c r="H398" s="5"/>
      <c r="I398" s="5"/>
      <c r="J398" s="5" t="s">
        <v>96</v>
      </c>
      <c r="K398" s="5"/>
      <c r="L398" s="5"/>
      <c r="M398" s="5"/>
      <c r="N398" s="5" t="s">
        <v>96</v>
      </c>
      <c r="O398" s="5" t="s">
        <v>96</v>
      </c>
      <c r="P398" s="5"/>
      <c r="Q398" s="5"/>
      <c r="R398" s="5"/>
      <c r="S398" s="5"/>
      <c r="T398" s="5"/>
      <c r="U398" s="620"/>
      <c r="V398" s="6"/>
      <c r="W398" s="7"/>
      <c r="X398" s="7"/>
      <c r="Y398" s="7"/>
      <c r="Z398" s="7"/>
    </row>
    <row r="399" spans="1:26" ht="12.75" customHeight="1">
      <c r="A399" s="5" t="s">
        <v>699</v>
      </c>
      <c r="B399" s="5" t="s">
        <v>700</v>
      </c>
      <c r="C399" s="5" t="s">
        <v>772</v>
      </c>
      <c r="D399" s="5" t="s">
        <v>769</v>
      </c>
      <c r="E399" s="5"/>
      <c r="F399" s="5"/>
      <c r="G399" s="5"/>
      <c r="H399" s="5"/>
      <c r="I399" s="5"/>
      <c r="J399" s="5" t="s">
        <v>96</v>
      </c>
      <c r="K399" s="5"/>
      <c r="L399" s="5"/>
      <c r="M399" s="5"/>
      <c r="N399" s="5" t="s">
        <v>96</v>
      </c>
      <c r="O399" s="5" t="s">
        <v>96</v>
      </c>
      <c r="P399" s="5"/>
      <c r="Q399" s="5"/>
      <c r="R399" s="5"/>
      <c r="S399" s="5"/>
      <c r="T399" s="5"/>
      <c r="U399" s="620"/>
      <c r="V399" s="6"/>
      <c r="W399" s="7"/>
      <c r="X399" s="7"/>
      <c r="Y399" s="7"/>
      <c r="Z399" s="7"/>
    </row>
    <row r="400" spans="1:26" ht="12.75" customHeight="1">
      <c r="A400" s="5" t="s">
        <v>699</v>
      </c>
      <c r="B400" s="5" t="s">
        <v>700</v>
      </c>
      <c r="C400" s="5" t="s">
        <v>773</v>
      </c>
      <c r="D400" s="5" t="s">
        <v>769</v>
      </c>
      <c r="E400" s="5"/>
      <c r="F400" s="5"/>
      <c r="G400" s="5"/>
      <c r="H400" s="5"/>
      <c r="I400" s="5"/>
      <c r="J400" s="5" t="s">
        <v>96</v>
      </c>
      <c r="K400" s="5"/>
      <c r="L400" s="5"/>
      <c r="M400" s="5"/>
      <c r="N400" s="5" t="s">
        <v>96</v>
      </c>
      <c r="O400" s="5" t="s">
        <v>96</v>
      </c>
      <c r="P400" s="5"/>
      <c r="Q400" s="5"/>
      <c r="R400" s="5"/>
      <c r="S400" s="5"/>
      <c r="T400" s="5"/>
      <c r="U400" s="620"/>
      <c r="V400" s="6"/>
      <c r="W400" s="7"/>
      <c r="X400" s="7"/>
      <c r="Y400" s="7"/>
      <c r="Z400" s="7"/>
    </row>
    <row r="401" spans="1:26" ht="12.75" customHeight="1">
      <c r="A401" s="5" t="s">
        <v>699</v>
      </c>
      <c r="B401" s="5" t="s">
        <v>700</v>
      </c>
      <c r="C401" s="5" t="s">
        <v>774</v>
      </c>
      <c r="D401" s="5" t="s">
        <v>769</v>
      </c>
      <c r="E401" s="5"/>
      <c r="F401" s="5"/>
      <c r="G401" s="5"/>
      <c r="H401" s="5"/>
      <c r="I401" s="5"/>
      <c r="J401" s="5" t="s">
        <v>96</v>
      </c>
      <c r="K401" s="5"/>
      <c r="L401" s="5"/>
      <c r="M401" s="5"/>
      <c r="N401" s="5" t="s">
        <v>96</v>
      </c>
      <c r="O401" s="5" t="s">
        <v>96</v>
      </c>
      <c r="P401" s="5"/>
      <c r="Q401" s="5"/>
      <c r="R401" s="5"/>
      <c r="S401" s="5"/>
      <c r="T401" s="5"/>
      <c r="U401" s="620"/>
      <c r="V401" s="6"/>
      <c r="W401" s="7"/>
      <c r="X401" s="7"/>
      <c r="Y401" s="7"/>
      <c r="Z401" s="7"/>
    </row>
    <row r="402" spans="1:26" ht="12.75" customHeight="1">
      <c r="A402" s="5" t="s">
        <v>699</v>
      </c>
      <c r="B402" s="5" t="s">
        <v>700</v>
      </c>
      <c r="C402" s="5" t="s">
        <v>775</v>
      </c>
      <c r="D402" s="5" t="s">
        <v>769</v>
      </c>
      <c r="E402" s="5"/>
      <c r="F402" s="5"/>
      <c r="G402" s="5"/>
      <c r="H402" s="5"/>
      <c r="I402" s="5"/>
      <c r="J402" s="5" t="s">
        <v>96</v>
      </c>
      <c r="K402" s="5"/>
      <c r="L402" s="5"/>
      <c r="M402" s="5"/>
      <c r="N402" s="5" t="s">
        <v>96</v>
      </c>
      <c r="O402" s="5" t="s">
        <v>96</v>
      </c>
      <c r="P402" s="5"/>
      <c r="Q402" s="5"/>
      <c r="R402" s="5"/>
      <c r="S402" s="5"/>
      <c r="T402" s="5"/>
      <c r="U402" s="620"/>
      <c r="V402" s="6"/>
      <c r="W402" s="7"/>
      <c r="X402" s="7"/>
      <c r="Y402" s="7"/>
      <c r="Z402" s="7"/>
    </row>
    <row r="403" spans="1:26" ht="12.75" customHeight="1">
      <c r="A403" s="5" t="s">
        <v>699</v>
      </c>
      <c r="B403" s="5" t="s">
        <v>700</v>
      </c>
      <c r="C403" s="5" t="s">
        <v>776</v>
      </c>
      <c r="D403" s="5" t="s">
        <v>777</v>
      </c>
      <c r="E403" s="5"/>
      <c r="F403" s="5"/>
      <c r="G403" s="5"/>
      <c r="H403" s="5"/>
      <c r="I403" s="5"/>
      <c r="J403" s="5" t="s">
        <v>96</v>
      </c>
      <c r="K403" s="5"/>
      <c r="L403" s="5"/>
      <c r="M403" s="5"/>
      <c r="N403" s="5" t="s">
        <v>96</v>
      </c>
      <c r="O403" s="5" t="s">
        <v>96</v>
      </c>
      <c r="P403" s="5"/>
      <c r="Q403" s="5"/>
      <c r="R403" s="5"/>
      <c r="S403" s="5"/>
      <c r="T403" s="5"/>
      <c r="U403" s="620"/>
      <c r="V403" s="6"/>
      <c r="W403" s="7"/>
      <c r="X403" s="7"/>
      <c r="Y403" s="7"/>
      <c r="Z403" s="7"/>
    </row>
    <row r="404" spans="1:26" ht="12.75" customHeight="1">
      <c r="A404" s="5" t="s">
        <v>699</v>
      </c>
      <c r="B404" s="5" t="s">
        <v>700</v>
      </c>
      <c r="C404" s="5" t="s">
        <v>778</v>
      </c>
      <c r="D404" s="5" t="s">
        <v>779</v>
      </c>
      <c r="E404" s="5"/>
      <c r="F404" s="5"/>
      <c r="G404" s="5"/>
      <c r="H404" s="5"/>
      <c r="I404" s="5"/>
      <c r="J404" s="5" t="s">
        <v>96</v>
      </c>
      <c r="K404" s="5"/>
      <c r="L404" s="5"/>
      <c r="M404" s="5"/>
      <c r="N404" s="5" t="s">
        <v>96</v>
      </c>
      <c r="O404" s="5" t="s">
        <v>96</v>
      </c>
      <c r="P404" s="5"/>
      <c r="Q404" s="5"/>
      <c r="R404" s="5"/>
      <c r="S404" s="5"/>
      <c r="T404" s="5"/>
      <c r="U404" s="620"/>
      <c r="V404" s="6"/>
      <c r="W404" s="7"/>
      <c r="X404" s="7"/>
      <c r="Y404" s="7"/>
      <c r="Z404" s="7"/>
    </row>
    <row r="405" spans="1:26" ht="12.75" customHeight="1">
      <c r="A405" s="5" t="s">
        <v>699</v>
      </c>
      <c r="B405" s="5" t="s">
        <v>700</v>
      </c>
      <c r="C405" s="5" t="s">
        <v>780</v>
      </c>
      <c r="D405" s="5" t="s">
        <v>781</v>
      </c>
      <c r="E405" s="5"/>
      <c r="F405" s="5"/>
      <c r="G405" s="5"/>
      <c r="H405" s="5"/>
      <c r="I405" s="5"/>
      <c r="J405" s="5" t="s">
        <v>96</v>
      </c>
      <c r="K405" s="5"/>
      <c r="L405" s="5"/>
      <c r="M405" s="5"/>
      <c r="N405" s="5" t="s">
        <v>96</v>
      </c>
      <c r="O405" s="5" t="s">
        <v>96</v>
      </c>
      <c r="P405" s="5"/>
      <c r="Q405" s="5"/>
      <c r="R405" s="5"/>
      <c r="S405" s="5"/>
      <c r="T405" s="5"/>
      <c r="U405" s="620"/>
      <c r="V405" s="6"/>
      <c r="W405" s="7"/>
      <c r="X405" s="7"/>
      <c r="Y405" s="7"/>
      <c r="Z405" s="7"/>
    </row>
    <row r="406" spans="1:26" ht="12.75" customHeight="1">
      <c r="A406" s="5" t="s">
        <v>699</v>
      </c>
      <c r="B406" s="5" t="s">
        <v>700</v>
      </c>
      <c r="C406" s="5" t="s">
        <v>782</v>
      </c>
      <c r="D406" s="5" t="s">
        <v>783</v>
      </c>
      <c r="E406" s="5"/>
      <c r="F406" s="5"/>
      <c r="G406" s="5"/>
      <c r="H406" s="5"/>
      <c r="I406" s="5"/>
      <c r="J406" s="5" t="s">
        <v>96</v>
      </c>
      <c r="K406" s="5"/>
      <c r="L406" s="5"/>
      <c r="M406" s="5"/>
      <c r="N406" s="5" t="s">
        <v>96</v>
      </c>
      <c r="O406" s="5" t="s">
        <v>96</v>
      </c>
      <c r="P406" s="5"/>
      <c r="Q406" s="5"/>
      <c r="R406" s="5"/>
      <c r="S406" s="5"/>
      <c r="T406" s="5"/>
      <c r="U406" s="620"/>
      <c r="V406" s="6"/>
      <c r="W406" s="7"/>
      <c r="X406" s="7"/>
      <c r="Y406" s="7"/>
      <c r="Z406" s="7"/>
    </row>
    <row r="407" spans="1:26" ht="12.75" customHeight="1">
      <c r="A407" s="5" t="s">
        <v>699</v>
      </c>
      <c r="B407" s="5" t="s">
        <v>700</v>
      </c>
      <c r="C407" s="5" t="s">
        <v>784</v>
      </c>
      <c r="D407" s="5" t="s">
        <v>785</v>
      </c>
      <c r="E407" s="5"/>
      <c r="F407" s="5"/>
      <c r="G407" s="5"/>
      <c r="H407" s="5"/>
      <c r="I407" s="5"/>
      <c r="J407" s="5" t="s">
        <v>96</v>
      </c>
      <c r="K407" s="5"/>
      <c r="L407" s="5"/>
      <c r="M407" s="5"/>
      <c r="N407" s="5" t="s">
        <v>96</v>
      </c>
      <c r="O407" s="5" t="s">
        <v>96</v>
      </c>
      <c r="P407" s="5"/>
      <c r="Q407" s="5"/>
      <c r="R407" s="5"/>
      <c r="S407" s="5"/>
      <c r="T407" s="5"/>
      <c r="U407" s="620"/>
      <c r="V407" s="6"/>
      <c r="W407" s="7"/>
      <c r="X407" s="7"/>
      <c r="Y407" s="7"/>
      <c r="Z407" s="7"/>
    </row>
    <row r="408" spans="1:26" ht="12.75" customHeight="1">
      <c r="A408" s="5" t="s">
        <v>699</v>
      </c>
      <c r="B408" s="5" t="s">
        <v>700</v>
      </c>
      <c r="C408" s="5" t="s">
        <v>786</v>
      </c>
      <c r="D408" s="5" t="s">
        <v>787</v>
      </c>
      <c r="E408" s="5"/>
      <c r="F408" s="5"/>
      <c r="G408" s="5"/>
      <c r="H408" s="5"/>
      <c r="I408" s="5"/>
      <c r="J408" s="5" t="s">
        <v>96</v>
      </c>
      <c r="K408" s="5"/>
      <c r="L408" s="5"/>
      <c r="M408" s="5"/>
      <c r="N408" s="5" t="s">
        <v>96</v>
      </c>
      <c r="O408" s="5" t="s">
        <v>96</v>
      </c>
      <c r="P408" s="5"/>
      <c r="Q408" s="5"/>
      <c r="R408" s="5"/>
      <c r="S408" s="5"/>
      <c r="T408" s="5"/>
      <c r="U408" s="620"/>
      <c r="V408" s="6"/>
      <c r="W408" s="7"/>
      <c r="X408" s="7"/>
      <c r="Y408" s="7"/>
      <c r="Z408" s="7"/>
    </row>
    <row r="409" spans="1:26" ht="12.75" customHeight="1">
      <c r="A409" s="5" t="s">
        <v>699</v>
      </c>
      <c r="B409" s="5" t="s">
        <v>700</v>
      </c>
      <c r="C409" s="5" t="s">
        <v>788</v>
      </c>
      <c r="D409" s="5" t="s">
        <v>789</v>
      </c>
      <c r="E409" s="5"/>
      <c r="F409" s="5"/>
      <c r="G409" s="5"/>
      <c r="H409" s="5"/>
      <c r="I409" s="5"/>
      <c r="J409" s="5" t="s">
        <v>96</v>
      </c>
      <c r="K409" s="5"/>
      <c r="L409" s="5"/>
      <c r="M409" s="5"/>
      <c r="N409" s="5" t="s">
        <v>96</v>
      </c>
      <c r="O409" s="5" t="s">
        <v>96</v>
      </c>
      <c r="P409" s="5"/>
      <c r="Q409" s="5"/>
      <c r="R409" s="5"/>
      <c r="S409" s="5"/>
      <c r="T409" s="5"/>
      <c r="U409" s="620"/>
      <c r="V409" s="6"/>
      <c r="W409" s="7"/>
      <c r="X409" s="7"/>
      <c r="Y409" s="7"/>
      <c r="Z409" s="7"/>
    </row>
    <row r="410" spans="1:26" ht="12.75" customHeight="1">
      <c r="A410" s="5" t="s">
        <v>699</v>
      </c>
      <c r="B410" s="5" t="s">
        <v>700</v>
      </c>
      <c r="C410" s="5" t="s">
        <v>790</v>
      </c>
      <c r="D410" s="5" t="s">
        <v>791</v>
      </c>
      <c r="E410" s="5"/>
      <c r="F410" s="5"/>
      <c r="G410" s="5"/>
      <c r="H410" s="5"/>
      <c r="I410" s="5"/>
      <c r="J410" s="5" t="s">
        <v>96</v>
      </c>
      <c r="K410" s="5"/>
      <c r="L410" s="5"/>
      <c r="M410" s="5"/>
      <c r="N410" s="5" t="s">
        <v>96</v>
      </c>
      <c r="O410" s="5" t="s">
        <v>96</v>
      </c>
      <c r="P410" s="5"/>
      <c r="Q410" s="5"/>
      <c r="R410" s="5"/>
      <c r="S410" s="5"/>
      <c r="T410" s="5"/>
      <c r="U410" s="620"/>
      <c r="V410" s="6"/>
      <c r="W410" s="7"/>
      <c r="X410" s="7"/>
      <c r="Y410" s="7"/>
      <c r="Z410" s="7"/>
    </row>
    <row r="411" spans="1:26" ht="12.75" customHeight="1">
      <c r="A411" s="5" t="s">
        <v>699</v>
      </c>
      <c r="B411" s="5" t="s">
        <v>700</v>
      </c>
      <c r="C411" s="5" t="s">
        <v>792</v>
      </c>
      <c r="D411" s="5" t="s">
        <v>793</v>
      </c>
      <c r="E411" s="5"/>
      <c r="F411" s="5"/>
      <c r="G411" s="5"/>
      <c r="H411" s="5"/>
      <c r="I411" s="5"/>
      <c r="J411" s="5" t="s">
        <v>96</v>
      </c>
      <c r="K411" s="5"/>
      <c r="L411" s="5"/>
      <c r="M411" s="5"/>
      <c r="N411" s="5" t="s">
        <v>96</v>
      </c>
      <c r="O411" s="5" t="s">
        <v>96</v>
      </c>
      <c r="P411" s="5"/>
      <c r="Q411" s="5"/>
      <c r="R411" s="5"/>
      <c r="S411" s="5"/>
      <c r="T411" s="5"/>
      <c r="U411" s="620"/>
      <c r="V411" s="6"/>
      <c r="W411" s="7"/>
      <c r="X411" s="7"/>
      <c r="Y411" s="7"/>
      <c r="Z411" s="7"/>
    </row>
    <row r="412" spans="1:26" ht="12.75" customHeight="1">
      <c r="A412" s="5" t="s">
        <v>699</v>
      </c>
      <c r="B412" s="5" t="s">
        <v>700</v>
      </c>
      <c r="C412" s="5" t="s">
        <v>794</v>
      </c>
      <c r="D412" s="5" t="s">
        <v>795</v>
      </c>
      <c r="E412" s="5"/>
      <c r="F412" s="5"/>
      <c r="G412" s="5"/>
      <c r="H412" s="5"/>
      <c r="I412" s="5"/>
      <c r="J412" s="5" t="s">
        <v>96</v>
      </c>
      <c r="K412" s="5"/>
      <c r="L412" s="5"/>
      <c r="M412" s="5"/>
      <c r="N412" s="5" t="s">
        <v>96</v>
      </c>
      <c r="O412" s="5" t="s">
        <v>96</v>
      </c>
      <c r="P412" s="5"/>
      <c r="Q412" s="5"/>
      <c r="R412" s="5"/>
      <c r="S412" s="5"/>
      <c r="T412" s="5"/>
      <c r="U412" s="620"/>
      <c r="V412" s="6"/>
      <c r="W412" s="7"/>
      <c r="X412" s="7"/>
      <c r="Y412" s="7"/>
      <c r="Z412" s="7"/>
    </row>
    <row r="413" spans="1:26" ht="12.75" customHeight="1">
      <c r="A413" s="5" t="s">
        <v>699</v>
      </c>
      <c r="B413" s="5" t="s">
        <v>700</v>
      </c>
      <c r="C413" s="5" t="s">
        <v>796</v>
      </c>
      <c r="D413" s="5" t="s">
        <v>797</v>
      </c>
      <c r="E413" s="5"/>
      <c r="F413" s="5"/>
      <c r="G413" s="5"/>
      <c r="H413" s="5"/>
      <c r="I413" s="5"/>
      <c r="J413" s="5" t="s">
        <v>96</v>
      </c>
      <c r="K413" s="5"/>
      <c r="L413" s="5"/>
      <c r="M413" s="5"/>
      <c r="N413" s="5" t="s">
        <v>96</v>
      </c>
      <c r="O413" s="5" t="s">
        <v>96</v>
      </c>
      <c r="P413" s="5"/>
      <c r="Q413" s="5"/>
      <c r="R413" s="5"/>
      <c r="S413" s="5"/>
      <c r="T413" s="5"/>
      <c r="U413" s="620"/>
      <c r="V413" s="6"/>
      <c r="W413" s="7"/>
      <c r="X413" s="7"/>
      <c r="Y413" s="7"/>
      <c r="Z413" s="7"/>
    </row>
    <row r="414" spans="1:26" ht="12.75" customHeight="1">
      <c r="A414" s="5" t="s">
        <v>699</v>
      </c>
      <c r="B414" s="5" t="s">
        <v>700</v>
      </c>
      <c r="C414" s="5" t="s">
        <v>798</v>
      </c>
      <c r="D414" s="5" t="s">
        <v>799</v>
      </c>
      <c r="E414" s="5"/>
      <c r="F414" s="5"/>
      <c r="G414" s="5"/>
      <c r="H414" s="5"/>
      <c r="I414" s="5"/>
      <c r="J414" s="5" t="s">
        <v>96</v>
      </c>
      <c r="K414" s="5"/>
      <c r="L414" s="5"/>
      <c r="M414" s="5"/>
      <c r="N414" s="5" t="s">
        <v>96</v>
      </c>
      <c r="O414" s="5" t="s">
        <v>96</v>
      </c>
      <c r="P414" s="5"/>
      <c r="Q414" s="5"/>
      <c r="R414" s="5"/>
      <c r="S414" s="5"/>
      <c r="T414" s="5"/>
      <c r="U414" s="620"/>
      <c r="V414" s="6"/>
      <c r="W414" s="7"/>
      <c r="X414" s="7"/>
      <c r="Y414" s="7"/>
      <c r="Z414" s="7"/>
    </row>
    <row r="415" spans="1:26" ht="12.75" customHeight="1">
      <c r="A415" s="5" t="s">
        <v>699</v>
      </c>
      <c r="B415" s="5" t="s">
        <v>700</v>
      </c>
      <c r="C415" s="5" t="s">
        <v>800</v>
      </c>
      <c r="D415" s="5" t="s">
        <v>801</v>
      </c>
      <c r="E415" s="5"/>
      <c r="F415" s="5"/>
      <c r="G415" s="5"/>
      <c r="H415" s="5"/>
      <c r="I415" s="5"/>
      <c r="J415" s="5" t="s">
        <v>96</v>
      </c>
      <c r="K415" s="5"/>
      <c r="L415" s="5"/>
      <c r="M415" s="5"/>
      <c r="N415" s="5" t="s">
        <v>96</v>
      </c>
      <c r="O415" s="5" t="s">
        <v>96</v>
      </c>
      <c r="P415" s="5"/>
      <c r="Q415" s="5"/>
      <c r="R415" s="5"/>
      <c r="S415" s="5"/>
      <c r="T415" s="5"/>
      <c r="U415" s="620"/>
      <c r="V415" s="6"/>
      <c r="W415" s="7"/>
      <c r="X415" s="7"/>
      <c r="Y415" s="7"/>
      <c r="Z415" s="7"/>
    </row>
    <row r="416" spans="1:26" ht="12.75" customHeight="1">
      <c r="A416" s="5" t="s">
        <v>699</v>
      </c>
      <c r="B416" s="5" t="s">
        <v>700</v>
      </c>
      <c r="C416" s="5" t="s">
        <v>802</v>
      </c>
      <c r="D416" s="5" t="s">
        <v>803</v>
      </c>
      <c r="E416" s="5"/>
      <c r="F416" s="5"/>
      <c r="G416" s="5"/>
      <c r="H416" s="5"/>
      <c r="I416" s="5"/>
      <c r="J416" s="5" t="s">
        <v>96</v>
      </c>
      <c r="K416" s="5"/>
      <c r="L416" s="5"/>
      <c r="M416" s="5"/>
      <c r="N416" s="5" t="s">
        <v>96</v>
      </c>
      <c r="O416" s="5" t="s">
        <v>96</v>
      </c>
      <c r="P416" s="5"/>
      <c r="Q416" s="5"/>
      <c r="R416" s="5"/>
      <c r="S416" s="5"/>
      <c r="T416" s="5"/>
      <c r="U416" s="620"/>
      <c r="V416" s="6"/>
      <c r="W416" s="7"/>
      <c r="X416" s="7"/>
      <c r="Y416" s="7"/>
      <c r="Z416" s="7"/>
    </row>
    <row r="417" spans="1:26" ht="12.75" customHeight="1">
      <c r="A417" s="5" t="s">
        <v>699</v>
      </c>
      <c r="B417" s="5" t="s">
        <v>700</v>
      </c>
      <c r="C417" s="5" t="s">
        <v>804</v>
      </c>
      <c r="D417" s="5" t="s">
        <v>805</v>
      </c>
      <c r="E417" s="5"/>
      <c r="F417" s="5"/>
      <c r="G417" s="5"/>
      <c r="H417" s="5"/>
      <c r="I417" s="5"/>
      <c r="J417" s="5" t="s">
        <v>96</v>
      </c>
      <c r="K417" s="5"/>
      <c r="L417" s="5"/>
      <c r="M417" s="5"/>
      <c r="N417" s="5" t="s">
        <v>96</v>
      </c>
      <c r="O417" s="5" t="s">
        <v>96</v>
      </c>
      <c r="P417" s="5"/>
      <c r="Q417" s="5"/>
      <c r="R417" s="5"/>
      <c r="S417" s="5"/>
      <c r="T417" s="5"/>
      <c r="U417" s="620"/>
      <c r="V417" s="6"/>
      <c r="W417" s="7"/>
      <c r="X417" s="7"/>
      <c r="Y417" s="7"/>
      <c r="Z417" s="7"/>
    </row>
    <row r="418" spans="1:26" ht="12.75" customHeight="1">
      <c r="A418" s="5" t="s">
        <v>699</v>
      </c>
      <c r="B418" s="5" t="s">
        <v>700</v>
      </c>
      <c r="C418" s="5" t="s">
        <v>806</v>
      </c>
      <c r="D418" s="5" t="s">
        <v>807</v>
      </c>
      <c r="E418" s="5"/>
      <c r="F418" s="5"/>
      <c r="G418" s="5"/>
      <c r="H418" s="5"/>
      <c r="I418" s="5"/>
      <c r="J418" s="5" t="s">
        <v>96</v>
      </c>
      <c r="K418" s="5"/>
      <c r="L418" s="5"/>
      <c r="M418" s="5"/>
      <c r="N418" s="5" t="s">
        <v>96</v>
      </c>
      <c r="O418" s="5" t="s">
        <v>96</v>
      </c>
      <c r="P418" s="5"/>
      <c r="Q418" s="5"/>
      <c r="R418" s="5"/>
      <c r="S418" s="5"/>
      <c r="T418" s="5"/>
      <c r="U418" s="620"/>
      <c r="V418" s="6"/>
      <c r="W418" s="7"/>
      <c r="X418" s="7"/>
      <c r="Y418" s="7"/>
      <c r="Z418" s="7"/>
    </row>
    <row r="419" spans="1:26" ht="12.75" customHeight="1">
      <c r="A419" s="5" t="s">
        <v>699</v>
      </c>
      <c r="B419" s="5" t="s">
        <v>700</v>
      </c>
      <c r="C419" s="5" t="s">
        <v>808</v>
      </c>
      <c r="D419" s="5" t="s">
        <v>809</v>
      </c>
      <c r="E419" s="5"/>
      <c r="F419" s="5"/>
      <c r="G419" s="5"/>
      <c r="H419" s="5"/>
      <c r="I419" s="5"/>
      <c r="J419" s="5" t="s">
        <v>96</v>
      </c>
      <c r="K419" s="5"/>
      <c r="L419" s="5"/>
      <c r="M419" s="5"/>
      <c r="N419" s="5" t="s">
        <v>96</v>
      </c>
      <c r="O419" s="5" t="s">
        <v>96</v>
      </c>
      <c r="P419" s="5"/>
      <c r="Q419" s="5"/>
      <c r="R419" s="5"/>
      <c r="S419" s="5"/>
      <c r="T419" s="5"/>
      <c r="U419" s="620"/>
      <c r="V419" s="6"/>
      <c r="W419" s="7"/>
      <c r="X419" s="7"/>
      <c r="Y419" s="7"/>
      <c r="Z419" s="7"/>
    </row>
    <row r="420" spans="1:26" ht="12.75" customHeight="1">
      <c r="A420" s="5" t="s">
        <v>426</v>
      </c>
      <c r="B420" s="5" t="s">
        <v>427</v>
      </c>
      <c r="C420" s="620" t="s">
        <v>810</v>
      </c>
      <c r="D420" s="5" t="s">
        <v>811</v>
      </c>
      <c r="E420" s="5"/>
      <c r="F420" s="5"/>
      <c r="G420" s="5"/>
      <c r="H420" s="5"/>
      <c r="I420" s="5"/>
      <c r="J420" s="5"/>
      <c r="K420" s="5"/>
      <c r="L420" s="5"/>
      <c r="M420" s="5"/>
      <c r="N420" s="5" t="s">
        <v>96</v>
      </c>
      <c r="O420" s="5"/>
      <c r="P420" s="5"/>
      <c r="Q420" s="5"/>
      <c r="R420" s="5"/>
      <c r="S420" s="5"/>
      <c r="T420" s="5"/>
      <c r="U420" s="620"/>
      <c r="V420" s="6"/>
      <c r="W420" s="7"/>
      <c r="X420" s="7"/>
      <c r="Y420" s="7"/>
      <c r="Z420" s="7"/>
    </row>
    <row r="421" spans="1:26" ht="12.75" customHeight="1">
      <c r="A421" s="5" t="s">
        <v>638</v>
      </c>
      <c r="B421" s="5" t="s">
        <v>638</v>
      </c>
      <c r="C421" s="5" t="s">
        <v>812</v>
      </c>
      <c r="D421" s="5" t="s">
        <v>638</v>
      </c>
      <c r="E421" s="5" t="s">
        <v>96</v>
      </c>
      <c r="F421" s="5"/>
      <c r="G421" s="5"/>
      <c r="H421" s="5" t="s">
        <v>96</v>
      </c>
      <c r="I421" s="5" t="s">
        <v>96</v>
      </c>
      <c r="J421" s="5" t="s">
        <v>96</v>
      </c>
      <c r="K421" s="5" t="s">
        <v>96</v>
      </c>
      <c r="L421" s="5" t="s">
        <v>96</v>
      </c>
      <c r="M421" s="5" t="s">
        <v>96</v>
      </c>
      <c r="N421" s="5" t="s">
        <v>96</v>
      </c>
      <c r="O421" s="5" t="s">
        <v>96</v>
      </c>
      <c r="P421" s="5"/>
      <c r="Q421" s="5" t="s">
        <v>96</v>
      </c>
      <c r="R421" s="5"/>
      <c r="S421" s="5"/>
      <c r="T421" s="5"/>
      <c r="U421" s="620"/>
      <c r="V421" s="6"/>
      <c r="W421" s="7"/>
      <c r="X421" s="7"/>
      <c r="Y421" s="7"/>
      <c r="Z421" s="7"/>
    </row>
    <row r="422" spans="1:26" ht="12.75" customHeight="1">
      <c r="A422" s="10" t="s">
        <v>813</v>
      </c>
      <c r="B422" s="5" t="s">
        <v>814</v>
      </c>
      <c r="C422" s="5" t="s">
        <v>815</v>
      </c>
      <c r="D422" s="5" t="s">
        <v>814</v>
      </c>
      <c r="E422" s="5"/>
      <c r="F422" s="5"/>
      <c r="G422" s="5"/>
      <c r="H422" s="5"/>
      <c r="I422" s="5"/>
      <c r="J422" s="5"/>
      <c r="K422" s="5"/>
      <c r="L422" s="5"/>
      <c r="M422" s="5"/>
      <c r="N422" s="5"/>
      <c r="O422" s="5"/>
      <c r="P422" s="5"/>
      <c r="Q422" s="5" t="s">
        <v>96</v>
      </c>
      <c r="R422" s="5" t="s">
        <v>96</v>
      </c>
      <c r="S422" s="5" t="s">
        <v>96</v>
      </c>
      <c r="T422" s="5" t="s">
        <v>96</v>
      </c>
      <c r="U422" s="620" t="s">
        <v>96</v>
      </c>
      <c r="V422" s="6"/>
      <c r="W422" s="7"/>
      <c r="X422" s="7"/>
      <c r="Y422" s="7"/>
      <c r="Z422" s="7"/>
    </row>
    <row r="423" spans="1:26" ht="12.75" customHeight="1">
      <c r="A423" s="5" t="s">
        <v>816</v>
      </c>
      <c r="B423" s="5" t="s">
        <v>817</v>
      </c>
      <c r="C423" s="5" t="s">
        <v>818</v>
      </c>
      <c r="D423" s="5" t="s">
        <v>819</v>
      </c>
      <c r="E423" s="5"/>
      <c r="F423" s="5"/>
      <c r="G423" s="5"/>
      <c r="H423" s="5"/>
      <c r="I423" s="5"/>
      <c r="J423" s="5"/>
      <c r="K423" s="5"/>
      <c r="L423" s="5"/>
      <c r="M423" s="5" t="s">
        <v>96</v>
      </c>
      <c r="N423" s="5"/>
      <c r="O423" s="5"/>
      <c r="P423" s="5"/>
      <c r="Q423" s="5"/>
      <c r="R423" s="5"/>
      <c r="S423" s="5"/>
      <c r="T423" s="5"/>
      <c r="U423" s="620"/>
      <c r="V423" s="6"/>
      <c r="W423" s="7"/>
      <c r="X423" s="7"/>
      <c r="Y423" s="7"/>
      <c r="Z423" s="7"/>
    </row>
    <row r="424" spans="1:26" ht="12.75" customHeight="1">
      <c r="A424" s="5" t="s">
        <v>816</v>
      </c>
      <c r="B424" s="5" t="s">
        <v>817</v>
      </c>
      <c r="C424" s="5" t="s">
        <v>820</v>
      </c>
      <c r="D424" s="5" t="s">
        <v>821</v>
      </c>
      <c r="E424" s="5"/>
      <c r="F424" s="5"/>
      <c r="G424" s="5"/>
      <c r="H424" s="5"/>
      <c r="I424" s="5"/>
      <c r="J424" s="5"/>
      <c r="K424" s="5"/>
      <c r="L424" s="5"/>
      <c r="M424" s="5" t="s">
        <v>96</v>
      </c>
      <c r="N424" s="5"/>
      <c r="O424" s="5"/>
      <c r="P424" s="5"/>
      <c r="Q424" s="5"/>
      <c r="R424" s="5"/>
      <c r="S424" s="5"/>
      <c r="T424" s="5"/>
      <c r="U424" s="620"/>
      <c r="V424" s="6"/>
      <c r="W424" s="7"/>
      <c r="X424" s="7"/>
      <c r="Y424" s="7"/>
      <c r="Z424" s="7"/>
    </row>
    <row r="425" spans="1:26" ht="12.75" customHeight="1">
      <c r="A425" s="5" t="s">
        <v>816</v>
      </c>
      <c r="B425" s="5" t="s">
        <v>817</v>
      </c>
      <c r="C425" s="5" t="s">
        <v>822</v>
      </c>
      <c r="D425" s="5" t="s">
        <v>823</v>
      </c>
      <c r="E425" s="5"/>
      <c r="F425" s="5"/>
      <c r="G425" s="5"/>
      <c r="H425" s="5"/>
      <c r="I425" s="5"/>
      <c r="J425" s="5"/>
      <c r="K425" s="5"/>
      <c r="L425" s="5"/>
      <c r="M425" s="5" t="s">
        <v>96</v>
      </c>
      <c r="N425" s="5"/>
      <c r="O425" s="5"/>
      <c r="P425" s="5"/>
      <c r="Q425" s="5"/>
      <c r="R425" s="5"/>
      <c r="S425" s="5"/>
      <c r="T425" s="5"/>
      <c r="U425" s="620"/>
      <c r="V425" s="6"/>
      <c r="W425" s="7"/>
      <c r="X425" s="7"/>
      <c r="Y425" s="7"/>
      <c r="Z425" s="7"/>
    </row>
    <row r="426" spans="1:26" ht="12.75" customHeight="1">
      <c r="A426" s="5" t="s">
        <v>816</v>
      </c>
      <c r="B426" s="5" t="s">
        <v>817</v>
      </c>
      <c r="C426" s="5" t="s">
        <v>824</v>
      </c>
      <c r="D426" s="5" t="s">
        <v>825</v>
      </c>
      <c r="E426" s="5"/>
      <c r="F426" s="5"/>
      <c r="G426" s="5"/>
      <c r="H426" s="5"/>
      <c r="I426" s="5"/>
      <c r="J426" s="5"/>
      <c r="K426" s="5"/>
      <c r="L426" s="5"/>
      <c r="M426" s="5" t="s">
        <v>96</v>
      </c>
      <c r="N426" s="5"/>
      <c r="O426" s="5"/>
      <c r="P426" s="5"/>
      <c r="Q426" s="5"/>
      <c r="R426" s="5"/>
      <c r="S426" s="5"/>
      <c r="T426" s="5"/>
      <c r="U426" s="620"/>
      <c r="V426" s="6"/>
      <c r="W426" s="7"/>
      <c r="X426" s="7"/>
      <c r="Y426" s="7"/>
      <c r="Z426" s="7"/>
    </row>
    <row r="427" spans="1:26" ht="12.75" customHeight="1">
      <c r="A427" s="5" t="s">
        <v>816</v>
      </c>
      <c r="B427" s="5" t="s">
        <v>817</v>
      </c>
      <c r="C427" s="5" t="s">
        <v>826</v>
      </c>
      <c r="D427" s="5" t="s">
        <v>827</v>
      </c>
      <c r="E427" s="5"/>
      <c r="F427" s="5"/>
      <c r="G427" s="5"/>
      <c r="H427" s="5"/>
      <c r="I427" s="5"/>
      <c r="J427" s="5"/>
      <c r="K427" s="5"/>
      <c r="L427" s="5"/>
      <c r="M427" s="5" t="s">
        <v>96</v>
      </c>
      <c r="N427" s="5"/>
      <c r="O427" s="5"/>
      <c r="P427" s="5"/>
      <c r="Q427" s="5"/>
      <c r="R427" s="5"/>
      <c r="S427" s="5"/>
      <c r="T427" s="5"/>
      <c r="U427" s="620"/>
      <c r="V427" s="6"/>
      <c r="W427" s="7"/>
      <c r="X427" s="7"/>
      <c r="Y427" s="7"/>
      <c r="Z427" s="7"/>
    </row>
    <row r="428" spans="1:26" ht="12.75" customHeight="1">
      <c r="A428" s="5" t="s">
        <v>816</v>
      </c>
      <c r="B428" s="5" t="s">
        <v>817</v>
      </c>
      <c r="C428" s="5" t="s">
        <v>828</v>
      </c>
      <c r="D428" s="5" t="s">
        <v>419</v>
      </c>
      <c r="E428" s="5"/>
      <c r="F428" s="5"/>
      <c r="G428" s="5"/>
      <c r="H428" s="5"/>
      <c r="I428" s="5"/>
      <c r="J428" s="5"/>
      <c r="K428" s="5"/>
      <c r="L428" s="5"/>
      <c r="M428" s="5" t="s">
        <v>96</v>
      </c>
      <c r="N428" s="5"/>
      <c r="O428" s="5"/>
      <c r="P428" s="5"/>
      <c r="Q428" s="5"/>
      <c r="R428" s="5"/>
      <c r="S428" s="5"/>
      <c r="T428" s="5"/>
      <c r="U428" s="620"/>
      <c r="V428" s="6"/>
      <c r="W428" s="7"/>
      <c r="X428" s="7"/>
      <c r="Y428" s="7"/>
      <c r="Z428" s="7"/>
    </row>
    <row r="429" spans="1:26" ht="12.75" customHeight="1">
      <c r="A429" s="5" t="s">
        <v>816</v>
      </c>
      <c r="B429" s="5" t="s">
        <v>817</v>
      </c>
      <c r="C429" s="5" t="s">
        <v>829</v>
      </c>
      <c r="D429" s="5" t="s">
        <v>830</v>
      </c>
      <c r="E429" s="5"/>
      <c r="F429" s="5"/>
      <c r="G429" s="5"/>
      <c r="H429" s="5"/>
      <c r="I429" s="5"/>
      <c r="J429" s="5"/>
      <c r="K429" s="5"/>
      <c r="L429" s="5"/>
      <c r="M429" s="5" t="s">
        <v>96</v>
      </c>
      <c r="N429" s="5"/>
      <c r="O429" s="5"/>
      <c r="P429" s="5"/>
      <c r="Q429" s="5"/>
      <c r="R429" s="5"/>
      <c r="S429" s="5"/>
      <c r="T429" s="5"/>
      <c r="U429" s="620"/>
      <c r="V429" s="6"/>
      <c r="W429" s="7"/>
      <c r="X429" s="7"/>
      <c r="Y429" s="7"/>
      <c r="Z429" s="7"/>
    </row>
    <row r="430" spans="1:26" ht="12.75" customHeight="1">
      <c r="A430" s="5" t="s">
        <v>816</v>
      </c>
      <c r="B430" s="5" t="s">
        <v>817</v>
      </c>
      <c r="C430" s="5" t="s">
        <v>831</v>
      </c>
      <c r="D430" s="5" t="s">
        <v>832</v>
      </c>
      <c r="E430" s="5"/>
      <c r="F430" s="5"/>
      <c r="G430" s="5"/>
      <c r="H430" s="5"/>
      <c r="I430" s="5"/>
      <c r="J430" s="5"/>
      <c r="K430" s="5"/>
      <c r="L430" s="5"/>
      <c r="M430" s="5" t="s">
        <v>96</v>
      </c>
      <c r="N430" s="5"/>
      <c r="O430" s="5"/>
      <c r="P430" s="5"/>
      <c r="Q430" s="5"/>
      <c r="R430" s="5"/>
      <c r="S430" s="5"/>
      <c r="T430" s="5"/>
      <c r="U430" s="620"/>
      <c r="V430" s="6"/>
      <c r="W430" s="7"/>
      <c r="X430" s="7"/>
      <c r="Y430" s="7"/>
      <c r="Z430" s="7"/>
    </row>
    <row r="431" spans="1:26" ht="12.75" customHeight="1">
      <c r="A431" s="5" t="s">
        <v>816</v>
      </c>
      <c r="B431" s="5" t="s">
        <v>817</v>
      </c>
      <c r="C431" s="5" t="s">
        <v>833</v>
      </c>
      <c r="D431" s="5" t="s">
        <v>834</v>
      </c>
      <c r="E431" s="5"/>
      <c r="F431" s="5"/>
      <c r="G431" s="5"/>
      <c r="H431" s="5"/>
      <c r="I431" s="5"/>
      <c r="J431" s="5"/>
      <c r="K431" s="5"/>
      <c r="L431" s="5"/>
      <c r="M431" s="5" t="s">
        <v>96</v>
      </c>
      <c r="N431" s="5"/>
      <c r="O431" s="5"/>
      <c r="P431" s="5"/>
      <c r="Q431" s="5"/>
      <c r="R431" s="5"/>
      <c r="S431" s="5"/>
      <c r="T431" s="5"/>
      <c r="U431" s="620"/>
      <c r="V431" s="6"/>
      <c r="W431" s="7"/>
      <c r="X431" s="7"/>
      <c r="Y431" s="7"/>
      <c r="Z431" s="7"/>
    </row>
    <row r="432" spans="1:26" ht="12.75" customHeight="1">
      <c r="A432" s="5" t="s">
        <v>816</v>
      </c>
      <c r="B432" s="5" t="s">
        <v>817</v>
      </c>
      <c r="C432" s="5" t="s">
        <v>835</v>
      </c>
      <c r="D432" s="5" t="s">
        <v>836</v>
      </c>
      <c r="E432" s="5"/>
      <c r="F432" s="5"/>
      <c r="G432" s="5"/>
      <c r="H432" s="5"/>
      <c r="I432" s="5"/>
      <c r="J432" s="5"/>
      <c r="K432" s="5"/>
      <c r="L432" s="5"/>
      <c r="M432" s="5" t="s">
        <v>96</v>
      </c>
      <c r="N432" s="5"/>
      <c r="O432" s="5"/>
      <c r="P432" s="5"/>
      <c r="Q432" s="5"/>
      <c r="R432" s="5"/>
      <c r="S432" s="5"/>
      <c r="T432" s="5"/>
      <c r="U432" s="620"/>
      <c r="V432" s="6"/>
      <c r="W432" s="7"/>
      <c r="X432" s="7"/>
      <c r="Y432" s="7"/>
      <c r="Z432" s="7"/>
    </row>
    <row r="433" spans="1:26" ht="12.75" customHeight="1">
      <c r="A433" s="5" t="s">
        <v>816</v>
      </c>
      <c r="B433" s="5" t="s">
        <v>817</v>
      </c>
      <c r="C433" s="5" t="s">
        <v>837</v>
      </c>
      <c r="D433" s="5" t="s">
        <v>838</v>
      </c>
      <c r="E433" s="5"/>
      <c r="F433" s="5"/>
      <c r="G433" s="5"/>
      <c r="H433" s="5"/>
      <c r="I433" s="5"/>
      <c r="J433" s="5"/>
      <c r="K433" s="5"/>
      <c r="L433" s="5"/>
      <c r="M433" s="5" t="s">
        <v>96</v>
      </c>
      <c r="N433" s="5"/>
      <c r="O433" s="5"/>
      <c r="P433" s="5"/>
      <c r="Q433" s="5"/>
      <c r="R433" s="5"/>
      <c r="S433" s="5"/>
      <c r="T433" s="5"/>
      <c r="U433" s="620"/>
      <c r="V433" s="6"/>
      <c r="W433" s="7"/>
      <c r="X433" s="7"/>
      <c r="Y433" s="7"/>
      <c r="Z433" s="7"/>
    </row>
    <row r="434" spans="1:26" ht="12.75" customHeight="1">
      <c r="A434" s="5" t="s">
        <v>816</v>
      </c>
      <c r="B434" s="5" t="s">
        <v>817</v>
      </c>
      <c r="C434" s="5" t="s">
        <v>839</v>
      </c>
      <c r="D434" s="5" t="s">
        <v>840</v>
      </c>
      <c r="E434" s="5"/>
      <c r="F434" s="5"/>
      <c r="G434" s="5"/>
      <c r="H434" s="5"/>
      <c r="I434" s="5"/>
      <c r="J434" s="5"/>
      <c r="K434" s="5"/>
      <c r="L434" s="5"/>
      <c r="M434" s="5" t="s">
        <v>96</v>
      </c>
      <c r="N434" s="5"/>
      <c r="O434" s="5"/>
      <c r="P434" s="5"/>
      <c r="Q434" s="5"/>
      <c r="R434" s="5"/>
      <c r="S434" s="5"/>
      <c r="T434" s="5"/>
      <c r="U434" s="620"/>
      <c r="V434" s="6"/>
      <c r="W434" s="7"/>
      <c r="X434" s="7"/>
      <c r="Y434" s="7"/>
      <c r="Z434" s="7"/>
    </row>
    <row r="435" spans="1:26" ht="12.75" customHeight="1">
      <c r="A435" s="17"/>
      <c r="B435" s="17"/>
      <c r="C435" s="17"/>
      <c r="D435" s="17"/>
      <c r="E435" s="17"/>
      <c r="F435" s="17"/>
      <c r="G435" s="17"/>
      <c r="H435" s="17"/>
      <c r="I435" s="17"/>
      <c r="J435" s="17"/>
      <c r="K435" s="17"/>
      <c r="L435" s="17"/>
      <c r="M435" s="17"/>
      <c r="N435" s="17"/>
      <c r="O435" s="17"/>
      <c r="P435" s="17"/>
      <c r="Q435" s="17"/>
      <c r="R435" s="17"/>
      <c r="S435" s="17"/>
      <c r="T435" s="17"/>
      <c r="U435" s="17"/>
      <c r="V435" s="18"/>
      <c r="W435" s="17"/>
      <c r="X435" s="17"/>
      <c r="Y435" s="17"/>
      <c r="Z435" s="17"/>
    </row>
    <row r="436" spans="1:26" ht="12.75" customHeight="1">
      <c r="A436" s="17"/>
      <c r="B436" s="17"/>
      <c r="C436" s="17"/>
      <c r="D436" s="17"/>
      <c r="E436" s="17"/>
      <c r="F436" s="17"/>
      <c r="G436" s="17"/>
      <c r="H436" s="17"/>
      <c r="I436" s="17"/>
      <c r="J436" s="17"/>
      <c r="K436" s="17"/>
      <c r="L436" s="17"/>
      <c r="M436" s="17"/>
      <c r="N436" s="17"/>
      <c r="O436" s="17"/>
      <c r="P436" s="17"/>
      <c r="Q436" s="17"/>
      <c r="R436" s="17"/>
      <c r="S436" s="17"/>
      <c r="T436" s="17"/>
      <c r="U436" s="17"/>
      <c r="V436" s="18"/>
      <c r="W436" s="17"/>
      <c r="X436" s="17"/>
      <c r="Y436" s="17"/>
      <c r="Z436" s="17"/>
    </row>
    <row r="437" spans="1:26" ht="12.75" customHeight="1">
      <c r="A437" s="17"/>
      <c r="B437" s="17"/>
      <c r="C437" s="17"/>
      <c r="D437" s="17"/>
      <c r="E437" s="17"/>
      <c r="F437" s="17"/>
      <c r="G437" s="17"/>
      <c r="H437" s="17"/>
      <c r="I437" s="17"/>
      <c r="J437" s="17"/>
      <c r="K437" s="17"/>
      <c r="L437" s="17"/>
      <c r="M437" s="17"/>
      <c r="N437" s="17"/>
      <c r="O437" s="17"/>
      <c r="P437" s="17"/>
      <c r="Q437" s="17"/>
      <c r="R437" s="17"/>
      <c r="S437" s="17"/>
      <c r="T437" s="17"/>
      <c r="U437" s="17"/>
      <c r="V437" s="18"/>
      <c r="W437" s="17"/>
      <c r="X437" s="17"/>
      <c r="Y437" s="17"/>
      <c r="Z437" s="17"/>
    </row>
    <row r="438" spans="1:26" ht="12.75" customHeight="1">
      <c r="A438" s="17"/>
      <c r="B438" s="17"/>
      <c r="C438" s="17"/>
      <c r="D438" s="17"/>
      <c r="E438" s="17"/>
      <c r="F438" s="17"/>
      <c r="G438" s="17"/>
      <c r="H438" s="17"/>
      <c r="I438" s="17"/>
      <c r="J438" s="17"/>
      <c r="K438" s="17"/>
      <c r="L438" s="17"/>
      <c r="M438" s="17"/>
      <c r="N438" s="17"/>
      <c r="O438" s="17"/>
      <c r="P438" s="17"/>
      <c r="Q438" s="17"/>
      <c r="R438" s="17"/>
      <c r="S438" s="17"/>
      <c r="T438" s="17"/>
      <c r="U438" s="17"/>
      <c r="V438" s="18"/>
      <c r="W438" s="17"/>
      <c r="X438" s="17"/>
      <c r="Y438" s="17"/>
      <c r="Z438" s="17"/>
    </row>
    <row r="439" spans="1:26" ht="12.75" customHeight="1">
      <c r="A439" s="17"/>
      <c r="B439" s="17"/>
      <c r="C439" s="17"/>
      <c r="D439" s="17"/>
      <c r="E439" s="17"/>
      <c r="F439" s="17"/>
      <c r="G439" s="17"/>
      <c r="H439" s="17"/>
      <c r="I439" s="17"/>
      <c r="J439" s="17"/>
      <c r="K439" s="17"/>
      <c r="L439" s="17"/>
      <c r="M439" s="17"/>
      <c r="N439" s="17"/>
      <c r="O439" s="17"/>
      <c r="P439" s="17"/>
      <c r="Q439" s="17"/>
      <c r="R439" s="17"/>
      <c r="S439" s="17"/>
      <c r="T439" s="17"/>
      <c r="U439" s="17"/>
      <c r="V439" s="18"/>
      <c r="W439" s="17"/>
      <c r="X439" s="17"/>
      <c r="Y439" s="17"/>
      <c r="Z439" s="17"/>
    </row>
    <row r="440" spans="1:26" ht="12.75" customHeight="1">
      <c r="A440" s="17"/>
      <c r="B440" s="17"/>
      <c r="C440" s="17"/>
      <c r="D440" s="17"/>
      <c r="E440" s="17"/>
      <c r="F440" s="17"/>
      <c r="G440" s="17"/>
      <c r="H440" s="17"/>
      <c r="I440" s="17"/>
      <c r="J440" s="17"/>
      <c r="K440" s="17"/>
      <c r="L440" s="17"/>
      <c r="M440" s="17"/>
      <c r="N440" s="17"/>
      <c r="O440" s="17"/>
      <c r="P440" s="17"/>
      <c r="Q440" s="17"/>
      <c r="R440" s="17"/>
      <c r="S440" s="17"/>
      <c r="T440" s="17"/>
      <c r="U440" s="17"/>
      <c r="V440" s="18"/>
      <c r="W440" s="17"/>
      <c r="X440" s="17"/>
      <c r="Y440" s="17"/>
      <c r="Z440" s="17"/>
    </row>
    <row r="441" spans="1:26" ht="12.75" customHeight="1">
      <c r="A441" s="17"/>
      <c r="B441" s="17"/>
      <c r="C441" s="17"/>
      <c r="D441" s="17"/>
      <c r="E441" s="17"/>
      <c r="F441" s="17"/>
      <c r="G441" s="17"/>
      <c r="H441" s="17"/>
      <c r="I441" s="17"/>
      <c r="J441" s="17"/>
      <c r="K441" s="17"/>
      <c r="L441" s="17"/>
      <c r="M441" s="17"/>
      <c r="N441" s="17"/>
      <c r="O441" s="17"/>
      <c r="P441" s="17"/>
      <c r="Q441" s="17"/>
      <c r="R441" s="17"/>
      <c r="S441" s="17"/>
      <c r="T441" s="17"/>
      <c r="U441" s="17"/>
      <c r="V441" s="18"/>
      <c r="W441" s="17"/>
      <c r="X441" s="17"/>
      <c r="Y441" s="17"/>
      <c r="Z441" s="17"/>
    </row>
    <row r="442" spans="1:26" ht="12.75" customHeight="1">
      <c r="A442" s="17"/>
      <c r="B442" s="17"/>
      <c r="C442" s="17"/>
      <c r="D442" s="17"/>
      <c r="E442" s="17"/>
      <c r="F442" s="17"/>
      <c r="G442" s="17"/>
      <c r="H442" s="17"/>
      <c r="I442" s="17"/>
      <c r="J442" s="17"/>
      <c r="K442" s="17"/>
      <c r="L442" s="17"/>
      <c r="M442" s="17"/>
      <c r="N442" s="17"/>
      <c r="O442" s="17"/>
      <c r="P442" s="17"/>
      <c r="Q442" s="17"/>
      <c r="R442" s="17"/>
      <c r="S442" s="17"/>
      <c r="T442" s="17"/>
      <c r="U442" s="17"/>
      <c r="V442" s="18"/>
      <c r="W442" s="17"/>
      <c r="X442" s="17"/>
      <c r="Y442" s="17"/>
      <c r="Z442" s="17"/>
    </row>
    <row r="443" spans="1:26" ht="12.75" customHeight="1">
      <c r="A443" s="17"/>
      <c r="B443" s="17"/>
      <c r="C443" s="17"/>
      <c r="D443" s="17"/>
      <c r="E443" s="17"/>
      <c r="F443" s="17"/>
      <c r="G443" s="17"/>
      <c r="H443" s="17"/>
      <c r="I443" s="17"/>
      <c r="J443" s="17"/>
      <c r="K443" s="17"/>
      <c r="L443" s="17"/>
      <c r="M443" s="17"/>
      <c r="N443" s="17"/>
      <c r="O443" s="17"/>
      <c r="P443" s="17"/>
      <c r="Q443" s="17"/>
      <c r="R443" s="17"/>
      <c r="S443" s="17"/>
      <c r="T443" s="17"/>
      <c r="U443" s="17"/>
      <c r="V443" s="18"/>
      <c r="W443" s="17"/>
      <c r="X443" s="17"/>
      <c r="Y443" s="17"/>
      <c r="Z443" s="17"/>
    </row>
    <row r="444" spans="1:26" ht="12.75" customHeight="1">
      <c r="A444" s="17"/>
      <c r="B444" s="17"/>
      <c r="C444" s="17"/>
      <c r="D444" s="17"/>
      <c r="E444" s="17"/>
      <c r="F444" s="17"/>
      <c r="G444" s="17"/>
      <c r="H444" s="17"/>
      <c r="I444" s="17"/>
      <c r="J444" s="17"/>
      <c r="K444" s="17"/>
      <c r="L444" s="17"/>
      <c r="M444" s="17"/>
      <c r="N444" s="17"/>
      <c r="O444" s="17"/>
      <c r="P444" s="17"/>
      <c r="Q444" s="17"/>
      <c r="R444" s="17"/>
      <c r="S444" s="17"/>
      <c r="T444" s="17"/>
      <c r="U444" s="17"/>
      <c r="V444" s="18"/>
      <c r="W444" s="17"/>
      <c r="X444" s="17"/>
      <c r="Y444" s="17"/>
      <c r="Z444" s="17"/>
    </row>
    <row r="445" spans="1:26" ht="12.75" customHeight="1">
      <c r="A445" s="17"/>
      <c r="B445" s="17"/>
      <c r="C445" s="17"/>
      <c r="D445" s="17"/>
      <c r="E445" s="17"/>
      <c r="F445" s="17"/>
      <c r="G445" s="17"/>
      <c r="H445" s="17"/>
      <c r="I445" s="17"/>
      <c r="J445" s="17"/>
      <c r="K445" s="17"/>
      <c r="L445" s="17"/>
      <c r="M445" s="17"/>
      <c r="N445" s="17"/>
      <c r="O445" s="17"/>
      <c r="P445" s="17"/>
      <c r="Q445" s="17"/>
      <c r="R445" s="17"/>
      <c r="S445" s="17"/>
      <c r="T445" s="17"/>
      <c r="U445" s="17"/>
      <c r="V445" s="18"/>
      <c r="W445" s="17"/>
      <c r="X445" s="17"/>
      <c r="Y445" s="17"/>
      <c r="Z445" s="17"/>
    </row>
    <row r="446" spans="1:26" ht="12.75" customHeight="1">
      <c r="A446" s="17"/>
      <c r="B446" s="17"/>
      <c r="C446" s="17"/>
      <c r="D446" s="17"/>
      <c r="E446" s="17"/>
      <c r="F446" s="17"/>
      <c r="G446" s="17"/>
      <c r="H446" s="17"/>
      <c r="I446" s="17"/>
      <c r="J446" s="17"/>
      <c r="K446" s="17"/>
      <c r="L446" s="17"/>
      <c r="M446" s="17"/>
      <c r="N446" s="17"/>
      <c r="O446" s="17"/>
      <c r="P446" s="17"/>
      <c r="Q446" s="17"/>
      <c r="R446" s="17"/>
      <c r="S446" s="17"/>
      <c r="T446" s="17"/>
      <c r="U446" s="17"/>
      <c r="V446" s="18"/>
      <c r="W446" s="17"/>
      <c r="X446" s="17"/>
      <c r="Y446" s="17"/>
      <c r="Z446" s="17"/>
    </row>
    <row r="447" spans="1:26" ht="12.75" customHeight="1">
      <c r="A447" s="17"/>
      <c r="B447" s="17"/>
      <c r="C447" s="17"/>
      <c r="D447" s="17"/>
      <c r="E447" s="17"/>
      <c r="F447" s="17"/>
      <c r="G447" s="17"/>
      <c r="H447" s="17"/>
      <c r="I447" s="17"/>
      <c r="J447" s="17"/>
      <c r="K447" s="17"/>
      <c r="L447" s="17"/>
      <c r="M447" s="17"/>
      <c r="N447" s="17"/>
      <c r="O447" s="17"/>
      <c r="P447" s="17"/>
      <c r="Q447" s="17"/>
      <c r="R447" s="17"/>
      <c r="S447" s="17"/>
      <c r="T447" s="17"/>
      <c r="U447" s="17"/>
      <c r="V447" s="18"/>
      <c r="W447" s="17"/>
      <c r="X447" s="17"/>
      <c r="Y447" s="17"/>
      <c r="Z447" s="17"/>
    </row>
    <row r="448" spans="1:26" ht="12.75" customHeight="1">
      <c r="A448" s="17"/>
      <c r="B448" s="17"/>
      <c r="C448" s="17"/>
      <c r="D448" s="17"/>
      <c r="E448" s="17"/>
      <c r="F448" s="17"/>
      <c r="G448" s="17"/>
      <c r="H448" s="17"/>
      <c r="I448" s="17"/>
      <c r="J448" s="17"/>
      <c r="K448" s="17"/>
      <c r="L448" s="17"/>
      <c r="M448" s="17"/>
      <c r="N448" s="17"/>
      <c r="O448" s="17"/>
      <c r="P448" s="17"/>
      <c r="Q448" s="17"/>
      <c r="R448" s="17"/>
      <c r="S448" s="17"/>
      <c r="T448" s="17"/>
      <c r="U448" s="17"/>
      <c r="V448" s="18"/>
      <c r="W448" s="17"/>
      <c r="X448" s="17"/>
      <c r="Y448" s="17"/>
      <c r="Z448" s="17"/>
    </row>
    <row r="449" spans="1:26" ht="12.75" customHeight="1">
      <c r="A449" s="17"/>
      <c r="B449" s="17"/>
      <c r="C449" s="17"/>
      <c r="D449" s="17"/>
      <c r="E449" s="17"/>
      <c r="F449" s="17"/>
      <c r="G449" s="17"/>
      <c r="H449" s="17"/>
      <c r="I449" s="17"/>
      <c r="J449" s="17"/>
      <c r="K449" s="17"/>
      <c r="L449" s="17"/>
      <c r="M449" s="17"/>
      <c r="N449" s="17"/>
      <c r="O449" s="17"/>
      <c r="P449" s="17"/>
      <c r="Q449" s="17"/>
      <c r="R449" s="17"/>
      <c r="S449" s="17"/>
      <c r="T449" s="17"/>
      <c r="U449" s="17"/>
      <c r="V449" s="18"/>
      <c r="W449" s="17"/>
      <c r="X449" s="17"/>
      <c r="Y449" s="17"/>
      <c r="Z449" s="17"/>
    </row>
    <row r="450" spans="1:26" ht="12.75" customHeight="1">
      <c r="A450" s="17"/>
      <c r="B450" s="17"/>
      <c r="C450" s="17"/>
      <c r="D450" s="17"/>
      <c r="E450" s="17"/>
      <c r="F450" s="17"/>
      <c r="G450" s="17"/>
      <c r="H450" s="17"/>
      <c r="I450" s="17"/>
      <c r="J450" s="17"/>
      <c r="K450" s="17"/>
      <c r="L450" s="17"/>
      <c r="M450" s="17"/>
      <c r="N450" s="17"/>
      <c r="O450" s="17"/>
      <c r="P450" s="17"/>
      <c r="Q450" s="17"/>
      <c r="R450" s="17"/>
      <c r="S450" s="17"/>
      <c r="T450" s="17"/>
      <c r="U450" s="17"/>
      <c r="V450" s="18"/>
      <c r="W450" s="17"/>
      <c r="X450" s="17"/>
      <c r="Y450" s="17"/>
      <c r="Z450" s="17"/>
    </row>
    <row r="451" spans="1:26" ht="12.75" customHeight="1">
      <c r="A451" s="17"/>
      <c r="B451" s="17"/>
      <c r="C451" s="17"/>
      <c r="D451" s="17"/>
      <c r="E451" s="17"/>
      <c r="F451" s="17"/>
      <c r="G451" s="17"/>
      <c r="H451" s="17"/>
      <c r="I451" s="17"/>
      <c r="J451" s="17"/>
      <c r="K451" s="17"/>
      <c r="L451" s="17"/>
      <c r="M451" s="17"/>
      <c r="N451" s="17"/>
      <c r="O451" s="17"/>
      <c r="P451" s="17"/>
      <c r="Q451" s="17"/>
      <c r="R451" s="17"/>
      <c r="S451" s="17"/>
      <c r="T451" s="17"/>
      <c r="U451" s="17"/>
      <c r="V451" s="18"/>
      <c r="W451" s="17"/>
      <c r="X451" s="17"/>
      <c r="Y451" s="17"/>
      <c r="Z451" s="17"/>
    </row>
    <row r="452" spans="1:26" ht="12.75" customHeight="1">
      <c r="A452" s="17"/>
      <c r="B452" s="17"/>
      <c r="C452" s="17"/>
      <c r="D452" s="17"/>
      <c r="E452" s="17"/>
      <c r="F452" s="17"/>
      <c r="G452" s="17"/>
      <c r="H452" s="17"/>
      <c r="I452" s="17"/>
      <c r="J452" s="17"/>
      <c r="K452" s="17"/>
      <c r="L452" s="17"/>
      <c r="M452" s="17"/>
      <c r="N452" s="17"/>
      <c r="O452" s="17"/>
      <c r="P452" s="17"/>
      <c r="Q452" s="17"/>
      <c r="R452" s="17"/>
      <c r="S452" s="17"/>
      <c r="T452" s="17"/>
      <c r="U452" s="17"/>
      <c r="V452" s="18"/>
      <c r="W452" s="17"/>
      <c r="X452" s="17"/>
      <c r="Y452" s="17"/>
      <c r="Z452" s="17"/>
    </row>
    <row r="453" spans="1:26" ht="12.75" customHeight="1">
      <c r="A453" s="17"/>
      <c r="B453" s="17"/>
      <c r="C453" s="17"/>
      <c r="D453" s="17"/>
      <c r="E453" s="17"/>
      <c r="F453" s="17"/>
      <c r="G453" s="17"/>
      <c r="H453" s="17"/>
      <c r="I453" s="17"/>
      <c r="J453" s="17"/>
      <c r="K453" s="17"/>
      <c r="L453" s="17"/>
      <c r="M453" s="17"/>
      <c r="N453" s="17"/>
      <c r="O453" s="17"/>
      <c r="P453" s="17"/>
      <c r="Q453" s="17"/>
      <c r="R453" s="17"/>
      <c r="S453" s="17"/>
      <c r="T453" s="17"/>
      <c r="U453" s="17"/>
      <c r="V453" s="18"/>
      <c r="W453" s="17"/>
      <c r="X453" s="17"/>
      <c r="Y453" s="17"/>
      <c r="Z453" s="17"/>
    </row>
    <row r="454" spans="1:26" ht="12.75" customHeight="1">
      <c r="A454" s="17"/>
      <c r="B454" s="17"/>
      <c r="C454" s="17"/>
      <c r="D454" s="17"/>
      <c r="E454" s="17"/>
      <c r="F454" s="17"/>
      <c r="G454" s="17"/>
      <c r="H454" s="17"/>
      <c r="I454" s="17"/>
      <c r="J454" s="17"/>
      <c r="K454" s="17"/>
      <c r="L454" s="17"/>
      <c r="M454" s="17"/>
      <c r="N454" s="17"/>
      <c r="O454" s="17"/>
      <c r="P454" s="17"/>
      <c r="Q454" s="17"/>
      <c r="R454" s="17"/>
      <c r="S454" s="17"/>
      <c r="T454" s="17"/>
      <c r="U454" s="17"/>
      <c r="V454" s="18"/>
      <c r="W454" s="17"/>
      <c r="X454" s="17"/>
      <c r="Y454" s="17"/>
      <c r="Z454" s="17"/>
    </row>
    <row r="455" spans="1:26" ht="12.75" customHeight="1">
      <c r="A455" s="17"/>
      <c r="B455" s="17"/>
      <c r="C455" s="17"/>
      <c r="D455" s="17"/>
      <c r="E455" s="17"/>
      <c r="F455" s="17"/>
      <c r="G455" s="17"/>
      <c r="H455" s="17"/>
      <c r="I455" s="17"/>
      <c r="J455" s="17"/>
      <c r="K455" s="17"/>
      <c r="L455" s="17"/>
      <c r="M455" s="17"/>
      <c r="N455" s="17"/>
      <c r="O455" s="17"/>
      <c r="P455" s="17"/>
      <c r="Q455" s="17"/>
      <c r="R455" s="17"/>
      <c r="S455" s="17"/>
      <c r="T455" s="17"/>
      <c r="U455" s="17"/>
      <c r="V455" s="18"/>
      <c r="W455" s="17"/>
      <c r="X455" s="17"/>
      <c r="Y455" s="17"/>
      <c r="Z455" s="17"/>
    </row>
    <row r="456" spans="1:26" ht="12.75" customHeight="1">
      <c r="A456" s="17"/>
      <c r="B456" s="17"/>
      <c r="C456" s="17"/>
      <c r="D456" s="17"/>
      <c r="E456" s="17"/>
      <c r="F456" s="17"/>
      <c r="G456" s="17"/>
      <c r="H456" s="17"/>
      <c r="I456" s="17"/>
      <c r="J456" s="17"/>
      <c r="K456" s="17"/>
      <c r="L456" s="17"/>
      <c r="M456" s="17"/>
      <c r="N456" s="17"/>
      <c r="O456" s="17"/>
      <c r="P456" s="17"/>
      <c r="Q456" s="17"/>
      <c r="R456" s="17"/>
      <c r="S456" s="17"/>
      <c r="T456" s="17"/>
      <c r="U456" s="17"/>
      <c r="V456" s="18"/>
      <c r="W456" s="17"/>
      <c r="X456" s="17"/>
      <c r="Y456" s="17"/>
      <c r="Z456" s="17"/>
    </row>
    <row r="457" spans="1:26" ht="12.75" customHeight="1">
      <c r="A457" s="17"/>
      <c r="B457" s="17"/>
      <c r="C457" s="17"/>
      <c r="D457" s="17"/>
      <c r="E457" s="17"/>
      <c r="F457" s="17"/>
      <c r="G457" s="17"/>
      <c r="H457" s="17"/>
      <c r="I457" s="17"/>
      <c r="J457" s="17"/>
      <c r="K457" s="17"/>
      <c r="L457" s="17"/>
      <c r="M457" s="17"/>
      <c r="N457" s="17"/>
      <c r="O457" s="17"/>
      <c r="P457" s="17"/>
      <c r="Q457" s="17"/>
      <c r="R457" s="17"/>
      <c r="S457" s="17"/>
      <c r="T457" s="17"/>
      <c r="U457" s="17"/>
      <c r="V457" s="18"/>
      <c r="W457" s="17"/>
      <c r="X457" s="17"/>
      <c r="Y457" s="17"/>
      <c r="Z457" s="17"/>
    </row>
    <row r="458" spans="1:26" ht="12.75" customHeight="1">
      <c r="A458" s="17"/>
      <c r="B458" s="17"/>
      <c r="C458" s="17"/>
      <c r="D458" s="17"/>
      <c r="E458" s="17"/>
      <c r="F458" s="17"/>
      <c r="G458" s="17"/>
      <c r="H458" s="17"/>
      <c r="I458" s="17"/>
      <c r="J458" s="17"/>
      <c r="K458" s="17"/>
      <c r="L458" s="17"/>
      <c r="M458" s="17"/>
      <c r="N458" s="17"/>
      <c r="O458" s="17"/>
      <c r="P458" s="17"/>
      <c r="Q458" s="17"/>
      <c r="R458" s="17"/>
      <c r="S458" s="17"/>
      <c r="T458" s="17"/>
      <c r="U458" s="17"/>
      <c r="V458" s="18"/>
      <c r="W458" s="17"/>
      <c r="X458" s="17"/>
      <c r="Y458" s="17"/>
      <c r="Z458" s="17"/>
    </row>
    <row r="459" spans="1:26" ht="12.75" customHeight="1">
      <c r="A459" s="17"/>
      <c r="B459" s="17"/>
      <c r="C459" s="17"/>
      <c r="D459" s="17"/>
      <c r="E459" s="17"/>
      <c r="F459" s="17"/>
      <c r="G459" s="17"/>
      <c r="H459" s="17"/>
      <c r="I459" s="17"/>
      <c r="J459" s="17"/>
      <c r="K459" s="17"/>
      <c r="L459" s="17"/>
      <c r="M459" s="17"/>
      <c r="N459" s="17"/>
      <c r="O459" s="17"/>
      <c r="P459" s="17"/>
      <c r="Q459" s="17"/>
      <c r="R459" s="17"/>
      <c r="S459" s="17"/>
      <c r="T459" s="17"/>
      <c r="U459" s="17"/>
      <c r="V459" s="18"/>
      <c r="W459" s="17"/>
      <c r="X459" s="17"/>
      <c r="Y459" s="17"/>
      <c r="Z459" s="17"/>
    </row>
    <row r="460" spans="1:26" ht="12.75" customHeight="1">
      <c r="A460" s="17"/>
      <c r="B460" s="17"/>
      <c r="C460" s="17"/>
      <c r="D460" s="17"/>
      <c r="E460" s="17"/>
      <c r="F460" s="17"/>
      <c r="G460" s="17"/>
      <c r="H460" s="17"/>
      <c r="I460" s="17"/>
      <c r="J460" s="17"/>
      <c r="K460" s="17"/>
      <c r="L460" s="17"/>
      <c r="M460" s="17"/>
      <c r="N460" s="17"/>
      <c r="O460" s="17"/>
      <c r="P460" s="17"/>
      <c r="Q460" s="17"/>
      <c r="R460" s="17"/>
      <c r="S460" s="17"/>
      <c r="T460" s="17"/>
      <c r="U460" s="17"/>
      <c r="V460" s="18"/>
      <c r="W460" s="17"/>
      <c r="X460" s="17"/>
      <c r="Y460" s="17"/>
      <c r="Z460" s="17"/>
    </row>
    <row r="461" spans="1:26" ht="12.75" customHeight="1">
      <c r="A461" s="17"/>
      <c r="B461" s="17"/>
      <c r="C461" s="17"/>
      <c r="D461" s="17"/>
      <c r="E461" s="17"/>
      <c r="F461" s="17"/>
      <c r="G461" s="17"/>
      <c r="H461" s="17"/>
      <c r="I461" s="17"/>
      <c r="J461" s="17"/>
      <c r="K461" s="17"/>
      <c r="L461" s="17"/>
      <c r="M461" s="17"/>
      <c r="N461" s="17"/>
      <c r="O461" s="17"/>
      <c r="P461" s="17"/>
      <c r="Q461" s="17"/>
      <c r="R461" s="17"/>
      <c r="S461" s="17"/>
      <c r="T461" s="17"/>
      <c r="U461" s="17"/>
      <c r="V461" s="18"/>
      <c r="W461" s="17"/>
      <c r="X461" s="17"/>
      <c r="Y461" s="17"/>
      <c r="Z461" s="17"/>
    </row>
    <row r="462" spans="1:26" ht="12.75" customHeight="1">
      <c r="A462" s="17"/>
      <c r="B462" s="17"/>
      <c r="C462" s="17"/>
      <c r="D462" s="17"/>
      <c r="E462" s="17"/>
      <c r="F462" s="17"/>
      <c r="G462" s="17"/>
      <c r="H462" s="17"/>
      <c r="I462" s="17"/>
      <c r="J462" s="17"/>
      <c r="K462" s="17"/>
      <c r="L462" s="17"/>
      <c r="M462" s="17"/>
      <c r="N462" s="17"/>
      <c r="O462" s="17"/>
      <c r="P462" s="17"/>
      <c r="Q462" s="17"/>
      <c r="R462" s="17"/>
      <c r="S462" s="17"/>
      <c r="T462" s="17"/>
      <c r="U462" s="17"/>
      <c r="V462" s="18"/>
      <c r="W462" s="17"/>
      <c r="X462" s="17"/>
      <c r="Y462" s="17"/>
      <c r="Z462" s="17"/>
    </row>
    <row r="463" spans="1:26" ht="12.75" customHeight="1">
      <c r="A463" s="17"/>
      <c r="B463" s="17"/>
      <c r="C463" s="17"/>
      <c r="D463" s="17"/>
      <c r="E463" s="17"/>
      <c r="F463" s="17"/>
      <c r="G463" s="17"/>
      <c r="H463" s="17"/>
      <c r="I463" s="17"/>
      <c r="J463" s="17"/>
      <c r="K463" s="17"/>
      <c r="L463" s="17"/>
      <c r="M463" s="17"/>
      <c r="N463" s="17"/>
      <c r="O463" s="17"/>
      <c r="P463" s="17"/>
      <c r="Q463" s="17"/>
      <c r="R463" s="17"/>
      <c r="S463" s="17"/>
      <c r="T463" s="17"/>
      <c r="U463" s="17"/>
      <c r="V463" s="18"/>
      <c r="W463" s="17"/>
      <c r="X463" s="17"/>
      <c r="Y463" s="17"/>
      <c r="Z463" s="17"/>
    </row>
    <row r="464" spans="1:26" ht="12.75" customHeight="1">
      <c r="A464" s="17"/>
      <c r="B464" s="17"/>
      <c r="C464" s="17"/>
      <c r="D464" s="17"/>
      <c r="E464" s="17"/>
      <c r="F464" s="17"/>
      <c r="G464" s="17"/>
      <c r="H464" s="17"/>
      <c r="I464" s="17"/>
      <c r="J464" s="17"/>
      <c r="K464" s="17"/>
      <c r="L464" s="17"/>
      <c r="M464" s="17"/>
      <c r="N464" s="17"/>
      <c r="O464" s="17"/>
      <c r="P464" s="17"/>
      <c r="Q464" s="17"/>
      <c r="R464" s="17"/>
      <c r="S464" s="17"/>
      <c r="T464" s="17"/>
      <c r="U464" s="17"/>
      <c r="V464" s="18"/>
      <c r="W464" s="17"/>
      <c r="X464" s="17"/>
      <c r="Y464" s="17"/>
      <c r="Z464" s="17"/>
    </row>
    <row r="465" spans="1:26" ht="12.75" customHeight="1">
      <c r="A465" s="17"/>
      <c r="B465" s="17"/>
      <c r="C465" s="17"/>
      <c r="D465" s="17"/>
      <c r="E465" s="17"/>
      <c r="F465" s="17"/>
      <c r="G465" s="17"/>
      <c r="H465" s="17"/>
      <c r="I465" s="17"/>
      <c r="J465" s="17"/>
      <c r="K465" s="17"/>
      <c r="L465" s="17"/>
      <c r="M465" s="17"/>
      <c r="N465" s="17"/>
      <c r="O465" s="17"/>
      <c r="P465" s="17"/>
      <c r="Q465" s="17"/>
      <c r="R465" s="17"/>
      <c r="S465" s="17"/>
      <c r="T465" s="17"/>
      <c r="U465" s="17"/>
      <c r="V465" s="18"/>
      <c r="W465" s="17"/>
      <c r="X465" s="17"/>
      <c r="Y465" s="17"/>
      <c r="Z465" s="17"/>
    </row>
    <row r="466" spans="1:26" ht="12.75" customHeight="1">
      <c r="A466" s="17"/>
      <c r="B466" s="17"/>
      <c r="C466" s="17"/>
      <c r="D466" s="17"/>
      <c r="E466" s="17"/>
      <c r="F466" s="17"/>
      <c r="G466" s="17"/>
      <c r="H466" s="17"/>
      <c r="I466" s="17"/>
      <c r="J466" s="17"/>
      <c r="K466" s="17"/>
      <c r="L466" s="17"/>
      <c r="M466" s="17"/>
      <c r="N466" s="17"/>
      <c r="O466" s="17"/>
      <c r="P466" s="17"/>
      <c r="Q466" s="17"/>
      <c r="R466" s="17"/>
      <c r="S466" s="17"/>
      <c r="T466" s="17"/>
      <c r="U466" s="17"/>
      <c r="V466" s="18"/>
      <c r="W466" s="17"/>
      <c r="X466" s="17"/>
      <c r="Y466" s="17"/>
      <c r="Z466" s="17"/>
    </row>
    <row r="467" spans="1:26" ht="12.75" customHeight="1">
      <c r="A467" s="17"/>
      <c r="B467" s="17"/>
      <c r="C467" s="17"/>
      <c r="D467" s="17"/>
      <c r="E467" s="17"/>
      <c r="F467" s="17"/>
      <c r="G467" s="17"/>
      <c r="H467" s="17"/>
      <c r="I467" s="17"/>
      <c r="J467" s="17"/>
      <c r="K467" s="17"/>
      <c r="L467" s="17"/>
      <c r="M467" s="17"/>
      <c r="N467" s="17"/>
      <c r="O467" s="17"/>
      <c r="P467" s="17"/>
      <c r="Q467" s="17"/>
      <c r="R467" s="17"/>
      <c r="S467" s="17"/>
      <c r="T467" s="17"/>
      <c r="U467" s="17"/>
      <c r="V467" s="18"/>
      <c r="W467" s="17"/>
      <c r="X467" s="17"/>
      <c r="Y467" s="17"/>
      <c r="Z467" s="17"/>
    </row>
    <row r="468" spans="1:26" ht="12.75" customHeight="1">
      <c r="A468" s="17"/>
      <c r="B468" s="17"/>
      <c r="C468" s="17"/>
      <c r="D468" s="17"/>
      <c r="E468" s="17"/>
      <c r="F468" s="17"/>
      <c r="G468" s="17"/>
      <c r="H468" s="17"/>
      <c r="I468" s="17"/>
      <c r="J468" s="17"/>
      <c r="K468" s="17"/>
      <c r="L468" s="17"/>
      <c r="M468" s="17"/>
      <c r="N468" s="17"/>
      <c r="O468" s="17"/>
      <c r="P468" s="17"/>
      <c r="Q468" s="17"/>
      <c r="R468" s="17"/>
      <c r="S468" s="17"/>
      <c r="T468" s="17"/>
      <c r="U468" s="17"/>
      <c r="V468" s="18"/>
      <c r="W468" s="17"/>
      <c r="X468" s="17"/>
      <c r="Y468" s="17"/>
      <c r="Z468" s="17"/>
    </row>
    <row r="469" spans="1:26" ht="12.75" customHeight="1">
      <c r="A469" s="17"/>
      <c r="B469" s="17"/>
      <c r="C469" s="17"/>
      <c r="D469" s="17"/>
      <c r="E469" s="17"/>
      <c r="F469" s="17"/>
      <c r="G469" s="17"/>
      <c r="H469" s="17"/>
      <c r="I469" s="17"/>
      <c r="J469" s="17"/>
      <c r="K469" s="17"/>
      <c r="L469" s="17"/>
      <c r="M469" s="17"/>
      <c r="N469" s="17"/>
      <c r="O469" s="17"/>
      <c r="P469" s="17"/>
      <c r="Q469" s="17"/>
      <c r="R469" s="17"/>
      <c r="S469" s="17"/>
      <c r="T469" s="17"/>
      <c r="U469" s="17"/>
      <c r="V469" s="18"/>
      <c r="W469" s="17"/>
      <c r="X469" s="17"/>
      <c r="Y469" s="17"/>
      <c r="Z469" s="17"/>
    </row>
    <row r="470" spans="1:26" ht="12.75" customHeight="1">
      <c r="A470" s="17"/>
      <c r="B470" s="17"/>
      <c r="C470" s="17"/>
      <c r="D470" s="17"/>
      <c r="E470" s="17"/>
      <c r="F470" s="17"/>
      <c r="G470" s="17"/>
      <c r="H470" s="17"/>
      <c r="I470" s="17"/>
      <c r="J470" s="17"/>
      <c r="K470" s="17"/>
      <c r="L470" s="17"/>
      <c r="M470" s="17"/>
      <c r="N470" s="17"/>
      <c r="O470" s="17"/>
      <c r="P470" s="17"/>
      <c r="Q470" s="17"/>
      <c r="R470" s="17"/>
      <c r="S470" s="17"/>
      <c r="T470" s="17"/>
      <c r="U470" s="17"/>
      <c r="V470" s="18"/>
      <c r="W470" s="17"/>
      <c r="X470" s="17"/>
      <c r="Y470" s="17"/>
      <c r="Z470" s="17"/>
    </row>
    <row r="471" spans="1:26" ht="12.75" customHeight="1">
      <c r="A471" s="17"/>
      <c r="B471" s="17"/>
      <c r="C471" s="17"/>
      <c r="D471" s="17"/>
      <c r="E471" s="17"/>
      <c r="F471" s="17"/>
      <c r="G471" s="17"/>
      <c r="H471" s="17"/>
      <c r="I471" s="17"/>
      <c r="J471" s="17"/>
      <c r="K471" s="17"/>
      <c r="L471" s="17"/>
      <c r="M471" s="17"/>
      <c r="N471" s="17"/>
      <c r="O471" s="17"/>
      <c r="P471" s="17"/>
      <c r="Q471" s="17"/>
      <c r="R471" s="17"/>
      <c r="S471" s="17"/>
      <c r="T471" s="17"/>
      <c r="U471" s="17"/>
      <c r="V471" s="18"/>
      <c r="W471" s="17"/>
      <c r="X471" s="17"/>
      <c r="Y471" s="17"/>
      <c r="Z471" s="17"/>
    </row>
    <row r="472" spans="1:26" ht="12.75" customHeight="1">
      <c r="A472" s="17"/>
      <c r="B472" s="17"/>
      <c r="C472" s="17"/>
      <c r="D472" s="17"/>
      <c r="E472" s="17"/>
      <c r="F472" s="17"/>
      <c r="G472" s="17"/>
      <c r="H472" s="17"/>
      <c r="I472" s="17"/>
      <c r="J472" s="17"/>
      <c r="K472" s="17"/>
      <c r="L472" s="17"/>
      <c r="M472" s="17"/>
      <c r="N472" s="17"/>
      <c r="O472" s="17"/>
      <c r="P472" s="17"/>
      <c r="Q472" s="17"/>
      <c r="R472" s="17"/>
      <c r="S472" s="17"/>
      <c r="T472" s="17"/>
      <c r="U472" s="17"/>
      <c r="V472" s="18"/>
      <c r="W472" s="17"/>
      <c r="X472" s="17"/>
      <c r="Y472" s="17"/>
      <c r="Z472" s="17"/>
    </row>
    <row r="473" spans="1:26" ht="12.75" customHeight="1">
      <c r="A473" s="17"/>
      <c r="B473" s="17"/>
      <c r="C473" s="17"/>
      <c r="D473" s="17"/>
      <c r="E473" s="17"/>
      <c r="F473" s="17"/>
      <c r="G473" s="17"/>
      <c r="H473" s="17"/>
      <c r="I473" s="17"/>
      <c r="J473" s="17"/>
      <c r="K473" s="17"/>
      <c r="L473" s="17"/>
      <c r="M473" s="17"/>
      <c r="N473" s="17"/>
      <c r="O473" s="17"/>
      <c r="P473" s="17"/>
      <c r="Q473" s="17"/>
      <c r="R473" s="17"/>
      <c r="S473" s="17"/>
      <c r="T473" s="17"/>
      <c r="U473" s="17"/>
      <c r="V473" s="18"/>
      <c r="W473" s="17"/>
      <c r="X473" s="17"/>
      <c r="Y473" s="17"/>
      <c r="Z473" s="17"/>
    </row>
    <row r="474" spans="1:26" ht="12.75" customHeight="1">
      <c r="A474" s="17"/>
      <c r="B474" s="17"/>
      <c r="C474" s="17"/>
      <c r="D474" s="17"/>
      <c r="E474" s="17"/>
      <c r="F474" s="17"/>
      <c r="G474" s="17"/>
      <c r="H474" s="17"/>
      <c r="I474" s="17"/>
      <c r="J474" s="17"/>
      <c r="K474" s="17"/>
      <c r="L474" s="17"/>
      <c r="M474" s="17"/>
      <c r="N474" s="17"/>
      <c r="O474" s="17"/>
      <c r="P474" s="17"/>
      <c r="Q474" s="17"/>
      <c r="R474" s="17"/>
      <c r="S474" s="17"/>
      <c r="T474" s="17"/>
      <c r="U474" s="17"/>
      <c r="V474" s="18"/>
      <c r="W474" s="17"/>
      <c r="X474" s="17"/>
      <c r="Y474" s="17"/>
      <c r="Z474" s="17"/>
    </row>
    <row r="475" spans="1:26" ht="12.75" customHeight="1">
      <c r="A475" s="17"/>
      <c r="B475" s="17"/>
      <c r="C475" s="17"/>
      <c r="D475" s="17"/>
      <c r="E475" s="17"/>
      <c r="F475" s="17"/>
      <c r="G475" s="17"/>
      <c r="H475" s="17"/>
      <c r="I475" s="17"/>
      <c r="J475" s="17"/>
      <c r="K475" s="17"/>
      <c r="L475" s="17"/>
      <c r="M475" s="17"/>
      <c r="N475" s="17"/>
      <c r="O475" s="17"/>
      <c r="P475" s="17"/>
      <c r="Q475" s="17"/>
      <c r="R475" s="17"/>
      <c r="S475" s="17"/>
      <c r="T475" s="17"/>
      <c r="U475" s="17"/>
      <c r="V475" s="18"/>
      <c r="W475" s="17"/>
      <c r="X475" s="17"/>
      <c r="Y475" s="17"/>
      <c r="Z475" s="17"/>
    </row>
    <row r="476" spans="1:26" ht="12.75" customHeight="1">
      <c r="A476" s="17"/>
      <c r="B476" s="17"/>
      <c r="C476" s="17"/>
      <c r="D476" s="17"/>
      <c r="E476" s="17"/>
      <c r="F476" s="17"/>
      <c r="G476" s="17"/>
      <c r="H476" s="17"/>
      <c r="I476" s="17"/>
      <c r="J476" s="17"/>
      <c r="K476" s="17"/>
      <c r="L476" s="17"/>
      <c r="M476" s="17"/>
      <c r="N476" s="17"/>
      <c r="O476" s="17"/>
      <c r="P476" s="17"/>
      <c r="Q476" s="17"/>
      <c r="R476" s="17"/>
      <c r="S476" s="17"/>
      <c r="T476" s="17"/>
      <c r="U476" s="17"/>
      <c r="V476" s="18"/>
      <c r="W476" s="17"/>
      <c r="X476" s="17"/>
      <c r="Y476" s="17"/>
      <c r="Z476" s="17"/>
    </row>
    <row r="477" spans="1:26" ht="12.75" customHeight="1">
      <c r="A477" s="17"/>
      <c r="B477" s="17"/>
      <c r="C477" s="17"/>
      <c r="D477" s="17"/>
      <c r="E477" s="17"/>
      <c r="F477" s="17"/>
      <c r="G477" s="17"/>
      <c r="H477" s="17"/>
      <c r="I477" s="17"/>
      <c r="J477" s="17"/>
      <c r="K477" s="17"/>
      <c r="L477" s="17"/>
      <c r="M477" s="17"/>
      <c r="N477" s="17"/>
      <c r="O477" s="17"/>
      <c r="P477" s="17"/>
      <c r="Q477" s="17"/>
      <c r="R477" s="17"/>
      <c r="S477" s="17"/>
      <c r="T477" s="17"/>
      <c r="U477" s="17"/>
      <c r="V477" s="18"/>
      <c r="W477" s="17"/>
      <c r="X477" s="17"/>
      <c r="Y477" s="17"/>
      <c r="Z477" s="17"/>
    </row>
    <row r="478" spans="1:26" ht="12.75" customHeight="1">
      <c r="A478" s="17"/>
      <c r="B478" s="17"/>
      <c r="C478" s="17"/>
      <c r="D478" s="17"/>
      <c r="E478" s="17"/>
      <c r="F478" s="17"/>
      <c r="G478" s="17"/>
      <c r="H478" s="17"/>
      <c r="I478" s="17"/>
      <c r="J478" s="17"/>
      <c r="K478" s="17"/>
      <c r="L478" s="17"/>
      <c r="M478" s="17"/>
      <c r="N478" s="17"/>
      <c r="O478" s="17"/>
      <c r="P478" s="17"/>
      <c r="Q478" s="17"/>
      <c r="R478" s="17"/>
      <c r="S478" s="17"/>
      <c r="T478" s="17"/>
      <c r="U478" s="17"/>
      <c r="V478" s="18"/>
      <c r="W478" s="17"/>
      <c r="X478" s="17"/>
      <c r="Y478" s="17"/>
      <c r="Z478" s="17"/>
    </row>
    <row r="479" spans="1:26" ht="12.75" customHeight="1">
      <c r="A479" s="17"/>
      <c r="B479" s="17"/>
      <c r="C479" s="17"/>
      <c r="D479" s="17"/>
      <c r="E479" s="17"/>
      <c r="F479" s="17"/>
      <c r="G479" s="17"/>
      <c r="H479" s="17"/>
      <c r="I479" s="17"/>
      <c r="J479" s="17"/>
      <c r="K479" s="17"/>
      <c r="L479" s="17"/>
      <c r="M479" s="17"/>
      <c r="N479" s="17"/>
      <c r="O479" s="17"/>
      <c r="P479" s="17"/>
      <c r="Q479" s="17"/>
      <c r="R479" s="17"/>
      <c r="S479" s="17"/>
      <c r="T479" s="17"/>
      <c r="U479" s="17"/>
      <c r="V479" s="18"/>
      <c r="W479" s="17"/>
      <c r="X479" s="17"/>
      <c r="Y479" s="17"/>
      <c r="Z479" s="17"/>
    </row>
    <row r="480" spans="1:26" ht="12.75" customHeight="1">
      <c r="A480" s="17"/>
      <c r="B480" s="17"/>
      <c r="C480" s="17"/>
      <c r="D480" s="17"/>
      <c r="E480" s="17"/>
      <c r="F480" s="17"/>
      <c r="G480" s="17"/>
      <c r="H480" s="17"/>
      <c r="I480" s="17"/>
      <c r="J480" s="17"/>
      <c r="K480" s="17"/>
      <c r="L480" s="17"/>
      <c r="M480" s="17"/>
      <c r="N480" s="17"/>
      <c r="O480" s="17"/>
      <c r="P480" s="17"/>
      <c r="Q480" s="17"/>
      <c r="R480" s="17"/>
      <c r="S480" s="17"/>
      <c r="T480" s="17"/>
      <c r="U480" s="17"/>
      <c r="V480" s="18"/>
      <c r="W480" s="17"/>
      <c r="X480" s="17"/>
      <c r="Y480" s="17"/>
      <c r="Z480" s="17"/>
    </row>
    <row r="481" spans="1:26" ht="12.75" customHeight="1">
      <c r="A481" s="17"/>
      <c r="B481" s="17"/>
      <c r="C481" s="17"/>
      <c r="D481" s="17"/>
      <c r="E481" s="17"/>
      <c r="F481" s="17"/>
      <c r="G481" s="17"/>
      <c r="H481" s="17"/>
      <c r="I481" s="17"/>
      <c r="J481" s="17"/>
      <c r="K481" s="17"/>
      <c r="L481" s="17"/>
      <c r="M481" s="17"/>
      <c r="N481" s="17"/>
      <c r="O481" s="17"/>
      <c r="P481" s="17"/>
      <c r="Q481" s="17"/>
      <c r="R481" s="17"/>
      <c r="S481" s="17"/>
      <c r="T481" s="17"/>
      <c r="U481" s="17"/>
      <c r="V481" s="18"/>
      <c r="W481" s="17"/>
      <c r="X481" s="17"/>
      <c r="Y481" s="17"/>
      <c r="Z481" s="17"/>
    </row>
    <row r="482" spans="1:26" ht="12.75" customHeight="1">
      <c r="A482" s="17"/>
      <c r="B482" s="17"/>
      <c r="C482" s="17"/>
      <c r="D482" s="17"/>
      <c r="E482" s="17"/>
      <c r="F482" s="17"/>
      <c r="G482" s="17"/>
      <c r="H482" s="17"/>
      <c r="I482" s="17"/>
      <c r="J482" s="17"/>
      <c r="K482" s="17"/>
      <c r="L482" s="17"/>
      <c r="M482" s="17"/>
      <c r="N482" s="17"/>
      <c r="O482" s="17"/>
      <c r="P482" s="17"/>
      <c r="Q482" s="17"/>
      <c r="R482" s="17"/>
      <c r="S482" s="17"/>
      <c r="T482" s="17"/>
      <c r="U482" s="17"/>
      <c r="V482" s="18"/>
      <c r="W482" s="17"/>
      <c r="X482" s="17"/>
      <c r="Y482" s="17"/>
      <c r="Z482" s="17"/>
    </row>
    <row r="483" spans="1:26" ht="12.75" customHeight="1">
      <c r="A483" s="17"/>
      <c r="B483" s="17"/>
      <c r="C483" s="17"/>
      <c r="D483" s="17"/>
      <c r="E483" s="17"/>
      <c r="F483" s="17"/>
      <c r="G483" s="17"/>
      <c r="H483" s="17"/>
      <c r="I483" s="17"/>
      <c r="J483" s="17"/>
      <c r="K483" s="17"/>
      <c r="L483" s="17"/>
      <c r="M483" s="17"/>
      <c r="N483" s="17"/>
      <c r="O483" s="17"/>
      <c r="P483" s="17"/>
      <c r="Q483" s="17"/>
      <c r="R483" s="17"/>
      <c r="S483" s="17"/>
      <c r="T483" s="17"/>
      <c r="U483" s="17"/>
      <c r="V483" s="18"/>
      <c r="W483" s="17"/>
      <c r="X483" s="17"/>
      <c r="Y483" s="17"/>
      <c r="Z483" s="17"/>
    </row>
    <row r="484" spans="1:26" ht="12.75" customHeight="1">
      <c r="A484" s="17"/>
      <c r="B484" s="17"/>
      <c r="C484" s="17"/>
      <c r="D484" s="17"/>
      <c r="E484" s="17"/>
      <c r="F484" s="17"/>
      <c r="G484" s="17"/>
      <c r="H484" s="17"/>
      <c r="I484" s="17"/>
      <c r="J484" s="17"/>
      <c r="K484" s="17"/>
      <c r="L484" s="17"/>
      <c r="M484" s="17"/>
      <c r="N484" s="17"/>
      <c r="O484" s="17"/>
      <c r="P484" s="17"/>
      <c r="Q484" s="17"/>
      <c r="R484" s="17"/>
      <c r="S484" s="17"/>
      <c r="T484" s="17"/>
      <c r="U484" s="17"/>
      <c r="V484" s="18"/>
      <c r="W484" s="17"/>
      <c r="X484" s="17"/>
      <c r="Y484" s="17"/>
      <c r="Z484" s="17"/>
    </row>
    <row r="485" spans="1:26" ht="12.75" customHeight="1">
      <c r="A485" s="17"/>
      <c r="B485" s="17"/>
      <c r="C485" s="17"/>
      <c r="D485" s="17"/>
      <c r="E485" s="17"/>
      <c r="F485" s="17"/>
      <c r="G485" s="17"/>
      <c r="H485" s="17"/>
      <c r="I485" s="17"/>
      <c r="J485" s="17"/>
      <c r="K485" s="17"/>
      <c r="L485" s="17"/>
      <c r="M485" s="17"/>
      <c r="N485" s="17"/>
      <c r="O485" s="17"/>
      <c r="P485" s="17"/>
      <c r="Q485" s="17"/>
      <c r="R485" s="17"/>
      <c r="S485" s="17"/>
      <c r="T485" s="17"/>
      <c r="U485" s="17"/>
      <c r="V485" s="18"/>
      <c r="W485" s="17"/>
      <c r="X485" s="17"/>
      <c r="Y485" s="17"/>
      <c r="Z485" s="17"/>
    </row>
    <row r="486" spans="1:26" ht="12.75" customHeight="1">
      <c r="A486" s="17"/>
      <c r="B486" s="17"/>
      <c r="C486" s="17"/>
      <c r="D486" s="17"/>
      <c r="E486" s="17"/>
      <c r="F486" s="17"/>
      <c r="G486" s="17"/>
      <c r="H486" s="17"/>
      <c r="I486" s="17"/>
      <c r="J486" s="17"/>
      <c r="K486" s="17"/>
      <c r="L486" s="17"/>
      <c r="M486" s="17"/>
      <c r="N486" s="17"/>
      <c r="O486" s="17"/>
      <c r="P486" s="17"/>
      <c r="Q486" s="17"/>
      <c r="R486" s="17"/>
      <c r="S486" s="17"/>
      <c r="T486" s="17"/>
      <c r="U486" s="17"/>
      <c r="V486" s="18"/>
      <c r="W486" s="17"/>
      <c r="X486" s="17"/>
      <c r="Y486" s="17"/>
      <c r="Z486" s="17"/>
    </row>
    <row r="487" spans="1:26" ht="12.75" customHeight="1">
      <c r="A487" s="17"/>
      <c r="B487" s="17"/>
      <c r="C487" s="17"/>
      <c r="D487" s="17"/>
      <c r="E487" s="17"/>
      <c r="F487" s="17"/>
      <c r="G487" s="17"/>
      <c r="H487" s="17"/>
      <c r="I487" s="17"/>
      <c r="J487" s="17"/>
      <c r="K487" s="17"/>
      <c r="L487" s="17"/>
      <c r="M487" s="17"/>
      <c r="N487" s="17"/>
      <c r="O487" s="17"/>
      <c r="P487" s="17"/>
      <c r="Q487" s="17"/>
      <c r="R487" s="17"/>
      <c r="S487" s="17"/>
      <c r="T487" s="17"/>
      <c r="U487" s="17"/>
      <c r="V487" s="18"/>
      <c r="W487" s="17"/>
      <c r="X487" s="17"/>
      <c r="Y487" s="17"/>
      <c r="Z487" s="17"/>
    </row>
    <row r="488" spans="1:26" ht="12.75" customHeight="1">
      <c r="A488" s="17"/>
      <c r="B488" s="17"/>
      <c r="C488" s="17"/>
      <c r="D488" s="17"/>
      <c r="E488" s="17"/>
      <c r="F488" s="17"/>
      <c r="G488" s="17"/>
      <c r="H488" s="17"/>
      <c r="I488" s="17"/>
      <c r="J488" s="17"/>
      <c r="K488" s="17"/>
      <c r="L488" s="17"/>
      <c r="M488" s="17"/>
      <c r="N488" s="17"/>
      <c r="O488" s="17"/>
      <c r="P488" s="17"/>
      <c r="Q488" s="17"/>
      <c r="R488" s="17"/>
      <c r="S488" s="17"/>
      <c r="T488" s="17"/>
      <c r="U488" s="17"/>
      <c r="V488" s="18"/>
      <c r="W488" s="17"/>
      <c r="X488" s="17"/>
      <c r="Y488" s="17"/>
      <c r="Z488" s="17"/>
    </row>
    <row r="489" spans="1:26" ht="12.75" customHeight="1">
      <c r="A489" s="17"/>
      <c r="B489" s="17"/>
      <c r="C489" s="17"/>
      <c r="D489" s="17"/>
      <c r="E489" s="17"/>
      <c r="F489" s="17"/>
      <c r="G489" s="17"/>
      <c r="H489" s="17"/>
      <c r="I489" s="17"/>
      <c r="J489" s="17"/>
      <c r="K489" s="17"/>
      <c r="L489" s="17"/>
      <c r="M489" s="17"/>
      <c r="N489" s="17"/>
      <c r="O489" s="17"/>
      <c r="P489" s="17"/>
      <c r="Q489" s="17"/>
      <c r="R489" s="17"/>
      <c r="S489" s="17"/>
      <c r="T489" s="17"/>
      <c r="U489" s="17"/>
      <c r="V489" s="18"/>
      <c r="W489" s="17"/>
      <c r="X489" s="17"/>
      <c r="Y489" s="17"/>
      <c r="Z489" s="17"/>
    </row>
    <row r="490" spans="1:26" ht="12.75" customHeight="1">
      <c r="A490" s="17"/>
      <c r="B490" s="17"/>
      <c r="C490" s="17"/>
      <c r="D490" s="17"/>
      <c r="E490" s="17"/>
      <c r="F490" s="17"/>
      <c r="G490" s="17"/>
      <c r="H490" s="17"/>
      <c r="I490" s="17"/>
      <c r="J490" s="17"/>
      <c r="K490" s="17"/>
      <c r="L490" s="17"/>
      <c r="M490" s="17"/>
      <c r="N490" s="17"/>
      <c r="O490" s="17"/>
      <c r="P490" s="17"/>
      <c r="Q490" s="17"/>
      <c r="R490" s="17"/>
      <c r="S490" s="17"/>
      <c r="T490" s="17"/>
      <c r="U490" s="17"/>
      <c r="V490" s="18"/>
      <c r="W490" s="17"/>
      <c r="X490" s="17"/>
      <c r="Y490" s="17"/>
      <c r="Z490" s="17"/>
    </row>
    <row r="491" spans="1:26" ht="12.75" customHeight="1">
      <c r="A491" s="17"/>
      <c r="B491" s="17"/>
      <c r="C491" s="17"/>
      <c r="D491" s="17"/>
      <c r="E491" s="17"/>
      <c r="F491" s="17"/>
      <c r="G491" s="17"/>
      <c r="H491" s="17"/>
      <c r="I491" s="17"/>
      <c r="J491" s="17"/>
      <c r="K491" s="17"/>
      <c r="L491" s="17"/>
      <c r="M491" s="17"/>
      <c r="N491" s="17"/>
      <c r="O491" s="17"/>
      <c r="P491" s="17"/>
      <c r="Q491" s="17"/>
      <c r="R491" s="17"/>
      <c r="S491" s="17"/>
      <c r="T491" s="17"/>
      <c r="U491" s="17"/>
      <c r="V491" s="18"/>
      <c r="W491" s="17"/>
      <c r="X491" s="17"/>
      <c r="Y491" s="17"/>
      <c r="Z491" s="17"/>
    </row>
    <row r="492" spans="1:26" ht="12.75" customHeight="1">
      <c r="A492" s="17"/>
      <c r="B492" s="17"/>
      <c r="C492" s="17"/>
      <c r="D492" s="17"/>
      <c r="E492" s="17"/>
      <c r="F492" s="17"/>
      <c r="G492" s="17"/>
      <c r="H492" s="17"/>
      <c r="I492" s="17"/>
      <c r="J492" s="17"/>
      <c r="K492" s="17"/>
      <c r="L492" s="17"/>
      <c r="M492" s="17"/>
      <c r="N492" s="17"/>
      <c r="O492" s="17"/>
      <c r="P492" s="17"/>
      <c r="Q492" s="17"/>
      <c r="R492" s="17"/>
      <c r="S492" s="17"/>
      <c r="T492" s="17"/>
      <c r="U492" s="17"/>
      <c r="V492" s="18"/>
      <c r="W492" s="17"/>
      <c r="X492" s="17"/>
      <c r="Y492" s="17"/>
      <c r="Z492" s="17"/>
    </row>
    <row r="493" spans="1:26" ht="12.75" customHeight="1">
      <c r="A493" s="17"/>
      <c r="B493" s="17"/>
      <c r="C493" s="17"/>
      <c r="D493" s="17"/>
      <c r="E493" s="17"/>
      <c r="F493" s="17"/>
      <c r="G493" s="17"/>
      <c r="H493" s="17"/>
      <c r="I493" s="17"/>
      <c r="J493" s="17"/>
      <c r="K493" s="17"/>
      <c r="L493" s="17"/>
      <c r="M493" s="17"/>
      <c r="N493" s="17"/>
      <c r="O493" s="17"/>
      <c r="P493" s="17"/>
      <c r="Q493" s="17"/>
      <c r="R493" s="17"/>
      <c r="S493" s="17"/>
      <c r="T493" s="17"/>
      <c r="U493" s="17"/>
      <c r="V493" s="18"/>
      <c r="W493" s="17"/>
      <c r="X493" s="17"/>
      <c r="Y493" s="17"/>
      <c r="Z493" s="17"/>
    </row>
    <row r="494" spans="1:26" ht="12.75" customHeight="1">
      <c r="A494" s="17"/>
      <c r="B494" s="17"/>
      <c r="C494" s="17"/>
      <c r="D494" s="17"/>
      <c r="E494" s="17"/>
      <c r="F494" s="17"/>
      <c r="G494" s="17"/>
      <c r="H494" s="17"/>
      <c r="I494" s="17"/>
      <c r="J494" s="17"/>
      <c r="K494" s="17"/>
      <c r="L494" s="17"/>
      <c r="M494" s="17"/>
      <c r="N494" s="17"/>
      <c r="O494" s="17"/>
      <c r="P494" s="17"/>
      <c r="Q494" s="17"/>
      <c r="R494" s="17"/>
      <c r="S494" s="17"/>
      <c r="T494" s="17"/>
      <c r="U494" s="17"/>
      <c r="V494" s="18"/>
      <c r="W494" s="17"/>
      <c r="X494" s="17"/>
      <c r="Y494" s="17"/>
      <c r="Z494" s="17"/>
    </row>
    <row r="495" spans="1:26" ht="12.75" customHeight="1">
      <c r="A495" s="17"/>
      <c r="B495" s="17"/>
      <c r="C495" s="17"/>
      <c r="D495" s="17"/>
      <c r="E495" s="17"/>
      <c r="F495" s="17"/>
      <c r="G495" s="17"/>
      <c r="H495" s="17"/>
      <c r="I495" s="17"/>
      <c r="J495" s="17"/>
      <c r="K495" s="17"/>
      <c r="L495" s="17"/>
      <c r="M495" s="17"/>
      <c r="N495" s="17"/>
      <c r="O495" s="17"/>
      <c r="P495" s="17"/>
      <c r="Q495" s="17"/>
      <c r="R495" s="17"/>
      <c r="S495" s="17"/>
      <c r="T495" s="17"/>
      <c r="U495" s="17"/>
      <c r="V495" s="18"/>
      <c r="W495" s="17"/>
      <c r="X495" s="17"/>
      <c r="Y495" s="17"/>
      <c r="Z495" s="17"/>
    </row>
    <row r="496" spans="1:26" ht="12.75" customHeight="1">
      <c r="A496" s="17"/>
      <c r="B496" s="17"/>
      <c r="C496" s="17"/>
      <c r="D496" s="17"/>
      <c r="E496" s="17"/>
      <c r="F496" s="17"/>
      <c r="G496" s="17"/>
      <c r="H496" s="17"/>
      <c r="I496" s="17"/>
      <c r="J496" s="17"/>
      <c r="K496" s="17"/>
      <c r="L496" s="17"/>
      <c r="M496" s="17"/>
      <c r="N496" s="17"/>
      <c r="O496" s="17"/>
      <c r="P496" s="17"/>
      <c r="Q496" s="17"/>
      <c r="R496" s="17"/>
      <c r="S496" s="17"/>
      <c r="T496" s="17"/>
      <c r="U496" s="17"/>
      <c r="V496" s="18"/>
      <c r="W496" s="17"/>
      <c r="X496" s="17"/>
      <c r="Y496" s="17"/>
      <c r="Z496" s="17"/>
    </row>
    <row r="497" spans="1:26" ht="12.75" customHeight="1">
      <c r="A497" s="17"/>
      <c r="B497" s="17"/>
      <c r="C497" s="17"/>
      <c r="D497" s="17"/>
      <c r="E497" s="17"/>
      <c r="F497" s="17"/>
      <c r="G497" s="17"/>
      <c r="H497" s="17"/>
      <c r="I497" s="17"/>
      <c r="J497" s="17"/>
      <c r="K497" s="17"/>
      <c r="L497" s="17"/>
      <c r="M497" s="17"/>
      <c r="N497" s="17"/>
      <c r="O497" s="17"/>
      <c r="P497" s="17"/>
      <c r="Q497" s="17"/>
      <c r="R497" s="17"/>
      <c r="S497" s="17"/>
      <c r="T497" s="17"/>
      <c r="U497" s="17"/>
      <c r="V497" s="18"/>
      <c r="W497" s="17"/>
      <c r="X497" s="17"/>
      <c r="Y497" s="17"/>
      <c r="Z497" s="17"/>
    </row>
    <row r="498" spans="1:26" ht="12.75" customHeight="1">
      <c r="A498" s="17"/>
      <c r="B498" s="17"/>
      <c r="C498" s="17"/>
      <c r="D498" s="17"/>
      <c r="E498" s="17"/>
      <c r="F498" s="17"/>
      <c r="G498" s="17"/>
      <c r="H498" s="17"/>
      <c r="I498" s="17"/>
      <c r="J498" s="17"/>
      <c r="K498" s="17"/>
      <c r="L498" s="17"/>
      <c r="M498" s="17"/>
      <c r="N498" s="17"/>
      <c r="O498" s="17"/>
      <c r="P498" s="17"/>
      <c r="Q498" s="17"/>
      <c r="R498" s="17"/>
      <c r="S498" s="17"/>
      <c r="T498" s="17"/>
      <c r="U498" s="17"/>
      <c r="V498" s="18"/>
      <c r="W498" s="17"/>
      <c r="X498" s="17"/>
      <c r="Y498" s="17"/>
      <c r="Z498" s="17"/>
    </row>
    <row r="499" spans="1:26" ht="12.75" customHeight="1">
      <c r="A499" s="17"/>
      <c r="B499" s="17"/>
      <c r="C499" s="17"/>
      <c r="D499" s="17"/>
      <c r="E499" s="17"/>
      <c r="F499" s="17"/>
      <c r="G499" s="17"/>
      <c r="H499" s="17"/>
      <c r="I499" s="17"/>
      <c r="J499" s="17"/>
      <c r="K499" s="17"/>
      <c r="L499" s="17"/>
      <c r="M499" s="17"/>
      <c r="N499" s="17"/>
      <c r="O499" s="17"/>
      <c r="P499" s="17"/>
      <c r="Q499" s="17"/>
      <c r="R499" s="17"/>
      <c r="S499" s="17"/>
      <c r="T499" s="17"/>
      <c r="U499" s="17"/>
      <c r="V499" s="18"/>
      <c r="W499" s="17"/>
      <c r="X499" s="17"/>
      <c r="Y499" s="17"/>
      <c r="Z499" s="17"/>
    </row>
    <row r="500" spans="1:26" ht="12.75" customHeight="1">
      <c r="A500" s="17"/>
      <c r="B500" s="17"/>
      <c r="C500" s="17"/>
      <c r="D500" s="17"/>
      <c r="E500" s="17"/>
      <c r="F500" s="17"/>
      <c r="G500" s="17"/>
      <c r="H500" s="17"/>
      <c r="I500" s="17"/>
      <c r="J500" s="17"/>
      <c r="K500" s="17"/>
      <c r="L500" s="17"/>
      <c r="M500" s="17"/>
      <c r="N500" s="17"/>
      <c r="O500" s="17"/>
      <c r="P500" s="17"/>
      <c r="Q500" s="17"/>
      <c r="R500" s="17"/>
      <c r="S500" s="17"/>
      <c r="T500" s="17"/>
      <c r="U500" s="17"/>
      <c r="V500" s="18"/>
      <c r="W500" s="17"/>
      <c r="X500" s="17"/>
      <c r="Y500" s="17"/>
      <c r="Z500" s="17"/>
    </row>
    <row r="501" spans="1:26" ht="12.75" customHeight="1">
      <c r="A501" s="17"/>
      <c r="B501" s="17"/>
      <c r="C501" s="17"/>
      <c r="D501" s="17"/>
      <c r="E501" s="17"/>
      <c r="F501" s="17"/>
      <c r="G501" s="17"/>
      <c r="H501" s="17"/>
      <c r="I501" s="17"/>
      <c r="J501" s="17"/>
      <c r="K501" s="17"/>
      <c r="L501" s="17"/>
      <c r="M501" s="17"/>
      <c r="N501" s="17"/>
      <c r="O501" s="17"/>
      <c r="P501" s="17"/>
      <c r="Q501" s="17"/>
      <c r="R501" s="17"/>
      <c r="S501" s="17"/>
      <c r="T501" s="17"/>
      <c r="U501" s="17"/>
      <c r="V501" s="18"/>
      <c r="W501" s="17"/>
      <c r="X501" s="17"/>
      <c r="Y501" s="17"/>
      <c r="Z501" s="17"/>
    </row>
    <row r="502" spans="1:26" ht="12.75" customHeight="1">
      <c r="A502" s="17"/>
      <c r="B502" s="17"/>
      <c r="C502" s="17"/>
      <c r="D502" s="17"/>
      <c r="E502" s="17"/>
      <c r="F502" s="17"/>
      <c r="G502" s="17"/>
      <c r="H502" s="17"/>
      <c r="I502" s="17"/>
      <c r="J502" s="17"/>
      <c r="K502" s="17"/>
      <c r="L502" s="17"/>
      <c r="M502" s="17"/>
      <c r="N502" s="17"/>
      <c r="O502" s="17"/>
      <c r="P502" s="17"/>
      <c r="Q502" s="17"/>
      <c r="R502" s="17"/>
      <c r="S502" s="17"/>
      <c r="T502" s="17"/>
      <c r="U502" s="17"/>
      <c r="V502" s="18"/>
      <c r="W502" s="17"/>
      <c r="X502" s="17"/>
      <c r="Y502" s="17"/>
      <c r="Z502" s="17"/>
    </row>
    <row r="503" spans="1:26" ht="12.75" customHeight="1">
      <c r="A503" s="17"/>
      <c r="B503" s="17"/>
      <c r="C503" s="17"/>
      <c r="D503" s="17"/>
      <c r="E503" s="17"/>
      <c r="F503" s="17"/>
      <c r="G503" s="17"/>
      <c r="H503" s="17"/>
      <c r="I503" s="17"/>
      <c r="J503" s="17"/>
      <c r="K503" s="17"/>
      <c r="L503" s="17"/>
      <c r="M503" s="17"/>
      <c r="N503" s="17"/>
      <c r="O503" s="17"/>
      <c r="P503" s="17"/>
      <c r="Q503" s="17"/>
      <c r="R503" s="17"/>
      <c r="S503" s="17"/>
      <c r="T503" s="17"/>
      <c r="U503" s="17"/>
      <c r="V503" s="18"/>
      <c r="W503" s="17"/>
      <c r="X503" s="17"/>
      <c r="Y503" s="17"/>
      <c r="Z503" s="17"/>
    </row>
    <row r="504" spans="1:26" ht="12.75" customHeight="1">
      <c r="A504" s="17"/>
      <c r="B504" s="17"/>
      <c r="C504" s="17"/>
      <c r="D504" s="17"/>
      <c r="E504" s="17"/>
      <c r="F504" s="17"/>
      <c r="G504" s="17"/>
      <c r="H504" s="17"/>
      <c r="I504" s="17"/>
      <c r="J504" s="17"/>
      <c r="K504" s="17"/>
      <c r="L504" s="17"/>
      <c r="M504" s="17"/>
      <c r="N504" s="17"/>
      <c r="O504" s="17"/>
      <c r="P504" s="17"/>
      <c r="Q504" s="17"/>
      <c r="R504" s="17"/>
      <c r="S504" s="17"/>
      <c r="T504" s="17"/>
      <c r="U504" s="17"/>
      <c r="V504" s="18"/>
      <c r="W504" s="17"/>
      <c r="X504" s="17"/>
      <c r="Y504" s="17"/>
      <c r="Z504" s="17"/>
    </row>
    <row r="505" spans="1:26" ht="12.75" customHeight="1">
      <c r="A505" s="17"/>
      <c r="B505" s="17"/>
      <c r="C505" s="17"/>
      <c r="D505" s="17"/>
      <c r="E505" s="17"/>
      <c r="F505" s="17"/>
      <c r="G505" s="17"/>
      <c r="H505" s="17"/>
      <c r="I505" s="17"/>
      <c r="J505" s="17"/>
      <c r="K505" s="17"/>
      <c r="L505" s="17"/>
      <c r="M505" s="17"/>
      <c r="N505" s="17"/>
      <c r="O505" s="17"/>
      <c r="P505" s="17"/>
      <c r="Q505" s="17"/>
      <c r="R505" s="17"/>
      <c r="S505" s="17"/>
      <c r="T505" s="17"/>
      <c r="U505" s="17"/>
      <c r="V505" s="18"/>
      <c r="W505" s="17"/>
      <c r="X505" s="17"/>
      <c r="Y505" s="17"/>
      <c r="Z505" s="17"/>
    </row>
    <row r="506" spans="1:26" ht="12.75" customHeight="1">
      <c r="A506" s="17"/>
      <c r="B506" s="17"/>
      <c r="C506" s="17"/>
      <c r="D506" s="17"/>
      <c r="E506" s="17"/>
      <c r="F506" s="17"/>
      <c r="G506" s="17"/>
      <c r="H506" s="17"/>
      <c r="I506" s="17"/>
      <c r="J506" s="17"/>
      <c r="K506" s="17"/>
      <c r="L506" s="17"/>
      <c r="M506" s="17"/>
      <c r="N506" s="17"/>
      <c r="O506" s="17"/>
      <c r="P506" s="17"/>
      <c r="Q506" s="17"/>
      <c r="R506" s="17"/>
      <c r="S506" s="17"/>
      <c r="T506" s="17"/>
      <c r="U506" s="17"/>
      <c r="V506" s="18"/>
      <c r="W506" s="17"/>
      <c r="X506" s="17"/>
      <c r="Y506" s="17"/>
      <c r="Z506" s="17"/>
    </row>
    <row r="507" spans="1:26" ht="12.75" customHeight="1">
      <c r="A507" s="17"/>
      <c r="B507" s="17"/>
      <c r="C507" s="17"/>
      <c r="D507" s="17"/>
      <c r="E507" s="17"/>
      <c r="F507" s="17"/>
      <c r="G507" s="17"/>
      <c r="H507" s="17"/>
      <c r="I507" s="17"/>
      <c r="J507" s="17"/>
      <c r="K507" s="17"/>
      <c r="L507" s="17"/>
      <c r="M507" s="17"/>
      <c r="N507" s="17"/>
      <c r="O507" s="17"/>
      <c r="P507" s="17"/>
      <c r="Q507" s="17"/>
      <c r="R507" s="17"/>
      <c r="S507" s="17"/>
      <c r="T507" s="17"/>
      <c r="U507" s="17"/>
      <c r="V507" s="18"/>
      <c r="W507" s="17"/>
      <c r="X507" s="17"/>
      <c r="Y507" s="17"/>
      <c r="Z507" s="17"/>
    </row>
    <row r="508" spans="1:26" ht="12.75" customHeight="1">
      <c r="A508" s="17"/>
      <c r="B508" s="17"/>
      <c r="C508" s="17"/>
      <c r="D508" s="17"/>
      <c r="E508" s="17"/>
      <c r="F508" s="17"/>
      <c r="G508" s="17"/>
      <c r="H508" s="17"/>
      <c r="I508" s="17"/>
      <c r="J508" s="17"/>
      <c r="K508" s="17"/>
      <c r="L508" s="17"/>
      <c r="M508" s="17"/>
      <c r="N508" s="17"/>
      <c r="O508" s="17"/>
      <c r="P508" s="17"/>
      <c r="Q508" s="17"/>
      <c r="R508" s="17"/>
      <c r="S508" s="17"/>
      <c r="T508" s="17"/>
      <c r="U508" s="17"/>
      <c r="V508" s="18"/>
      <c r="W508" s="17"/>
      <c r="X508" s="17"/>
      <c r="Y508" s="17"/>
      <c r="Z508" s="17"/>
    </row>
    <row r="509" spans="1:26" ht="12.75" customHeight="1">
      <c r="A509" s="17"/>
      <c r="B509" s="17"/>
      <c r="C509" s="17"/>
      <c r="D509" s="17"/>
      <c r="E509" s="17"/>
      <c r="F509" s="17"/>
      <c r="G509" s="17"/>
      <c r="H509" s="17"/>
      <c r="I509" s="17"/>
      <c r="J509" s="17"/>
      <c r="K509" s="17"/>
      <c r="L509" s="17"/>
      <c r="M509" s="17"/>
      <c r="N509" s="17"/>
      <c r="O509" s="17"/>
      <c r="P509" s="17"/>
      <c r="Q509" s="17"/>
      <c r="R509" s="17"/>
      <c r="S509" s="17"/>
      <c r="T509" s="17"/>
      <c r="U509" s="17"/>
      <c r="V509" s="18"/>
      <c r="W509" s="17"/>
      <c r="X509" s="17"/>
      <c r="Y509" s="17"/>
      <c r="Z509" s="17"/>
    </row>
    <row r="510" spans="1:26" ht="12.75" customHeight="1">
      <c r="A510" s="17"/>
      <c r="B510" s="17"/>
      <c r="C510" s="17"/>
      <c r="D510" s="17"/>
      <c r="E510" s="17"/>
      <c r="F510" s="17"/>
      <c r="G510" s="17"/>
      <c r="H510" s="17"/>
      <c r="I510" s="17"/>
      <c r="J510" s="17"/>
      <c r="K510" s="17"/>
      <c r="L510" s="17"/>
      <c r="M510" s="17"/>
      <c r="N510" s="17"/>
      <c r="O510" s="17"/>
      <c r="P510" s="17"/>
      <c r="Q510" s="17"/>
      <c r="R510" s="17"/>
      <c r="S510" s="17"/>
      <c r="T510" s="17"/>
      <c r="U510" s="17"/>
      <c r="V510" s="18"/>
      <c r="W510" s="17"/>
      <c r="X510" s="17"/>
      <c r="Y510" s="17"/>
      <c r="Z510" s="17"/>
    </row>
    <row r="511" spans="1:26" ht="12.75" customHeight="1">
      <c r="A511" s="17"/>
      <c r="B511" s="17"/>
      <c r="C511" s="17"/>
      <c r="D511" s="17"/>
      <c r="E511" s="17"/>
      <c r="F511" s="17"/>
      <c r="G511" s="17"/>
      <c r="H511" s="17"/>
      <c r="I511" s="17"/>
      <c r="J511" s="17"/>
      <c r="K511" s="17"/>
      <c r="L511" s="17"/>
      <c r="M511" s="17"/>
      <c r="N511" s="17"/>
      <c r="O511" s="17"/>
      <c r="P511" s="17"/>
      <c r="Q511" s="17"/>
      <c r="R511" s="17"/>
      <c r="S511" s="17"/>
      <c r="T511" s="17"/>
      <c r="U511" s="17"/>
      <c r="V511" s="18"/>
      <c r="W511" s="17"/>
      <c r="X511" s="17"/>
      <c r="Y511" s="17"/>
      <c r="Z511" s="17"/>
    </row>
    <row r="512" spans="1:26" ht="12.75" customHeight="1">
      <c r="A512" s="17"/>
      <c r="B512" s="17"/>
      <c r="C512" s="17"/>
      <c r="D512" s="17"/>
      <c r="E512" s="17"/>
      <c r="F512" s="17"/>
      <c r="G512" s="17"/>
      <c r="H512" s="17"/>
      <c r="I512" s="17"/>
      <c r="J512" s="17"/>
      <c r="K512" s="17"/>
      <c r="L512" s="17"/>
      <c r="M512" s="17"/>
      <c r="N512" s="17"/>
      <c r="O512" s="17"/>
      <c r="P512" s="17"/>
      <c r="Q512" s="17"/>
      <c r="R512" s="17"/>
      <c r="S512" s="17"/>
      <c r="T512" s="17"/>
      <c r="U512" s="17"/>
      <c r="V512" s="18"/>
      <c r="W512" s="17"/>
      <c r="X512" s="17"/>
      <c r="Y512" s="17"/>
      <c r="Z512" s="17"/>
    </row>
    <row r="513" spans="1:26" ht="12.75" customHeight="1">
      <c r="A513" s="17"/>
      <c r="B513" s="17"/>
      <c r="C513" s="17"/>
      <c r="D513" s="17"/>
      <c r="E513" s="17"/>
      <c r="F513" s="17"/>
      <c r="G513" s="17"/>
      <c r="H513" s="17"/>
      <c r="I513" s="17"/>
      <c r="J513" s="17"/>
      <c r="K513" s="17"/>
      <c r="L513" s="17"/>
      <c r="M513" s="17"/>
      <c r="N513" s="17"/>
      <c r="O513" s="17"/>
      <c r="P513" s="17"/>
      <c r="Q513" s="17"/>
      <c r="R513" s="17"/>
      <c r="S513" s="17"/>
      <c r="T513" s="17"/>
      <c r="U513" s="17"/>
      <c r="V513" s="18"/>
      <c r="W513" s="17"/>
      <c r="X513" s="17"/>
      <c r="Y513" s="17"/>
      <c r="Z513" s="17"/>
    </row>
    <row r="514" spans="1:26" ht="12.75" customHeight="1">
      <c r="A514" s="17"/>
      <c r="B514" s="17"/>
      <c r="C514" s="17"/>
      <c r="D514" s="17"/>
      <c r="E514" s="17"/>
      <c r="F514" s="17"/>
      <c r="G514" s="17"/>
      <c r="H514" s="17"/>
      <c r="I514" s="17"/>
      <c r="J514" s="17"/>
      <c r="K514" s="17"/>
      <c r="L514" s="17"/>
      <c r="M514" s="17"/>
      <c r="N514" s="17"/>
      <c r="O514" s="17"/>
      <c r="P514" s="17"/>
      <c r="Q514" s="17"/>
      <c r="R514" s="17"/>
      <c r="S514" s="17"/>
      <c r="T514" s="17"/>
      <c r="U514" s="17"/>
      <c r="V514" s="18"/>
      <c r="W514" s="17"/>
      <c r="X514" s="17"/>
      <c r="Y514" s="17"/>
      <c r="Z514" s="17"/>
    </row>
    <row r="515" spans="1:26" ht="12.75" customHeight="1">
      <c r="A515" s="17"/>
      <c r="B515" s="17"/>
      <c r="C515" s="17"/>
      <c r="D515" s="17"/>
      <c r="E515" s="17"/>
      <c r="F515" s="17"/>
      <c r="G515" s="17"/>
      <c r="H515" s="17"/>
      <c r="I515" s="17"/>
      <c r="J515" s="17"/>
      <c r="K515" s="17"/>
      <c r="L515" s="17"/>
      <c r="M515" s="17"/>
      <c r="N515" s="17"/>
      <c r="O515" s="17"/>
      <c r="P515" s="17"/>
      <c r="Q515" s="17"/>
      <c r="R515" s="17"/>
      <c r="S515" s="17"/>
      <c r="T515" s="17"/>
      <c r="U515" s="17"/>
      <c r="V515" s="18"/>
      <c r="W515" s="17"/>
      <c r="X515" s="17"/>
      <c r="Y515" s="17"/>
      <c r="Z515" s="17"/>
    </row>
    <row r="516" spans="1:26" ht="12.75" customHeight="1">
      <c r="A516" s="17"/>
      <c r="B516" s="17"/>
      <c r="C516" s="17"/>
      <c r="D516" s="17"/>
      <c r="E516" s="17"/>
      <c r="F516" s="17"/>
      <c r="G516" s="17"/>
      <c r="H516" s="17"/>
      <c r="I516" s="17"/>
      <c r="J516" s="17"/>
      <c r="K516" s="17"/>
      <c r="L516" s="17"/>
      <c r="M516" s="17"/>
      <c r="N516" s="17"/>
      <c r="O516" s="17"/>
      <c r="P516" s="17"/>
      <c r="Q516" s="17"/>
      <c r="R516" s="17"/>
      <c r="S516" s="17"/>
      <c r="T516" s="17"/>
      <c r="U516" s="17"/>
      <c r="V516" s="18"/>
      <c r="W516" s="17"/>
      <c r="X516" s="17"/>
      <c r="Y516" s="17"/>
      <c r="Z516" s="17"/>
    </row>
    <row r="517" spans="1:26" ht="12.75" customHeight="1">
      <c r="A517" s="17"/>
      <c r="B517" s="17"/>
      <c r="C517" s="17"/>
      <c r="D517" s="17"/>
      <c r="E517" s="17"/>
      <c r="F517" s="17"/>
      <c r="G517" s="17"/>
      <c r="H517" s="17"/>
      <c r="I517" s="17"/>
      <c r="J517" s="17"/>
      <c r="K517" s="17"/>
      <c r="L517" s="17"/>
      <c r="M517" s="17"/>
      <c r="N517" s="17"/>
      <c r="O517" s="17"/>
      <c r="P517" s="17"/>
      <c r="Q517" s="17"/>
      <c r="R517" s="17"/>
      <c r="S517" s="17"/>
      <c r="T517" s="17"/>
      <c r="U517" s="17"/>
      <c r="V517" s="18"/>
      <c r="W517" s="17"/>
      <c r="X517" s="17"/>
      <c r="Y517" s="17"/>
      <c r="Z517" s="17"/>
    </row>
    <row r="518" spans="1:26" ht="12.75" customHeight="1">
      <c r="A518" s="17"/>
      <c r="B518" s="17"/>
      <c r="C518" s="17"/>
      <c r="D518" s="17"/>
      <c r="E518" s="17"/>
      <c r="F518" s="17"/>
      <c r="G518" s="17"/>
      <c r="H518" s="17"/>
      <c r="I518" s="17"/>
      <c r="J518" s="17"/>
      <c r="K518" s="17"/>
      <c r="L518" s="17"/>
      <c r="M518" s="17"/>
      <c r="N518" s="17"/>
      <c r="O518" s="17"/>
      <c r="P518" s="17"/>
      <c r="Q518" s="17"/>
      <c r="R518" s="17"/>
      <c r="S518" s="17"/>
      <c r="T518" s="17"/>
      <c r="U518" s="17"/>
      <c r="V518" s="18"/>
      <c r="W518" s="17"/>
      <c r="X518" s="17"/>
      <c r="Y518" s="17"/>
      <c r="Z518" s="17"/>
    </row>
    <row r="519" spans="1:26" ht="12.75" customHeight="1">
      <c r="A519" s="17"/>
      <c r="B519" s="17"/>
      <c r="C519" s="17"/>
      <c r="D519" s="17"/>
      <c r="E519" s="17"/>
      <c r="F519" s="17"/>
      <c r="G519" s="17"/>
      <c r="H519" s="17"/>
      <c r="I519" s="17"/>
      <c r="J519" s="17"/>
      <c r="K519" s="17"/>
      <c r="L519" s="17"/>
      <c r="M519" s="17"/>
      <c r="N519" s="17"/>
      <c r="O519" s="17"/>
      <c r="P519" s="17"/>
      <c r="Q519" s="17"/>
      <c r="R519" s="17"/>
      <c r="S519" s="17"/>
      <c r="T519" s="17"/>
      <c r="U519" s="17"/>
      <c r="V519" s="18"/>
      <c r="W519" s="17"/>
      <c r="X519" s="17"/>
      <c r="Y519" s="17"/>
      <c r="Z519" s="17"/>
    </row>
    <row r="520" spans="1:26" ht="12.75" customHeight="1">
      <c r="A520" s="17"/>
      <c r="B520" s="17"/>
      <c r="C520" s="17"/>
      <c r="D520" s="17"/>
      <c r="E520" s="17"/>
      <c r="F520" s="17"/>
      <c r="G520" s="17"/>
      <c r="H520" s="17"/>
      <c r="I520" s="17"/>
      <c r="J520" s="17"/>
      <c r="K520" s="17"/>
      <c r="L520" s="17"/>
      <c r="M520" s="17"/>
      <c r="N520" s="17"/>
      <c r="O520" s="17"/>
      <c r="P520" s="17"/>
      <c r="Q520" s="17"/>
      <c r="R520" s="17"/>
      <c r="S520" s="17"/>
      <c r="T520" s="17"/>
      <c r="U520" s="17"/>
      <c r="V520" s="18"/>
      <c r="W520" s="17"/>
      <c r="X520" s="17"/>
      <c r="Y520" s="17"/>
      <c r="Z520" s="17"/>
    </row>
    <row r="521" spans="1:26" ht="12.75" customHeight="1">
      <c r="A521" s="17"/>
      <c r="B521" s="17"/>
      <c r="C521" s="17"/>
      <c r="D521" s="17"/>
      <c r="E521" s="17"/>
      <c r="F521" s="17"/>
      <c r="G521" s="17"/>
      <c r="H521" s="17"/>
      <c r="I521" s="17"/>
      <c r="J521" s="17"/>
      <c r="K521" s="17"/>
      <c r="L521" s="17"/>
      <c r="M521" s="17"/>
      <c r="N521" s="17"/>
      <c r="O521" s="17"/>
      <c r="P521" s="17"/>
      <c r="Q521" s="17"/>
      <c r="R521" s="17"/>
      <c r="S521" s="17"/>
      <c r="T521" s="17"/>
      <c r="U521" s="17"/>
      <c r="V521" s="18"/>
      <c r="W521" s="17"/>
      <c r="X521" s="17"/>
      <c r="Y521" s="17"/>
      <c r="Z521" s="17"/>
    </row>
    <row r="522" spans="1:26" ht="12.75" customHeight="1">
      <c r="A522" s="17"/>
      <c r="B522" s="17"/>
      <c r="C522" s="17"/>
      <c r="D522" s="17"/>
      <c r="E522" s="17"/>
      <c r="F522" s="17"/>
      <c r="G522" s="17"/>
      <c r="H522" s="17"/>
      <c r="I522" s="17"/>
      <c r="J522" s="17"/>
      <c r="K522" s="17"/>
      <c r="L522" s="17"/>
      <c r="M522" s="17"/>
      <c r="N522" s="17"/>
      <c r="O522" s="17"/>
      <c r="P522" s="17"/>
      <c r="Q522" s="17"/>
      <c r="R522" s="17"/>
      <c r="S522" s="17"/>
      <c r="T522" s="17"/>
      <c r="U522" s="17"/>
      <c r="V522" s="18"/>
      <c r="W522" s="17"/>
      <c r="X522" s="17"/>
      <c r="Y522" s="17"/>
      <c r="Z522" s="17"/>
    </row>
    <row r="523" spans="1:26" ht="12.75" customHeight="1">
      <c r="A523" s="17"/>
      <c r="B523" s="17"/>
      <c r="C523" s="17"/>
      <c r="D523" s="17"/>
      <c r="E523" s="17"/>
      <c r="F523" s="17"/>
      <c r="G523" s="17"/>
      <c r="H523" s="17"/>
      <c r="I523" s="17"/>
      <c r="J523" s="17"/>
      <c r="K523" s="17"/>
      <c r="L523" s="17"/>
      <c r="M523" s="17"/>
      <c r="N523" s="17"/>
      <c r="O523" s="17"/>
      <c r="P523" s="17"/>
      <c r="Q523" s="17"/>
      <c r="R523" s="17"/>
      <c r="S523" s="17"/>
      <c r="T523" s="17"/>
      <c r="U523" s="17"/>
      <c r="V523" s="18"/>
      <c r="W523" s="17"/>
      <c r="X523" s="17"/>
      <c r="Y523" s="17"/>
      <c r="Z523" s="17"/>
    </row>
    <row r="524" spans="1:26" ht="12.75" customHeight="1">
      <c r="A524" s="17"/>
      <c r="B524" s="17"/>
      <c r="C524" s="17"/>
      <c r="D524" s="17"/>
      <c r="E524" s="17"/>
      <c r="F524" s="17"/>
      <c r="G524" s="17"/>
      <c r="H524" s="17"/>
      <c r="I524" s="17"/>
      <c r="J524" s="17"/>
      <c r="K524" s="17"/>
      <c r="L524" s="17"/>
      <c r="M524" s="17"/>
      <c r="N524" s="17"/>
      <c r="O524" s="17"/>
      <c r="P524" s="17"/>
      <c r="Q524" s="17"/>
      <c r="R524" s="17"/>
      <c r="S524" s="17"/>
      <c r="T524" s="17"/>
      <c r="U524" s="17"/>
      <c r="V524" s="18"/>
      <c r="W524" s="17"/>
      <c r="X524" s="17"/>
      <c r="Y524" s="17"/>
      <c r="Z524" s="17"/>
    </row>
    <row r="525" spans="1:26" ht="12.75" customHeight="1">
      <c r="A525" s="17"/>
      <c r="B525" s="17"/>
      <c r="C525" s="17"/>
      <c r="D525" s="17"/>
      <c r="E525" s="17"/>
      <c r="F525" s="17"/>
      <c r="G525" s="17"/>
      <c r="H525" s="17"/>
      <c r="I525" s="17"/>
      <c r="J525" s="17"/>
      <c r="K525" s="17"/>
      <c r="L525" s="17"/>
      <c r="M525" s="17"/>
      <c r="N525" s="17"/>
      <c r="O525" s="17"/>
      <c r="P525" s="17"/>
      <c r="Q525" s="17"/>
      <c r="R525" s="17"/>
      <c r="S525" s="17"/>
      <c r="T525" s="17"/>
      <c r="U525" s="17"/>
      <c r="V525" s="18"/>
      <c r="W525" s="17"/>
      <c r="X525" s="17"/>
      <c r="Y525" s="17"/>
      <c r="Z525" s="17"/>
    </row>
    <row r="526" spans="1:26" ht="12.75" customHeight="1">
      <c r="A526" s="17"/>
      <c r="B526" s="17"/>
      <c r="C526" s="17"/>
      <c r="D526" s="17"/>
      <c r="E526" s="17"/>
      <c r="F526" s="17"/>
      <c r="G526" s="17"/>
      <c r="H526" s="17"/>
      <c r="I526" s="17"/>
      <c r="J526" s="17"/>
      <c r="K526" s="17"/>
      <c r="L526" s="17"/>
      <c r="M526" s="17"/>
      <c r="N526" s="17"/>
      <c r="O526" s="17"/>
      <c r="P526" s="17"/>
      <c r="Q526" s="17"/>
      <c r="R526" s="17"/>
      <c r="S526" s="17"/>
      <c r="T526" s="17"/>
      <c r="U526" s="17"/>
      <c r="V526" s="18"/>
      <c r="W526" s="17"/>
      <c r="X526" s="17"/>
      <c r="Y526" s="17"/>
      <c r="Z526" s="17"/>
    </row>
    <row r="527" spans="1:26" ht="12.75" customHeight="1">
      <c r="A527" s="17"/>
      <c r="B527" s="17"/>
      <c r="C527" s="17"/>
      <c r="D527" s="17"/>
      <c r="E527" s="17"/>
      <c r="F527" s="17"/>
      <c r="G527" s="17"/>
      <c r="H527" s="17"/>
      <c r="I527" s="17"/>
      <c r="J527" s="17"/>
      <c r="K527" s="17"/>
      <c r="L527" s="17"/>
      <c r="M527" s="17"/>
      <c r="N527" s="17"/>
      <c r="O527" s="17"/>
      <c r="P527" s="17"/>
      <c r="Q527" s="17"/>
      <c r="R527" s="17"/>
      <c r="S527" s="17"/>
      <c r="T527" s="17"/>
      <c r="U527" s="17"/>
      <c r="V527" s="18"/>
      <c r="W527" s="17"/>
      <c r="X527" s="17"/>
      <c r="Y527" s="17"/>
      <c r="Z527" s="17"/>
    </row>
    <row r="528" spans="1:26" ht="12.75" customHeight="1">
      <c r="A528" s="17"/>
      <c r="B528" s="17"/>
      <c r="C528" s="17"/>
      <c r="D528" s="17"/>
      <c r="E528" s="17"/>
      <c r="F528" s="17"/>
      <c r="G528" s="17"/>
      <c r="H528" s="17"/>
      <c r="I528" s="17"/>
      <c r="J528" s="17"/>
      <c r="K528" s="17"/>
      <c r="L528" s="17"/>
      <c r="M528" s="17"/>
      <c r="N528" s="17"/>
      <c r="O528" s="17"/>
      <c r="P528" s="17"/>
      <c r="Q528" s="17"/>
      <c r="R528" s="17"/>
      <c r="S528" s="17"/>
      <c r="T528" s="17"/>
      <c r="U528" s="17"/>
      <c r="V528" s="18"/>
      <c r="W528" s="17"/>
      <c r="X528" s="17"/>
      <c r="Y528" s="17"/>
      <c r="Z528" s="17"/>
    </row>
    <row r="529" spans="1:26" ht="12.75" customHeight="1">
      <c r="A529" s="17"/>
      <c r="B529" s="17"/>
      <c r="C529" s="17"/>
      <c r="D529" s="17"/>
      <c r="E529" s="17"/>
      <c r="F529" s="17"/>
      <c r="G529" s="17"/>
      <c r="H529" s="17"/>
      <c r="I529" s="17"/>
      <c r="J529" s="17"/>
      <c r="K529" s="17"/>
      <c r="L529" s="17"/>
      <c r="M529" s="17"/>
      <c r="N529" s="17"/>
      <c r="O529" s="17"/>
      <c r="P529" s="17"/>
      <c r="Q529" s="17"/>
      <c r="R529" s="17"/>
      <c r="S529" s="17"/>
      <c r="T529" s="17"/>
      <c r="U529" s="17"/>
      <c r="V529" s="18"/>
      <c r="W529" s="17"/>
      <c r="X529" s="17"/>
      <c r="Y529" s="17"/>
      <c r="Z529" s="17"/>
    </row>
    <row r="530" spans="1:26" ht="12.75" customHeight="1">
      <c r="A530" s="17"/>
      <c r="B530" s="17"/>
      <c r="C530" s="17"/>
      <c r="D530" s="17"/>
      <c r="E530" s="17"/>
      <c r="F530" s="17"/>
      <c r="G530" s="17"/>
      <c r="H530" s="17"/>
      <c r="I530" s="17"/>
      <c r="J530" s="17"/>
      <c r="K530" s="17"/>
      <c r="L530" s="17"/>
      <c r="M530" s="17"/>
      <c r="N530" s="17"/>
      <c r="O530" s="17"/>
      <c r="P530" s="17"/>
      <c r="Q530" s="17"/>
      <c r="R530" s="17"/>
      <c r="S530" s="17"/>
      <c r="T530" s="17"/>
      <c r="U530" s="17"/>
      <c r="V530" s="18"/>
      <c r="W530" s="17"/>
      <c r="X530" s="17"/>
      <c r="Y530" s="17"/>
      <c r="Z530" s="17"/>
    </row>
    <row r="531" spans="1:26" ht="12.75" customHeight="1">
      <c r="A531" s="17"/>
      <c r="B531" s="17"/>
      <c r="C531" s="17"/>
      <c r="D531" s="17"/>
      <c r="E531" s="17"/>
      <c r="F531" s="17"/>
      <c r="G531" s="17"/>
      <c r="H531" s="17"/>
      <c r="I531" s="17"/>
      <c r="J531" s="17"/>
      <c r="K531" s="17"/>
      <c r="L531" s="17"/>
      <c r="M531" s="17"/>
      <c r="N531" s="17"/>
      <c r="O531" s="17"/>
      <c r="P531" s="17"/>
      <c r="Q531" s="17"/>
      <c r="R531" s="17"/>
      <c r="S531" s="17"/>
      <c r="T531" s="17"/>
      <c r="U531" s="17"/>
      <c r="V531" s="18"/>
      <c r="W531" s="17"/>
      <c r="X531" s="17"/>
      <c r="Y531" s="17"/>
      <c r="Z531" s="17"/>
    </row>
    <row r="532" spans="1:26" ht="12.75" customHeight="1">
      <c r="A532" s="17"/>
      <c r="B532" s="17"/>
      <c r="C532" s="17"/>
      <c r="D532" s="17"/>
      <c r="E532" s="17"/>
      <c r="F532" s="17"/>
      <c r="G532" s="17"/>
      <c r="H532" s="17"/>
      <c r="I532" s="17"/>
      <c r="J532" s="17"/>
      <c r="K532" s="17"/>
      <c r="L532" s="17"/>
      <c r="M532" s="17"/>
      <c r="N532" s="17"/>
      <c r="O532" s="17"/>
      <c r="P532" s="17"/>
      <c r="Q532" s="17"/>
      <c r="R532" s="17"/>
      <c r="S532" s="17"/>
      <c r="T532" s="17"/>
      <c r="U532" s="17"/>
      <c r="V532" s="18"/>
      <c r="W532" s="17"/>
      <c r="X532" s="17"/>
      <c r="Y532" s="17"/>
      <c r="Z532" s="17"/>
    </row>
    <row r="533" spans="1:26" ht="12.75" customHeight="1">
      <c r="A533" s="17"/>
      <c r="B533" s="17"/>
      <c r="C533" s="17"/>
      <c r="D533" s="17"/>
      <c r="E533" s="17"/>
      <c r="F533" s="17"/>
      <c r="G533" s="17"/>
      <c r="H533" s="17"/>
      <c r="I533" s="17"/>
      <c r="J533" s="17"/>
      <c r="K533" s="17"/>
      <c r="L533" s="17"/>
      <c r="M533" s="17"/>
      <c r="N533" s="17"/>
      <c r="O533" s="17"/>
      <c r="P533" s="17"/>
      <c r="Q533" s="17"/>
      <c r="R533" s="17"/>
      <c r="S533" s="17"/>
      <c r="T533" s="17"/>
      <c r="U533" s="17"/>
      <c r="V533" s="18"/>
      <c r="W533" s="17"/>
      <c r="X533" s="17"/>
      <c r="Y533" s="17"/>
      <c r="Z533" s="17"/>
    </row>
    <row r="534" spans="1:26" ht="12.75" customHeight="1">
      <c r="A534" s="17"/>
      <c r="B534" s="17"/>
      <c r="C534" s="17"/>
      <c r="D534" s="17"/>
      <c r="E534" s="17"/>
      <c r="F534" s="17"/>
      <c r="G534" s="17"/>
      <c r="H534" s="17"/>
      <c r="I534" s="17"/>
      <c r="J534" s="17"/>
      <c r="K534" s="17"/>
      <c r="L534" s="17"/>
      <c r="M534" s="17"/>
      <c r="N534" s="17"/>
      <c r="O534" s="17"/>
      <c r="P534" s="17"/>
      <c r="Q534" s="17"/>
      <c r="R534" s="17"/>
      <c r="S534" s="17"/>
      <c r="T534" s="17"/>
      <c r="U534" s="17"/>
      <c r="V534" s="18"/>
      <c r="W534" s="17"/>
      <c r="X534" s="17"/>
      <c r="Y534" s="17"/>
      <c r="Z534" s="17"/>
    </row>
    <row r="535" spans="1:26" ht="12.75" customHeight="1">
      <c r="A535" s="17"/>
      <c r="B535" s="17"/>
      <c r="C535" s="17"/>
      <c r="D535" s="17"/>
      <c r="E535" s="17"/>
      <c r="F535" s="17"/>
      <c r="G535" s="17"/>
      <c r="H535" s="17"/>
      <c r="I535" s="17"/>
      <c r="J535" s="17"/>
      <c r="K535" s="17"/>
      <c r="L535" s="17"/>
      <c r="M535" s="17"/>
      <c r="N535" s="17"/>
      <c r="O535" s="17"/>
      <c r="P535" s="17"/>
      <c r="Q535" s="17"/>
      <c r="R535" s="17"/>
      <c r="S535" s="17"/>
      <c r="T535" s="17"/>
      <c r="U535" s="17"/>
      <c r="V535" s="18"/>
      <c r="W535" s="17"/>
      <c r="X535" s="17"/>
      <c r="Y535" s="17"/>
      <c r="Z535" s="17"/>
    </row>
    <row r="536" spans="1:26" ht="12.75" customHeight="1">
      <c r="A536" s="17"/>
      <c r="B536" s="17"/>
      <c r="C536" s="17"/>
      <c r="D536" s="17"/>
      <c r="E536" s="17"/>
      <c r="F536" s="17"/>
      <c r="G536" s="17"/>
      <c r="H536" s="17"/>
      <c r="I536" s="17"/>
      <c r="J536" s="17"/>
      <c r="K536" s="17"/>
      <c r="L536" s="17"/>
      <c r="M536" s="17"/>
      <c r="N536" s="17"/>
      <c r="O536" s="17"/>
      <c r="P536" s="17"/>
      <c r="Q536" s="17"/>
      <c r="R536" s="17"/>
      <c r="S536" s="17"/>
      <c r="T536" s="17"/>
      <c r="U536" s="17"/>
      <c r="V536" s="18"/>
      <c r="W536" s="17"/>
      <c r="X536" s="17"/>
      <c r="Y536" s="17"/>
      <c r="Z536" s="17"/>
    </row>
    <row r="537" spans="1:26" ht="12.75" customHeight="1">
      <c r="A537" s="17"/>
      <c r="B537" s="17"/>
      <c r="C537" s="17"/>
      <c r="D537" s="17"/>
      <c r="E537" s="17"/>
      <c r="F537" s="17"/>
      <c r="G537" s="17"/>
      <c r="H537" s="17"/>
      <c r="I537" s="17"/>
      <c r="J537" s="17"/>
      <c r="K537" s="17"/>
      <c r="L537" s="17"/>
      <c r="M537" s="17"/>
      <c r="N537" s="17"/>
      <c r="O537" s="17"/>
      <c r="P537" s="17"/>
      <c r="Q537" s="17"/>
      <c r="R537" s="17"/>
      <c r="S537" s="17"/>
      <c r="T537" s="17"/>
      <c r="U537" s="17"/>
      <c r="V537" s="18"/>
      <c r="W537" s="17"/>
      <c r="X537" s="17"/>
      <c r="Y537" s="17"/>
      <c r="Z537" s="17"/>
    </row>
    <row r="538" spans="1:26" ht="12.75" customHeight="1">
      <c r="A538" s="17"/>
      <c r="B538" s="17"/>
      <c r="C538" s="17"/>
      <c r="D538" s="17"/>
      <c r="E538" s="17"/>
      <c r="F538" s="17"/>
      <c r="G538" s="17"/>
      <c r="H538" s="17"/>
      <c r="I538" s="17"/>
      <c r="J538" s="17"/>
      <c r="K538" s="17"/>
      <c r="L538" s="17"/>
      <c r="M538" s="17"/>
      <c r="N538" s="17"/>
      <c r="O538" s="17"/>
      <c r="P538" s="17"/>
      <c r="Q538" s="17"/>
      <c r="R538" s="17"/>
      <c r="S538" s="17"/>
      <c r="T538" s="17"/>
      <c r="U538" s="17"/>
      <c r="V538" s="18"/>
      <c r="W538" s="17"/>
      <c r="X538" s="17"/>
      <c r="Y538" s="17"/>
      <c r="Z538" s="17"/>
    </row>
    <row r="539" spans="1:26" ht="12.75" customHeight="1">
      <c r="A539" s="17"/>
      <c r="B539" s="17"/>
      <c r="C539" s="17"/>
      <c r="D539" s="17"/>
      <c r="E539" s="17"/>
      <c r="F539" s="17"/>
      <c r="G539" s="17"/>
      <c r="H539" s="17"/>
      <c r="I539" s="17"/>
      <c r="J539" s="17"/>
      <c r="K539" s="17"/>
      <c r="L539" s="17"/>
      <c r="M539" s="17"/>
      <c r="N539" s="17"/>
      <c r="O539" s="17"/>
      <c r="P539" s="17"/>
      <c r="Q539" s="17"/>
      <c r="R539" s="17"/>
      <c r="S539" s="17"/>
      <c r="T539" s="17"/>
      <c r="U539" s="17"/>
      <c r="V539" s="18"/>
      <c r="W539" s="17"/>
      <c r="X539" s="17"/>
      <c r="Y539" s="17"/>
      <c r="Z539" s="17"/>
    </row>
    <row r="540" spans="1:26" ht="12.75" customHeight="1">
      <c r="A540" s="17"/>
      <c r="B540" s="17"/>
      <c r="C540" s="17"/>
      <c r="D540" s="17"/>
      <c r="E540" s="17"/>
      <c r="F540" s="17"/>
      <c r="G540" s="17"/>
      <c r="H540" s="17"/>
      <c r="I540" s="17"/>
      <c r="J540" s="17"/>
      <c r="K540" s="17"/>
      <c r="L540" s="17"/>
      <c r="M540" s="17"/>
      <c r="N540" s="17"/>
      <c r="O540" s="17"/>
      <c r="P540" s="17"/>
      <c r="Q540" s="17"/>
      <c r="R540" s="17"/>
      <c r="S540" s="17"/>
      <c r="T540" s="17"/>
      <c r="U540" s="17"/>
      <c r="V540" s="18"/>
      <c r="W540" s="17"/>
      <c r="X540" s="17"/>
      <c r="Y540" s="17"/>
      <c r="Z540" s="17"/>
    </row>
    <row r="541" spans="1:26" ht="12.75" customHeight="1">
      <c r="A541" s="17"/>
      <c r="B541" s="17"/>
      <c r="C541" s="17"/>
      <c r="D541" s="17"/>
      <c r="E541" s="17"/>
      <c r="F541" s="17"/>
      <c r="G541" s="17"/>
      <c r="H541" s="17"/>
      <c r="I541" s="17"/>
      <c r="J541" s="17"/>
      <c r="K541" s="17"/>
      <c r="L541" s="17"/>
      <c r="M541" s="17"/>
      <c r="N541" s="17"/>
      <c r="O541" s="17"/>
      <c r="P541" s="17"/>
      <c r="Q541" s="17"/>
      <c r="R541" s="17"/>
      <c r="S541" s="17"/>
      <c r="T541" s="17"/>
      <c r="U541" s="17"/>
      <c r="V541" s="18"/>
      <c r="W541" s="17"/>
      <c r="X541" s="17"/>
      <c r="Y541" s="17"/>
      <c r="Z541" s="17"/>
    </row>
    <row r="542" spans="1:26" ht="12.75" customHeight="1">
      <c r="A542" s="17"/>
      <c r="B542" s="17"/>
      <c r="C542" s="17"/>
      <c r="D542" s="17"/>
      <c r="E542" s="17"/>
      <c r="F542" s="17"/>
      <c r="G542" s="17"/>
      <c r="H542" s="17"/>
      <c r="I542" s="17"/>
      <c r="J542" s="17"/>
      <c r="K542" s="17"/>
      <c r="L542" s="17"/>
      <c r="M542" s="17"/>
      <c r="N542" s="17"/>
      <c r="O542" s="17"/>
      <c r="P542" s="17"/>
      <c r="Q542" s="17"/>
      <c r="R542" s="17"/>
      <c r="S542" s="17"/>
      <c r="T542" s="17"/>
      <c r="U542" s="17"/>
      <c r="V542" s="18"/>
      <c r="W542" s="17"/>
      <c r="X542" s="17"/>
      <c r="Y542" s="17"/>
      <c r="Z542" s="17"/>
    </row>
    <row r="543" spans="1:26" ht="12.75" customHeight="1">
      <c r="A543" s="17"/>
      <c r="B543" s="17"/>
      <c r="C543" s="17"/>
      <c r="D543" s="17"/>
      <c r="E543" s="17"/>
      <c r="F543" s="17"/>
      <c r="G543" s="17"/>
      <c r="H543" s="17"/>
      <c r="I543" s="17"/>
      <c r="J543" s="17"/>
      <c r="K543" s="17"/>
      <c r="L543" s="17"/>
      <c r="M543" s="17"/>
      <c r="N543" s="17"/>
      <c r="O543" s="17"/>
      <c r="P543" s="17"/>
      <c r="Q543" s="17"/>
      <c r="R543" s="17"/>
      <c r="S543" s="17"/>
      <c r="T543" s="17"/>
      <c r="U543" s="17"/>
      <c r="V543" s="18"/>
      <c r="W543" s="17"/>
      <c r="X543" s="17"/>
      <c r="Y543" s="17"/>
      <c r="Z543" s="17"/>
    </row>
    <row r="544" spans="1:26" ht="12.75" customHeight="1">
      <c r="A544" s="17"/>
      <c r="B544" s="17"/>
      <c r="C544" s="17"/>
      <c r="D544" s="17"/>
      <c r="E544" s="17"/>
      <c r="F544" s="17"/>
      <c r="G544" s="17"/>
      <c r="H544" s="17"/>
      <c r="I544" s="17"/>
      <c r="J544" s="17"/>
      <c r="K544" s="17"/>
      <c r="L544" s="17"/>
      <c r="M544" s="17"/>
      <c r="N544" s="17"/>
      <c r="O544" s="17"/>
      <c r="P544" s="17"/>
      <c r="Q544" s="17"/>
      <c r="R544" s="17"/>
      <c r="S544" s="17"/>
      <c r="T544" s="17"/>
      <c r="U544" s="17"/>
      <c r="V544" s="18"/>
      <c r="W544" s="17"/>
      <c r="X544" s="17"/>
      <c r="Y544" s="17"/>
      <c r="Z544" s="17"/>
    </row>
    <row r="545" spans="1:26" ht="12.75" customHeight="1">
      <c r="A545" s="17"/>
      <c r="B545" s="17"/>
      <c r="C545" s="17"/>
      <c r="D545" s="17"/>
      <c r="E545" s="17"/>
      <c r="F545" s="17"/>
      <c r="G545" s="17"/>
      <c r="H545" s="17"/>
      <c r="I545" s="17"/>
      <c r="J545" s="17"/>
      <c r="K545" s="17"/>
      <c r="L545" s="17"/>
      <c r="M545" s="17"/>
      <c r="N545" s="17"/>
      <c r="O545" s="17"/>
      <c r="P545" s="17"/>
      <c r="Q545" s="17"/>
      <c r="R545" s="17"/>
      <c r="S545" s="17"/>
      <c r="T545" s="17"/>
      <c r="U545" s="17"/>
      <c r="V545" s="18"/>
      <c r="W545" s="17"/>
      <c r="X545" s="17"/>
      <c r="Y545" s="17"/>
      <c r="Z545" s="17"/>
    </row>
    <row r="546" spans="1:26" ht="12.75" customHeight="1">
      <c r="A546" s="17"/>
      <c r="B546" s="17"/>
      <c r="C546" s="17"/>
      <c r="D546" s="17"/>
      <c r="E546" s="17"/>
      <c r="F546" s="17"/>
      <c r="G546" s="17"/>
      <c r="H546" s="17"/>
      <c r="I546" s="17"/>
      <c r="J546" s="17"/>
      <c r="K546" s="17"/>
      <c r="L546" s="17"/>
      <c r="M546" s="17"/>
      <c r="N546" s="17"/>
      <c r="O546" s="17"/>
      <c r="P546" s="17"/>
      <c r="Q546" s="17"/>
      <c r="R546" s="17"/>
      <c r="S546" s="17"/>
      <c r="T546" s="17"/>
      <c r="U546" s="17"/>
      <c r="V546" s="18"/>
      <c r="W546" s="17"/>
      <c r="X546" s="17"/>
      <c r="Y546" s="17"/>
      <c r="Z546" s="17"/>
    </row>
    <row r="547" spans="1:26" ht="12.75" customHeight="1">
      <c r="A547" s="17"/>
      <c r="B547" s="17"/>
      <c r="C547" s="17"/>
      <c r="D547" s="17"/>
      <c r="E547" s="17"/>
      <c r="F547" s="17"/>
      <c r="G547" s="17"/>
      <c r="H547" s="17"/>
      <c r="I547" s="17"/>
      <c r="J547" s="17"/>
      <c r="K547" s="17"/>
      <c r="L547" s="17"/>
      <c r="M547" s="17"/>
      <c r="N547" s="17"/>
      <c r="O547" s="17"/>
      <c r="P547" s="17"/>
      <c r="Q547" s="17"/>
      <c r="R547" s="17"/>
      <c r="S547" s="17"/>
      <c r="T547" s="17"/>
      <c r="U547" s="17"/>
      <c r="V547" s="18"/>
      <c r="W547" s="17"/>
      <c r="X547" s="17"/>
      <c r="Y547" s="17"/>
      <c r="Z547" s="17"/>
    </row>
    <row r="548" spans="1:26" ht="12.75" customHeight="1">
      <c r="A548" s="17"/>
      <c r="B548" s="17"/>
      <c r="C548" s="17"/>
      <c r="D548" s="17"/>
      <c r="E548" s="17"/>
      <c r="F548" s="17"/>
      <c r="G548" s="17"/>
      <c r="H548" s="17"/>
      <c r="I548" s="17"/>
      <c r="J548" s="17"/>
      <c r="K548" s="17"/>
      <c r="L548" s="17"/>
      <c r="M548" s="17"/>
      <c r="N548" s="17"/>
      <c r="O548" s="17"/>
      <c r="P548" s="17"/>
      <c r="Q548" s="17"/>
      <c r="R548" s="17"/>
      <c r="S548" s="17"/>
      <c r="T548" s="17"/>
      <c r="U548" s="17"/>
      <c r="V548" s="18"/>
      <c r="W548" s="17"/>
      <c r="X548" s="17"/>
      <c r="Y548" s="17"/>
      <c r="Z548" s="17"/>
    </row>
    <row r="549" spans="1:26" ht="12.75" customHeight="1">
      <c r="A549" s="17"/>
      <c r="B549" s="17"/>
      <c r="C549" s="17"/>
      <c r="D549" s="17"/>
      <c r="E549" s="17"/>
      <c r="F549" s="17"/>
      <c r="G549" s="17"/>
      <c r="H549" s="17"/>
      <c r="I549" s="17"/>
      <c r="J549" s="17"/>
      <c r="K549" s="17"/>
      <c r="L549" s="17"/>
      <c r="M549" s="17"/>
      <c r="N549" s="17"/>
      <c r="O549" s="17"/>
      <c r="P549" s="17"/>
      <c r="Q549" s="17"/>
      <c r="R549" s="17"/>
      <c r="S549" s="17"/>
      <c r="T549" s="17"/>
      <c r="U549" s="17"/>
      <c r="V549" s="18"/>
      <c r="W549" s="17"/>
      <c r="X549" s="17"/>
      <c r="Y549" s="17"/>
      <c r="Z549" s="17"/>
    </row>
    <row r="550" spans="1:26" ht="12.75" customHeight="1">
      <c r="A550" s="17"/>
      <c r="B550" s="17"/>
      <c r="C550" s="17"/>
      <c r="D550" s="17"/>
      <c r="E550" s="17"/>
      <c r="F550" s="17"/>
      <c r="G550" s="17"/>
      <c r="H550" s="17"/>
      <c r="I550" s="17"/>
      <c r="J550" s="17"/>
      <c r="K550" s="17"/>
      <c r="L550" s="17"/>
      <c r="M550" s="17"/>
      <c r="N550" s="17"/>
      <c r="O550" s="17"/>
      <c r="P550" s="17"/>
      <c r="Q550" s="17"/>
      <c r="R550" s="17"/>
      <c r="S550" s="17"/>
      <c r="T550" s="17"/>
      <c r="U550" s="17"/>
      <c r="V550" s="18"/>
      <c r="W550" s="17"/>
      <c r="X550" s="17"/>
      <c r="Y550" s="17"/>
      <c r="Z550" s="17"/>
    </row>
    <row r="551" spans="1:26" ht="12.75" customHeight="1">
      <c r="A551" s="17"/>
      <c r="B551" s="17"/>
      <c r="C551" s="17"/>
      <c r="D551" s="17"/>
      <c r="E551" s="17"/>
      <c r="F551" s="17"/>
      <c r="G551" s="17"/>
      <c r="H551" s="17"/>
      <c r="I551" s="17"/>
      <c r="J551" s="17"/>
      <c r="K551" s="17"/>
      <c r="L551" s="17"/>
      <c r="M551" s="17"/>
      <c r="N551" s="17"/>
      <c r="O551" s="17"/>
      <c r="P551" s="17"/>
      <c r="Q551" s="17"/>
      <c r="R551" s="17"/>
      <c r="S551" s="17"/>
      <c r="T551" s="17"/>
      <c r="U551" s="17"/>
      <c r="V551" s="18"/>
      <c r="W551" s="17"/>
      <c r="X551" s="17"/>
      <c r="Y551" s="17"/>
      <c r="Z551" s="17"/>
    </row>
    <row r="552" spans="1:26" ht="12.75" customHeight="1">
      <c r="A552" s="17"/>
      <c r="B552" s="17"/>
      <c r="C552" s="17"/>
      <c r="D552" s="17"/>
      <c r="E552" s="17"/>
      <c r="F552" s="17"/>
      <c r="G552" s="17"/>
      <c r="H552" s="17"/>
      <c r="I552" s="17"/>
      <c r="J552" s="17"/>
      <c r="K552" s="17"/>
      <c r="L552" s="17"/>
      <c r="M552" s="17"/>
      <c r="N552" s="17"/>
      <c r="O552" s="17"/>
      <c r="P552" s="17"/>
      <c r="Q552" s="17"/>
      <c r="R552" s="17"/>
      <c r="S552" s="17"/>
      <c r="T552" s="17"/>
      <c r="U552" s="17"/>
      <c r="V552" s="18"/>
      <c r="W552" s="17"/>
      <c r="X552" s="17"/>
      <c r="Y552" s="17"/>
      <c r="Z552" s="17"/>
    </row>
    <row r="553" spans="1:26" ht="12.75" customHeight="1">
      <c r="A553" s="17"/>
      <c r="B553" s="17"/>
      <c r="C553" s="17"/>
      <c r="D553" s="17"/>
      <c r="E553" s="17"/>
      <c r="F553" s="17"/>
      <c r="G553" s="17"/>
      <c r="H553" s="17"/>
      <c r="I553" s="17"/>
      <c r="J553" s="17"/>
      <c r="K553" s="17"/>
      <c r="L553" s="17"/>
      <c r="M553" s="17"/>
      <c r="N553" s="17"/>
      <c r="O553" s="17"/>
      <c r="P553" s="17"/>
      <c r="Q553" s="17"/>
      <c r="R553" s="17"/>
      <c r="S553" s="17"/>
      <c r="T553" s="17"/>
      <c r="U553" s="17"/>
      <c r="V553" s="18"/>
      <c r="W553" s="17"/>
      <c r="X553" s="17"/>
      <c r="Y553" s="17"/>
      <c r="Z553" s="17"/>
    </row>
    <row r="554" spans="1:26" ht="12.75" customHeight="1">
      <c r="A554" s="17"/>
      <c r="B554" s="17"/>
      <c r="C554" s="17"/>
      <c r="D554" s="17"/>
      <c r="E554" s="17"/>
      <c r="F554" s="17"/>
      <c r="G554" s="17"/>
      <c r="H554" s="17"/>
      <c r="I554" s="17"/>
      <c r="J554" s="17"/>
      <c r="K554" s="17"/>
      <c r="L554" s="17"/>
      <c r="M554" s="17"/>
      <c r="N554" s="17"/>
      <c r="O554" s="17"/>
      <c r="P554" s="17"/>
      <c r="Q554" s="17"/>
      <c r="R554" s="17"/>
      <c r="S554" s="17"/>
      <c r="T554" s="17"/>
      <c r="U554" s="17"/>
      <c r="V554" s="18"/>
      <c r="W554" s="17"/>
      <c r="X554" s="17"/>
      <c r="Y554" s="17"/>
      <c r="Z554" s="17"/>
    </row>
    <row r="555" spans="1:26" ht="12.75" customHeight="1">
      <c r="A555" s="17"/>
      <c r="B555" s="17"/>
      <c r="C555" s="17"/>
      <c r="D555" s="17"/>
      <c r="E555" s="17"/>
      <c r="F555" s="17"/>
      <c r="G555" s="17"/>
      <c r="H555" s="17"/>
      <c r="I555" s="17"/>
      <c r="J555" s="17"/>
      <c r="K555" s="17"/>
      <c r="L555" s="17"/>
      <c r="M555" s="17"/>
      <c r="N555" s="17"/>
      <c r="O555" s="17"/>
      <c r="P555" s="17"/>
      <c r="Q555" s="17"/>
      <c r="R555" s="17"/>
      <c r="S555" s="17"/>
      <c r="T555" s="17"/>
      <c r="U555" s="17"/>
      <c r="V555" s="18"/>
      <c r="W555" s="17"/>
      <c r="X555" s="17"/>
      <c r="Y555" s="17"/>
      <c r="Z555" s="17"/>
    </row>
    <row r="556" spans="1:26" ht="12.75" customHeight="1">
      <c r="A556" s="17"/>
      <c r="B556" s="17"/>
      <c r="C556" s="17"/>
      <c r="D556" s="17"/>
      <c r="E556" s="17"/>
      <c r="F556" s="17"/>
      <c r="G556" s="17"/>
      <c r="H556" s="17"/>
      <c r="I556" s="17"/>
      <c r="J556" s="17"/>
      <c r="K556" s="17"/>
      <c r="L556" s="17"/>
      <c r="M556" s="17"/>
      <c r="N556" s="17"/>
      <c r="O556" s="17"/>
      <c r="P556" s="17"/>
      <c r="Q556" s="17"/>
      <c r="R556" s="17"/>
      <c r="S556" s="17"/>
      <c r="T556" s="17"/>
      <c r="U556" s="17"/>
      <c r="V556" s="18"/>
      <c r="W556" s="17"/>
      <c r="X556" s="17"/>
      <c r="Y556" s="17"/>
      <c r="Z556" s="17"/>
    </row>
    <row r="557" spans="1:26" ht="12.75" customHeight="1">
      <c r="A557" s="17"/>
      <c r="B557" s="17"/>
      <c r="C557" s="17"/>
      <c r="D557" s="17"/>
      <c r="E557" s="17"/>
      <c r="F557" s="17"/>
      <c r="G557" s="17"/>
      <c r="H557" s="17"/>
      <c r="I557" s="17"/>
      <c r="J557" s="17"/>
      <c r="K557" s="17"/>
      <c r="L557" s="17"/>
      <c r="M557" s="17"/>
      <c r="N557" s="17"/>
      <c r="O557" s="17"/>
      <c r="P557" s="17"/>
      <c r="Q557" s="17"/>
      <c r="R557" s="17"/>
      <c r="S557" s="17"/>
      <c r="T557" s="17"/>
      <c r="U557" s="17"/>
      <c r="V557" s="18"/>
      <c r="W557" s="17"/>
      <c r="X557" s="17"/>
      <c r="Y557" s="17"/>
      <c r="Z557" s="17"/>
    </row>
    <row r="558" spans="1:26" ht="12.75" customHeight="1">
      <c r="A558" s="17"/>
      <c r="B558" s="17"/>
      <c r="C558" s="17"/>
      <c r="D558" s="17"/>
      <c r="E558" s="17"/>
      <c r="F558" s="17"/>
      <c r="G558" s="17"/>
      <c r="H558" s="17"/>
      <c r="I558" s="17"/>
      <c r="J558" s="17"/>
      <c r="K558" s="17"/>
      <c r="L558" s="17"/>
      <c r="M558" s="17"/>
      <c r="N558" s="17"/>
      <c r="O558" s="17"/>
      <c r="P558" s="17"/>
      <c r="Q558" s="17"/>
      <c r="R558" s="17"/>
      <c r="S558" s="17"/>
      <c r="T558" s="17"/>
      <c r="U558" s="17"/>
      <c r="V558" s="18"/>
      <c r="W558" s="17"/>
      <c r="X558" s="17"/>
      <c r="Y558" s="17"/>
      <c r="Z558" s="17"/>
    </row>
    <row r="559" spans="1:26" ht="12.75" customHeight="1">
      <c r="A559" s="17"/>
      <c r="B559" s="17"/>
      <c r="C559" s="17"/>
      <c r="D559" s="17"/>
      <c r="E559" s="17"/>
      <c r="F559" s="17"/>
      <c r="G559" s="17"/>
      <c r="H559" s="17"/>
      <c r="I559" s="17"/>
      <c r="J559" s="17"/>
      <c r="K559" s="17"/>
      <c r="L559" s="17"/>
      <c r="M559" s="17"/>
      <c r="N559" s="17"/>
      <c r="O559" s="17"/>
      <c r="P559" s="17"/>
      <c r="Q559" s="17"/>
      <c r="R559" s="17"/>
      <c r="S559" s="17"/>
      <c r="T559" s="17"/>
      <c r="U559" s="17"/>
      <c r="V559" s="18"/>
      <c r="W559" s="17"/>
      <c r="X559" s="17"/>
      <c r="Y559" s="17"/>
      <c r="Z559" s="17"/>
    </row>
    <row r="560" spans="1:26" ht="12.75" customHeight="1">
      <c r="A560" s="17"/>
      <c r="B560" s="17"/>
      <c r="C560" s="17"/>
      <c r="D560" s="17"/>
      <c r="E560" s="17"/>
      <c r="F560" s="17"/>
      <c r="G560" s="17"/>
      <c r="H560" s="17"/>
      <c r="I560" s="17"/>
      <c r="J560" s="17"/>
      <c r="K560" s="17"/>
      <c r="L560" s="17"/>
      <c r="M560" s="17"/>
      <c r="N560" s="17"/>
      <c r="O560" s="17"/>
      <c r="P560" s="17"/>
      <c r="Q560" s="17"/>
      <c r="R560" s="17"/>
      <c r="S560" s="17"/>
      <c r="T560" s="17"/>
      <c r="U560" s="17"/>
      <c r="V560" s="18"/>
      <c r="W560" s="17"/>
      <c r="X560" s="17"/>
      <c r="Y560" s="17"/>
      <c r="Z560" s="17"/>
    </row>
    <row r="561" spans="1:26" ht="12.75" customHeight="1">
      <c r="A561" s="17"/>
      <c r="B561" s="17"/>
      <c r="C561" s="17"/>
      <c r="D561" s="17"/>
      <c r="E561" s="17"/>
      <c r="F561" s="17"/>
      <c r="G561" s="17"/>
      <c r="H561" s="17"/>
      <c r="I561" s="17"/>
      <c r="J561" s="17"/>
      <c r="K561" s="17"/>
      <c r="L561" s="17"/>
      <c r="M561" s="17"/>
      <c r="N561" s="17"/>
      <c r="O561" s="17"/>
      <c r="P561" s="17"/>
      <c r="Q561" s="17"/>
      <c r="R561" s="17"/>
      <c r="S561" s="17"/>
      <c r="T561" s="17"/>
      <c r="U561" s="17"/>
      <c r="V561" s="18"/>
      <c r="W561" s="17"/>
      <c r="X561" s="17"/>
      <c r="Y561" s="17"/>
      <c r="Z561" s="17"/>
    </row>
    <row r="562" spans="1:26" ht="12.75" customHeight="1">
      <c r="A562" s="17"/>
      <c r="B562" s="17"/>
      <c r="C562" s="17"/>
      <c r="D562" s="17"/>
      <c r="E562" s="17"/>
      <c r="F562" s="17"/>
      <c r="G562" s="17"/>
      <c r="H562" s="17"/>
      <c r="I562" s="17"/>
      <c r="J562" s="17"/>
      <c r="K562" s="17"/>
      <c r="L562" s="17"/>
      <c r="M562" s="17"/>
      <c r="N562" s="17"/>
      <c r="O562" s="17"/>
      <c r="P562" s="17"/>
      <c r="Q562" s="17"/>
      <c r="R562" s="17"/>
      <c r="S562" s="17"/>
      <c r="T562" s="17"/>
      <c r="U562" s="17"/>
      <c r="V562" s="18"/>
      <c r="W562" s="17"/>
      <c r="X562" s="17"/>
      <c r="Y562" s="17"/>
      <c r="Z562" s="17"/>
    </row>
    <row r="563" spans="1:26" ht="12.75" customHeight="1">
      <c r="A563" s="17"/>
      <c r="B563" s="17"/>
      <c r="C563" s="17"/>
      <c r="D563" s="17"/>
      <c r="E563" s="17"/>
      <c r="F563" s="17"/>
      <c r="G563" s="17"/>
      <c r="H563" s="17"/>
      <c r="I563" s="17"/>
      <c r="J563" s="17"/>
      <c r="K563" s="17"/>
      <c r="L563" s="17"/>
      <c r="M563" s="17"/>
      <c r="N563" s="17"/>
      <c r="O563" s="17"/>
      <c r="P563" s="17"/>
      <c r="Q563" s="17"/>
      <c r="R563" s="17"/>
      <c r="S563" s="17"/>
      <c r="T563" s="17"/>
      <c r="U563" s="17"/>
      <c r="V563" s="18"/>
      <c r="W563" s="17"/>
      <c r="X563" s="17"/>
      <c r="Y563" s="17"/>
      <c r="Z563" s="17"/>
    </row>
    <row r="564" spans="1:26" ht="12.75" customHeight="1">
      <c r="A564" s="17"/>
      <c r="B564" s="17"/>
      <c r="C564" s="17"/>
      <c r="D564" s="17"/>
      <c r="E564" s="17"/>
      <c r="F564" s="17"/>
      <c r="G564" s="17"/>
      <c r="H564" s="17"/>
      <c r="I564" s="17"/>
      <c r="J564" s="17"/>
      <c r="K564" s="17"/>
      <c r="L564" s="17"/>
      <c r="M564" s="17"/>
      <c r="N564" s="17"/>
      <c r="O564" s="17"/>
      <c r="P564" s="17"/>
      <c r="Q564" s="17"/>
      <c r="R564" s="17"/>
      <c r="S564" s="17"/>
      <c r="T564" s="17"/>
      <c r="U564" s="17"/>
      <c r="V564" s="18"/>
      <c r="W564" s="17"/>
      <c r="X564" s="17"/>
      <c r="Y564" s="17"/>
      <c r="Z564" s="17"/>
    </row>
    <row r="565" spans="1:26" ht="12.75" customHeight="1">
      <c r="A565" s="17"/>
      <c r="B565" s="17"/>
      <c r="C565" s="17"/>
      <c r="D565" s="17"/>
      <c r="E565" s="17"/>
      <c r="F565" s="17"/>
      <c r="G565" s="17"/>
      <c r="H565" s="17"/>
      <c r="I565" s="17"/>
      <c r="J565" s="17"/>
      <c r="K565" s="17"/>
      <c r="L565" s="17"/>
      <c r="M565" s="17"/>
      <c r="N565" s="17"/>
      <c r="O565" s="17"/>
      <c r="P565" s="17"/>
      <c r="Q565" s="17"/>
      <c r="R565" s="17"/>
      <c r="S565" s="17"/>
      <c r="T565" s="17"/>
      <c r="U565" s="17"/>
      <c r="V565" s="18"/>
      <c r="W565" s="17"/>
      <c r="X565" s="17"/>
      <c r="Y565" s="17"/>
      <c r="Z565" s="17"/>
    </row>
    <row r="566" spans="1:26" ht="12.75" customHeight="1">
      <c r="A566" s="17"/>
      <c r="B566" s="17"/>
      <c r="C566" s="17"/>
      <c r="D566" s="17"/>
      <c r="E566" s="17"/>
      <c r="F566" s="17"/>
      <c r="G566" s="17"/>
      <c r="H566" s="17"/>
      <c r="I566" s="17"/>
      <c r="J566" s="17"/>
      <c r="K566" s="17"/>
      <c r="L566" s="17"/>
      <c r="M566" s="17"/>
      <c r="N566" s="17"/>
      <c r="O566" s="17"/>
      <c r="P566" s="17"/>
      <c r="Q566" s="17"/>
      <c r="R566" s="17"/>
      <c r="S566" s="17"/>
      <c r="T566" s="17"/>
      <c r="U566" s="17"/>
      <c r="V566" s="18"/>
      <c r="W566" s="17"/>
      <c r="X566" s="17"/>
      <c r="Y566" s="17"/>
      <c r="Z566" s="17"/>
    </row>
    <row r="567" spans="1:26" ht="12.75" customHeight="1">
      <c r="A567" s="17"/>
      <c r="B567" s="17"/>
      <c r="C567" s="17"/>
      <c r="D567" s="17"/>
      <c r="E567" s="17"/>
      <c r="F567" s="17"/>
      <c r="G567" s="17"/>
      <c r="H567" s="17"/>
      <c r="I567" s="17"/>
      <c r="J567" s="17"/>
      <c r="K567" s="17"/>
      <c r="L567" s="17"/>
      <c r="M567" s="17"/>
      <c r="N567" s="17"/>
      <c r="O567" s="17"/>
      <c r="P567" s="17"/>
      <c r="Q567" s="17"/>
      <c r="R567" s="17"/>
      <c r="S567" s="17"/>
      <c r="T567" s="17"/>
      <c r="U567" s="17"/>
      <c r="V567" s="18"/>
      <c r="W567" s="17"/>
      <c r="X567" s="17"/>
      <c r="Y567" s="17"/>
      <c r="Z567" s="17"/>
    </row>
    <row r="568" spans="1:26" ht="12.75" customHeight="1">
      <c r="A568" s="17"/>
      <c r="B568" s="17"/>
      <c r="C568" s="17"/>
      <c r="D568" s="17"/>
      <c r="E568" s="17"/>
      <c r="F568" s="17"/>
      <c r="G568" s="17"/>
      <c r="H568" s="17"/>
      <c r="I568" s="17"/>
      <c r="J568" s="17"/>
      <c r="K568" s="17"/>
      <c r="L568" s="17"/>
      <c r="M568" s="17"/>
      <c r="N568" s="17"/>
      <c r="O568" s="17"/>
      <c r="P568" s="17"/>
      <c r="Q568" s="17"/>
      <c r="R568" s="17"/>
      <c r="S568" s="17"/>
      <c r="T568" s="17"/>
      <c r="U568" s="17"/>
      <c r="V568" s="18"/>
      <c r="W568" s="17"/>
      <c r="X568" s="17"/>
      <c r="Y568" s="17"/>
      <c r="Z568" s="17"/>
    </row>
    <row r="569" spans="1:26" ht="12.75" customHeight="1">
      <c r="A569" s="17"/>
      <c r="B569" s="17"/>
      <c r="C569" s="17"/>
      <c r="D569" s="17"/>
      <c r="E569" s="17"/>
      <c r="F569" s="17"/>
      <c r="G569" s="17"/>
      <c r="H569" s="17"/>
      <c r="I569" s="17"/>
      <c r="J569" s="17"/>
      <c r="K569" s="17"/>
      <c r="L569" s="17"/>
      <c r="M569" s="17"/>
      <c r="N569" s="17"/>
      <c r="O569" s="17"/>
      <c r="P569" s="17"/>
      <c r="Q569" s="17"/>
      <c r="R569" s="17"/>
      <c r="S569" s="17"/>
      <c r="T569" s="17"/>
      <c r="U569" s="17"/>
      <c r="V569" s="18"/>
      <c r="W569" s="17"/>
      <c r="X569" s="17"/>
      <c r="Y569" s="17"/>
      <c r="Z569" s="17"/>
    </row>
    <row r="570" spans="1:26" ht="12.75" customHeight="1">
      <c r="A570" s="17"/>
      <c r="B570" s="17"/>
      <c r="C570" s="17"/>
      <c r="D570" s="17"/>
      <c r="E570" s="17"/>
      <c r="F570" s="17"/>
      <c r="G570" s="17"/>
      <c r="H570" s="17"/>
      <c r="I570" s="17"/>
      <c r="J570" s="17"/>
      <c r="K570" s="17"/>
      <c r="L570" s="17"/>
      <c r="M570" s="17"/>
      <c r="N570" s="17"/>
      <c r="O570" s="17"/>
      <c r="P570" s="17"/>
      <c r="Q570" s="17"/>
      <c r="R570" s="17"/>
      <c r="S570" s="17"/>
      <c r="T570" s="17"/>
      <c r="U570" s="17"/>
      <c r="V570" s="18"/>
      <c r="W570" s="17"/>
      <c r="X570" s="17"/>
      <c r="Y570" s="17"/>
      <c r="Z570" s="17"/>
    </row>
    <row r="571" spans="1:26" ht="12.75" customHeight="1">
      <c r="A571" s="17"/>
      <c r="B571" s="17"/>
      <c r="C571" s="17"/>
      <c r="D571" s="17"/>
      <c r="E571" s="17"/>
      <c r="F571" s="17"/>
      <c r="G571" s="17"/>
      <c r="H571" s="17"/>
      <c r="I571" s="17"/>
      <c r="J571" s="17"/>
      <c r="K571" s="17"/>
      <c r="L571" s="17"/>
      <c r="M571" s="17"/>
      <c r="N571" s="17"/>
      <c r="O571" s="17"/>
      <c r="P571" s="17"/>
      <c r="Q571" s="17"/>
      <c r="R571" s="17"/>
      <c r="S571" s="17"/>
      <c r="T571" s="17"/>
      <c r="U571" s="17"/>
      <c r="V571" s="18"/>
      <c r="W571" s="17"/>
      <c r="X571" s="17"/>
      <c r="Y571" s="17"/>
      <c r="Z571" s="17"/>
    </row>
    <row r="572" spans="1:26" ht="12.75" customHeight="1">
      <c r="A572" s="17"/>
      <c r="B572" s="17"/>
      <c r="C572" s="17"/>
      <c r="D572" s="17"/>
      <c r="E572" s="17"/>
      <c r="F572" s="17"/>
      <c r="G572" s="17"/>
      <c r="H572" s="17"/>
      <c r="I572" s="17"/>
      <c r="J572" s="17"/>
      <c r="K572" s="17"/>
      <c r="L572" s="17"/>
      <c r="M572" s="17"/>
      <c r="N572" s="17"/>
      <c r="O572" s="17"/>
      <c r="P572" s="17"/>
      <c r="Q572" s="17"/>
      <c r="R572" s="17"/>
      <c r="S572" s="17"/>
      <c r="T572" s="17"/>
      <c r="U572" s="17"/>
      <c r="V572" s="18"/>
      <c r="W572" s="17"/>
      <c r="X572" s="17"/>
      <c r="Y572" s="17"/>
      <c r="Z572" s="17"/>
    </row>
    <row r="573" spans="1:26" ht="12.75" customHeight="1">
      <c r="A573" s="17"/>
      <c r="B573" s="17"/>
      <c r="C573" s="17"/>
      <c r="D573" s="17"/>
      <c r="E573" s="17"/>
      <c r="F573" s="17"/>
      <c r="G573" s="17"/>
      <c r="H573" s="17"/>
      <c r="I573" s="17"/>
      <c r="J573" s="17"/>
      <c r="K573" s="17"/>
      <c r="L573" s="17"/>
      <c r="M573" s="17"/>
      <c r="N573" s="17"/>
      <c r="O573" s="17"/>
      <c r="P573" s="17"/>
      <c r="Q573" s="17"/>
      <c r="R573" s="17"/>
      <c r="S573" s="17"/>
      <c r="T573" s="17"/>
      <c r="U573" s="17"/>
      <c r="V573" s="18"/>
      <c r="W573" s="17"/>
      <c r="X573" s="17"/>
      <c r="Y573" s="17"/>
      <c r="Z573" s="17"/>
    </row>
    <row r="574" spans="1:26" ht="12.75" customHeight="1">
      <c r="A574" s="17"/>
      <c r="B574" s="17"/>
      <c r="C574" s="17"/>
      <c r="D574" s="17"/>
      <c r="E574" s="17"/>
      <c r="F574" s="17"/>
      <c r="G574" s="17"/>
      <c r="H574" s="17"/>
      <c r="I574" s="17"/>
      <c r="J574" s="17"/>
      <c r="K574" s="17"/>
      <c r="L574" s="17"/>
      <c r="M574" s="17"/>
      <c r="N574" s="17"/>
      <c r="O574" s="17"/>
      <c r="P574" s="17"/>
      <c r="Q574" s="17"/>
      <c r="R574" s="17"/>
      <c r="S574" s="17"/>
      <c r="T574" s="17"/>
      <c r="U574" s="17"/>
      <c r="V574" s="18"/>
      <c r="W574" s="17"/>
      <c r="X574" s="17"/>
      <c r="Y574" s="17"/>
      <c r="Z574" s="17"/>
    </row>
    <row r="575" spans="1:26" ht="12.75" customHeight="1">
      <c r="A575" s="17"/>
      <c r="B575" s="17"/>
      <c r="C575" s="17"/>
      <c r="D575" s="17"/>
      <c r="E575" s="17"/>
      <c r="F575" s="17"/>
      <c r="G575" s="17"/>
      <c r="H575" s="17"/>
      <c r="I575" s="17"/>
      <c r="J575" s="17"/>
      <c r="K575" s="17"/>
      <c r="L575" s="17"/>
      <c r="M575" s="17"/>
      <c r="N575" s="17"/>
      <c r="O575" s="17"/>
      <c r="P575" s="17"/>
      <c r="Q575" s="17"/>
      <c r="R575" s="17"/>
      <c r="S575" s="17"/>
      <c r="T575" s="17"/>
      <c r="U575" s="17"/>
      <c r="V575" s="18"/>
      <c r="W575" s="17"/>
      <c r="X575" s="17"/>
      <c r="Y575" s="17"/>
      <c r="Z575" s="17"/>
    </row>
    <row r="576" spans="1:26" ht="12.75" customHeight="1">
      <c r="A576" s="17"/>
      <c r="B576" s="17"/>
      <c r="C576" s="17"/>
      <c r="D576" s="17"/>
      <c r="E576" s="17"/>
      <c r="F576" s="17"/>
      <c r="G576" s="17"/>
      <c r="H576" s="17"/>
      <c r="I576" s="17"/>
      <c r="J576" s="17"/>
      <c r="K576" s="17"/>
      <c r="L576" s="17"/>
      <c r="M576" s="17"/>
      <c r="N576" s="17"/>
      <c r="O576" s="17"/>
      <c r="P576" s="17"/>
      <c r="Q576" s="17"/>
      <c r="R576" s="17"/>
      <c r="S576" s="17"/>
      <c r="T576" s="17"/>
      <c r="U576" s="17"/>
      <c r="V576" s="18"/>
      <c r="W576" s="17"/>
      <c r="X576" s="17"/>
      <c r="Y576" s="17"/>
      <c r="Z576" s="17"/>
    </row>
    <row r="577" spans="1:26" ht="12.75" customHeight="1">
      <c r="A577" s="17"/>
      <c r="B577" s="17"/>
      <c r="C577" s="17"/>
      <c r="D577" s="17"/>
      <c r="E577" s="17"/>
      <c r="F577" s="17"/>
      <c r="G577" s="17"/>
      <c r="H577" s="17"/>
      <c r="I577" s="17"/>
      <c r="J577" s="17"/>
      <c r="K577" s="17"/>
      <c r="L577" s="17"/>
      <c r="M577" s="17"/>
      <c r="N577" s="17"/>
      <c r="O577" s="17"/>
      <c r="P577" s="17"/>
      <c r="Q577" s="17"/>
      <c r="R577" s="17"/>
      <c r="S577" s="17"/>
      <c r="T577" s="17"/>
      <c r="U577" s="17"/>
      <c r="V577" s="18"/>
      <c r="W577" s="17"/>
      <c r="X577" s="17"/>
      <c r="Y577" s="17"/>
      <c r="Z577" s="17"/>
    </row>
    <row r="578" spans="1:26" ht="12.75" customHeight="1">
      <c r="A578" s="17"/>
      <c r="B578" s="17"/>
      <c r="C578" s="17"/>
      <c r="D578" s="17"/>
      <c r="E578" s="17"/>
      <c r="F578" s="17"/>
      <c r="G578" s="17"/>
      <c r="H578" s="17"/>
      <c r="I578" s="17"/>
      <c r="J578" s="17"/>
      <c r="K578" s="17"/>
      <c r="L578" s="17"/>
      <c r="M578" s="17"/>
      <c r="N578" s="17"/>
      <c r="O578" s="17"/>
      <c r="P578" s="17"/>
      <c r="Q578" s="17"/>
      <c r="R578" s="17"/>
      <c r="S578" s="17"/>
      <c r="T578" s="17"/>
      <c r="U578" s="17"/>
      <c r="V578" s="18"/>
      <c r="W578" s="17"/>
      <c r="X578" s="17"/>
      <c r="Y578" s="17"/>
      <c r="Z578" s="17"/>
    </row>
    <row r="579" spans="1:26" ht="12.75" customHeight="1">
      <c r="A579" s="17"/>
      <c r="B579" s="17"/>
      <c r="C579" s="17"/>
      <c r="D579" s="17"/>
      <c r="E579" s="17"/>
      <c r="F579" s="17"/>
      <c r="G579" s="17"/>
      <c r="H579" s="17"/>
      <c r="I579" s="17"/>
      <c r="J579" s="17"/>
      <c r="K579" s="17"/>
      <c r="L579" s="17"/>
      <c r="M579" s="17"/>
      <c r="N579" s="17"/>
      <c r="O579" s="17"/>
      <c r="P579" s="17"/>
      <c r="Q579" s="17"/>
      <c r="R579" s="17"/>
      <c r="S579" s="17"/>
      <c r="T579" s="17"/>
      <c r="U579" s="17"/>
      <c r="V579" s="18"/>
      <c r="W579" s="17"/>
      <c r="X579" s="17"/>
      <c r="Y579" s="17"/>
      <c r="Z579" s="17"/>
    </row>
    <row r="580" spans="1:26" ht="12.75" customHeight="1">
      <c r="A580" s="17"/>
      <c r="B580" s="17"/>
      <c r="C580" s="17"/>
      <c r="D580" s="17"/>
      <c r="E580" s="17"/>
      <c r="F580" s="17"/>
      <c r="G580" s="17"/>
      <c r="H580" s="17"/>
      <c r="I580" s="17"/>
      <c r="J580" s="17"/>
      <c r="K580" s="17"/>
      <c r="L580" s="17"/>
      <c r="M580" s="17"/>
      <c r="N580" s="17"/>
      <c r="O580" s="17"/>
      <c r="P580" s="17"/>
      <c r="Q580" s="17"/>
      <c r="R580" s="17"/>
      <c r="S580" s="17"/>
      <c r="T580" s="17"/>
      <c r="U580" s="17"/>
      <c r="V580" s="18"/>
      <c r="W580" s="17"/>
      <c r="X580" s="17"/>
      <c r="Y580" s="17"/>
      <c r="Z580" s="17"/>
    </row>
    <row r="581" spans="1:26" ht="12.75" customHeight="1">
      <c r="A581" s="17"/>
      <c r="B581" s="17"/>
      <c r="C581" s="17"/>
      <c r="D581" s="17"/>
      <c r="E581" s="17"/>
      <c r="F581" s="17"/>
      <c r="G581" s="17"/>
      <c r="H581" s="17"/>
      <c r="I581" s="17"/>
      <c r="J581" s="17"/>
      <c r="K581" s="17"/>
      <c r="L581" s="17"/>
      <c r="M581" s="17"/>
      <c r="N581" s="17"/>
      <c r="O581" s="17"/>
      <c r="P581" s="17"/>
      <c r="Q581" s="17"/>
      <c r="R581" s="17"/>
      <c r="S581" s="17"/>
      <c r="T581" s="17"/>
      <c r="U581" s="17"/>
      <c r="V581" s="18"/>
      <c r="W581" s="17"/>
      <c r="X581" s="17"/>
      <c r="Y581" s="17"/>
      <c r="Z581" s="17"/>
    </row>
    <row r="582" spans="1:26" ht="12.75" customHeight="1">
      <c r="A582" s="17"/>
      <c r="B582" s="17"/>
      <c r="C582" s="17"/>
      <c r="D582" s="17"/>
      <c r="E582" s="17"/>
      <c r="F582" s="17"/>
      <c r="G582" s="17"/>
      <c r="H582" s="17"/>
      <c r="I582" s="17"/>
      <c r="J582" s="17"/>
      <c r="K582" s="17"/>
      <c r="L582" s="17"/>
      <c r="M582" s="17"/>
      <c r="N582" s="17"/>
      <c r="O582" s="17"/>
      <c r="P582" s="17"/>
      <c r="Q582" s="17"/>
      <c r="R582" s="17"/>
      <c r="S582" s="17"/>
      <c r="T582" s="17"/>
      <c r="U582" s="17"/>
      <c r="V582" s="18"/>
      <c r="W582" s="17"/>
      <c r="X582" s="17"/>
      <c r="Y582" s="17"/>
      <c r="Z582" s="17"/>
    </row>
    <row r="583" spans="1:26" ht="12.75" customHeight="1">
      <c r="A583" s="17"/>
      <c r="B583" s="17"/>
      <c r="C583" s="17"/>
      <c r="D583" s="17"/>
      <c r="E583" s="17"/>
      <c r="F583" s="17"/>
      <c r="G583" s="17"/>
      <c r="H583" s="17"/>
      <c r="I583" s="17"/>
      <c r="J583" s="17"/>
      <c r="K583" s="17"/>
      <c r="L583" s="17"/>
      <c r="M583" s="17"/>
      <c r="N583" s="17"/>
      <c r="O583" s="17"/>
      <c r="P583" s="17"/>
      <c r="Q583" s="17"/>
      <c r="R583" s="17"/>
      <c r="S583" s="17"/>
      <c r="T583" s="17"/>
      <c r="U583" s="17"/>
      <c r="V583" s="18"/>
      <c r="W583" s="17"/>
      <c r="X583" s="17"/>
      <c r="Y583" s="17"/>
      <c r="Z583" s="17"/>
    </row>
    <row r="584" spans="1:26" ht="12.75" customHeight="1">
      <c r="A584" s="17"/>
      <c r="B584" s="17"/>
      <c r="C584" s="17"/>
      <c r="D584" s="17"/>
      <c r="E584" s="17"/>
      <c r="F584" s="17"/>
      <c r="G584" s="17"/>
      <c r="H584" s="17"/>
      <c r="I584" s="17"/>
      <c r="J584" s="17"/>
      <c r="K584" s="17"/>
      <c r="L584" s="17"/>
      <c r="M584" s="17"/>
      <c r="N584" s="17"/>
      <c r="O584" s="17"/>
      <c r="P584" s="17"/>
      <c r="Q584" s="17"/>
      <c r="R584" s="17"/>
      <c r="S584" s="17"/>
      <c r="T584" s="17"/>
      <c r="U584" s="17"/>
      <c r="V584" s="18"/>
      <c r="W584" s="17"/>
      <c r="X584" s="17"/>
      <c r="Y584" s="17"/>
      <c r="Z584" s="17"/>
    </row>
    <row r="585" spans="1:26" ht="12.75" customHeight="1">
      <c r="A585" s="17"/>
      <c r="B585" s="17"/>
      <c r="C585" s="17"/>
      <c r="D585" s="17"/>
      <c r="E585" s="17"/>
      <c r="F585" s="17"/>
      <c r="G585" s="17"/>
      <c r="H585" s="17"/>
      <c r="I585" s="17"/>
      <c r="J585" s="17"/>
      <c r="K585" s="17"/>
      <c r="L585" s="17"/>
      <c r="M585" s="17"/>
      <c r="N585" s="17"/>
      <c r="O585" s="17"/>
      <c r="P585" s="17"/>
      <c r="Q585" s="17"/>
      <c r="R585" s="17"/>
      <c r="S585" s="17"/>
      <c r="T585" s="17"/>
      <c r="U585" s="17"/>
      <c r="V585" s="18"/>
      <c r="W585" s="17"/>
      <c r="X585" s="17"/>
      <c r="Y585" s="17"/>
      <c r="Z585" s="17"/>
    </row>
    <row r="586" spans="1:26" ht="12.75" customHeight="1">
      <c r="A586" s="17"/>
      <c r="B586" s="17"/>
      <c r="C586" s="17"/>
      <c r="D586" s="17"/>
      <c r="E586" s="17"/>
      <c r="F586" s="17"/>
      <c r="G586" s="17"/>
      <c r="H586" s="17"/>
      <c r="I586" s="17"/>
      <c r="J586" s="17"/>
      <c r="K586" s="17"/>
      <c r="L586" s="17"/>
      <c r="M586" s="17"/>
      <c r="N586" s="17"/>
      <c r="O586" s="17"/>
      <c r="P586" s="17"/>
      <c r="Q586" s="17"/>
      <c r="R586" s="17"/>
      <c r="S586" s="17"/>
      <c r="T586" s="17"/>
      <c r="U586" s="17"/>
      <c r="V586" s="18"/>
      <c r="W586" s="17"/>
      <c r="X586" s="17"/>
      <c r="Y586" s="17"/>
      <c r="Z586" s="17"/>
    </row>
    <row r="587" spans="1:26" ht="12.75" customHeight="1">
      <c r="A587" s="17"/>
      <c r="B587" s="17"/>
      <c r="C587" s="17"/>
      <c r="D587" s="17"/>
      <c r="E587" s="17"/>
      <c r="F587" s="17"/>
      <c r="G587" s="17"/>
      <c r="H587" s="17"/>
      <c r="I587" s="17"/>
      <c r="J587" s="17"/>
      <c r="K587" s="17"/>
      <c r="L587" s="17"/>
      <c r="M587" s="17"/>
      <c r="N587" s="17"/>
      <c r="O587" s="17"/>
      <c r="P587" s="17"/>
      <c r="Q587" s="17"/>
      <c r="R587" s="17"/>
      <c r="S587" s="17"/>
      <c r="T587" s="17"/>
      <c r="U587" s="17"/>
      <c r="V587" s="18"/>
      <c r="W587" s="17"/>
      <c r="X587" s="17"/>
      <c r="Y587" s="17"/>
      <c r="Z587" s="17"/>
    </row>
    <row r="588" spans="1:26" ht="12.75" customHeight="1">
      <c r="A588" s="17"/>
      <c r="B588" s="17"/>
      <c r="C588" s="17"/>
      <c r="D588" s="17"/>
      <c r="E588" s="17"/>
      <c r="F588" s="17"/>
      <c r="G588" s="17"/>
      <c r="H588" s="17"/>
      <c r="I588" s="17"/>
      <c r="J588" s="17"/>
      <c r="K588" s="17"/>
      <c r="L588" s="17"/>
      <c r="M588" s="17"/>
      <c r="N588" s="17"/>
      <c r="O588" s="17"/>
      <c r="P588" s="17"/>
      <c r="Q588" s="17"/>
      <c r="R588" s="17"/>
      <c r="S588" s="17"/>
      <c r="T588" s="17"/>
      <c r="U588" s="17"/>
      <c r="V588" s="18"/>
      <c r="W588" s="17"/>
      <c r="X588" s="17"/>
      <c r="Y588" s="17"/>
      <c r="Z588" s="17"/>
    </row>
    <row r="589" spans="1:26" ht="12.75" customHeight="1">
      <c r="A589" s="17"/>
      <c r="B589" s="17"/>
      <c r="C589" s="17"/>
      <c r="D589" s="17"/>
      <c r="E589" s="17"/>
      <c r="F589" s="17"/>
      <c r="G589" s="17"/>
      <c r="H589" s="17"/>
      <c r="I589" s="17"/>
      <c r="J589" s="17"/>
      <c r="K589" s="17"/>
      <c r="L589" s="17"/>
      <c r="M589" s="17"/>
      <c r="N589" s="17"/>
      <c r="O589" s="17"/>
      <c r="P589" s="17"/>
      <c r="Q589" s="17"/>
      <c r="R589" s="17"/>
      <c r="S589" s="17"/>
      <c r="T589" s="17"/>
      <c r="U589" s="17"/>
      <c r="V589" s="18"/>
      <c r="W589" s="17"/>
      <c r="X589" s="17"/>
      <c r="Y589" s="17"/>
      <c r="Z589" s="17"/>
    </row>
    <row r="590" spans="1:26" ht="12.75" customHeight="1">
      <c r="A590" s="17"/>
      <c r="B590" s="17"/>
      <c r="C590" s="17"/>
      <c r="D590" s="17"/>
      <c r="E590" s="17"/>
      <c r="F590" s="17"/>
      <c r="G590" s="17"/>
      <c r="H590" s="17"/>
      <c r="I590" s="17"/>
      <c r="J590" s="17"/>
      <c r="K590" s="17"/>
      <c r="L590" s="17"/>
      <c r="M590" s="17"/>
      <c r="N590" s="17"/>
      <c r="O590" s="17"/>
      <c r="P590" s="17"/>
      <c r="Q590" s="17"/>
      <c r="R590" s="17"/>
      <c r="S590" s="17"/>
      <c r="T590" s="17"/>
      <c r="U590" s="17"/>
      <c r="V590" s="18"/>
      <c r="W590" s="17"/>
      <c r="X590" s="17"/>
      <c r="Y590" s="17"/>
      <c r="Z590" s="17"/>
    </row>
    <row r="591" spans="1:26" ht="12.75" customHeight="1">
      <c r="A591" s="17"/>
      <c r="B591" s="17"/>
      <c r="C591" s="17"/>
      <c r="D591" s="17"/>
      <c r="E591" s="17"/>
      <c r="F591" s="17"/>
      <c r="G591" s="17"/>
      <c r="H591" s="17"/>
      <c r="I591" s="17"/>
      <c r="J591" s="17"/>
      <c r="K591" s="17"/>
      <c r="L591" s="17"/>
      <c r="M591" s="17"/>
      <c r="N591" s="17"/>
      <c r="O591" s="17"/>
      <c r="P591" s="17"/>
      <c r="Q591" s="17"/>
      <c r="R591" s="17"/>
      <c r="S591" s="17"/>
      <c r="T591" s="17"/>
      <c r="U591" s="17"/>
      <c r="V591" s="18"/>
      <c r="W591" s="17"/>
      <c r="X591" s="17"/>
      <c r="Y591" s="17"/>
      <c r="Z591" s="17"/>
    </row>
    <row r="592" spans="1:26" ht="12.75" customHeight="1">
      <c r="A592" s="17"/>
      <c r="B592" s="17"/>
      <c r="C592" s="17"/>
      <c r="D592" s="17"/>
      <c r="E592" s="17"/>
      <c r="F592" s="17"/>
      <c r="G592" s="17"/>
      <c r="H592" s="17"/>
      <c r="I592" s="17"/>
      <c r="J592" s="17"/>
      <c r="K592" s="17"/>
      <c r="L592" s="17"/>
      <c r="M592" s="17"/>
      <c r="N592" s="17"/>
      <c r="O592" s="17"/>
      <c r="P592" s="17"/>
      <c r="Q592" s="17"/>
      <c r="R592" s="17"/>
      <c r="S592" s="17"/>
      <c r="T592" s="17"/>
      <c r="U592" s="17"/>
      <c r="V592" s="18"/>
      <c r="W592" s="17"/>
      <c r="X592" s="17"/>
      <c r="Y592" s="17"/>
      <c r="Z592" s="17"/>
    </row>
    <row r="593" spans="1:26" ht="12.75" customHeight="1">
      <c r="A593" s="17"/>
      <c r="B593" s="17"/>
      <c r="C593" s="17"/>
      <c r="D593" s="17"/>
      <c r="E593" s="17"/>
      <c r="F593" s="17"/>
      <c r="G593" s="17"/>
      <c r="H593" s="17"/>
      <c r="I593" s="17"/>
      <c r="J593" s="17"/>
      <c r="K593" s="17"/>
      <c r="L593" s="17"/>
      <c r="M593" s="17"/>
      <c r="N593" s="17"/>
      <c r="O593" s="17"/>
      <c r="P593" s="17"/>
      <c r="Q593" s="17"/>
      <c r="R593" s="17"/>
      <c r="S593" s="17"/>
      <c r="T593" s="17"/>
      <c r="U593" s="17"/>
      <c r="V593" s="18"/>
      <c r="W593" s="17"/>
      <c r="X593" s="17"/>
      <c r="Y593" s="17"/>
      <c r="Z593" s="17"/>
    </row>
    <row r="594" spans="1:26" ht="12.75" customHeight="1">
      <c r="A594" s="17"/>
      <c r="B594" s="17"/>
      <c r="C594" s="17"/>
      <c r="D594" s="17"/>
      <c r="E594" s="17"/>
      <c r="F594" s="17"/>
      <c r="G594" s="17"/>
      <c r="H594" s="17"/>
      <c r="I594" s="17"/>
      <c r="J594" s="17"/>
      <c r="K594" s="17"/>
      <c r="L594" s="17"/>
      <c r="M594" s="17"/>
      <c r="N594" s="17"/>
      <c r="O594" s="17"/>
      <c r="P594" s="17"/>
      <c r="Q594" s="17"/>
      <c r="R594" s="17"/>
      <c r="S594" s="17"/>
      <c r="T594" s="17"/>
      <c r="U594" s="17"/>
      <c r="V594" s="18"/>
      <c r="W594" s="17"/>
      <c r="X594" s="17"/>
      <c r="Y594" s="17"/>
      <c r="Z594" s="17"/>
    </row>
    <row r="595" spans="1:26" ht="12.75" customHeight="1">
      <c r="A595" s="17"/>
      <c r="B595" s="17"/>
      <c r="C595" s="17"/>
      <c r="D595" s="17"/>
      <c r="E595" s="17"/>
      <c r="F595" s="17"/>
      <c r="G595" s="17"/>
      <c r="H595" s="17"/>
      <c r="I595" s="17"/>
      <c r="J595" s="17"/>
      <c r="K595" s="17"/>
      <c r="L595" s="17"/>
      <c r="M595" s="17"/>
      <c r="N595" s="17"/>
      <c r="O595" s="17"/>
      <c r="P595" s="17"/>
      <c r="Q595" s="17"/>
      <c r="R595" s="17"/>
      <c r="S595" s="17"/>
      <c r="T595" s="17"/>
      <c r="U595" s="17"/>
      <c r="V595" s="18"/>
      <c r="W595" s="17"/>
      <c r="X595" s="17"/>
      <c r="Y595" s="17"/>
      <c r="Z595" s="17"/>
    </row>
    <row r="596" spans="1:26" ht="12.75" customHeight="1">
      <c r="A596" s="17"/>
      <c r="B596" s="17"/>
      <c r="C596" s="17"/>
      <c r="D596" s="17"/>
      <c r="E596" s="17"/>
      <c r="F596" s="17"/>
      <c r="G596" s="17"/>
      <c r="H596" s="17"/>
      <c r="I596" s="17"/>
      <c r="J596" s="17"/>
      <c r="K596" s="17"/>
      <c r="L596" s="17"/>
      <c r="M596" s="17"/>
      <c r="N596" s="17"/>
      <c r="O596" s="17"/>
      <c r="P596" s="17"/>
      <c r="Q596" s="17"/>
      <c r="R596" s="17"/>
      <c r="S596" s="17"/>
      <c r="T596" s="17"/>
      <c r="U596" s="17"/>
      <c r="V596" s="18"/>
      <c r="W596" s="17"/>
      <c r="X596" s="17"/>
      <c r="Y596" s="17"/>
      <c r="Z596" s="17"/>
    </row>
    <row r="597" spans="1:26" ht="12.75" customHeight="1">
      <c r="A597" s="17"/>
      <c r="B597" s="17"/>
      <c r="C597" s="17"/>
      <c r="D597" s="17"/>
      <c r="E597" s="17"/>
      <c r="F597" s="17"/>
      <c r="G597" s="17"/>
      <c r="H597" s="17"/>
      <c r="I597" s="17"/>
      <c r="J597" s="17"/>
      <c r="K597" s="17"/>
      <c r="L597" s="17"/>
      <c r="M597" s="17"/>
      <c r="N597" s="17"/>
      <c r="O597" s="17"/>
      <c r="P597" s="17"/>
      <c r="Q597" s="17"/>
      <c r="R597" s="17"/>
      <c r="S597" s="17"/>
      <c r="T597" s="17"/>
      <c r="U597" s="17"/>
      <c r="V597" s="18"/>
      <c r="W597" s="17"/>
      <c r="X597" s="17"/>
      <c r="Y597" s="17"/>
      <c r="Z597" s="17"/>
    </row>
    <row r="598" spans="1:26" ht="12.75" customHeight="1">
      <c r="A598" s="17"/>
      <c r="B598" s="17"/>
      <c r="C598" s="17"/>
      <c r="D598" s="17"/>
      <c r="E598" s="17"/>
      <c r="F598" s="17"/>
      <c r="G598" s="17"/>
      <c r="H598" s="17"/>
      <c r="I598" s="17"/>
      <c r="J598" s="17"/>
      <c r="K598" s="17"/>
      <c r="L598" s="17"/>
      <c r="M598" s="17"/>
      <c r="N598" s="17"/>
      <c r="O598" s="17"/>
      <c r="P598" s="17"/>
      <c r="Q598" s="17"/>
      <c r="R598" s="17"/>
      <c r="S598" s="17"/>
      <c r="T598" s="17"/>
      <c r="U598" s="17"/>
      <c r="V598" s="18"/>
      <c r="W598" s="17"/>
      <c r="X598" s="17"/>
      <c r="Y598" s="17"/>
      <c r="Z598" s="17"/>
    </row>
    <row r="599" spans="1:26" ht="12.75" customHeight="1">
      <c r="A599" s="17"/>
      <c r="B599" s="17"/>
      <c r="C599" s="17"/>
      <c r="D599" s="17"/>
      <c r="E599" s="17"/>
      <c r="F599" s="17"/>
      <c r="G599" s="17"/>
      <c r="H599" s="17"/>
      <c r="I599" s="17"/>
      <c r="J599" s="17"/>
      <c r="K599" s="17"/>
      <c r="L599" s="17"/>
      <c r="M599" s="17"/>
      <c r="N599" s="17"/>
      <c r="O599" s="17"/>
      <c r="P599" s="17"/>
      <c r="Q599" s="17"/>
      <c r="R599" s="17"/>
      <c r="S599" s="17"/>
      <c r="T599" s="17"/>
      <c r="U599" s="17"/>
      <c r="V599" s="18"/>
      <c r="W599" s="17"/>
      <c r="X599" s="17"/>
      <c r="Y599" s="17"/>
      <c r="Z599" s="17"/>
    </row>
    <row r="600" spans="1:26" ht="12.75" customHeight="1">
      <c r="A600" s="17"/>
      <c r="B600" s="17"/>
      <c r="C600" s="17"/>
      <c r="D600" s="17"/>
      <c r="E600" s="17"/>
      <c r="F600" s="17"/>
      <c r="G600" s="17"/>
      <c r="H600" s="17"/>
      <c r="I600" s="17"/>
      <c r="J600" s="17"/>
      <c r="K600" s="17"/>
      <c r="L600" s="17"/>
      <c r="M600" s="17"/>
      <c r="N600" s="17"/>
      <c r="O600" s="17"/>
      <c r="P600" s="17"/>
      <c r="Q600" s="17"/>
      <c r="R600" s="17"/>
      <c r="S600" s="17"/>
      <c r="T600" s="17"/>
      <c r="U600" s="17"/>
      <c r="V600" s="18"/>
      <c r="W600" s="17"/>
      <c r="X600" s="17"/>
      <c r="Y600" s="17"/>
      <c r="Z600" s="17"/>
    </row>
    <row r="601" spans="1:26" ht="12.75" customHeight="1">
      <c r="A601" s="17"/>
      <c r="B601" s="17"/>
      <c r="C601" s="17"/>
      <c r="D601" s="17"/>
      <c r="E601" s="17"/>
      <c r="F601" s="17"/>
      <c r="G601" s="17"/>
      <c r="H601" s="17"/>
      <c r="I601" s="17"/>
      <c r="J601" s="17"/>
      <c r="K601" s="17"/>
      <c r="L601" s="17"/>
      <c r="M601" s="17"/>
      <c r="N601" s="17"/>
      <c r="O601" s="17"/>
      <c r="P601" s="17"/>
      <c r="Q601" s="17"/>
      <c r="R601" s="17"/>
      <c r="S601" s="17"/>
      <c r="T601" s="17"/>
      <c r="U601" s="17"/>
      <c r="V601" s="18"/>
      <c r="W601" s="17"/>
      <c r="X601" s="17"/>
      <c r="Y601" s="17"/>
      <c r="Z601" s="17"/>
    </row>
    <row r="602" spans="1:26" ht="12.75" customHeight="1">
      <c r="A602" s="17"/>
      <c r="B602" s="17"/>
      <c r="C602" s="17"/>
      <c r="D602" s="17"/>
      <c r="E602" s="17"/>
      <c r="F602" s="17"/>
      <c r="G602" s="17"/>
      <c r="H602" s="17"/>
      <c r="I602" s="17"/>
      <c r="J602" s="17"/>
      <c r="K602" s="17"/>
      <c r="L602" s="17"/>
      <c r="M602" s="17"/>
      <c r="N602" s="17"/>
      <c r="O602" s="17"/>
      <c r="P602" s="17"/>
      <c r="Q602" s="17"/>
      <c r="R602" s="17"/>
      <c r="S602" s="17"/>
      <c r="T602" s="17"/>
      <c r="U602" s="17"/>
      <c r="V602" s="18"/>
      <c r="W602" s="17"/>
      <c r="X602" s="17"/>
      <c r="Y602" s="17"/>
      <c r="Z602" s="17"/>
    </row>
    <row r="603" spans="1:26" ht="12.75" customHeight="1">
      <c r="A603" s="17"/>
      <c r="B603" s="17"/>
      <c r="C603" s="17"/>
      <c r="D603" s="17"/>
      <c r="E603" s="17"/>
      <c r="F603" s="17"/>
      <c r="G603" s="17"/>
      <c r="H603" s="17"/>
      <c r="I603" s="17"/>
      <c r="J603" s="17"/>
      <c r="K603" s="17"/>
      <c r="L603" s="17"/>
      <c r="M603" s="17"/>
      <c r="N603" s="17"/>
      <c r="O603" s="17"/>
      <c r="P603" s="17"/>
      <c r="Q603" s="17"/>
      <c r="R603" s="17"/>
      <c r="S603" s="17"/>
      <c r="T603" s="17"/>
      <c r="U603" s="17"/>
      <c r="V603" s="18"/>
      <c r="W603" s="17"/>
      <c r="X603" s="17"/>
      <c r="Y603" s="17"/>
      <c r="Z603" s="17"/>
    </row>
    <row r="604" spans="1:26" ht="12.75" customHeight="1">
      <c r="A604" s="17"/>
      <c r="B604" s="17"/>
      <c r="C604" s="17"/>
      <c r="D604" s="17"/>
      <c r="E604" s="17"/>
      <c r="F604" s="17"/>
      <c r="G604" s="17"/>
      <c r="H604" s="17"/>
      <c r="I604" s="17"/>
      <c r="J604" s="17"/>
      <c r="K604" s="17"/>
      <c r="L604" s="17"/>
      <c r="M604" s="17"/>
      <c r="N604" s="17"/>
      <c r="O604" s="17"/>
      <c r="P604" s="17"/>
      <c r="Q604" s="17"/>
      <c r="R604" s="17"/>
      <c r="S604" s="17"/>
      <c r="T604" s="17"/>
      <c r="U604" s="17"/>
      <c r="V604" s="18"/>
      <c r="W604" s="17"/>
      <c r="X604" s="17"/>
      <c r="Y604" s="17"/>
      <c r="Z604" s="17"/>
    </row>
    <row r="605" spans="1:26" ht="12.75" customHeight="1">
      <c r="A605" s="17"/>
      <c r="B605" s="17"/>
      <c r="C605" s="17"/>
      <c r="D605" s="17"/>
      <c r="E605" s="17"/>
      <c r="F605" s="17"/>
      <c r="G605" s="17"/>
      <c r="H605" s="17"/>
      <c r="I605" s="17"/>
      <c r="J605" s="17"/>
      <c r="K605" s="17"/>
      <c r="L605" s="17"/>
      <c r="M605" s="17"/>
      <c r="N605" s="17"/>
      <c r="O605" s="17"/>
      <c r="P605" s="17"/>
      <c r="Q605" s="17"/>
      <c r="R605" s="17"/>
      <c r="S605" s="17"/>
      <c r="T605" s="17"/>
      <c r="U605" s="17"/>
      <c r="V605" s="18"/>
      <c r="W605" s="17"/>
      <c r="X605" s="17"/>
      <c r="Y605" s="17"/>
      <c r="Z605" s="17"/>
    </row>
    <row r="606" spans="1:26" ht="12.75" customHeight="1">
      <c r="A606" s="17"/>
      <c r="B606" s="17"/>
      <c r="C606" s="17"/>
      <c r="D606" s="17"/>
      <c r="E606" s="17"/>
      <c r="F606" s="17"/>
      <c r="G606" s="17"/>
      <c r="H606" s="17"/>
      <c r="I606" s="17"/>
      <c r="J606" s="17"/>
      <c r="K606" s="17"/>
      <c r="L606" s="17"/>
      <c r="M606" s="17"/>
      <c r="N606" s="17"/>
      <c r="O606" s="17"/>
      <c r="P606" s="17"/>
      <c r="Q606" s="17"/>
      <c r="R606" s="17"/>
      <c r="S606" s="17"/>
      <c r="T606" s="17"/>
      <c r="U606" s="17"/>
      <c r="V606" s="18"/>
      <c r="W606" s="17"/>
      <c r="X606" s="17"/>
      <c r="Y606" s="17"/>
      <c r="Z606" s="17"/>
    </row>
    <row r="607" spans="1:26" ht="12.75" customHeight="1">
      <c r="A607" s="17"/>
      <c r="B607" s="17"/>
      <c r="C607" s="17"/>
      <c r="D607" s="17"/>
      <c r="E607" s="17"/>
      <c r="F607" s="17"/>
      <c r="G607" s="17"/>
      <c r="H607" s="17"/>
      <c r="I607" s="17"/>
      <c r="J607" s="17"/>
      <c r="K607" s="17"/>
      <c r="L607" s="17"/>
      <c r="M607" s="17"/>
      <c r="N607" s="17"/>
      <c r="O607" s="17"/>
      <c r="P607" s="17"/>
      <c r="Q607" s="17"/>
      <c r="R607" s="17"/>
      <c r="S607" s="17"/>
      <c r="T607" s="17"/>
      <c r="U607" s="17"/>
      <c r="V607" s="18"/>
      <c r="W607" s="17"/>
      <c r="X607" s="17"/>
      <c r="Y607" s="17"/>
      <c r="Z607" s="17"/>
    </row>
    <row r="608" spans="1:26" ht="12.75" customHeight="1">
      <c r="A608" s="17"/>
      <c r="B608" s="17"/>
      <c r="C608" s="17"/>
      <c r="D608" s="17"/>
      <c r="E608" s="17"/>
      <c r="F608" s="17"/>
      <c r="G608" s="17"/>
      <c r="H608" s="17"/>
      <c r="I608" s="17"/>
      <c r="J608" s="17"/>
      <c r="K608" s="17"/>
      <c r="L608" s="17"/>
      <c r="M608" s="17"/>
      <c r="N608" s="17"/>
      <c r="O608" s="17"/>
      <c r="P608" s="17"/>
      <c r="Q608" s="17"/>
      <c r="R608" s="17"/>
      <c r="S608" s="17"/>
      <c r="T608" s="17"/>
      <c r="U608" s="17"/>
      <c r="V608" s="18"/>
      <c r="W608" s="17"/>
      <c r="X608" s="17"/>
      <c r="Y608" s="17"/>
      <c r="Z608" s="17"/>
    </row>
    <row r="609" spans="1:26" ht="12.75" customHeight="1">
      <c r="A609" s="17"/>
      <c r="B609" s="17"/>
      <c r="C609" s="17"/>
      <c r="D609" s="17"/>
      <c r="E609" s="17"/>
      <c r="F609" s="17"/>
      <c r="G609" s="17"/>
      <c r="H609" s="17"/>
      <c r="I609" s="17"/>
      <c r="J609" s="17"/>
      <c r="K609" s="17"/>
      <c r="L609" s="17"/>
      <c r="M609" s="17"/>
      <c r="N609" s="17"/>
      <c r="O609" s="17"/>
      <c r="P609" s="17"/>
      <c r="Q609" s="17"/>
      <c r="R609" s="17"/>
      <c r="S609" s="17"/>
      <c r="T609" s="17"/>
      <c r="U609" s="17"/>
      <c r="V609" s="18"/>
      <c r="W609" s="17"/>
      <c r="X609" s="17"/>
      <c r="Y609" s="17"/>
      <c r="Z609" s="17"/>
    </row>
    <row r="610" spans="1:26" ht="12.75" customHeight="1">
      <c r="A610" s="17"/>
      <c r="B610" s="17"/>
      <c r="C610" s="17"/>
      <c r="D610" s="17"/>
      <c r="E610" s="17"/>
      <c r="F610" s="17"/>
      <c r="G610" s="17"/>
      <c r="H610" s="17"/>
      <c r="I610" s="17"/>
      <c r="J610" s="17"/>
      <c r="K610" s="17"/>
      <c r="L610" s="17"/>
      <c r="M610" s="17"/>
      <c r="N610" s="17"/>
      <c r="O610" s="17"/>
      <c r="P610" s="17"/>
      <c r="Q610" s="17"/>
      <c r="R610" s="17"/>
      <c r="S610" s="17"/>
      <c r="T610" s="17"/>
      <c r="U610" s="17"/>
      <c r="V610" s="18"/>
      <c r="W610" s="17"/>
      <c r="X610" s="17"/>
      <c r="Y610" s="17"/>
      <c r="Z610" s="17"/>
    </row>
    <row r="611" spans="1:26" ht="12.75" customHeight="1">
      <c r="A611" s="17"/>
      <c r="B611" s="17"/>
      <c r="C611" s="17"/>
      <c r="D611" s="17"/>
      <c r="E611" s="17"/>
      <c r="F611" s="17"/>
      <c r="G611" s="17"/>
      <c r="H611" s="17"/>
      <c r="I611" s="17"/>
      <c r="J611" s="17"/>
      <c r="K611" s="17"/>
      <c r="L611" s="17"/>
      <c r="M611" s="17"/>
      <c r="N611" s="17"/>
      <c r="O611" s="17"/>
      <c r="P611" s="17"/>
      <c r="Q611" s="17"/>
      <c r="R611" s="17"/>
      <c r="S611" s="17"/>
      <c r="T611" s="17"/>
      <c r="U611" s="17"/>
      <c r="V611" s="18"/>
      <c r="W611" s="17"/>
      <c r="X611" s="17"/>
      <c r="Y611" s="17"/>
      <c r="Z611" s="17"/>
    </row>
    <row r="612" spans="1:26" ht="12.75" customHeight="1">
      <c r="A612" s="17"/>
      <c r="B612" s="17"/>
      <c r="C612" s="17"/>
      <c r="D612" s="17"/>
      <c r="E612" s="17"/>
      <c r="F612" s="17"/>
      <c r="G612" s="17"/>
      <c r="H612" s="17"/>
      <c r="I612" s="17"/>
      <c r="J612" s="17"/>
      <c r="K612" s="17"/>
      <c r="L612" s="17"/>
      <c r="M612" s="17"/>
      <c r="N612" s="17"/>
      <c r="O612" s="17"/>
      <c r="P612" s="17"/>
      <c r="Q612" s="17"/>
      <c r="R612" s="17"/>
      <c r="S612" s="17"/>
      <c r="T612" s="17"/>
      <c r="U612" s="17"/>
      <c r="V612" s="18"/>
      <c r="W612" s="17"/>
      <c r="X612" s="17"/>
      <c r="Y612" s="17"/>
      <c r="Z612" s="17"/>
    </row>
    <row r="613" spans="1:26" ht="12.75" customHeight="1">
      <c r="A613" s="17"/>
      <c r="B613" s="17"/>
      <c r="C613" s="17"/>
      <c r="D613" s="17"/>
      <c r="E613" s="17"/>
      <c r="F613" s="17"/>
      <c r="G613" s="17"/>
      <c r="H613" s="17"/>
      <c r="I613" s="17"/>
      <c r="J613" s="17"/>
      <c r="K613" s="17"/>
      <c r="L613" s="17"/>
      <c r="M613" s="17"/>
      <c r="N613" s="17"/>
      <c r="O613" s="17"/>
      <c r="P613" s="17"/>
      <c r="Q613" s="17"/>
      <c r="R613" s="17"/>
      <c r="S613" s="17"/>
      <c r="T613" s="17"/>
      <c r="U613" s="17"/>
      <c r="V613" s="18"/>
      <c r="W613" s="17"/>
      <c r="X613" s="17"/>
      <c r="Y613" s="17"/>
      <c r="Z613" s="17"/>
    </row>
    <row r="614" spans="1:26" ht="12.75" customHeight="1">
      <c r="A614" s="17"/>
      <c r="B614" s="17"/>
      <c r="C614" s="17"/>
      <c r="D614" s="17"/>
      <c r="E614" s="17"/>
      <c r="F614" s="17"/>
      <c r="G614" s="17"/>
      <c r="H614" s="17"/>
      <c r="I614" s="17"/>
      <c r="J614" s="17"/>
      <c r="K614" s="17"/>
      <c r="L614" s="17"/>
      <c r="M614" s="17"/>
      <c r="N614" s="17"/>
      <c r="O614" s="17"/>
      <c r="P614" s="17"/>
      <c r="Q614" s="17"/>
      <c r="R614" s="17"/>
      <c r="S614" s="17"/>
      <c r="T614" s="17"/>
      <c r="U614" s="17"/>
      <c r="V614" s="18"/>
      <c r="W614" s="17"/>
      <c r="X614" s="17"/>
      <c r="Y614" s="17"/>
      <c r="Z614" s="17"/>
    </row>
    <row r="615" spans="1:26" ht="12.75" customHeight="1">
      <c r="A615" s="17"/>
      <c r="B615" s="17"/>
      <c r="C615" s="17"/>
      <c r="D615" s="17"/>
      <c r="E615" s="17"/>
      <c r="F615" s="17"/>
      <c r="G615" s="17"/>
      <c r="H615" s="17"/>
      <c r="I615" s="17"/>
      <c r="J615" s="17"/>
      <c r="K615" s="17"/>
      <c r="L615" s="17"/>
      <c r="M615" s="17"/>
      <c r="N615" s="17"/>
      <c r="O615" s="17"/>
      <c r="P615" s="17"/>
      <c r="Q615" s="17"/>
      <c r="R615" s="17"/>
      <c r="S615" s="17"/>
      <c r="T615" s="17"/>
      <c r="U615" s="17"/>
      <c r="V615" s="18"/>
      <c r="W615" s="17"/>
      <c r="X615" s="17"/>
      <c r="Y615" s="17"/>
      <c r="Z615" s="17"/>
    </row>
    <row r="616" spans="1:26" ht="12.75" customHeight="1">
      <c r="A616" s="17"/>
      <c r="B616" s="17"/>
      <c r="C616" s="17"/>
      <c r="D616" s="17"/>
      <c r="E616" s="17"/>
      <c r="F616" s="17"/>
      <c r="G616" s="17"/>
      <c r="H616" s="17"/>
      <c r="I616" s="17"/>
      <c r="J616" s="17"/>
      <c r="K616" s="17"/>
      <c r="L616" s="17"/>
      <c r="M616" s="17"/>
      <c r="N616" s="17"/>
      <c r="O616" s="17"/>
      <c r="P616" s="17"/>
      <c r="Q616" s="17"/>
      <c r="R616" s="17"/>
      <c r="S616" s="17"/>
      <c r="T616" s="17"/>
      <c r="U616" s="17"/>
      <c r="V616" s="18"/>
      <c r="W616" s="17"/>
      <c r="X616" s="17"/>
      <c r="Y616" s="17"/>
      <c r="Z616" s="17"/>
    </row>
    <row r="617" spans="1:26" ht="12.75" customHeight="1">
      <c r="A617" s="17"/>
      <c r="B617" s="17"/>
      <c r="C617" s="17"/>
      <c r="D617" s="17"/>
      <c r="E617" s="17"/>
      <c r="F617" s="17"/>
      <c r="G617" s="17"/>
      <c r="H617" s="17"/>
      <c r="I617" s="17"/>
      <c r="J617" s="17"/>
      <c r="K617" s="17"/>
      <c r="L617" s="17"/>
      <c r="M617" s="17"/>
      <c r="N617" s="17"/>
      <c r="O617" s="17"/>
      <c r="P617" s="17"/>
      <c r="Q617" s="17"/>
      <c r="R617" s="17"/>
      <c r="S617" s="17"/>
      <c r="T617" s="17"/>
      <c r="U617" s="17"/>
      <c r="V617" s="18"/>
      <c r="W617" s="17"/>
      <c r="X617" s="17"/>
      <c r="Y617" s="17"/>
      <c r="Z617" s="17"/>
    </row>
    <row r="618" spans="1:26" ht="12.75" customHeight="1">
      <c r="A618" s="17"/>
      <c r="B618" s="17"/>
      <c r="C618" s="17"/>
      <c r="D618" s="17"/>
      <c r="E618" s="17"/>
      <c r="F618" s="17"/>
      <c r="G618" s="17"/>
      <c r="H618" s="17"/>
      <c r="I618" s="17"/>
      <c r="J618" s="17"/>
      <c r="K618" s="17"/>
      <c r="L618" s="17"/>
      <c r="M618" s="17"/>
      <c r="N618" s="17"/>
      <c r="O618" s="17"/>
      <c r="P618" s="17"/>
      <c r="Q618" s="17"/>
      <c r="R618" s="17"/>
      <c r="S618" s="17"/>
      <c r="T618" s="17"/>
      <c r="U618" s="17"/>
      <c r="V618" s="18"/>
      <c r="W618" s="17"/>
      <c r="X618" s="17"/>
      <c r="Y618" s="17"/>
      <c r="Z618" s="17"/>
    </row>
    <row r="619" spans="1:26" ht="12.75" customHeight="1">
      <c r="A619" s="17"/>
      <c r="B619" s="17"/>
      <c r="C619" s="17"/>
      <c r="D619" s="17"/>
      <c r="E619" s="17"/>
      <c r="F619" s="17"/>
      <c r="G619" s="17"/>
      <c r="H619" s="17"/>
      <c r="I619" s="17"/>
      <c r="J619" s="17"/>
      <c r="K619" s="17"/>
      <c r="L619" s="17"/>
      <c r="M619" s="17"/>
      <c r="N619" s="17"/>
      <c r="O619" s="17"/>
      <c r="P619" s="17"/>
      <c r="Q619" s="17"/>
      <c r="R619" s="17"/>
      <c r="S619" s="17"/>
      <c r="T619" s="17"/>
      <c r="U619" s="17"/>
      <c r="V619" s="18"/>
      <c r="W619" s="17"/>
      <c r="X619" s="17"/>
      <c r="Y619" s="17"/>
      <c r="Z619" s="17"/>
    </row>
    <row r="620" spans="1:26" ht="12.75" customHeight="1">
      <c r="A620" s="17"/>
      <c r="B620" s="17"/>
      <c r="C620" s="17"/>
      <c r="D620" s="17"/>
      <c r="E620" s="17"/>
      <c r="F620" s="17"/>
      <c r="G620" s="17"/>
      <c r="H620" s="17"/>
      <c r="I620" s="17"/>
      <c r="J620" s="17"/>
      <c r="K620" s="17"/>
      <c r="L620" s="17"/>
      <c r="M620" s="17"/>
      <c r="N620" s="17"/>
      <c r="O620" s="17"/>
      <c r="P620" s="17"/>
      <c r="Q620" s="17"/>
      <c r="R620" s="17"/>
      <c r="S620" s="17"/>
      <c r="T620" s="17"/>
      <c r="U620" s="17"/>
      <c r="V620" s="18"/>
      <c r="W620" s="17"/>
      <c r="X620" s="17"/>
      <c r="Y620" s="17"/>
      <c r="Z620" s="17"/>
    </row>
    <row r="621" spans="1:26" ht="12.75" customHeight="1">
      <c r="A621" s="17"/>
      <c r="B621" s="17"/>
      <c r="C621" s="17"/>
      <c r="D621" s="17"/>
      <c r="E621" s="17"/>
      <c r="F621" s="17"/>
      <c r="G621" s="17"/>
      <c r="H621" s="17"/>
      <c r="I621" s="17"/>
      <c r="J621" s="17"/>
      <c r="K621" s="17"/>
      <c r="L621" s="17"/>
      <c r="M621" s="17"/>
      <c r="N621" s="17"/>
      <c r="O621" s="17"/>
      <c r="P621" s="17"/>
      <c r="Q621" s="17"/>
      <c r="R621" s="17"/>
      <c r="S621" s="17"/>
      <c r="T621" s="17"/>
      <c r="U621" s="17"/>
      <c r="V621" s="18"/>
      <c r="W621" s="17"/>
      <c r="X621" s="17"/>
      <c r="Y621" s="17"/>
      <c r="Z621" s="17"/>
    </row>
    <row r="622" spans="1:26" ht="12.75" customHeight="1">
      <c r="A622" s="17"/>
      <c r="B622" s="17"/>
      <c r="C622" s="17"/>
      <c r="D622" s="17"/>
      <c r="E622" s="17"/>
      <c r="F622" s="17"/>
      <c r="G622" s="17"/>
      <c r="H622" s="17"/>
      <c r="I622" s="17"/>
      <c r="J622" s="17"/>
      <c r="K622" s="17"/>
      <c r="L622" s="17"/>
      <c r="M622" s="17"/>
      <c r="N622" s="17"/>
      <c r="O622" s="17"/>
      <c r="P622" s="17"/>
      <c r="Q622" s="17"/>
      <c r="R622" s="17"/>
      <c r="S622" s="17"/>
      <c r="T622" s="17"/>
      <c r="U622" s="17"/>
      <c r="V622" s="18"/>
      <c r="W622" s="17"/>
      <c r="X622" s="17"/>
      <c r="Y622" s="17"/>
      <c r="Z622" s="17"/>
    </row>
    <row r="623" spans="1:26" ht="12.75" customHeight="1">
      <c r="A623" s="17"/>
      <c r="B623" s="17"/>
      <c r="C623" s="17"/>
      <c r="D623" s="17"/>
      <c r="E623" s="17"/>
      <c r="F623" s="17"/>
      <c r="G623" s="17"/>
      <c r="H623" s="17"/>
      <c r="I623" s="17"/>
      <c r="J623" s="17"/>
      <c r="K623" s="17"/>
      <c r="L623" s="17"/>
      <c r="M623" s="17"/>
      <c r="N623" s="17"/>
      <c r="O623" s="17"/>
      <c r="P623" s="17"/>
      <c r="Q623" s="17"/>
      <c r="R623" s="17"/>
      <c r="S623" s="17"/>
      <c r="T623" s="17"/>
      <c r="U623" s="17"/>
      <c r="V623" s="18"/>
      <c r="W623" s="17"/>
      <c r="X623" s="17"/>
      <c r="Y623" s="17"/>
      <c r="Z623" s="17"/>
    </row>
    <row r="624" spans="1:26" ht="12.75" customHeight="1">
      <c r="A624" s="17"/>
      <c r="B624" s="17"/>
      <c r="C624" s="17"/>
      <c r="D624" s="17"/>
      <c r="E624" s="17"/>
      <c r="F624" s="17"/>
      <c r="G624" s="17"/>
      <c r="H624" s="17"/>
      <c r="I624" s="17"/>
      <c r="J624" s="17"/>
      <c r="K624" s="17"/>
      <c r="L624" s="17"/>
      <c r="M624" s="17"/>
      <c r="N624" s="17"/>
      <c r="O624" s="17"/>
      <c r="P624" s="17"/>
      <c r="Q624" s="17"/>
      <c r="R624" s="17"/>
      <c r="S624" s="17"/>
      <c r="T624" s="17"/>
      <c r="U624" s="17"/>
      <c r="V624" s="18"/>
      <c r="W624" s="17"/>
      <c r="X624" s="17"/>
      <c r="Y624" s="17"/>
      <c r="Z624" s="17"/>
    </row>
    <row r="625" spans="1:26" ht="12.75" customHeight="1">
      <c r="A625" s="17"/>
      <c r="B625" s="17"/>
      <c r="C625" s="17"/>
      <c r="D625" s="17"/>
      <c r="E625" s="17"/>
      <c r="F625" s="17"/>
      <c r="G625" s="17"/>
      <c r="H625" s="17"/>
      <c r="I625" s="17"/>
      <c r="J625" s="17"/>
      <c r="K625" s="17"/>
      <c r="L625" s="17"/>
      <c r="M625" s="17"/>
      <c r="N625" s="17"/>
      <c r="O625" s="17"/>
      <c r="P625" s="17"/>
      <c r="Q625" s="17"/>
      <c r="R625" s="17"/>
      <c r="S625" s="17"/>
      <c r="T625" s="17"/>
      <c r="U625" s="17"/>
      <c r="V625" s="18"/>
      <c r="W625" s="17"/>
      <c r="X625" s="17"/>
      <c r="Y625" s="17"/>
      <c r="Z625" s="17"/>
    </row>
    <row r="626" spans="1:26" ht="12.75" customHeight="1">
      <c r="A626" s="17"/>
      <c r="B626" s="17"/>
      <c r="C626" s="17"/>
      <c r="D626" s="17"/>
      <c r="E626" s="17"/>
      <c r="F626" s="17"/>
      <c r="G626" s="17"/>
      <c r="H626" s="17"/>
      <c r="I626" s="17"/>
      <c r="J626" s="17"/>
      <c r="K626" s="17"/>
      <c r="L626" s="17"/>
      <c r="M626" s="17"/>
      <c r="N626" s="17"/>
      <c r="O626" s="17"/>
      <c r="P626" s="17"/>
      <c r="Q626" s="17"/>
      <c r="R626" s="17"/>
      <c r="S626" s="17"/>
      <c r="T626" s="17"/>
      <c r="U626" s="17"/>
      <c r="V626" s="18"/>
      <c r="W626" s="17"/>
      <c r="X626" s="17"/>
      <c r="Y626" s="17"/>
      <c r="Z626" s="17"/>
    </row>
    <row r="627" spans="1:26" ht="12.75" customHeight="1">
      <c r="A627" s="17"/>
      <c r="B627" s="17"/>
      <c r="C627" s="17"/>
      <c r="D627" s="17"/>
      <c r="E627" s="17"/>
      <c r="F627" s="17"/>
      <c r="G627" s="17"/>
      <c r="H627" s="17"/>
      <c r="I627" s="17"/>
      <c r="J627" s="17"/>
      <c r="K627" s="17"/>
      <c r="L627" s="17"/>
      <c r="M627" s="17"/>
      <c r="N627" s="17"/>
      <c r="O627" s="17"/>
      <c r="P627" s="17"/>
      <c r="Q627" s="17"/>
      <c r="R627" s="17"/>
      <c r="S627" s="17"/>
      <c r="T627" s="17"/>
      <c r="U627" s="17"/>
      <c r="V627" s="18"/>
      <c r="W627" s="17"/>
      <c r="X627" s="17"/>
      <c r="Y627" s="17"/>
      <c r="Z627" s="17"/>
    </row>
    <row r="628" spans="1:26" ht="12.75" customHeight="1">
      <c r="A628" s="17"/>
      <c r="B628" s="17"/>
      <c r="C628" s="17"/>
      <c r="D628" s="17"/>
      <c r="E628" s="17"/>
      <c r="F628" s="17"/>
      <c r="G628" s="17"/>
      <c r="H628" s="17"/>
      <c r="I628" s="17"/>
      <c r="J628" s="17"/>
      <c r="K628" s="17"/>
      <c r="L628" s="17"/>
      <c r="M628" s="17"/>
      <c r="N628" s="17"/>
      <c r="O628" s="17"/>
      <c r="P628" s="17"/>
      <c r="Q628" s="17"/>
      <c r="R628" s="17"/>
      <c r="S628" s="17"/>
      <c r="T628" s="17"/>
      <c r="U628" s="17"/>
      <c r="V628" s="18"/>
      <c r="W628" s="17"/>
      <c r="X628" s="17"/>
      <c r="Y628" s="17"/>
      <c r="Z628" s="17"/>
    </row>
    <row r="629" spans="1:26" ht="12.75" customHeight="1">
      <c r="A629" s="17"/>
      <c r="B629" s="17"/>
      <c r="C629" s="17"/>
      <c r="D629" s="17"/>
      <c r="E629" s="17"/>
      <c r="F629" s="17"/>
      <c r="G629" s="17"/>
      <c r="H629" s="17"/>
      <c r="I629" s="17"/>
      <c r="J629" s="17"/>
      <c r="K629" s="17"/>
      <c r="L629" s="17"/>
      <c r="M629" s="17"/>
      <c r="N629" s="17"/>
      <c r="O629" s="17"/>
      <c r="P629" s="17"/>
      <c r="Q629" s="17"/>
      <c r="R629" s="17"/>
      <c r="S629" s="17"/>
      <c r="T629" s="17"/>
      <c r="U629" s="17"/>
      <c r="V629" s="18"/>
      <c r="W629" s="17"/>
      <c r="X629" s="17"/>
      <c r="Y629" s="17"/>
      <c r="Z629" s="17"/>
    </row>
    <row r="630" spans="1:26" ht="12.75" customHeight="1">
      <c r="A630" s="17"/>
      <c r="B630" s="17"/>
      <c r="C630" s="17"/>
      <c r="D630" s="17"/>
      <c r="E630" s="17"/>
      <c r="F630" s="17"/>
      <c r="G630" s="17"/>
      <c r="H630" s="17"/>
      <c r="I630" s="17"/>
      <c r="J630" s="17"/>
      <c r="K630" s="17"/>
      <c r="L630" s="17"/>
      <c r="M630" s="17"/>
      <c r="N630" s="17"/>
      <c r="O630" s="17"/>
      <c r="P630" s="17"/>
      <c r="Q630" s="17"/>
      <c r="R630" s="17"/>
      <c r="S630" s="17"/>
      <c r="T630" s="17"/>
      <c r="U630" s="17"/>
      <c r="V630" s="18"/>
      <c r="W630" s="17"/>
      <c r="X630" s="17"/>
      <c r="Y630" s="17"/>
      <c r="Z630" s="17"/>
    </row>
    <row r="631" spans="1:26" ht="12.75" customHeight="1">
      <c r="A631" s="17"/>
      <c r="B631" s="17"/>
      <c r="C631" s="17"/>
      <c r="D631" s="17"/>
      <c r="E631" s="17"/>
      <c r="F631" s="17"/>
      <c r="G631" s="17"/>
      <c r="H631" s="17"/>
      <c r="I631" s="17"/>
      <c r="J631" s="17"/>
      <c r="K631" s="17"/>
      <c r="L631" s="17"/>
      <c r="M631" s="17"/>
      <c r="N631" s="17"/>
      <c r="O631" s="17"/>
      <c r="P631" s="17"/>
      <c r="Q631" s="17"/>
      <c r="R631" s="17"/>
      <c r="S631" s="17"/>
      <c r="T631" s="17"/>
      <c r="U631" s="17"/>
      <c r="V631" s="18"/>
      <c r="W631" s="17"/>
      <c r="X631" s="17"/>
      <c r="Y631" s="17"/>
      <c r="Z631" s="17"/>
    </row>
    <row r="632" spans="1:26" ht="12.75" customHeight="1">
      <c r="A632" s="17"/>
      <c r="B632" s="17"/>
      <c r="C632" s="17"/>
      <c r="D632" s="17"/>
      <c r="E632" s="17"/>
      <c r="F632" s="17"/>
      <c r="G632" s="17"/>
      <c r="H632" s="17"/>
      <c r="I632" s="17"/>
      <c r="J632" s="17"/>
      <c r="K632" s="17"/>
      <c r="L632" s="17"/>
      <c r="M632" s="17"/>
      <c r="N632" s="17"/>
      <c r="O632" s="17"/>
      <c r="P632" s="17"/>
      <c r="Q632" s="17"/>
      <c r="R632" s="17"/>
      <c r="S632" s="17"/>
      <c r="T632" s="17"/>
      <c r="U632" s="17"/>
      <c r="V632" s="18"/>
      <c r="W632" s="17"/>
      <c r="X632" s="17"/>
      <c r="Y632" s="17"/>
      <c r="Z632" s="17"/>
    </row>
    <row r="633" spans="1:26" ht="12.75" customHeight="1">
      <c r="A633" s="17"/>
      <c r="B633" s="17"/>
      <c r="C633" s="17"/>
      <c r="D633" s="17"/>
      <c r="E633" s="17"/>
      <c r="F633" s="17"/>
      <c r="G633" s="17"/>
      <c r="H633" s="17"/>
      <c r="I633" s="17"/>
      <c r="J633" s="17"/>
      <c r="K633" s="17"/>
      <c r="L633" s="17"/>
      <c r="M633" s="17"/>
      <c r="N633" s="17"/>
      <c r="O633" s="17"/>
      <c r="P633" s="17"/>
      <c r="Q633" s="17"/>
      <c r="R633" s="17"/>
      <c r="S633" s="17"/>
      <c r="T633" s="17"/>
      <c r="U633" s="17"/>
      <c r="V633" s="18"/>
      <c r="W633" s="17"/>
      <c r="X633" s="17"/>
      <c r="Y633" s="17"/>
      <c r="Z633" s="17"/>
    </row>
    <row r="634" spans="1:26" ht="12.75" customHeight="1">
      <c r="A634" s="17"/>
      <c r="B634" s="17"/>
      <c r="C634" s="17"/>
      <c r="D634" s="17"/>
      <c r="E634" s="17"/>
      <c r="F634" s="17"/>
      <c r="G634" s="17"/>
      <c r="H634" s="17"/>
      <c r="I634" s="17"/>
      <c r="J634" s="17"/>
      <c r="K634" s="17"/>
      <c r="L634" s="17"/>
      <c r="M634" s="17"/>
      <c r="N634" s="17"/>
      <c r="O634" s="17"/>
      <c r="P634" s="17"/>
      <c r="Q634" s="17"/>
      <c r="R634" s="17"/>
      <c r="S634" s="17"/>
      <c r="T634" s="17"/>
      <c r="U634" s="17"/>
      <c r="V634" s="18"/>
      <c r="W634" s="17"/>
      <c r="X634" s="17"/>
      <c r="Y634" s="17"/>
      <c r="Z634" s="17"/>
    </row>
    <row r="635" spans="1:26" ht="12.75" customHeight="1">
      <c r="A635" s="17"/>
      <c r="B635" s="17"/>
      <c r="C635" s="17"/>
      <c r="D635" s="17"/>
      <c r="E635" s="17"/>
      <c r="F635" s="17"/>
      <c r="G635" s="17"/>
      <c r="H635" s="17"/>
      <c r="I635" s="17"/>
      <c r="J635" s="17"/>
      <c r="K635" s="17"/>
      <c r="L635" s="17"/>
      <c r="M635" s="17"/>
      <c r="N635" s="17"/>
      <c r="O635" s="17"/>
      <c r="P635" s="17"/>
      <c r="Q635" s="17"/>
      <c r="R635" s="17"/>
      <c r="S635" s="17"/>
      <c r="T635" s="17"/>
      <c r="U635" s="17"/>
      <c r="V635" s="18"/>
      <c r="W635" s="17"/>
      <c r="X635" s="17"/>
      <c r="Y635" s="17"/>
      <c r="Z635" s="17"/>
    </row>
    <row r="636" spans="1:26" ht="12.75" customHeight="1">
      <c r="A636" s="17"/>
      <c r="B636" s="17"/>
      <c r="C636" s="17"/>
      <c r="D636" s="17"/>
      <c r="E636" s="17"/>
      <c r="F636" s="17"/>
      <c r="G636" s="17"/>
      <c r="H636" s="17"/>
      <c r="I636" s="17"/>
      <c r="J636" s="17"/>
      <c r="K636" s="17"/>
      <c r="L636" s="17"/>
      <c r="M636" s="17"/>
      <c r="N636" s="17"/>
      <c r="O636" s="17"/>
      <c r="P636" s="17"/>
      <c r="Q636" s="17"/>
      <c r="R636" s="17"/>
      <c r="S636" s="17"/>
      <c r="T636" s="17"/>
      <c r="U636" s="17"/>
      <c r="V636" s="18"/>
      <c r="W636" s="17"/>
      <c r="X636" s="17"/>
      <c r="Y636" s="17"/>
      <c r="Z636" s="17"/>
    </row>
    <row r="637" spans="1:26" ht="12.75" customHeight="1">
      <c r="A637" s="17"/>
      <c r="B637" s="17"/>
      <c r="C637" s="17"/>
      <c r="D637" s="17"/>
      <c r="E637" s="17"/>
      <c r="F637" s="17"/>
      <c r="G637" s="17"/>
      <c r="H637" s="17"/>
      <c r="I637" s="17"/>
      <c r="J637" s="17"/>
      <c r="K637" s="17"/>
      <c r="L637" s="17"/>
      <c r="M637" s="17"/>
      <c r="N637" s="17"/>
      <c r="O637" s="17"/>
      <c r="P637" s="17"/>
      <c r="Q637" s="17"/>
      <c r="R637" s="17"/>
      <c r="S637" s="17"/>
      <c r="T637" s="17"/>
      <c r="U637" s="17"/>
      <c r="V637" s="18"/>
      <c r="W637" s="17"/>
      <c r="X637" s="17"/>
      <c r="Y637" s="17"/>
      <c r="Z637" s="17"/>
    </row>
    <row r="638" spans="1:26" ht="12.75" customHeight="1">
      <c r="A638" s="17"/>
      <c r="B638" s="17"/>
      <c r="C638" s="17"/>
      <c r="D638" s="17"/>
      <c r="E638" s="17"/>
      <c r="F638" s="17"/>
      <c r="G638" s="17"/>
      <c r="H638" s="17"/>
      <c r="I638" s="17"/>
      <c r="J638" s="17"/>
      <c r="K638" s="17"/>
      <c r="L638" s="17"/>
      <c r="M638" s="17"/>
      <c r="N638" s="17"/>
      <c r="O638" s="17"/>
      <c r="P638" s="17"/>
      <c r="Q638" s="17"/>
      <c r="R638" s="17"/>
      <c r="S638" s="17"/>
      <c r="T638" s="17"/>
      <c r="U638" s="17"/>
      <c r="V638" s="18"/>
      <c r="W638" s="17"/>
      <c r="X638" s="17"/>
      <c r="Y638" s="17"/>
      <c r="Z638" s="17"/>
    </row>
    <row r="639" spans="1:26" ht="12.75" customHeight="1">
      <c r="A639" s="17"/>
      <c r="B639" s="17"/>
      <c r="C639" s="17"/>
      <c r="D639" s="17"/>
      <c r="E639" s="17"/>
      <c r="F639" s="17"/>
      <c r="G639" s="17"/>
      <c r="H639" s="17"/>
      <c r="I639" s="17"/>
      <c r="J639" s="17"/>
      <c r="K639" s="17"/>
      <c r="L639" s="17"/>
      <c r="M639" s="17"/>
      <c r="N639" s="17"/>
      <c r="O639" s="17"/>
      <c r="P639" s="17"/>
      <c r="Q639" s="17"/>
      <c r="R639" s="17"/>
      <c r="S639" s="17"/>
      <c r="T639" s="17"/>
      <c r="U639" s="17"/>
      <c r="V639" s="18"/>
      <c r="W639" s="17"/>
      <c r="X639" s="17"/>
      <c r="Y639" s="17"/>
      <c r="Z639" s="17"/>
    </row>
    <row r="640" spans="1:26" ht="12.75" customHeight="1">
      <c r="A640" s="17"/>
      <c r="B640" s="17"/>
      <c r="C640" s="17"/>
      <c r="D640" s="17"/>
      <c r="E640" s="17"/>
      <c r="F640" s="17"/>
      <c r="G640" s="17"/>
      <c r="H640" s="17"/>
      <c r="I640" s="17"/>
      <c r="J640" s="17"/>
      <c r="K640" s="17"/>
      <c r="L640" s="17"/>
      <c r="M640" s="17"/>
      <c r="N640" s="17"/>
      <c r="O640" s="17"/>
      <c r="P640" s="17"/>
      <c r="Q640" s="17"/>
      <c r="R640" s="17"/>
      <c r="S640" s="17"/>
      <c r="T640" s="17"/>
      <c r="U640" s="17"/>
      <c r="V640" s="18"/>
      <c r="W640" s="17"/>
      <c r="X640" s="17"/>
      <c r="Y640" s="17"/>
      <c r="Z640" s="17"/>
    </row>
    <row r="641" spans="1:26" ht="12.75" customHeight="1">
      <c r="A641" s="17"/>
      <c r="B641" s="17"/>
      <c r="C641" s="17"/>
      <c r="D641" s="17"/>
      <c r="E641" s="17"/>
      <c r="F641" s="17"/>
      <c r="G641" s="17"/>
      <c r="H641" s="17"/>
      <c r="I641" s="17"/>
      <c r="J641" s="17"/>
      <c r="K641" s="17"/>
      <c r="L641" s="17"/>
      <c r="M641" s="17"/>
      <c r="N641" s="17"/>
      <c r="O641" s="17"/>
      <c r="P641" s="17"/>
      <c r="Q641" s="17"/>
      <c r="R641" s="17"/>
      <c r="S641" s="17"/>
      <c r="T641" s="17"/>
      <c r="U641" s="17"/>
      <c r="V641" s="18"/>
      <c r="W641" s="17"/>
      <c r="X641" s="17"/>
      <c r="Y641" s="17"/>
      <c r="Z641" s="17"/>
    </row>
    <row r="642" spans="1:26" ht="12.75" customHeight="1">
      <c r="A642" s="17"/>
      <c r="B642" s="17"/>
      <c r="C642" s="17"/>
      <c r="D642" s="17"/>
      <c r="E642" s="17"/>
      <c r="F642" s="17"/>
      <c r="G642" s="17"/>
      <c r="H642" s="17"/>
      <c r="I642" s="17"/>
      <c r="J642" s="17"/>
      <c r="K642" s="17"/>
      <c r="L642" s="17"/>
      <c r="M642" s="17"/>
      <c r="N642" s="17"/>
      <c r="O642" s="17"/>
      <c r="P642" s="17"/>
      <c r="Q642" s="17"/>
      <c r="R642" s="17"/>
      <c r="S642" s="17"/>
      <c r="T642" s="17"/>
      <c r="U642" s="17"/>
      <c r="V642" s="18"/>
      <c r="W642" s="17"/>
      <c r="X642" s="17"/>
      <c r="Y642" s="17"/>
      <c r="Z642" s="17"/>
    </row>
    <row r="643" spans="1:26" ht="12.75" customHeight="1">
      <c r="A643" s="17"/>
      <c r="B643" s="17"/>
      <c r="C643" s="17"/>
      <c r="D643" s="17"/>
      <c r="E643" s="17"/>
      <c r="F643" s="17"/>
      <c r="G643" s="17"/>
      <c r="H643" s="17"/>
      <c r="I643" s="17"/>
      <c r="J643" s="17"/>
      <c r="K643" s="17"/>
      <c r="L643" s="17"/>
      <c r="M643" s="17"/>
      <c r="N643" s="17"/>
      <c r="O643" s="17"/>
      <c r="P643" s="17"/>
      <c r="Q643" s="17"/>
      <c r="R643" s="17"/>
      <c r="S643" s="17"/>
      <c r="T643" s="17"/>
      <c r="U643" s="17"/>
      <c r="V643" s="18"/>
      <c r="W643" s="17"/>
      <c r="X643" s="17"/>
      <c r="Y643" s="17"/>
      <c r="Z643" s="17"/>
    </row>
    <row r="644" spans="1:26" ht="12.75" customHeight="1">
      <c r="A644" s="17"/>
      <c r="B644" s="17"/>
      <c r="C644" s="17"/>
      <c r="D644" s="17"/>
      <c r="E644" s="17"/>
      <c r="F644" s="17"/>
      <c r="G644" s="17"/>
      <c r="H644" s="17"/>
      <c r="I644" s="17"/>
      <c r="J644" s="17"/>
      <c r="K644" s="17"/>
      <c r="L644" s="17"/>
      <c r="M644" s="17"/>
      <c r="N644" s="17"/>
      <c r="O644" s="17"/>
      <c r="P644" s="17"/>
      <c r="Q644" s="17"/>
      <c r="R644" s="17"/>
      <c r="S644" s="17"/>
      <c r="T644" s="17"/>
      <c r="U644" s="17"/>
      <c r="V644" s="18"/>
      <c r="W644" s="17"/>
      <c r="X644" s="17"/>
      <c r="Y644" s="17"/>
      <c r="Z644" s="17"/>
    </row>
    <row r="645" spans="1:26" ht="12.75" customHeight="1">
      <c r="A645" s="17"/>
      <c r="B645" s="17"/>
      <c r="C645" s="17"/>
      <c r="D645" s="17"/>
      <c r="E645" s="17"/>
      <c r="F645" s="17"/>
      <c r="G645" s="17"/>
      <c r="H645" s="17"/>
      <c r="I645" s="17"/>
      <c r="J645" s="17"/>
      <c r="K645" s="17"/>
      <c r="L645" s="17"/>
      <c r="M645" s="17"/>
      <c r="N645" s="17"/>
      <c r="O645" s="17"/>
      <c r="P645" s="17"/>
      <c r="Q645" s="17"/>
      <c r="R645" s="17"/>
      <c r="S645" s="17"/>
      <c r="T645" s="17"/>
      <c r="U645" s="17"/>
      <c r="V645" s="18"/>
      <c r="W645" s="17"/>
      <c r="X645" s="17"/>
      <c r="Y645" s="17"/>
      <c r="Z645" s="17"/>
    </row>
    <row r="646" spans="1:26" ht="12.75" customHeight="1">
      <c r="A646" s="17"/>
      <c r="B646" s="17"/>
      <c r="C646" s="17"/>
      <c r="D646" s="17"/>
      <c r="E646" s="17"/>
      <c r="F646" s="17"/>
      <c r="G646" s="17"/>
      <c r="H646" s="17"/>
      <c r="I646" s="17"/>
      <c r="J646" s="17"/>
      <c r="K646" s="17"/>
      <c r="L646" s="17"/>
      <c r="M646" s="17"/>
      <c r="N646" s="17"/>
      <c r="O646" s="17"/>
      <c r="P646" s="17"/>
      <c r="Q646" s="17"/>
      <c r="R646" s="17"/>
      <c r="S646" s="17"/>
      <c r="T646" s="17"/>
      <c r="U646" s="17"/>
      <c r="V646" s="18"/>
      <c r="W646" s="17"/>
      <c r="X646" s="17"/>
      <c r="Y646" s="17"/>
      <c r="Z646" s="17"/>
    </row>
    <row r="647" spans="1:26" ht="12.75" customHeight="1">
      <c r="A647" s="17"/>
      <c r="B647" s="17"/>
      <c r="C647" s="17"/>
      <c r="D647" s="17"/>
      <c r="E647" s="17"/>
      <c r="F647" s="17"/>
      <c r="G647" s="17"/>
      <c r="H647" s="17"/>
      <c r="I647" s="17"/>
      <c r="J647" s="17"/>
      <c r="K647" s="17"/>
      <c r="L647" s="17"/>
      <c r="M647" s="17"/>
      <c r="N647" s="17"/>
      <c r="O647" s="17"/>
      <c r="P647" s="17"/>
      <c r="Q647" s="17"/>
      <c r="R647" s="17"/>
      <c r="S647" s="17"/>
      <c r="T647" s="17"/>
      <c r="U647" s="17"/>
      <c r="V647" s="18"/>
      <c r="W647" s="17"/>
      <c r="X647" s="17"/>
      <c r="Y647" s="17"/>
      <c r="Z647" s="17"/>
    </row>
    <row r="648" spans="1:26" ht="12.75" customHeight="1">
      <c r="A648" s="17"/>
      <c r="B648" s="17"/>
      <c r="C648" s="17"/>
      <c r="D648" s="17"/>
      <c r="E648" s="17"/>
      <c r="F648" s="17"/>
      <c r="G648" s="17"/>
      <c r="H648" s="17"/>
      <c r="I648" s="17"/>
      <c r="J648" s="17"/>
      <c r="K648" s="17"/>
      <c r="L648" s="17"/>
      <c r="M648" s="17"/>
      <c r="N648" s="17"/>
      <c r="O648" s="17"/>
      <c r="P648" s="17"/>
      <c r="Q648" s="17"/>
      <c r="R648" s="17"/>
      <c r="S648" s="17"/>
      <c r="T648" s="17"/>
      <c r="U648" s="17"/>
      <c r="V648" s="18"/>
      <c r="W648" s="17"/>
      <c r="X648" s="17"/>
      <c r="Y648" s="17"/>
      <c r="Z648" s="17"/>
    </row>
    <row r="649" spans="1:26" ht="12.75" customHeight="1">
      <c r="A649" s="17"/>
      <c r="B649" s="17"/>
      <c r="C649" s="17"/>
      <c r="D649" s="17"/>
      <c r="E649" s="17"/>
      <c r="F649" s="17"/>
      <c r="G649" s="17"/>
      <c r="H649" s="17"/>
      <c r="I649" s="17"/>
      <c r="J649" s="17"/>
      <c r="K649" s="17"/>
      <c r="L649" s="17"/>
      <c r="M649" s="17"/>
      <c r="N649" s="17"/>
      <c r="O649" s="17"/>
      <c r="P649" s="17"/>
      <c r="Q649" s="17"/>
      <c r="R649" s="17"/>
      <c r="S649" s="17"/>
      <c r="T649" s="17"/>
      <c r="U649" s="17"/>
      <c r="V649" s="18"/>
      <c r="W649" s="17"/>
      <c r="X649" s="17"/>
      <c r="Y649" s="17"/>
      <c r="Z649" s="17"/>
    </row>
    <row r="650" spans="1:26" ht="12.75" customHeight="1">
      <c r="A650" s="17"/>
      <c r="B650" s="17"/>
      <c r="C650" s="17"/>
      <c r="D650" s="17"/>
      <c r="E650" s="17"/>
      <c r="F650" s="17"/>
      <c r="G650" s="17"/>
      <c r="H650" s="17"/>
      <c r="I650" s="17"/>
      <c r="J650" s="17"/>
      <c r="K650" s="17"/>
      <c r="L650" s="17"/>
      <c r="M650" s="17"/>
      <c r="N650" s="17"/>
      <c r="O650" s="17"/>
      <c r="P650" s="17"/>
      <c r="Q650" s="17"/>
      <c r="R650" s="17"/>
      <c r="S650" s="17"/>
      <c r="T650" s="17"/>
      <c r="U650" s="17"/>
      <c r="V650" s="18"/>
      <c r="W650" s="17"/>
      <c r="X650" s="17"/>
      <c r="Y650" s="17"/>
      <c r="Z650" s="17"/>
    </row>
    <row r="651" spans="1:26" ht="12.75" customHeight="1">
      <c r="A651" s="17"/>
      <c r="B651" s="17"/>
      <c r="C651" s="17"/>
      <c r="D651" s="17"/>
      <c r="E651" s="17"/>
      <c r="F651" s="17"/>
      <c r="G651" s="17"/>
      <c r="H651" s="17"/>
      <c r="I651" s="17"/>
      <c r="J651" s="17"/>
      <c r="K651" s="17"/>
      <c r="L651" s="17"/>
      <c r="M651" s="17"/>
      <c r="N651" s="17"/>
      <c r="O651" s="17"/>
      <c r="P651" s="17"/>
      <c r="Q651" s="17"/>
      <c r="R651" s="17"/>
      <c r="S651" s="17"/>
      <c r="T651" s="17"/>
      <c r="U651" s="17"/>
      <c r="V651" s="18"/>
      <c r="W651" s="17"/>
      <c r="X651" s="17"/>
      <c r="Y651" s="17"/>
      <c r="Z651" s="17"/>
    </row>
    <row r="652" spans="1:26" ht="12.75" customHeight="1">
      <c r="A652" s="17"/>
      <c r="B652" s="17"/>
      <c r="C652" s="17"/>
      <c r="D652" s="17"/>
      <c r="E652" s="17"/>
      <c r="F652" s="17"/>
      <c r="G652" s="17"/>
      <c r="H652" s="17"/>
      <c r="I652" s="17"/>
      <c r="J652" s="17"/>
      <c r="K652" s="17"/>
      <c r="L652" s="17"/>
      <c r="M652" s="17"/>
      <c r="N652" s="17"/>
      <c r="O652" s="17"/>
      <c r="P652" s="17"/>
      <c r="Q652" s="17"/>
      <c r="R652" s="17"/>
      <c r="S652" s="17"/>
      <c r="T652" s="17"/>
      <c r="U652" s="17"/>
      <c r="V652" s="18"/>
      <c r="W652" s="17"/>
      <c r="X652" s="17"/>
      <c r="Y652" s="17"/>
      <c r="Z652" s="17"/>
    </row>
    <row r="653" spans="1:26" ht="12.75" customHeight="1">
      <c r="A653" s="17"/>
      <c r="B653" s="17"/>
      <c r="C653" s="17"/>
      <c r="D653" s="17"/>
      <c r="E653" s="17"/>
      <c r="F653" s="17"/>
      <c r="G653" s="17"/>
      <c r="H653" s="17"/>
      <c r="I653" s="17"/>
      <c r="J653" s="17"/>
      <c r="K653" s="17"/>
      <c r="L653" s="17"/>
      <c r="M653" s="17"/>
      <c r="N653" s="17"/>
      <c r="O653" s="17"/>
      <c r="P653" s="17"/>
      <c r="Q653" s="17"/>
      <c r="R653" s="17"/>
      <c r="S653" s="17"/>
      <c r="T653" s="17"/>
      <c r="U653" s="17"/>
      <c r="V653" s="18"/>
      <c r="W653" s="17"/>
      <c r="X653" s="17"/>
      <c r="Y653" s="17"/>
      <c r="Z653" s="17"/>
    </row>
    <row r="654" spans="1:26" ht="12.75" customHeight="1">
      <c r="A654" s="17"/>
      <c r="B654" s="17"/>
      <c r="C654" s="17"/>
      <c r="D654" s="17"/>
      <c r="E654" s="17"/>
      <c r="F654" s="17"/>
      <c r="G654" s="17"/>
      <c r="H654" s="17"/>
      <c r="I654" s="17"/>
      <c r="J654" s="17"/>
      <c r="K654" s="17"/>
      <c r="L654" s="17"/>
      <c r="M654" s="17"/>
      <c r="N654" s="17"/>
      <c r="O654" s="17"/>
      <c r="P654" s="17"/>
      <c r="Q654" s="17"/>
      <c r="R654" s="17"/>
      <c r="S654" s="17"/>
      <c r="T654" s="17"/>
      <c r="U654" s="17"/>
      <c r="V654" s="18"/>
      <c r="W654" s="17"/>
      <c r="X654" s="17"/>
      <c r="Y654" s="17"/>
      <c r="Z654" s="17"/>
    </row>
    <row r="655" spans="1:26" ht="12.75" customHeight="1">
      <c r="A655" s="17"/>
      <c r="B655" s="17"/>
      <c r="C655" s="17"/>
      <c r="D655" s="17"/>
      <c r="E655" s="17"/>
      <c r="F655" s="17"/>
      <c r="G655" s="17"/>
      <c r="H655" s="17"/>
      <c r="I655" s="17"/>
      <c r="J655" s="17"/>
      <c r="K655" s="17"/>
      <c r="L655" s="17"/>
      <c r="M655" s="17"/>
      <c r="N655" s="17"/>
      <c r="O655" s="17"/>
      <c r="P655" s="17"/>
      <c r="Q655" s="17"/>
      <c r="R655" s="17"/>
      <c r="S655" s="17"/>
      <c r="T655" s="17"/>
      <c r="U655" s="17"/>
      <c r="V655" s="18"/>
      <c r="W655" s="17"/>
      <c r="X655" s="17"/>
      <c r="Y655" s="17"/>
      <c r="Z655" s="17"/>
    </row>
    <row r="656" spans="1:26" ht="12.75" customHeight="1">
      <c r="A656" s="17"/>
      <c r="B656" s="17"/>
      <c r="C656" s="17"/>
      <c r="D656" s="17"/>
      <c r="E656" s="17"/>
      <c r="F656" s="17"/>
      <c r="G656" s="17"/>
      <c r="H656" s="17"/>
      <c r="I656" s="17"/>
      <c r="J656" s="17"/>
      <c r="K656" s="17"/>
      <c r="L656" s="17"/>
      <c r="M656" s="17"/>
      <c r="N656" s="17"/>
      <c r="O656" s="17"/>
      <c r="P656" s="17"/>
      <c r="Q656" s="17"/>
      <c r="R656" s="17"/>
      <c r="S656" s="17"/>
      <c r="T656" s="17"/>
      <c r="U656" s="17"/>
      <c r="V656" s="18"/>
      <c r="W656" s="17"/>
      <c r="X656" s="17"/>
      <c r="Y656" s="17"/>
      <c r="Z656" s="17"/>
    </row>
    <row r="657" spans="1:26" ht="12.75" customHeight="1">
      <c r="A657" s="17"/>
      <c r="B657" s="17"/>
      <c r="C657" s="17"/>
      <c r="D657" s="17"/>
      <c r="E657" s="17"/>
      <c r="F657" s="17"/>
      <c r="G657" s="17"/>
      <c r="H657" s="17"/>
      <c r="I657" s="17"/>
      <c r="J657" s="17"/>
      <c r="K657" s="17"/>
      <c r="L657" s="17"/>
      <c r="M657" s="17"/>
      <c r="N657" s="17"/>
      <c r="O657" s="17"/>
      <c r="P657" s="17"/>
      <c r="Q657" s="17"/>
      <c r="R657" s="17"/>
      <c r="S657" s="17"/>
      <c r="T657" s="17"/>
      <c r="U657" s="17"/>
      <c r="V657" s="18"/>
      <c r="W657" s="17"/>
      <c r="X657" s="17"/>
      <c r="Y657" s="17"/>
      <c r="Z657" s="17"/>
    </row>
    <row r="658" spans="1:26" ht="12.75" customHeight="1">
      <c r="A658" s="17"/>
      <c r="B658" s="17"/>
      <c r="C658" s="17"/>
      <c r="D658" s="17"/>
      <c r="E658" s="17"/>
      <c r="F658" s="17"/>
      <c r="G658" s="17"/>
      <c r="H658" s="17"/>
      <c r="I658" s="17"/>
      <c r="J658" s="17"/>
      <c r="K658" s="17"/>
      <c r="L658" s="17"/>
      <c r="M658" s="17"/>
      <c r="N658" s="17"/>
      <c r="O658" s="17"/>
      <c r="P658" s="17"/>
      <c r="Q658" s="17"/>
      <c r="R658" s="17"/>
      <c r="S658" s="17"/>
      <c r="T658" s="17"/>
      <c r="U658" s="17"/>
      <c r="V658" s="18"/>
      <c r="W658" s="17"/>
      <c r="X658" s="17"/>
      <c r="Y658" s="17"/>
      <c r="Z658" s="17"/>
    </row>
    <row r="659" spans="1:26" ht="12.75" customHeight="1">
      <c r="A659" s="17"/>
      <c r="B659" s="17"/>
      <c r="C659" s="17"/>
      <c r="D659" s="17"/>
      <c r="E659" s="17"/>
      <c r="F659" s="17"/>
      <c r="G659" s="17"/>
      <c r="H659" s="17"/>
      <c r="I659" s="17"/>
      <c r="J659" s="17"/>
      <c r="K659" s="17"/>
      <c r="L659" s="17"/>
      <c r="M659" s="17"/>
      <c r="N659" s="17"/>
      <c r="O659" s="17"/>
      <c r="P659" s="17"/>
      <c r="Q659" s="17"/>
      <c r="R659" s="17"/>
      <c r="S659" s="17"/>
      <c r="T659" s="17"/>
      <c r="U659" s="17"/>
      <c r="V659" s="18"/>
      <c r="W659" s="17"/>
      <c r="X659" s="17"/>
      <c r="Y659" s="17"/>
      <c r="Z659" s="17"/>
    </row>
    <row r="660" spans="1:26" ht="12.75" customHeight="1">
      <c r="A660" s="17"/>
      <c r="B660" s="17"/>
      <c r="C660" s="17"/>
      <c r="D660" s="17"/>
      <c r="E660" s="17"/>
      <c r="F660" s="17"/>
      <c r="G660" s="17"/>
      <c r="H660" s="17"/>
      <c r="I660" s="17"/>
      <c r="J660" s="17"/>
      <c r="K660" s="17"/>
      <c r="L660" s="17"/>
      <c r="M660" s="17"/>
      <c r="N660" s="17"/>
      <c r="O660" s="17"/>
      <c r="P660" s="17"/>
      <c r="Q660" s="17"/>
      <c r="R660" s="17"/>
      <c r="S660" s="17"/>
      <c r="T660" s="17"/>
      <c r="U660" s="17"/>
      <c r="V660" s="18"/>
      <c r="W660" s="17"/>
      <c r="X660" s="17"/>
      <c r="Y660" s="17"/>
      <c r="Z660" s="17"/>
    </row>
    <row r="661" spans="1:26" ht="12.75" customHeight="1">
      <c r="A661" s="17"/>
      <c r="B661" s="17"/>
      <c r="C661" s="17"/>
      <c r="D661" s="17"/>
      <c r="E661" s="17"/>
      <c r="F661" s="17"/>
      <c r="G661" s="17"/>
      <c r="H661" s="17"/>
      <c r="I661" s="17"/>
      <c r="J661" s="17"/>
      <c r="K661" s="17"/>
      <c r="L661" s="17"/>
      <c r="M661" s="17"/>
      <c r="N661" s="17"/>
      <c r="O661" s="17"/>
      <c r="P661" s="17"/>
      <c r="Q661" s="17"/>
      <c r="R661" s="17"/>
      <c r="S661" s="17"/>
      <c r="T661" s="17"/>
      <c r="U661" s="17"/>
      <c r="V661" s="18"/>
      <c r="W661" s="17"/>
      <c r="X661" s="17"/>
      <c r="Y661" s="17"/>
      <c r="Z661" s="17"/>
    </row>
    <row r="662" spans="1:26" ht="12.75" customHeight="1">
      <c r="A662" s="17"/>
      <c r="B662" s="17"/>
      <c r="C662" s="17"/>
      <c r="D662" s="17"/>
      <c r="E662" s="17"/>
      <c r="F662" s="17"/>
      <c r="G662" s="17"/>
      <c r="H662" s="17"/>
      <c r="I662" s="17"/>
      <c r="J662" s="17"/>
      <c r="K662" s="17"/>
      <c r="L662" s="17"/>
      <c r="M662" s="17"/>
      <c r="N662" s="17"/>
      <c r="O662" s="17"/>
      <c r="P662" s="17"/>
      <c r="Q662" s="17"/>
      <c r="R662" s="17"/>
      <c r="S662" s="17"/>
      <c r="T662" s="17"/>
      <c r="U662" s="17"/>
      <c r="V662" s="18"/>
      <c r="W662" s="17"/>
      <c r="X662" s="17"/>
      <c r="Y662" s="17"/>
      <c r="Z662" s="17"/>
    </row>
    <row r="663" spans="1:26" ht="12.75" customHeight="1">
      <c r="A663" s="17"/>
      <c r="B663" s="17"/>
      <c r="C663" s="17"/>
      <c r="D663" s="17"/>
      <c r="E663" s="17"/>
      <c r="F663" s="17"/>
      <c r="G663" s="17"/>
      <c r="H663" s="17"/>
      <c r="I663" s="17"/>
      <c r="J663" s="17"/>
      <c r="K663" s="17"/>
      <c r="L663" s="17"/>
      <c r="M663" s="17"/>
      <c r="N663" s="17"/>
      <c r="O663" s="17"/>
      <c r="P663" s="17"/>
      <c r="Q663" s="17"/>
      <c r="R663" s="17"/>
      <c r="S663" s="17"/>
      <c r="T663" s="17"/>
      <c r="U663" s="17"/>
      <c r="V663" s="18"/>
      <c r="W663" s="17"/>
      <c r="X663" s="17"/>
      <c r="Y663" s="17"/>
      <c r="Z663" s="17"/>
    </row>
    <row r="664" spans="1:26" ht="12.75" customHeight="1">
      <c r="A664" s="17"/>
      <c r="B664" s="17"/>
      <c r="C664" s="17"/>
      <c r="D664" s="17"/>
      <c r="E664" s="17"/>
      <c r="F664" s="17"/>
      <c r="G664" s="17"/>
      <c r="H664" s="17"/>
      <c r="I664" s="17"/>
      <c r="J664" s="17"/>
      <c r="K664" s="17"/>
      <c r="L664" s="17"/>
      <c r="M664" s="17"/>
      <c r="N664" s="17"/>
      <c r="O664" s="17"/>
      <c r="P664" s="17"/>
      <c r="Q664" s="17"/>
      <c r="R664" s="17"/>
      <c r="S664" s="17"/>
      <c r="T664" s="17"/>
      <c r="U664" s="17"/>
      <c r="V664" s="18"/>
      <c r="W664" s="17"/>
      <c r="X664" s="17"/>
      <c r="Y664" s="17"/>
      <c r="Z664" s="17"/>
    </row>
    <row r="665" spans="1:26" ht="12.75" customHeight="1">
      <c r="A665" s="17"/>
      <c r="B665" s="17"/>
      <c r="C665" s="17"/>
      <c r="D665" s="17"/>
      <c r="E665" s="17"/>
      <c r="F665" s="17"/>
      <c r="G665" s="17"/>
      <c r="H665" s="17"/>
      <c r="I665" s="17"/>
      <c r="J665" s="17"/>
      <c r="K665" s="17"/>
      <c r="L665" s="17"/>
      <c r="M665" s="17"/>
      <c r="N665" s="17"/>
      <c r="O665" s="17"/>
      <c r="P665" s="17"/>
      <c r="Q665" s="17"/>
      <c r="R665" s="17"/>
      <c r="S665" s="17"/>
      <c r="T665" s="17"/>
      <c r="U665" s="17"/>
      <c r="V665" s="18"/>
      <c r="W665" s="17"/>
      <c r="X665" s="17"/>
      <c r="Y665" s="17"/>
      <c r="Z665" s="17"/>
    </row>
    <row r="666" spans="1:26" ht="12.75" customHeight="1">
      <c r="A666" s="17"/>
      <c r="B666" s="17"/>
      <c r="C666" s="17"/>
      <c r="D666" s="17"/>
      <c r="E666" s="17"/>
      <c r="F666" s="17"/>
      <c r="G666" s="17"/>
      <c r="H666" s="17"/>
      <c r="I666" s="17"/>
      <c r="J666" s="17"/>
      <c r="K666" s="17"/>
      <c r="L666" s="17"/>
      <c r="M666" s="17"/>
      <c r="N666" s="17"/>
      <c r="O666" s="17"/>
      <c r="P666" s="17"/>
      <c r="Q666" s="17"/>
      <c r="R666" s="17"/>
      <c r="S666" s="17"/>
      <c r="T666" s="17"/>
      <c r="U666" s="17"/>
      <c r="V666" s="18"/>
      <c r="W666" s="17"/>
      <c r="X666" s="17"/>
      <c r="Y666" s="17"/>
      <c r="Z666" s="17"/>
    </row>
    <row r="667" spans="1:26" ht="12.75" customHeight="1">
      <c r="A667" s="17"/>
      <c r="B667" s="17"/>
      <c r="C667" s="17"/>
      <c r="D667" s="17"/>
      <c r="E667" s="17"/>
      <c r="F667" s="17"/>
      <c r="G667" s="17"/>
      <c r="H667" s="17"/>
      <c r="I667" s="17"/>
      <c r="J667" s="17"/>
      <c r="K667" s="17"/>
      <c r="L667" s="17"/>
      <c r="M667" s="17"/>
      <c r="N667" s="17"/>
      <c r="O667" s="17"/>
      <c r="P667" s="17"/>
      <c r="Q667" s="17"/>
      <c r="R667" s="17"/>
      <c r="S667" s="17"/>
      <c r="T667" s="17"/>
      <c r="U667" s="17"/>
      <c r="V667" s="18"/>
      <c r="W667" s="17"/>
      <c r="X667" s="17"/>
      <c r="Y667" s="17"/>
      <c r="Z667" s="17"/>
    </row>
    <row r="668" spans="1:26" ht="12.75" customHeight="1">
      <c r="A668" s="17"/>
      <c r="B668" s="17"/>
      <c r="C668" s="17"/>
      <c r="D668" s="17"/>
      <c r="E668" s="17"/>
      <c r="F668" s="17"/>
      <c r="G668" s="17"/>
      <c r="H668" s="17"/>
      <c r="I668" s="17"/>
      <c r="J668" s="17"/>
      <c r="K668" s="17"/>
      <c r="L668" s="17"/>
      <c r="M668" s="17"/>
      <c r="N668" s="17"/>
      <c r="O668" s="17"/>
      <c r="P668" s="17"/>
      <c r="Q668" s="17"/>
      <c r="R668" s="17"/>
      <c r="S668" s="17"/>
      <c r="T668" s="17"/>
      <c r="U668" s="17"/>
      <c r="V668" s="18"/>
      <c r="W668" s="17"/>
      <c r="X668" s="17"/>
      <c r="Y668" s="17"/>
      <c r="Z668" s="17"/>
    </row>
    <row r="669" spans="1:26" ht="12.75" customHeight="1">
      <c r="A669" s="17"/>
      <c r="B669" s="17"/>
      <c r="C669" s="17"/>
      <c r="D669" s="17"/>
      <c r="E669" s="17"/>
      <c r="F669" s="17"/>
      <c r="G669" s="17"/>
      <c r="H669" s="17"/>
      <c r="I669" s="17"/>
      <c r="J669" s="17"/>
      <c r="K669" s="17"/>
      <c r="L669" s="17"/>
      <c r="M669" s="17"/>
      <c r="N669" s="17"/>
      <c r="O669" s="17"/>
      <c r="P669" s="17"/>
      <c r="Q669" s="17"/>
      <c r="R669" s="17"/>
      <c r="S669" s="17"/>
      <c r="T669" s="17"/>
      <c r="U669" s="17"/>
      <c r="V669" s="18"/>
      <c r="W669" s="17"/>
      <c r="X669" s="17"/>
      <c r="Y669" s="17"/>
      <c r="Z669" s="17"/>
    </row>
    <row r="670" spans="1:26" ht="12.75" customHeight="1">
      <c r="A670" s="17"/>
      <c r="B670" s="17"/>
      <c r="C670" s="17"/>
      <c r="D670" s="17"/>
      <c r="E670" s="17"/>
      <c r="F670" s="17"/>
      <c r="G670" s="17"/>
      <c r="H670" s="17"/>
      <c r="I670" s="17"/>
      <c r="J670" s="17"/>
      <c r="K670" s="17"/>
      <c r="L670" s="17"/>
      <c r="M670" s="17"/>
      <c r="N670" s="17"/>
      <c r="O670" s="17"/>
      <c r="P670" s="17"/>
      <c r="Q670" s="17"/>
      <c r="R670" s="17"/>
      <c r="S670" s="17"/>
      <c r="T670" s="17"/>
      <c r="U670" s="17"/>
      <c r="V670" s="18"/>
      <c r="W670" s="17"/>
      <c r="X670" s="17"/>
      <c r="Y670" s="17"/>
      <c r="Z670" s="17"/>
    </row>
    <row r="671" spans="1:26" ht="12.75" customHeight="1">
      <c r="A671" s="17"/>
      <c r="B671" s="17"/>
      <c r="C671" s="17"/>
      <c r="D671" s="17"/>
      <c r="E671" s="17"/>
      <c r="F671" s="17"/>
      <c r="G671" s="17"/>
      <c r="H671" s="17"/>
      <c r="I671" s="17"/>
      <c r="J671" s="17"/>
      <c r="K671" s="17"/>
      <c r="L671" s="17"/>
      <c r="M671" s="17"/>
      <c r="N671" s="17"/>
      <c r="O671" s="17"/>
      <c r="P671" s="17"/>
      <c r="Q671" s="17"/>
      <c r="R671" s="17"/>
      <c r="S671" s="17"/>
      <c r="T671" s="17"/>
      <c r="U671" s="17"/>
      <c r="V671" s="18"/>
      <c r="W671" s="17"/>
      <c r="X671" s="17"/>
      <c r="Y671" s="17"/>
      <c r="Z671" s="17"/>
    </row>
    <row r="672" spans="1:26" ht="12.75" customHeight="1">
      <c r="A672" s="17"/>
      <c r="B672" s="17"/>
      <c r="C672" s="17"/>
      <c r="D672" s="17"/>
      <c r="E672" s="17"/>
      <c r="F672" s="17"/>
      <c r="G672" s="17"/>
      <c r="H672" s="17"/>
      <c r="I672" s="17"/>
      <c r="J672" s="17"/>
      <c r="K672" s="17"/>
      <c r="L672" s="17"/>
      <c r="M672" s="17"/>
      <c r="N672" s="17"/>
      <c r="O672" s="17"/>
      <c r="P672" s="17"/>
      <c r="Q672" s="17"/>
      <c r="R672" s="17"/>
      <c r="S672" s="17"/>
      <c r="T672" s="17"/>
      <c r="U672" s="17"/>
      <c r="V672" s="18"/>
      <c r="W672" s="17"/>
      <c r="X672" s="17"/>
      <c r="Y672" s="17"/>
      <c r="Z672" s="17"/>
    </row>
    <row r="673" spans="1:26" ht="12.75" customHeight="1">
      <c r="A673" s="17"/>
      <c r="B673" s="17"/>
      <c r="C673" s="17"/>
      <c r="D673" s="17"/>
      <c r="E673" s="17"/>
      <c r="F673" s="17"/>
      <c r="G673" s="17"/>
      <c r="H673" s="17"/>
      <c r="I673" s="17"/>
      <c r="J673" s="17"/>
      <c r="K673" s="17"/>
      <c r="L673" s="17"/>
      <c r="M673" s="17"/>
      <c r="N673" s="17"/>
      <c r="O673" s="17"/>
      <c r="P673" s="17"/>
      <c r="Q673" s="17"/>
      <c r="R673" s="17"/>
      <c r="S673" s="17"/>
      <c r="T673" s="17"/>
      <c r="U673" s="17"/>
      <c r="V673" s="18"/>
      <c r="W673" s="17"/>
      <c r="X673" s="17"/>
      <c r="Y673" s="17"/>
      <c r="Z673" s="17"/>
    </row>
    <row r="674" spans="1:26" ht="12.75" customHeight="1">
      <c r="A674" s="17"/>
      <c r="B674" s="17"/>
      <c r="C674" s="17"/>
      <c r="D674" s="17"/>
      <c r="E674" s="17"/>
      <c r="F674" s="17"/>
      <c r="G674" s="17"/>
      <c r="H674" s="17"/>
      <c r="I674" s="17"/>
      <c r="J674" s="17"/>
      <c r="K674" s="17"/>
      <c r="L674" s="17"/>
      <c r="M674" s="17"/>
      <c r="N674" s="17"/>
      <c r="O674" s="17"/>
      <c r="P674" s="17"/>
      <c r="Q674" s="17"/>
      <c r="R674" s="17"/>
      <c r="S674" s="17"/>
      <c r="T674" s="17"/>
      <c r="U674" s="17"/>
      <c r="V674" s="18"/>
      <c r="W674" s="17"/>
      <c r="X674" s="17"/>
      <c r="Y674" s="17"/>
      <c r="Z674" s="17"/>
    </row>
    <row r="675" spans="1:26" ht="12.75" customHeight="1">
      <c r="A675" s="17"/>
      <c r="B675" s="17"/>
      <c r="C675" s="17"/>
      <c r="D675" s="17"/>
      <c r="E675" s="17"/>
      <c r="F675" s="17"/>
      <c r="G675" s="17"/>
      <c r="H675" s="17"/>
      <c r="I675" s="17"/>
      <c r="J675" s="17"/>
      <c r="K675" s="17"/>
      <c r="L675" s="17"/>
      <c r="M675" s="17"/>
      <c r="N675" s="17"/>
      <c r="O675" s="17"/>
      <c r="P675" s="17"/>
      <c r="Q675" s="17"/>
      <c r="R675" s="17"/>
      <c r="S675" s="17"/>
      <c r="T675" s="17"/>
      <c r="U675" s="17"/>
      <c r="V675" s="18"/>
      <c r="W675" s="17"/>
      <c r="X675" s="17"/>
      <c r="Y675" s="17"/>
      <c r="Z675" s="17"/>
    </row>
    <row r="676" spans="1:26" ht="12.75" customHeight="1">
      <c r="A676" s="17"/>
      <c r="B676" s="17"/>
      <c r="C676" s="17"/>
      <c r="D676" s="17"/>
      <c r="E676" s="17"/>
      <c r="F676" s="17"/>
      <c r="G676" s="17"/>
      <c r="H676" s="17"/>
      <c r="I676" s="17"/>
      <c r="J676" s="17"/>
      <c r="K676" s="17"/>
      <c r="L676" s="17"/>
      <c r="M676" s="17"/>
      <c r="N676" s="17"/>
      <c r="O676" s="17"/>
      <c r="P676" s="17"/>
      <c r="Q676" s="17"/>
      <c r="R676" s="17"/>
      <c r="S676" s="17"/>
      <c r="T676" s="17"/>
      <c r="U676" s="17"/>
      <c r="V676" s="18"/>
      <c r="W676" s="17"/>
      <c r="X676" s="17"/>
      <c r="Y676" s="17"/>
      <c r="Z676" s="17"/>
    </row>
    <row r="677" spans="1:26" ht="12.75" customHeight="1">
      <c r="A677" s="17"/>
      <c r="B677" s="17"/>
      <c r="C677" s="17"/>
      <c r="D677" s="17"/>
      <c r="E677" s="17"/>
      <c r="F677" s="17"/>
      <c r="G677" s="17"/>
      <c r="H677" s="17"/>
      <c r="I677" s="17"/>
      <c r="J677" s="17"/>
      <c r="K677" s="17"/>
      <c r="L677" s="17"/>
      <c r="M677" s="17"/>
      <c r="N677" s="17"/>
      <c r="O677" s="17"/>
      <c r="P677" s="17"/>
      <c r="Q677" s="17"/>
      <c r="R677" s="17"/>
      <c r="S677" s="17"/>
      <c r="T677" s="17"/>
      <c r="U677" s="17"/>
      <c r="V677" s="18"/>
      <c r="W677" s="17"/>
      <c r="X677" s="17"/>
      <c r="Y677" s="17"/>
      <c r="Z677" s="17"/>
    </row>
    <row r="678" spans="1:26" ht="12.75" customHeight="1">
      <c r="A678" s="17"/>
      <c r="B678" s="17"/>
      <c r="C678" s="17"/>
      <c r="D678" s="17"/>
      <c r="E678" s="17"/>
      <c r="F678" s="17"/>
      <c r="G678" s="17"/>
      <c r="H678" s="17"/>
      <c r="I678" s="17"/>
      <c r="J678" s="17"/>
      <c r="K678" s="17"/>
      <c r="L678" s="17"/>
      <c r="M678" s="17"/>
      <c r="N678" s="17"/>
      <c r="O678" s="17"/>
      <c r="P678" s="17"/>
      <c r="Q678" s="17"/>
      <c r="R678" s="17"/>
      <c r="S678" s="17"/>
      <c r="T678" s="17"/>
      <c r="U678" s="17"/>
      <c r="V678" s="18"/>
      <c r="W678" s="17"/>
      <c r="X678" s="17"/>
      <c r="Y678" s="17"/>
      <c r="Z678" s="17"/>
    </row>
    <row r="679" spans="1:26" ht="12.75" customHeight="1">
      <c r="A679" s="17"/>
      <c r="B679" s="17"/>
      <c r="C679" s="17"/>
      <c r="D679" s="17"/>
      <c r="E679" s="17"/>
      <c r="F679" s="17"/>
      <c r="G679" s="17"/>
      <c r="H679" s="17"/>
      <c r="I679" s="17"/>
      <c r="J679" s="17"/>
      <c r="K679" s="17"/>
      <c r="L679" s="17"/>
      <c r="M679" s="17"/>
      <c r="N679" s="17"/>
      <c r="O679" s="17"/>
      <c r="P679" s="17"/>
      <c r="Q679" s="17"/>
      <c r="R679" s="17"/>
      <c r="S679" s="17"/>
      <c r="T679" s="17"/>
      <c r="U679" s="17"/>
      <c r="V679" s="18"/>
      <c r="W679" s="17"/>
      <c r="X679" s="17"/>
      <c r="Y679" s="17"/>
      <c r="Z679" s="17"/>
    </row>
    <row r="680" spans="1:26" ht="12.75" customHeight="1">
      <c r="A680" s="17"/>
      <c r="B680" s="17"/>
      <c r="C680" s="17"/>
      <c r="D680" s="17"/>
      <c r="E680" s="17"/>
      <c r="F680" s="17"/>
      <c r="G680" s="17"/>
      <c r="H680" s="17"/>
      <c r="I680" s="17"/>
      <c r="J680" s="17"/>
      <c r="K680" s="17"/>
      <c r="L680" s="17"/>
      <c r="M680" s="17"/>
      <c r="N680" s="17"/>
      <c r="O680" s="17"/>
      <c r="P680" s="17"/>
      <c r="Q680" s="17"/>
      <c r="R680" s="17"/>
      <c r="S680" s="17"/>
      <c r="T680" s="17"/>
      <c r="U680" s="17"/>
      <c r="V680" s="18"/>
      <c r="W680" s="17"/>
      <c r="X680" s="17"/>
      <c r="Y680" s="17"/>
      <c r="Z680" s="17"/>
    </row>
    <row r="681" spans="1:26" ht="12.75" customHeight="1">
      <c r="A681" s="17"/>
      <c r="B681" s="17"/>
      <c r="C681" s="17"/>
      <c r="D681" s="17"/>
      <c r="E681" s="17"/>
      <c r="F681" s="17"/>
      <c r="G681" s="17"/>
      <c r="H681" s="17"/>
      <c r="I681" s="17"/>
      <c r="J681" s="17"/>
      <c r="K681" s="17"/>
      <c r="L681" s="17"/>
      <c r="M681" s="17"/>
      <c r="N681" s="17"/>
      <c r="O681" s="17"/>
      <c r="P681" s="17"/>
      <c r="Q681" s="17"/>
      <c r="R681" s="17"/>
      <c r="S681" s="17"/>
      <c r="T681" s="17"/>
      <c r="U681" s="17"/>
      <c r="V681" s="18"/>
      <c r="W681" s="17"/>
      <c r="X681" s="17"/>
      <c r="Y681" s="17"/>
      <c r="Z681" s="17"/>
    </row>
    <row r="682" spans="1:26" ht="12.75" customHeight="1">
      <c r="A682" s="17"/>
      <c r="B682" s="17"/>
      <c r="C682" s="17"/>
      <c r="D682" s="17"/>
      <c r="E682" s="17"/>
      <c r="F682" s="17"/>
      <c r="G682" s="17"/>
      <c r="H682" s="17"/>
      <c r="I682" s="17"/>
      <c r="J682" s="17"/>
      <c r="K682" s="17"/>
      <c r="L682" s="17"/>
      <c r="M682" s="17"/>
      <c r="N682" s="17"/>
      <c r="O682" s="17"/>
      <c r="P682" s="17"/>
      <c r="Q682" s="17"/>
      <c r="R682" s="17"/>
      <c r="S682" s="17"/>
      <c r="T682" s="17"/>
      <c r="U682" s="17"/>
      <c r="V682" s="18"/>
      <c r="W682" s="17"/>
      <c r="X682" s="17"/>
      <c r="Y682" s="17"/>
      <c r="Z682" s="17"/>
    </row>
    <row r="683" spans="1:26" ht="12.75" customHeight="1">
      <c r="A683" s="17"/>
      <c r="B683" s="17"/>
      <c r="C683" s="17"/>
      <c r="D683" s="17"/>
      <c r="E683" s="17"/>
      <c r="F683" s="17"/>
      <c r="G683" s="17"/>
      <c r="H683" s="17"/>
      <c r="I683" s="17"/>
      <c r="J683" s="17"/>
      <c r="K683" s="17"/>
      <c r="L683" s="17"/>
      <c r="M683" s="17"/>
      <c r="N683" s="17"/>
      <c r="O683" s="17"/>
      <c r="P683" s="17"/>
      <c r="Q683" s="17"/>
      <c r="R683" s="17"/>
      <c r="S683" s="17"/>
      <c r="T683" s="17"/>
      <c r="U683" s="17"/>
      <c r="V683" s="18"/>
      <c r="W683" s="17"/>
      <c r="X683" s="17"/>
      <c r="Y683" s="17"/>
      <c r="Z683" s="17"/>
    </row>
    <row r="684" spans="1:26" ht="12.75" customHeight="1">
      <c r="A684" s="17"/>
      <c r="B684" s="17"/>
      <c r="C684" s="17"/>
      <c r="D684" s="17"/>
      <c r="E684" s="17"/>
      <c r="F684" s="17"/>
      <c r="G684" s="17"/>
      <c r="H684" s="17"/>
      <c r="I684" s="17"/>
      <c r="J684" s="17"/>
      <c r="K684" s="17"/>
      <c r="L684" s="17"/>
      <c r="M684" s="17"/>
      <c r="N684" s="17"/>
      <c r="O684" s="17"/>
      <c r="P684" s="17"/>
      <c r="Q684" s="17"/>
      <c r="R684" s="17"/>
      <c r="S684" s="17"/>
      <c r="T684" s="17"/>
      <c r="U684" s="17"/>
      <c r="V684" s="18"/>
      <c r="W684" s="17"/>
      <c r="X684" s="17"/>
      <c r="Y684" s="17"/>
      <c r="Z684" s="17"/>
    </row>
    <row r="685" spans="1:26" ht="12.75" customHeight="1">
      <c r="A685" s="17"/>
      <c r="B685" s="17"/>
      <c r="C685" s="17"/>
      <c r="D685" s="17"/>
      <c r="E685" s="17"/>
      <c r="F685" s="17"/>
      <c r="G685" s="17"/>
      <c r="H685" s="17"/>
      <c r="I685" s="17"/>
      <c r="J685" s="17"/>
      <c r="K685" s="17"/>
      <c r="L685" s="17"/>
      <c r="M685" s="17"/>
      <c r="N685" s="17"/>
      <c r="O685" s="17"/>
      <c r="P685" s="17"/>
      <c r="Q685" s="17"/>
      <c r="R685" s="17"/>
      <c r="S685" s="17"/>
      <c r="T685" s="17"/>
      <c r="U685" s="17"/>
      <c r="V685" s="18"/>
      <c r="W685" s="17"/>
      <c r="X685" s="17"/>
      <c r="Y685" s="17"/>
      <c r="Z685" s="17"/>
    </row>
    <row r="686" spans="1:26" ht="12.75" customHeight="1">
      <c r="A686" s="17"/>
      <c r="B686" s="17"/>
      <c r="C686" s="17"/>
      <c r="D686" s="17"/>
      <c r="E686" s="17"/>
      <c r="F686" s="17"/>
      <c r="G686" s="17"/>
      <c r="H686" s="17"/>
      <c r="I686" s="17"/>
      <c r="J686" s="17"/>
      <c r="K686" s="17"/>
      <c r="L686" s="17"/>
      <c r="M686" s="17"/>
      <c r="N686" s="17"/>
      <c r="O686" s="17"/>
      <c r="P686" s="17"/>
      <c r="Q686" s="17"/>
      <c r="R686" s="17"/>
      <c r="S686" s="17"/>
      <c r="T686" s="17"/>
      <c r="U686" s="17"/>
      <c r="V686" s="18"/>
      <c r="W686" s="17"/>
      <c r="X686" s="17"/>
      <c r="Y686" s="17"/>
      <c r="Z686" s="17"/>
    </row>
    <row r="687" spans="1:26" ht="12.75" customHeight="1">
      <c r="A687" s="17"/>
      <c r="B687" s="17"/>
      <c r="C687" s="17"/>
      <c r="D687" s="17"/>
      <c r="E687" s="17"/>
      <c r="F687" s="17"/>
      <c r="G687" s="17"/>
      <c r="H687" s="17"/>
      <c r="I687" s="17"/>
      <c r="J687" s="17"/>
      <c r="K687" s="17"/>
      <c r="L687" s="17"/>
      <c r="M687" s="17"/>
      <c r="N687" s="17"/>
      <c r="O687" s="17"/>
      <c r="P687" s="17"/>
      <c r="Q687" s="17"/>
      <c r="R687" s="17"/>
      <c r="S687" s="17"/>
      <c r="T687" s="17"/>
      <c r="U687" s="17"/>
      <c r="V687" s="18"/>
      <c r="W687" s="17"/>
      <c r="X687" s="17"/>
      <c r="Y687" s="17"/>
      <c r="Z687" s="17"/>
    </row>
    <row r="688" spans="1:26" ht="12.75" customHeight="1">
      <c r="A688" s="17"/>
      <c r="B688" s="17"/>
      <c r="C688" s="17"/>
      <c r="D688" s="17"/>
      <c r="E688" s="17"/>
      <c r="F688" s="17"/>
      <c r="G688" s="17"/>
      <c r="H688" s="17"/>
      <c r="I688" s="17"/>
      <c r="J688" s="17"/>
      <c r="K688" s="17"/>
      <c r="L688" s="17"/>
      <c r="M688" s="17"/>
      <c r="N688" s="17"/>
      <c r="O688" s="17"/>
      <c r="P688" s="17"/>
      <c r="Q688" s="17"/>
      <c r="R688" s="17"/>
      <c r="S688" s="17"/>
      <c r="T688" s="17"/>
      <c r="U688" s="17"/>
      <c r="V688" s="18"/>
      <c r="W688" s="17"/>
      <c r="X688" s="17"/>
      <c r="Y688" s="17"/>
      <c r="Z688" s="17"/>
    </row>
    <row r="689" spans="1:26" ht="12.75" customHeight="1">
      <c r="A689" s="17"/>
      <c r="B689" s="17"/>
      <c r="C689" s="17"/>
      <c r="D689" s="17"/>
      <c r="E689" s="17"/>
      <c r="F689" s="17"/>
      <c r="G689" s="17"/>
      <c r="H689" s="17"/>
      <c r="I689" s="17"/>
      <c r="J689" s="17"/>
      <c r="K689" s="17"/>
      <c r="L689" s="17"/>
      <c r="M689" s="17"/>
      <c r="N689" s="17"/>
      <c r="O689" s="17"/>
      <c r="P689" s="17"/>
      <c r="Q689" s="17"/>
      <c r="R689" s="17"/>
      <c r="S689" s="17"/>
      <c r="T689" s="17"/>
      <c r="U689" s="17"/>
      <c r="V689" s="18"/>
      <c r="W689" s="17"/>
      <c r="X689" s="17"/>
      <c r="Y689" s="17"/>
      <c r="Z689" s="17"/>
    </row>
    <row r="690" spans="1:26" ht="12.75" customHeight="1">
      <c r="A690" s="17"/>
      <c r="B690" s="17"/>
      <c r="C690" s="17"/>
      <c r="D690" s="17"/>
      <c r="E690" s="17"/>
      <c r="F690" s="17"/>
      <c r="G690" s="17"/>
      <c r="H690" s="17"/>
      <c r="I690" s="17"/>
      <c r="J690" s="17"/>
      <c r="K690" s="17"/>
      <c r="L690" s="17"/>
      <c r="M690" s="17"/>
      <c r="N690" s="17"/>
      <c r="O690" s="17"/>
      <c r="P690" s="17"/>
      <c r="Q690" s="17"/>
      <c r="R690" s="17"/>
      <c r="S690" s="17"/>
      <c r="T690" s="17"/>
      <c r="U690" s="17"/>
      <c r="V690" s="18"/>
      <c r="W690" s="17"/>
      <c r="X690" s="17"/>
      <c r="Y690" s="17"/>
      <c r="Z690" s="17"/>
    </row>
    <row r="691" spans="1:26" ht="12.75" customHeight="1">
      <c r="A691" s="17"/>
      <c r="B691" s="17"/>
      <c r="C691" s="17"/>
      <c r="D691" s="17"/>
      <c r="E691" s="17"/>
      <c r="F691" s="17"/>
      <c r="G691" s="17"/>
      <c r="H691" s="17"/>
      <c r="I691" s="17"/>
      <c r="J691" s="17"/>
      <c r="K691" s="17"/>
      <c r="L691" s="17"/>
      <c r="M691" s="17"/>
      <c r="N691" s="17"/>
      <c r="O691" s="17"/>
      <c r="P691" s="17"/>
      <c r="Q691" s="17"/>
      <c r="R691" s="17"/>
      <c r="S691" s="17"/>
      <c r="T691" s="17"/>
      <c r="U691" s="17"/>
      <c r="V691" s="18"/>
      <c r="W691" s="17"/>
      <c r="X691" s="17"/>
      <c r="Y691" s="17"/>
      <c r="Z691" s="17"/>
    </row>
    <row r="692" spans="1:26" ht="12.75" customHeight="1">
      <c r="A692" s="17"/>
      <c r="B692" s="17"/>
      <c r="C692" s="17"/>
      <c r="D692" s="17"/>
      <c r="E692" s="17"/>
      <c r="F692" s="17"/>
      <c r="G692" s="17"/>
      <c r="H692" s="17"/>
      <c r="I692" s="17"/>
      <c r="J692" s="17"/>
      <c r="K692" s="17"/>
      <c r="L692" s="17"/>
      <c r="M692" s="17"/>
      <c r="N692" s="17"/>
      <c r="O692" s="17"/>
      <c r="P692" s="17"/>
      <c r="Q692" s="17"/>
      <c r="R692" s="17"/>
      <c r="S692" s="17"/>
      <c r="T692" s="17"/>
      <c r="U692" s="17"/>
      <c r="V692" s="18"/>
      <c r="W692" s="17"/>
      <c r="X692" s="17"/>
      <c r="Y692" s="17"/>
      <c r="Z692" s="17"/>
    </row>
    <row r="693" spans="1:26" ht="12.75" customHeight="1">
      <c r="A693" s="17"/>
      <c r="B693" s="17"/>
      <c r="C693" s="17"/>
      <c r="D693" s="17"/>
      <c r="E693" s="17"/>
      <c r="F693" s="17"/>
      <c r="G693" s="17"/>
      <c r="H693" s="17"/>
      <c r="I693" s="17"/>
      <c r="J693" s="17"/>
      <c r="K693" s="17"/>
      <c r="L693" s="17"/>
      <c r="M693" s="17"/>
      <c r="N693" s="17"/>
      <c r="O693" s="17"/>
      <c r="P693" s="17"/>
      <c r="Q693" s="17"/>
      <c r="R693" s="17"/>
      <c r="S693" s="17"/>
      <c r="T693" s="17"/>
      <c r="U693" s="17"/>
      <c r="V693" s="18"/>
      <c r="W693" s="17"/>
      <c r="X693" s="17"/>
      <c r="Y693" s="17"/>
      <c r="Z693" s="17"/>
    </row>
    <row r="694" spans="1:26" ht="12.75" customHeight="1">
      <c r="A694" s="17"/>
      <c r="B694" s="17"/>
      <c r="C694" s="17"/>
      <c r="D694" s="17"/>
      <c r="E694" s="17"/>
      <c r="F694" s="17"/>
      <c r="G694" s="17"/>
      <c r="H694" s="17"/>
      <c r="I694" s="17"/>
      <c r="J694" s="17"/>
      <c r="K694" s="17"/>
      <c r="L694" s="17"/>
      <c r="M694" s="17"/>
      <c r="N694" s="17"/>
      <c r="O694" s="17"/>
      <c r="P694" s="17"/>
      <c r="Q694" s="17"/>
      <c r="R694" s="17"/>
      <c r="S694" s="17"/>
      <c r="T694" s="17"/>
      <c r="U694" s="17"/>
      <c r="V694" s="18"/>
      <c r="W694" s="17"/>
      <c r="X694" s="17"/>
      <c r="Y694" s="17"/>
      <c r="Z694" s="17"/>
    </row>
    <row r="695" spans="1:26" ht="12.75" customHeight="1">
      <c r="A695" s="17"/>
      <c r="B695" s="17"/>
      <c r="C695" s="17"/>
      <c r="D695" s="17"/>
      <c r="E695" s="17"/>
      <c r="F695" s="17"/>
      <c r="G695" s="17"/>
      <c r="H695" s="17"/>
      <c r="I695" s="17"/>
      <c r="J695" s="17"/>
      <c r="K695" s="17"/>
      <c r="L695" s="17"/>
      <c r="M695" s="17"/>
      <c r="N695" s="17"/>
      <c r="O695" s="17"/>
      <c r="P695" s="17"/>
      <c r="Q695" s="17"/>
      <c r="R695" s="17"/>
      <c r="S695" s="17"/>
      <c r="T695" s="17"/>
      <c r="U695" s="17"/>
      <c r="V695" s="18"/>
      <c r="W695" s="17"/>
      <c r="X695" s="17"/>
      <c r="Y695" s="17"/>
      <c r="Z695" s="17"/>
    </row>
    <row r="696" spans="1:26" ht="12.75" customHeight="1">
      <c r="A696" s="17"/>
      <c r="B696" s="17"/>
      <c r="C696" s="17"/>
      <c r="D696" s="17"/>
      <c r="E696" s="17"/>
      <c r="F696" s="17"/>
      <c r="G696" s="17"/>
      <c r="H696" s="17"/>
      <c r="I696" s="17"/>
      <c r="J696" s="17"/>
      <c r="K696" s="17"/>
      <c r="L696" s="17"/>
      <c r="M696" s="17"/>
      <c r="N696" s="17"/>
      <c r="O696" s="17"/>
      <c r="P696" s="17"/>
      <c r="Q696" s="17"/>
      <c r="R696" s="17"/>
      <c r="S696" s="17"/>
      <c r="T696" s="17"/>
      <c r="U696" s="17"/>
      <c r="V696" s="18"/>
      <c r="W696" s="17"/>
      <c r="X696" s="17"/>
      <c r="Y696" s="17"/>
      <c r="Z696" s="17"/>
    </row>
    <row r="697" spans="1:26" ht="12.75" customHeight="1">
      <c r="A697" s="17"/>
      <c r="B697" s="17"/>
      <c r="C697" s="17"/>
      <c r="D697" s="17"/>
      <c r="E697" s="17"/>
      <c r="F697" s="17"/>
      <c r="G697" s="17"/>
      <c r="H697" s="17"/>
      <c r="I697" s="17"/>
      <c r="J697" s="17"/>
      <c r="K697" s="17"/>
      <c r="L697" s="17"/>
      <c r="M697" s="17"/>
      <c r="N697" s="17"/>
      <c r="O697" s="17"/>
      <c r="P697" s="17"/>
      <c r="Q697" s="17"/>
      <c r="R697" s="17"/>
      <c r="S697" s="17"/>
      <c r="T697" s="17"/>
      <c r="U697" s="17"/>
      <c r="V697" s="18"/>
      <c r="W697" s="17"/>
      <c r="X697" s="17"/>
      <c r="Y697" s="17"/>
      <c r="Z697" s="17"/>
    </row>
    <row r="698" spans="1:26" ht="12.75" customHeight="1">
      <c r="A698" s="17"/>
      <c r="B698" s="17"/>
      <c r="C698" s="17"/>
      <c r="D698" s="17"/>
      <c r="E698" s="17"/>
      <c r="F698" s="17"/>
      <c r="G698" s="17"/>
      <c r="H698" s="17"/>
      <c r="I698" s="17"/>
      <c r="J698" s="17"/>
      <c r="K698" s="17"/>
      <c r="L698" s="17"/>
      <c r="M698" s="17"/>
      <c r="N698" s="17"/>
      <c r="O698" s="17"/>
      <c r="P698" s="17"/>
      <c r="Q698" s="17"/>
      <c r="R698" s="17"/>
      <c r="S698" s="17"/>
      <c r="T698" s="17"/>
      <c r="U698" s="17"/>
      <c r="V698" s="18"/>
      <c r="W698" s="17"/>
      <c r="X698" s="17"/>
      <c r="Y698" s="17"/>
      <c r="Z698" s="17"/>
    </row>
    <row r="699" spans="1:26" ht="12.75" customHeight="1">
      <c r="A699" s="17"/>
      <c r="B699" s="17"/>
      <c r="C699" s="17"/>
      <c r="D699" s="17"/>
      <c r="E699" s="17"/>
      <c r="F699" s="17"/>
      <c r="G699" s="17"/>
      <c r="H699" s="17"/>
      <c r="I699" s="17"/>
      <c r="J699" s="17"/>
      <c r="K699" s="17"/>
      <c r="L699" s="17"/>
      <c r="M699" s="17"/>
      <c r="N699" s="17"/>
      <c r="O699" s="17"/>
      <c r="P699" s="17"/>
      <c r="Q699" s="17"/>
      <c r="R699" s="17"/>
      <c r="S699" s="17"/>
      <c r="T699" s="17"/>
      <c r="U699" s="17"/>
      <c r="V699" s="18"/>
      <c r="W699" s="17"/>
      <c r="X699" s="17"/>
      <c r="Y699" s="17"/>
      <c r="Z699" s="17"/>
    </row>
    <row r="700" spans="1:26" ht="12.75" customHeight="1">
      <c r="A700" s="17"/>
      <c r="B700" s="17"/>
      <c r="C700" s="17"/>
      <c r="D700" s="17"/>
      <c r="E700" s="17"/>
      <c r="F700" s="17"/>
      <c r="G700" s="17"/>
      <c r="H700" s="17"/>
      <c r="I700" s="17"/>
      <c r="J700" s="17"/>
      <c r="K700" s="17"/>
      <c r="L700" s="17"/>
      <c r="M700" s="17"/>
      <c r="N700" s="17"/>
      <c r="O700" s="17"/>
      <c r="P700" s="17"/>
      <c r="Q700" s="17"/>
      <c r="R700" s="17"/>
      <c r="S700" s="17"/>
      <c r="T700" s="17"/>
      <c r="U700" s="17"/>
      <c r="V700" s="18"/>
      <c r="W700" s="17"/>
      <c r="X700" s="17"/>
      <c r="Y700" s="17"/>
      <c r="Z700" s="17"/>
    </row>
    <row r="701" spans="1:26" ht="12.75" customHeight="1">
      <c r="A701" s="17"/>
      <c r="B701" s="17"/>
      <c r="C701" s="17"/>
      <c r="D701" s="17"/>
      <c r="E701" s="17"/>
      <c r="F701" s="17"/>
      <c r="G701" s="17"/>
      <c r="H701" s="17"/>
      <c r="I701" s="17"/>
      <c r="J701" s="17"/>
      <c r="K701" s="17"/>
      <c r="L701" s="17"/>
      <c r="M701" s="17"/>
      <c r="N701" s="17"/>
      <c r="O701" s="17"/>
      <c r="P701" s="17"/>
      <c r="Q701" s="17"/>
      <c r="R701" s="17"/>
      <c r="S701" s="17"/>
      <c r="T701" s="17"/>
      <c r="U701" s="17"/>
      <c r="V701" s="18"/>
      <c r="W701" s="17"/>
      <c r="X701" s="17"/>
      <c r="Y701" s="17"/>
      <c r="Z701" s="17"/>
    </row>
    <row r="702" spans="1:26" ht="12.75" customHeight="1">
      <c r="A702" s="17"/>
      <c r="B702" s="17"/>
      <c r="C702" s="17"/>
      <c r="D702" s="17"/>
      <c r="E702" s="17"/>
      <c r="F702" s="17"/>
      <c r="G702" s="17"/>
      <c r="H702" s="17"/>
      <c r="I702" s="17"/>
      <c r="J702" s="17"/>
      <c r="K702" s="17"/>
      <c r="L702" s="17"/>
      <c r="M702" s="17"/>
      <c r="N702" s="17"/>
      <c r="O702" s="17"/>
      <c r="P702" s="17"/>
      <c r="Q702" s="17"/>
      <c r="R702" s="17"/>
      <c r="S702" s="17"/>
      <c r="T702" s="17"/>
      <c r="U702" s="17"/>
      <c r="V702" s="18"/>
      <c r="W702" s="17"/>
      <c r="X702" s="17"/>
      <c r="Y702" s="17"/>
      <c r="Z702" s="17"/>
    </row>
    <row r="703" spans="1:26" ht="12.75" customHeight="1">
      <c r="A703" s="17"/>
      <c r="B703" s="17"/>
      <c r="C703" s="17"/>
      <c r="D703" s="17"/>
      <c r="E703" s="17"/>
      <c r="F703" s="17"/>
      <c r="G703" s="17"/>
      <c r="H703" s="17"/>
      <c r="I703" s="17"/>
      <c r="J703" s="17"/>
      <c r="K703" s="17"/>
      <c r="L703" s="17"/>
      <c r="M703" s="17"/>
      <c r="N703" s="17"/>
      <c r="O703" s="17"/>
      <c r="P703" s="17"/>
      <c r="Q703" s="17"/>
      <c r="R703" s="17"/>
      <c r="S703" s="17"/>
      <c r="T703" s="17"/>
      <c r="U703" s="17"/>
      <c r="V703" s="18"/>
      <c r="W703" s="17"/>
      <c r="X703" s="17"/>
      <c r="Y703" s="17"/>
      <c r="Z703" s="17"/>
    </row>
    <row r="704" spans="1:26" ht="12.75" customHeight="1">
      <c r="A704" s="17"/>
      <c r="B704" s="17"/>
      <c r="C704" s="17"/>
      <c r="D704" s="17"/>
      <c r="E704" s="17"/>
      <c r="F704" s="17"/>
      <c r="G704" s="17"/>
      <c r="H704" s="17"/>
      <c r="I704" s="17"/>
      <c r="J704" s="17"/>
      <c r="K704" s="17"/>
      <c r="L704" s="17"/>
      <c r="M704" s="17"/>
      <c r="N704" s="17"/>
      <c r="O704" s="17"/>
      <c r="P704" s="17"/>
      <c r="Q704" s="17"/>
      <c r="R704" s="17"/>
      <c r="S704" s="17"/>
      <c r="T704" s="17"/>
      <c r="U704" s="17"/>
      <c r="V704" s="18"/>
      <c r="W704" s="17"/>
      <c r="X704" s="17"/>
      <c r="Y704" s="17"/>
      <c r="Z704" s="17"/>
    </row>
    <row r="705" spans="1:26" ht="12.75" customHeight="1">
      <c r="A705" s="17"/>
      <c r="B705" s="17"/>
      <c r="C705" s="17"/>
      <c r="D705" s="17"/>
      <c r="E705" s="17"/>
      <c r="F705" s="17"/>
      <c r="G705" s="17"/>
      <c r="H705" s="17"/>
      <c r="I705" s="17"/>
      <c r="J705" s="17"/>
      <c r="K705" s="17"/>
      <c r="L705" s="17"/>
      <c r="M705" s="17"/>
      <c r="N705" s="17"/>
      <c r="O705" s="17"/>
      <c r="P705" s="17"/>
      <c r="Q705" s="17"/>
      <c r="R705" s="17"/>
      <c r="S705" s="17"/>
      <c r="T705" s="17"/>
      <c r="U705" s="17"/>
      <c r="V705" s="18"/>
      <c r="W705" s="17"/>
      <c r="X705" s="17"/>
      <c r="Y705" s="17"/>
      <c r="Z705" s="17"/>
    </row>
    <row r="706" spans="1:26" ht="12.75" customHeight="1">
      <c r="A706" s="17"/>
      <c r="B706" s="17"/>
      <c r="C706" s="17"/>
      <c r="D706" s="17"/>
      <c r="E706" s="17"/>
      <c r="F706" s="17"/>
      <c r="G706" s="17"/>
      <c r="H706" s="17"/>
      <c r="I706" s="17"/>
      <c r="J706" s="17"/>
      <c r="K706" s="17"/>
      <c r="L706" s="17"/>
      <c r="M706" s="17"/>
      <c r="N706" s="17"/>
      <c r="O706" s="17"/>
      <c r="P706" s="17"/>
      <c r="Q706" s="17"/>
      <c r="R706" s="17"/>
      <c r="S706" s="17"/>
      <c r="T706" s="17"/>
      <c r="U706" s="17"/>
      <c r="V706" s="18"/>
      <c r="W706" s="17"/>
      <c r="X706" s="17"/>
      <c r="Y706" s="17"/>
      <c r="Z706" s="17"/>
    </row>
    <row r="707" spans="1:26" ht="12.75" customHeight="1">
      <c r="A707" s="17"/>
      <c r="B707" s="17"/>
      <c r="C707" s="17"/>
      <c r="D707" s="17"/>
      <c r="E707" s="17"/>
      <c r="F707" s="17"/>
      <c r="G707" s="17"/>
      <c r="H707" s="17"/>
      <c r="I707" s="17"/>
      <c r="J707" s="17"/>
      <c r="K707" s="17"/>
      <c r="L707" s="17"/>
      <c r="M707" s="17"/>
      <c r="N707" s="17"/>
      <c r="O707" s="17"/>
      <c r="P707" s="17"/>
      <c r="Q707" s="17"/>
      <c r="R707" s="17"/>
      <c r="S707" s="17"/>
      <c r="T707" s="17"/>
      <c r="U707" s="17"/>
      <c r="V707" s="18"/>
      <c r="W707" s="17"/>
      <c r="X707" s="17"/>
      <c r="Y707" s="17"/>
      <c r="Z707" s="17"/>
    </row>
    <row r="708" spans="1:26" ht="12.75" customHeight="1">
      <c r="A708" s="17"/>
      <c r="B708" s="17"/>
      <c r="C708" s="17"/>
      <c r="D708" s="17"/>
      <c r="E708" s="17"/>
      <c r="F708" s="17"/>
      <c r="G708" s="17"/>
      <c r="H708" s="17"/>
      <c r="I708" s="17"/>
      <c r="J708" s="17"/>
      <c r="K708" s="17"/>
      <c r="L708" s="17"/>
      <c r="M708" s="17"/>
      <c r="N708" s="17"/>
      <c r="O708" s="17"/>
      <c r="P708" s="17"/>
      <c r="Q708" s="17"/>
      <c r="R708" s="17"/>
      <c r="S708" s="17"/>
      <c r="T708" s="17"/>
      <c r="U708" s="17"/>
      <c r="V708" s="18"/>
      <c r="W708" s="17"/>
      <c r="X708" s="17"/>
      <c r="Y708" s="17"/>
      <c r="Z708" s="17"/>
    </row>
    <row r="709" spans="1:26" ht="12.75" customHeight="1">
      <c r="A709" s="17"/>
      <c r="B709" s="17"/>
      <c r="C709" s="17"/>
      <c r="D709" s="17"/>
      <c r="E709" s="17"/>
      <c r="F709" s="17"/>
      <c r="G709" s="17"/>
      <c r="H709" s="17"/>
      <c r="I709" s="17"/>
      <c r="J709" s="17"/>
      <c r="K709" s="17"/>
      <c r="L709" s="17"/>
      <c r="M709" s="17"/>
      <c r="N709" s="17"/>
      <c r="O709" s="17"/>
      <c r="P709" s="17"/>
      <c r="Q709" s="17"/>
      <c r="R709" s="17"/>
      <c r="S709" s="17"/>
      <c r="T709" s="17"/>
      <c r="U709" s="17"/>
      <c r="V709" s="18"/>
      <c r="W709" s="17"/>
      <c r="X709" s="17"/>
      <c r="Y709" s="17"/>
      <c r="Z709" s="17"/>
    </row>
    <row r="710" spans="1:26" ht="12.75" customHeight="1">
      <c r="A710" s="17"/>
      <c r="B710" s="17"/>
      <c r="C710" s="17"/>
      <c r="D710" s="17"/>
      <c r="E710" s="17"/>
      <c r="F710" s="17"/>
      <c r="G710" s="17"/>
      <c r="H710" s="17"/>
      <c r="I710" s="17"/>
      <c r="J710" s="17"/>
      <c r="K710" s="17"/>
      <c r="L710" s="17"/>
      <c r="M710" s="17"/>
      <c r="N710" s="17"/>
      <c r="O710" s="17"/>
      <c r="P710" s="17"/>
      <c r="Q710" s="17"/>
      <c r="R710" s="17"/>
      <c r="S710" s="17"/>
      <c r="T710" s="17"/>
      <c r="U710" s="17"/>
      <c r="V710" s="18"/>
      <c r="W710" s="17"/>
      <c r="X710" s="17"/>
      <c r="Y710" s="17"/>
      <c r="Z710" s="17"/>
    </row>
    <row r="711" spans="1:26" ht="12.75" customHeight="1">
      <c r="A711" s="17"/>
      <c r="B711" s="17"/>
      <c r="C711" s="17"/>
      <c r="D711" s="17"/>
      <c r="E711" s="17"/>
      <c r="F711" s="17"/>
      <c r="G711" s="17"/>
      <c r="H711" s="17"/>
      <c r="I711" s="17"/>
      <c r="J711" s="17"/>
      <c r="K711" s="17"/>
      <c r="L711" s="17"/>
      <c r="M711" s="17"/>
      <c r="N711" s="17"/>
      <c r="O711" s="17"/>
      <c r="P711" s="17"/>
      <c r="Q711" s="17"/>
      <c r="R711" s="17"/>
      <c r="S711" s="17"/>
      <c r="T711" s="17"/>
      <c r="U711" s="17"/>
      <c r="V711" s="18"/>
      <c r="W711" s="17"/>
      <c r="X711" s="17"/>
      <c r="Y711" s="17"/>
      <c r="Z711" s="17"/>
    </row>
    <row r="712" spans="1:26" ht="12.75" customHeight="1">
      <c r="A712" s="17"/>
      <c r="B712" s="17"/>
      <c r="C712" s="17"/>
      <c r="D712" s="17"/>
      <c r="E712" s="17"/>
      <c r="F712" s="17"/>
      <c r="G712" s="17"/>
      <c r="H712" s="17"/>
      <c r="I712" s="17"/>
      <c r="J712" s="17"/>
      <c r="K712" s="17"/>
      <c r="L712" s="17"/>
      <c r="M712" s="17"/>
      <c r="N712" s="17"/>
      <c r="O712" s="17"/>
      <c r="P712" s="17"/>
      <c r="Q712" s="17"/>
      <c r="R712" s="17"/>
      <c r="S712" s="17"/>
      <c r="T712" s="17"/>
      <c r="U712" s="17"/>
      <c r="V712" s="18"/>
      <c r="W712" s="17"/>
      <c r="X712" s="17"/>
      <c r="Y712" s="17"/>
      <c r="Z712" s="17"/>
    </row>
    <row r="713" spans="1:26" ht="12.75" customHeight="1">
      <c r="A713" s="17"/>
      <c r="B713" s="17"/>
      <c r="C713" s="17"/>
      <c r="D713" s="17"/>
      <c r="E713" s="17"/>
      <c r="F713" s="17"/>
      <c r="G713" s="17"/>
      <c r="H713" s="17"/>
      <c r="I713" s="17"/>
      <c r="J713" s="17"/>
      <c r="K713" s="17"/>
      <c r="L713" s="17"/>
      <c r="M713" s="17"/>
      <c r="N713" s="17"/>
      <c r="O713" s="17"/>
      <c r="P713" s="17"/>
      <c r="Q713" s="17"/>
      <c r="R713" s="17"/>
      <c r="S713" s="17"/>
      <c r="T713" s="17"/>
      <c r="U713" s="17"/>
      <c r="V713" s="18"/>
      <c r="W713" s="17"/>
      <c r="X713" s="17"/>
      <c r="Y713" s="17"/>
      <c r="Z713" s="17"/>
    </row>
    <row r="714" spans="1:26" ht="12.75" customHeight="1">
      <c r="A714" s="17"/>
      <c r="B714" s="17"/>
      <c r="C714" s="17"/>
      <c r="D714" s="17"/>
      <c r="E714" s="17"/>
      <c r="F714" s="17"/>
      <c r="G714" s="17"/>
      <c r="H714" s="17"/>
      <c r="I714" s="17"/>
      <c r="J714" s="17"/>
      <c r="K714" s="17"/>
      <c r="L714" s="17"/>
      <c r="M714" s="17"/>
      <c r="N714" s="17"/>
      <c r="O714" s="17"/>
      <c r="P714" s="17"/>
      <c r="Q714" s="17"/>
      <c r="R714" s="17"/>
      <c r="S714" s="17"/>
      <c r="T714" s="17"/>
      <c r="U714" s="17"/>
      <c r="V714" s="18"/>
      <c r="W714" s="17"/>
      <c r="X714" s="17"/>
      <c r="Y714" s="17"/>
      <c r="Z714" s="17"/>
    </row>
    <row r="715" spans="1:26" ht="12.75" customHeight="1">
      <c r="A715" s="17"/>
      <c r="B715" s="17"/>
      <c r="C715" s="17"/>
      <c r="D715" s="17"/>
      <c r="E715" s="17"/>
      <c r="F715" s="17"/>
      <c r="G715" s="17"/>
      <c r="H715" s="17"/>
      <c r="I715" s="17"/>
      <c r="J715" s="17"/>
      <c r="K715" s="17"/>
      <c r="L715" s="17"/>
      <c r="M715" s="17"/>
      <c r="N715" s="17"/>
      <c r="O715" s="17"/>
      <c r="P715" s="17"/>
      <c r="Q715" s="17"/>
      <c r="R715" s="17"/>
      <c r="S715" s="17"/>
      <c r="T715" s="17"/>
      <c r="U715" s="17"/>
      <c r="V715" s="18"/>
      <c r="W715" s="17"/>
      <c r="X715" s="17"/>
      <c r="Y715" s="17"/>
      <c r="Z715" s="17"/>
    </row>
    <row r="716" spans="1:26" ht="12.75" customHeight="1">
      <c r="A716" s="17"/>
      <c r="B716" s="17"/>
      <c r="C716" s="17"/>
      <c r="D716" s="17"/>
      <c r="E716" s="17"/>
      <c r="F716" s="17"/>
      <c r="G716" s="17"/>
      <c r="H716" s="17"/>
      <c r="I716" s="17"/>
      <c r="J716" s="17"/>
      <c r="K716" s="17"/>
      <c r="L716" s="17"/>
      <c r="M716" s="17"/>
      <c r="N716" s="17"/>
      <c r="O716" s="17"/>
      <c r="P716" s="17"/>
      <c r="Q716" s="17"/>
      <c r="R716" s="17"/>
      <c r="S716" s="17"/>
      <c r="T716" s="17"/>
      <c r="U716" s="17"/>
      <c r="V716" s="18"/>
      <c r="W716" s="17"/>
      <c r="X716" s="17"/>
      <c r="Y716" s="17"/>
      <c r="Z716" s="17"/>
    </row>
    <row r="717" spans="1:26" ht="12.75" customHeight="1">
      <c r="A717" s="17"/>
      <c r="B717" s="17"/>
      <c r="C717" s="17"/>
      <c r="D717" s="17"/>
      <c r="E717" s="17"/>
      <c r="F717" s="17"/>
      <c r="G717" s="17"/>
      <c r="H717" s="17"/>
      <c r="I717" s="17"/>
      <c r="J717" s="17"/>
      <c r="K717" s="17"/>
      <c r="L717" s="17"/>
      <c r="M717" s="17"/>
      <c r="N717" s="17"/>
      <c r="O717" s="17"/>
      <c r="P717" s="17"/>
      <c r="Q717" s="17"/>
      <c r="R717" s="17"/>
      <c r="S717" s="17"/>
      <c r="T717" s="17"/>
      <c r="U717" s="17"/>
      <c r="V717" s="18"/>
      <c r="W717" s="17"/>
      <c r="X717" s="17"/>
      <c r="Y717" s="17"/>
      <c r="Z717" s="17"/>
    </row>
    <row r="718" spans="1:26" ht="12.75" customHeight="1">
      <c r="A718" s="17"/>
      <c r="B718" s="17"/>
      <c r="C718" s="17"/>
      <c r="D718" s="17"/>
      <c r="E718" s="17"/>
      <c r="F718" s="17"/>
      <c r="G718" s="17"/>
      <c r="H718" s="17"/>
      <c r="I718" s="17"/>
      <c r="J718" s="17"/>
      <c r="K718" s="17"/>
      <c r="L718" s="17"/>
      <c r="M718" s="17"/>
      <c r="N718" s="17"/>
      <c r="O718" s="17"/>
      <c r="P718" s="17"/>
      <c r="Q718" s="17"/>
      <c r="R718" s="17"/>
      <c r="S718" s="17"/>
      <c r="T718" s="17"/>
      <c r="U718" s="17"/>
      <c r="V718" s="18"/>
      <c r="W718" s="17"/>
      <c r="X718" s="17"/>
      <c r="Y718" s="17"/>
      <c r="Z718" s="17"/>
    </row>
    <row r="719" spans="1:26" ht="12.75" customHeight="1">
      <c r="A719" s="17"/>
      <c r="B719" s="17"/>
      <c r="C719" s="17"/>
      <c r="D719" s="17"/>
      <c r="E719" s="17"/>
      <c r="F719" s="17"/>
      <c r="G719" s="17"/>
      <c r="H719" s="17"/>
      <c r="I719" s="17"/>
      <c r="J719" s="17"/>
      <c r="K719" s="17"/>
      <c r="L719" s="17"/>
      <c r="M719" s="17"/>
      <c r="N719" s="17"/>
      <c r="O719" s="17"/>
      <c r="P719" s="17"/>
      <c r="Q719" s="17"/>
      <c r="R719" s="17"/>
      <c r="S719" s="17"/>
      <c r="T719" s="17"/>
      <c r="U719" s="17"/>
      <c r="V719" s="18"/>
      <c r="W719" s="17"/>
      <c r="X719" s="17"/>
      <c r="Y719" s="17"/>
      <c r="Z719" s="17"/>
    </row>
    <row r="720" spans="1:26" ht="12.75" customHeight="1">
      <c r="A720" s="17"/>
      <c r="B720" s="17"/>
      <c r="C720" s="17"/>
      <c r="D720" s="17"/>
      <c r="E720" s="17"/>
      <c r="F720" s="17"/>
      <c r="G720" s="17"/>
      <c r="H720" s="17"/>
      <c r="I720" s="17"/>
      <c r="J720" s="17"/>
      <c r="K720" s="17"/>
      <c r="L720" s="17"/>
      <c r="M720" s="17"/>
      <c r="N720" s="17"/>
      <c r="O720" s="17"/>
      <c r="P720" s="17"/>
      <c r="Q720" s="17"/>
      <c r="R720" s="17"/>
      <c r="S720" s="17"/>
      <c r="T720" s="17"/>
      <c r="U720" s="17"/>
      <c r="V720" s="18"/>
      <c r="W720" s="17"/>
      <c r="X720" s="17"/>
      <c r="Y720" s="17"/>
      <c r="Z720" s="17"/>
    </row>
    <row r="721" spans="1:26" ht="12.75" customHeight="1">
      <c r="A721" s="17"/>
      <c r="B721" s="17"/>
      <c r="C721" s="17"/>
      <c r="D721" s="17"/>
      <c r="E721" s="17"/>
      <c r="F721" s="17"/>
      <c r="G721" s="17"/>
      <c r="H721" s="17"/>
      <c r="I721" s="17"/>
      <c r="J721" s="17"/>
      <c r="K721" s="17"/>
      <c r="L721" s="17"/>
      <c r="M721" s="17"/>
      <c r="N721" s="17"/>
      <c r="O721" s="17"/>
      <c r="P721" s="17"/>
      <c r="Q721" s="17"/>
      <c r="R721" s="17"/>
      <c r="S721" s="17"/>
      <c r="T721" s="17"/>
      <c r="U721" s="17"/>
      <c r="V721" s="18"/>
      <c r="W721" s="17"/>
      <c r="X721" s="17"/>
      <c r="Y721" s="17"/>
      <c r="Z721" s="17"/>
    </row>
    <row r="722" spans="1:26" ht="12.75" customHeight="1">
      <c r="A722" s="17"/>
      <c r="B722" s="17"/>
      <c r="C722" s="17"/>
      <c r="D722" s="17"/>
      <c r="E722" s="17"/>
      <c r="F722" s="17"/>
      <c r="G722" s="17"/>
      <c r="H722" s="17"/>
      <c r="I722" s="17"/>
      <c r="J722" s="17"/>
      <c r="K722" s="17"/>
      <c r="L722" s="17"/>
      <c r="M722" s="17"/>
      <c r="N722" s="17"/>
      <c r="O722" s="17"/>
      <c r="P722" s="17"/>
      <c r="Q722" s="17"/>
      <c r="R722" s="17"/>
      <c r="S722" s="17"/>
      <c r="T722" s="17"/>
      <c r="U722" s="17"/>
      <c r="V722" s="18"/>
      <c r="W722" s="17"/>
      <c r="X722" s="17"/>
      <c r="Y722" s="17"/>
      <c r="Z722" s="17"/>
    </row>
    <row r="723" spans="1:26" ht="12.75" customHeight="1">
      <c r="A723" s="17"/>
      <c r="B723" s="17"/>
      <c r="C723" s="17"/>
      <c r="D723" s="17"/>
      <c r="E723" s="17"/>
      <c r="F723" s="17"/>
      <c r="G723" s="17"/>
      <c r="H723" s="17"/>
      <c r="I723" s="17"/>
      <c r="J723" s="17"/>
      <c r="K723" s="17"/>
      <c r="L723" s="17"/>
      <c r="M723" s="17"/>
      <c r="N723" s="17"/>
      <c r="O723" s="17"/>
      <c r="P723" s="17"/>
      <c r="Q723" s="17"/>
      <c r="R723" s="17"/>
      <c r="S723" s="17"/>
      <c r="T723" s="17"/>
      <c r="U723" s="17"/>
      <c r="V723" s="18"/>
      <c r="W723" s="17"/>
      <c r="X723" s="17"/>
      <c r="Y723" s="17"/>
      <c r="Z723" s="17"/>
    </row>
    <row r="724" spans="1:26" ht="12.75" customHeight="1">
      <c r="A724" s="17"/>
      <c r="B724" s="17"/>
      <c r="C724" s="17"/>
      <c r="D724" s="17"/>
      <c r="E724" s="17"/>
      <c r="F724" s="17"/>
      <c r="G724" s="17"/>
      <c r="H724" s="17"/>
      <c r="I724" s="17"/>
      <c r="J724" s="17"/>
      <c r="K724" s="17"/>
      <c r="L724" s="17"/>
      <c r="M724" s="17"/>
      <c r="N724" s="17"/>
      <c r="O724" s="17"/>
      <c r="P724" s="17"/>
      <c r="Q724" s="17"/>
      <c r="R724" s="17"/>
      <c r="S724" s="17"/>
      <c r="T724" s="17"/>
      <c r="U724" s="17"/>
      <c r="V724" s="18"/>
      <c r="W724" s="17"/>
      <c r="X724" s="17"/>
      <c r="Y724" s="17"/>
      <c r="Z724" s="17"/>
    </row>
    <row r="725" spans="1:26" ht="12.75" customHeight="1">
      <c r="A725" s="17"/>
      <c r="B725" s="17"/>
      <c r="C725" s="17"/>
      <c r="D725" s="17"/>
      <c r="E725" s="17"/>
      <c r="F725" s="17"/>
      <c r="G725" s="17"/>
      <c r="H725" s="17"/>
      <c r="I725" s="17"/>
      <c r="J725" s="17"/>
      <c r="K725" s="17"/>
      <c r="L725" s="17"/>
      <c r="M725" s="17"/>
      <c r="N725" s="17"/>
      <c r="O725" s="17"/>
      <c r="P725" s="17"/>
      <c r="Q725" s="17"/>
      <c r="R725" s="17"/>
      <c r="S725" s="17"/>
      <c r="T725" s="17"/>
      <c r="U725" s="17"/>
      <c r="V725" s="18"/>
      <c r="W725" s="17"/>
      <c r="X725" s="17"/>
      <c r="Y725" s="17"/>
      <c r="Z725" s="17"/>
    </row>
    <row r="726" spans="1:26" ht="12.75" customHeight="1">
      <c r="A726" s="17"/>
      <c r="B726" s="17"/>
      <c r="C726" s="17"/>
      <c r="D726" s="17"/>
      <c r="E726" s="17"/>
      <c r="F726" s="17"/>
      <c r="G726" s="17"/>
      <c r="H726" s="17"/>
      <c r="I726" s="17"/>
      <c r="J726" s="17"/>
      <c r="K726" s="17"/>
      <c r="L726" s="17"/>
      <c r="M726" s="17"/>
      <c r="N726" s="17"/>
      <c r="O726" s="17"/>
      <c r="P726" s="17"/>
      <c r="Q726" s="17"/>
      <c r="R726" s="17"/>
      <c r="S726" s="17"/>
      <c r="T726" s="17"/>
      <c r="U726" s="17"/>
      <c r="V726" s="18"/>
      <c r="W726" s="17"/>
      <c r="X726" s="17"/>
      <c r="Y726" s="17"/>
      <c r="Z726" s="17"/>
    </row>
    <row r="727" spans="1:26" ht="12.75" customHeight="1">
      <c r="A727" s="17"/>
      <c r="B727" s="17"/>
      <c r="C727" s="17"/>
      <c r="D727" s="17"/>
      <c r="E727" s="17"/>
      <c r="F727" s="17"/>
      <c r="G727" s="17"/>
      <c r="H727" s="17"/>
      <c r="I727" s="17"/>
      <c r="J727" s="17"/>
      <c r="K727" s="17"/>
      <c r="L727" s="17"/>
      <c r="M727" s="17"/>
      <c r="N727" s="17"/>
      <c r="O727" s="17"/>
      <c r="P727" s="17"/>
      <c r="Q727" s="17"/>
      <c r="R727" s="17"/>
      <c r="S727" s="17"/>
      <c r="T727" s="17"/>
      <c r="U727" s="17"/>
      <c r="V727" s="18"/>
      <c r="W727" s="17"/>
      <c r="X727" s="17"/>
      <c r="Y727" s="17"/>
      <c r="Z727" s="17"/>
    </row>
    <row r="728" spans="1:26" ht="12.75" customHeight="1">
      <c r="A728" s="17"/>
      <c r="B728" s="17"/>
      <c r="C728" s="17"/>
      <c r="D728" s="17"/>
      <c r="E728" s="17"/>
      <c r="F728" s="17"/>
      <c r="G728" s="17"/>
      <c r="H728" s="17"/>
      <c r="I728" s="17"/>
      <c r="J728" s="17"/>
      <c r="K728" s="17"/>
      <c r="L728" s="17"/>
      <c r="M728" s="17"/>
      <c r="N728" s="17"/>
      <c r="O728" s="17"/>
      <c r="P728" s="17"/>
      <c r="Q728" s="17"/>
      <c r="R728" s="17"/>
      <c r="S728" s="17"/>
      <c r="T728" s="17"/>
      <c r="U728" s="17"/>
      <c r="V728" s="18"/>
      <c r="W728" s="17"/>
      <c r="X728" s="17"/>
      <c r="Y728" s="17"/>
      <c r="Z728" s="17"/>
    </row>
    <row r="729" spans="1:26" ht="12.75" customHeight="1">
      <c r="A729" s="17"/>
      <c r="B729" s="17"/>
      <c r="C729" s="17"/>
      <c r="D729" s="17"/>
      <c r="E729" s="17"/>
      <c r="F729" s="17"/>
      <c r="G729" s="17"/>
      <c r="H729" s="17"/>
      <c r="I729" s="17"/>
      <c r="J729" s="17"/>
      <c r="K729" s="17"/>
      <c r="L729" s="17"/>
      <c r="M729" s="17"/>
      <c r="N729" s="17"/>
      <c r="O729" s="17"/>
      <c r="P729" s="17"/>
      <c r="Q729" s="17"/>
      <c r="R729" s="17"/>
      <c r="S729" s="17"/>
      <c r="T729" s="17"/>
      <c r="U729" s="17"/>
      <c r="V729" s="18"/>
      <c r="W729" s="17"/>
      <c r="X729" s="17"/>
      <c r="Y729" s="17"/>
      <c r="Z729" s="17"/>
    </row>
    <row r="730" spans="1:26" ht="12.75" customHeight="1">
      <c r="A730" s="17"/>
      <c r="B730" s="17"/>
      <c r="C730" s="17"/>
      <c r="D730" s="17"/>
      <c r="E730" s="17"/>
      <c r="F730" s="17"/>
      <c r="G730" s="17"/>
      <c r="H730" s="17"/>
      <c r="I730" s="17"/>
      <c r="J730" s="17"/>
      <c r="K730" s="17"/>
      <c r="L730" s="17"/>
      <c r="M730" s="17"/>
      <c r="N730" s="17"/>
      <c r="O730" s="17"/>
      <c r="P730" s="17"/>
      <c r="Q730" s="17"/>
      <c r="R730" s="17"/>
      <c r="S730" s="17"/>
      <c r="T730" s="17"/>
      <c r="U730" s="17"/>
      <c r="V730" s="18"/>
      <c r="W730" s="17"/>
      <c r="X730" s="17"/>
      <c r="Y730" s="17"/>
      <c r="Z730" s="17"/>
    </row>
    <row r="731" spans="1:26" ht="12.75" customHeight="1">
      <c r="A731" s="17"/>
      <c r="B731" s="17"/>
      <c r="C731" s="17"/>
      <c r="D731" s="17"/>
      <c r="E731" s="17"/>
      <c r="F731" s="17"/>
      <c r="G731" s="17"/>
      <c r="H731" s="17"/>
      <c r="I731" s="17"/>
      <c r="J731" s="17"/>
      <c r="K731" s="17"/>
      <c r="L731" s="17"/>
      <c r="M731" s="17"/>
      <c r="N731" s="17"/>
      <c r="O731" s="17"/>
      <c r="P731" s="17"/>
      <c r="Q731" s="17"/>
      <c r="R731" s="17"/>
      <c r="S731" s="17"/>
      <c r="T731" s="17"/>
      <c r="U731" s="17"/>
      <c r="V731" s="18"/>
      <c r="W731" s="17"/>
      <c r="X731" s="17"/>
      <c r="Y731" s="17"/>
      <c r="Z731" s="17"/>
    </row>
    <row r="732" spans="1:26" ht="12.75" customHeight="1">
      <c r="A732" s="17"/>
      <c r="B732" s="17"/>
      <c r="C732" s="17"/>
      <c r="D732" s="17"/>
      <c r="E732" s="17"/>
      <c r="F732" s="17"/>
      <c r="G732" s="17"/>
      <c r="H732" s="17"/>
      <c r="I732" s="17"/>
      <c r="J732" s="17"/>
      <c r="K732" s="17"/>
      <c r="L732" s="17"/>
      <c r="M732" s="17"/>
      <c r="N732" s="17"/>
      <c r="O732" s="17"/>
      <c r="P732" s="17"/>
      <c r="Q732" s="17"/>
      <c r="R732" s="17"/>
      <c r="S732" s="17"/>
      <c r="T732" s="17"/>
      <c r="U732" s="17"/>
      <c r="V732" s="18"/>
      <c r="W732" s="17"/>
      <c r="X732" s="17"/>
      <c r="Y732" s="17"/>
      <c r="Z732" s="17"/>
    </row>
    <row r="733" spans="1:26" ht="12.75" customHeight="1">
      <c r="A733" s="17"/>
      <c r="B733" s="17"/>
      <c r="C733" s="17"/>
      <c r="D733" s="17"/>
      <c r="E733" s="17"/>
      <c r="F733" s="17"/>
      <c r="G733" s="17"/>
      <c r="H733" s="17"/>
      <c r="I733" s="17"/>
      <c r="J733" s="17"/>
      <c r="K733" s="17"/>
      <c r="L733" s="17"/>
      <c r="M733" s="17"/>
      <c r="N733" s="17"/>
      <c r="O733" s="17"/>
      <c r="P733" s="17"/>
      <c r="Q733" s="17"/>
      <c r="R733" s="17"/>
      <c r="S733" s="17"/>
      <c r="T733" s="17"/>
      <c r="U733" s="17"/>
      <c r="V733" s="18"/>
      <c r="W733" s="17"/>
      <c r="X733" s="17"/>
      <c r="Y733" s="17"/>
      <c r="Z733" s="17"/>
    </row>
    <row r="734" spans="1:26" ht="12.75" customHeight="1">
      <c r="A734" s="17"/>
      <c r="B734" s="17"/>
      <c r="C734" s="17"/>
      <c r="D734" s="17"/>
      <c r="E734" s="17"/>
      <c r="F734" s="17"/>
      <c r="G734" s="17"/>
      <c r="H734" s="17"/>
      <c r="I734" s="17"/>
      <c r="J734" s="17"/>
      <c r="K734" s="17"/>
      <c r="L734" s="17"/>
      <c r="M734" s="17"/>
      <c r="N734" s="17"/>
      <c r="O734" s="17"/>
      <c r="P734" s="17"/>
      <c r="Q734" s="17"/>
      <c r="R734" s="17"/>
      <c r="S734" s="17"/>
      <c r="T734" s="17"/>
      <c r="U734" s="17"/>
      <c r="V734" s="18"/>
      <c r="W734" s="17"/>
      <c r="X734" s="17"/>
      <c r="Y734" s="17"/>
      <c r="Z734" s="17"/>
    </row>
    <row r="735" spans="1:26" ht="12.75" customHeight="1">
      <c r="A735" s="17"/>
      <c r="B735" s="17"/>
      <c r="C735" s="17"/>
      <c r="D735" s="17"/>
      <c r="E735" s="17"/>
      <c r="F735" s="17"/>
      <c r="G735" s="17"/>
      <c r="H735" s="17"/>
      <c r="I735" s="17"/>
      <c r="J735" s="17"/>
      <c r="K735" s="17"/>
      <c r="L735" s="17"/>
      <c r="M735" s="17"/>
      <c r="N735" s="17"/>
      <c r="O735" s="17"/>
      <c r="P735" s="17"/>
      <c r="Q735" s="17"/>
      <c r="R735" s="17"/>
      <c r="S735" s="17"/>
      <c r="T735" s="17"/>
      <c r="U735" s="17"/>
      <c r="V735" s="18"/>
      <c r="W735" s="17"/>
      <c r="X735" s="17"/>
      <c r="Y735" s="17"/>
      <c r="Z735" s="17"/>
    </row>
    <row r="736" spans="1:26" ht="12.75" customHeight="1">
      <c r="A736" s="17"/>
      <c r="B736" s="17"/>
      <c r="C736" s="17"/>
      <c r="D736" s="17"/>
      <c r="E736" s="17"/>
      <c r="F736" s="17"/>
      <c r="G736" s="17"/>
      <c r="H736" s="17"/>
      <c r="I736" s="17"/>
      <c r="J736" s="17"/>
      <c r="K736" s="17"/>
      <c r="L736" s="17"/>
      <c r="M736" s="17"/>
      <c r="N736" s="17"/>
      <c r="O736" s="17"/>
      <c r="P736" s="17"/>
      <c r="Q736" s="17"/>
      <c r="R736" s="17"/>
      <c r="S736" s="17"/>
      <c r="T736" s="17"/>
      <c r="U736" s="17"/>
      <c r="V736" s="18"/>
      <c r="W736" s="17"/>
      <c r="X736" s="17"/>
      <c r="Y736" s="17"/>
      <c r="Z736" s="17"/>
    </row>
    <row r="737" spans="1:26" ht="12.75" customHeight="1">
      <c r="A737" s="17"/>
      <c r="B737" s="17"/>
      <c r="C737" s="17"/>
      <c r="D737" s="17"/>
      <c r="E737" s="17"/>
      <c r="F737" s="17"/>
      <c r="G737" s="17"/>
      <c r="H737" s="17"/>
      <c r="I737" s="17"/>
      <c r="J737" s="17"/>
      <c r="K737" s="17"/>
      <c r="L737" s="17"/>
      <c r="M737" s="17"/>
      <c r="N737" s="17"/>
      <c r="O737" s="17"/>
      <c r="P737" s="17"/>
      <c r="Q737" s="17"/>
      <c r="R737" s="17"/>
      <c r="S737" s="17"/>
      <c r="T737" s="17"/>
      <c r="U737" s="17"/>
      <c r="V737" s="18"/>
      <c r="W737" s="17"/>
      <c r="X737" s="17"/>
      <c r="Y737" s="17"/>
      <c r="Z737" s="17"/>
    </row>
    <row r="738" spans="1:26" ht="12.75" customHeight="1">
      <c r="A738" s="17"/>
      <c r="B738" s="17"/>
      <c r="C738" s="17"/>
      <c r="D738" s="17"/>
      <c r="E738" s="17"/>
      <c r="F738" s="17"/>
      <c r="G738" s="17"/>
      <c r="H738" s="17"/>
      <c r="I738" s="17"/>
      <c r="J738" s="17"/>
      <c r="K738" s="17"/>
      <c r="L738" s="17"/>
      <c r="M738" s="17"/>
      <c r="N738" s="17"/>
      <c r="O738" s="17"/>
      <c r="P738" s="17"/>
      <c r="Q738" s="17"/>
      <c r="R738" s="17"/>
      <c r="S738" s="17"/>
      <c r="T738" s="17"/>
      <c r="U738" s="17"/>
      <c r="V738" s="18"/>
      <c r="W738" s="17"/>
      <c r="X738" s="17"/>
      <c r="Y738" s="17"/>
      <c r="Z738" s="17"/>
    </row>
    <row r="739" spans="1:26" ht="12.75" customHeight="1">
      <c r="A739" s="17"/>
      <c r="B739" s="17"/>
      <c r="C739" s="17"/>
      <c r="D739" s="17"/>
      <c r="E739" s="17"/>
      <c r="F739" s="17"/>
      <c r="G739" s="17"/>
      <c r="H739" s="17"/>
      <c r="I739" s="17"/>
      <c r="J739" s="17"/>
      <c r="K739" s="17"/>
      <c r="L739" s="17"/>
      <c r="M739" s="17"/>
      <c r="N739" s="17"/>
      <c r="O739" s="17"/>
      <c r="P739" s="17"/>
      <c r="Q739" s="17"/>
      <c r="R739" s="17"/>
      <c r="S739" s="17"/>
      <c r="T739" s="17"/>
      <c r="U739" s="17"/>
      <c r="V739" s="18"/>
      <c r="W739" s="17"/>
      <c r="X739" s="17"/>
      <c r="Y739" s="17"/>
      <c r="Z739" s="17"/>
    </row>
    <row r="740" spans="1:26" ht="12.75" customHeight="1">
      <c r="A740" s="17"/>
      <c r="B740" s="17"/>
      <c r="C740" s="17"/>
      <c r="D740" s="17"/>
      <c r="E740" s="17"/>
      <c r="F740" s="17"/>
      <c r="G740" s="17"/>
      <c r="H740" s="17"/>
      <c r="I740" s="17"/>
      <c r="J740" s="17"/>
      <c r="K740" s="17"/>
      <c r="L740" s="17"/>
      <c r="M740" s="17"/>
      <c r="N740" s="17"/>
      <c r="O740" s="17"/>
      <c r="P740" s="17"/>
      <c r="Q740" s="17"/>
      <c r="R740" s="17"/>
      <c r="S740" s="17"/>
      <c r="T740" s="17"/>
      <c r="U740" s="17"/>
      <c r="V740" s="18"/>
      <c r="W740" s="17"/>
      <c r="X740" s="17"/>
      <c r="Y740" s="17"/>
      <c r="Z740" s="17"/>
    </row>
    <row r="741" spans="1:26" ht="12.75" customHeight="1">
      <c r="A741" s="17"/>
      <c r="B741" s="17"/>
      <c r="C741" s="17"/>
      <c r="D741" s="17"/>
      <c r="E741" s="17"/>
      <c r="F741" s="17"/>
      <c r="G741" s="17"/>
      <c r="H741" s="17"/>
      <c r="I741" s="17"/>
      <c r="J741" s="17"/>
      <c r="K741" s="17"/>
      <c r="L741" s="17"/>
      <c r="M741" s="17"/>
      <c r="N741" s="17"/>
      <c r="O741" s="17"/>
      <c r="P741" s="17"/>
      <c r="Q741" s="17"/>
      <c r="R741" s="17"/>
      <c r="S741" s="17"/>
      <c r="T741" s="17"/>
      <c r="U741" s="17"/>
      <c r="V741" s="18"/>
      <c r="W741" s="17"/>
      <c r="X741" s="17"/>
      <c r="Y741" s="17"/>
      <c r="Z741" s="17"/>
    </row>
    <row r="742" spans="1:26" ht="12.75" customHeight="1">
      <c r="A742" s="17"/>
      <c r="B742" s="17"/>
      <c r="C742" s="17"/>
      <c r="D742" s="17"/>
      <c r="E742" s="17"/>
      <c r="F742" s="17"/>
      <c r="G742" s="17"/>
      <c r="H742" s="17"/>
      <c r="I742" s="17"/>
      <c r="J742" s="17"/>
      <c r="K742" s="17"/>
      <c r="L742" s="17"/>
      <c r="M742" s="17"/>
      <c r="N742" s="17"/>
      <c r="O742" s="17"/>
      <c r="P742" s="17"/>
      <c r="Q742" s="17"/>
      <c r="R742" s="17"/>
      <c r="S742" s="17"/>
      <c r="T742" s="17"/>
      <c r="U742" s="17"/>
      <c r="V742" s="18"/>
      <c r="W742" s="17"/>
      <c r="X742" s="17"/>
      <c r="Y742" s="17"/>
      <c r="Z742" s="17"/>
    </row>
    <row r="743" spans="1:26" ht="12.75" customHeight="1">
      <c r="A743" s="17"/>
      <c r="B743" s="17"/>
      <c r="C743" s="17"/>
      <c r="D743" s="17"/>
      <c r="E743" s="17"/>
      <c r="F743" s="17"/>
      <c r="G743" s="17"/>
      <c r="H743" s="17"/>
      <c r="I743" s="17"/>
      <c r="J743" s="17"/>
      <c r="K743" s="17"/>
      <c r="L743" s="17"/>
      <c r="M743" s="17"/>
      <c r="N743" s="17"/>
      <c r="O743" s="17"/>
      <c r="P743" s="17"/>
      <c r="Q743" s="17"/>
      <c r="R743" s="17"/>
      <c r="S743" s="17"/>
      <c r="T743" s="17"/>
      <c r="U743" s="17"/>
      <c r="V743" s="18"/>
      <c r="W743" s="17"/>
      <c r="X743" s="17"/>
      <c r="Y743" s="17"/>
      <c r="Z743" s="17"/>
    </row>
    <row r="744" spans="1:26" ht="12.75" customHeight="1">
      <c r="A744" s="17"/>
      <c r="B744" s="17"/>
      <c r="C744" s="17"/>
      <c r="D744" s="17"/>
      <c r="E744" s="17"/>
      <c r="F744" s="17"/>
      <c r="G744" s="17"/>
      <c r="H744" s="17"/>
      <c r="I744" s="17"/>
      <c r="J744" s="17"/>
      <c r="K744" s="17"/>
      <c r="L744" s="17"/>
      <c r="M744" s="17"/>
      <c r="N744" s="17"/>
      <c r="O744" s="17"/>
      <c r="P744" s="17"/>
      <c r="Q744" s="17"/>
      <c r="R744" s="17"/>
      <c r="S744" s="17"/>
      <c r="T744" s="17"/>
      <c r="U744" s="17"/>
      <c r="V744" s="18"/>
      <c r="W744" s="17"/>
      <c r="X744" s="17"/>
      <c r="Y744" s="17"/>
      <c r="Z744" s="17"/>
    </row>
    <row r="745" spans="1:26" ht="12.75" customHeight="1">
      <c r="A745" s="17"/>
      <c r="B745" s="17"/>
      <c r="C745" s="17"/>
      <c r="D745" s="17"/>
      <c r="E745" s="17"/>
      <c r="F745" s="17"/>
      <c r="G745" s="17"/>
      <c r="H745" s="17"/>
      <c r="I745" s="17"/>
      <c r="J745" s="17"/>
      <c r="K745" s="17"/>
      <c r="L745" s="17"/>
      <c r="M745" s="17"/>
      <c r="N745" s="17"/>
      <c r="O745" s="17"/>
      <c r="P745" s="17"/>
      <c r="Q745" s="17"/>
      <c r="R745" s="17"/>
      <c r="S745" s="17"/>
      <c r="T745" s="17"/>
      <c r="U745" s="17"/>
      <c r="V745" s="18"/>
      <c r="W745" s="17"/>
      <c r="X745" s="17"/>
      <c r="Y745" s="17"/>
      <c r="Z745" s="17"/>
    </row>
    <row r="746" spans="1:26" ht="12.75" customHeight="1">
      <c r="A746" s="17"/>
      <c r="B746" s="17"/>
      <c r="C746" s="17"/>
      <c r="D746" s="17"/>
      <c r="E746" s="17"/>
      <c r="F746" s="17"/>
      <c r="G746" s="17"/>
      <c r="H746" s="17"/>
      <c r="I746" s="17"/>
      <c r="J746" s="17"/>
      <c r="K746" s="17"/>
      <c r="L746" s="17"/>
      <c r="M746" s="17"/>
      <c r="N746" s="17"/>
      <c r="O746" s="17"/>
      <c r="P746" s="17"/>
      <c r="Q746" s="17"/>
      <c r="R746" s="17"/>
      <c r="S746" s="17"/>
      <c r="T746" s="17"/>
      <c r="U746" s="17"/>
      <c r="V746" s="18"/>
      <c r="W746" s="17"/>
      <c r="X746" s="17"/>
      <c r="Y746" s="17"/>
      <c r="Z746" s="17"/>
    </row>
    <row r="747" spans="1:26" ht="12.75" customHeight="1">
      <c r="A747" s="17"/>
      <c r="B747" s="17"/>
      <c r="C747" s="17"/>
      <c r="D747" s="17"/>
      <c r="E747" s="17"/>
      <c r="F747" s="17"/>
      <c r="G747" s="17"/>
      <c r="H747" s="17"/>
      <c r="I747" s="17"/>
      <c r="J747" s="17"/>
      <c r="K747" s="17"/>
      <c r="L747" s="17"/>
      <c r="M747" s="17"/>
      <c r="N747" s="17"/>
      <c r="O747" s="17"/>
      <c r="P747" s="17"/>
      <c r="Q747" s="17"/>
      <c r="R747" s="17"/>
      <c r="S747" s="17"/>
      <c r="T747" s="17"/>
      <c r="U747" s="17"/>
      <c r="V747" s="18"/>
      <c r="W747" s="17"/>
      <c r="X747" s="17"/>
      <c r="Y747" s="17"/>
      <c r="Z747" s="17"/>
    </row>
    <row r="748" spans="1:26" ht="12.75" customHeight="1">
      <c r="A748" s="17"/>
      <c r="B748" s="17"/>
      <c r="C748" s="17"/>
      <c r="D748" s="17"/>
      <c r="E748" s="17"/>
      <c r="F748" s="17"/>
      <c r="G748" s="17"/>
      <c r="H748" s="17"/>
      <c r="I748" s="17"/>
      <c r="J748" s="17"/>
      <c r="K748" s="17"/>
      <c r="L748" s="17"/>
      <c r="M748" s="17"/>
      <c r="N748" s="17"/>
      <c r="O748" s="17"/>
      <c r="P748" s="17"/>
      <c r="Q748" s="17"/>
      <c r="R748" s="17"/>
      <c r="S748" s="17"/>
      <c r="T748" s="17"/>
      <c r="U748" s="17"/>
      <c r="V748" s="18"/>
      <c r="W748" s="17"/>
      <c r="X748" s="17"/>
      <c r="Y748" s="17"/>
      <c r="Z748" s="17"/>
    </row>
    <row r="749" spans="1:26" ht="12.75" customHeight="1">
      <c r="A749" s="17"/>
      <c r="B749" s="17"/>
      <c r="C749" s="17"/>
      <c r="D749" s="17"/>
      <c r="E749" s="17"/>
      <c r="F749" s="17"/>
      <c r="G749" s="17"/>
      <c r="H749" s="17"/>
      <c r="I749" s="17"/>
      <c r="J749" s="17"/>
      <c r="K749" s="17"/>
      <c r="L749" s="17"/>
      <c r="M749" s="17"/>
      <c r="N749" s="17"/>
      <c r="O749" s="17"/>
      <c r="P749" s="17"/>
      <c r="Q749" s="17"/>
      <c r="R749" s="17"/>
      <c r="S749" s="17"/>
      <c r="T749" s="17"/>
      <c r="U749" s="17"/>
      <c r="V749" s="18"/>
      <c r="W749" s="17"/>
      <c r="X749" s="17"/>
      <c r="Y749" s="17"/>
      <c r="Z749" s="17"/>
    </row>
    <row r="750" spans="1:26" ht="12.75" customHeight="1">
      <c r="A750" s="17"/>
      <c r="B750" s="17"/>
      <c r="C750" s="17"/>
      <c r="D750" s="17"/>
      <c r="E750" s="17"/>
      <c r="F750" s="17"/>
      <c r="G750" s="17"/>
      <c r="H750" s="17"/>
      <c r="I750" s="17"/>
      <c r="J750" s="17"/>
      <c r="K750" s="17"/>
      <c r="L750" s="17"/>
      <c r="M750" s="17"/>
      <c r="N750" s="17"/>
      <c r="O750" s="17"/>
      <c r="P750" s="17"/>
      <c r="Q750" s="17"/>
      <c r="R750" s="17"/>
      <c r="S750" s="17"/>
      <c r="T750" s="17"/>
      <c r="U750" s="17"/>
      <c r="V750" s="18"/>
      <c r="W750" s="17"/>
      <c r="X750" s="17"/>
      <c r="Y750" s="17"/>
      <c r="Z750" s="17"/>
    </row>
    <row r="751" spans="1:26" ht="12.75" customHeight="1">
      <c r="A751" s="17"/>
      <c r="B751" s="17"/>
      <c r="C751" s="17"/>
      <c r="D751" s="17"/>
      <c r="E751" s="17"/>
      <c r="F751" s="17"/>
      <c r="G751" s="17"/>
      <c r="H751" s="17"/>
      <c r="I751" s="17"/>
      <c r="J751" s="17"/>
      <c r="K751" s="17"/>
      <c r="L751" s="17"/>
      <c r="M751" s="17"/>
      <c r="N751" s="17"/>
      <c r="O751" s="17"/>
      <c r="P751" s="17"/>
      <c r="Q751" s="17"/>
      <c r="R751" s="17"/>
      <c r="S751" s="17"/>
      <c r="T751" s="17"/>
      <c r="U751" s="17"/>
      <c r="V751" s="18"/>
      <c r="W751" s="17"/>
      <c r="X751" s="17"/>
      <c r="Y751" s="17"/>
      <c r="Z751" s="17"/>
    </row>
    <row r="752" spans="1:26" ht="12.75" customHeight="1">
      <c r="A752" s="17"/>
      <c r="B752" s="17"/>
      <c r="C752" s="17"/>
      <c r="D752" s="17"/>
      <c r="E752" s="17"/>
      <c r="F752" s="17"/>
      <c r="G752" s="17"/>
      <c r="H752" s="17"/>
      <c r="I752" s="17"/>
      <c r="J752" s="17"/>
      <c r="K752" s="17"/>
      <c r="L752" s="17"/>
      <c r="M752" s="17"/>
      <c r="N752" s="17"/>
      <c r="O752" s="17"/>
      <c r="P752" s="17"/>
      <c r="Q752" s="17"/>
      <c r="R752" s="17"/>
      <c r="S752" s="17"/>
      <c r="T752" s="17"/>
      <c r="U752" s="17"/>
      <c r="V752" s="18"/>
      <c r="W752" s="17"/>
      <c r="X752" s="17"/>
      <c r="Y752" s="17"/>
      <c r="Z752" s="17"/>
    </row>
    <row r="753" spans="1:26" ht="12.75" customHeight="1">
      <c r="A753" s="17"/>
      <c r="B753" s="17"/>
      <c r="C753" s="17"/>
      <c r="D753" s="17"/>
      <c r="E753" s="17"/>
      <c r="F753" s="17"/>
      <c r="G753" s="17"/>
      <c r="H753" s="17"/>
      <c r="I753" s="17"/>
      <c r="J753" s="17"/>
      <c r="K753" s="17"/>
      <c r="L753" s="17"/>
      <c r="M753" s="17"/>
      <c r="N753" s="17"/>
      <c r="O753" s="17"/>
      <c r="P753" s="17"/>
      <c r="Q753" s="17"/>
      <c r="R753" s="17"/>
      <c r="S753" s="17"/>
      <c r="T753" s="17"/>
      <c r="U753" s="17"/>
      <c r="V753" s="18"/>
      <c r="W753" s="17"/>
      <c r="X753" s="17"/>
      <c r="Y753" s="17"/>
      <c r="Z753" s="17"/>
    </row>
    <row r="754" spans="1:26" ht="12.75" customHeight="1">
      <c r="A754" s="17"/>
      <c r="B754" s="17"/>
      <c r="C754" s="17"/>
      <c r="D754" s="17"/>
      <c r="E754" s="17"/>
      <c r="F754" s="17"/>
      <c r="G754" s="17"/>
      <c r="H754" s="17"/>
      <c r="I754" s="17"/>
      <c r="J754" s="17"/>
      <c r="K754" s="17"/>
      <c r="L754" s="17"/>
      <c r="M754" s="17"/>
      <c r="N754" s="17"/>
      <c r="O754" s="17"/>
      <c r="P754" s="17"/>
      <c r="Q754" s="17"/>
      <c r="R754" s="17"/>
      <c r="S754" s="17"/>
      <c r="T754" s="17"/>
      <c r="U754" s="17"/>
      <c r="V754" s="18"/>
      <c r="W754" s="17"/>
      <c r="X754" s="17"/>
      <c r="Y754" s="17"/>
      <c r="Z754" s="17"/>
    </row>
    <row r="755" spans="1:26" ht="12.75" customHeight="1">
      <c r="A755" s="17"/>
      <c r="B755" s="17"/>
      <c r="C755" s="17"/>
      <c r="D755" s="17"/>
      <c r="E755" s="17"/>
      <c r="F755" s="17"/>
      <c r="G755" s="17"/>
      <c r="H755" s="17"/>
      <c r="I755" s="17"/>
      <c r="J755" s="17"/>
      <c r="K755" s="17"/>
      <c r="L755" s="17"/>
      <c r="M755" s="17"/>
      <c r="N755" s="17"/>
      <c r="O755" s="17"/>
      <c r="P755" s="17"/>
      <c r="Q755" s="17"/>
      <c r="R755" s="17"/>
      <c r="S755" s="17"/>
      <c r="T755" s="17"/>
      <c r="U755" s="17"/>
      <c r="V755" s="18"/>
      <c r="W755" s="17"/>
      <c r="X755" s="17"/>
      <c r="Y755" s="17"/>
      <c r="Z755" s="17"/>
    </row>
    <row r="756" spans="1:26" ht="12.75" customHeight="1">
      <c r="A756" s="17"/>
      <c r="B756" s="17"/>
      <c r="C756" s="17"/>
      <c r="D756" s="17"/>
      <c r="E756" s="17"/>
      <c r="F756" s="17"/>
      <c r="G756" s="17"/>
      <c r="H756" s="17"/>
      <c r="I756" s="17"/>
      <c r="J756" s="17"/>
      <c r="K756" s="17"/>
      <c r="L756" s="17"/>
      <c r="M756" s="17"/>
      <c r="N756" s="17"/>
      <c r="O756" s="17"/>
      <c r="P756" s="17"/>
      <c r="Q756" s="17"/>
      <c r="R756" s="17"/>
      <c r="S756" s="17"/>
      <c r="T756" s="17"/>
      <c r="U756" s="17"/>
      <c r="V756" s="18"/>
      <c r="W756" s="17"/>
      <c r="X756" s="17"/>
      <c r="Y756" s="17"/>
      <c r="Z756" s="17"/>
    </row>
    <row r="757" spans="1:26" ht="12.75" customHeight="1">
      <c r="A757" s="17"/>
      <c r="B757" s="17"/>
      <c r="C757" s="17"/>
      <c r="D757" s="17"/>
      <c r="E757" s="17"/>
      <c r="F757" s="17"/>
      <c r="G757" s="17"/>
      <c r="H757" s="17"/>
      <c r="I757" s="17"/>
      <c r="J757" s="17"/>
      <c r="K757" s="17"/>
      <c r="L757" s="17"/>
      <c r="M757" s="17"/>
      <c r="N757" s="17"/>
      <c r="O757" s="17"/>
      <c r="P757" s="17"/>
      <c r="Q757" s="17"/>
      <c r="R757" s="17"/>
      <c r="S757" s="17"/>
      <c r="T757" s="17"/>
      <c r="U757" s="17"/>
      <c r="V757" s="18"/>
      <c r="W757" s="17"/>
      <c r="X757" s="17"/>
      <c r="Y757" s="17"/>
      <c r="Z757" s="17"/>
    </row>
    <row r="758" spans="1:26" ht="12.75" customHeight="1">
      <c r="A758" s="17"/>
      <c r="B758" s="17"/>
      <c r="C758" s="17"/>
      <c r="D758" s="17"/>
      <c r="E758" s="17"/>
      <c r="F758" s="17"/>
      <c r="G758" s="17"/>
      <c r="H758" s="17"/>
      <c r="I758" s="17"/>
      <c r="J758" s="17"/>
      <c r="K758" s="17"/>
      <c r="L758" s="17"/>
      <c r="M758" s="17"/>
      <c r="N758" s="17"/>
      <c r="O758" s="17"/>
      <c r="P758" s="17"/>
      <c r="Q758" s="17"/>
      <c r="R758" s="17"/>
      <c r="S758" s="17"/>
      <c r="T758" s="17"/>
      <c r="U758" s="17"/>
      <c r="V758" s="18"/>
      <c r="W758" s="17"/>
      <c r="X758" s="17"/>
      <c r="Y758" s="17"/>
      <c r="Z758" s="17"/>
    </row>
    <row r="759" spans="1:26" ht="12.75" customHeight="1">
      <c r="A759" s="17"/>
      <c r="B759" s="17"/>
      <c r="C759" s="17"/>
      <c r="D759" s="17"/>
      <c r="E759" s="17"/>
      <c r="F759" s="17"/>
      <c r="G759" s="17"/>
      <c r="H759" s="17"/>
      <c r="I759" s="17"/>
      <c r="J759" s="17"/>
      <c r="K759" s="17"/>
      <c r="L759" s="17"/>
      <c r="M759" s="17"/>
      <c r="N759" s="17"/>
      <c r="O759" s="17"/>
      <c r="P759" s="17"/>
      <c r="Q759" s="17"/>
      <c r="R759" s="17"/>
      <c r="S759" s="17"/>
      <c r="T759" s="17"/>
      <c r="U759" s="17"/>
      <c r="V759" s="18"/>
      <c r="W759" s="17"/>
      <c r="X759" s="17"/>
      <c r="Y759" s="17"/>
      <c r="Z759" s="17"/>
    </row>
    <row r="760" spans="1:26" ht="12.75" customHeight="1">
      <c r="A760" s="17"/>
      <c r="B760" s="17"/>
      <c r="C760" s="17"/>
      <c r="D760" s="17"/>
      <c r="E760" s="17"/>
      <c r="F760" s="17"/>
      <c r="G760" s="17"/>
      <c r="H760" s="17"/>
      <c r="I760" s="17"/>
      <c r="J760" s="17"/>
      <c r="K760" s="17"/>
      <c r="L760" s="17"/>
      <c r="M760" s="17"/>
      <c r="N760" s="17"/>
      <c r="O760" s="17"/>
      <c r="P760" s="17"/>
      <c r="Q760" s="17"/>
      <c r="R760" s="17"/>
      <c r="S760" s="17"/>
      <c r="T760" s="17"/>
      <c r="U760" s="17"/>
      <c r="V760" s="18"/>
      <c r="W760" s="17"/>
      <c r="X760" s="17"/>
      <c r="Y760" s="17"/>
      <c r="Z760" s="17"/>
    </row>
    <row r="761" spans="1:26" ht="12.75" customHeight="1">
      <c r="A761" s="17"/>
      <c r="B761" s="17"/>
      <c r="C761" s="17"/>
      <c r="D761" s="17"/>
      <c r="E761" s="17"/>
      <c r="F761" s="17"/>
      <c r="G761" s="17"/>
      <c r="H761" s="17"/>
      <c r="I761" s="17"/>
      <c r="J761" s="17"/>
      <c r="K761" s="17"/>
      <c r="L761" s="17"/>
      <c r="M761" s="17"/>
      <c r="N761" s="17"/>
      <c r="O761" s="17"/>
      <c r="P761" s="17"/>
      <c r="Q761" s="17"/>
      <c r="R761" s="17"/>
      <c r="S761" s="17"/>
      <c r="T761" s="17"/>
      <c r="U761" s="17"/>
      <c r="V761" s="18"/>
      <c r="W761" s="17"/>
      <c r="X761" s="17"/>
      <c r="Y761" s="17"/>
      <c r="Z761" s="17"/>
    </row>
    <row r="762" spans="1:26" ht="12.75" customHeight="1">
      <c r="A762" s="17"/>
      <c r="B762" s="17"/>
      <c r="C762" s="17"/>
      <c r="D762" s="17"/>
      <c r="E762" s="17"/>
      <c r="F762" s="17"/>
      <c r="G762" s="17"/>
      <c r="H762" s="17"/>
      <c r="I762" s="17"/>
      <c r="J762" s="17"/>
      <c r="K762" s="17"/>
      <c r="L762" s="17"/>
      <c r="M762" s="17"/>
      <c r="N762" s="17"/>
      <c r="O762" s="17"/>
      <c r="P762" s="17"/>
      <c r="Q762" s="17"/>
      <c r="R762" s="17"/>
      <c r="S762" s="17"/>
      <c r="T762" s="17"/>
      <c r="U762" s="17"/>
      <c r="V762" s="18"/>
      <c r="W762" s="17"/>
      <c r="X762" s="17"/>
      <c r="Y762" s="17"/>
      <c r="Z762" s="17"/>
    </row>
    <row r="763" spans="1:26" ht="12.75" customHeight="1">
      <c r="A763" s="17"/>
      <c r="B763" s="17"/>
      <c r="C763" s="17"/>
      <c r="D763" s="17"/>
      <c r="E763" s="17"/>
      <c r="F763" s="17"/>
      <c r="G763" s="17"/>
      <c r="H763" s="17"/>
      <c r="I763" s="17"/>
      <c r="J763" s="17"/>
      <c r="K763" s="17"/>
      <c r="L763" s="17"/>
      <c r="M763" s="17"/>
      <c r="N763" s="17"/>
      <c r="O763" s="17"/>
      <c r="P763" s="17"/>
      <c r="Q763" s="17"/>
      <c r="R763" s="17"/>
      <c r="S763" s="17"/>
      <c r="T763" s="17"/>
      <c r="U763" s="17"/>
      <c r="V763" s="18"/>
      <c r="W763" s="17"/>
      <c r="X763" s="17"/>
      <c r="Y763" s="17"/>
      <c r="Z763" s="17"/>
    </row>
    <row r="764" spans="1:26" ht="12.75" customHeight="1">
      <c r="A764" s="17"/>
      <c r="B764" s="17"/>
      <c r="C764" s="17"/>
      <c r="D764" s="17"/>
      <c r="E764" s="17"/>
      <c r="F764" s="17"/>
      <c r="G764" s="17"/>
      <c r="H764" s="17"/>
      <c r="I764" s="17"/>
      <c r="J764" s="17"/>
      <c r="K764" s="17"/>
      <c r="L764" s="17"/>
      <c r="M764" s="17"/>
      <c r="N764" s="17"/>
      <c r="O764" s="17"/>
      <c r="P764" s="17"/>
      <c r="Q764" s="17"/>
      <c r="R764" s="17"/>
      <c r="S764" s="17"/>
      <c r="T764" s="17"/>
      <c r="U764" s="17"/>
      <c r="V764" s="18"/>
      <c r="W764" s="17"/>
      <c r="X764" s="17"/>
      <c r="Y764" s="17"/>
      <c r="Z764" s="17"/>
    </row>
    <row r="765" spans="1:26" ht="12.75" customHeight="1">
      <c r="A765" s="17"/>
      <c r="B765" s="17"/>
      <c r="C765" s="17"/>
      <c r="D765" s="17"/>
      <c r="E765" s="17"/>
      <c r="F765" s="17"/>
      <c r="G765" s="17"/>
      <c r="H765" s="17"/>
      <c r="I765" s="17"/>
      <c r="J765" s="17"/>
      <c r="K765" s="17"/>
      <c r="L765" s="17"/>
      <c r="M765" s="17"/>
      <c r="N765" s="17"/>
      <c r="O765" s="17"/>
      <c r="P765" s="17"/>
      <c r="Q765" s="17"/>
      <c r="R765" s="17"/>
      <c r="S765" s="17"/>
      <c r="T765" s="17"/>
      <c r="U765" s="17"/>
      <c r="V765" s="18"/>
      <c r="W765" s="17"/>
      <c r="X765" s="17"/>
      <c r="Y765" s="17"/>
      <c r="Z765" s="17"/>
    </row>
    <row r="766" spans="1:26" ht="12.75" customHeight="1">
      <c r="A766" s="17"/>
      <c r="B766" s="17"/>
      <c r="C766" s="17"/>
      <c r="D766" s="17"/>
      <c r="E766" s="17"/>
      <c r="F766" s="17"/>
      <c r="G766" s="17"/>
      <c r="H766" s="17"/>
      <c r="I766" s="17"/>
      <c r="J766" s="17"/>
      <c r="K766" s="17"/>
      <c r="L766" s="17"/>
      <c r="M766" s="17"/>
      <c r="N766" s="17"/>
      <c r="O766" s="17"/>
      <c r="P766" s="17"/>
      <c r="Q766" s="17"/>
      <c r="R766" s="17"/>
      <c r="S766" s="17"/>
      <c r="T766" s="17"/>
      <c r="U766" s="17"/>
      <c r="V766" s="18"/>
      <c r="W766" s="17"/>
      <c r="X766" s="17"/>
      <c r="Y766" s="17"/>
      <c r="Z766" s="17"/>
    </row>
    <row r="767" spans="1:26" ht="12.75" customHeight="1">
      <c r="A767" s="17"/>
      <c r="B767" s="17"/>
      <c r="C767" s="17"/>
      <c r="D767" s="17"/>
      <c r="E767" s="17"/>
      <c r="F767" s="17"/>
      <c r="G767" s="17"/>
      <c r="H767" s="17"/>
      <c r="I767" s="17"/>
      <c r="J767" s="17"/>
      <c r="K767" s="17"/>
      <c r="L767" s="17"/>
      <c r="M767" s="17"/>
      <c r="N767" s="17"/>
      <c r="O767" s="17"/>
      <c r="P767" s="17"/>
      <c r="Q767" s="17"/>
      <c r="R767" s="17"/>
      <c r="S767" s="17"/>
      <c r="T767" s="17"/>
      <c r="U767" s="17"/>
      <c r="V767" s="18"/>
      <c r="W767" s="17"/>
      <c r="X767" s="17"/>
      <c r="Y767" s="17"/>
      <c r="Z767" s="17"/>
    </row>
    <row r="768" spans="1:26" ht="12.75" customHeight="1">
      <c r="A768" s="17"/>
      <c r="B768" s="17"/>
      <c r="C768" s="17"/>
      <c r="D768" s="17"/>
      <c r="E768" s="17"/>
      <c r="F768" s="17"/>
      <c r="G768" s="17"/>
      <c r="H768" s="17"/>
      <c r="I768" s="17"/>
      <c r="J768" s="17"/>
      <c r="K768" s="17"/>
      <c r="L768" s="17"/>
      <c r="M768" s="17"/>
      <c r="N768" s="17"/>
      <c r="O768" s="17"/>
      <c r="P768" s="17"/>
      <c r="Q768" s="17"/>
      <c r="R768" s="17"/>
      <c r="S768" s="17"/>
      <c r="T768" s="17"/>
      <c r="U768" s="17"/>
      <c r="V768" s="18"/>
      <c r="W768" s="17"/>
      <c r="X768" s="17"/>
      <c r="Y768" s="17"/>
      <c r="Z768" s="17"/>
    </row>
    <row r="769" spans="1:26" ht="12.75" customHeight="1">
      <c r="A769" s="17"/>
      <c r="B769" s="17"/>
      <c r="C769" s="17"/>
      <c r="D769" s="17"/>
      <c r="E769" s="17"/>
      <c r="F769" s="17"/>
      <c r="G769" s="17"/>
      <c r="H769" s="17"/>
      <c r="I769" s="17"/>
      <c r="J769" s="17"/>
      <c r="K769" s="17"/>
      <c r="L769" s="17"/>
      <c r="M769" s="17"/>
      <c r="N769" s="17"/>
      <c r="O769" s="17"/>
      <c r="P769" s="17"/>
      <c r="Q769" s="17"/>
      <c r="R769" s="17"/>
      <c r="S769" s="17"/>
      <c r="T769" s="17"/>
      <c r="U769" s="17"/>
      <c r="V769" s="18"/>
      <c r="W769" s="17"/>
      <c r="X769" s="17"/>
      <c r="Y769" s="17"/>
      <c r="Z769" s="17"/>
    </row>
    <row r="770" spans="1:26" ht="12.75" customHeight="1">
      <c r="A770" s="17"/>
      <c r="B770" s="17"/>
      <c r="C770" s="17"/>
      <c r="D770" s="17"/>
      <c r="E770" s="17"/>
      <c r="F770" s="17"/>
      <c r="G770" s="17"/>
      <c r="H770" s="17"/>
      <c r="I770" s="17"/>
      <c r="J770" s="17"/>
      <c r="K770" s="17"/>
      <c r="L770" s="17"/>
      <c r="M770" s="17"/>
      <c r="N770" s="17"/>
      <c r="O770" s="17"/>
      <c r="P770" s="17"/>
      <c r="Q770" s="17"/>
      <c r="R770" s="17"/>
      <c r="S770" s="17"/>
      <c r="T770" s="17"/>
      <c r="U770" s="17"/>
      <c r="V770" s="18"/>
      <c r="W770" s="17"/>
      <c r="X770" s="17"/>
      <c r="Y770" s="17"/>
      <c r="Z770" s="17"/>
    </row>
    <row r="771" spans="1:26" ht="12.75" customHeight="1">
      <c r="A771" s="17"/>
      <c r="B771" s="17"/>
      <c r="C771" s="17"/>
      <c r="D771" s="17"/>
      <c r="E771" s="17"/>
      <c r="F771" s="17"/>
      <c r="G771" s="17"/>
      <c r="H771" s="17"/>
      <c r="I771" s="17"/>
      <c r="J771" s="17"/>
      <c r="K771" s="17"/>
      <c r="L771" s="17"/>
      <c r="M771" s="17"/>
      <c r="N771" s="17"/>
      <c r="O771" s="17"/>
      <c r="P771" s="17"/>
      <c r="Q771" s="17"/>
      <c r="R771" s="17"/>
      <c r="S771" s="17"/>
      <c r="T771" s="17"/>
      <c r="U771" s="17"/>
      <c r="V771" s="18"/>
      <c r="W771" s="17"/>
      <c r="X771" s="17"/>
      <c r="Y771" s="17"/>
      <c r="Z771" s="17"/>
    </row>
    <row r="772" spans="1:26" ht="12.75" customHeight="1">
      <c r="A772" s="17"/>
      <c r="B772" s="17"/>
      <c r="C772" s="17"/>
      <c r="D772" s="17"/>
      <c r="E772" s="17"/>
      <c r="F772" s="17"/>
      <c r="G772" s="17"/>
      <c r="H772" s="17"/>
      <c r="I772" s="17"/>
      <c r="J772" s="17"/>
      <c r="K772" s="17"/>
      <c r="L772" s="17"/>
      <c r="M772" s="17"/>
      <c r="N772" s="17"/>
      <c r="O772" s="17"/>
      <c r="P772" s="17"/>
      <c r="Q772" s="17"/>
      <c r="R772" s="17"/>
      <c r="S772" s="17"/>
      <c r="T772" s="17"/>
      <c r="U772" s="17"/>
      <c r="V772" s="18"/>
      <c r="W772" s="17"/>
      <c r="X772" s="17"/>
      <c r="Y772" s="17"/>
      <c r="Z772" s="17"/>
    </row>
    <row r="773" spans="1:26" ht="12.75" customHeight="1">
      <c r="A773" s="17"/>
      <c r="B773" s="17"/>
      <c r="C773" s="17"/>
      <c r="D773" s="17"/>
      <c r="E773" s="17"/>
      <c r="F773" s="17"/>
      <c r="G773" s="17"/>
      <c r="H773" s="17"/>
      <c r="I773" s="17"/>
      <c r="J773" s="17"/>
      <c r="K773" s="17"/>
      <c r="L773" s="17"/>
      <c r="M773" s="17"/>
      <c r="N773" s="17"/>
      <c r="O773" s="17"/>
      <c r="P773" s="17"/>
      <c r="Q773" s="17"/>
      <c r="R773" s="17"/>
      <c r="S773" s="17"/>
      <c r="T773" s="17"/>
      <c r="U773" s="17"/>
      <c r="V773" s="18"/>
      <c r="W773" s="17"/>
      <c r="X773" s="17"/>
      <c r="Y773" s="17"/>
      <c r="Z773" s="17"/>
    </row>
    <row r="774" spans="1:26" ht="12.75" customHeight="1">
      <c r="A774" s="17"/>
      <c r="B774" s="17"/>
      <c r="C774" s="17"/>
      <c r="D774" s="17"/>
      <c r="E774" s="17"/>
      <c r="F774" s="17"/>
      <c r="G774" s="17"/>
      <c r="H774" s="17"/>
      <c r="I774" s="17"/>
      <c r="J774" s="17"/>
      <c r="K774" s="17"/>
      <c r="L774" s="17"/>
      <c r="M774" s="17"/>
      <c r="N774" s="17"/>
      <c r="O774" s="17"/>
      <c r="P774" s="17"/>
      <c r="Q774" s="17"/>
      <c r="R774" s="17"/>
      <c r="S774" s="17"/>
      <c r="T774" s="17"/>
      <c r="U774" s="17"/>
      <c r="V774" s="18"/>
      <c r="W774" s="17"/>
      <c r="X774" s="17"/>
      <c r="Y774" s="17"/>
      <c r="Z774" s="17"/>
    </row>
    <row r="775" spans="1:26" ht="12.75" customHeight="1">
      <c r="A775" s="17"/>
      <c r="B775" s="17"/>
      <c r="C775" s="17"/>
      <c r="D775" s="17"/>
      <c r="E775" s="17"/>
      <c r="F775" s="17"/>
      <c r="G775" s="17"/>
      <c r="H775" s="17"/>
      <c r="I775" s="17"/>
      <c r="J775" s="17"/>
      <c r="K775" s="17"/>
      <c r="L775" s="17"/>
      <c r="M775" s="17"/>
      <c r="N775" s="17"/>
      <c r="O775" s="17"/>
      <c r="P775" s="17"/>
      <c r="Q775" s="17"/>
      <c r="R775" s="17"/>
      <c r="S775" s="17"/>
      <c r="T775" s="17"/>
      <c r="U775" s="17"/>
      <c r="V775" s="18"/>
      <c r="W775" s="17"/>
      <c r="X775" s="17"/>
      <c r="Y775" s="17"/>
      <c r="Z775" s="17"/>
    </row>
    <row r="776" spans="1:26" ht="12.75" customHeight="1">
      <c r="A776" s="17"/>
      <c r="B776" s="17"/>
      <c r="C776" s="17"/>
      <c r="D776" s="17"/>
      <c r="E776" s="17"/>
      <c r="F776" s="17"/>
      <c r="G776" s="17"/>
      <c r="H776" s="17"/>
      <c r="I776" s="17"/>
      <c r="J776" s="17"/>
      <c r="K776" s="17"/>
      <c r="L776" s="17"/>
      <c r="M776" s="17"/>
      <c r="N776" s="17"/>
      <c r="O776" s="17"/>
      <c r="P776" s="17"/>
      <c r="Q776" s="17"/>
      <c r="R776" s="17"/>
      <c r="S776" s="17"/>
      <c r="T776" s="17"/>
      <c r="U776" s="17"/>
      <c r="V776" s="18"/>
      <c r="W776" s="17"/>
      <c r="X776" s="17"/>
      <c r="Y776" s="17"/>
      <c r="Z776" s="17"/>
    </row>
    <row r="777" spans="1:26" ht="12.75" customHeight="1">
      <c r="A777" s="17"/>
      <c r="B777" s="17"/>
      <c r="C777" s="17"/>
      <c r="D777" s="17"/>
      <c r="E777" s="17"/>
      <c r="F777" s="17"/>
      <c r="G777" s="17"/>
      <c r="H777" s="17"/>
      <c r="I777" s="17"/>
      <c r="J777" s="17"/>
      <c r="K777" s="17"/>
      <c r="L777" s="17"/>
      <c r="M777" s="17"/>
      <c r="N777" s="17"/>
      <c r="O777" s="17"/>
      <c r="P777" s="17"/>
      <c r="Q777" s="17"/>
      <c r="R777" s="17"/>
      <c r="S777" s="17"/>
      <c r="T777" s="17"/>
      <c r="U777" s="17"/>
      <c r="V777" s="18"/>
      <c r="W777" s="17"/>
      <c r="X777" s="17"/>
      <c r="Y777" s="17"/>
      <c r="Z777" s="17"/>
    </row>
    <row r="778" spans="1:26" ht="12.75" customHeight="1">
      <c r="A778" s="17"/>
      <c r="B778" s="17"/>
      <c r="C778" s="17"/>
      <c r="D778" s="17"/>
      <c r="E778" s="17"/>
      <c r="F778" s="17"/>
      <c r="G778" s="17"/>
      <c r="H778" s="17"/>
      <c r="I778" s="17"/>
      <c r="J778" s="17"/>
      <c r="K778" s="17"/>
      <c r="L778" s="17"/>
      <c r="M778" s="17"/>
      <c r="N778" s="17"/>
      <c r="O778" s="17"/>
      <c r="P778" s="17"/>
      <c r="Q778" s="17"/>
      <c r="R778" s="17"/>
      <c r="S778" s="17"/>
      <c r="T778" s="17"/>
      <c r="U778" s="17"/>
      <c r="V778" s="18"/>
      <c r="W778" s="17"/>
      <c r="X778" s="17"/>
      <c r="Y778" s="17"/>
      <c r="Z778" s="17"/>
    </row>
    <row r="779" spans="1:26" ht="12.75" customHeight="1">
      <c r="A779" s="17"/>
      <c r="B779" s="17"/>
      <c r="C779" s="17"/>
      <c r="D779" s="17"/>
      <c r="E779" s="17"/>
      <c r="F779" s="17"/>
      <c r="G779" s="17"/>
      <c r="H779" s="17"/>
      <c r="I779" s="17"/>
      <c r="J779" s="17"/>
      <c r="K779" s="17"/>
      <c r="L779" s="17"/>
      <c r="M779" s="17"/>
      <c r="N779" s="17"/>
      <c r="O779" s="17"/>
      <c r="P779" s="17"/>
      <c r="Q779" s="17"/>
      <c r="R779" s="17"/>
      <c r="S779" s="17"/>
      <c r="T779" s="17"/>
      <c r="U779" s="17"/>
      <c r="V779" s="18"/>
      <c r="W779" s="17"/>
      <c r="X779" s="17"/>
      <c r="Y779" s="17"/>
      <c r="Z779" s="17"/>
    </row>
    <row r="780" spans="1:26" ht="12.75" customHeight="1">
      <c r="A780" s="17"/>
      <c r="B780" s="17"/>
      <c r="C780" s="17"/>
      <c r="D780" s="17"/>
      <c r="E780" s="17"/>
      <c r="F780" s="17"/>
      <c r="G780" s="17"/>
      <c r="H780" s="17"/>
      <c r="I780" s="17"/>
      <c r="J780" s="17"/>
      <c r="K780" s="17"/>
      <c r="L780" s="17"/>
      <c r="M780" s="17"/>
      <c r="N780" s="17"/>
      <c r="O780" s="17"/>
      <c r="P780" s="17"/>
      <c r="Q780" s="17"/>
      <c r="R780" s="17"/>
      <c r="S780" s="17"/>
      <c r="T780" s="17"/>
      <c r="U780" s="17"/>
      <c r="V780" s="18"/>
      <c r="W780" s="17"/>
      <c r="X780" s="17"/>
      <c r="Y780" s="17"/>
      <c r="Z780" s="17"/>
    </row>
    <row r="781" spans="1:26" ht="12.75" customHeight="1">
      <c r="A781" s="17"/>
      <c r="B781" s="17"/>
      <c r="C781" s="17"/>
      <c r="D781" s="17"/>
      <c r="E781" s="17"/>
      <c r="F781" s="17"/>
      <c r="G781" s="17"/>
      <c r="H781" s="17"/>
      <c r="I781" s="17"/>
      <c r="J781" s="17"/>
      <c r="K781" s="17"/>
      <c r="L781" s="17"/>
      <c r="M781" s="17"/>
      <c r="N781" s="17"/>
      <c r="O781" s="17"/>
      <c r="P781" s="17"/>
      <c r="Q781" s="17"/>
      <c r="R781" s="17"/>
      <c r="S781" s="17"/>
      <c r="T781" s="17"/>
      <c r="U781" s="17"/>
      <c r="V781" s="18"/>
      <c r="W781" s="17"/>
      <c r="X781" s="17"/>
      <c r="Y781" s="17"/>
      <c r="Z781" s="17"/>
    </row>
    <row r="782" spans="1:26" ht="12.75" customHeight="1">
      <c r="A782" s="17"/>
      <c r="B782" s="17"/>
      <c r="C782" s="17"/>
      <c r="D782" s="17"/>
      <c r="E782" s="17"/>
      <c r="F782" s="17"/>
      <c r="G782" s="17"/>
      <c r="H782" s="17"/>
      <c r="I782" s="17"/>
      <c r="J782" s="17"/>
      <c r="K782" s="17"/>
      <c r="L782" s="17"/>
      <c r="M782" s="17"/>
      <c r="N782" s="17"/>
      <c r="O782" s="17"/>
      <c r="P782" s="17"/>
      <c r="Q782" s="17"/>
      <c r="R782" s="17"/>
      <c r="S782" s="17"/>
      <c r="T782" s="17"/>
      <c r="U782" s="17"/>
      <c r="V782" s="18"/>
      <c r="W782" s="17"/>
      <c r="X782" s="17"/>
      <c r="Y782" s="17"/>
      <c r="Z782" s="17"/>
    </row>
    <row r="783" spans="1:26" ht="12.75" customHeight="1">
      <c r="A783" s="17"/>
      <c r="B783" s="17"/>
      <c r="C783" s="17"/>
      <c r="D783" s="17"/>
      <c r="E783" s="17"/>
      <c r="F783" s="17"/>
      <c r="G783" s="17"/>
      <c r="H783" s="17"/>
      <c r="I783" s="17"/>
      <c r="J783" s="17"/>
      <c r="K783" s="17"/>
      <c r="L783" s="17"/>
      <c r="M783" s="17"/>
      <c r="N783" s="17"/>
      <c r="O783" s="17"/>
      <c r="P783" s="17"/>
      <c r="Q783" s="17"/>
      <c r="R783" s="17"/>
      <c r="S783" s="17"/>
      <c r="T783" s="17"/>
      <c r="U783" s="17"/>
      <c r="V783" s="18"/>
      <c r="W783" s="17"/>
      <c r="X783" s="17"/>
      <c r="Y783" s="17"/>
      <c r="Z783" s="17"/>
    </row>
    <row r="784" spans="1:26" ht="12.75" customHeight="1">
      <c r="A784" s="17"/>
      <c r="B784" s="17"/>
      <c r="C784" s="17"/>
      <c r="D784" s="17"/>
      <c r="E784" s="17"/>
      <c r="F784" s="17"/>
      <c r="G784" s="17"/>
      <c r="H784" s="17"/>
      <c r="I784" s="17"/>
      <c r="J784" s="17"/>
      <c r="K784" s="17"/>
      <c r="L784" s="17"/>
      <c r="M784" s="17"/>
      <c r="N784" s="17"/>
      <c r="O784" s="17"/>
      <c r="P784" s="17"/>
      <c r="Q784" s="17"/>
      <c r="R784" s="17"/>
      <c r="S784" s="17"/>
      <c r="T784" s="17"/>
      <c r="U784" s="17"/>
      <c r="V784" s="18"/>
      <c r="W784" s="17"/>
      <c r="X784" s="17"/>
      <c r="Y784" s="17"/>
      <c r="Z784" s="17"/>
    </row>
    <row r="785" spans="1:26" ht="12.75" customHeight="1">
      <c r="A785" s="17"/>
      <c r="B785" s="17"/>
      <c r="C785" s="17"/>
      <c r="D785" s="17"/>
      <c r="E785" s="17"/>
      <c r="F785" s="17"/>
      <c r="G785" s="17"/>
      <c r="H785" s="17"/>
      <c r="I785" s="17"/>
      <c r="J785" s="17"/>
      <c r="K785" s="17"/>
      <c r="L785" s="17"/>
      <c r="M785" s="17"/>
      <c r="N785" s="17"/>
      <c r="O785" s="17"/>
      <c r="P785" s="17"/>
      <c r="Q785" s="17"/>
      <c r="R785" s="17"/>
      <c r="S785" s="17"/>
      <c r="T785" s="17"/>
      <c r="U785" s="17"/>
      <c r="V785" s="18"/>
      <c r="W785" s="17"/>
      <c r="X785" s="17"/>
      <c r="Y785" s="17"/>
      <c r="Z785" s="17"/>
    </row>
    <row r="786" spans="1:26" ht="12.75" customHeight="1">
      <c r="A786" s="17"/>
      <c r="B786" s="17"/>
      <c r="C786" s="17"/>
      <c r="D786" s="17"/>
      <c r="E786" s="17"/>
      <c r="F786" s="17"/>
      <c r="G786" s="17"/>
      <c r="H786" s="17"/>
      <c r="I786" s="17"/>
      <c r="J786" s="17"/>
      <c r="K786" s="17"/>
      <c r="L786" s="17"/>
      <c r="M786" s="17"/>
      <c r="N786" s="17"/>
      <c r="O786" s="17"/>
      <c r="P786" s="17"/>
      <c r="Q786" s="17"/>
      <c r="R786" s="17"/>
      <c r="S786" s="17"/>
      <c r="T786" s="17"/>
      <c r="U786" s="17"/>
      <c r="V786" s="18"/>
      <c r="W786" s="17"/>
      <c r="X786" s="17"/>
      <c r="Y786" s="17"/>
      <c r="Z786" s="17"/>
    </row>
    <row r="787" spans="1:26" ht="12.75" customHeight="1">
      <c r="A787" s="17"/>
      <c r="B787" s="17"/>
      <c r="C787" s="17"/>
      <c r="D787" s="17"/>
      <c r="E787" s="17"/>
      <c r="F787" s="17"/>
      <c r="G787" s="17"/>
      <c r="H787" s="17"/>
      <c r="I787" s="17"/>
      <c r="J787" s="17"/>
      <c r="K787" s="17"/>
      <c r="L787" s="17"/>
      <c r="M787" s="17"/>
      <c r="N787" s="17"/>
      <c r="O787" s="17"/>
      <c r="P787" s="17"/>
      <c r="Q787" s="17"/>
      <c r="R787" s="17"/>
      <c r="S787" s="17"/>
      <c r="T787" s="17"/>
      <c r="U787" s="17"/>
      <c r="V787" s="18"/>
      <c r="W787" s="17"/>
      <c r="X787" s="17"/>
      <c r="Y787" s="17"/>
      <c r="Z787" s="17"/>
    </row>
    <row r="788" spans="1:26" ht="12.75" customHeight="1">
      <c r="A788" s="17"/>
      <c r="B788" s="17"/>
      <c r="C788" s="17"/>
      <c r="D788" s="17"/>
      <c r="E788" s="17"/>
      <c r="F788" s="17"/>
      <c r="G788" s="17"/>
      <c r="H788" s="17"/>
      <c r="I788" s="17"/>
      <c r="J788" s="17"/>
      <c r="K788" s="17"/>
      <c r="L788" s="17"/>
      <c r="M788" s="17"/>
      <c r="N788" s="17"/>
      <c r="O788" s="17"/>
      <c r="P788" s="17"/>
      <c r="Q788" s="17"/>
      <c r="R788" s="17"/>
      <c r="S788" s="17"/>
      <c r="T788" s="17"/>
      <c r="U788" s="17"/>
      <c r="V788" s="18"/>
      <c r="W788" s="17"/>
      <c r="X788" s="17"/>
      <c r="Y788" s="17"/>
      <c r="Z788" s="17"/>
    </row>
    <row r="789" spans="1:26" ht="12.75" customHeight="1">
      <c r="A789" s="17"/>
      <c r="B789" s="17"/>
      <c r="C789" s="17"/>
      <c r="D789" s="17"/>
      <c r="E789" s="17"/>
      <c r="F789" s="17"/>
      <c r="G789" s="17"/>
      <c r="H789" s="17"/>
      <c r="I789" s="17"/>
      <c r="J789" s="17"/>
      <c r="K789" s="17"/>
      <c r="L789" s="17"/>
      <c r="M789" s="17"/>
      <c r="N789" s="17"/>
      <c r="O789" s="17"/>
      <c r="P789" s="17"/>
      <c r="Q789" s="17"/>
      <c r="R789" s="17"/>
      <c r="S789" s="17"/>
      <c r="T789" s="17"/>
      <c r="U789" s="17"/>
      <c r="V789" s="18"/>
      <c r="W789" s="17"/>
      <c r="X789" s="17"/>
      <c r="Y789" s="17"/>
      <c r="Z789" s="17"/>
    </row>
    <row r="790" spans="1:26" ht="12.75" customHeight="1">
      <c r="A790" s="17"/>
      <c r="B790" s="17"/>
      <c r="C790" s="17"/>
      <c r="D790" s="17"/>
      <c r="E790" s="17"/>
      <c r="F790" s="17"/>
      <c r="G790" s="17"/>
      <c r="H790" s="17"/>
      <c r="I790" s="17"/>
      <c r="J790" s="17"/>
      <c r="K790" s="17"/>
      <c r="L790" s="17"/>
      <c r="M790" s="17"/>
      <c r="N790" s="17"/>
      <c r="O790" s="17"/>
      <c r="P790" s="17"/>
      <c r="Q790" s="17"/>
      <c r="R790" s="17"/>
      <c r="S790" s="17"/>
      <c r="T790" s="17"/>
      <c r="U790" s="17"/>
      <c r="V790" s="18"/>
      <c r="W790" s="17"/>
      <c r="X790" s="17"/>
      <c r="Y790" s="17"/>
      <c r="Z790" s="17"/>
    </row>
    <row r="791" spans="1:26" ht="12.75" customHeight="1">
      <c r="A791" s="17"/>
      <c r="B791" s="17"/>
      <c r="C791" s="17"/>
      <c r="D791" s="17"/>
      <c r="E791" s="17"/>
      <c r="F791" s="17"/>
      <c r="G791" s="17"/>
      <c r="H791" s="17"/>
      <c r="I791" s="17"/>
      <c r="J791" s="17"/>
      <c r="K791" s="17"/>
      <c r="L791" s="17"/>
      <c r="M791" s="17"/>
      <c r="N791" s="17"/>
      <c r="O791" s="17"/>
      <c r="P791" s="17"/>
      <c r="Q791" s="17"/>
      <c r="R791" s="17"/>
      <c r="S791" s="17"/>
      <c r="T791" s="17"/>
      <c r="U791" s="17"/>
      <c r="V791" s="18"/>
      <c r="W791" s="17"/>
      <c r="X791" s="17"/>
      <c r="Y791" s="17"/>
      <c r="Z791" s="17"/>
    </row>
    <row r="792" spans="1:26" ht="12.75" customHeight="1">
      <c r="A792" s="17"/>
      <c r="B792" s="17"/>
      <c r="C792" s="17"/>
      <c r="D792" s="17"/>
      <c r="E792" s="17"/>
      <c r="F792" s="17"/>
      <c r="G792" s="17"/>
      <c r="H792" s="17"/>
      <c r="I792" s="17"/>
      <c r="J792" s="17"/>
      <c r="K792" s="17"/>
      <c r="L792" s="17"/>
      <c r="M792" s="17"/>
      <c r="N792" s="17"/>
      <c r="O792" s="17"/>
      <c r="P792" s="17"/>
      <c r="Q792" s="17"/>
      <c r="R792" s="17"/>
      <c r="S792" s="17"/>
      <c r="T792" s="17"/>
      <c r="U792" s="17"/>
      <c r="V792" s="18"/>
      <c r="W792" s="17"/>
      <c r="X792" s="17"/>
      <c r="Y792" s="17"/>
      <c r="Z792" s="17"/>
    </row>
    <row r="793" spans="1:26" ht="12.75" customHeight="1">
      <c r="A793" s="17"/>
      <c r="B793" s="17"/>
      <c r="C793" s="17"/>
      <c r="D793" s="17"/>
      <c r="E793" s="17"/>
      <c r="F793" s="17"/>
      <c r="G793" s="17"/>
      <c r="H793" s="17"/>
      <c r="I793" s="17"/>
      <c r="J793" s="17"/>
      <c r="K793" s="17"/>
      <c r="L793" s="17"/>
      <c r="M793" s="17"/>
      <c r="N793" s="17"/>
      <c r="O793" s="17"/>
      <c r="P793" s="17"/>
      <c r="Q793" s="17"/>
      <c r="R793" s="17"/>
      <c r="S793" s="17"/>
      <c r="T793" s="17"/>
      <c r="U793" s="17"/>
      <c r="V793" s="18"/>
      <c r="W793" s="17"/>
      <c r="X793" s="17"/>
      <c r="Y793" s="17"/>
      <c r="Z793" s="17"/>
    </row>
    <row r="794" spans="1:26" ht="12.75" customHeight="1">
      <c r="A794" s="17"/>
      <c r="B794" s="17"/>
      <c r="C794" s="17"/>
      <c r="D794" s="17"/>
      <c r="E794" s="17"/>
      <c r="F794" s="17"/>
      <c r="G794" s="17"/>
      <c r="H794" s="17"/>
      <c r="I794" s="17"/>
      <c r="J794" s="17"/>
      <c r="K794" s="17"/>
      <c r="L794" s="17"/>
      <c r="M794" s="17"/>
      <c r="N794" s="17"/>
      <c r="O794" s="17"/>
      <c r="P794" s="17"/>
      <c r="Q794" s="17"/>
      <c r="R794" s="17"/>
      <c r="S794" s="17"/>
      <c r="T794" s="17"/>
      <c r="U794" s="17"/>
      <c r="V794" s="18"/>
      <c r="W794" s="17"/>
      <c r="X794" s="17"/>
      <c r="Y794" s="17"/>
      <c r="Z794" s="17"/>
    </row>
    <row r="795" spans="1:26" ht="12.75" customHeight="1">
      <c r="A795" s="17"/>
      <c r="B795" s="17"/>
      <c r="C795" s="17"/>
      <c r="D795" s="17"/>
      <c r="E795" s="17"/>
      <c r="F795" s="17"/>
      <c r="G795" s="17"/>
      <c r="H795" s="17"/>
      <c r="I795" s="17"/>
      <c r="J795" s="17"/>
      <c r="K795" s="17"/>
      <c r="L795" s="17"/>
      <c r="M795" s="17"/>
      <c r="N795" s="17"/>
      <c r="O795" s="17"/>
      <c r="P795" s="17"/>
      <c r="Q795" s="17"/>
      <c r="R795" s="17"/>
      <c r="S795" s="17"/>
      <c r="T795" s="17"/>
      <c r="U795" s="17"/>
      <c r="V795" s="18"/>
      <c r="W795" s="17"/>
      <c r="X795" s="17"/>
      <c r="Y795" s="17"/>
      <c r="Z795" s="17"/>
    </row>
    <row r="796" spans="1:26" ht="12.75" customHeight="1">
      <c r="A796" s="17"/>
      <c r="B796" s="17"/>
      <c r="C796" s="17"/>
      <c r="D796" s="17"/>
      <c r="E796" s="17"/>
      <c r="F796" s="17"/>
      <c r="G796" s="17"/>
      <c r="H796" s="17"/>
      <c r="I796" s="17"/>
      <c r="J796" s="17"/>
      <c r="K796" s="17"/>
      <c r="L796" s="17"/>
      <c r="M796" s="17"/>
      <c r="N796" s="17"/>
      <c r="O796" s="17"/>
      <c r="P796" s="17"/>
      <c r="Q796" s="17"/>
      <c r="R796" s="17"/>
      <c r="S796" s="17"/>
      <c r="T796" s="17"/>
      <c r="U796" s="17"/>
      <c r="V796" s="18"/>
      <c r="W796" s="17"/>
      <c r="X796" s="17"/>
      <c r="Y796" s="17"/>
      <c r="Z796" s="17"/>
    </row>
    <row r="797" spans="1:26" ht="12.75" customHeight="1">
      <c r="A797" s="17"/>
      <c r="B797" s="17"/>
      <c r="C797" s="17"/>
      <c r="D797" s="17"/>
      <c r="E797" s="17"/>
      <c r="F797" s="17"/>
      <c r="G797" s="17"/>
      <c r="H797" s="17"/>
      <c r="I797" s="17"/>
      <c r="J797" s="17"/>
      <c r="K797" s="17"/>
      <c r="L797" s="17"/>
      <c r="M797" s="17"/>
      <c r="N797" s="17"/>
      <c r="O797" s="17"/>
      <c r="P797" s="17"/>
      <c r="Q797" s="17"/>
      <c r="R797" s="17"/>
      <c r="S797" s="17"/>
      <c r="T797" s="17"/>
      <c r="U797" s="17"/>
      <c r="V797" s="18"/>
      <c r="W797" s="17"/>
      <c r="X797" s="17"/>
      <c r="Y797" s="17"/>
      <c r="Z797" s="17"/>
    </row>
    <row r="798" spans="1:26" ht="12.75" customHeight="1">
      <c r="A798" s="17"/>
      <c r="B798" s="17"/>
      <c r="C798" s="17"/>
      <c r="D798" s="17"/>
      <c r="E798" s="17"/>
      <c r="F798" s="17"/>
      <c r="G798" s="17"/>
      <c r="H798" s="17"/>
      <c r="I798" s="17"/>
      <c r="J798" s="17"/>
      <c r="K798" s="17"/>
      <c r="L798" s="17"/>
      <c r="M798" s="17"/>
      <c r="N798" s="17"/>
      <c r="O798" s="17"/>
      <c r="P798" s="17"/>
      <c r="Q798" s="17"/>
      <c r="R798" s="17"/>
      <c r="S798" s="17"/>
      <c r="T798" s="17"/>
      <c r="U798" s="17"/>
      <c r="V798" s="18"/>
      <c r="W798" s="17"/>
      <c r="X798" s="17"/>
      <c r="Y798" s="17"/>
      <c r="Z798" s="17"/>
    </row>
    <row r="799" spans="1:26" ht="12.75" customHeight="1">
      <c r="A799" s="17"/>
      <c r="B799" s="17"/>
      <c r="C799" s="17"/>
      <c r="D799" s="17"/>
      <c r="E799" s="17"/>
      <c r="F799" s="17"/>
      <c r="G799" s="17"/>
      <c r="H799" s="17"/>
      <c r="I799" s="17"/>
      <c r="J799" s="17"/>
      <c r="K799" s="17"/>
      <c r="L799" s="17"/>
      <c r="M799" s="17"/>
      <c r="N799" s="17"/>
      <c r="O799" s="17"/>
      <c r="P799" s="17"/>
      <c r="Q799" s="17"/>
      <c r="R799" s="17"/>
      <c r="S799" s="17"/>
      <c r="T799" s="17"/>
      <c r="U799" s="17"/>
      <c r="V799" s="18"/>
      <c r="W799" s="17"/>
      <c r="X799" s="17"/>
      <c r="Y799" s="17"/>
      <c r="Z799" s="17"/>
    </row>
    <row r="800" spans="1:26" ht="12.75" customHeight="1">
      <c r="A800" s="17"/>
      <c r="B800" s="17"/>
      <c r="C800" s="17"/>
      <c r="D800" s="17"/>
      <c r="E800" s="17"/>
      <c r="F800" s="17"/>
      <c r="G800" s="17"/>
      <c r="H800" s="17"/>
      <c r="I800" s="17"/>
      <c r="J800" s="17"/>
      <c r="K800" s="17"/>
      <c r="L800" s="17"/>
      <c r="M800" s="17"/>
      <c r="N800" s="17"/>
      <c r="O800" s="17"/>
      <c r="P800" s="17"/>
      <c r="Q800" s="17"/>
      <c r="R800" s="17"/>
      <c r="S800" s="17"/>
      <c r="T800" s="17"/>
      <c r="U800" s="17"/>
      <c r="V800" s="18"/>
      <c r="W800" s="17"/>
      <c r="X800" s="17"/>
      <c r="Y800" s="17"/>
      <c r="Z800" s="17"/>
    </row>
    <row r="801" spans="1:26" ht="12.75" customHeight="1">
      <c r="A801" s="17"/>
      <c r="B801" s="17"/>
      <c r="C801" s="17"/>
      <c r="D801" s="17"/>
      <c r="E801" s="17"/>
      <c r="F801" s="17"/>
      <c r="G801" s="17"/>
      <c r="H801" s="17"/>
      <c r="I801" s="17"/>
      <c r="J801" s="17"/>
      <c r="K801" s="17"/>
      <c r="L801" s="17"/>
      <c r="M801" s="17"/>
      <c r="N801" s="17"/>
      <c r="O801" s="17"/>
      <c r="P801" s="17"/>
      <c r="Q801" s="17"/>
      <c r="R801" s="17"/>
      <c r="S801" s="17"/>
      <c r="T801" s="17"/>
      <c r="U801" s="17"/>
      <c r="V801" s="18"/>
      <c r="W801" s="17"/>
      <c r="X801" s="17"/>
      <c r="Y801" s="17"/>
      <c r="Z801" s="17"/>
    </row>
    <row r="802" spans="1:26" ht="12.75" customHeight="1">
      <c r="A802" s="17"/>
      <c r="B802" s="17"/>
      <c r="C802" s="17"/>
      <c r="D802" s="17"/>
      <c r="E802" s="17"/>
      <c r="F802" s="17"/>
      <c r="G802" s="17"/>
      <c r="H802" s="17"/>
      <c r="I802" s="17"/>
      <c r="J802" s="17"/>
      <c r="K802" s="17"/>
      <c r="L802" s="17"/>
      <c r="M802" s="17"/>
      <c r="N802" s="17"/>
      <c r="O802" s="17"/>
      <c r="P802" s="17"/>
      <c r="Q802" s="17"/>
      <c r="R802" s="17"/>
      <c r="S802" s="17"/>
      <c r="T802" s="17"/>
      <c r="U802" s="17"/>
      <c r="V802" s="18"/>
      <c r="W802" s="17"/>
      <c r="X802" s="17"/>
      <c r="Y802" s="17"/>
      <c r="Z802" s="17"/>
    </row>
    <row r="803" spans="1:26" ht="12.75" customHeight="1">
      <c r="A803" s="17"/>
      <c r="B803" s="17"/>
      <c r="C803" s="17"/>
      <c r="D803" s="17"/>
      <c r="E803" s="17"/>
      <c r="F803" s="17"/>
      <c r="G803" s="17"/>
      <c r="H803" s="17"/>
      <c r="I803" s="17"/>
      <c r="J803" s="17"/>
      <c r="K803" s="17"/>
      <c r="L803" s="17"/>
      <c r="M803" s="17"/>
      <c r="N803" s="17"/>
      <c r="O803" s="17"/>
      <c r="P803" s="17"/>
      <c r="Q803" s="17"/>
      <c r="R803" s="17"/>
      <c r="S803" s="17"/>
      <c r="T803" s="17"/>
      <c r="U803" s="17"/>
      <c r="V803" s="18"/>
      <c r="W803" s="17"/>
      <c r="X803" s="17"/>
      <c r="Y803" s="17"/>
      <c r="Z803" s="17"/>
    </row>
    <row r="804" spans="1:26" ht="12.75" customHeight="1">
      <c r="A804" s="17"/>
      <c r="B804" s="17"/>
      <c r="C804" s="17"/>
      <c r="D804" s="17"/>
      <c r="E804" s="17"/>
      <c r="F804" s="17"/>
      <c r="G804" s="17"/>
      <c r="H804" s="17"/>
      <c r="I804" s="17"/>
      <c r="J804" s="17"/>
      <c r="K804" s="17"/>
      <c r="L804" s="17"/>
      <c r="M804" s="17"/>
      <c r="N804" s="17"/>
      <c r="O804" s="17"/>
      <c r="P804" s="17"/>
      <c r="Q804" s="17"/>
      <c r="R804" s="17"/>
      <c r="S804" s="17"/>
      <c r="T804" s="17"/>
      <c r="U804" s="17"/>
      <c r="V804" s="18"/>
      <c r="W804" s="17"/>
      <c r="X804" s="17"/>
      <c r="Y804" s="17"/>
      <c r="Z804" s="17"/>
    </row>
    <row r="805" spans="1:26" ht="12.75" customHeight="1">
      <c r="A805" s="17"/>
      <c r="B805" s="17"/>
      <c r="C805" s="17"/>
      <c r="D805" s="17"/>
      <c r="E805" s="17"/>
      <c r="F805" s="17"/>
      <c r="G805" s="17"/>
      <c r="H805" s="17"/>
      <c r="I805" s="17"/>
      <c r="J805" s="17"/>
      <c r="K805" s="17"/>
      <c r="L805" s="17"/>
      <c r="M805" s="17"/>
      <c r="N805" s="17"/>
      <c r="O805" s="17"/>
      <c r="P805" s="17"/>
      <c r="Q805" s="17"/>
      <c r="R805" s="17"/>
      <c r="S805" s="17"/>
      <c r="T805" s="17"/>
      <c r="U805" s="17"/>
      <c r="V805" s="18"/>
      <c r="W805" s="17"/>
      <c r="X805" s="17"/>
      <c r="Y805" s="17"/>
      <c r="Z805" s="17"/>
    </row>
    <row r="806" spans="1:26" ht="12.75" customHeight="1">
      <c r="A806" s="17"/>
      <c r="B806" s="17"/>
      <c r="C806" s="17"/>
      <c r="D806" s="17"/>
      <c r="E806" s="17"/>
      <c r="F806" s="17"/>
      <c r="G806" s="17"/>
      <c r="H806" s="17"/>
      <c r="I806" s="17"/>
      <c r="J806" s="17"/>
      <c r="K806" s="17"/>
      <c r="L806" s="17"/>
      <c r="M806" s="17"/>
      <c r="N806" s="17"/>
      <c r="O806" s="17"/>
      <c r="P806" s="17"/>
      <c r="Q806" s="17"/>
      <c r="R806" s="17"/>
      <c r="S806" s="17"/>
      <c r="T806" s="17"/>
      <c r="U806" s="17"/>
      <c r="V806" s="18"/>
      <c r="W806" s="17"/>
      <c r="X806" s="17"/>
      <c r="Y806" s="17"/>
      <c r="Z806" s="17"/>
    </row>
    <row r="807" spans="1:26" ht="12.75" customHeight="1">
      <c r="A807" s="17"/>
      <c r="B807" s="17"/>
      <c r="C807" s="17"/>
      <c r="D807" s="17"/>
      <c r="E807" s="17"/>
      <c r="F807" s="17"/>
      <c r="G807" s="17"/>
      <c r="H807" s="17"/>
      <c r="I807" s="17"/>
      <c r="J807" s="17"/>
      <c r="K807" s="17"/>
      <c r="L807" s="17"/>
      <c r="M807" s="17"/>
      <c r="N807" s="17"/>
      <c r="O807" s="17"/>
      <c r="P807" s="17"/>
      <c r="Q807" s="17"/>
      <c r="R807" s="17"/>
      <c r="S807" s="17"/>
      <c r="T807" s="17"/>
      <c r="U807" s="17"/>
      <c r="V807" s="18"/>
      <c r="W807" s="17"/>
      <c r="X807" s="17"/>
      <c r="Y807" s="17"/>
      <c r="Z807" s="17"/>
    </row>
    <row r="808" spans="1:26" ht="12.75" customHeight="1">
      <c r="A808" s="17"/>
      <c r="B808" s="17"/>
      <c r="C808" s="17"/>
      <c r="D808" s="17"/>
      <c r="E808" s="17"/>
      <c r="F808" s="17"/>
      <c r="G808" s="17"/>
      <c r="H808" s="17"/>
      <c r="I808" s="17"/>
      <c r="J808" s="17"/>
      <c r="K808" s="17"/>
      <c r="L808" s="17"/>
      <c r="M808" s="17"/>
      <c r="N808" s="17"/>
      <c r="O808" s="17"/>
      <c r="P808" s="17"/>
      <c r="Q808" s="17"/>
      <c r="R808" s="17"/>
      <c r="S808" s="17"/>
      <c r="T808" s="17"/>
      <c r="U808" s="17"/>
      <c r="V808" s="18"/>
      <c r="W808" s="17"/>
      <c r="X808" s="17"/>
      <c r="Y808" s="17"/>
      <c r="Z808" s="17"/>
    </row>
    <row r="809" spans="1:26" ht="12.75" customHeight="1">
      <c r="A809" s="17"/>
      <c r="B809" s="17"/>
      <c r="C809" s="17"/>
      <c r="D809" s="17"/>
      <c r="E809" s="17"/>
      <c r="F809" s="17"/>
      <c r="G809" s="17"/>
      <c r="H809" s="17"/>
      <c r="I809" s="17"/>
      <c r="J809" s="17"/>
      <c r="K809" s="17"/>
      <c r="L809" s="17"/>
      <c r="M809" s="17"/>
      <c r="N809" s="17"/>
      <c r="O809" s="17"/>
      <c r="P809" s="17"/>
      <c r="Q809" s="17"/>
      <c r="R809" s="17"/>
      <c r="S809" s="17"/>
      <c r="T809" s="17"/>
      <c r="U809" s="17"/>
      <c r="V809" s="18"/>
      <c r="W809" s="17"/>
      <c r="X809" s="17"/>
      <c r="Y809" s="17"/>
      <c r="Z809" s="17"/>
    </row>
    <row r="810" spans="1:26" ht="12.75" customHeight="1">
      <c r="A810" s="17"/>
      <c r="B810" s="17"/>
      <c r="C810" s="17"/>
      <c r="D810" s="17"/>
      <c r="E810" s="17"/>
      <c r="F810" s="17"/>
      <c r="G810" s="17"/>
      <c r="H810" s="17"/>
      <c r="I810" s="17"/>
      <c r="J810" s="17"/>
      <c r="K810" s="17"/>
      <c r="L810" s="17"/>
      <c r="M810" s="17"/>
      <c r="N810" s="17"/>
      <c r="O810" s="17"/>
      <c r="P810" s="17"/>
      <c r="Q810" s="17"/>
      <c r="R810" s="17"/>
      <c r="S810" s="17"/>
      <c r="T810" s="17"/>
      <c r="U810" s="17"/>
      <c r="V810" s="18"/>
      <c r="W810" s="17"/>
      <c r="X810" s="17"/>
      <c r="Y810" s="17"/>
      <c r="Z810" s="17"/>
    </row>
    <row r="811" spans="1:26" ht="12.75" customHeight="1">
      <c r="A811" s="17"/>
      <c r="B811" s="17"/>
      <c r="C811" s="17"/>
      <c r="D811" s="17"/>
      <c r="E811" s="17"/>
      <c r="F811" s="17"/>
      <c r="G811" s="17"/>
      <c r="H811" s="17"/>
      <c r="I811" s="17"/>
      <c r="J811" s="17"/>
      <c r="K811" s="17"/>
      <c r="L811" s="17"/>
      <c r="M811" s="17"/>
      <c r="N811" s="17"/>
      <c r="O811" s="17"/>
      <c r="P811" s="17"/>
      <c r="Q811" s="17"/>
      <c r="R811" s="17"/>
      <c r="S811" s="17"/>
      <c r="T811" s="17"/>
      <c r="U811" s="17"/>
      <c r="V811" s="18"/>
      <c r="W811" s="17"/>
      <c r="X811" s="17"/>
      <c r="Y811" s="17"/>
      <c r="Z811" s="17"/>
    </row>
    <row r="812" spans="1:26" ht="12.75" customHeight="1">
      <c r="A812" s="17"/>
      <c r="B812" s="17"/>
      <c r="C812" s="17"/>
      <c r="D812" s="17"/>
      <c r="E812" s="17"/>
      <c r="F812" s="17"/>
      <c r="G812" s="17"/>
      <c r="H812" s="17"/>
      <c r="I812" s="17"/>
      <c r="J812" s="17"/>
      <c r="K812" s="17"/>
      <c r="L812" s="17"/>
      <c r="M812" s="17"/>
      <c r="N812" s="17"/>
      <c r="O812" s="17"/>
      <c r="P812" s="17"/>
      <c r="Q812" s="17"/>
      <c r="R812" s="17"/>
      <c r="S812" s="17"/>
      <c r="T812" s="17"/>
      <c r="U812" s="17"/>
      <c r="V812" s="18"/>
      <c r="W812" s="17"/>
      <c r="X812" s="17"/>
      <c r="Y812" s="17"/>
      <c r="Z812" s="17"/>
    </row>
    <row r="813" spans="1:26" ht="12.75" customHeight="1">
      <c r="A813" s="17"/>
      <c r="B813" s="17"/>
      <c r="C813" s="17"/>
      <c r="D813" s="17"/>
      <c r="E813" s="17"/>
      <c r="F813" s="17"/>
      <c r="G813" s="17"/>
      <c r="H813" s="17"/>
      <c r="I813" s="17"/>
      <c r="J813" s="17"/>
      <c r="K813" s="17"/>
      <c r="L813" s="17"/>
      <c r="M813" s="17"/>
      <c r="N813" s="17"/>
      <c r="O813" s="17"/>
      <c r="P813" s="17"/>
      <c r="Q813" s="17"/>
      <c r="R813" s="17"/>
      <c r="S813" s="17"/>
      <c r="T813" s="17"/>
      <c r="U813" s="17"/>
      <c r="V813" s="18"/>
      <c r="W813" s="17"/>
      <c r="X813" s="17"/>
      <c r="Y813" s="17"/>
      <c r="Z813" s="17"/>
    </row>
    <row r="814" spans="1:26" ht="12.75" customHeight="1">
      <c r="A814" s="17"/>
      <c r="B814" s="17"/>
      <c r="C814" s="17"/>
      <c r="D814" s="17"/>
      <c r="E814" s="17"/>
      <c r="F814" s="17"/>
      <c r="G814" s="17"/>
      <c r="H814" s="17"/>
      <c r="I814" s="17"/>
      <c r="J814" s="17"/>
      <c r="K814" s="17"/>
      <c r="L814" s="17"/>
      <c r="M814" s="17"/>
      <c r="N814" s="17"/>
      <c r="O814" s="17"/>
      <c r="P814" s="17"/>
      <c r="Q814" s="17"/>
      <c r="R814" s="17"/>
      <c r="S814" s="17"/>
      <c r="T814" s="17"/>
      <c r="U814" s="17"/>
      <c r="V814" s="18"/>
      <c r="W814" s="17"/>
      <c r="X814" s="17"/>
      <c r="Y814" s="17"/>
      <c r="Z814" s="17"/>
    </row>
    <row r="815" spans="1:26" ht="12.75" customHeight="1">
      <c r="A815" s="17"/>
      <c r="B815" s="17"/>
      <c r="C815" s="17"/>
      <c r="D815" s="17"/>
      <c r="E815" s="17"/>
      <c r="F815" s="17"/>
      <c r="G815" s="17"/>
      <c r="H815" s="17"/>
      <c r="I815" s="17"/>
      <c r="J815" s="17"/>
      <c r="K815" s="17"/>
      <c r="L815" s="17"/>
      <c r="M815" s="17"/>
      <c r="N815" s="17"/>
      <c r="O815" s="17"/>
      <c r="P815" s="17"/>
      <c r="Q815" s="17"/>
      <c r="R815" s="17"/>
      <c r="S815" s="17"/>
      <c r="T815" s="17"/>
      <c r="U815" s="17"/>
      <c r="V815" s="18"/>
      <c r="W815" s="17"/>
      <c r="X815" s="17"/>
      <c r="Y815" s="17"/>
      <c r="Z815" s="17"/>
    </row>
    <row r="816" spans="1:26" ht="12.75" customHeight="1">
      <c r="A816" s="17"/>
      <c r="B816" s="17"/>
      <c r="C816" s="17"/>
      <c r="D816" s="17"/>
      <c r="E816" s="17"/>
      <c r="F816" s="17"/>
      <c r="G816" s="17"/>
      <c r="H816" s="17"/>
      <c r="I816" s="17"/>
      <c r="J816" s="17"/>
      <c r="K816" s="17"/>
      <c r="L816" s="17"/>
      <c r="M816" s="17"/>
      <c r="N816" s="17"/>
      <c r="O816" s="17"/>
      <c r="P816" s="17"/>
      <c r="Q816" s="17"/>
      <c r="R816" s="17"/>
      <c r="S816" s="17"/>
      <c r="T816" s="17"/>
      <c r="U816" s="17"/>
      <c r="V816" s="18"/>
      <c r="W816" s="17"/>
      <c r="X816" s="17"/>
      <c r="Y816" s="17"/>
      <c r="Z816" s="17"/>
    </row>
    <row r="817" spans="1:26" ht="12.75" customHeight="1">
      <c r="A817" s="17"/>
      <c r="B817" s="17"/>
      <c r="C817" s="17"/>
      <c r="D817" s="17"/>
      <c r="E817" s="17"/>
      <c r="F817" s="17"/>
      <c r="G817" s="17"/>
      <c r="H817" s="17"/>
      <c r="I817" s="17"/>
      <c r="J817" s="17"/>
      <c r="K817" s="17"/>
      <c r="L817" s="17"/>
      <c r="M817" s="17"/>
      <c r="N817" s="17"/>
      <c r="O817" s="17"/>
      <c r="P817" s="17"/>
      <c r="Q817" s="17"/>
      <c r="R817" s="17"/>
      <c r="S817" s="17"/>
      <c r="T817" s="17"/>
      <c r="U817" s="17"/>
      <c r="V817" s="18"/>
      <c r="W817" s="17"/>
      <c r="X817" s="17"/>
      <c r="Y817" s="17"/>
      <c r="Z817" s="17"/>
    </row>
    <row r="818" spans="1:26" ht="12.75" customHeight="1">
      <c r="A818" s="17"/>
      <c r="B818" s="17"/>
      <c r="C818" s="17"/>
      <c r="D818" s="17"/>
      <c r="E818" s="17"/>
      <c r="F818" s="17"/>
      <c r="G818" s="17"/>
      <c r="H818" s="17"/>
      <c r="I818" s="17"/>
      <c r="J818" s="17"/>
      <c r="K818" s="17"/>
      <c r="L818" s="17"/>
      <c r="M818" s="17"/>
      <c r="N818" s="17"/>
      <c r="O818" s="17"/>
      <c r="P818" s="17"/>
      <c r="Q818" s="17"/>
      <c r="R818" s="17"/>
      <c r="S818" s="17"/>
      <c r="T818" s="17"/>
      <c r="U818" s="17"/>
      <c r="V818" s="18"/>
      <c r="W818" s="17"/>
      <c r="X818" s="17"/>
      <c r="Y818" s="17"/>
      <c r="Z818" s="17"/>
    </row>
    <row r="819" spans="1:26" ht="12.75" customHeight="1">
      <c r="A819" s="17"/>
      <c r="B819" s="17"/>
      <c r="C819" s="17"/>
      <c r="D819" s="17"/>
      <c r="E819" s="17"/>
      <c r="F819" s="17"/>
      <c r="G819" s="17"/>
      <c r="H819" s="17"/>
      <c r="I819" s="17"/>
      <c r="J819" s="17"/>
      <c r="K819" s="17"/>
      <c r="L819" s="17"/>
      <c r="M819" s="17"/>
      <c r="N819" s="17"/>
      <c r="O819" s="17"/>
      <c r="P819" s="17"/>
      <c r="Q819" s="17"/>
      <c r="R819" s="17"/>
      <c r="S819" s="17"/>
      <c r="T819" s="17"/>
      <c r="U819" s="17"/>
      <c r="V819" s="18"/>
      <c r="W819" s="17"/>
      <c r="X819" s="17"/>
      <c r="Y819" s="17"/>
      <c r="Z819" s="17"/>
    </row>
    <row r="820" spans="1:26" ht="12.75" customHeight="1">
      <c r="A820" s="17"/>
      <c r="B820" s="17"/>
      <c r="C820" s="17"/>
      <c r="D820" s="17"/>
      <c r="E820" s="17"/>
      <c r="F820" s="17"/>
      <c r="G820" s="17"/>
      <c r="H820" s="17"/>
      <c r="I820" s="17"/>
      <c r="J820" s="17"/>
      <c r="K820" s="17"/>
      <c r="L820" s="17"/>
      <c r="M820" s="17"/>
      <c r="N820" s="17"/>
      <c r="O820" s="17"/>
      <c r="P820" s="17"/>
      <c r="Q820" s="17"/>
      <c r="R820" s="17"/>
      <c r="S820" s="17"/>
      <c r="T820" s="17"/>
      <c r="U820" s="17"/>
      <c r="V820" s="18"/>
      <c r="W820" s="17"/>
      <c r="X820" s="17"/>
      <c r="Y820" s="17"/>
      <c r="Z820" s="17"/>
    </row>
    <row r="821" spans="1:26" ht="12.75" customHeight="1">
      <c r="A821" s="17"/>
      <c r="B821" s="17"/>
      <c r="C821" s="17"/>
      <c r="D821" s="17"/>
      <c r="E821" s="17"/>
      <c r="F821" s="17"/>
      <c r="G821" s="17"/>
      <c r="H821" s="17"/>
      <c r="I821" s="17"/>
      <c r="J821" s="17"/>
      <c r="K821" s="17"/>
      <c r="L821" s="17"/>
      <c r="M821" s="17"/>
      <c r="N821" s="17"/>
      <c r="O821" s="17"/>
      <c r="P821" s="17"/>
      <c r="Q821" s="17"/>
      <c r="R821" s="17"/>
      <c r="S821" s="17"/>
      <c r="T821" s="17"/>
      <c r="U821" s="17"/>
      <c r="V821" s="18"/>
      <c r="W821" s="17"/>
      <c r="X821" s="17"/>
      <c r="Y821" s="17"/>
      <c r="Z821" s="17"/>
    </row>
    <row r="822" spans="1:26" ht="12.75" customHeight="1">
      <c r="A822" s="17"/>
      <c r="B822" s="17"/>
      <c r="C822" s="17"/>
      <c r="D822" s="17"/>
      <c r="E822" s="17"/>
      <c r="F822" s="17"/>
      <c r="G822" s="17"/>
      <c r="H822" s="17"/>
      <c r="I822" s="17"/>
      <c r="J822" s="17"/>
      <c r="K822" s="17"/>
      <c r="L822" s="17"/>
      <c r="M822" s="17"/>
      <c r="N822" s="17"/>
      <c r="O822" s="17"/>
      <c r="P822" s="17"/>
      <c r="Q822" s="17"/>
      <c r="R822" s="17"/>
      <c r="S822" s="17"/>
      <c r="T822" s="17"/>
      <c r="U822" s="17"/>
      <c r="V822" s="18"/>
      <c r="W822" s="17"/>
      <c r="X822" s="17"/>
      <c r="Y822" s="17"/>
      <c r="Z822" s="17"/>
    </row>
    <row r="823" spans="1:26" ht="12.75" customHeight="1">
      <c r="A823" s="17"/>
      <c r="B823" s="17"/>
      <c r="C823" s="17"/>
      <c r="D823" s="17"/>
      <c r="E823" s="17"/>
      <c r="F823" s="17"/>
      <c r="G823" s="17"/>
      <c r="H823" s="17"/>
      <c r="I823" s="17"/>
      <c r="J823" s="17"/>
      <c r="K823" s="17"/>
      <c r="L823" s="17"/>
      <c r="M823" s="17"/>
      <c r="N823" s="17"/>
      <c r="O823" s="17"/>
      <c r="P823" s="17"/>
      <c r="Q823" s="17"/>
      <c r="R823" s="17"/>
      <c r="S823" s="17"/>
      <c r="T823" s="17"/>
      <c r="U823" s="17"/>
      <c r="V823" s="18"/>
      <c r="W823" s="17"/>
      <c r="X823" s="17"/>
      <c r="Y823" s="17"/>
      <c r="Z823" s="17"/>
    </row>
    <row r="824" spans="1:26" ht="12.75" customHeight="1">
      <c r="A824" s="17"/>
      <c r="B824" s="17"/>
      <c r="C824" s="17"/>
      <c r="D824" s="17"/>
      <c r="E824" s="17"/>
      <c r="F824" s="17"/>
      <c r="G824" s="17"/>
      <c r="H824" s="17"/>
      <c r="I824" s="17"/>
      <c r="J824" s="17"/>
      <c r="K824" s="17"/>
      <c r="L824" s="17"/>
      <c r="M824" s="17"/>
      <c r="N824" s="17"/>
      <c r="O824" s="17"/>
      <c r="P824" s="17"/>
      <c r="Q824" s="17"/>
      <c r="R824" s="17"/>
      <c r="S824" s="17"/>
      <c r="T824" s="17"/>
      <c r="U824" s="17"/>
      <c r="V824" s="18"/>
      <c r="W824" s="17"/>
      <c r="X824" s="17"/>
      <c r="Y824" s="17"/>
      <c r="Z824" s="17"/>
    </row>
    <row r="825" spans="1:26" ht="12.75" customHeight="1">
      <c r="A825" s="17"/>
      <c r="B825" s="17"/>
      <c r="C825" s="17"/>
      <c r="D825" s="17"/>
      <c r="E825" s="17"/>
      <c r="F825" s="17"/>
      <c r="G825" s="17"/>
      <c r="H825" s="17"/>
      <c r="I825" s="17"/>
      <c r="J825" s="17"/>
      <c r="K825" s="17"/>
      <c r="L825" s="17"/>
      <c r="M825" s="17"/>
      <c r="N825" s="17"/>
      <c r="O825" s="17"/>
      <c r="P825" s="17"/>
      <c r="Q825" s="17"/>
      <c r="R825" s="17"/>
      <c r="S825" s="17"/>
      <c r="T825" s="17"/>
      <c r="U825" s="17"/>
      <c r="V825" s="18"/>
      <c r="W825" s="17"/>
      <c r="X825" s="17"/>
      <c r="Y825" s="17"/>
      <c r="Z825" s="17"/>
    </row>
    <row r="826" spans="1:26" ht="12.75" customHeight="1">
      <c r="A826" s="17"/>
      <c r="B826" s="17"/>
      <c r="C826" s="17"/>
      <c r="D826" s="17"/>
      <c r="E826" s="17"/>
      <c r="F826" s="17"/>
      <c r="G826" s="17"/>
      <c r="H826" s="17"/>
      <c r="I826" s="17"/>
      <c r="J826" s="17"/>
      <c r="K826" s="17"/>
      <c r="L826" s="17"/>
      <c r="M826" s="17"/>
      <c r="N826" s="17"/>
      <c r="O826" s="17"/>
      <c r="P826" s="17"/>
      <c r="Q826" s="17"/>
      <c r="R826" s="17"/>
      <c r="S826" s="17"/>
      <c r="T826" s="17"/>
      <c r="U826" s="17"/>
      <c r="V826" s="18"/>
      <c r="W826" s="17"/>
      <c r="X826" s="17"/>
      <c r="Y826" s="17"/>
      <c r="Z826" s="17"/>
    </row>
    <row r="827" spans="1:26" ht="12.75" customHeight="1">
      <c r="A827" s="17"/>
      <c r="B827" s="17"/>
      <c r="C827" s="17"/>
      <c r="D827" s="17"/>
      <c r="E827" s="17"/>
      <c r="F827" s="17"/>
      <c r="G827" s="17"/>
      <c r="H827" s="17"/>
      <c r="I827" s="17"/>
      <c r="J827" s="17"/>
      <c r="K827" s="17"/>
      <c r="L827" s="17"/>
      <c r="M827" s="17"/>
      <c r="N827" s="17"/>
      <c r="O827" s="17"/>
      <c r="P827" s="17"/>
      <c r="Q827" s="17"/>
      <c r="R827" s="17"/>
      <c r="S827" s="17"/>
      <c r="T827" s="17"/>
      <c r="U827" s="17"/>
      <c r="V827" s="18"/>
      <c r="W827" s="17"/>
      <c r="X827" s="17"/>
      <c r="Y827" s="17"/>
      <c r="Z827" s="17"/>
    </row>
    <row r="828" spans="1:26" ht="12.75" customHeight="1">
      <c r="A828" s="17"/>
      <c r="B828" s="17"/>
      <c r="C828" s="17"/>
      <c r="D828" s="17"/>
      <c r="E828" s="17"/>
      <c r="F828" s="17"/>
      <c r="G828" s="17"/>
      <c r="H828" s="17"/>
      <c r="I828" s="17"/>
      <c r="J828" s="17"/>
      <c r="K828" s="17"/>
      <c r="L828" s="17"/>
      <c r="M828" s="17"/>
      <c r="N828" s="17"/>
      <c r="O828" s="17"/>
      <c r="P828" s="17"/>
      <c r="Q828" s="17"/>
      <c r="R828" s="17"/>
      <c r="S828" s="17"/>
      <c r="T828" s="17"/>
      <c r="U828" s="17"/>
      <c r="V828" s="18"/>
      <c r="W828" s="17"/>
      <c r="X828" s="17"/>
      <c r="Y828" s="17"/>
      <c r="Z828" s="17"/>
    </row>
    <row r="829" spans="1:26" ht="12.75" customHeight="1">
      <c r="A829" s="17"/>
      <c r="B829" s="17"/>
      <c r="C829" s="17"/>
      <c r="D829" s="17"/>
      <c r="E829" s="17"/>
      <c r="F829" s="17"/>
      <c r="G829" s="17"/>
      <c r="H829" s="17"/>
      <c r="I829" s="17"/>
      <c r="J829" s="17"/>
      <c r="K829" s="17"/>
      <c r="L829" s="17"/>
      <c r="M829" s="17"/>
      <c r="N829" s="17"/>
      <c r="O829" s="17"/>
      <c r="P829" s="17"/>
      <c r="Q829" s="17"/>
      <c r="R829" s="17"/>
      <c r="S829" s="17"/>
      <c r="T829" s="17"/>
      <c r="U829" s="17"/>
      <c r="V829" s="18"/>
      <c r="W829" s="17"/>
      <c r="X829" s="17"/>
      <c r="Y829" s="17"/>
      <c r="Z829" s="17"/>
    </row>
    <row r="830" spans="1:26" ht="12.75" customHeight="1">
      <c r="A830" s="17"/>
      <c r="B830" s="17"/>
      <c r="C830" s="17"/>
      <c r="D830" s="17"/>
      <c r="E830" s="17"/>
      <c r="F830" s="17"/>
      <c r="G830" s="17"/>
      <c r="H830" s="17"/>
      <c r="I830" s="17"/>
      <c r="J830" s="17"/>
      <c r="K830" s="17"/>
      <c r="L830" s="17"/>
      <c r="M830" s="17"/>
      <c r="N830" s="17"/>
      <c r="O830" s="17"/>
      <c r="P830" s="17"/>
      <c r="Q830" s="17"/>
      <c r="R830" s="17"/>
      <c r="S830" s="17"/>
      <c r="T830" s="17"/>
      <c r="U830" s="17"/>
      <c r="V830" s="18"/>
      <c r="W830" s="17"/>
      <c r="X830" s="17"/>
      <c r="Y830" s="17"/>
      <c r="Z830" s="17"/>
    </row>
    <row r="831" spans="1:26" ht="12.75" customHeight="1">
      <c r="A831" s="17"/>
      <c r="B831" s="17"/>
      <c r="C831" s="17"/>
      <c r="D831" s="17"/>
      <c r="E831" s="17"/>
      <c r="F831" s="17"/>
      <c r="G831" s="17"/>
      <c r="H831" s="17"/>
      <c r="I831" s="17"/>
      <c r="J831" s="17"/>
      <c r="K831" s="17"/>
      <c r="L831" s="17"/>
      <c r="M831" s="17"/>
      <c r="N831" s="17"/>
      <c r="O831" s="17"/>
      <c r="P831" s="17"/>
      <c r="Q831" s="17"/>
      <c r="R831" s="17"/>
      <c r="S831" s="17"/>
      <c r="T831" s="17"/>
      <c r="U831" s="17"/>
      <c r="V831" s="18"/>
      <c r="W831" s="17"/>
      <c r="X831" s="17"/>
      <c r="Y831" s="17"/>
      <c r="Z831" s="17"/>
    </row>
    <row r="832" spans="1:26" ht="12.75" customHeight="1">
      <c r="A832" s="17"/>
      <c r="B832" s="17"/>
      <c r="C832" s="17"/>
      <c r="D832" s="17"/>
      <c r="E832" s="17"/>
      <c r="F832" s="17"/>
      <c r="G832" s="17"/>
      <c r="H832" s="17"/>
      <c r="I832" s="17"/>
      <c r="J832" s="17"/>
      <c r="K832" s="17"/>
      <c r="L832" s="17"/>
      <c r="M832" s="17"/>
      <c r="N832" s="17"/>
      <c r="O832" s="17"/>
      <c r="P832" s="17"/>
      <c r="Q832" s="17"/>
      <c r="R832" s="17"/>
      <c r="S832" s="17"/>
      <c r="T832" s="17"/>
      <c r="U832" s="17"/>
      <c r="V832" s="18"/>
      <c r="W832" s="17"/>
      <c r="X832" s="17"/>
      <c r="Y832" s="17"/>
      <c r="Z832" s="17"/>
    </row>
    <row r="833" spans="1:26" ht="12.75" customHeight="1">
      <c r="A833" s="17"/>
      <c r="B833" s="17"/>
      <c r="C833" s="17"/>
      <c r="D833" s="17"/>
      <c r="E833" s="17"/>
      <c r="F833" s="17"/>
      <c r="G833" s="17"/>
      <c r="H833" s="17"/>
      <c r="I833" s="17"/>
      <c r="J833" s="17"/>
      <c r="K833" s="17"/>
      <c r="L833" s="17"/>
      <c r="M833" s="17"/>
      <c r="N833" s="17"/>
      <c r="O833" s="17"/>
      <c r="P833" s="17"/>
      <c r="Q833" s="17"/>
      <c r="R833" s="17"/>
      <c r="S833" s="17"/>
      <c r="T833" s="17"/>
      <c r="U833" s="17"/>
      <c r="V833" s="18"/>
      <c r="W833" s="17"/>
      <c r="X833" s="17"/>
      <c r="Y833" s="17"/>
      <c r="Z833" s="17"/>
    </row>
    <row r="834" spans="1:26" ht="12.75" customHeight="1">
      <c r="A834" s="17"/>
      <c r="B834" s="17"/>
      <c r="C834" s="17"/>
      <c r="D834" s="17"/>
      <c r="E834" s="17"/>
      <c r="F834" s="17"/>
      <c r="G834" s="17"/>
      <c r="H834" s="17"/>
      <c r="I834" s="17"/>
      <c r="J834" s="17"/>
      <c r="K834" s="17"/>
      <c r="L834" s="17"/>
      <c r="M834" s="17"/>
      <c r="N834" s="17"/>
      <c r="O834" s="17"/>
      <c r="P834" s="17"/>
      <c r="Q834" s="17"/>
      <c r="R834" s="17"/>
      <c r="S834" s="17"/>
      <c r="T834" s="17"/>
      <c r="U834" s="17"/>
      <c r="V834" s="18"/>
      <c r="W834" s="17"/>
      <c r="X834" s="17"/>
      <c r="Y834" s="17"/>
      <c r="Z834" s="17"/>
    </row>
    <row r="835" spans="1:26" ht="12.75" customHeight="1">
      <c r="A835" s="17"/>
      <c r="B835" s="17"/>
      <c r="C835" s="17"/>
      <c r="D835" s="17"/>
      <c r="E835" s="17"/>
      <c r="F835" s="17"/>
      <c r="G835" s="17"/>
      <c r="H835" s="17"/>
      <c r="I835" s="17"/>
      <c r="J835" s="17"/>
      <c r="K835" s="17"/>
      <c r="L835" s="17"/>
      <c r="M835" s="17"/>
      <c r="N835" s="17"/>
      <c r="O835" s="17"/>
      <c r="P835" s="17"/>
      <c r="Q835" s="17"/>
      <c r="R835" s="17"/>
      <c r="S835" s="17"/>
      <c r="T835" s="17"/>
      <c r="U835" s="17"/>
      <c r="V835" s="18"/>
      <c r="W835" s="17"/>
      <c r="X835" s="17"/>
      <c r="Y835" s="17"/>
      <c r="Z835" s="17"/>
    </row>
    <row r="836" spans="1:26" ht="12.75" customHeight="1">
      <c r="A836" s="17"/>
      <c r="B836" s="17"/>
      <c r="C836" s="17"/>
      <c r="D836" s="17"/>
      <c r="E836" s="17"/>
      <c r="F836" s="17"/>
      <c r="G836" s="17"/>
      <c r="H836" s="17"/>
      <c r="I836" s="17"/>
      <c r="J836" s="17"/>
      <c r="K836" s="17"/>
      <c r="L836" s="17"/>
      <c r="M836" s="17"/>
      <c r="N836" s="17"/>
      <c r="O836" s="17"/>
      <c r="P836" s="17"/>
      <c r="Q836" s="17"/>
      <c r="R836" s="17"/>
      <c r="S836" s="17"/>
      <c r="T836" s="17"/>
      <c r="U836" s="17"/>
      <c r="V836" s="18"/>
      <c r="W836" s="17"/>
      <c r="X836" s="17"/>
      <c r="Y836" s="17"/>
      <c r="Z836" s="17"/>
    </row>
    <row r="837" spans="1:26" ht="12.75" customHeight="1">
      <c r="A837" s="17"/>
      <c r="B837" s="17"/>
      <c r="C837" s="17"/>
      <c r="D837" s="17"/>
      <c r="E837" s="17"/>
      <c r="F837" s="17"/>
      <c r="G837" s="17"/>
      <c r="H837" s="17"/>
      <c r="I837" s="17"/>
      <c r="J837" s="17"/>
      <c r="K837" s="17"/>
      <c r="L837" s="17"/>
      <c r="M837" s="17"/>
      <c r="N837" s="17"/>
      <c r="O837" s="17"/>
      <c r="P837" s="17"/>
      <c r="Q837" s="17"/>
      <c r="R837" s="17"/>
      <c r="S837" s="17"/>
      <c r="T837" s="17"/>
      <c r="U837" s="17"/>
      <c r="V837" s="18"/>
      <c r="W837" s="17"/>
      <c r="X837" s="17"/>
      <c r="Y837" s="17"/>
      <c r="Z837" s="17"/>
    </row>
    <row r="838" spans="1:26" ht="12.75" customHeight="1">
      <c r="A838" s="17"/>
      <c r="B838" s="17"/>
      <c r="C838" s="17"/>
      <c r="D838" s="17"/>
      <c r="E838" s="17"/>
      <c r="F838" s="17"/>
      <c r="G838" s="17"/>
      <c r="H838" s="17"/>
      <c r="I838" s="17"/>
      <c r="J838" s="17"/>
      <c r="K838" s="17"/>
      <c r="L838" s="17"/>
      <c r="M838" s="17"/>
      <c r="N838" s="17"/>
      <c r="O838" s="17"/>
      <c r="P838" s="17"/>
      <c r="Q838" s="17"/>
      <c r="R838" s="17"/>
      <c r="S838" s="17"/>
      <c r="T838" s="17"/>
      <c r="U838" s="17"/>
      <c r="V838" s="18"/>
      <c r="W838" s="17"/>
      <c r="X838" s="17"/>
      <c r="Y838" s="17"/>
      <c r="Z838" s="17"/>
    </row>
    <row r="839" spans="1:26" ht="12.75" customHeight="1">
      <c r="A839" s="17"/>
      <c r="B839" s="17"/>
      <c r="C839" s="17"/>
      <c r="D839" s="17"/>
      <c r="E839" s="17"/>
      <c r="F839" s="17"/>
      <c r="G839" s="17"/>
      <c r="H839" s="17"/>
      <c r="I839" s="17"/>
      <c r="J839" s="17"/>
      <c r="K839" s="17"/>
      <c r="L839" s="17"/>
      <c r="M839" s="17"/>
      <c r="N839" s="17"/>
      <c r="O839" s="17"/>
      <c r="P839" s="17"/>
      <c r="Q839" s="17"/>
      <c r="R839" s="17"/>
      <c r="S839" s="17"/>
      <c r="T839" s="17"/>
      <c r="U839" s="17"/>
      <c r="V839" s="18"/>
      <c r="W839" s="17"/>
      <c r="X839" s="17"/>
      <c r="Y839" s="17"/>
      <c r="Z839" s="17"/>
    </row>
    <row r="840" spans="1:26" ht="12.75" customHeight="1">
      <c r="A840" s="17"/>
      <c r="B840" s="17"/>
      <c r="C840" s="17"/>
      <c r="D840" s="17"/>
      <c r="E840" s="17"/>
      <c r="F840" s="17"/>
      <c r="G840" s="17"/>
      <c r="H840" s="17"/>
      <c r="I840" s="17"/>
      <c r="J840" s="17"/>
      <c r="K840" s="17"/>
      <c r="L840" s="17"/>
      <c r="M840" s="17"/>
      <c r="N840" s="17"/>
      <c r="O840" s="17"/>
      <c r="P840" s="17"/>
      <c r="Q840" s="17"/>
      <c r="R840" s="17"/>
      <c r="S840" s="17"/>
      <c r="T840" s="17"/>
      <c r="U840" s="17"/>
      <c r="V840" s="18"/>
      <c r="W840" s="17"/>
      <c r="X840" s="17"/>
      <c r="Y840" s="17"/>
      <c r="Z840" s="17"/>
    </row>
    <row r="841" spans="1:26" ht="12.75" customHeight="1">
      <c r="A841" s="17"/>
      <c r="B841" s="17"/>
      <c r="C841" s="17"/>
      <c r="D841" s="17"/>
      <c r="E841" s="17"/>
      <c r="F841" s="17"/>
      <c r="G841" s="17"/>
      <c r="H841" s="17"/>
      <c r="I841" s="17"/>
      <c r="J841" s="17"/>
      <c r="K841" s="17"/>
      <c r="L841" s="17"/>
      <c r="M841" s="17"/>
      <c r="N841" s="17"/>
      <c r="O841" s="17"/>
      <c r="P841" s="17"/>
      <c r="Q841" s="17"/>
      <c r="R841" s="17"/>
      <c r="S841" s="17"/>
      <c r="T841" s="17"/>
      <c r="U841" s="17"/>
      <c r="V841" s="18"/>
      <c r="W841" s="17"/>
      <c r="X841" s="17"/>
      <c r="Y841" s="17"/>
      <c r="Z841" s="17"/>
    </row>
    <row r="842" spans="1:26" ht="12.75" customHeight="1">
      <c r="A842" s="17"/>
      <c r="B842" s="17"/>
      <c r="C842" s="17"/>
      <c r="D842" s="17"/>
      <c r="E842" s="17"/>
      <c r="F842" s="17"/>
      <c r="G842" s="17"/>
      <c r="H842" s="17"/>
      <c r="I842" s="17"/>
      <c r="J842" s="17"/>
      <c r="K842" s="17"/>
      <c r="L842" s="17"/>
      <c r="M842" s="17"/>
      <c r="N842" s="17"/>
      <c r="O842" s="17"/>
      <c r="P842" s="17"/>
      <c r="Q842" s="17"/>
      <c r="R842" s="17"/>
      <c r="S842" s="17"/>
      <c r="T842" s="17"/>
      <c r="U842" s="17"/>
      <c r="V842" s="18"/>
      <c r="W842" s="17"/>
      <c r="X842" s="17"/>
      <c r="Y842" s="17"/>
      <c r="Z842" s="17"/>
    </row>
    <row r="843" spans="1:26" ht="12.75" customHeight="1">
      <c r="A843" s="17"/>
      <c r="B843" s="17"/>
      <c r="C843" s="17"/>
      <c r="D843" s="17"/>
      <c r="E843" s="17"/>
      <c r="F843" s="17"/>
      <c r="G843" s="17"/>
      <c r="H843" s="17"/>
      <c r="I843" s="17"/>
      <c r="J843" s="17"/>
      <c r="K843" s="17"/>
      <c r="L843" s="17"/>
      <c r="M843" s="17"/>
      <c r="N843" s="17"/>
      <c r="O843" s="17"/>
      <c r="P843" s="17"/>
      <c r="Q843" s="17"/>
      <c r="R843" s="17"/>
      <c r="S843" s="17"/>
      <c r="T843" s="17"/>
      <c r="U843" s="17"/>
      <c r="V843" s="18"/>
      <c r="W843" s="17"/>
      <c r="X843" s="17"/>
      <c r="Y843" s="17"/>
      <c r="Z843" s="17"/>
    </row>
    <row r="844" spans="1:26" ht="12.75" customHeight="1">
      <c r="A844" s="17"/>
      <c r="B844" s="17"/>
      <c r="C844" s="17"/>
      <c r="D844" s="17"/>
      <c r="E844" s="17"/>
      <c r="F844" s="17"/>
      <c r="G844" s="17"/>
      <c r="H844" s="17"/>
      <c r="I844" s="17"/>
      <c r="J844" s="17"/>
      <c r="K844" s="17"/>
      <c r="L844" s="17"/>
      <c r="M844" s="17"/>
      <c r="N844" s="17"/>
      <c r="O844" s="17"/>
      <c r="P844" s="17"/>
      <c r="Q844" s="17"/>
      <c r="R844" s="17"/>
      <c r="S844" s="17"/>
      <c r="T844" s="17"/>
      <c r="U844" s="17"/>
      <c r="V844" s="18"/>
      <c r="W844" s="17"/>
      <c r="X844" s="17"/>
      <c r="Y844" s="17"/>
      <c r="Z844" s="17"/>
    </row>
    <row r="845" spans="1:26" ht="12.75" customHeight="1">
      <c r="A845" s="17"/>
      <c r="B845" s="17"/>
      <c r="C845" s="17"/>
      <c r="D845" s="17"/>
      <c r="E845" s="17"/>
      <c r="F845" s="17"/>
      <c r="G845" s="17"/>
      <c r="H845" s="17"/>
      <c r="I845" s="17"/>
      <c r="J845" s="17"/>
      <c r="K845" s="17"/>
      <c r="L845" s="17"/>
      <c r="M845" s="17"/>
      <c r="N845" s="17"/>
      <c r="O845" s="17"/>
      <c r="P845" s="17"/>
      <c r="Q845" s="17"/>
      <c r="R845" s="17"/>
      <c r="S845" s="17"/>
      <c r="T845" s="17"/>
      <c r="U845" s="17"/>
      <c r="V845" s="18"/>
      <c r="W845" s="17"/>
      <c r="X845" s="17"/>
      <c r="Y845" s="17"/>
      <c r="Z845" s="17"/>
    </row>
    <row r="846" spans="1:26" ht="12.75" customHeight="1">
      <c r="A846" s="17"/>
      <c r="B846" s="17"/>
      <c r="C846" s="17"/>
      <c r="D846" s="17"/>
      <c r="E846" s="17"/>
      <c r="F846" s="17"/>
      <c r="G846" s="17"/>
      <c r="H846" s="17"/>
      <c r="I846" s="17"/>
      <c r="J846" s="17"/>
      <c r="K846" s="17"/>
      <c r="L846" s="17"/>
      <c r="M846" s="17"/>
      <c r="N846" s="17"/>
      <c r="O846" s="17"/>
      <c r="P846" s="17"/>
      <c r="Q846" s="17"/>
      <c r="R846" s="17"/>
      <c r="S846" s="17"/>
      <c r="T846" s="17"/>
      <c r="U846" s="17"/>
      <c r="V846" s="18"/>
      <c r="W846" s="17"/>
      <c r="X846" s="17"/>
      <c r="Y846" s="17"/>
      <c r="Z846" s="17"/>
    </row>
    <row r="847" spans="1:26" ht="12.75" customHeight="1">
      <c r="A847" s="17"/>
      <c r="B847" s="17"/>
      <c r="C847" s="17"/>
      <c r="D847" s="17"/>
      <c r="E847" s="17"/>
      <c r="F847" s="17"/>
      <c r="G847" s="17"/>
      <c r="H847" s="17"/>
      <c r="I847" s="17"/>
      <c r="J847" s="17"/>
      <c r="K847" s="17"/>
      <c r="L847" s="17"/>
      <c r="M847" s="17"/>
      <c r="N847" s="17"/>
      <c r="O847" s="17"/>
      <c r="P847" s="17"/>
      <c r="Q847" s="17"/>
      <c r="R847" s="17"/>
      <c r="S847" s="17"/>
      <c r="T847" s="17"/>
      <c r="U847" s="17"/>
      <c r="V847" s="18"/>
      <c r="W847" s="17"/>
      <c r="X847" s="17"/>
      <c r="Y847" s="17"/>
      <c r="Z847" s="17"/>
    </row>
    <row r="848" spans="1:26" ht="12.75" customHeight="1">
      <c r="A848" s="17"/>
      <c r="B848" s="17"/>
      <c r="C848" s="17"/>
      <c r="D848" s="17"/>
      <c r="E848" s="17"/>
      <c r="F848" s="17"/>
      <c r="G848" s="17"/>
      <c r="H848" s="17"/>
      <c r="I848" s="17"/>
      <c r="J848" s="17"/>
      <c r="K848" s="17"/>
      <c r="L848" s="17"/>
      <c r="M848" s="17"/>
      <c r="N848" s="17"/>
      <c r="O848" s="17"/>
      <c r="P848" s="17"/>
      <c r="Q848" s="17"/>
      <c r="R848" s="17"/>
      <c r="S848" s="17"/>
      <c r="T848" s="17"/>
      <c r="U848" s="17"/>
      <c r="V848" s="18"/>
      <c r="W848" s="17"/>
      <c r="X848" s="17"/>
      <c r="Y848" s="17"/>
      <c r="Z848" s="17"/>
    </row>
    <row r="849" spans="1:26" ht="12.75" customHeight="1">
      <c r="A849" s="17"/>
      <c r="B849" s="17"/>
      <c r="C849" s="17"/>
      <c r="D849" s="17"/>
      <c r="E849" s="17"/>
      <c r="F849" s="17"/>
      <c r="G849" s="17"/>
      <c r="H849" s="17"/>
      <c r="I849" s="17"/>
      <c r="J849" s="17"/>
      <c r="K849" s="17"/>
      <c r="L849" s="17"/>
      <c r="M849" s="17"/>
      <c r="N849" s="17"/>
      <c r="O849" s="17"/>
      <c r="P849" s="17"/>
      <c r="Q849" s="17"/>
      <c r="R849" s="17"/>
      <c r="S849" s="17"/>
      <c r="T849" s="17"/>
      <c r="U849" s="17"/>
      <c r="V849" s="18"/>
      <c r="W849" s="17"/>
      <c r="X849" s="17"/>
      <c r="Y849" s="17"/>
      <c r="Z849" s="17"/>
    </row>
    <row r="850" spans="1:26" ht="12.75" customHeight="1">
      <c r="A850" s="17"/>
      <c r="B850" s="17"/>
      <c r="C850" s="17"/>
      <c r="D850" s="17"/>
      <c r="E850" s="17"/>
      <c r="F850" s="17"/>
      <c r="G850" s="17"/>
      <c r="H850" s="17"/>
      <c r="I850" s="17"/>
      <c r="J850" s="17"/>
      <c r="K850" s="17"/>
      <c r="L850" s="17"/>
      <c r="M850" s="17"/>
      <c r="N850" s="17"/>
      <c r="O850" s="17"/>
      <c r="P850" s="17"/>
      <c r="Q850" s="17"/>
      <c r="R850" s="17"/>
      <c r="S850" s="17"/>
      <c r="T850" s="17"/>
      <c r="U850" s="17"/>
      <c r="V850" s="18"/>
      <c r="W850" s="17"/>
      <c r="X850" s="17"/>
      <c r="Y850" s="17"/>
      <c r="Z850" s="17"/>
    </row>
    <row r="851" spans="1:26" ht="12.75" customHeight="1">
      <c r="A851" s="17"/>
      <c r="B851" s="17"/>
      <c r="C851" s="17"/>
      <c r="D851" s="17"/>
      <c r="E851" s="17"/>
      <c r="F851" s="17"/>
      <c r="G851" s="17"/>
      <c r="H851" s="17"/>
      <c r="I851" s="17"/>
      <c r="J851" s="17"/>
      <c r="K851" s="17"/>
      <c r="L851" s="17"/>
      <c r="M851" s="17"/>
      <c r="N851" s="17"/>
      <c r="O851" s="17"/>
      <c r="P851" s="17"/>
      <c r="Q851" s="17"/>
      <c r="R851" s="17"/>
      <c r="S851" s="17"/>
      <c r="T851" s="17"/>
      <c r="U851" s="17"/>
      <c r="V851" s="18"/>
      <c r="W851" s="17"/>
      <c r="X851" s="17"/>
      <c r="Y851" s="17"/>
      <c r="Z851" s="17"/>
    </row>
    <row r="852" spans="1:26" ht="12.75" customHeight="1">
      <c r="A852" s="17"/>
      <c r="B852" s="17"/>
      <c r="C852" s="17"/>
      <c r="D852" s="17"/>
      <c r="E852" s="17"/>
      <c r="F852" s="17"/>
      <c r="G852" s="17"/>
      <c r="H852" s="17"/>
      <c r="I852" s="17"/>
      <c r="J852" s="17"/>
      <c r="K852" s="17"/>
      <c r="L852" s="17"/>
      <c r="M852" s="17"/>
      <c r="N852" s="17"/>
      <c r="O852" s="17"/>
      <c r="P852" s="17"/>
      <c r="Q852" s="17"/>
      <c r="R852" s="17"/>
      <c r="S852" s="17"/>
      <c r="T852" s="17"/>
      <c r="U852" s="17"/>
      <c r="V852" s="18"/>
      <c r="W852" s="17"/>
      <c r="X852" s="17"/>
      <c r="Y852" s="17"/>
      <c r="Z852" s="17"/>
    </row>
    <row r="853" spans="1:26" ht="12.75" customHeight="1">
      <c r="A853" s="17"/>
      <c r="B853" s="17"/>
      <c r="C853" s="17"/>
      <c r="D853" s="17"/>
      <c r="E853" s="17"/>
      <c r="F853" s="17"/>
      <c r="G853" s="17"/>
      <c r="H853" s="17"/>
      <c r="I853" s="17"/>
      <c r="J853" s="17"/>
      <c r="K853" s="17"/>
      <c r="L853" s="17"/>
      <c r="M853" s="17"/>
      <c r="N853" s="17"/>
      <c r="O853" s="17"/>
      <c r="P853" s="17"/>
      <c r="Q853" s="17"/>
      <c r="R853" s="17"/>
      <c r="S853" s="17"/>
      <c r="T853" s="17"/>
      <c r="U853" s="17"/>
      <c r="V853" s="18"/>
      <c r="W853" s="17"/>
      <c r="X853" s="17"/>
      <c r="Y853" s="17"/>
      <c r="Z853" s="17"/>
    </row>
    <row r="854" spans="1:26" ht="12.75" customHeight="1">
      <c r="A854" s="17"/>
      <c r="B854" s="17"/>
      <c r="C854" s="17"/>
      <c r="D854" s="17"/>
      <c r="E854" s="17"/>
      <c r="F854" s="17"/>
      <c r="G854" s="17"/>
      <c r="H854" s="17"/>
      <c r="I854" s="17"/>
      <c r="J854" s="17"/>
      <c r="K854" s="17"/>
      <c r="L854" s="17"/>
      <c r="M854" s="17"/>
      <c r="N854" s="17"/>
      <c r="O854" s="17"/>
      <c r="P854" s="17"/>
      <c r="Q854" s="17"/>
      <c r="R854" s="17"/>
      <c r="S854" s="17"/>
      <c r="T854" s="17"/>
      <c r="U854" s="17"/>
      <c r="V854" s="18"/>
      <c r="W854" s="17"/>
      <c r="X854" s="17"/>
      <c r="Y854" s="17"/>
      <c r="Z854" s="17"/>
    </row>
    <row r="855" spans="1:26" ht="12.75" customHeight="1">
      <c r="A855" s="17"/>
      <c r="B855" s="17"/>
      <c r="C855" s="17"/>
      <c r="D855" s="17"/>
      <c r="E855" s="17"/>
      <c r="F855" s="17"/>
      <c r="G855" s="17"/>
      <c r="H855" s="17"/>
      <c r="I855" s="17"/>
      <c r="J855" s="17"/>
      <c r="K855" s="17"/>
      <c r="L855" s="17"/>
      <c r="M855" s="17"/>
      <c r="N855" s="17"/>
      <c r="O855" s="17"/>
      <c r="P855" s="17"/>
      <c r="Q855" s="17"/>
      <c r="R855" s="17"/>
      <c r="S855" s="17"/>
      <c r="T855" s="17"/>
      <c r="U855" s="17"/>
      <c r="V855" s="18"/>
      <c r="W855" s="17"/>
      <c r="X855" s="17"/>
      <c r="Y855" s="17"/>
      <c r="Z855" s="17"/>
    </row>
    <row r="856" spans="1:26" ht="12.75" customHeight="1">
      <c r="A856" s="17"/>
      <c r="B856" s="17"/>
      <c r="C856" s="17"/>
      <c r="D856" s="17"/>
      <c r="E856" s="17"/>
      <c r="F856" s="17"/>
      <c r="G856" s="17"/>
      <c r="H856" s="17"/>
      <c r="I856" s="17"/>
      <c r="J856" s="17"/>
      <c r="K856" s="17"/>
      <c r="L856" s="17"/>
      <c r="M856" s="17"/>
      <c r="N856" s="17"/>
      <c r="O856" s="17"/>
      <c r="P856" s="17"/>
      <c r="Q856" s="17"/>
      <c r="R856" s="17"/>
      <c r="S856" s="17"/>
      <c r="T856" s="17"/>
      <c r="U856" s="17"/>
      <c r="V856" s="18"/>
      <c r="W856" s="17"/>
      <c r="X856" s="17"/>
      <c r="Y856" s="17"/>
      <c r="Z856" s="17"/>
    </row>
    <row r="857" spans="1:26" ht="12.75" customHeight="1">
      <c r="A857" s="17"/>
      <c r="B857" s="17"/>
      <c r="C857" s="17"/>
      <c r="D857" s="17"/>
      <c r="E857" s="17"/>
      <c r="F857" s="17"/>
      <c r="G857" s="17"/>
      <c r="H857" s="17"/>
      <c r="I857" s="17"/>
      <c r="J857" s="17"/>
      <c r="K857" s="17"/>
      <c r="L857" s="17"/>
      <c r="M857" s="17"/>
      <c r="N857" s="17"/>
      <c r="O857" s="17"/>
      <c r="P857" s="17"/>
      <c r="Q857" s="17"/>
      <c r="R857" s="17"/>
      <c r="S857" s="17"/>
      <c r="T857" s="17"/>
      <c r="U857" s="17"/>
      <c r="V857" s="18"/>
      <c r="W857" s="17"/>
      <c r="X857" s="17"/>
      <c r="Y857" s="17"/>
      <c r="Z857" s="17"/>
    </row>
    <row r="858" spans="1:26" ht="12.75" customHeight="1">
      <c r="A858" s="17"/>
      <c r="B858" s="17"/>
      <c r="C858" s="17"/>
      <c r="D858" s="17"/>
      <c r="E858" s="17"/>
      <c r="F858" s="17"/>
      <c r="G858" s="17"/>
      <c r="H858" s="17"/>
      <c r="I858" s="17"/>
      <c r="J858" s="17"/>
      <c r="K858" s="17"/>
      <c r="L858" s="17"/>
      <c r="M858" s="17"/>
      <c r="N858" s="17"/>
      <c r="O858" s="17"/>
      <c r="P858" s="17"/>
      <c r="Q858" s="17"/>
      <c r="R858" s="17"/>
      <c r="S858" s="17"/>
      <c r="T858" s="17"/>
      <c r="U858" s="17"/>
      <c r="V858" s="18"/>
      <c r="W858" s="17"/>
      <c r="X858" s="17"/>
      <c r="Y858" s="17"/>
      <c r="Z858" s="17"/>
    </row>
    <row r="859" spans="1:26" ht="12.75" customHeight="1">
      <c r="A859" s="17"/>
      <c r="B859" s="17"/>
      <c r="C859" s="17"/>
      <c r="D859" s="17"/>
      <c r="E859" s="17"/>
      <c r="F859" s="17"/>
      <c r="G859" s="17"/>
      <c r="H859" s="17"/>
      <c r="I859" s="17"/>
      <c r="J859" s="17"/>
      <c r="K859" s="17"/>
      <c r="L859" s="17"/>
      <c r="M859" s="17"/>
      <c r="N859" s="17"/>
      <c r="O859" s="17"/>
      <c r="P859" s="17"/>
      <c r="Q859" s="17"/>
      <c r="R859" s="17"/>
      <c r="S859" s="17"/>
      <c r="T859" s="17"/>
      <c r="U859" s="17"/>
      <c r="V859" s="18"/>
      <c r="W859" s="17"/>
      <c r="X859" s="17"/>
      <c r="Y859" s="17"/>
      <c r="Z859" s="17"/>
    </row>
    <row r="860" spans="1:26" ht="12.75" customHeight="1">
      <c r="A860" s="17"/>
      <c r="B860" s="17"/>
      <c r="C860" s="17"/>
      <c r="D860" s="17"/>
      <c r="E860" s="17"/>
      <c r="F860" s="17"/>
      <c r="G860" s="17"/>
      <c r="H860" s="17"/>
      <c r="I860" s="17"/>
      <c r="J860" s="17"/>
      <c r="K860" s="17"/>
      <c r="L860" s="17"/>
      <c r="M860" s="17"/>
      <c r="N860" s="17"/>
      <c r="O860" s="17"/>
      <c r="P860" s="17"/>
      <c r="Q860" s="17"/>
      <c r="R860" s="17"/>
      <c r="S860" s="17"/>
      <c r="T860" s="17"/>
      <c r="U860" s="17"/>
      <c r="V860" s="18"/>
      <c r="W860" s="17"/>
      <c r="X860" s="17"/>
      <c r="Y860" s="17"/>
      <c r="Z860" s="17"/>
    </row>
    <row r="861" spans="1:26" ht="12.75" customHeight="1">
      <c r="A861" s="17"/>
      <c r="B861" s="17"/>
      <c r="C861" s="17"/>
      <c r="D861" s="17"/>
      <c r="E861" s="17"/>
      <c r="F861" s="17"/>
      <c r="G861" s="17"/>
      <c r="H861" s="17"/>
      <c r="I861" s="17"/>
      <c r="J861" s="17"/>
      <c r="K861" s="17"/>
      <c r="L861" s="17"/>
      <c r="M861" s="17"/>
      <c r="N861" s="17"/>
      <c r="O861" s="17"/>
      <c r="P861" s="17"/>
      <c r="Q861" s="17"/>
      <c r="R861" s="17"/>
      <c r="S861" s="17"/>
      <c r="T861" s="17"/>
      <c r="U861" s="17"/>
      <c r="V861" s="18"/>
      <c r="W861" s="17"/>
      <c r="X861" s="17"/>
      <c r="Y861" s="17"/>
      <c r="Z861" s="17"/>
    </row>
    <row r="862" spans="1:26" ht="12.75" customHeight="1">
      <c r="A862" s="17"/>
      <c r="B862" s="17"/>
      <c r="C862" s="17"/>
      <c r="D862" s="17"/>
      <c r="E862" s="17"/>
      <c r="F862" s="17"/>
      <c r="G862" s="17"/>
      <c r="H862" s="17"/>
      <c r="I862" s="17"/>
      <c r="J862" s="17"/>
      <c r="K862" s="17"/>
      <c r="L862" s="17"/>
      <c r="M862" s="17"/>
      <c r="N862" s="17"/>
      <c r="O862" s="17"/>
      <c r="P862" s="17"/>
      <c r="Q862" s="17"/>
      <c r="R862" s="17"/>
      <c r="S862" s="17"/>
      <c r="T862" s="17"/>
      <c r="U862" s="17"/>
      <c r="V862" s="18"/>
      <c r="W862" s="17"/>
      <c r="X862" s="17"/>
      <c r="Y862" s="17"/>
      <c r="Z862" s="17"/>
    </row>
    <row r="863" spans="1:26" ht="12.75" customHeight="1">
      <c r="A863" s="17"/>
      <c r="B863" s="17"/>
      <c r="C863" s="17"/>
      <c r="D863" s="17"/>
      <c r="E863" s="17"/>
      <c r="F863" s="17"/>
      <c r="G863" s="17"/>
      <c r="H863" s="17"/>
      <c r="I863" s="17"/>
      <c r="J863" s="17"/>
      <c r="K863" s="17"/>
      <c r="L863" s="17"/>
      <c r="M863" s="17"/>
      <c r="N863" s="17"/>
      <c r="O863" s="17"/>
      <c r="P863" s="17"/>
      <c r="Q863" s="17"/>
      <c r="R863" s="17"/>
      <c r="S863" s="17"/>
      <c r="T863" s="17"/>
      <c r="U863" s="17"/>
      <c r="V863" s="18"/>
      <c r="W863" s="17"/>
      <c r="X863" s="17"/>
      <c r="Y863" s="17"/>
      <c r="Z863" s="17"/>
    </row>
    <row r="864" spans="1:26" ht="12.75" customHeight="1">
      <c r="A864" s="17"/>
      <c r="B864" s="17"/>
      <c r="C864" s="17"/>
      <c r="D864" s="17"/>
      <c r="E864" s="17"/>
      <c r="F864" s="17"/>
      <c r="G864" s="17"/>
      <c r="H864" s="17"/>
      <c r="I864" s="17"/>
      <c r="J864" s="17"/>
      <c r="K864" s="17"/>
      <c r="L864" s="17"/>
      <c r="M864" s="17"/>
      <c r="N864" s="17"/>
      <c r="O864" s="17"/>
      <c r="P864" s="17"/>
      <c r="Q864" s="17"/>
      <c r="R864" s="17"/>
      <c r="S864" s="17"/>
      <c r="T864" s="17"/>
      <c r="U864" s="17"/>
      <c r="V864" s="18"/>
      <c r="W864" s="17"/>
      <c r="X864" s="17"/>
      <c r="Y864" s="17"/>
      <c r="Z864" s="17"/>
    </row>
    <row r="865" spans="1:26" ht="12.75" customHeight="1">
      <c r="A865" s="17"/>
      <c r="B865" s="17"/>
      <c r="C865" s="17"/>
      <c r="D865" s="17"/>
      <c r="E865" s="17"/>
      <c r="F865" s="17"/>
      <c r="G865" s="17"/>
      <c r="H865" s="17"/>
      <c r="I865" s="17"/>
      <c r="J865" s="17"/>
      <c r="K865" s="17"/>
      <c r="L865" s="17"/>
      <c r="M865" s="17"/>
      <c r="N865" s="17"/>
      <c r="O865" s="17"/>
      <c r="P865" s="17"/>
      <c r="Q865" s="17"/>
      <c r="R865" s="17"/>
      <c r="S865" s="17"/>
      <c r="T865" s="17"/>
      <c r="U865" s="17"/>
      <c r="V865" s="18"/>
      <c r="W865" s="17"/>
      <c r="X865" s="17"/>
      <c r="Y865" s="17"/>
      <c r="Z865" s="17"/>
    </row>
    <row r="866" spans="1:26" ht="12.75" customHeight="1">
      <c r="A866" s="17"/>
      <c r="B866" s="17"/>
      <c r="C866" s="17"/>
      <c r="D866" s="17"/>
      <c r="E866" s="17"/>
      <c r="F866" s="17"/>
      <c r="G866" s="17"/>
      <c r="H866" s="17"/>
      <c r="I866" s="17"/>
      <c r="J866" s="17"/>
      <c r="K866" s="17"/>
      <c r="L866" s="17"/>
      <c r="M866" s="17"/>
      <c r="N866" s="17"/>
      <c r="O866" s="17"/>
      <c r="P866" s="17"/>
      <c r="Q866" s="17"/>
      <c r="R866" s="17"/>
      <c r="S866" s="17"/>
      <c r="T866" s="17"/>
      <c r="U866" s="17"/>
      <c r="V866" s="18"/>
      <c r="W866" s="17"/>
      <c r="X866" s="17"/>
      <c r="Y866" s="17"/>
      <c r="Z866" s="17"/>
    </row>
    <row r="867" spans="1:26" ht="12.75" customHeight="1">
      <c r="A867" s="17"/>
      <c r="B867" s="17"/>
      <c r="C867" s="17"/>
      <c r="D867" s="17"/>
      <c r="E867" s="17"/>
      <c r="F867" s="17"/>
      <c r="G867" s="17"/>
      <c r="H867" s="17"/>
      <c r="I867" s="17"/>
      <c r="J867" s="17"/>
      <c r="K867" s="17"/>
      <c r="L867" s="17"/>
      <c r="M867" s="17"/>
      <c r="N867" s="17"/>
      <c r="O867" s="17"/>
      <c r="P867" s="17"/>
      <c r="Q867" s="17"/>
      <c r="R867" s="17"/>
      <c r="S867" s="17"/>
      <c r="T867" s="17"/>
      <c r="U867" s="17"/>
      <c r="V867" s="18"/>
      <c r="W867" s="17"/>
      <c r="X867" s="17"/>
      <c r="Y867" s="17"/>
      <c r="Z867" s="17"/>
    </row>
    <row r="868" spans="1:26" ht="12.75" customHeight="1">
      <c r="A868" s="17"/>
      <c r="B868" s="17"/>
      <c r="C868" s="17"/>
      <c r="D868" s="17"/>
      <c r="E868" s="17"/>
      <c r="F868" s="17"/>
      <c r="G868" s="17"/>
      <c r="H868" s="17"/>
      <c r="I868" s="17"/>
      <c r="J868" s="17"/>
      <c r="K868" s="17"/>
      <c r="L868" s="17"/>
      <c r="M868" s="17"/>
      <c r="N868" s="17"/>
      <c r="O868" s="17"/>
      <c r="P868" s="17"/>
      <c r="Q868" s="17"/>
      <c r="R868" s="17"/>
      <c r="S868" s="17"/>
      <c r="T868" s="17"/>
      <c r="U868" s="17"/>
      <c r="V868" s="18"/>
      <c r="W868" s="17"/>
      <c r="X868" s="17"/>
      <c r="Y868" s="17"/>
      <c r="Z868" s="17"/>
    </row>
    <row r="869" spans="1:26" ht="12.75" customHeight="1">
      <c r="A869" s="17"/>
      <c r="B869" s="17"/>
      <c r="C869" s="17"/>
      <c r="D869" s="17"/>
      <c r="E869" s="17"/>
      <c r="F869" s="17"/>
      <c r="G869" s="17"/>
      <c r="H869" s="17"/>
      <c r="I869" s="17"/>
      <c r="J869" s="17"/>
      <c r="K869" s="17"/>
      <c r="L869" s="17"/>
      <c r="M869" s="17"/>
      <c r="N869" s="17"/>
      <c r="O869" s="17"/>
      <c r="P869" s="17"/>
      <c r="Q869" s="17"/>
      <c r="R869" s="17"/>
      <c r="S869" s="17"/>
      <c r="T869" s="17"/>
      <c r="U869" s="17"/>
      <c r="V869" s="18"/>
      <c r="W869" s="17"/>
      <c r="X869" s="17"/>
      <c r="Y869" s="17"/>
      <c r="Z869" s="17"/>
    </row>
    <row r="870" spans="1:26" ht="12.75" customHeight="1">
      <c r="A870" s="17"/>
      <c r="B870" s="17"/>
      <c r="C870" s="17"/>
      <c r="D870" s="17"/>
      <c r="E870" s="17"/>
      <c r="F870" s="17"/>
      <c r="G870" s="17"/>
      <c r="H870" s="17"/>
      <c r="I870" s="17"/>
      <c r="J870" s="17"/>
      <c r="K870" s="17"/>
      <c r="L870" s="17"/>
      <c r="M870" s="17"/>
      <c r="N870" s="17"/>
      <c r="O870" s="17"/>
      <c r="P870" s="17"/>
      <c r="Q870" s="17"/>
      <c r="R870" s="17"/>
      <c r="S870" s="17"/>
      <c r="T870" s="17"/>
      <c r="U870" s="17"/>
      <c r="V870" s="18"/>
      <c r="W870" s="17"/>
      <c r="X870" s="17"/>
      <c r="Y870" s="17"/>
      <c r="Z870" s="17"/>
    </row>
    <row r="871" spans="1:26" ht="12.75" customHeight="1">
      <c r="A871" s="17"/>
      <c r="B871" s="17"/>
      <c r="C871" s="17"/>
      <c r="D871" s="17"/>
      <c r="E871" s="17"/>
      <c r="F871" s="17"/>
      <c r="G871" s="17"/>
      <c r="H871" s="17"/>
      <c r="I871" s="17"/>
      <c r="J871" s="17"/>
      <c r="K871" s="17"/>
      <c r="L871" s="17"/>
      <c r="M871" s="17"/>
      <c r="N871" s="17"/>
      <c r="O871" s="17"/>
      <c r="P871" s="17"/>
      <c r="Q871" s="17"/>
      <c r="R871" s="17"/>
      <c r="S871" s="17"/>
      <c r="T871" s="17"/>
      <c r="U871" s="17"/>
      <c r="V871" s="18"/>
      <c r="W871" s="17"/>
      <c r="X871" s="17"/>
      <c r="Y871" s="17"/>
      <c r="Z871" s="17"/>
    </row>
    <row r="872" spans="1:26" ht="12.75" customHeight="1">
      <c r="A872" s="17"/>
      <c r="B872" s="17"/>
      <c r="C872" s="17"/>
      <c r="D872" s="17"/>
      <c r="E872" s="17"/>
      <c r="F872" s="17"/>
      <c r="G872" s="17"/>
      <c r="H872" s="17"/>
      <c r="I872" s="17"/>
      <c r="J872" s="17"/>
      <c r="K872" s="17"/>
      <c r="L872" s="17"/>
      <c r="M872" s="17"/>
      <c r="N872" s="17"/>
      <c r="O872" s="17"/>
      <c r="P872" s="17"/>
      <c r="Q872" s="17"/>
      <c r="R872" s="17"/>
      <c r="S872" s="17"/>
      <c r="T872" s="17"/>
      <c r="U872" s="17"/>
      <c r="V872" s="18"/>
      <c r="W872" s="17"/>
      <c r="X872" s="17"/>
      <c r="Y872" s="17"/>
      <c r="Z872" s="17"/>
    </row>
    <row r="873" spans="1:26" ht="12.75" customHeight="1">
      <c r="A873" s="17"/>
      <c r="B873" s="17"/>
      <c r="C873" s="17"/>
      <c r="D873" s="17"/>
      <c r="E873" s="17"/>
      <c r="F873" s="17"/>
      <c r="G873" s="17"/>
      <c r="H873" s="17"/>
      <c r="I873" s="17"/>
      <c r="J873" s="17"/>
      <c r="K873" s="17"/>
      <c r="L873" s="17"/>
      <c r="M873" s="17"/>
      <c r="N873" s="17"/>
      <c r="O873" s="17"/>
      <c r="P873" s="17"/>
      <c r="Q873" s="17"/>
      <c r="R873" s="17"/>
      <c r="S873" s="17"/>
      <c r="T873" s="17"/>
      <c r="U873" s="17"/>
      <c r="V873" s="18"/>
      <c r="W873" s="17"/>
      <c r="X873" s="17"/>
      <c r="Y873" s="17"/>
      <c r="Z873" s="17"/>
    </row>
    <row r="874" spans="1:26" ht="12.75" customHeight="1">
      <c r="A874" s="17"/>
      <c r="B874" s="17"/>
      <c r="C874" s="17"/>
      <c r="D874" s="17"/>
      <c r="E874" s="17"/>
      <c r="F874" s="17"/>
      <c r="G874" s="17"/>
      <c r="H874" s="17"/>
      <c r="I874" s="17"/>
      <c r="J874" s="17"/>
      <c r="K874" s="17"/>
      <c r="L874" s="17"/>
      <c r="M874" s="17"/>
      <c r="N874" s="17"/>
      <c r="O874" s="17"/>
      <c r="P874" s="17"/>
      <c r="Q874" s="17"/>
      <c r="R874" s="17"/>
      <c r="S874" s="17"/>
      <c r="T874" s="17"/>
      <c r="U874" s="17"/>
      <c r="V874" s="18"/>
      <c r="W874" s="17"/>
      <c r="X874" s="17"/>
      <c r="Y874" s="17"/>
      <c r="Z874" s="17"/>
    </row>
    <row r="875" spans="1:26" ht="12.75" customHeight="1">
      <c r="A875" s="17"/>
      <c r="B875" s="17"/>
      <c r="C875" s="17"/>
      <c r="D875" s="17"/>
      <c r="E875" s="17"/>
      <c r="F875" s="17"/>
      <c r="G875" s="17"/>
      <c r="H875" s="17"/>
      <c r="I875" s="17"/>
      <c r="J875" s="17"/>
      <c r="K875" s="17"/>
      <c r="L875" s="17"/>
      <c r="M875" s="17"/>
      <c r="N875" s="17"/>
      <c r="O875" s="17"/>
      <c r="P875" s="17"/>
      <c r="Q875" s="17"/>
      <c r="R875" s="17"/>
      <c r="S875" s="17"/>
      <c r="T875" s="17"/>
      <c r="U875" s="17"/>
      <c r="V875" s="18"/>
      <c r="W875" s="17"/>
      <c r="X875" s="17"/>
      <c r="Y875" s="17"/>
      <c r="Z875" s="17"/>
    </row>
    <row r="876" spans="1:26" ht="12.75" customHeight="1">
      <c r="A876" s="17"/>
      <c r="B876" s="17"/>
      <c r="C876" s="17"/>
      <c r="D876" s="17"/>
      <c r="E876" s="17"/>
      <c r="F876" s="17"/>
      <c r="G876" s="17"/>
      <c r="H876" s="17"/>
      <c r="I876" s="17"/>
      <c r="J876" s="17"/>
      <c r="K876" s="17"/>
      <c r="L876" s="17"/>
      <c r="M876" s="17"/>
      <c r="N876" s="17"/>
      <c r="O876" s="17"/>
      <c r="P876" s="17"/>
      <c r="Q876" s="17"/>
      <c r="R876" s="17"/>
      <c r="S876" s="17"/>
      <c r="T876" s="17"/>
      <c r="U876" s="17"/>
      <c r="V876" s="18"/>
      <c r="W876" s="17"/>
      <c r="X876" s="17"/>
      <c r="Y876" s="17"/>
      <c r="Z876" s="17"/>
    </row>
    <row r="877" spans="1:26" ht="12.75" customHeight="1">
      <c r="A877" s="17"/>
      <c r="B877" s="17"/>
      <c r="C877" s="17"/>
      <c r="D877" s="17"/>
      <c r="E877" s="17"/>
      <c r="F877" s="17"/>
      <c r="G877" s="17"/>
      <c r="H877" s="17"/>
      <c r="I877" s="17"/>
      <c r="J877" s="17"/>
      <c r="K877" s="17"/>
      <c r="L877" s="17"/>
      <c r="M877" s="17"/>
      <c r="N877" s="17"/>
      <c r="O877" s="17"/>
      <c r="P877" s="17"/>
      <c r="Q877" s="17"/>
      <c r="R877" s="17"/>
      <c r="S877" s="17"/>
      <c r="T877" s="17"/>
      <c r="U877" s="17"/>
      <c r="V877" s="18"/>
      <c r="W877" s="17"/>
      <c r="X877" s="17"/>
      <c r="Y877" s="17"/>
      <c r="Z877" s="17"/>
    </row>
    <row r="878" spans="1:26" ht="12.75" customHeight="1">
      <c r="A878" s="17"/>
      <c r="B878" s="17"/>
      <c r="C878" s="17"/>
      <c r="D878" s="17"/>
      <c r="E878" s="17"/>
      <c r="F878" s="17"/>
      <c r="G878" s="17"/>
      <c r="H878" s="17"/>
      <c r="I878" s="17"/>
      <c r="J878" s="17"/>
      <c r="K878" s="17"/>
      <c r="L878" s="17"/>
      <c r="M878" s="17"/>
      <c r="N878" s="17"/>
      <c r="O878" s="17"/>
      <c r="P878" s="17"/>
      <c r="Q878" s="17"/>
      <c r="R878" s="17"/>
      <c r="S878" s="17"/>
      <c r="T878" s="17"/>
      <c r="U878" s="17"/>
      <c r="V878" s="18"/>
      <c r="W878" s="17"/>
      <c r="X878" s="17"/>
      <c r="Y878" s="17"/>
      <c r="Z878" s="17"/>
    </row>
    <row r="879" spans="1:26" ht="12.75" customHeight="1">
      <c r="A879" s="17"/>
      <c r="B879" s="17"/>
      <c r="C879" s="17"/>
      <c r="D879" s="17"/>
      <c r="E879" s="17"/>
      <c r="F879" s="17"/>
      <c r="G879" s="17"/>
      <c r="H879" s="17"/>
      <c r="I879" s="17"/>
      <c r="J879" s="17"/>
      <c r="K879" s="17"/>
      <c r="L879" s="17"/>
      <c r="M879" s="17"/>
      <c r="N879" s="17"/>
      <c r="O879" s="17"/>
      <c r="P879" s="17"/>
      <c r="Q879" s="17"/>
      <c r="R879" s="17"/>
      <c r="S879" s="17"/>
      <c r="T879" s="17"/>
      <c r="U879" s="17"/>
      <c r="V879" s="18"/>
      <c r="W879" s="17"/>
      <c r="X879" s="17"/>
      <c r="Y879" s="17"/>
      <c r="Z879" s="17"/>
    </row>
    <row r="880" spans="1:26" ht="12.75" customHeight="1">
      <c r="A880" s="17"/>
      <c r="B880" s="17"/>
      <c r="C880" s="17"/>
      <c r="D880" s="17"/>
      <c r="E880" s="17"/>
      <c r="F880" s="17"/>
      <c r="G880" s="17"/>
      <c r="H880" s="17"/>
      <c r="I880" s="17"/>
      <c r="J880" s="17"/>
      <c r="K880" s="17"/>
      <c r="L880" s="17"/>
      <c r="M880" s="17"/>
      <c r="N880" s="17"/>
      <c r="O880" s="17"/>
      <c r="P880" s="17"/>
      <c r="Q880" s="17"/>
      <c r="R880" s="17"/>
      <c r="S880" s="17"/>
      <c r="T880" s="17"/>
      <c r="U880" s="17"/>
      <c r="V880" s="18"/>
      <c r="W880" s="17"/>
      <c r="X880" s="17"/>
      <c r="Y880" s="17"/>
      <c r="Z880" s="17"/>
    </row>
    <row r="881" spans="1:26" ht="12.75" customHeight="1">
      <c r="A881" s="17"/>
      <c r="B881" s="17"/>
      <c r="C881" s="17"/>
      <c r="D881" s="17"/>
      <c r="E881" s="17"/>
      <c r="F881" s="17"/>
      <c r="G881" s="17"/>
      <c r="H881" s="17"/>
      <c r="I881" s="17"/>
      <c r="J881" s="17"/>
      <c r="K881" s="17"/>
      <c r="L881" s="17"/>
      <c r="M881" s="17"/>
      <c r="N881" s="17"/>
      <c r="O881" s="17"/>
      <c r="P881" s="17"/>
      <c r="Q881" s="17"/>
      <c r="R881" s="17"/>
      <c r="S881" s="17"/>
      <c r="T881" s="17"/>
      <c r="U881" s="17"/>
      <c r="V881" s="18"/>
      <c r="W881" s="17"/>
      <c r="X881" s="17"/>
      <c r="Y881" s="17"/>
      <c r="Z881" s="17"/>
    </row>
    <row r="882" spans="1:26" ht="12.75" customHeight="1">
      <c r="A882" s="17"/>
      <c r="B882" s="17"/>
      <c r="C882" s="17"/>
      <c r="D882" s="17"/>
      <c r="E882" s="17"/>
      <c r="F882" s="17"/>
      <c r="G882" s="17"/>
      <c r="H882" s="17"/>
      <c r="I882" s="17"/>
      <c r="J882" s="17"/>
      <c r="K882" s="17"/>
      <c r="L882" s="17"/>
      <c r="M882" s="17"/>
      <c r="N882" s="17"/>
      <c r="O882" s="17"/>
      <c r="P882" s="17"/>
      <c r="Q882" s="17"/>
      <c r="R882" s="17"/>
      <c r="S882" s="17"/>
      <c r="T882" s="17"/>
      <c r="U882" s="17"/>
      <c r="V882" s="18"/>
      <c r="W882" s="17"/>
      <c r="X882" s="17"/>
      <c r="Y882" s="17"/>
      <c r="Z882" s="17"/>
    </row>
    <row r="883" spans="1:26" ht="12.75" customHeight="1">
      <c r="A883" s="17"/>
      <c r="B883" s="17"/>
      <c r="C883" s="17"/>
      <c r="D883" s="17"/>
      <c r="E883" s="17"/>
      <c r="F883" s="17"/>
      <c r="G883" s="17"/>
      <c r="H883" s="17"/>
      <c r="I883" s="17"/>
      <c r="J883" s="17"/>
      <c r="K883" s="17"/>
      <c r="L883" s="17"/>
      <c r="M883" s="17"/>
      <c r="N883" s="17"/>
      <c r="O883" s="17"/>
      <c r="P883" s="17"/>
      <c r="Q883" s="17"/>
      <c r="R883" s="17"/>
      <c r="S883" s="17"/>
      <c r="T883" s="17"/>
      <c r="U883" s="17"/>
      <c r="V883" s="18"/>
      <c r="W883" s="17"/>
      <c r="X883" s="17"/>
      <c r="Y883" s="17"/>
      <c r="Z883" s="17"/>
    </row>
    <row r="884" spans="1:26" ht="12.75" customHeight="1">
      <c r="A884" s="17"/>
      <c r="B884" s="17"/>
      <c r="C884" s="17"/>
      <c r="D884" s="17"/>
      <c r="E884" s="17"/>
      <c r="F884" s="17"/>
      <c r="G884" s="17"/>
      <c r="H884" s="17"/>
      <c r="I884" s="17"/>
      <c r="J884" s="17"/>
      <c r="K884" s="17"/>
      <c r="L884" s="17"/>
      <c r="M884" s="17"/>
      <c r="N884" s="17"/>
      <c r="O884" s="17"/>
      <c r="P884" s="17"/>
      <c r="Q884" s="17"/>
      <c r="R884" s="17"/>
      <c r="S884" s="17"/>
      <c r="T884" s="17"/>
      <c r="U884" s="17"/>
      <c r="V884" s="18"/>
      <c r="W884" s="17"/>
      <c r="X884" s="17"/>
      <c r="Y884" s="17"/>
      <c r="Z884" s="17"/>
    </row>
    <row r="885" spans="1:26" ht="12.75" customHeight="1">
      <c r="A885" s="17"/>
      <c r="B885" s="17"/>
      <c r="C885" s="17"/>
      <c r="D885" s="17"/>
      <c r="E885" s="17"/>
      <c r="F885" s="17"/>
      <c r="G885" s="17"/>
      <c r="H885" s="17"/>
      <c r="I885" s="17"/>
      <c r="J885" s="17"/>
      <c r="K885" s="17"/>
      <c r="L885" s="17"/>
      <c r="M885" s="17"/>
      <c r="N885" s="17"/>
      <c r="O885" s="17"/>
      <c r="P885" s="17"/>
      <c r="Q885" s="17"/>
      <c r="R885" s="17"/>
      <c r="S885" s="17"/>
      <c r="T885" s="17"/>
      <c r="U885" s="17"/>
      <c r="V885" s="18"/>
      <c r="W885" s="17"/>
      <c r="X885" s="17"/>
      <c r="Y885" s="17"/>
      <c r="Z885" s="17"/>
    </row>
    <row r="886" spans="1:26" ht="12.75" customHeight="1">
      <c r="A886" s="17"/>
      <c r="B886" s="17"/>
      <c r="C886" s="17"/>
      <c r="D886" s="17"/>
      <c r="E886" s="17"/>
      <c r="F886" s="17"/>
      <c r="G886" s="17"/>
      <c r="H886" s="17"/>
      <c r="I886" s="17"/>
      <c r="J886" s="17"/>
      <c r="K886" s="17"/>
      <c r="L886" s="17"/>
      <c r="M886" s="17"/>
      <c r="N886" s="17"/>
      <c r="O886" s="17"/>
      <c r="P886" s="17"/>
      <c r="Q886" s="17"/>
      <c r="R886" s="17"/>
      <c r="S886" s="17"/>
      <c r="T886" s="17"/>
      <c r="U886" s="17"/>
      <c r="V886" s="18"/>
      <c r="W886" s="17"/>
      <c r="X886" s="17"/>
      <c r="Y886" s="17"/>
      <c r="Z886" s="17"/>
    </row>
    <row r="887" spans="1:26" ht="12.75" customHeight="1">
      <c r="A887" s="17"/>
      <c r="B887" s="17"/>
      <c r="C887" s="17"/>
      <c r="D887" s="17"/>
      <c r="E887" s="17"/>
      <c r="F887" s="17"/>
      <c r="G887" s="17"/>
      <c r="H887" s="17"/>
      <c r="I887" s="17"/>
      <c r="J887" s="17"/>
      <c r="K887" s="17"/>
      <c r="L887" s="17"/>
      <c r="M887" s="17"/>
      <c r="N887" s="17"/>
      <c r="O887" s="17"/>
      <c r="P887" s="17"/>
      <c r="Q887" s="17"/>
      <c r="R887" s="17"/>
      <c r="S887" s="17"/>
      <c r="T887" s="17"/>
      <c r="U887" s="17"/>
      <c r="V887" s="18"/>
      <c r="W887" s="17"/>
      <c r="X887" s="17"/>
      <c r="Y887" s="17"/>
      <c r="Z887" s="17"/>
    </row>
    <row r="888" spans="1:26" ht="12.75" customHeight="1">
      <c r="A888" s="17"/>
      <c r="B888" s="17"/>
      <c r="C888" s="17"/>
      <c r="D888" s="17"/>
      <c r="E888" s="17"/>
      <c r="F888" s="17"/>
      <c r="G888" s="17"/>
      <c r="H888" s="17"/>
      <c r="I888" s="17"/>
      <c r="J888" s="17"/>
      <c r="K888" s="17"/>
      <c r="L888" s="17"/>
      <c r="M888" s="17"/>
      <c r="N888" s="17"/>
      <c r="O888" s="17"/>
      <c r="P888" s="17"/>
      <c r="Q888" s="17"/>
      <c r="R888" s="17"/>
      <c r="S888" s="17"/>
      <c r="T888" s="17"/>
      <c r="U888" s="17"/>
      <c r="V888" s="18"/>
      <c r="W888" s="17"/>
      <c r="X888" s="17"/>
      <c r="Y888" s="17"/>
      <c r="Z888" s="17"/>
    </row>
    <row r="889" spans="1:26" ht="12.75" customHeight="1">
      <c r="A889" s="17"/>
      <c r="B889" s="17"/>
      <c r="C889" s="17"/>
      <c r="D889" s="17"/>
      <c r="E889" s="17"/>
      <c r="F889" s="17"/>
      <c r="G889" s="17"/>
      <c r="H889" s="17"/>
      <c r="I889" s="17"/>
      <c r="J889" s="17"/>
      <c r="K889" s="17"/>
      <c r="L889" s="17"/>
      <c r="M889" s="17"/>
      <c r="N889" s="17"/>
      <c r="O889" s="17"/>
      <c r="P889" s="17"/>
      <c r="Q889" s="17"/>
      <c r="R889" s="17"/>
      <c r="S889" s="17"/>
      <c r="T889" s="17"/>
      <c r="U889" s="17"/>
      <c r="V889" s="18"/>
      <c r="W889" s="17"/>
      <c r="X889" s="17"/>
      <c r="Y889" s="17"/>
      <c r="Z889" s="17"/>
    </row>
    <row r="890" spans="1:26" ht="12.75" customHeight="1">
      <c r="A890" s="17"/>
      <c r="B890" s="17"/>
      <c r="C890" s="17"/>
      <c r="D890" s="17"/>
      <c r="E890" s="17"/>
      <c r="F890" s="17"/>
      <c r="G890" s="17"/>
      <c r="H890" s="17"/>
      <c r="I890" s="17"/>
      <c r="J890" s="17"/>
      <c r="K890" s="17"/>
      <c r="L890" s="17"/>
      <c r="M890" s="17"/>
      <c r="N890" s="17"/>
      <c r="O890" s="17"/>
      <c r="P890" s="17"/>
      <c r="Q890" s="17"/>
      <c r="R890" s="17"/>
      <c r="S890" s="17"/>
      <c r="T890" s="17"/>
      <c r="U890" s="17"/>
      <c r="V890" s="18"/>
      <c r="W890" s="17"/>
      <c r="X890" s="17"/>
      <c r="Y890" s="17"/>
      <c r="Z890" s="17"/>
    </row>
    <row r="891" spans="1:26" ht="12.75" customHeight="1">
      <c r="A891" s="17"/>
      <c r="B891" s="17"/>
      <c r="C891" s="17"/>
      <c r="D891" s="17"/>
      <c r="E891" s="17"/>
      <c r="F891" s="17"/>
      <c r="G891" s="17"/>
      <c r="H891" s="17"/>
      <c r="I891" s="17"/>
      <c r="J891" s="17"/>
      <c r="K891" s="17"/>
      <c r="L891" s="17"/>
      <c r="M891" s="17"/>
      <c r="N891" s="17"/>
      <c r="O891" s="17"/>
      <c r="P891" s="17"/>
      <c r="Q891" s="17"/>
      <c r="R891" s="17"/>
      <c r="S891" s="17"/>
      <c r="T891" s="17"/>
      <c r="U891" s="17"/>
      <c r="V891" s="18"/>
      <c r="W891" s="17"/>
      <c r="X891" s="17"/>
      <c r="Y891" s="17"/>
      <c r="Z891" s="17"/>
    </row>
    <row r="892" spans="1:26" ht="12.75" customHeight="1">
      <c r="A892" s="17"/>
      <c r="B892" s="17"/>
      <c r="C892" s="17"/>
      <c r="D892" s="17"/>
      <c r="E892" s="17"/>
      <c r="F892" s="17"/>
      <c r="G892" s="17"/>
      <c r="H892" s="17"/>
      <c r="I892" s="17"/>
      <c r="J892" s="17"/>
      <c r="K892" s="17"/>
      <c r="L892" s="17"/>
      <c r="M892" s="17"/>
      <c r="N892" s="17"/>
      <c r="O892" s="17"/>
      <c r="P892" s="17"/>
      <c r="Q892" s="17"/>
      <c r="R892" s="17"/>
      <c r="S892" s="17"/>
      <c r="T892" s="17"/>
      <c r="U892" s="17"/>
      <c r="V892" s="18"/>
      <c r="W892" s="17"/>
      <c r="X892" s="17"/>
      <c r="Y892" s="17"/>
      <c r="Z892" s="17"/>
    </row>
    <row r="893" spans="1:26" ht="12.75" customHeight="1">
      <c r="A893" s="17"/>
      <c r="B893" s="17"/>
      <c r="C893" s="17"/>
      <c r="D893" s="17"/>
      <c r="E893" s="17"/>
      <c r="F893" s="17"/>
      <c r="G893" s="17"/>
      <c r="H893" s="17"/>
      <c r="I893" s="17"/>
      <c r="J893" s="17"/>
      <c r="K893" s="17"/>
      <c r="L893" s="17"/>
      <c r="M893" s="17"/>
      <c r="N893" s="17"/>
      <c r="O893" s="17"/>
      <c r="P893" s="17"/>
      <c r="Q893" s="17"/>
      <c r="R893" s="17"/>
      <c r="S893" s="17"/>
      <c r="T893" s="17"/>
      <c r="U893" s="17"/>
      <c r="V893" s="18"/>
      <c r="W893" s="17"/>
      <c r="X893" s="17"/>
      <c r="Y893" s="17"/>
      <c r="Z893" s="17"/>
    </row>
    <row r="894" spans="1:26" ht="12.75" customHeight="1">
      <c r="A894" s="17"/>
      <c r="B894" s="17"/>
      <c r="C894" s="17"/>
      <c r="D894" s="17"/>
      <c r="E894" s="17"/>
      <c r="F894" s="17"/>
      <c r="G894" s="17"/>
      <c r="H894" s="17"/>
      <c r="I894" s="17"/>
      <c r="J894" s="17"/>
      <c r="K894" s="17"/>
      <c r="L894" s="17"/>
      <c r="M894" s="17"/>
      <c r="N894" s="17"/>
      <c r="O894" s="17"/>
      <c r="P894" s="17"/>
      <c r="Q894" s="17"/>
      <c r="R894" s="17"/>
      <c r="S894" s="17"/>
      <c r="T894" s="17"/>
      <c r="U894" s="17"/>
      <c r="V894" s="18"/>
      <c r="W894" s="17"/>
      <c r="X894" s="17"/>
      <c r="Y894" s="17"/>
      <c r="Z894" s="17"/>
    </row>
    <row r="895" spans="1:26" ht="12.75" customHeight="1">
      <c r="A895" s="17"/>
      <c r="B895" s="17"/>
      <c r="C895" s="17"/>
      <c r="D895" s="17"/>
      <c r="E895" s="17"/>
      <c r="F895" s="17"/>
      <c r="G895" s="17"/>
      <c r="H895" s="17"/>
      <c r="I895" s="17"/>
      <c r="J895" s="17"/>
      <c r="K895" s="17"/>
      <c r="L895" s="17"/>
      <c r="M895" s="17"/>
      <c r="N895" s="17"/>
      <c r="O895" s="17"/>
      <c r="P895" s="17"/>
      <c r="Q895" s="17"/>
      <c r="R895" s="17"/>
      <c r="S895" s="17"/>
      <c r="T895" s="17"/>
      <c r="U895" s="17"/>
      <c r="V895" s="18"/>
      <c r="W895" s="17"/>
      <c r="X895" s="17"/>
      <c r="Y895" s="17"/>
      <c r="Z895" s="17"/>
    </row>
    <row r="896" spans="1:26" ht="12.75" customHeight="1">
      <c r="A896" s="17"/>
      <c r="B896" s="17"/>
      <c r="C896" s="17"/>
      <c r="D896" s="17"/>
      <c r="E896" s="17"/>
      <c r="F896" s="17"/>
      <c r="G896" s="17"/>
      <c r="H896" s="17"/>
      <c r="I896" s="17"/>
      <c r="J896" s="17"/>
      <c r="K896" s="17"/>
      <c r="L896" s="17"/>
      <c r="M896" s="17"/>
      <c r="N896" s="17"/>
      <c r="O896" s="17"/>
      <c r="P896" s="17"/>
      <c r="Q896" s="17"/>
      <c r="R896" s="17"/>
      <c r="S896" s="17"/>
      <c r="T896" s="17"/>
      <c r="U896" s="17"/>
      <c r="V896" s="18"/>
      <c r="W896" s="17"/>
      <c r="X896" s="17"/>
      <c r="Y896" s="17"/>
      <c r="Z896" s="17"/>
    </row>
    <row r="897" spans="1:26" ht="12.75" customHeight="1">
      <c r="A897" s="17"/>
      <c r="B897" s="17"/>
      <c r="C897" s="17"/>
      <c r="D897" s="17"/>
      <c r="E897" s="17"/>
      <c r="F897" s="17"/>
      <c r="G897" s="17"/>
      <c r="H897" s="17"/>
      <c r="I897" s="17"/>
      <c r="J897" s="17"/>
      <c r="K897" s="17"/>
      <c r="L897" s="17"/>
      <c r="M897" s="17"/>
      <c r="N897" s="17"/>
      <c r="O897" s="17"/>
      <c r="P897" s="17"/>
      <c r="Q897" s="17"/>
      <c r="R897" s="17"/>
      <c r="S897" s="17"/>
      <c r="T897" s="17"/>
      <c r="U897" s="17"/>
      <c r="V897" s="18"/>
      <c r="W897" s="17"/>
      <c r="X897" s="17"/>
      <c r="Y897" s="17"/>
      <c r="Z897" s="17"/>
    </row>
    <row r="898" spans="1:26" ht="12.75" customHeight="1">
      <c r="A898" s="17"/>
      <c r="B898" s="17"/>
      <c r="C898" s="17"/>
      <c r="D898" s="17"/>
      <c r="E898" s="17"/>
      <c r="F898" s="17"/>
      <c r="G898" s="17"/>
      <c r="H898" s="17"/>
      <c r="I898" s="17"/>
      <c r="J898" s="17"/>
      <c r="K898" s="17"/>
      <c r="L898" s="17"/>
      <c r="M898" s="17"/>
      <c r="N898" s="17"/>
      <c r="O898" s="17"/>
      <c r="P898" s="17"/>
      <c r="Q898" s="17"/>
      <c r="R898" s="17"/>
      <c r="S898" s="17"/>
      <c r="T898" s="17"/>
      <c r="U898" s="17"/>
      <c r="V898" s="18"/>
      <c r="W898" s="17"/>
      <c r="X898" s="17"/>
      <c r="Y898" s="17"/>
      <c r="Z898" s="17"/>
    </row>
    <row r="899" spans="1:26" ht="12.75" customHeight="1">
      <c r="A899" s="17"/>
      <c r="B899" s="17"/>
      <c r="C899" s="17"/>
      <c r="D899" s="17"/>
      <c r="E899" s="17"/>
      <c r="F899" s="17"/>
      <c r="G899" s="17"/>
      <c r="H899" s="17"/>
      <c r="I899" s="17"/>
      <c r="J899" s="17"/>
      <c r="K899" s="17"/>
      <c r="L899" s="17"/>
      <c r="M899" s="17"/>
      <c r="N899" s="17"/>
      <c r="O899" s="17"/>
      <c r="P899" s="17"/>
      <c r="Q899" s="17"/>
      <c r="R899" s="17"/>
      <c r="S899" s="17"/>
      <c r="T899" s="17"/>
      <c r="U899" s="17"/>
      <c r="V899" s="18"/>
      <c r="W899" s="17"/>
      <c r="X899" s="17"/>
      <c r="Y899" s="17"/>
      <c r="Z899" s="17"/>
    </row>
    <row r="900" spans="1:26" ht="12.75" customHeight="1">
      <c r="A900" s="17"/>
      <c r="B900" s="17"/>
      <c r="C900" s="17"/>
      <c r="D900" s="17"/>
      <c r="E900" s="17"/>
      <c r="F900" s="17"/>
      <c r="G900" s="17"/>
      <c r="H900" s="17"/>
      <c r="I900" s="17"/>
      <c r="J900" s="17"/>
      <c r="K900" s="17"/>
      <c r="L900" s="17"/>
      <c r="M900" s="17"/>
      <c r="N900" s="17"/>
      <c r="O900" s="17"/>
      <c r="P900" s="17"/>
      <c r="Q900" s="17"/>
      <c r="R900" s="17"/>
      <c r="S900" s="17"/>
      <c r="T900" s="17"/>
      <c r="U900" s="17"/>
      <c r="V900" s="18"/>
      <c r="W900" s="17"/>
      <c r="X900" s="17"/>
      <c r="Y900" s="17"/>
      <c r="Z900" s="17"/>
    </row>
    <row r="901" spans="1:26" ht="12.75" customHeight="1">
      <c r="A901" s="17"/>
      <c r="B901" s="17"/>
      <c r="C901" s="17"/>
      <c r="D901" s="17"/>
      <c r="E901" s="17"/>
      <c r="F901" s="17"/>
      <c r="G901" s="17"/>
      <c r="H901" s="17"/>
      <c r="I901" s="17"/>
      <c r="J901" s="17"/>
      <c r="K901" s="17"/>
      <c r="L901" s="17"/>
      <c r="M901" s="17"/>
      <c r="N901" s="17"/>
      <c r="O901" s="17"/>
      <c r="P901" s="17"/>
      <c r="Q901" s="17"/>
      <c r="R901" s="17"/>
      <c r="S901" s="17"/>
      <c r="T901" s="17"/>
      <c r="U901" s="17"/>
      <c r="V901" s="18"/>
      <c r="W901" s="17"/>
      <c r="X901" s="17"/>
      <c r="Y901" s="17"/>
      <c r="Z901" s="17"/>
    </row>
    <row r="902" spans="1:26" ht="12.75" customHeight="1">
      <c r="A902" s="17"/>
      <c r="B902" s="17"/>
      <c r="C902" s="17"/>
      <c r="D902" s="17"/>
      <c r="E902" s="17"/>
      <c r="F902" s="17"/>
      <c r="G902" s="17"/>
      <c r="H902" s="17"/>
      <c r="I902" s="17"/>
      <c r="J902" s="17"/>
      <c r="K902" s="17"/>
      <c r="L902" s="17"/>
      <c r="M902" s="17"/>
      <c r="N902" s="17"/>
      <c r="O902" s="17"/>
      <c r="P902" s="17"/>
      <c r="Q902" s="17"/>
      <c r="R902" s="17"/>
      <c r="S902" s="17"/>
      <c r="T902" s="17"/>
      <c r="U902" s="17"/>
      <c r="V902" s="18"/>
      <c r="W902" s="17"/>
      <c r="X902" s="17"/>
      <c r="Y902" s="17"/>
      <c r="Z902" s="17"/>
    </row>
    <row r="903" spans="1:26" ht="12.75" customHeight="1">
      <c r="A903" s="17"/>
      <c r="B903" s="17"/>
      <c r="C903" s="17"/>
      <c r="D903" s="17"/>
      <c r="E903" s="17"/>
      <c r="F903" s="17"/>
      <c r="G903" s="17"/>
      <c r="H903" s="17"/>
      <c r="I903" s="17"/>
      <c r="J903" s="17"/>
      <c r="K903" s="17"/>
      <c r="L903" s="17"/>
      <c r="M903" s="17"/>
      <c r="N903" s="17"/>
      <c r="O903" s="17"/>
      <c r="P903" s="17"/>
      <c r="Q903" s="17"/>
      <c r="R903" s="17"/>
      <c r="S903" s="17"/>
      <c r="T903" s="17"/>
      <c r="U903" s="17"/>
      <c r="V903" s="18"/>
      <c r="W903" s="17"/>
      <c r="X903" s="17"/>
      <c r="Y903" s="17"/>
      <c r="Z903" s="17"/>
    </row>
    <row r="904" spans="1:26" ht="12.75" customHeight="1">
      <c r="A904" s="17"/>
      <c r="B904" s="17"/>
      <c r="C904" s="17"/>
      <c r="D904" s="17"/>
      <c r="E904" s="17"/>
      <c r="F904" s="17"/>
      <c r="G904" s="17"/>
      <c r="H904" s="17"/>
      <c r="I904" s="17"/>
      <c r="J904" s="17"/>
      <c r="K904" s="17"/>
      <c r="L904" s="17"/>
      <c r="M904" s="17"/>
      <c r="N904" s="17"/>
      <c r="O904" s="17"/>
      <c r="P904" s="17"/>
      <c r="Q904" s="17"/>
      <c r="R904" s="17"/>
      <c r="S904" s="17"/>
      <c r="T904" s="17"/>
      <c r="U904" s="17"/>
      <c r="V904" s="18"/>
      <c r="W904" s="17"/>
      <c r="X904" s="17"/>
      <c r="Y904" s="17"/>
      <c r="Z904" s="17"/>
    </row>
    <row r="905" spans="1:26" ht="12.75" customHeight="1">
      <c r="A905" s="17"/>
      <c r="B905" s="17"/>
      <c r="C905" s="17"/>
      <c r="D905" s="17"/>
      <c r="E905" s="17"/>
      <c r="F905" s="17"/>
      <c r="G905" s="17"/>
      <c r="H905" s="17"/>
      <c r="I905" s="17"/>
      <c r="J905" s="17"/>
      <c r="K905" s="17"/>
      <c r="L905" s="17"/>
      <c r="M905" s="17"/>
      <c r="N905" s="17"/>
      <c r="O905" s="17"/>
      <c r="P905" s="17"/>
      <c r="Q905" s="17"/>
      <c r="R905" s="17"/>
      <c r="S905" s="17"/>
      <c r="T905" s="17"/>
      <c r="U905" s="17"/>
      <c r="V905" s="18"/>
      <c r="W905" s="17"/>
      <c r="X905" s="17"/>
      <c r="Y905" s="17"/>
      <c r="Z905" s="17"/>
    </row>
    <row r="906" spans="1:26" ht="12.75" customHeight="1">
      <c r="A906" s="17"/>
      <c r="B906" s="17"/>
      <c r="C906" s="17"/>
      <c r="D906" s="17"/>
      <c r="E906" s="17"/>
      <c r="F906" s="17"/>
      <c r="G906" s="17"/>
      <c r="H906" s="17"/>
      <c r="I906" s="17"/>
      <c r="J906" s="17"/>
      <c r="K906" s="17"/>
      <c r="L906" s="17"/>
      <c r="M906" s="17"/>
      <c r="N906" s="17"/>
      <c r="O906" s="17"/>
      <c r="P906" s="17"/>
      <c r="Q906" s="17"/>
      <c r="R906" s="17"/>
      <c r="S906" s="17"/>
      <c r="T906" s="17"/>
      <c r="U906" s="17"/>
      <c r="V906" s="18"/>
      <c r="W906" s="17"/>
      <c r="X906" s="17"/>
      <c r="Y906" s="17"/>
      <c r="Z906" s="17"/>
    </row>
    <row r="907" spans="1:26" ht="12.75" customHeight="1">
      <c r="A907" s="17"/>
      <c r="B907" s="17"/>
      <c r="C907" s="17"/>
      <c r="D907" s="17"/>
      <c r="E907" s="17"/>
      <c r="F907" s="17"/>
      <c r="G907" s="17"/>
      <c r="H907" s="17"/>
      <c r="I907" s="17"/>
      <c r="J907" s="17"/>
      <c r="K907" s="17"/>
      <c r="L907" s="17"/>
      <c r="M907" s="17"/>
      <c r="N907" s="17"/>
      <c r="O907" s="17"/>
      <c r="P907" s="17"/>
      <c r="Q907" s="17"/>
      <c r="R907" s="17"/>
      <c r="S907" s="17"/>
      <c r="T907" s="17"/>
      <c r="U907" s="17"/>
      <c r="V907" s="18"/>
      <c r="W907" s="17"/>
      <c r="X907" s="17"/>
      <c r="Y907" s="17"/>
      <c r="Z907" s="17"/>
    </row>
    <row r="908" spans="1:26" ht="12.75" customHeight="1">
      <c r="A908" s="17"/>
      <c r="B908" s="17"/>
      <c r="C908" s="17"/>
      <c r="D908" s="17"/>
      <c r="E908" s="17"/>
      <c r="F908" s="17"/>
      <c r="G908" s="17"/>
      <c r="H908" s="17"/>
      <c r="I908" s="17"/>
      <c r="J908" s="17"/>
      <c r="K908" s="17"/>
      <c r="L908" s="17"/>
      <c r="M908" s="17"/>
      <c r="N908" s="17"/>
      <c r="O908" s="17"/>
      <c r="P908" s="17"/>
      <c r="Q908" s="17"/>
      <c r="R908" s="17"/>
      <c r="S908" s="17"/>
      <c r="T908" s="17"/>
      <c r="U908" s="17"/>
      <c r="V908" s="18"/>
      <c r="W908" s="17"/>
      <c r="X908" s="17"/>
      <c r="Y908" s="17"/>
      <c r="Z908" s="17"/>
    </row>
    <row r="909" spans="1:26" ht="12.75" customHeight="1">
      <c r="A909" s="17"/>
      <c r="B909" s="17"/>
      <c r="C909" s="17"/>
      <c r="D909" s="17"/>
      <c r="E909" s="17"/>
      <c r="F909" s="17"/>
      <c r="G909" s="17"/>
      <c r="H909" s="17"/>
      <c r="I909" s="17"/>
      <c r="J909" s="17"/>
      <c r="K909" s="17"/>
      <c r="L909" s="17"/>
      <c r="M909" s="17"/>
      <c r="N909" s="17"/>
      <c r="O909" s="17"/>
      <c r="P909" s="17"/>
      <c r="Q909" s="17"/>
      <c r="R909" s="17"/>
      <c r="S909" s="17"/>
      <c r="T909" s="17"/>
      <c r="U909" s="17"/>
      <c r="V909" s="18"/>
      <c r="W909" s="17"/>
      <c r="X909" s="17"/>
      <c r="Y909" s="17"/>
      <c r="Z909" s="17"/>
    </row>
    <row r="910" spans="1:26" ht="12.75" customHeight="1">
      <c r="A910" s="17"/>
      <c r="B910" s="17"/>
      <c r="C910" s="17"/>
      <c r="D910" s="17"/>
      <c r="E910" s="17"/>
      <c r="F910" s="17"/>
      <c r="G910" s="17"/>
      <c r="H910" s="17"/>
      <c r="I910" s="17"/>
      <c r="J910" s="17"/>
      <c r="K910" s="17"/>
      <c r="L910" s="17"/>
      <c r="M910" s="17"/>
      <c r="N910" s="17"/>
      <c r="O910" s="17"/>
      <c r="P910" s="17"/>
      <c r="Q910" s="17"/>
      <c r="R910" s="17"/>
      <c r="S910" s="17"/>
      <c r="T910" s="17"/>
      <c r="U910" s="17"/>
      <c r="V910" s="18"/>
      <c r="W910" s="17"/>
      <c r="X910" s="17"/>
      <c r="Y910" s="17"/>
      <c r="Z910" s="17"/>
    </row>
    <row r="911" spans="1:26" ht="12.75" customHeight="1">
      <c r="A911" s="17"/>
      <c r="B911" s="17"/>
      <c r="C911" s="17"/>
      <c r="D911" s="17"/>
      <c r="E911" s="17"/>
      <c r="F911" s="17"/>
      <c r="G911" s="17"/>
      <c r="H911" s="17"/>
      <c r="I911" s="17"/>
      <c r="J911" s="17"/>
      <c r="K911" s="17"/>
      <c r="L911" s="17"/>
      <c r="M911" s="17"/>
      <c r="N911" s="17"/>
      <c r="O911" s="17"/>
      <c r="P911" s="17"/>
      <c r="Q911" s="17"/>
      <c r="R911" s="17"/>
      <c r="S911" s="17"/>
      <c r="T911" s="17"/>
      <c r="U911" s="17"/>
      <c r="V911" s="18"/>
      <c r="W911" s="17"/>
      <c r="X911" s="17"/>
      <c r="Y911" s="17"/>
      <c r="Z911" s="17"/>
    </row>
    <row r="912" spans="1:26" ht="12.75" customHeight="1">
      <c r="A912" s="17"/>
      <c r="B912" s="17"/>
      <c r="C912" s="17"/>
      <c r="D912" s="17"/>
      <c r="E912" s="17"/>
      <c r="F912" s="17"/>
      <c r="G912" s="17"/>
      <c r="H912" s="17"/>
      <c r="I912" s="17"/>
      <c r="J912" s="17"/>
      <c r="K912" s="17"/>
      <c r="L912" s="17"/>
      <c r="M912" s="17"/>
      <c r="N912" s="17"/>
      <c r="O912" s="17"/>
      <c r="P912" s="17"/>
      <c r="Q912" s="17"/>
      <c r="R912" s="17"/>
      <c r="S912" s="17"/>
      <c r="T912" s="17"/>
      <c r="U912" s="17"/>
      <c r="V912" s="18"/>
      <c r="W912" s="17"/>
      <c r="X912" s="17"/>
      <c r="Y912" s="17"/>
      <c r="Z912" s="17"/>
    </row>
    <row r="913" spans="1:26" ht="12.75" customHeight="1">
      <c r="A913" s="17"/>
      <c r="B913" s="17"/>
      <c r="C913" s="17"/>
      <c r="D913" s="17"/>
      <c r="E913" s="17"/>
      <c r="F913" s="17"/>
      <c r="G913" s="17"/>
      <c r="H913" s="17"/>
      <c r="I913" s="17"/>
      <c r="J913" s="17"/>
      <c r="K913" s="17"/>
      <c r="L913" s="17"/>
      <c r="M913" s="17"/>
      <c r="N913" s="17"/>
      <c r="O913" s="17"/>
      <c r="P913" s="17"/>
      <c r="Q913" s="17"/>
      <c r="R913" s="17"/>
      <c r="S913" s="17"/>
      <c r="T913" s="17"/>
      <c r="U913" s="17"/>
      <c r="V913" s="18"/>
      <c r="W913" s="17"/>
      <c r="X913" s="17"/>
      <c r="Y913" s="17"/>
      <c r="Z913" s="17"/>
    </row>
    <row r="914" spans="1:26" ht="12.75" customHeight="1">
      <c r="A914" s="17"/>
      <c r="B914" s="17"/>
      <c r="C914" s="17"/>
      <c r="D914" s="17"/>
      <c r="E914" s="17"/>
      <c r="F914" s="17"/>
      <c r="G914" s="17"/>
      <c r="H914" s="17"/>
      <c r="I914" s="17"/>
      <c r="J914" s="17"/>
      <c r="K914" s="17"/>
      <c r="L914" s="17"/>
      <c r="M914" s="17"/>
      <c r="N914" s="17"/>
      <c r="O914" s="17"/>
      <c r="P914" s="17"/>
      <c r="Q914" s="17"/>
      <c r="R914" s="17"/>
      <c r="S914" s="17"/>
      <c r="T914" s="17"/>
      <c r="U914" s="17"/>
      <c r="V914" s="18"/>
      <c r="W914" s="17"/>
      <c r="X914" s="17"/>
      <c r="Y914" s="17"/>
      <c r="Z914" s="17"/>
    </row>
    <row r="915" spans="1:26" ht="12.75" customHeight="1">
      <c r="A915" s="17"/>
      <c r="B915" s="17"/>
      <c r="C915" s="17"/>
      <c r="D915" s="17"/>
      <c r="E915" s="17"/>
      <c r="F915" s="17"/>
      <c r="G915" s="17"/>
      <c r="H915" s="17"/>
      <c r="I915" s="17"/>
      <c r="J915" s="17"/>
      <c r="K915" s="17"/>
      <c r="L915" s="17"/>
      <c r="M915" s="17"/>
      <c r="N915" s="17"/>
      <c r="O915" s="17"/>
      <c r="P915" s="17"/>
      <c r="Q915" s="17"/>
      <c r="R915" s="17"/>
      <c r="S915" s="17"/>
      <c r="T915" s="17"/>
      <c r="U915" s="17"/>
      <c r="V915" s="18"/>
      <c r="W915" s="17"/>
      <c r="X915" s="17"/>
      <c r="Y915" s="17"/>
      <c r="Z915" s="17"/>
    </row>
    <row r="916" spans="1:26" ht="12.75" customHeight="1">
      <c r="A916" s="17"/>
      <c r="B916" s="17"/>
      <c r="C916" s="17"/>
      <c r="D916" s="17"/>
      <c r="E916" s="17"/>
      <c r="F916" s="17"/>
      <c r="G916" s="17"/>
      <c r="H916" s="17"/>
      <c r="I916" s="17"/>
      <c r="J916" s="17"/>
      <c r="K916" s="17"/>
      <c r="L916" s="17"/>
      <c r="M916" s="17"/>
      <c r="N916" s="17"/>
      <c r="O916" s="17"/>
      <c r="P916" s="17"/>
      <c r="Q916" s="17"/>
      <c r="R916" s="17"/>
      <c r="S916" s="17"/>
      <c r="T916" s="17"/>
      <c r="U916" s="17"/>
      <c r="V916" s="18"/>
      <c r="W916" s="17"/>
      <c r="X916" s="17"/>
      <c r="Y916" s="17"/>
      <c r="Z916" s="17"/>
    </row>
    <row r="917" spans="1:26" ht="12.75" customHeight="1">
      <c r="A917" s="17"/>
      <c r="B917" s="17"/>
      <c r="C917" s="17"/>
      <c r="D917" s="17"/>
      <c r="E917" s="17"/>
      <c r="F917" s="17"/>
      <c r="G917" s="17"/>
      <c r="H917" s="17"/>
      <c r="I917" s="17"/>
      <c r="J917" s="17"/>
      <c r="K917" s="17"/>
      <c r="L917" s="17"/>
      <c r="M917" s="17"/>
      <c r="N917" s="17"/>
      <c r="O917" s="17"/>
      <c r="P917" s="17"/>
      <c r="Q917" s="17"/>
      <c r="R917" s="17"/>
      <c r="S917" s="17"/>
      <c r="T917" s="17"/>
      <c r="U917" s="17"/>
      <c r="V917" s="18"/>
      <c r="W917" s="17"/>
      <c r="X917" s="17"/>
      <c r="Y917" s="17"/>
      <c r="Z917" s="17"/>
    </row>
    <row r="918" spans="1:26" ht="12.75" customHeight="1">
      <c r="A918" s="17"/>
      <c r="B918" s="17"/>
      <c r="C918" s="17"/>
      <c r="D918" s="17"/>
      <c r="E918" s="17"/>
      <c r="F918" s="17"/>
      <c r="G918" s="17"/>
      <c r="H918" s="17"/>
      <c r="I918" s="17"/>
      <c r="J918" s="17"/>
      <c r="K918" s="17"/>
      <c r="L918" s="17"/>
      <c r="M918" s="17"/>
      <c r="N918" s="17"/>
      <c r="O918" s="17"/>
      <c r="P918" s="17"/>
      <c r="Q918" s="17"/>
      <c r="R918" s="17"/>
      <c r="S918" s="17"/>
      <c r="T918" s="17"/>
      <c r="U918" s="17"/>
      <c r="V918" s="18"/>
      <c r="W918" s="17"/>
      <c r="X918" s="17"/>
      <c r="Y918" s="17"/>
      <c r="Z918" s="17"/>
    </row>
    <row r="919" spans="1:26" ht="12.75" customHeight="1">
      <c r="A919" s="17"/>
      <c r="B919" s="17"/>
      <c r="C919" s="17"/>
      <c r="D919" s="17"/>
      <c r="E919" s="17"/>
      <c r="F919" s="17"/>
      <c r="G919" s="17"/>
      <c r="H919" s="17"/>
      <c r="I919" s="17"/>
      <c r="J919" s="17"/>
      <c r="K919" s="17"/>
      <c r="L919" s="17"/>
      <c r="M919" s="17"/>
      <c r="N919" s="17"/>
      <c r="O919" s="17"/>
      <c r="P919" s="17"/>
      <c r="Q919" s="17"/>
      <c r="R919" s="17"/>
      <c r="S919" s="17"/>
      <c r="T919" s="17"/>
      <c r="U919" s="17"/>
      <c r="V919" s="18"/>
      <c r="W919" s="17"/>
      <c r="X919" s="17"/>
      <c r="Y919" s="17"/>
      <c r="Z919" s="17"/>
    </row>
    <row r="920" spans="1:26" ht="12.75" customHeight="1">
      <c r="A920" s="17"/>
      <c r="B920" s="17"/>
      <c r="C920" s="17"/>
      <c r="D920" s="17"/>
      <c r="E920" s="17"/>
      <c r="F920" s="17"/>
      <c r="G920" s="17"/>
      <c r="H920" s="17"/>
      <c r="I920" s="17"/>
      <c r="J920" s="17"/>
      <c r="K920" s="17"/>
      <c r="L920" s="17"/>
      <c r="M920" s="17"/>
      <c r="N920" s="17"/>
      <c r="O920" s="17"/>
      <c r="P920" s="17"/>
      <c r="Q920" s="17"/>
      <c r="R920" s="17"/>
      <c r="S920" s="17"/>
      <c r="T920" s="17"/>
      <c r="U920" s="17"/>
      <c r="V920" s="18"/>
      <c r="W920" s="17"/>
      <c r="X920" s="17"/>
      <c r="Y920" s="17"/>
      <c r="Z920" s="17"/>
    </row>
    <row r="921" spans="1:26" ht="12.75" customHeight="1">
      <c r="A921" s="17"/>
      <c r="B921" s="17"/>
      <c r="C921" s="17"/>
      <c r="D921" s="17"/>
      <c r="E921" s="17"/>
      <c r="F921" s="17"/>
      <c r="G921" s="17"/>
      <c r="H921" s="17"/>
      <c r="I921" s="17"/>
      <c r="J921" s="17"/>
      <c r="K921" s="17"/>
      <c r="L921" s="17"/>
      <c r="M921" s="17"/>
      <c r="N921" s="17"/>
      <c r="O921" s="17"/>
      <c r="P921" s="17"/>
      <c r="Q921" s="17"/>
      <c r="R921" s="17"/>
      <c r="S921" s="17"/>
      <c r="T921" s="17"/>
      <c r="U921" s="17"/>
      <c r="V921" s="18"/>
      <c r="W921" s="17"/>
      <c r="X921" s="17"/>
      <c r="Y921" s="17"/>
      <c r="Z921" s="17"/>
    </row>
    <row r="922" spans="1:26" ht="12.75" customHeight="1">
      <c r="A922" s="17"/>
      <c r="B922" s="17"/>
      <c r="C922" s="17"/>
      <c r="D922" s="17"/>
      <c r="E922" s="17"/>
      <c r="F922" s="17"/>
      <c r="G922" s="17"/>
      <c r="H922" s="17"/>
      <c r="I922" s="17"/>
      <c r="J922" s="17"/>
      <c r="K922" s="17"/>
      <c r="L922" s="17"/>
      <c r="M922" s="17"/>
      <c r="N922" s="17"/>
      <c r="O922" s="17"/>
      <c r="P922" s="17"/>
      <c r="Q922" s="17"/>
      <c r="R922" s="17"/>
      <c r="S922" s="17"/>
      <c r="T922" s="17"/>
      <c r="U922" s="17"/>
      <c r="V922" s="18"/>
      <c r="W922" s="17"/>
      <c r="X922" s="17"/>
      <c r="Y922" s="17"/>
      <c r="Z922" s="17"/>
    </row>
    <row r="923" spans="1:26" ht="12.75" customHeight="1">
      <c r="A923" s="17"/>
      <c r="B923" s="17"/>
      <c r="C923" s="17"/>
      <c r="D923" s="17"/>
      <c r="E923" s="17"/>
      <c r="F923" s="17"/>
      <c r="G923" s="17"/>
      <c r="H923" s="17"/>
      <c r="I923" s="17"/>
      <c r="J923" s="17"/>
      <c r="K923" s="17"/>
      <c r="L923" s="17"/>
      <c r="M923" s="17"/>
      <c r="N923" s="17"/>
      <c r="O923" s="17"/>
      <c r="P923" s="17"/>
      <c r="Q923" s="17"/>
      <c r="R923" s="17"/>
      <c r="S923" s="17"/>
      <c r="T923" s="17"/>
      <c r="U923" s="17"/>
      <c r="V923" s="18"/>
      <c r="W923" s="17"/>
      <c r="X923" s="17"/>
      <c r="Y923" s="17"/>
      <c r="Z923" s="17"/>
    </row>
    <row r="924" spans="1:26" ht="12.75" customHeight="1">
      <c r="A924" s="17"/>
      <c r="B924" s="17"/>
      <c r="C924" s="17"/>
      <c r="D924" s="17"/>
      <c r="E924" s="17"/>
      <c r="F924" s="17"/>
      <c r="G924" s="17"/>
      <c r="H924" s="17"/>
      <c r="I924" s="17"/>
      <c r="J924" s="17"/>
      <c r="K924" s="17"/>
      <c r="L924" s="17"/>
      <c r="M924" s="17"/>
      <c r="N924" s="17"/>
      <c r="O924" s="17"/>
      <c r="P924" s="17"/>
      <c r="Q924" s="17"/>
      <c r="R924" s="17"/>
      <c r="S924" s="17"/>
      <c r="T924" s="17"/>
      <c r="U924" s="17"/>
      <c r="V924" s="18"/>
      <c r="W924" s="17"/>
      <c r="X924" s="17"/>
      <c r="Y924" s="17"/>
      <c r="Z924" s="17"/>
    </row>
    <row r="925" spans="1:26" ht="12.75" customHeight="1">
      <c r="A925" s="17"/>
      <c r="B925" s="17"/>
      <c r="C925" s="17"/>
      <c r="D925" s="17"/>
      <c r="E925" s="17"/>
      <c r="F925" s="17"/>
      <c r="G925" s="17"/>
      <c r="H925" s="17"/>
      <c r="I925" s="17"/>
      <c r="J925" s="17"/>
      <c r="K925" s="17"/>
      <c r="L925" s="17"/>
      <c r="M925" s="17"/>
      <c r="N925" s="17"/>
      <c r="O925" s="17"/>
      <c r="P925" s="17"/>
      <c r="Q925" s="17"/>
      <c r="R925" s="17"/>
      <c r="S925" s="17"/>
      <c r="T925" s="17"/>
      <c r="U925" s="17"/>
      <c r="V925" s="18"/>
      <c r="W925" s="17"/>
      <c r="X925" s="17"/>
      <c r="Y925" s="17"/>
      <c r="Z925" s="17"/>
    </row>
    <row r="926" spans="1:26" ht="12.75" customHeight="1">
      <c r="A926" s="17"/>
      <c r="B926" s="17"/>
      <c r="C926" s="17"/>
      <c r="D926" s="17"/>
      <c r="E926" s="17"/>
      <c r="F926" s="17"/>
      <c r="G926" s="17"/>
      <c r="H926" s="17"/>
      <c r="I926" s="17"/>
      <c r="J926" s="17"/>
      <c r="K926" s="17"/>
      <c r="L926" s="17"/>
      <c r="M926" s="17"/>
      <c r="N926" s="17"/>
      <c r="O926" s="17"/>
      <c r="P926" s="17"/>
      <c r="Q926" s="17"/>
      <c r="R926" s="17"/>
      <c r="S926" s="17"/>
      <c r="T926" s="17"/>
      <c r="U926" s="17"/>
      <c r="V926" s="18"/>
      <c r="W926" s="17"/>
      <c r="X926" s="17"/>
      <c r="Y926" s="17"/>
      <c r="Z926" s="17"/>
    </row>
    <row r="927" spans="1:26" ht="12.75" customHeight="1">
      <c r="A927" s="17"/>
      <c r="B927" s="17"/>
      <c r="C927" s="17"/>
      <c r="D927" s="17"/>
      <c r="E927" s="17"/>
      <c r="F927" s="17"/>
      <c r="G927" s="17"/>
      <c r="H927" s="17"/>
      <c r="I927" s="17"/>
      <c r="J927" s="17"/>
      <c r="K927" s="17"/>
      <c r="L927" s="17"/>
      <c r="M927" s="17"/>
      <c r="N927" s="17"/>
      <c r="O927" s="17"/>
      <c r="P927" s="17"/>
      <c r="Q927" s="17"/>
      <c r="R927" s="17"/>
      <c r="S927" s="17"/>
      <c r="T927" s="17"/>
      <c r="U927" s="17"/>
      <c r="V927" s="18"/>
      <c r="W927" s="17"/>
      <c r="X927" s="17"/>
      <c r="Y927" s="17"/>
      <c r="Z927" s="17"/>
    </row>
    <row r="928" spans="1:26" ht="12.75" customHeight="1">
      <c r="A928" s="17"/>
      <c r="B928" s="17"/>
      <c r="C928" s="17"/>
      <c r="D928" s="17"/>
      <c r="E928" s="17"/>
      <c r="F928" s="17"/>
      <c r="G928" s="17"/>
      <c r="H928" s="17"/>
      <c r="I928" s="17"/>
      <c r="J928" s="17"/>
      <c r="K928" s="17"/>
      <c r="L928" s="17"/>
      <c r="M928" s="17"/>
      <c r="N928" s="17"/>
      <c r="O928" s="17"/>
      <c r="P928" s="17"/>
      <c r="Q928" s="17"/>
      <c r="R928" s="17"/>
      <c r="S928" s="17"/>
      <c r="T928" s="17"/>
      <c r="U928" s="17"/>
      <c r="V928" s="18"/>
      <c r="W928" s="17"/>
      <c r="X928" s="17"/>
      <c r="Y928" s="17"/>
      <c r="Z928" s="17"/>
    </row>
    <row r="929" spans="1:26" ht="12.75" customHeight="1">
      <c r="A929" s="17"/>
      <c r="B929" s="17"/>
      <c r="C929" s="17"/>
      <c r="D929" s="17"/>
      <c r="E929" s="17"/>
      <c r="F929" s="17"/>
      <c r="G929" s="17"/>
      <c r="H929" s="17"/>
      <c r="I929" s="17"/>
      <c r="J929" s="17"/>
      <c r="K929" s="17"/>
      <c r="L929" s="17"/>
      <c r="M929" s="17"/>
      <c r="N929" s="17"/>
      <c r="O929" s="17"/>
      <c r="P929" s="17"/>
      <c r="Q929" s="17"/>
      <c r="R929" s="17"/>
      <c r="S929" s="17"/>
      <c r="T929" s="17"/>
      <c r="U929" s="17"/>
      <c r="V929" s="18"/>
      <c r="W929" s="17"/>
      <c r="X929" s="17"/>
      <c r="Y929" s="17"/>
      <c r="Z929" s="17"/>
    </row>
    <row r="930" spans="1:26" ht="12.75" customHeight="1">
      <c r="A930" s="17"/>
      <c r="B930" s="17"/>
      <c r="C930" s="17"/>
      <c r="D930" s="17"/>
      <c r="E930" s="17"/>
      <c r="F930" s="17"/>
      <c r="G930" s="17"/>
      <c r="H930" s="17"/>
      <c r="I930" s="17"/>
      <c r="J930" s="17"/>
      <c r="K930" s="17"/>
      <c r="L930" s="17"/>
      <c r="M930" s="17"/>
      <c r="N930" s="17"/>
      <c r="O930" s="17"/>
      <c r="P930" s="17"/>
      <c r="Q930" s="17"/>
      <c r="R930" s="17"/>
      <c r="S930" s="17"/>
      <c r="T930" s="17"/>
      <c r="U930" s="17"/>
      <c r="V930" s="18"/>
      <c r="W930" s="17"/>
      <c r="X930" s="17"/>
      <c r="Y930" s="17"/>
      <c r="Z930" s="17"/>
    </row>
    <row r="931" spans="1:26" ht="12.75" customHeight="1">
      <c r="A931" s="17"/>
      <c r="B931" s="17"/>
      <c r="C931" s="17"/>
      <c r="D931" s="17"/>
      <c r="E931" s="17"/>
      <c r="F931" s="17"/>
      <c r="G931" s="17"/>
      <c r="H931" s="17"/>
      <c r="I931" s="17"/>
      <c r="J931" s="17"/>
      <c r="K931" s="17"/>
      <c r="L931" s="17"/>
      <c r="M931" s="17"/>
      <c r="N931" s="17"/>
      <c r="O931" s="17"/>
      <c r="P931" s="17"/>
      <c r="Q931" s="17"/>
      <c r="R931" s="17"/>
      <c r="S931" s="17"/>
      <c r="T931" s="17"/>
      <c r="U931" s="17"/>
      <c r="V931" s="18"/>
      <c r="W931" s="17"/>
      <c r="X931" s="17"/>
      <c r="Y931" s="17"/>
      <c r="Z931" s="17"/>
    </row>
    <row r="932" spans="1:26" ht="12.75" customHeight="1">
      <c r="A932" s="17"/>
      <c r="B932" s="17"/>
      <c r="C932" s="17"/>
      <c r="D932" s="17"/>
      <c r="E932" s="17"/>
      <c r="F932" s="17"/>
      <c r="G932" s="17"/>
      <c r="H932" s="17"/>
      <c r="I932" s="17"/>
      <c r="J932" s="17"/>
      <c r="K932" s="17"/>
      <c r="L932" s="17"/>
      <c r="M932" s="17"/>
      <c r="N932" s="17"/>
      <c r="O932" s="17"/>
      <c r="P932" s="17"/>
      <c r="Q932" s="17"/>
      <c r="R932" s="17"/>
      <c r="S932" s="17"/>
      <c r="T932" s="17"/>
      <c r="U932" s="17"/>
      <c r="V932" s="18"/>
      <c r="W932" s="17"/>
      <c r="X932" s="17"/>
      <c r="Y932" s="17"/>
      <c r="Z932" s="17"/>
    </row>
    <row r="933" spans="1:26" ht="12.75" customHeight="1">
      <c r="A933" s="17"/>
      <c r="B933" s="17"/>
      <c r="C933" s="17"/>
      <c r="D933" s="17"/>
      <c r="E933" s="17"/>
      <c r="F933" s="17"/>
      <c r="G933" s="17"/>
      <c r="H933" s="17"/>
      <c r="I933" s="17"/>
      <c r="J933" s="17"/>
      <c r="K933" s="17"/>
      <c r="L933" s="17"/>
      <c r="M933" s="17"/>
      <c r="N933" s="17"/>
      <c r="O933" s="17"/>
      <c r="P933" s="17"/>
      <c r="Q933" s="17"/>
      <c r="R933" s="17"/>
      <c r="S933" s="17"/>
      <c r="T933" s="17"/>
      <c r="U933" s="17"/>
      <c r="V933" s="18"/>
      <c r="W933" s="17"/>
      <c r="X933" s="17"/>
      <c r="Y933" s="17"/>
      <c r="Z933" s="17"/>
    </row>
    <row r="934" spans="1:26" ht="12.75" customHeight="1">
      <c r="A934" s="17"/>
      <c r="B934" s="17"/>
      <c r="C934" s="17"/>
      <c r="D934" s="17"/>
      <c r="E934" s="17"/>
      <c r="F934" s="17"/>
      <c r="G934" s="17"/>
      <c r="H934" s="17"/>
      <c r="I934" s="17"/>
      <c r="J934" s="17"/>
      <c r="K934" s="17"/>
      <c r="L934" s="17"/>
      <c r="M934" s="17"/>
      <c r="N934" s="17"/>
      <c r="O934" s="17"/>
      <c r="P934" s="17"/>
      <c r="Q934" s="17"/>
      <c r="R934" s="17"/>
      <c r="S934" s="17"/>
      <c r="T934" s="17"/>
      <c r="U934" s="17"/>
      <c r="V934" s="18"/>
      <c r="W934" s="17"/>
      <c r="X934" s="17"/>
      <c r="Y934" s="17"/>
      <c r="Z934" s="17"/>
    </row>
    <row r="935" spans="1:26" ht="12.75" customHeight="1">
      <c r="A935" s="17"/>
      <c r="B935" s="17"/>
      <c r="C935" s="17"/>
      <c r="D935" s="17"/>
      <c r="E935" s="17"/>
      <c r="F935" s="17"/>
      <c r="G935" s="17"/>
      <c r="H935" s="17"/>
      <c r="I935" s="17"/>
      <c r="J935" s="17"/>
      <c r="K935" s="17"/>
      <c r="L935" s="17"/>
      <c r="M935" s="17"/>
      <c r="N935" s="17"/>
      <c r="O935" s="17"/>
      <c r="P935" s="17"/>
      <c r="Q935" s="17"/>
      <c r="R935" s="17"/>
      <c r="S935" s="17"/>
      <c r="T935" s="17"/>
      <c r="U935" s="17"/>
      <c r="V935" s="18"/>
      <c r="W935" s="17"/>
      <c r="X935" s="17"/>
      <c r="Y935" s="17"/>
      <c r="Z935" s="17"/>
    </row>
    <row r="936" spans="1:26" ht="12.75" customHeight="1">
      <c r="A936" s="17"/>
      <c r="B936" s="17"/>
      <c r="C936" s="17"/>
      <c r="D936" s="17"/>
      <c r="E936" s="17"/>
      <c r="F936" s="17"/>
      <c r="G936" s="17"/>
      <c r="H936" s="17"/>
      <c r="I936" s="17"/>
      <c r="J936" s="17"/>
      <c r="K936" s="17"/>
      <c r="L936" s="17"/>
      <c r="M936" s="17"/>
      <c r="N936" s="17"/>
      <c r="O936" s="17"/>
      <c r="P936" s="17"/>
      <c r="Q936" s="17"/>
      <c r="R936" s="17"/>
      <c r="S936" s="17"/>
      <c r="T936" s="17"/>
      <c r="U936" s="17"/>
      <c r="V936" s="18"/>
      <c r="W936" s="17"/>
      <c r="X936" s="17"/>
      <c r="Y936" s="17"/>
      <c r="Z936" s="17"/>
    </row>
    <row r="937" spans="1:26" ht="12.75" customHeight="1">
      <c r="A937" s="17"/>
      <c r="B937" s="17"/>
      <c r="C937" s="17"/>
      <c r="D937" s="17"/>
      <c r="E937" s="17"/>
      <c r="F937" s="17"/>
      <c r="G937" s="17"/>
      <c r="H937" s="17"/>
      <c r="I937" s="17"/>
      <c r="J937" s="17"/>
      <c r="K937" s="17"/>
      <c r="L937" s="17"/>
      <c r="M937" s="17"/>
      <c r="N937" s="17"/>
      <c r="O937" s="17"/>
      <c r="P937" s="17"/>
      <c r="Q937" s="17"/>
      <c r="R937" s="17"/>
      <c r="S937" s="17"/>
      <c r="T937" s="17"/>
      <c r="U937" s="17"/>
      <c r="V937" s="18"/>
      <c r="W937" s="17"/>
      <c r="X937" s="17"/>
      <c r="Y937" s="17"/>
      <c r="Z937" s="17"/>
    </row>
    <row r="938" spans="1:26" ht="12.75" customHeight="1">
      <c r="A938" s="17"/>
      <c r="B938" s="17"/>
      <c r="C938" s="17"/>
      <c r="D938" s="17"/>
      <c r="E938" s="17"/>
      <c r="F938" s="17"/>
      <c r="G938" s="17"/>
      <c r="H938" s="17"/>
      <c r="I938" s="17"/>
      <c r="J938" s="17"/>
      <c r="K938" s="17"/>
      <c r="L938" s="17"/>
      <c r="M938" s="17"/>
      <c r="N938" s="17"/>
      <c r="O938" s="17"/>
      <c r="P938" s="17"/>
      <c r="Q938" s="17"/>
      <c r="R938" s="17"/>
      <c r="S938" s="17"/>
      <c r="T938" s="17"/>
      <c r="U938" s="17"/>
      <c r="V938" s="18"/>
      <c r="W938" s="17"/>
      <c r="X938" s="17"/>
      <c r="Y938" s="17"/>
      <c r="Z938" s="17"/>
    </row>
    <row r="939" spans="1:26" ht="12.75" customHeight="1">
      <c r="A939" s="17"/>
      <c r="B939" s="17"/>
      <c r="C939" s="17"/>
      <c r="D939" s="17"/>
      <c r="E939" s="17"/>
      <c r="F939" s="17"/>
      <c r="G939" s="17"/>
      <c r="H939" s="17"/>
      <c r="I939" s="17"/>
      <c r="J939" s="17"/>
      <c r="K939" s="17"/>
      <c r="L939" s="17"/>
      <c r="M939" s="17"/>
      <c r="N939" s="17"/>
      <c r="O939" s="17"/>
      <c r="P939" s="17"/>
      <c r="Q939" s="17"/>
      <c r="R939" s="17"/>
      <c r="S939" s="17"/>
      <c r="T939" s="17"/>
      <c r="U939" s="17"/>
      <c r="V939" s="18"/>
      <c r="W939" s="17"/>
      <c r="X939" s="17"/>
      <c r="Y939" s="17"/>
      <c r="Z939" s="17"/>
    </row>
    <row r="940" spans="1:26" ht="12.75" customHeight="1">
      <c r="A940" s="17"/>
      <c r="B940" s="17"/>
      <c r="C940" s="17"/>
      <c r="D940" s="17"/>
      <c r="E940" s="17"/>
      <c r="F940" s="17"/>
      <c r="G940" s="17"/>
      <c r="H940" s="17"/>
      <c r="I940" s="17"/>
      <c r="J940" s="17"/>
      <c r="K940" s="17"/>
      <c r="L940" s="17"/>
      <c r="M940" s="17"/>
      <c r="N940" s="17"/>
      <c r="O940" s="17"/>
      <c r="P940" s="17"/>
      <c r="Q940" s="17"/>
      <c r="R940" s="17"/>
      <c r="S940" s="17"/>
      <c r="T940" s="17"/>
      <c r="U940" s="17"/>
      <c r="V940" s="18"/>
      <c r="W940" s="17"/>
      <c r="X940" s="17"/>
      <c r="Y940" s="17"/>
      <c r="Z940" s="17"/>
    </row>
    <row r="941" spans="1:26" ht="12.75" customHeight="1">
      <c r="A941" s="17"/>
      <c r="B941" s="17"/>
      <c r="C941" s="17"/>
      <c r="D941" s="17"/>
      <c r="E941" s="17"/>
      <c r="F941" s="17"/>
      <c r="G941" s="17"/>
      <c r="H941" s="17"/>
      <c r="I941" s="17"/>
      <c r="J941" s="17"/>
      <c r="K941" s="17"/>
      <c r="L941" s="17"/>
      <c r="M941" s="17"/>
      <c r="N941" s="17"/>
      <c r="O941" s="17"/>
      <c r="P941" s="17"/>
      <c r="Q941" s="17"/>
      <c r="R941" s="17"/>
      <c r="S941" s="17"/>
      <c r="T941" s="17"/>
      <c r="U941" s="17"/>
      <c r="V941" s="18"/>
      <c r="W941" s="17"/>
      <c r="X941" s="17"/>
      <c r="Y941" s="17"/>
      <c r="Z941" s="17"/>
    </row>
    <row r="942" spans="1:26" ht="12.75" customHeight="1">
      <c r="A942" s="17"/>
      <c r="B942" s="17"/>
      <c r="C942" s="17"/>
      <c r="D942" s="17"/>
      <c r="E942" s="17"/>
      <c r="F942" s="17"/>
      <c r="G942" s="17"/>
      <c r="H942" s="17"/>
      <c r="I942" s="17"/>
      <c r="J942" s="17"/>
      <c r="K942" s="17"/>
      <c r="L942" s="17"/>
      <c r="M942" s="17"/>
      <c r="N942" s="17"/>
      <c r="O942" s="17"/>
      <c r="P942" s="17"/>
      <c r="Q942" s="17"/>
      <c r="R942" s="17"/>
      <c r="S942" s="17"/>
      <c r="T942" s="17"/>
      <c r="U942" s="17"/>
      <c r="V942" s="18"/>
      <c r="W942" s="17"/>
      <c r="X942" s="17"/>
      <c r="Y942" s="17"/>
      <c r="Z942" s="17"/>
    </row>
    <row r="943" spans="1:26" ht="12.75" customHeight="1">
      <c r="A943" s="17"/>
      <c r="B943" s="17"/>
      <c r="C943" s="17"/>
      <c r="D943" s="17"/>
      <c r="E943" s="17"/>
      <c r="F943" s="17"/>
      <c r="G943" s="17"/>
      <c r="H943" s="17"/>
      <c r="I943" s="17"/>
      <c r="J943" s="17"/>
      <c r="K943" s="17"/>
      <c r="L943" s="17"/>
      <c r="M943" s="17"/>
      <c r="N943" s="17"/>
      <c r="O943" s="17"/>
      <c r="P943" s="17"/>
      <c r="Q943" s="17"/>
      <c r="R943" s="17"/>
      <c r="S943" s="17"/>
      <c r="T943" s="17"/>
      <c r="U943" s="17"/>
      <c r="V943" s="18"/>
      <c r="W943" s="17"/>
      <c r="X943" s="17"/>
      <c r="Y943" s="17"/>
      <c r="Z943" s="17"/>
    </row>
    <row r="944" spans="1:26" ht="12.75" customHeight="1">
      <c r="A944" s="17"/>
      <c r="B944" s="17"/>
      <c r="C944" s="17"/>
      <c r="D944" s="17"/>
      <c r="E944" s="17"/>
      <c r="F944" s="17"/>
      <c r="G944" s="17"/>
      <c r="H944" s="17"/>
      <c r="I944" s="17"/>
      <c r="J944" s="17"/>
      <c r="K944" s="17"/>
      <c r="L944" s="17"/>
      <c r="M944" s="17"/>
      <c r="N944" s="17"/>
      <c r="O944" s="17"/>
      <c r="P944" s="17"/>
      <c r="Q944" s="17"/>
      <c r="R944" s="17"/>
      <c r="S944" s="17"/>
      <c r="T944" s="17"/>
      <c r="U944" s="17"/>
      <c r="V944" s="18"/>
      <c r="W944" s="17"/>
      <c r="X944" s="17"/>
      <c r="Y944" s="17"/>
      <c r="Z944" s="17"/>
    </row>
    <row r="945" spans="1:26" ht="12.75" customHeight="1">
      <c r="A945" s="17"/>
      <c r="B945" s="17"/>
      <c r="C945" s="17"/>
      <c r="D945" s="17"/>
      <c r="E945" s="17"/>
      <c r="F945" s="17"/>
      <c r="G945" s="17"/>
      <c r="H945" s="17"/>
      <c r="I945" s="17"/>
      <c r="J945" s="17"/>
      <c r="K945" s="17"/>
      <c r="L945" s="17"/>
      <c r="M945" s="17"/>
      <c r="N945" s="17"/>
      <c r="O945" s="17"/>
      <c r="P945" s="17"/>
      <c r="Q945" s="17"/>
      <c r="R945" s="17"/>
      <c r="S945" s="17"/>
      <c r="T945" s="17"/>
      <c r="U945" s="17"/>
      <c r="V945" s="18"/>
      <c r="W945" s="17"/>
      <c r="X945" s="17"/>
      <c r="Y945" s="17"/>
      <c r="Z945" s="17"/>
    </row>
    <row r="946" spans="1:26" ht="12.75" customHeight="1">
      <c r="A946" s="17"/>
      <c r="B946" s="17"/>
      <c r="C946" s="17"/>
      <c r="D946" s="17"/>
      <c r="E946" s="17"/>
      <c r="F946" s="17"/>
      <c r="G946" s="17"/>
      <c r="H946" s="17"/>
      <c r="I946" s="17"/>
      <c r="J946" s="17"/>
      <c r="K946" s="17"/>
      <c r="L946" s="17"/>
      <c r="M946" s="17"/>
      <c r="N946" s="17"/>
      <c r="O946" s="17"/>
      <c r="P946" s="17"/>
      <c r="Q946" s="17"/>
      <c r="R946" s="17"/>
      <c r="S946" s="17"/>
      <c r="T946" s="17"/>
      <c r="U946" s="17"/>
      <c r="V946" s="18"/>
      <c r="W946" s="17"/>
      <c r="X946" s="17"/>
      <c r="Y946" s="17"/>
      <c r="Z946" s="17"/>
    </row>
    <row r="947" spans="1:26" ht="12.75" customHeight="1">
      <c r="A947" s="17"/>
      <c r="B947" s="17"/>
      <c r="C947" s="17"/>
      <c r="D947" s="17"/>
      <c r="E947" s="17"/>
      <c r="F947" s="17"/>
      <c r="G947" s="17"/>
      <c r="H947" s="17"/>
      <c r="I947" s="17"/>
      <c r="J947" s="17"/>
      <c r="K947" s="17"/>
      <c r="L947" s="17"/>
      <c r="M947" s="17"/>
      <c r="N947" s="17"/>
      <c r="O947" s="17"/>
      <c r="P947" s="17"/>
      <c r="Q947" s="17"/>
      <c r="R947" s="17"/>
      <c r="S947" s="17"/>
      <c r="T947" s="17"/>
      <c r="U947" s="17"/>
      <c r="V947" s="18"/>
      <c r="W947" s="17"/>
      <c r="X947" s="17"/>
      <c r="Y947" s="17"/>
      <c r="Z947" s="17"/>
    </row>
    <row r="948" spans="1:26" ht="12.75" customHeight="1">
      <c r="A948" s="17"/>
      <c r="B948" s="17"/>
      <c r="C948" s="17"/>
      <c r="D948" s="17"/>
      <c r="E948" s="17"/>
      <c r="F948" s="17"/>
      <c r="G948" s="17"/>
      <c r="H948" s="17"/>
      <c r="I948" s="17"/>
      <c r="J948" s="17"/>
      <c r="K948" s="17"/>
      <c r="L948" s="17"/>
      <c r="M948" s="17"/>
      <c r="N948" s="17"/>
      <c r="O948" s="17"/>
      <c r="P948" s="17"/>
      <c r="Q948" s="17"/>
      <c r="R948" s="17"/>
      <c r="S948" s="17"/>
      <c r="T948" s="17"/>
      <c r="U948" s="17"/>
      <c r="V948" s="18"/>
      <c r="W948" s="17"/>
      <c r="X948" s="17"/>
      <c r="Y948" s="17"/>
      <c r="Z948" s="17"/>
    </row>
    <row r="949" spans="1:26" ht="12.75" customHeight="1">
      <c r="A949" s="17"/>
      <c r="B949" s="17"/>
      <c r="C949" s="17"/>
      <c r="D949" s="17"/>
      <c r="E949" s="17"/>
      <c r="F949" s="17"/>
      <c r="G949" s="17"/>
      <c r="H949" s="17"/>
      <c r="I949" s="17"/>
      <c r="J949" s="17"/>
      <c r="K949" s="17"/>
      <c r="L949" s="17"/>
      <c r="M949" s="17"/>
      <c r="N949" s="17"/>
      <c r="O949" s="17"/>
      <c r="P949" s="17"/>
      <c r="Q949" s="17"/>
      <c r="R949" s="17"/>
      <c r="S949" s="17"/>
      <c r="T949" s="17"/>
      <c r="U949" s="17"/>
      <c r="V949" s="18"/>
      <c r="W949" s="17"/>
      <c r="X949" s="17"/>
      <c r="Y949" s="17"/>
      <c r="Z949" s="17"/>
    </row>
    <row r="950" spans="1:26" ht="12.75" customHeight="1">
      <c r="A950" s="17"/>
      <c r="B950" s="17"/>
      <c r="C950" s="17"/>
      <c r="D950" s="17"/>
      <c r="E950" s="17"/>
      <c r="F950" s="17"/>
      <c r="G950" s="17"/>
      <c r="H950" s="17"/>
      <c r="I950" s="17"/>
      <c r="J950" s="17"/>
      <c r="K950" s="17"/>
      <c r="L950" s="17"/>
      <c r="M950" s="17"/>
      <c r="N950" s="17"/>
      <c r="O950" s="17"/>
      <c r="P950" s="17"/>
      <c r="Q950" s="17"/>
      <c r="R950" s="17"/>
      <c r="S950" s="17"/>
      <c r="T950" s="17"/>
      <c r="U950" s="17"/>
      <c r="V950" s="18"/>
      <c r="W950" s="17"/>
      <c r="X950" s="17"/>
      <c r="Y950" s="17"/>
      <c r="Z950" s="17"/>
    </row>
    <row r="951" spans="1:26" ht="12.75" customHeight="1">
      <c r="A951" s="17"/>
      <c r="B951" s="17"/>
      <c r="C951" s="17"/>
      <c r="D951" s="17"/>
      <c r="E951" s="17"/>
      <c r="F951" s="17"/>
      <c r="G951" s="17"/>
      <c r="H951" s="17"/>
      <c r="I951" s="17"/>
      <c r="J951" s="17"/>
      <c r="K951" s="17"/>
      <c r="L951" s="17"/>
      <c r="M951" s="17"/>
      <c r="N951" s="17"/>
      <c r="O951" s="17"/>
      <c r="P951" s="17"/>
      <c r="Q951" s="17"/>
      <c r="R951" s="17"/>
      <c r="S951" s="17"/>
      <c r="T951" s="17"/>
      <c r="U951" s="17"/>
      <c r="V951" s="18"/>
      <c r="W951" s="17"/>
      <c r="X951" s="17"/>
      <c r="Y951" s="17"/>
      <c r="Z951" s="17"/>
    </row>
    <row r="952" spans="1:26" ht="12.75" customHeight="1">
      <c r="A952" s="17"/>
      <c r="B952" s="17"/>
      <c r="C952" s="17"/>
      <c r="D952" s="17"/>
      <c r="E952" s="17"/>
      <c r="F952" s="17"/>
      <c r="G952" s="17"/>
      <c r="H952" s="17"/>
      <c r="I952" s="17"/>
      <c r="J952" s="17"/>
      <c r="K952" s="17"/>
      <c r="L952" s="17"/>
      <c r="M952" s="17"/>
      <c r="N952" s="17"/>
      <c r="O952" s="17"/>
      <c r="P952" s="17"/>
      <c r="Q952" s="17"/>
      <c r="R952" s="17"/>
      <c r="S952" s="17"/>
      <c r="T952" s="17"/>
      <c r="U952" s="17"/>
      <c r="V952" s="18"/>
      <c r="W952" s="17"/>
      <c r="X952" s="17"/>
      <c r="Y952" s="17"/>
      <c r="Z952" s="17"/>
    </row>
    <row r="953" spans="1:26" ht="12.75" customHeight="1">
      <c r="A953" s="17"/>
      <c r="B953" s="17"/>
      <c r="C953" s="17"/>
      <c r="D953" s="17"/>
      <c r="E953" s="17"/>
      <c r="F953" s="17"/>
      <c r="G953" s="17"/>
      <c r="H953" s="17"/>
      <c r="I953" s="17"/>
      <c r="J953" s="17"/>
      <c r="K953" s="17"/>
      <c r="L953" s="17"/>
      <c r="M953" s="17"/>
      <c r="N953" s="17"/>
      <c r="O953" s="17"/>
      <c r="P953" s="17"/>
      <c r="Q953" s="17"/>
      <c r="R953" s="17"/>
      <c r="S953" s="17"/>
      <c r="T953" s="17"/>
      <c r="U953" s="17"/>
      <c r="V953" s="18"/>
      <c r="W953" s="17"/>
      <c r="X953" s="17"/>
      <c r="Y953" s="17"/>
      <c r="Z953" s="17"/>
    </row>
    <row r="954" spans="1:26" ht="12.75" customHeight="1">
      <c r="A954" s="17"/>
      <c r="B954" s="17"/>
      <c r="C954" s="17"/>
      <c r="D954" s="17"/>
      <c r="E954" s="17"/>
      <c r="F954" s="17"/>
      <c r="G954" s="17"/>
      <c r="H954" s="17"/>
      <c r="I954" s="17"/>
      <c r="J954" s="17"/>
      <c r="K954" s="17"/>
      <c r="L954" s="17"/>
      <c r="M954" s="17"/>
      <c r="N954" s="17"/>
      <c r="O954" s="17"/>
      <c r="P954" s="17"/>
      <c r="Q954" s="17"/>
      <c r="R954" s="17"/>
      <c r="S954" s="17"/>
      <c r="T954" s="17"/>
      <c r="U954" s="17"/>
      <c r="V954" s="18"/>
      <c r="W954" s="17"/>
      <c r="X954" s="17"/>
      <c r="Y954" s="17"/>
      <c r="Z954" s="17"/>
    </row>
    <row r="955" spans="1:26" ht="12.75" customHeight="1">
      <c r="A955" s="17"/>
      <c r="B955" s="17"/>
      <c r="C955" s="17"/>
      <c r="D955" s="17"/>
      <c r="E955" s="17"/>
      <c r="F955" s="17"/>
      <c r="G955" s="17"/>
      <c r="H955" s="17"/>
      <c r="I955" s="17"/>
      <c r="J955" s="17"/>
      <c r="K955" s="17"/>
      <c r="L955" s="17"/>
      <c r="M955" s="17"/>
      <c r="N955" s="17"/>
      <c r="O955" s="17"/>
      <c r="P955" s="17"/>
      <c r="Q955" s="17"/>
      <c r="R955" s="17"/>
      <c r="S955" s="17"/>
      <c r="T955" s="17"/>
      <c r="U955" s="17"/>
      <c r="V955" s="18"/>
      <c r="W955" s="17"/>
      <c r="X955" s="17"/>
      <c r="Y955" s="17"/>
      <c r="Z955" s="17"/>
    </row>
    <row r="956" spans="1:26" ht="12.75" customHeight="1">
      <c r="A956" s="17"/>
      <c r="B956" s="17"/>
      <c r="C956" s="17"/>
      <c r="D956" s="17"/>
      <c r="E956" s="17"/>
      <c r="F956" s="17"/>
      <c r="G956" s="17"/>
      <c r="H956" s="17"/>
      <c r="I956" s="17"/>
      <c r="J956" s="17"/>
      <c r="K956" s="17"/>
      <c r="L956" s="17"/>
      <c r="M956" s="17"/>
      <c r="N956" s="17"/>
      <c r="O956" s="17"/>
      <c r="P956" s="17"/>
      <c r="Q956" s="17"/>
      <c r="R956" s="17"/>
      <c r="S956" s="17"/>
      <c r="T956" s="17"/>
      <c r="U956" s="17"/>
      <c r="V956" s="18"/>
      <c r="W956" s="17"/>
      <c r="X956" s="17"/>
      <c r="Y956" s="17"/>
      <c r="Z956" s="17"/>
    </row>
    <row r="957" spans="1:26" ht="12.75" customHeight="1">
      <c r="A957" s="17"/>
      <c r="B957" s="17"/>
      <c r="C957" s="17"/>
      <c r="D957" s="17"/>
      <c r="E957" s="17"/>
      <c r="F957" s="17"/>
      <c r="G957" s="17"/>
      <c r="H957" s="17"/>
      <c r="I957" s="17"/>
      <c r="J957" s="17"/>
      <c r="K957" s="17"/>
      <c r="L957" s="17"/>
      <c r="M957" s="17"/>
      <c r="N957" s="17"/>
      <c r="O957" s="17"/>
      <c r="P957" s="17"/>
      <c r="Q957" s="17"/>
      <c r="R957" s="17"/>
      <c r="S957" s="17"/>
      <c r="T957" s="17"/>
      <c r="U957" s="17"/>
      <c r="V957" s="18"/>
      <c r="W957" s="17"/>
      <c r="X957" s="17"/>
      <c r="Y957" s="17"/>
      <c r="Z957" s="17"/>
    </row>
    <row r="958" spans="1:26" ht="12.75" customHeight="1">
      <c r="A958" s="17"/>
      <c r="B958" s="17"/>
      <c r="C958" s="17"/>
      <c r="D958" s="17"/>
      <c r="E958" s="17"/>
      <c r="F958" s="17"/>
      <c r="G958" s="17"/>
      <c r="H958" s="17"/>
      <c r="I958" s="17"/>
      <c r="J958" s="17"/>
      <c r="K958" s="17"/>
      <c r="L958" s="17"/>
      <c r="M958" s="17"/>
      <c r="N958" s="17"/>
      <c r="O958" s="17"/>
      <c r="P958" s="17"/>
      <c r="Q958" s="17"/>
      <c r="R958" s="17"/>
      <c r="S958" s="17"/>
      <c r="T958" s="17"/>
      <c r="U958" s="17"/>
      <c r="V958" s="18"/>
      <c r="W958" s="17"/>
      <c r="X958" s="17"/>
      <c r="Y958" s="17"/>
      <c r="Z958" s="17"/>
    </row>
    <row r="959" spans="1:26" ht="12.75" customHeight="1">
      <c r="A959" s="17"/>
      <c r="B959" s="17"/>
      <c r="C959" s="17"/>
      <c r="D959" s="17"/>
      <c r="E959" s="17"/>
      <c r="F959" s="17"/>
      <c r="G959" s="17"/>
      <c r="H959" s="17"/>
      <c r="I959" s="17"/>
      <c r="J959" s="17"/>
      <c r="K959" s="17"/>
      <c r="L959" s="17"/>
      <c r="M959" s="17"/>
      <c r="N959" s="17"/>
      <c r="O959" s="17"/>
      <c r="P959" s="17"/>
      <c r="Q959" s="17"/>
      <c r="R959" s="17"/>
      <c r="S959" s="17"/>
      <c r="T959" s="17"/>
      <c r="U959" s="17"/>
      <c r="V959" s="18"/>
      <c r="W959" s="17"/>
      <c r="X959" s="17"/>
      <c r="Y959" s="17"/>
      <c r="Z959" s="17"/>
    </row>
    <row r="960" spans="1:26" ht="12.75" customHeight="1">
      <c r="A960" s="17"/>
      <c r="B960" s="17"/>
      <c r="C960" s="17"/>
      <c r="D960" s="17"/>
      <c r="E960" s="17"/>
      <c r="F960" s="17"/>
      <c r="G960" s="17"/>
      <c r="H960" s="17"/>
      <c r="I960" s="17"/>
      <c r="J960" s="17"/>
      <c r="K960" s="17"/>
      <c r="L960" s="17"/>
      <c r="M960" s="17"/>
      <c r="N960" s="17"/>
      <c r="O960" s="17"/>
      <c r="P960" s="17"/>
      <c r="Q960" s="17"/>
      <c r="R960" s="17"/>
      <c r="S960" s="17"/>
      <c r="T960" s="17"/>
      <c r="U960" s="17"/>
      <c r="V960" s="18"/>
      <c r="W960" s="17"/>
      <c r="X960" s="17"/>
      <c r="Y960" s="17"/>
      <c r="Z960" s="17"/>
    </row>
    <row r="961" spans="1:26" ht="12.75" customHeight="1">
      <c r="A961" s="17"/>
      <c r="B961" s="17"/>
      <c r="C961" s="17"/>
      <c r="D961" s="17"/>
      <c r="E961" s="17"/>
      <c r="F961" s="17"/>
      <c r="G961" s="17"/>
      <c r="H961" s="17"/>
      <c r="I961" s="17"/>
      <c r="J961" s="17"/>
      <c r="K961" s="17"/>
      <c r="L961" s="17"/>
      <c r="M961" s="17"/>
      <c r="N961" s="17"/>
      <c r="O961" s="17"/>
      <c r="P961" s="17"/>
      <c r="Q961" s="17"/>
      <c r="R961" s="17"/>
      <c r="S961" s="17"/>
      <c r="T961" s="17"/>
      <c r="U961" s="17"/>
      <c r="V961" s="18"/>
      <c r="W961" s="17"/>
      <c r="X961" s="17"/>
      <c r="Y961" s="17"/>
      <c r="Z961" s="17"/>
    </row>
    <row r="962" spans="1:26" ht="12.75" customHeight="1">
      <c r="A962" s="17"/>
      <c r="B962" s="17"/>
      <c r="C962" s="17"/>
      <c r="D962" s="17"/>
      <c r="E962" s="17"/>
      <c r="F962" s="17"/>
      <c r="G962" s="17"/>
      <c r="H962" s="17"/>
      <c r="I962" s="17"/>
      <c r="J962" s="17"/>
      <c r="K962" s="17"/>
      <c r="L962" s="17"/>
      <c r="M962" s="17"/>
      <c r="N962" s="17"/>
      <c r="O962" s="17"/>
      <c r="P962" s="17"/>
      <c r="Q962" s="17"/>
      <c r="R962" s="17"/>
      <c r="S962" s="17"/>
      <c r="T962" s="17"/>
      <c r="U962" s="17"/>
      <c r="V962" s="18"/>
      <c r="W962" s="17"/>
      <c r="X962" s="17"/>
      <c r="Y962" s="17"/>
      <c r="Z962" s="17"/>
    </row>
    <row r="963" spans="1:26" ht="12.75" customHeight="1">
      <c r="A963" s="17"/>
      <c r="B963" s="17"/>
      <c r="C963" s="17"/>
      <c r="D963" s="17"/>
      <c r="E963" s="17"/>
      <c r="F963" s="17"/>
      <c r="G963" s="17"/>
      <c r="H963" s="17"/>
      <c r="I963" s="17"/>
      <c r="J963" s="17"/>
      <c r="K963" s="17"/>
      <c r="L963" s="17"/>
      <c r="M963" s="17"/>
      <c r="N963" s="17"/>
      <c r="O963" s="17"/>
      <c r="P963" s="17"/>
      <c r="Q963" s="17"/>
      <c r="R963" s="17"/>
      <c r="S963" s="17"/>
      <c r="T963" s="17"/>
      <c r="U963" s="17"/>
      <c r="V963" s="18"/>
      <c r="W963" s="17"/>
      <c r="X963" s="17"/>
      <c r="Y963" s="17"/>
      <c r="Z963" s="17"/>
    </row>
    <row r="964" spans="1:26" ht="12.75" customHeight="1">
      <c r="A964" s="17"/>
      <c r="B964" s="17"/>
      <c r="C964" s="17"/>
      <c r="D964" s="17"/>
      <c r="E964" s="17"/>
      <c r="F964" s="17"/>
      <c r="G964" s="17"/>
      <c r="H964" s="17"/>
      <c r="I964" s="17"/>
      <c r="J964" s="17"/>
      <c r="K964" s="17"/>
      <c r="L964" s="17"/>
      <c r="M964" s="17"/>
      <c r="N964" s="17"/>
      <c r="O964" s="17"/>
      <c r="P964" s="17"/>
      <c r="Q964" s="17"/>
      <c r="R964" s="17"/>
      <c r="S964" s="17"/>
      <c r="T964" s="17"/>
      <c r="U964" s="17"/>
      <c r="V964" s="18"/>
      <c r="W964" s="17"/>
      <c r="X964" s="17"/>
      <c r="Y964" s="17"/>
      <c r="Z964" s="17"/>
    </row>
    <row r="965" spans="1:26" ht="12.75" customHeight="1">
      <c r="A965" s="17"/>
      <c r="B965" s="17"/>
      <c r="C965" s="17"/>
      <c r="D965" s="17"/>
      <c r="E965" s="17"/>
      <c r="F965" s="17"/>
      <c r="G965" s="17"/>
      <c r="H965" s="17"/>
      <c r="I965" s="17"/>
      <c r="J965" s="17"/>
      <c r="K965" s="17"/>
      <c r="L965" s="17"/>
      <c r="M965" s="17"/>
      <c r="N965" s="17"/>
      <c r="O965" s="17"/>
      <c r="P965" s="17"/>
      <c r="Q965" s="17"/>
      <c r="R965" s="17"/>
      <c r="S965" s="17"/>
      <c r="T965" s="17"/>
      <c r="U965" s="17"/>
      <c r="V965" s="18"/>
      <c r="W965" s="17"/>
      <c r="X965" s="17"/>
      <c r="Y965" s="17"/>
      <c r="Z965" s="17"/>
    </row>
    <row r="966" spans="1:26" ht="12.75" customHeight="1">
      <c r="A966" s="17"/>
      <c r="B966" s="17"/>
      <c r="C966" s="17"/>
      <c r="D966" s="17"/>
      <c r="E966" s="17"/>
      <c r="F966" s="17"/>
      <c r="G966" s="17"/>
      <c r="H966" s="17"/>
      <c r="I966" s="17"/>
      <c r="J966" s="17"/>
      <c r="K966" s="17"/>
      <c r="L966" s="17"/>
      <c r="M966" s="17"/>
      <c r="N966" s="17"/>
      <c r="O966" s="17"/>
      <c r="P966" s="17"/>
      <c r="Q966" s="17"/>
      <c r="R966" s="17"/>
      <c r="S966" s="17"/>
      <c r="T966" s="17"/>
      <c r="U966" s="17"/>
      <c r="V966" s="18"/>
      <c r="W966" s="17"/>
      <c r="X966" s="17"/>
      <c r="Y966" s="17"/>
      <c r="Z966" s="17"/>
    </row>
    <row r="967" spans="1:26" ht="12.75" customHeight="1">
      <c r="A967" s="17"/>
      <c r="B967" s="17"/>
      <c r="C967" s="17"/>
      <c r="D967" s="17"/>
      <c r="E967" s="17"/>
      <c r="F967" s="17"/>
      <c r="G967" s="17"/>
      <c r="H967" s="17"/>
      <c r="I967" s="17"/>
      <c r="J967" s="17"/>
      <c r="K967" s="17"/>
      <c r="L967" s="17"/>
      <c r="M967" s="17"/>
      <c r="N967" s="17"/>
      <c r="O967" s="17"/>
      <c r="P967" s="17"/>
      <c r="Q967" s="17"/>
      <c r="R967" s="17"/>
      <c r="S967" s="17"/>
      <c r="T967" s="17"/>
      <c r="U967" s="17"/>
      <c r="V967" s="18"/>
      <c r="W967" s="17"/>
      <c r="X967" s="17"/>
      <c r="Y967" s="17"/>
      <c r="Z967" s="17"/>
    </row>
    <row r="968" spans="1:26" ht="12.75" customHeight="1">
      <c r="A968" s="17"/>
      <c r="B968" s="17"/>
      <c r="C968" s="17"/>
      <c r="D968" s="17"/>
      <c r="E968" s="17"/>
      <c r="F968" s="17"/>
      <c r="G968" s="17"/>
      <c r="H968" s="17"/>
      <c r="I968" s="17"/>
      <c r="J968" s="17"/>
      <c r="K968" s="17"/>
      <c r="L968" s="17"/>
      <c r="M968" s="17"/>
      <c r="N968" s="17"/>
      <c r="O968" s="17"/>
      <c r="P968" s="17"/>
      <c r="Q968" s="17"/>
      <c r="R968" s="17"/>
      <c r="S968" s="17"/>
      <c r="T968" s="17"/>
      <c r="U968" s="17"/>
      <c r="V968" s="18"/>
      <c r="W968" s="17"/>
      <c r="X968" s="17"/>
      <c r="Y968" s="17"/>
      <c r="Z968" s="17"/>
    </row>
    <row r="969" spans="1:26" ht="12.75" customHeight="1">
      <c r="A969" s="17"/>
      <c r="B969" s="17"/>
      <c r="C969" s="17"/>
      <c r="D969" s="17"/>
      <c r="E969" s="17"/>
      <c r="F969" s="17"/>
      <c r="G969" s="17"/>
      <c r="H969" s="17"/>
      <c r="I969" s="17"/>
      <c r="J969" s="17"/>
      <c r="K969" s="17"/>
      <c r="L969" s="17"/>
      <c r="M969" s="17"/>
      <c r="N969" s="17"/>
      <c r="O969" s="17"/>
      <c r="P969" s="17"/>
      <c r="Q969" s="17"/>
      <c r="R969" s="17"/>
      <c r="S969" s="17"/>
      <c r="T969" s="17"/>
      <c r="U969" s="17"/>
      <c r="V969" s="18"/>
      <c r="W969" s="17"/>
      <c r="X969" s="17"/>
      <c r="Y969" s="17"/>
      <c r="Z969" s="17"/>
    </row>
    <row r="970" spans="1:26" ht="12.75" customHeight="1">
      <c r="A970" s="17"/>
      <c r="B970" s="17"/>
      <c r="C970" s="17"/>
      <c r="D970" s="17"/>
      <c r="E970" s="17"/>
      <c r="F970" s="17"/>
      <c r="G970" s="17"/>
      <c r="H970" s="17"/>
      <c r="I970" s="17"/>
      <c r="J970" s="17"/>
      <c r="K970" s="17"/>
      <c r="L970" s="17"/>
      <c r="M970" s="17"/>
      <c r="N970" s="17"/>
      <c r="O970" s="17"/>
      <c r="P970" s="17"/>
      <c r="Q970" s="17"/>
      <c r="R970" s="17"/>
      <c r="S970" s="17"/>
      <c r="T970" s="17"/>
      <c r="U970" s="17"/>
      <c r="V970" s="18"/>
      <c r="W970" s="17"/>
      <c r="X970" s="17"/>
      <c r="Y970" s="17"/>
      <c r="Z970" s="17"/>
    </row>
    <row r="971" spans="1:26" ht="12.75" customHeight="1">
      <c r="A971" s="17"/>
      <c r="B971" s="17"/>
      <c r="C971" s="17"/>
      <c r="D971" s="17"/>
      <c r="E971" s="17"/>
      <c r="F971" s="17"/>
      <c r="G971" s="17"/>
      <c r="H971" s="17"/>
      <c r="I971" s="17"/>
      <c r="J971" s="17"/>
      <c r="K971" s="17"/>
      <c r="L971" s="17"/>
      <c r="M971" s="17"/>
      <c r="N971" s="17"/>
      <c r="O971" s="17"/>
      <c r="P971" s="17"/>
      <c r="Q971" s="17"/>
      <c r="R971" s="17"/>
      <c r="S971" s="17"/>
      <c r="T971" s="17"/>
      <c r="U971" s="17"/>
      <c r="V971" s="18"/>
      <c r="W971" s="17"/>
      <c r="X971" s="17"/>
      <c r="Y971" s="17"/>
      <c r="Z971" s="17"/>
    </row>
    <row r="972" spans="1:26" ht="12.75" customHeight="1">
      <c r="A972" s="17"/>
      <c r="B972" s="17"/>
      <c r="C972" s="17"/>
      <c r="D972" s="17"/>
      <c r="E972" s="17"/>
      <c r="F972" s="17"/>
      <c r="G972" s="17"/>
      <c r="H972" s="17"/>
      <c r="I972" s="17"/>
      <c r="J972" s="17"/>
      <c r="K972" s="17"/>
      <c r="L972" s="17"/>
      <c r="M972" s="17"/>
      <c r="N972" s="17"/>
      <c r="O972" s="17"/>
      <c r="P972" s="17"/>
      <c r="Q972" s="17"/>
      <c r="R972" s="17"/>
      <c r="S972" s="17"/>
      <c r="T972" s="17"/>
      <c r="U972" s="17"/>
      <c r="V972" s="18"/>
      <c r="W972" s="17"/>
      <c r="X972" s="17"/>
      <c r="Y972" s="17"/>
      <c r="Z972" s="17"/>
    </row>
    <row r="973" spans="1:26" ht="12.75" customHeight="1">
      <c r="A973" s="17"/>
      <c r="B973" s="17"/>
      <c r="C973" s="17"/>
      <c r="D973" s="17"/>
      <c r="E973" s="17"/>
      <c r="F973" s="17"/>
      <c r="G973" s="17"/>
      <c r="H973" s="17"/>
      <c r="I973" s="17"/>
      <c r="J973" s="17"/>
      <c r="K973" s="17"/>
      <c r="L973" s="17"/>
      <c r="M973" s="17"/>
      <c r="N973" s="17"/>
      <c r="O973" s="17"/>
      <c r="P973" s="17"/>
      <c r="Q973" s="17"/>
      <c r="R973" s="17"/>
      <c r="S973" s="17"/>
      <c r="T973" s="17"/>
      <c r="U973" s="17"/>
      <c r="V973" s="18"/>
      <c r="W973" s="17"/>
      <c r="X973" s="17"/>
      <c r="Y973" s="17"/>
      <c r="Z973" s="17"/>
    </row>
    <row r="974" spans="1:26" ht="12.75" customHeight="1">
      <c r="A974" s="17"/>
      <c r="B974" s="17"/>
      <c r="C974" s="17"/>
      <c r="D974" s="17"/>
      <c r="E974" s="17"/>
      <c r="F974" s="17"/>
      <c r="G974" s="17"/>
      <c r="H974" s="17"/>
      <c r="I974" s="17"/>
      <c r="J974" s="17"/>
      <c r="K974" s="17"/>
      <c r="L974" s="17"/>
      <c r="M974" s="17"/>
      <c r="N974" s="17"/>
      <c r="O974" s="17"/>
      <c r="P974" s="17"/>
      <c r="Q974" s="17"/>
      <c r="R974" s="17"/>
      <c r="S974" s="17"/>
      <c r="T974" s="17"/>
      <c r="U974" s="17"/>
      <c r="V974" s="18"/>
      <c r="W974" s="17"/>
      <c r="X974" s="17"/>
      <c r="Y974" s="17"/>
      <c r="Z974" s="17"/>
    </row>
    <row r="975" spans="1:26" ht="12.75" customHeight="1">
      <c r="A975" s="17"/>
      <c r="B975" s="17"/>
      <c r="C975" s="17"/>
      <c r="D975" s="17"/>
      <c r="E975" s="17"/>
      <c r="F975" s="17"/>
      <c r="G975" s="17"/>
      <c r="H975" s="17"/>
      <c r="I975" s="17"/>
      <c r="J975" s="17"/>
      <c r="K975" s="17"/>
      <c r="L975" s="17"/>
      <c r="M975" s="17"/>
      <c r="N975" s="17"/>
      <c r="O975" s="17"/>
      <c r="P975" s="17"/>
      <c r="Q975" s="17"/>
      <c r="R975" s="17"/>
      <c r="S975" s="17"/>
      <c r="T975" s="17"/>
      <c r="U975" s="17"/>
      <c r="V975" s="18"/>
      <c r="W975" s="17"/>
      <c r="X975" s="17"/>
      <c r="Y975" s="17"/>
      <c r="Z975" s="17"/>
    </row>
    <row r="976" spans="1:26" ht="12.75" customHeight="1">
      <c r="A976" s="17"/>
      <c r="B976" s="17"/>
      <c r="C976" s="17"/>
      <c r="D976" s="17"/>
      <c r="E976" s="17"/>
      <c r="F976" s="17"/>
      <c r="G976" s="17"/>
      <c r="H976" s="17"/>
      <c r="I976" s="17"/>
      <c r="J976" s="17"/>
      <c r="K976" s="17"/>
      <c r="L976" s="17"/>
      <c r="M976" s="17"/>
      <c r="N976" s="17"/>
      <c r="O976" s="17"/>
      <c r="P976" s="17"/>
      <c r="Q976" s="17"/>
      <c r="R976" s="17"/>
      <c r="S976" s="17"/>
      <c r="T976" s="17"/>
      <c r="U976" s="17"/>
      <c r="V976" s="18"/>
      <c r="W976" s="17"/>
      <c r="X976" s="17"/>
      <c r="Y976" s="17"/>
      <c r="Z976" s="17"/>
    </row>
    <row r="977" spans="1:26" ht="12.75" customHeight="1">
      <c r="A977" s="17"/>
      <c r="B977" s="17"/>
      <c r="C977" s="17"/>
      <c r="D977" s="17"/>
      <c r="E977" s="17"/>
      <c r="F977" s="17"/>
      <c r="G977" s="17"/>
      <c r="H977" s="17"/>
      <c r="I977" s="17"/>
      <c r="J977" s="17"/>
      <c r="K977" s="17"/>
      <c r="L977" s="17"/>
      <c r="M977" s="17"/>
      <c r="N977" s="17"/>
      <c r="O977" s="17"/>
      <c r="P977" s="17"/>
      <c r="Q977" s="17"/>
      <c r="R977" s="17"/>
      <c r="S977" s="17"/>
      <c r="T977" s="17"/>
      <c r="U977" s="17"/>
      <c r="V977" s="18"/>
      <c r="W977" s="17"/>
      <c r="X977" s="17"/>
      <c r="Y977" s="17"/>
      <c r="Z977" s="17"/>
    </row>
    <row r="978" spans="1:26" ht="12.75" customHeight="1">
      <c r="A978" s="17"/>
      <c r="B978" s="17"/>
      <c r="C978" s="17"/>
      <c r="D978" s="17"/>
      <c r="E978" s="17"/>
      <c r="F978" s="17"/>
      <c r="G978" s="17"/>
      <c r="H978" s="17"/>
      <c r="I978" s="17"/>
      <c r="J978" s="17"/>
      <c r="K978" s="17"/>
      <c r="L978" s="17"/>
      <c r="M978" s="17"/>
      <c r="N978" s="17"/>
      <c r="O978" s="17"/>
      <c r="P978" s="17"/>
      <c r="Q978" s="17"/>
      <c r="R978" s="17"/>
      <c r="S978" s="17"/>
      <c r="T978" s="17"/>
      <c r="U978" s="17"/>
      <c r="V978" s="18"/>
      <c r="W978" s="17"/>
      <c r="X978" s="17"/>
      <c r="Y978" s="17"/>
      <c r="Z978" s="17"/>
    </row>
    <row r="979" spans="1:26" ht="12.75" customHeight="1">
      <c r="A979" s="17"/>
      <c r="B979" s="17"/>
      <c r="C979" s="17"/>
      <c r="D979" s="17"/>
      <c r="E979" s="17"/>
      <c r="F979" s="17"/>
      <c r="G979" s="17"/>
      <c r="H979" s="17"/>
      <c r="I979" s="17"/>
      <c r="J979" s="17"/>
      <c r="K979" s="17"/>
      <c r="L979" s="17"/>
      <c r="M979" s="17"/>
      <c r="N979" s="17"/>
      <c r="O979" s="17"/>
      <c r="P979" s="17"/>
      <c r="Q979" s="17"/>
      <c r="R979" s="17"/>
      <c r="S979" s="17"/>
      <c r="T979" s="17"/>
      <c r="U979" s="17"/>
      <c r="V979" s="18"/>
      <c r="W979" s="17"/>
      <c r="X979" s="17"/>
      <c r="Y979" s="17"/>
      <c r="Z979" s="17"/>
    </row>
    <row r="980" spans="1:26" ht="12.75" customHeight="1">
      <c r="A980" s="17"/>
      <c r="B980" s="17"/>
      <c r="C980" s="17"/>
      <c r="D980" s="17"/>
      <c r="E980" s="17"/>
      <c r="F980" s="17"/>
      <c r="G980" s="17"/>
      <c r="H980" s="17"/>
      <c r="I980" s="17"/>
      <c r="J980" s="17"/>
      <c r="K980" s="17"/>
      <c r="L980" s="17"/>
      <c r="M980" s="17"/>
      <c r="N980" s="17"/>
      <c r="O980" s="17"/>
      <c r="P980" s="17"/>
      <c r="Q980" s="17"/>
      <c r="R980" s="17"/>
      <c r="S980" s="17"/>
      <c r="T980" s="17"/>
      <c r="U980" s="17"/>
      <c r="V980" s="18"/>
      <c r="W980" s="17"/>
      <c r="X980" s="17"/>
      <c r="Y980" s="17"/>
      <c r="Z980" s="17"/>
    </row>
    <row r="981" spans="1:26" ht="12.75" customHeight="1">
      <c r="A981" s="17"/>
      <c r="B981" s="17"/>
      <c r="C981" s="17"/>
      <c r="D981" s="17"/>
      <c r="E981" s="17"/>
      <c r="F981" s="17"/>
      <c r="G981" s="17"/>
      <c r="H981" s="17"/>
      <c r="I981" s="17"/>
      <c r="J981" s="17"/>
      <c r="K981" s="17"/>
      <c r="L981" s="17"/>
      <c r="M981" s="17"/>
      <c r="N981" s="17"/>
      <c r="O981" s="17"/>
      <c r="P981" s="17"/>
      <c r="Q981" s="17"/>
      <c r="R981" s="17"/>
      <c r="S981" s="17"/>
      <c r="T981" s="17"/>
      <c r="U981" s="17"/>
      <c r="V981" s="18"/>
      <c r="W981" s="17"/>
      <c r="X981" s="17"/>
      <c r="Y981" s="17"/>
      <c r="Z981" s="17"/>
    </row>
    <row r="982" spans="1:26" ht="12.75" customHeight="1">
      <c r="A982" s="17"/>
      <c r="B982" s="17"/>
      <c r="C982" s="17"/>
      <c r="D982" s="17"/>
      <c r="E982" s="17"/>
      <c r="F982" s="17"/>
      <c r="G982" s="17"/>
      <c r="H982" s="17"/>
      <c r="I982" s="17"/>
      <c r="J982" s="17"/>
      <c r="K982" s="17"/>
      <c r="L982" s="17"/>
      <c r="M982" s="17"/>
      <c r="N982" s="17"/>
      <c r="O982" s="17"/>
      <c r="P982" s="17"/>
      <c r="Q982" s="17"/>
      <c r="R982" s="17"/>
      <c r="S982" s="17"/>
      <c r="T982" s="17"/>
      <c r="U982" s="17"/>
      <c r="V982" s="18"/>
      <c r="W982" s="17"/>
      <c r="X982" s="17"/>
      <c r="Y982" s="17"/>
      <c r="Z982" s="17"/>
    </row>
    <row r="983" spans="1:26" ht="12.75" customHeight="1">
      <c r="A983" s="17"/>
      <c r="B983" s="17"/>
      <c r="C983" s="17"/>
      <c r="D983" s="17"/>
      <c r="E983" s="17"/>
      <c r="F983" s="17"/>
      <c r="G983" s="17"/>
      <c r="H983" s="17"/>
      <c r="I983" s="17"/>
      <c r="J983" s="17"/>
      <c r="K983" s="17"/>
      <c r="L983" s="17"/>
      <c r="M983" s="17"/>
      <c r="N983" s="17"/>
      <c r="O983" s="17"/>
      <c r="P983" s="17"/>
      <c r="Q983" s="17"/>
      <c r="R983" s="17"/>
      <c r="S983" s="17"/>
      <c r="T983" s="17"/>
      <c r="U983" s="17"/>
      <c r="V983" s="18"/>
      <c r="W983" s="17"/>
      <c r="X983" s="17"/>
      <c r="Y983" s="17"/>
      <c r="Z983" s="17"/>
    </row>
    <row r="984" spans="1:26" ht="12.75" customHeight="1">
      <c r="A984" s="17"/>
      <c r="B984" s="17"/>
      <c r="C984" s="17"/>
      <c r="D984" s="17"/>
      <c r="E984" s="17"/>
      <c r="F984" s="17"/>
      <c r="G984" s="17"/>
      <c r="H984" s="17"/>
      <c r="I984" s="17"/>
      <c r="J984" s="17"/>
      <c r="K984" s="17"/>
      <c r="L984" s="17"/>
      <c r="M984" s="17"/>
      <c r="N984" s="17"/>
      <c r="O984" s="17"/>
      <c r="P984" s="17"/>
      <c r="Q984" s="17"/>
      <c r="R984" s="17"/>
      <c r="S984" s="17"/>
      <c r="T984" s="17"/>
      <c r="U984" s="17"/>
      <c r="V984" s="18"/>
      <c r="W984" s="17"/>
      <c r="X984" s="17"/>
      <c r="Y984" s="17"/>
      <c r="Z984" s="17"/>
    </row>
    <row r="985" spans="1:26" ht="12.75" customHeight="1">
      <c r="A985" s="17"/>
      <c r="B985" s="17"/>
      <c r="C985" s="17"/>
      <c r="D985" s="17"/>
      <c r="E985" s="17"/>
      <c r="F985" s="17"/>
      <c r="G985" s="17"/>
      <c r="H985" s="17"/>
      <c r="I985" s="17"/>
      <c r="J985" s="17"/>
      <c r="K985" s="17"/>
      <c r="L985" s="17"/>
      <c r="M985" s="17"/>
      <c r="N985" s="17"/>
      <c r="O985" s="17"/>
      <c r="P985" s="17"/>
      <c r="Q985" s="17"/>
      <c r="R985" s="17"/>
      <c r="S985" s="17"/>
      <c r="T985" s="17"/>
      <c r="U985" s="17"/>
      <c r="V985" s="18"/>
      <c r="W985" s="17"/>
      <c r="X985" s="17"/>
      <c r="Y985" s="17"/>
      <c r="Z985" s="17"/>
    </row>
    <row r="986" spans="1:26" ht="12.75" customHeight="1">
      <c r="A986" s="17"/>
      <c r="B986" s="17"/>
      <c r="C986" s="17"/>
      <c r="D986" s="17"/>
      <c r="E986" s="17"/>
      <c r="F986" s="17"/>
      <c r="G986" s="17"/>
      <c r="H986" s="17"/>
      <c r="I986" s="17"/>
      <c r="J986" s="17"/>
      <c r="K986" s="17"/>
      <c r="L986" s="17"/>
      <c r="M986" s="17"/>
      <c r="N986" s="17"/>
      <c r="O986" s="17"/>
      <c r="P986" s="17"/>
      <c r="Q986" s="17"/>
      <c r="R986" s="17"/>
      <c r="S986" s="17"/>
      <c r="T986" s="17"/>
      <c r="U986" s="17"/>
      <c r="V986" s="18"/>
      <c r="W986" s="17"/>
      <c r="X986" s="17"/>
      <c r="Y986" s="17"/>
      <c r="Z986" s="17"/>
    </row>
    <row r="987" spans="1:26" ht="12.75" customHeight="1">
      <c r="A987" s="17"/>
      <c r="B987" s="17"/>
      <c r="C987" s="17"/>
      <c r="D987" s="17"/>
      <c r="E987" s="17"/>
      <c r="F987" s="17"/>
      <c r="G987" s="17"/>
      <c r="H987" s="17"/>
      <c r="I987" s="17"/>
      <c r="J987" s="17"/>
      <c r="K987" s="17"/>
      <c r="L987" s="17"/>
      <c r="M987" s="17"/>
      <c r="N987" s="17"/>
      <c r="O987" s="17"/>
      <c r="P987" s="17"/>
      <c r="Q987" s="17"/>
      <c r="R987" s="17"/>
      <c r="S987" s="17"/>
      <c r="T987" s="17"/>
      <c r="U987" s="17"/>
      <c r="V987" s="18"/>
      <c r="W987" s="17"/>
      <c r="X987" s="17"/>
      <c r="Y987" s="17"/>
      <c r="Z987" s="17"/>
    </row>
    <row r="988" spans="1:26" ht="12.75" customHeight="1">
      <c r="A988" s="17"/>
      <c r="B988" s="17"/>
      <c r="C988" s="17"/>
      <c r="D988" s="17"/>
      <c r="E988" s="17"/>
      <c r="F988" s="17"/>
      <c r="G988" s="17"/>
      <c r="H988" s="17"/>
      <c r="I988" s="17"/>
      <c r="J988" s="17"/>
      <c r="K988" s="17"/>
      <c r="L988" s="17"/>
      <c r="M988" s="17"/>
      <c r="N988" s="17"/>
      <c r="O988" s="17"/>
      <c r="P988" s="17"/>
      <c r="Q988" s="17"/>
      <c r="R988" s="17"/>
      <c r="S988" s="17"/>
      <c r="T988" s="17"/>
      <c r="U988" s="17"/>
      <c r="V988" s="18"/>
      <c r="W988" s="17"/>
      <c r="X988" s="17"/>
      <c r="Y988" s="17"/>
      <c r="Z988" s="17"/>
    </row>
    <row r="989" spans="1:26" ht="12.75" customHeight="1">
      <c r="A989" s="17"/>
      <c r="B989" s="17"/>
      <c r="C989" s="17"/>
      <c r="D989" s="17"/>
      <c r="E989" s="17"/>
      <c r="F989" s="17"/>
      <c r="G989" s="17"/>
      <c r="H989" s="17"/>
      <c r="I989" s="17"/>
      <c r="J989" s="17"/>
      <c r="K989" s="17"/>
      <c r="L989" s="17"/>
      <c r="M989" s="17"/>
      <c r="N989" s="17"/>
      <c r="O989" s="17"/>
      <c r="P989" s="17"/>
      <c r="Q989" s="17"/>
      <c r="R989" s="17"/>
      <c r="S989" s="17"/>
      <c r="T989" s="17"/>
      <c r="U989" s="17"/>
      <c r="V989" s="18"/>
      <c r="W989" s="17"/>
      <c r="X989" s="17"/>
      <c r="Y989" s="17"/>
      <c r="Z989" s="17"/>
    </row>
    <row r="990" spans="1:26" ht="12.75" customHeight="1">
      <c r="A990" s="17"/>
      <c r="B990" s="17"/>
      <c r="C990" s="17"/>
      <c r="D990" s="17"/>
      <c r="E990" s="17"/>
      <c r="F990" s="17"/>
      <c r="G990" s="17"/>
      <c r="H990" s="17"/>
      <c r="I990" s="17"/>
      <c r="J990" s="17"/>
      <c r="K990" s="17"/>
      <c r="L990" s="17"/>
      <c r="M990" s="17"/>
      <c r="N990" s="17"/>
      <c r="O990" s="17"/>
      <c r="P990" s="17"/>
      <c r="Q990" s="17"/>
      <c r="R990" s="17"/>
      <c r="S990" s="17"/>
      <c r="T990" s="17"/>
      <c r="U990" s="17"/>
      <c r="V990" s="18"/>
      <c r="W990" s="17"/>
      <c r="X990" s="17"/>
      <c r="Y990" s="17"/>
      <c r="Z990" s="17"/>
    </row>
    <row r="991" spans="1:26" ht="12.75" customHeight="1">
      <c r="A991" s="17"/>
      <c r="B991" s="17"/>
      <c r="C991" s="17"/>
      <c r="D991" s="17"/>
      <c r="E991" s="17"/>
      <c r="F991" s="17"/>
      <c r="G991" s="17"/>
      <c r="H991" s="17"/>
      <c r="I991" s="17"/>
      <c r="J991" s="17"/>
      <c r="K991" s="17"/>
      <c r="L991" s="17"/>
      <c r="M991" s="17"/>
      <c r="N991" s="17"/>
      <c r="O991" s="17"/>
      <c r="P991" s="17"/>
      <c r="Q991" s="17"/>
      <c r="R991" s="17"/>
      <c r="S991" s="17"/>
      <c r="T991" s="17"/>
      <c r="U991" s="17"/>
      <c r="V991" s="18"/>
      <c r="W991" s="17"/>
      <c r="X991" s="17"/>
      <c r="Y991" s="17"/>
      <c r="Z991" s="17"/>
    </row>
    <row r="992" spans="1:26" ht="12.75" customHeight="1">
      <c r="A992" s="17"/>
      <c r="B992" s="17"/>
      <c r="C992" s="17"/>
      <c r="D992" s="17"/>
      <c r="E992" s="17"/>
      <c r="F992" s="17"/>
      <c r="G992" s="17"/>
      <c r="H992" s="17"/>
      <c r="I992" s="17"/>
      <c r="J992" s="17"/>
      <c r="K992" s="17"/>
      <c r="L992" s="17"/>
      <c r="M992" s="17"/>
      <c r="N992" s="17"/>
      <c r="O992" s="17"/>
      <c r="P992" s="17"/>
      <c r="Q992" s="17"/>
      <c r="R992" s="17"/>
      <c r="S992" s="17"/>
      <c r="T992" s="17"/>
      <c r="U992" s="17"/>
      <c r="V992" s="18"/>
      <c r="W992" s="17"/>
      <c r="X992" s="17"/>
      <c r="Y992" s="17"/>
      <c r="Z992" s="17"/>
    </row>
    <row r="993" spans="1:26" ht="12.75" customHeight="1">
      <c r="A993" s="17"/>
      <c r="B993" s="17"/>
      <c r="C993" s="17"/>
      <c r="D993" s="17"/>
      <c r="E993" s="17"/>
      <c r="F993" s="17"/>
      <c r="G993" s="17"/>
      <c r="H993" s="17"/>
      <c r="I993" s="17"/>
      <c r="J993" s="17"/>
      <c r="K993" s="17"/>
      <c r="L993" s="17"/>
      <c r="M993" s="17"/>
      <c r="N993" s="17"/>
      <c r="O993" s="17"/>
      <c r="P993" s="17"/>
      <c r="Q993" s="17"/>
      <c r="R993" s="17"/>
      <c r="S993" s="17"/>
      <c r="T993" s="17"/>
      <c r="U993" s="17"/>
      <c r="V993" s="18"/>
      <c r="W993" s="17"/>
      <c r="X993" s="17"/>
      <c r="Y993" s="17"/>
      <c r="Z993" s="17"/>
    </row>
    <row r="994" spans="1:26" ht="12.75" customHeight="1">
      <c r="A994" s="17"/>
      <c r="B994" s="17"/>
      <c r="C994" s="17"/>
      <c r="D994" s="17"/>
      <c r="E994" s="17"/>
      <c r="F994" s="17"/>
      <c r="G994" s="17"/>
      <c r="H994" s="17"/>
      <c r="I994" s="17"/>
      <c r="J994" s="17"/>
      <c r="K994" s="17"/>
      <c r="L994" s="17"/>
      <c r="M994" s="17"/>
      <c r="N994" s="17"/>
      <c r="O994" s="17"/>
      <c r="P994" s="17"/>
      <c r="Q994" s="17"/>
      <c r="R994" s="17"/>
      <c r="S994" s="17"/>
      <c r="T994" s="17"/>
      <c r="U994" s="17"/>
      <c r="V994" s="18"/>
      <c r="W994" s="17"/>
      <c r="X994" s="17"/>
      <c r="Y994" s="17"/>
      <c r="Z994" s="17"/>
    </row>
    <row r="995" spans="1:26" ht="12.75" customHeight="1">
      <c r="A995" s="17"/>
      <c r="B995" s="17"/>
      <c r="C995" s="17"/>
      <c r="D995" s="17"/>
      <c r="E995" s="17"/>
      <c r="F995" s="17"/>
      <c r="G995" s="17"/>
      <c r="H995" s="17"/>
      <c r="I995" s="17"/>
      <c r="J995" s="17"/>
      <c r="K995" s="17"/>
      <c r="L995" s="17"/>
      <c r="M995" s="17"/>
      <c r="N995" s="17"/>
      <c r="O995" s="17"/>
      <c r="P995" s="17"/>
      <c r="Q995" s="17"/>
      <c r="R995" s="17"/>
      <c r="S995" s="17"/>
      <c r="T995" s="17"/>
      <c r="U995" s="17"/>
      <c r="V995" s="18"/>
      <c r="W995" s="17"/>
      <c r="X995" s="17"/>
      <c r="Y995" s="17"/>
      <c r="Z995" s="17"/>
    </row>
    <row r="996" spans="1:26" ht="12.75" customHeight="1">
      <c r="A996" s="17"/>
      <c r="B996" s="17"/>
      <c r="C996" s="17"/>
      <c r="D996" s="17"/>
      <c r="E996" s="17"/>
      <c r="F996" s="17"/>
      <c r="G996" s="17"/>
      <c r="H996" s="17"/>
      <c r="I996" s="17"/>
      <c r="J996" s="17"/>
      <c r="K996" s="17"/>
      <c r="L996" s="17"/>
      <c r="M996" s="17"/>
      <c r="N996" s="17"/>
      <c r="O996" s="17"/>
      <c r="P996" s="17"/>
      <c r="Q996" s="17"/>
      <c r="R996" s="17"/>
      <c r="S996" s="17"/>
      <c r="T996" s="17"/>
      <c r="U996" s="17"/>
      <c r="V996" s="18"/>
      <c r="W996" s="17"/>
      <c r="X996" s="17"/>
      <c r="Y996" s="17"/>
      <c r="Z996" s="17"/>
    </row>
    <row r="997" spans="1:26" ht="12.75" customHeight="1">
      <c r="A997" s="17"/>
      <c r="B997" s="17"/>
      <c r="C997" s="17"/>
      <c r="D997" s="17"/>
      <c r="E997" s="17"/>
      <c r="F997" s="17"/>
      <c r="G997" s="17"/>
      <c r="H997" s="17"/>
      <c r="I997" s="17"/>
      <c r="J997" s="17"/>
      <c r="K997" s="17"/>
      <c r="L997" s="17"/>
      <c r="M997" s="17"/>
      <c r="N997" s="17"/>
      <c r="O997" s="17"/>
      <c r="P997" s="17"/>
      <c r="Q997" s="17"/>
      <c r="R997" s="17"/>
      <c r="S997" s="17"/>
      <c r="T997" s="17"/>
      <c r="U997" s="17"/>
      <c r="V997" s="18"/>
      <c r="W997" s="17"/>
      <c r="X997" s="17"/>
      <c r="Y997" s="17"/>
      <c r="Z997" s="17"/>
    </row>
    <row r="998" spans="1:26" ht="12.75" customHeight="1">
      <c r="A998" s="17"/>
      <c r="B998" s="17"/>
      <c r="C998" s="17"/>
      <c r="D998" s="17"/>
      <c r="E998" s="17"/>
      <c r="F998" s="17"/>
      <c r="G998" s="17"/>
      <c r="H998" s="17"/>
      <c r="I998" s="17"/>
      <c r="J998" s="17"/>
      <c r="K998" s="17"/>
      <c r="L998" s="17"/>
      <c r="M998" s="17"/>
      <c r="N998" s="17"/>
      <c r="O998" s="17"/>
      <c r="P998" s="17"/>
      <c r="Q998" s="17"/>
      <c r="R998" s="17"/>
      <c r="S998" s="17"/>
      <c r="T998" s="17"/>
      <c r="U998" s="17"/>
      <c r="V998" s="18"/>
      <c r="W998" s="17"/>
      <c r="X998" s="17"/>
      <c r="Y998" s="17"/>
      <c r="Z998" s="17"/>
    </row>
    <row r="999" spans="1:26" ht="12.75" customHeight="1">
      <c r="A999" s="17"/>
      <c r="B999" s="17"/>
      <c r="C999" s="17"/>
      <c r="D999" s="17"/>
      <c r="E999" s="17"/>
      <c r="F999" s="17"/>
      <c r="G999" s="17"/>
      <c r="H999" s="17"/>
      <c r="I999" s="17"/>
      <c r="J999" s="17"/>
      <c r="K999" s="17"/>
      <c r="L999" s="17"/>
      <c r="M999" s="17"/>
      <c r="N999" s="17"/>
      <c r="O999" s="17"/>
      <c r="P999" s="17"/>
      <c r="Q999" s="17"/>
      <c r="R999" s="17"/>
      <c r="S999" s="17"/>
      <c r="T999" s="17"/>
      <c r="U999" s="17"/>
      <c r="V999" s="18"/>
      <c r="W999" s="17"/>
      <c r="X999" s="17"/>
      <c r="Y999" s="17"/>
      <c r="Z999" s="17"/>
    </row>
    <row r="1000" spans="1:26" ht="12.7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8"/>
      <c r="W1000" s="17"/>
      <c r="X1000" s="17"/>
      <c r="Y1000" s="17"/>
      <c r="Z1000" s="17"/>
    </row>
  </sheetData>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1"/>
  <sheetViews>
    <sheetView topLeftCell="A51" workbookViewId="0">
      <selection activeCell="M1006" sqref="M1006"/>
    </sheetView>
  </sheetViews>
  <sheetFormatPr defaultColWidth="12.5703125" defaultRowHeight="15" customHeight="1"/>
  <cols>
    <col min="1" max="1" width="11.42578125" style="23" customWidth="1"/>
    <col min="2" max="2" width="23.140625" style="23" customWidth="1"/>
    <col min="3" max="3" width="16.7109375" style="23" customWidth="1"/>
    <col min="4" max="4" width="9.28515625" style="23" customWidth="1"/>
    <col min="5" max="5" width="33.42578125" style="23" customWidth="1"/>
    <col min="6" max="6" width="26.42578125" style="23" customWidth="1"/>
    <col min="7" max="9" width="10.42578125" style="23" customWidth="1"/>
    <col min="10" max="10" width="17.28515625" style="23" customWidth="1"/>
    <col min="11" max="11" width="27.140625" style="23" customWidth="1"/>
    <col min="12" max="12" width="18.7109375" style="23" customWidth="1"/>
    <col min="13" max="13" width="255.5703125" style="23" bestFit="1" customWidth="1"/>
    <col min="14" max="26" width="14.42578125" style="23" customWidth="1"/>
    <col min="27" max="16384" width="12.5703125" style="23"/>
  </cols>
  <sheetData>
    <row r="1" spans="1:26" ht="15" customHeight="1">
      <c r="A1" s="20" t="s">
        <v>841</v>
      </c>
      <c r="B1" s="20"/>
      <c r="C1" s="20"/>
      <c r="D1" s="21"/>
      <c r="E1" s="21"/>
      <c r="F1" s="21"/>
      <c r="G1" s="21"/>
      <c r="H1" s="21"/>
      <c r="I1" s="21"/>
      <c r="J1" s="21"/>
      <c r="K1" s="21"/>
      <c r="L1" s="21"/>
      <c r="M1" s="21"/>
      <c r="N1" s="21"/>
      <c r="O1" s="21"/>
      <c r="P1" s="21"/>
      <c r="Q1" s="21"/>
      <c r="R1" s="21"/>
      <c r="S1" s="21"/>
      <c r="T1" s="21"/>
      <c r="U1" s="21"/>
      <c r="V1" s="21"/>
      <c r="W1" s="21"/>
      <c r="X1" s="21"/>
      <c r="Y1" s="21"/>
      <c r="Z1" s="21"/>
    </row>
    <row r="2" spans="1:26" ht="38.25">
      <c r="A2" s="24" t="s">
        <v>92</v>
      </c>
      <c r="B2" s="24" t="s">
        <v>842</v>
      </c>
      <c r="C2" s="24" t="s">
        <v>147</v>
      </c>
      <c r="D2" s="24" t="s">
        <v>843</v>
      </c>
      <c r="E2" s="24" t="s">
        <v>234</v>
      </c>
      <c r="F2" s="24" t="s">
        <v>254</v>
      </c>
      <c r="G2" s="24" t="s">
        <v>844</v>
      </c>
      <c r="H2" s="24" t="s">
        <v>813</v>
      </c>
      <c r="I2" s="24" t="s">
        <v>845</v>
      </c>
      <c r="J2" s="24" t="s">
        <v>846</v>
      </c>
      <c r="K2" s="24" t="s">
        <v>847</v>
      </c>
      <c r="L2" s="119" t="s">
        <v>848</v>
      </c>
      <c r="M2" s="119" t="s">
        <v>849</v>
      </c>
      <c r="N2" s="21"/>
      <c r="O2" s="21"/>
      <c r="P2" s="21"/>
      <c r="Q2" s="21"/>
      <c r="R2" s="21"/>
      <c r="S2" s="21"/>
      <c r="T2" s="21"/>
      <c r="U2" s="21"/>
      <c r="V2" s="21"/>
      <c r="W2" s="21"/>
      <c r="X2" s="21"/>
      <c r="Y2" s="21"/>
      <c r="Z2" s="21"/>
    </row>
    <row r="3" spans="1:26" s="85" customFormat="1" ht="12.75">
      <c r="A3" s="170" t="s">
        <v>850</v>
      </c>
      <c r="B3" s="170" t="s">
        <v>851</v>
      </c>
      <c r="C3" s="170" t="s">
        <v>852</v>
      </c>
      <c r="D3" s="170" t="s">
        <v>853</v>
      </c>
      <c r="E3" s="170" t="s">
        <v>854</v>
      </c>
      <c r="F3" s="170" t="s">
        <v>855</v>
      </c>
      <c r="G3" s="170" t="s">
        <v>853</v>
      </c>
      <c r="H3" s="170" t="s">
        <v>853</v>
      </c>
      <c r="I3" s="170" t="s">
        <v>853</v>
      </c>
      <c r="J3" s="170" t="s">
        <v>853</v>
      </c>
      <c r="K3" s="170" t="s">
        <v>853</v>
      </c>
      <c r="L3" s="245" t="s">
        <v>856</v>
      </c>
      <c r="M3" s="245" t="s">
        <v>856</v>
      </c>
    </row>
    <row r="4" spans="1:26" ht="15.75" customHeight="1">
      <c r="A4" s="81" t="s">
        <v>109</v>
      </c>
      <c r="B4" s="622" t="s">
        <v>640</v>
      </c>
      <c r="C4" s="44" t="s">
        <v>149</v>
      </c>
      <c r="D4" s="623" t="s">
        <v>857</v>
      </c>
      <c r="E4" s="624" t="s">
        <v>236</v>
      </c>
      <c r="F4" s="246" t="s">
        <v>858</v>
      </c>
      <c r="G4" s="44"/>
      <c r="H4" s="623" t="s">
        <v>859</v>
      </c>
      <c r="I4" s="623" t="s">
        <v>859</v>
      </c>
      <c r="J4" s="122" t="s">
        <v>860</v>
      </c>
      <c r="K4" s="123"/>
      <c r="L4" s="118" t="s">
        <v>861</v>
      </c>
      <c r="M4" s="117" t="s">
        <v>862</v>
      </c>
      <c r="N4" s="21"/>
      <c r="O4" s="21"/>
      <c r="P4" s="21"/>
      <c r="Q4" s="21"/>
      <c r="R4" s="21"/>
      <c r="S4" s="21"/>
      <c r="T4" s="21"/>
      <c r="U4" s="21"/>
      <c r="V4" s="21"/>
      <c r="W4" s="21"/>
      <c r="X4" s="21"/>
      <c r="Y4" s="21"/>
      <c r="Z4" s="21"/>
    </row>
    <row r="5" spans="1:26" ht="15.75" customHeight="1">
      <c r="A5" s="81" t="s">
        <v>109</v>
      </c>
      <c r="B5" s="82" t="s">
        <v>640</v>
      </c>
      <c r="C5" s="46" t="s">
        <v>149</v>
      </c>
      <c r="D5" s="294" t="s">
        <v>863</v>
      </c>
      <c r="E5" s="625" t="s">
        <v>236</v>
      </c>
      <c r="F5" s="626" t="s">
        <v>864</v>
      </c>
      <c r="G5" s="46"/>
      <c r="H5" s="294" t="s">
        <v>859</v>
      </c>
      <c r="I5" s="294" t="s">
        <v>859</v>
      </c>
      <c r="J5" s="122" t="s">
        <v>865</v>
      </c>
      <c r="K5" s="122"/>
      <c r="L5" s="118" t="s">
        <v>861</v>
      </c>
      <c r="M5" s="117" t="s">
        <v>862</v>
      </c>
      <c r="N5" s="21"/>
      <c r="O5" s="21"/>
      <c r="P5" s="21"/>
      <c r="Q5" s="21"/>
      <c r="R5" s="21"/>
      <c r="S5" s="21"/>
      <c r="T5" s="21"/>
      <c r="U5" s="21"/>
      <c r="V5" s="21"/>
      <c r="W5" s="21"/>
      <c r="X5" s="21"/>
      <c r="Y5" s="21"/>
      <c r="Z5" s="21"/>
    </row>
    <row r="6" spans="1:26" ht="15.75" customHeight="1">
      <c r="A6" s="81" t="s">
        <v>109</v>
      </c>
      <c r="B6" s="82" t="s">
        <v>640</v>
      </c>
      <c r="C6" s="46" t="s">
        <v>149</v>
      </c>
      <c r="D6" s="294" t="s">
        <v>863</v>
      </c>
      <c r="E6" s="625" t="s">
        <v>236</v>
      </c>
      <c r="F6" s="626" t="s">
        <v>260</v>
      </c>
      <c r="G6" s="46"/>
      <c r="H6" s="294" t="s">
        <v>859</v>
      </c>
      <c r="I6" s="294" t="s">
        <v>859</v>
      </c>
      <c r="J6" s="122" t="s">
        <v>865</v>
      </c>
      <c r="K6" s="122"/>
      <c r="L6" s="118" t="s">
        <v>861</v>
      </c>
      <c r="M6" s="117" t="s">
        <v>862</v>
      </c>
      <c r="N6" s="21"/>
      <c r="O6" s="21"/>
      <c r="P6" s="21"/>
      <c r="Q6" s="21"/>
      <c r="R6" s="21"/>
      <c r="S6" s="21"/>
      <c r="T6" s="21"/>
      <c r="U6" s="21"/>
      <c r="V6" s="21"/>
      <c r="W6" s="21"/>
      <c r="X6" s="21"/>
      <c r="Y6" s="21"/>
      <c r="Z6" s="21"/>
    </row>
    <row r="7" spans="1:26" ht="15.75" customHeight="1">
      <c r="A7" s="81" t="s">
        <v>109</v>
      </c>
      <c r="B7" s="82" t="s">
        <v>640</v>
      </c>
      <c r="C7" s="46" t="s">
        <v>149</v>
      </c>
      <c r="D7" s="44" t="s">
        <v>866</v>
      </c>
      <c r="E7" s="625" t="s">
        <v>246</v>
      </c>
      <c r="F7" s="82" t="s">
        <v>266</v>
      </c>
      <c r="G7" s="46"/>
      <c r="H7" s="294" t="s">
        <v>859</v>
      </c>
      <c r="I7" s="294" t="s">
        <v>859</v>
      </c>
      <c r="J7" s="122" t="s">
        <v>860</v>
      </c>
      <c r="K7" s="39"/>
      <c r="L7" s="118" t="s">
        <v>867</v>
      </c>
      <c r="M7" s="117" t="s">
        <v>868</v>
      </c>
      <c r="N7" s="21"/>
      <c r="O7" s="21"/>
      <c r="P7" s="21"/>
      <c r="Q7" s="21"/>
      <c r="R7" s="21"/>
      <c r="S7" s="21"/>
      <c r="T7" s="21"/>
      <c r="U7" s="21"/>
      <c r="V7" s="21"/>
      <c r="W7" s="21"/>
      <c r="X7" s="21"/>
      <c r="Y7" s="21"/>
      <c r="Z7" s="21"/>
    </row>
    <row r="8" spans="1:26" ht="15.75" customHeight="1">
      <c r="A8" s="81" t="s">
        <v>109</v>
      </c>
      <c r="B8" s="625" t="s">
        <v>641</v>
      </c>
      <c r="C8" s="294" t="s">
        <v>149</v>
      </c>
      <c r="D8" s="294" t="s">
        <v>857</v>
      </c>
      <c r="E8" s="625" t="s">
        <v>236</v>
      </c>
      <c r="F8" s="626" t="s">
        <v>858</v>
      </c>
      <c r="G8" s="46"/>
      <c r="H8" s="294" t="s">
        <v>859</v>
      </c>
      <c r="I8" s="294" t="s">
        <v>859</v>
      </c>
      <c r="J8" s="122" t="s">
        <v>860</v>
      </c>
      <c r="K8" s="122" t="s">
        <v>869</v>
      </c>
      <c r="L8" s="118" t="s">
        <v>861</v>
      </c>
      <c r="M8" s="117" t="s">
        <v>862</v>
      </c>
      <c r="N8" s="21"/>
      <c r="O8" s="21"/>
      <c r="P8" s="21"/>
      <c r="Q8" s="21"/>
      <c r="R8" s="21"/>
      <c r="S8" s="21"/>
      <c r="T8" s="21"/>
      <c r="U8" s="21"/>
      <c r="V8" s="21"/>
      <c r="W8" s="21"/>
      <c r="X8" s="21"/>
      <c r="Y8" s="21"/>
      <c r="Z8" s="21"/>
    </row>
    <row r="9" spans="1:26" ht="15.75" customHeight="1">
      <c r="A9" s="81" t="s">
        <v>109</v>
      </c>
      <c r="B9" s="625" t="s">
        <v>641</v>
      </c>
      <c r="C9" s="294" t="s">
        <v>149</v>
      </c>
      <c r="D9" s="294" t="s">
        <v>863</v>
      </c>
      <c r="E9" s="625" t="s">
        <v>236</v>
      </c>
      <c r="F9" s="626" t="s">
        <v>864</v>
      </c>
      <c r="G9" s="46"/>
      <c r="H9" s="294" t="s">
        <v>859</v>
      </c>
      <c r="I9" s="294" t="s">
        <v>859</v>
      </c>
      <c r="J9" s="122" t="s">
        <v>860</v>
      </c>
      <c r="K9" s="122" t="s">
        <v>869</v>
      </c>
      <c r="L9" s="118" t="s">
        <v>861</v>
      </c>
      <c r="M9" s="117" t="s">
        <v>862</v>
      </c>
      <c r="N9" s="21"/>
      <c r="O9" s="21"/>
      <c r="P9" s="21"/>
      <c r="Q9" s="21"/>
      <c r="R9" s="21"/>
      <c r="S9" s="21"/>
      <c r="T9" s="21"/>
      <c r="U9" s="21"/>
      <c r="V9" s="21"/>
      <c r="W9" s="21"/>
      <c r="X9" s="21"/>
      <c r="Y9" s="21"/>
      <c r="Z9" s="21"/>
    </row>
    <row r="10" spans="1:26" ht="15.75" customHeight="1">
      <c r="A10" s="81" t="s">
        <v>109</v>
      </c>
      <c r="B10" s="625" t="s">
        <v>641</v>
      </c>
      <c r="C10" s="294" t="s">
        <v>149</v>
      </c>
      <c r="D10" s="294" t="s">
        <v>863</v>
      </c>
      <c r="E10" s="625" t="s">
        <v>236</v>
      </c>
      <c r="F10" s="626" t="s">
        <v>260</v>
      </c>
      <c r="G10" s="46"/>
      <c r="H10" s="294" t="s">
        <v>859</v>
      </c>
      <c r="I10" s="294" t="s">
        <v>859</v>
      </c>
      <c r="J10" s="122" t="s">
        <v>860</v>
      </c>
      <c r="K10" s="122" t="s">
        <v>869</v>
      </c>
      <c r="L10" s="118" t="s">
        <v>861</v>
      </c>
      <c r="M10" s="117" t="s">
        <v>862</v>
      </c>
      <c r="N10" s="21"/>
      <c r="O10" s="21"/>
      <c r="P10" s="21"/>
      <c r="Q10" s="21"/>
      <c r="R10" s="21"/>
      <c r="S10" s="21"/>
      <c r="T10" s="21"/>
      <c r="U10" s="21"/>
      <c r="V10" s="21"/>
      <c r="W10" s="21"/>
      <c r="X10" s="21"/>
      <c r="Y10" s="21"/>
      <c r="Z10" s="21"/>
    </row>
    <row r="11" spans="1:26" ht="15.75" customHeight="1">
      <c r="A11" s="81" t="s">
        <v>109</v>
      </c>
      <c r="B11" s="625" t="s">
        <v>641</v>
      </c>
      <c r="C11" s="294" t="s">
        <v>149</v>
      </c>
      <c r="D11" s="294" t="s">
        <v>870</v>
      </c>
      <c r="E11" s="625" t="s">
        <v>242</v>
      </c>
      <c r="F11" s="82" t="s">
        <v>272</v>
      </c>
      <c r="G11" s="46"/>
      <c r="H11" s="294" t="s">
        <v>859</v>
      </c>
      <c r="I11" s="294" t="s">
        <v>859</v>
      </c>
      <c r="J11" s="122" t="s">
        <v>860</v>
      </c>
      <c r="K11" s="122" t="s">
        <v>869</v>
      </c>
      <c r="L11" s="118" t="s">
        <v>861</v>
      </c>
      <c r="M11" s="117" t="s">
        <v>862</v>
      </c>
      <c r="N11" s="21"/>
      <c r="O11" s="21"/>
      <c r="P11" s="21"/>
      <c r="Q11" s="21"/>
      <c r="R11" s="21"/>
      <c r="S11" s="21"/>
      <c r="T11" s="21"/>
      <c r="U11" s="21"/>
      <c r="V11" s="21"/>
      <c r="W11" s="21"/>
      <c r="X11" s="21"/>
      <c r="Y11" s="21"/>
      <c r="Z11" s="21"/>
    </row>
    <row r="12" spans="1:26" ht="15.75" customHeight="1">
      <c r="A12" s="81" t="s">
        <v>109</v>
      </c>
      <c r="B12" s="625" t="s">
        <v>641</v>
      </c>
      <c r="C12" s="294" t="s">
        <v>149</v>
      </c>
      <c r="D12" s="294" t="s">
        <v>870</v>
      </c>
      <c r="E12" s="625" t="s">
        <v>242</v>
      </c>
      <c r="F12" s="626" t="s">
        <v>260</v>
      </c>
      <c r="G12" s="46"/>
      <c r="H12" s="294" t="s">
        <v>859</v>
      </c>
      <c r="I12" s="294" t="s">
        <v>859</v>
      </c>
      <c r="J12" s="122" t="s">
        <v>860</v>
      </c>
      <c r="K12" s="122" t="s">
        <v>869</v>
      </c>
      <c r="L12" s="118" t="s">
        <v>861</v>
      </c>
      <c r="M12" s="117" t="s">
        <v>862</v>
      </c>
      <c r="N12" s="21"/>
      <c r="O12" s="21"/>
      <c r="P12" s="21"/>
      <c r="Q12" s="21"/>
      <c r="R12" s="21"/>
      <c r="S12" s="21"/>
      <c r="T12" s="21"/>
      <c r="U12" s="21"/>
      <c r="V12" s="21"/>
      <c r="W12" s="21"/>
      <c r="X12" s="21"/>
      <c r="Y12" s="21"/>
      <c r="Z12" s="21"/>
    </row>
    <row r="13" spans="1:26" ht="15.75" customHeight="1">
      <c r="A13" s="81" t="s">
        <v>109</v>
      </c>
      <c r="B13" s="625" t="s">
        <v>641</v>
      </c>
      <c r="C13" s="294" t="s">
        <v>149</v>
      </c>
      <c r="D13" s="44" t="s">
        <v>866</v>
      </c>
      <c r="E13" s="625" t="s">
        <v>246</v>
      </c>
      <c r="F13" s="82" t="s">
        <v>266</v>
      </c>
      <c r="G13" s="46"/>
      <c r="H13" s="294" t="s">
        <v>859</v>
      </c>
      <c r="I13" s="294" t="s">
        <v>859</v>
      </c>
      <c r="J13" s="122" t="s">
        <v>860</v>
      </c>
      <c r="K13" s="39"/>
      <c r="L13" s="118" t="s">
        <v>867</v>
      </c>
      <c r="M13" s="117" t="s">
        <v>868</v>
      </c>
      <c r="N13" s="21"/>
      <c r="O13" s="21"/>
      <c r="P13" s="21"/>
      <c r="Q13" s="21"/>
      <c r="R13" s="21"/>
      <c r="S13" s="21"/>
      <c r="T13" s="21"/>
      <c r="U13" s="21"/>
      <c r="V13" s="21"/>
      <c r="W13" s="21"/>
      <c r="X13" s="21"/>
      <c r="Y13" s="21"/>
      <c r="Z13" s="21"/>
    </row>
    <row r="14" spans="1:26" ht="15.75" customHeight="1">
      <c r="A14" s="81" t="s">
        <v>109</v>
      </c>
      <c r="B14" s="625" t="s">
        <v>641</v>
      </c>
      <c r="C14" s="294" t="s">
        <v>149</v>
      </c>
      <c r="D14" s="44" t="s">
        <v>871</v>
      </c>
      <c r="E14" s="625" t="s">
        <v>246</v>
      </c>
      <c r="F14" s="82" t="s">
        <v>274</v>
      </c>
      <c r="G14" s="46"/>
      <c r="H14" s="294" t="s">
        <v>859</v>
      </c>
      <c r="I14" s="294" t="s">
        <v>859</v>
      </c>
      <c r="J14" s="122" t="s">
        <v>872</v>
      </c>
      <c r="K14" s="39"/>
      <c r="L14" s="118" t="s">
        <v>873</v>
      </c>
      <c r="M14" s="117" t="s">
        <v>874</v>
      </c>
      <c r="N14" s="21"/>
      <c r="O14" s="21"/>
      <c r="P14" s="21"/>
      <c r="Q14" s="21"/>
      <c r="R14" s="21"/>
      <c r="S14" s="21"/>
      <c r="T14" s="21"/>
      <c r="U14" s="21"/>
      <c r="V14" s="21"/>
      <c r="W14" s="21"/>
      <c r="X14" s="21"/>
      <c r="Y14" s="21"/>
      <c r="Z14" s="21"/>
    </row>
    <row r="15" spans="1:26" ht="15.75" customHeight="1">
      <c r="A15" s="81" t="s">
        <v>109</v>
      </c>
      <c r="B15" s="625" t="s">
        <v>644</v>
      </c>
      <c r="C15" s="294" t="s">
        <v>153</v>
      </c>
      <c r="D15" s="294" t="s">
        <v>875</v>
      </c>
      <c r="E15" s="625" t="s">
        <v>236</v>
      </c>
      <c r="F15" s="626" t="s">
        <v>858</v>
      </c>
      <c r="G15" s="46"/>
      <c r="H15" s="294" t="s">
        <v>859</v>
      </c>
      <c r="I15" s="294" t="s">
        <v>859</v>
      </c>
      <c r="J15" s="122" t="s">
        <v>876</v>
      </c>
      <c r="K15" s="58" t="s">
        <v>877</v>
      </c>
      <c r="L15" s="118" t="s">
        <v>878</v>
      </c>
      <c r="M15" s="140"/>
      <c r="N15" s="21"/>
      <c r="O15" s="21"/>
      <c r="P15" s="21"/>
      <c r="Q15" s="21"/>
      <c r="R15" s="21"/>
      <c r="S15" s="21"/>
      <c r="T15" s="21"/>
      <c r="U15" s="21"/>
      <c r="V15" s="21"/>
      <c r="W15" s="21"/>
      <c r="X15" s="21"/>
      <c r="Y15" s="21"/>
      <c r="Z15" s="21"/>
    </row>
    <row r="16" spans="1:26" ht="15.75" customHeight="1">
      <c r="A16" s="81" t="s">
        <v>109</v>
      </c>
      <c r="B16" s="625" t="s">
        <v>644</v>
      </c>
      <c r="C16" s="294" t="s">
        <v>153</v>
      </c>
      <c r="D16" s="294" t="s">
        <v>863</v>
      </c>
      <c r="E16" s="625" t="s">
        <v>236</v>
      </c>
      <c r="F16" s="626" t="s">
        <v>864</v>
      </c>
      <c r="G16" s="46"/>
      <c r="H16" s="294" t="s">
        <v>859</v>
      </c>
      <c r="I16" s="294" t="s">
        <v>859</v>
      </c>
      <c r="J16" s="122" t="s">
        <v>876</v>
      </c>
      <c r="K16" s="58" t="s">
        <v>877</v>
      </c>
      <c r="L16" s="118" t="s">
        <v>878</v>
      </c>
      <c r="M16" s="140"/>
      <c r="N16" s="21"/>
      <c r="O16" s="21"/>
      <c r="P16" s="21"/>
      <c r="Q16" s="21"/>
      <c r="R16" s="21"/>
      <c r="S16" s="21"/>
      <c r="T16" s="21"/>
      <c r="U16" s="21"/>
      <c r="V16" s="21"/>
      <c r="W16" s="21"/>
      <c r="X16" s="21"/>
      <c r="Y16" s="21"/>
      <c r="Z16" s="21"/>
    </row>
    <row r="17" spans="1:26" ht="15.75" customHeight="1">
      <c r="A17" s="81" t="s">
        <v>109</v>
      </c>
      <c r="B17" s="625" t="s">
        <v>644</v>
      </c>
      <c r="C17" s="294" t="s">
        <v>153</v>
      </c>
      <c r="D17" s="294" t="s">
        <v>863</v>
      </c>
      <c r="E17" s="625" t="s">
        <v>236</v>
      </c>
      <c r="F17" s="626" t="s">
        <v>260</v>
      </c>
      <c r="G17" s="46"/>
      <c r="H17" s="294" t="s">
        <v>859</v>
      </c>
      <c r="I17" s="294" t="s">
        <v>859</v>
      </c>
      <c r="J17" s="122" t="s">
        <v>876</v>
      </c>
      <c r="K17" s="58" t="s">
        <v>877</v>
      </c>
      <c r="L17" s="118" t="s">
        <v>878</v>
      </c>
      <c r="M17" s="140"/>
      <c r="N17" s="21"/>
      <c r="O17" s="21"/>
      <c r="P17" s="21"/>
      <c r="Q17" s="21"/>
      <c r="R17" s="21"/>
      <c r="S17" s="21"/>
      <c r="T17" s="21"/>
      <c r="U17" s="21"/>
      <c r="V17" s="21"/>
      <c r="W17" s="21"/>
      <c r="X17" s="21"/>
      <c r="Y17" s="21"/>
      <c r="Z17" s="21"/>
    </row>
    <row r="18" spans="1:26" ht="15.75" customHeight="1">
      <c r="A18" s="81" t="s">
        <v>109</v>
      </c>
      <c r="B18" s="625" t="s">
        <v>644</v>
      </c>
      <c r="C18" s="294" t="s">
        <v>153</v>
      </c>
      <c r="D18" s="294" t="s">
        <v>870</v>
      </c>
      <c r="E18" s="625" t="s">
        <v>242</v>
      </c>
      <c r="F18" s="82" t="s">
        <v>272</v>
      </c>
      <c r="G18" s="46"/>
      <c r="H18" s="294" t="s">
        <v>859</v>
      </c>
      <c r="I18" s="294" t="s">
        <v>859</v>
      </c>
      <c r="J18" s="247" t="s">
        <v>879</v>
      </c>
      <c r="K18" s="58" t="s">
        <v>877</v>
      </c>
      <c r="L18" s="118" t="s">
        <v>880</v>
      </c>
      <c r="M18" s="140"/>
      <c r="N18" s="21"/>
      <c r="O18" s="21"/>
      <c r="P18" s="21"/>
      <c r="Q18" s="21"/>
      <c r="R18" s="21"/>
      <c r="S18" s="21"/>
      <c r="T18" s="21"/>
      <c r="U18" s="21"/>
      <c r="V18" s="21"/>
      <c r="W18" s="21"/>
      <c r="X18" s="21"/>
      <c r="Y18" s="21"/>
      <c r="Z18" s="21"/>
    </row>
    <row r="19" spans="1:26" ht="15.75" customHeight="1">
      <c r="A19" s="81" t="s">
        <v>109</v>
      </c>
      <c r="B19" s="625" t="s">
        <v>644</v>
      </c>
      <c r="C19" s="294" t="s">
        <v>153</v>
      </c>
      <c r="D19" s="294" t="s">
        <v>881</v>
      </c>
      <c r="E19" s="625" t="s">
        <v>242</v>
      </c>
      <c r="F19" s="626" t="s">
        <v>260</v>
      </c>
      <c r="G19" s="46"/>
      <c r="H19" s="294" t="s">
        <v>859</v>
      </c>
      <c r="I19" s="294" t="s">
        <v>859</v>
      </c>
      <c r="J19" s="247" t="s">
        <v>879</v>
      </c>
      <c r="K19" s="58" t="s">
        <v>877</v>
      </c>
      <c r="L19" s="118" t="s">
        <v>880</v>
      </c>
      <c r="M19" s="140"/>
      <c r="N19" s="21"/>
      <c r="O19" s="21"/>
      <c r="P19" s="21"/>
      <c r="Q19" s="21"/>
      <c r="R19" s="21"/>
      <c r="S19" s="21"/>
      <c r="T19" s="21"/>
      <c r="U19" s="21"/>
      <c r="V19" s="21"/>
      <c r="W19" s="21"/>
      <c r="X19" s="21"/>
      <c r="Y19" s="21"/>
      <c r="Z19" s="21"/>
    </row>
    <row r="20" spans="1:26" ht="15.75" customHeight="1">
      <c r="A20" s="81" t="s">
        <v>109</v>
      </c>
      <c r="B20" s="625" t="s">
        <v>644</v>
      </c>
      <c r="C20" s="294" t="s">
        <v>153</v>
      </c>
      <c r="D20" s="44" t="s">
        <v>866</v>
      </c>
      <c r="E20" s="625" t="s">
        <v>246</v>
      </c>
      <c r="F20" s="82" t="s">
        <v>266</v>
      </c>
      <c r="G20" s="46"/>
      <c r="H20" s="294" t="s">
        <v>859</v>
      </c>
      <c r="I20" s="294" t="s">
        <v>859</v>
      </c>
      <c r="J20" s="122" t="s">
        <v>876</v>
      </c>
      <c r="K20" s="58" t="s">
        <v>877</v>
      </c>
      <c r="L20" s="118" t="s">
        <v>878</v>
      </c>
      <c r="M20" s="140"/>
      <c r="N20" s="21"/>
      <c r="O20" s="21"/>
      <c r="P20" s="21"/>
      <c r="Q20" s="21"/>
      <c r="R20" s="21"/>
      <c r="S20" s="21"/>
      <c r="T20" s="21"/>
      <c r="U20" s="21"/>
      <c r="V20" s="21"/>
      <c r="W20" s="21"/>
      <c r="X20" s="21"/>
      <c r="Y20" s="21"/>
      <c r="Z20" s="21"/>
    </row>
    <row r="21" spans="1:26" ht="15.75" customHeight="1">
      <c r="A21" s="81" t="s">
        <v>109</v>
      </c>
      <c r="B21" s="625" t="s">
        <v>644</v>
      </c>
      <c r="C21" s="294" t="s">
        <v>153</v>
      </c>
      <c r="D21" s="44" t="s">
        <v>871</v>
      </c>
      <c r="E21" s="625" t="s">
        <v>246</v>
      </c>
      <c r="F21" s="82" t="s">
        <v>274</v>
      </c>
      <c r="G21" s="46"/>
      <c r="H21" s="294" t="s">
        <v>859</v>
      </c>
      <c r="I21" s="294" t="s">
        <v>859</v>
      </c>
      <c r="J21" s="122" t="s">
        <v>882</v>
      </c>
      <c r="K21" s="58" t="s">
        <v>883</v>
      </c>
      <c r="L21" s="118" t="s">
        <v>873</v>
      </c>
      <c r="M21" s="117" t="s">
        <v>874</v>
      </c>
      <c r="N21" s="21"/>
      <c r="O21" s="21"/>
      <c r="P21" s="21"/>
      <c r="Q21" s="21"/>
      <c r="R21" s="21"/>
      <c r="S21" s="21"/>
      <c r="T21" s="21"/>
      <c r="U21" s="21"/>
      <c r="V21" s="21"/>
      <c r="W21" s="21"/>
      <c r="X21" s="21"/>
      <c r="Y21" s="21"/>
      <c r="Z21" s="21"/>
    </row>
    <row r="22" spans="1:26" ht="15.75" customHeight="1">
      <c r="A22" s="81" t="s">
        <v>109</v>
      </c>
      <c r="B22" s="625" t="s">
        <v>643</v>
      </c>
      <c r="C22" s="294" t="s">
        <v>155</v>
      </c>
      <c r="D22" s="294" t="s">
        <v>857</v>
      </c>
      <c r="E22" s="625" t="s">
        <v>236</v>
      </c>
      <c r="F22" s="626" t="s">
        <v>858</v>
      </c>
      <c r="G22" s="46"/>
      <c r="H22" s="294" t="s">
        <v>859</v>
      </c>
      <c r="I22" s="294" t="s">
        <v>859</v>
      </c>
      <c r="J22" s="122" t="s">
        <v>860</v>
      </c>
      <c r="K22" s="122"/>
      <c r="L22" s="118" t="s">
        <v>867</v>
      </c>
      <c r="M22" s="140"/>
      <c r="N22" s="21"/>
      <c r="O22" s="21"/>
      <c r="P22" s="21"/>
      <c r="Q22" s="21"/>
      <c r="R22" s="21"/>
      <c r="S22" s="21"/>
      <c r="T22" s="21"/>
      <c r="U22" s="21"/>
      <c r="V22" s="21"/>
      <c r="W22" s="21"/>
      <c r="X22" s="21"/>
      <c r="Y22" s="21"/>
      <c r="Z22" s="21"/>
    </row>
    <row r="23" spans="1:26" ht="15.75" customHeight="1">
      <c r="A23" s="81" t="s">
        <v>109</v>
      </c>
      <c r="B23" s="625" t="s">
        <v>643</v>
      </c>
      <c r="C23" s="294" t="s">
        <v>155</v>
      </c>
      <c r="D23" s="294" t="s">
        <v>863</v>
      </c>
      <c r="E23" s="625" t="s">
        <v>236</v>
      </c>
      <c r="F23" s="626" t="s">
        <v>260</v>
      </c>
      <c r="G23" s="46"/>
      <c r="H23" s="294" t="s">
        <v>859</v>
      </c>
      <c r="I23" s="294" t="s">
        <v>859</v>
      </c>
      <c r="J23" s="122" t="s">
        <v>865</v>
      </c>
      <c r="K23" s="122"/>
      <c r="L23" s="118" t="s">
        <v>867</v>
      </c>
      <c r="M23" s="140"/>
      <c r="N23" s="21"/>
      <c r="O23" s="21"/>
      <c r="P23" s="21"/>
      <c r="Q23" s="21"/>
      <c r="R23" s="21"/>
      <c r="S23" s="21"/>
      <c r="T23" s="21"/>
      <c r="U23" s="21"/>
      <c r="V23" s="21"/>
      <c r="W23" s="21"/>
      <c r="X23" s="21"/>
      <c r="Y23" s="21"/>
      <c r="Z23" s="21"/>
    </row>
    <row r="24" spans="1:26" ht="15.75" customHeight="1">
      <c r="A24" s="81" t="s">
        <v>109</v>
      </c>
      <c r="B24" s="625" t="s">
        <v>643</v>
      </c>
      <c r="C24" s="294" t="s">
        <v>155</v>
      </c>
      <c r="D24" s="44" t="s">
        <v>866</v>
      </c>
      <c r="E24" s="625" t="s">
        <v>246</v>
      </c>
      <c r="F24" s="82" t="s">
        <v>266</v>
      </c>
      <c r="G24" s="46"/>
      <c r="H24" s="294" t="s">
        <v>859</v>
      </c>
      <c r="I24" s="294" t="s">
        <v>859</v>
      </c>
      <c r="J24" s="122" t="s">
        <v>865</v>
      </c>
      <c r="K24" s="39"/>
      <c r="L24" s="118" t="s">
        <v>867</v>
      </c>
      <c r="M24" s="140"/>
      <c r="N24" s="21"/>
      <c r="O24" s="21"/>
      <c r="P24" s="21"/>
      <c r="Q24" s="21"/>
      <c r="R24" s="21"/>
      <c r="S24" s="21"/>
      <c r="T24" s="21"/>
      <c r="U24" s="21"/>
      <c r="V24" s="21"/>
      <c r="W24" s="21"/>
      <c r="X24" s="21"/>
      <c r="Y24" s="21"/>
      <c r="Z24" s="21"/>
    </row>
    <row r="25" spans="1:26" ht="15.75" customHeight="1">
      <c r="A25" s="81" t="s">
        <v>109</v>
      </c>
      <c r="B25" s="625" t="s">
        <v>642</v>
      </c>
      <c r="C25" s="294" t="s">
        <v>151</v>
      </c>
      <c r="D25" s="623" t="s">
        <v>857</v>
      </c>
      <c r="E25" s="625" t="s">
        <v>236</v>
      </c>
      <c r="F25" s="626" t="s">
        <v>858</v>
      </c>
      <c r="G25" s="46"/>
      <c r="H25" s="294" t="s">
        <v>859</v>
      </c>
      <c r="I25" s="294" t="s">
        <v>859</v>
      </c>
      <c r="J25" s="122" t="s">
        <v>860</v>
      </c>
      <c r="K25" s="122"/>
      <c r="L25" s="118" t="s">
        <v>878</v>
      </c>
      <c r="M25" s="140"/>
      <c r="N25" s="21"/>
      <c r="O25" s="21"/>
      <c r="P25" s="21"/>
      <c r="Q25" s="21"/>
      <c r="R25" s="21"/>
      <c r="S25" s="21"/>
      <c r="T25" s="21"/>
      <c r="U25" s="21"/>
      <c r="V25" s="21"/>
      <c r="W25" s="21"/>
      <c r="X25" s="21"/>
      <c r="Y25" s="21"/>
      <c r="Z25" s="21"/>
    </row>
    <row r="26" spans="1:26" ht="15.75" customHeight="1">
      <c r="A26" s="81" t="s">
        <v>109</v>
      </c>
      <c r="B26" s="625" t="s">
        <v>642</v>
      </c>
      <c r="C26" s="294" t="s">
        <v>151</v>
      </c>
      <c r="D26" s="294" t="s">
        <v>863</v>
      </c>
      <c r="E26" s="625" t="s">
        <v>236</v>
      </c>
      <c r="F26" s="626" t="s">
        <v>864</v>
      </c>
      <c r="G26" s="46"/>
      <c r="H26" s="294" t="s">
        <v>859</v>
      </c>
      <c r="I26" s="294" t="s">
        <v>859</v>
      </c>
      <c r="J26" s="122" t="s">
        <v>865</v>
      </c>
      <c r="K26" s="122"/>
      <c r="L26" s="118" t="s">
        <v>878</v>
      </c>
      <c r="M26" s="140"/>
      <c r="N26" s="21"/>
      <c r="O26" s="21"/>
      <c r="P26" s="21"/>
      <c r="Q26" s="21"/>
      <c r="R26" s="21"/>
      <c r="S26" s="21"/>
      <c r="T26" s="21"/>
      <c r="U26" s="21"/>
      <c r="V26" s="21"/>
      <c r="W26" s="21"/>
      <c r="X26" s="21"/>
      <c r="Y26" s="21"/>
      <c r="Z26" s="21"/>
    </row>
    <row r="27" spans="1:26" ht="15.75" customHeight="1">
      <c r="A27" s="81" t="s">
        <v>109</v>
      </c>
      <c r="B27" s="625" t="s">
        <v>642</v>
      </c>
      <c r="C27" s="294" t="s">
        <v>151</v>
      </c>
      <c r="D27" s="294" t="s">
        <v>863</v>
      </c>
      <c r="E27" s="625" t="s">
        <v>236</v>
      </c>
      <c r="F27" s="626" t="s">
        <v>260</v>
      </c>
      <c r="G27" s="46"/>
      <c r="H27" s="294" t="s">
        <v>859</v>
      </c>
      <c r="I27" s="294" t="s">
        <v>859</v>
      </c>
      <c r="J27" s="122" t="s">
        <v>865</v>
      </c>
      <c r="K27" s="122"/>
      <c r="L27" s="118" t="s">
        <v>878</v>
      </c>
      <c r="M27" s="140"/>
      <c r="N27" s="21"/>
      <c r="O27" s="21"/>
      <c r="P27" s="21"/>
      <c r="Q27" s="21"/>
      <c r="R27" s="21"/>
      <c r="S27" s="21"/>
      <c r="T27" s="21"/>
      <c r="U27" s="21"/>
      <c r="V27" s="21"/>
      <c r="W27" s="21"/>
      <c r="X27" s="21"/>
      <c r="Y27" s="21"/>
      <c r="Z27" s="21"/>
    </row>
    <row r="28" spans="1:26" ht="15.75" customHeight="1">
      <c r="A28" s="81" t="s">
        <v>109</v>
      </c>
      <c r="B28" s="625" t="s">
        <v>642</v>
      </c>
      <c r="C28" s="294" t="s">
        <v>151</v>
      </c>
      <c r="D28" s="294" t="s">
        <v>870</v>
      </c>
      <c r="E28" s="625" t="s">
        <v>242</v>
      </c>
      <c r="F28" s="82" t="s">
        <v>272</v>
      </c>
      <c r="G28" s="46"/>
      <c r="H28" s="294" t="s">
        <v>859</v>
      </c>
      <c r="I28" s="294" t="s">
        <v>859</v>
      </c>
      <c r="J28" s="122" t="s">
        <v>865</v>
      </c>
      <c r="K28" s="122"/>
      <c r="L28" s="118" t="s">
        <v>878</v>
      </c>
      <c r="M28" s="140"/>
      <c r="N28" s="21"/>
      <c r="O28" s="21"/>
      <c r="P28" s="21"/>
      <c r="Q28" s="21"/>
      <c r="R28" s="21"/>
      <c r="S28" s="21"/>
      <c r="T28" s="21"/>
      <c r="U28" s="21"/>
      <c r="V28" s="21"/>
      <c r="W28" s="21"/>
      <c r="X28" s="21"/>
      <c r="Y28" s="21"/>
      <c r="Z28" s="21"/>
    </row>
    <row r="29" spans="1:26" ht="15.75" customHeight="1">
      <c r="A29" s="81" t="s">
        <v>109</v>
      </c>
      <c r="B29" s="625" t="s">
        <v>642</v>
      </c>
      <c r="C29" s="294" t="s">
        <v>151</v>
      </c>
      <c r="D29" s="294" t="s">
        <v>870</v>
      </c>
      <c r="E29" s="625" t="s">
        <v>242</v>
      </c>
      <c r="F29" s="626" t="s">
        <v>260</v>
      </c>
      <c r="G29" s="46"/>
      <c r="H29" s="294" t="s">
        <v>859</v>
      </c>
      <c r="I29" s="294" t="s">
        <v>859</v>
      </c>
      <c r="J29" s="122" t="s">
        <v>865</v>
      </c>
      <c r="K29" s="122"/>
      <c r="L29" s="118" t="s">
        <v>878</v>
      </c>
      <c r="M29" s="140"/>
      <c r="N29" s="21"/>
      <c r="O29" s="21"/>
      <c r="P29" s="21"/>
      <c r="Q29" s="21"/>
      <c r="R29" s="21"/>
      <c r="S29" s="21"/>
      <c r="T29" s="21"/>
      <c r="U29" s="21"/>
      <c r="V29" s="21"/>
      <c r="W29" s="21"/>
      <c r="X29" s="21"/>
      <c r="Y29" s="21"/>
      <c r="Z29" s="21"/>
    </row>
    <row r="30" spans="1:26" ht="15.75" customHeight="1">
      <c r="A30" s="81" t="s">
        <v>109</v>
      </c>
      <c r="B30" s="625" t="s">
        <v>642</v>
      </c>
      <c r="C30" s="294" t="s">
        <v>151</v>
      </c>
      <c r="D30" s="44" t="s">
        <v>866</v>
      </c>
      <c r="E30" s="625" t="s">
        <v>246</v>
      </c>
      <c r="F30" s="82" t="s">
        <v>266</v>
      </c>
      <c r="G30" s="46"/>
      <c r="H30" s="294" t="s">
        <v>859</v>
      </c>
      <c r="I30" s="294" t="s">
        <v>859</v>
      </c>
      <c r="J30" s="122" t="s">
        <v>860</v>
      </c>
      <c r="K30" s="39"/>
      <c r="L30" s="118" t="s">
        <v>867</v>
      </c>
      <c r="M30" s="117" t="s">
        <v>868</v>
      </c>
      <c r="N30" s="21"/>
      <c r="O30" s="21"/>
      <c r="P30" s="21"/>
      <c r="Q30" s="21"/>
      <c r="R30" s="21"/>
      <c r="S30" s="21"/>
      <c r="T30" s="21"/>
      <c r="U30" s="21"/>
      <c r="V30" s="21"/>
      <c r="W30" s="21"/>
      <c r="X30" s="21"/>
      <c r="Y30" s="21"/>
      <c r="Z30" s="21"/>
    </row>
    <row r="31" spans="1:26" ht="15.75" customHeight="1">
      <c r="A31" s="81" t="s">
        <v>109</v>
      </c>
      <c r="B31" s="625" t="s">
        <v>642</v>
      </c>
      <c r="C31" s="294" t="s">
        <v>151</v>
      </c>
      <c r="D31" s="44" t="s">
        <v>871</v>
      </c>
      <c r="E31" s="625" t="s">
        <v>246</v>
      </c>
      <c r="F31" s="82" t="s">
        <v>274</v>
      </c>
      <c r="G31" s="46"/>
      <c r="H31" s="294" t="s">
        <v>859</v>
      </c>
      <c r="I31" s="294" t="s">
        <v>859</v>
      </c>
      <c r="J31" s="122" t="s">
        <v>872</v>
      </c>
      <c r="K31" s="39" t="s">
        <v>884</v>
      </c>
      <c r="L31" s="118" t="s">
        <v>873</v>
      </c>
      <c r="M31" s="117" t="s">
        <v>874</v>
      </c>
      <c r="N31" s="21"/>
      <c r="O31" s="21"/>
      <c r="P31" s="21"/>
      <c r="Q31" s="21"/>
      <c r="R31" s="21"/>
      <c r="S31" s="21"/>
      <c r="T31" s="21"/>
      <c r="U31" s="21"/>
      <c r="V31" s="21"/>
      <c r="W31" s="21"/>
      <c r="X31" s="21"/>
      <c r="Y31" s="21"/>
      <c r="Z31" s="21"/>
    </row>
    <row r="32" spans="1:26" ht="15.75" customHeight="1">
      <c r="A32" s="81" t="s">
        <v>109</v>
      </c>
      <c r="B32" s="625" t="s">
        <v>642</v>
      </c>
      <c r="C32" s="294" t="s">
        <v>155</v>
      </c>
      <c r="D32" s="294" t="s">
        <v>857</v>
      </c>
      <c r="E32" s="625" t="s">
        <v>236</v>
      </c>
      <c r="F32" s="626" t="s">
        <v>858</v>
      </c>
      <c r="G32" s="46"/>
      <c r="H32" s="294" t="s">
        <v>859</v>
      </c>
      <c r="I32" s="294" t="s">
        <v>859</v>
      </c>
      <c r="J32" s="122" t="s">
        <v>865</v>
      </c>
      <c r="K32" s="122"/>
      <c r="L32" s="118" t="s">
        <v>867</v>
      </c>
      <c r="M32" s="140"/>
      <c r="N32" s="21"/>
      <c r="O32" s="21"/>
      <c r="P32" s="21"/>
      <c r="Q32" s="21"/>
      <c r="R32" s="21"/>
      <c r="S32" s="21"/>
      <c r="T32" s="21"/>
      <c r="U32" s="21"/>
      <c r="V32" s="21"/>
      <c r="W32" s="21"/>
      <c r="X32" s="21"/>
      <c r="Y32" s="21"/>
      <c r="Z32" s="21"/>
    </row>
    <row r="33" spans="1:26" ht="15.75" customHeight="1">
      <c r="A33" s="81" t="s">
        <v>109</v>
      </c>
      <c r="B33" s="625" t="s">
        <v>642</v>
      </c>
      <c r="C33" s="294" t="s">
        <v>155</v>
      </c>
      <c r="D33" s="294" t="s">
        <v>863</v>
      </c>
      <c r="E33" s="625" t="s">
        <v>236</v>
      </c>
      <c r="F33" s="626" t="s">
        <v>260</v>
      </c>
      <c r="G33" s="46"/>
      <c r="H33" s="294" t="s">
        <v>859</v>
      </c>
      <c r="I33" s="294" t="s">
        <v>859</v>
      </c>
      <c r="J33" s="122" t="s">
        <v>865</v>
      </c>
      <c r="K33" s="122"/>
      <c r="L33" s="118" t="s">
        <v>867</v>
      </c>
      <c r="M33" s="140"/>
      <c r="N33" s="21"/>
      <c r="O33" s="21"/>
      <c r="P33" s="21"/>
      <c r="Q33" s="21"/>
      <c r="R33" s="21"/>
      <c r="S33" s="21"/>
      <c r="T33" s="21"/>
      <c r="U33" s="21"/>
      <c r="V33" s="21"/>
      <c r="W33" s="21"/>
      <c r="X33" s="21"/>
      <c r="Y33" s="21"/>
      <c r="Z33" s="21"/>
    </row>
    <row r="34" spans="1:26" ht="15.75" customHeight="1">
      <c r="A34" s="81" t="s">
        <v>109</v>
      </c>
      <c r="B34" s="625" t="s">
        <v>642</v>
      </c>
      <c r="C34" s="294" t="s">
        <v>155</v>
      </c>
      <c r="D34" s="44" t="s">
        <v>866</v>
      </c>
      <c r="E34" s="625" t="s">
        <v>246</v>
      </c>
      <c r="F34" s="82" t="s">
        <v>266</v>
      </c>
      <c r="G34" s="46"/>
      <c r="H34" s="294" t="s">
        <v>859</v>
      </c>
      <c r="I34" s="294" t="s">
        <v>859</v>
      </c>
      <c r="J34" s="122" t="s">
        <v>865</v>
      </c>
      <c r="K34" s="39"/>
      <c r="L34" s="118" t="s">
        <v>867</v>
      </c>
      <c r="M34" s="140"/>
      <c r="N34" s="21"/>
      <c r="O34" s="21"/>
      <c r="P34" s="21"/>
      <c r="Q34" s="21"/>
      <c r="R34" s="21"/>
      <c r="S34" s="21"/>
      <c r="T34" s="21"/>
      <c r="U34" s="21"/>
      <c r="V34" s="21"/>
      <c r="W34" s="21"/>
      <c r="X34" s="21"/>
      <c r="Y34" s="21"/>
      <c r="Z34" s="21"/>
    </row>
    <row r="35" spans="1:26" ht="15.75" customHeight="1">
      <c r="A35" s="81" t="s">
        <v>109</v>
      </c>
      <c r="B35" s="625" t="s">
        <v>642</v>
      </c>
      <c r="C35" s="294" t="s">
        <v>163</v>
      </c>
      <c r="D35" s="294" t="s">
        <v>857</v>
      </c>
      <c r="E35" s="625" t="s">
        <v>236</v>
      </c>
      <c r="F35" s="626" t="s">
        <v>858</v>
      </c>
      <c r="G35" s="46"/>
      <c r="H35" s="294" t="s">
        <v>859</v>
      </c>
      <c r="I35" s="294" t="s">
        <v>859</v>
      </c>
      <c r="J35" s="122" t="s">
        <v>885</v>
      </c>
      <c r="K35" s="122"/>
      <c r="L35" s="118" t="s">
        <v>886</v>
      </c>
      <c r="M35" s="117" t="s">
        <v>887</v>
      </c>
      <c r="N35" s="21"/>
      <c r="O35" s="21"/>
      <c r="P35" s="21"/>
      <c r="Q35" s="21"/>
      <c r="R35" s="21"/>
      <c r="S35" s="21"/>
      <c r="T35" s="21"/>
      <c r="U35" s="21"/>
      <c r="V35" s="21"/>
      <c r="W35" s="21"/>
      <c r="X35" s="21"/>
      <c r="Y35" s="21"/>
      <c r="Z35" s="21"/>
    </row>
    <row r="36" spans="1:26" ht="15.75" customHeight="1">
      <c r="A36" s="81" t="s">
        <v>109</v>
      </c>
      <c r="B36" s="625" t="s">
        <v>642</v>
      </c>
      <c r="C36" s="294" t="s">
        <v>163</v>
      </c>
      <c r="D36" s="294" t="s">
        <v>863</v>
      </c>
      <c r="E36" s="625" t="s">
        <v>236</v>
      </c>
      <c r="F36" s="626" t="s">
        <v>260</v>
      </c>
      <c r="G36" s="46"/>
      <c r="H36" s="294" t="s">
        <v>859</v>
      </c>
      <c r="I36" s="294" t="s">
        <v>859</v>
      </c>
      <c r="J36" s="122" t="s">
        <v>885</v>
      </c>
      <c r="K36" s="122"/>
      <c r="L36" s="118" t="s">
        <v>886</v>
      </c>
      <c r="M36" s="117" t="s">
        <v>887</v>
      </c>
      <c r="N36" s="21"/>
      <c r="O36" s="21"/>
      <c r="P36" s="21"/>
      <c r="Q36" s="21"/>
      <c r="R36" s="21"/>
      <c r="S36" s="21"/>
      <c r="T36" s="21"/>
      <c r="U36" s="21"/>
      <c r="V36" s="21"/>
      <c r="W36" s="21"/>
      <c r="X36" s="21"/>
      <c r="Y36" s="21"/>
      <c r="Z36" s="21"/>
    </row>
    <row r="37" spans="1:26" ht="15.75" customHeight="1">
      <c r="A37" s="81" t="s">
        <v>109</v>
      </c>
      <c r="B37" s="625" t="s">
        <v>642</v>
      </c>
      <c r="C37" s="294" t="s">
        <v>167</v>
      </c>
      <c r="D37" s="294" t="s">
        <v>857</v>
      </c>
      <c r="E37" s="625" t="s">
        <v>236</v>
      </c>
      <c r="F37" s="626" t="s">
        <v>858</v>
      </c>
      <c r="G37" s="46"/>
      <c r="H37" s="294" t="s">
        <v>859</v>
      </c>
      <c r="I37" s="294" t="s">
        <v>859</v>
      </c>
      <c r="J37" s="122" t="s">
        <v>885</v>
      </c>
      <c r="K37" s="122"/>
      <c r="L37" s="118" t="s">
        <v>886</v>
      </c>
      <c r="M37" s="117"/>
      <c r="N37" s="21"/>
      <c r="O37" s="21"/>
      <c r="P37" s="21"/>
      <c r="Q37" s="21"/>
      <c r="R37" s="21"/>
      <c r="S37" s="21"/>
      <c r="T37" s="21"/>
      <c r="U37" s="21"/>
      <c r="V37" s="21"/>
      <c r="W37" s="21"/>
      <c r="X37" s="21"/>
      <c r="Y37" s="21"/>
      <c r="Z37" s="21"/>
    </row>
    <row r="38" spans="1:26" ht="15.75" customHeight="1">
      <c r="A38" s="81" t="s">
        <v>109</v>
      </c>
      <c r="B38" s="625" t="s">
        <v>642</v>
      </c>
      <c r="C38" s="294" t="s">
        <v>167</v>
      </c>
      <c r="D38" s="294" t="s">
        <v>863</v>
      </c>
      <c r="E38" s="625" t="s">
        <v>236</v>
      </c>
      <c r="F38" s="626" t="s">
        <v>260</v>
      </c>
      <c r="G38" s="46"/>
      <c r="H38" s="294" t="s">
        <v>859</v>
      </c>
      <c r="I38" s="294" t="s">
        <v>859</v>
      </c>
      <c r="J38" s="122" t="s">
        <v>885</v>
      </c>
      <c r="K38" s="122"/>
      <c r="L38" s="118" t="s">
        <v>886</v>
      </c>
      <c r="M38" s="117"/>
      <c r="N38" s="21"/>
      <c r="O38" s="21"/>
      <c r="P38" s="21"/>
      <c r="Q38" s="21"/>
      <c r="R38" s="21"/>
      <c r="S38" s="21"/>
      <c r="T38" s="21"/>
      <c r="U38" s="21"/>
      <c r="V38" s="21"/>
      <c r="W38" s="21"/>
      <c r="X38" s="21"/>
      <c r="Y38" s="21"/>
      <c r="Z38" s="21"/>
    </row>
    <row r="39" spans="1:26" ht="15.75" customHeight="1">
      <c r="A39" s="81" t="s">
        <v>109</v>
      </c>
      <c r="B39" s="625" t="s">
        <v>642</v>
      </c>
      <c r="C39" s="294" t="s">
        <v>169</v>
      </c>
      <c r="D39" s="294" t="s">
        <v>857</v>
      </c>
      <c r="E39" s="625" t="s">
        <v>236</v>
      </c>
      <c r="F39" s="626" t="s">
        <v>858</v>
      </c>
      <c r="G39" s="46"/>
      <c r="H39" s="294" t="s">
        <v>859</v>
      </c>
      <c r="I39" s="294" t="s">
        <v>859</v>
      </c>
      <c r="J39" s="122" t="s">
        <v>885</v>
      </c>
      <c r="K39" s="122"/>
      <c r="L39" s="118" t="s">
        <v>886</v>
      </c>
      <c r="M39" s="117"/>
      <c r="N39" s="21"/>
      <c r="O39" s="21"/>
      <c r="P39" s="21"/>
      <c r="Q39" s="21"/>
      <c r="R39" s="21"/>
      <c r="S39" s="21"/>
      <c r="T39" s="21"/>
      <c r="U39" s="21"/>
      <c r="V39" s="21"/>
      <c r="W39" s="21"/>
      <c r="X39" s="21"/>
      <c r="Y39" s="21"/>
      <c r="Z39" s="21"/>
    </row>
    <row r="40" spans="1:26" ht="15.75" customHeight="1">
      <c r="A40" s="81" t="s">
        <v>109</v>
      </c>
      <c r="B40" s="625" t="s">
        <v>642</v>
      </c>
      <c r="C40" s="294" t="s">
        <v>169</v>
      </c>
      <c r="D40" s="294" t="s">
        <v>863</v>
      </c>
      <c r="E40" s="625" t="s">
        <v>236</v>
      </c>
      <c r="F40" s="626" t="s">
        <v>260</v>
      </c>
      <c r="G40" s="46"/>
      <c r="H40" s="294" t="s">
        <v>859</v>
      </c>
      <c r="I40" s="294" t="s">
        <v>859</v>
      </c>
      <c r="J40" s="122" t="s">
        <v>885</v>
      </c>
      <c r="K40" s="122"/>
      <c r="L40" s="118" t="s">
        <v>886</v>
      </c>
      <c r="M40" s="117"/>
      <c r="N40" s="21"/>
      <c r="O40" s="21"/>
      <c r="P40" s="21"/>
      <c r="Q40" s="21"/>
      <c r="R40" s="21"/>
      <c r="S40" s="21"/>
      <c r="T40" s="21"/>
      <c r="U40" s="21"/>
      <c r="V40" s="21"/>
      <c r="W40" s="21"/>
      <c r="X40" s="21"/>
      <c r="Y40" s="21"/>
      <c r="Z40" s="21"/>
    </row>
    <row r="41" spans="1:26" ht="15.75" customHeight="1">
      <c r="A41" s="81" t="s">
        <v>109</v>
      </c>
      <c r="B41" s="625" t="s">
        <v>642</v>
      </c>
      <c r="C41" s="294" t="s">
        <v>171</v>
      </c>
      <c r="D41" s="294" t="s">
        <v>857</v>
      </c>
      <c r="E41" s="625" t="s">
        <v>236</v>
      </c>
      <c r="F41" s="626" t="s">
        <v>858</v>
      </c>
      <c r="G41" s="46"/>
      <c r="H41" s="294" t="s">
        <v>859</v>
      </c>
      <c r="I41" s="294" t="s">
        <v>859</v>
      </c>
      <c r="J41" s="122" t="s">
        <v>885</v>
      </c>
      <c r="K41" s="122"/>
      <c r="L41" s="118" t="s">
        <v>886</v>
      </c>
      <c r="M41" s="117"/>
      <c r="N41" s="21"/>
      <c r="O41" s="21"/>
      <c r="P41" s="21"/>
      <c r="Q41" s="21"/>
      <c r="R41" s="21"/>
      <c r="S41" s="21"/>
      <c r="T41" s="21"/>
      <c r="U41" s="21"/>
      <c r="V41" s="21"/>
      <c r="W41" s="21"/>
      <c r="X41" s="21"/>
      <c r="Y41" s="21"/>
      <c r="Z41" s="21"/>
    </row>
    <row r="42" spans="1:26" ht="15.75" customHeight="1">
      <c r="A42" s="248" t="s">
        <v>109</v>
      </c>
      <c r="B42" s="47" t="s">
        <v>642</v>
      </c>
      <c r="C42" s="294" t="s">
        <v>171</v>
      </c>
      <c r="D42" s="294" t="s">
        <v>863</v>
      </c>
      <c r="E42" s="625" t="s">
        <v>236</v>
      </c>
      <c r="F42" s="626" t="s">
        <v>260</v>
      </c>
      <c r="G42" s="46"/>
      <c r="H42" s="294" t="s">
        <v>859</v>
      </c>
      <c r="I42" s="294" t="s">
        <v>859</v>
      </c>
      <c r="J42" s="122" t="s">
        <v>885</v>
      </c>
      <c r="K42" s="122"/>
      <c r="L42" s="118" t="s">
        <v>886</v>
      </c>
      <c r="M42" s="117"/>
      <c r="N42" s="21"/>
      <c r="O42" s="21"/>
      <c r="P42" s="21"/>
      <c r="Q42" s="21"/>
      <c r="R42" s="21"/>
      <c r="S42" s="21"/>
      <c r="T42" s="21"/>
      <c r="U42" s="21"/>
      <c r="V42" s="21"/>
      <c r="W42" s="21"/>
      <c r="X42" s="21"/>
      <c r="Y42" s="21"/>
      <c r="Z42" s="21"/>
    </row>
    <row r="43" spans="1:26" ht="15.75" customHeight="1">
      <c r="A43" s="81" t="s">
        <v>109</v>
      </c>
      <c r="B43" s="53" t="s">
        <v>642</v>
      </c>
      <c r="C43" s="249" t="s">
        <v>163</v>
      </c>
      <c r="D43" s="249" t="s">
        <v>870</v>
      </c>
      <c r="E43" s="625" t="s">
        <v>242</v>
      </c>
      <c r="F43" s="82" t="s">
        <v>272</v>
      </c>
      <c r="G43" s="46"/>
      <c r="H43" s="294" t="s">
        <v>859</v>
      </c>
      <c r="I43" s="294" t="s">
        <v>859</v>
      </c>
      <c r="J43" s="122" t="s">
        <v>885</v>
      </c>
      <c r="K43" s="122"/>
      <c r="L43" s="118" t="s">
        <v>886</v>
      </c>
      <c r="M43" s="117" t="s">
        <v>887</v>
      </c>
      <c r="N43" s="21"/>
      <c r="O43" s="21"/>
      <c r="P43" s="21"/>
      <c r="Q43" s="21"/>
      <c r="R43" s="21"/>
      <c r="S43" s="21"/>
      <c r="T43" s="21"/>
      <c r="U43" s="21"/>
      <c r="V43" s="21"/>
      <c r="W43" s="21"/>
      <c r="X43" s="21"/>
      <c r="Y43" s="21"/>
      <c r="Z43" s="21"/>
    </row>
    <row r="44" spans="1:26" ht="15.75" customHeight="1">
      <c r="A44" s="248" t="s">
        <v>109</v>
      </c>
      <c r="B44" s="47" t="s">
        <v>642</v>
      </c>
      <c r="C44" s="623" t="s">
        <v>163</v>
      </c>
      <c r="D44" s="623" t="s">
        <v>870</v>
      </c>
      <c r="E44" s="625" t="s">
        <v>242</v>
      </c>
      <c r="F44" s="626" t="s">
        <v>260</v>
      </c>
      <c r="G44" s="46"/>
      <c r="H44" s="294" t="s">
        <v>859</v>
      </c>
      <c r="I44" s="294" t="s">
        <v>859</v>
      </c>
      <c r="J44" s="122" t="s">
        <v>885</v>
      </c>
      <c r="K44" s="122"/>
      <c r="L44" s="118" t="s">
        <v>886</v>
      </c>
      <c r="M44" s="117" t="s">
        <v>887</v>
      </c>
      <c r="N44" s="21"/>
      <c r="O44" s="21"/>
      <c r="P44" s="21"/>
      <c r="Q44" s="21"/>
      <c r="R44" s="21"/>
      <c r="S44" s="21"/>
      <c r="T44" s="21"/>
      <c r="U44" s="21"/>
      <c r="V44" s="21"/>
      <c r="W44" s="21"/>
      <c r="X44" s="21"/>
      <c r="Y44" s="21"/>
      <c r="Z44" s="21"/>
    </row>
    <row r="45" spans="1:26" ht="15.75" customHeight="1">
      <c r="A45" s="81" t="s">
        <v>109</v>
      </c>
      <c r="B45" s="625" t="s">
        <v>642</v>
      </c>
      <c r="C45" s="294" t="s">
        <v>163</v>
      </c>
      <c r="D45" s="44" t="s">
        <v>866</v>
      </c>
      <c r="E45" s="625" t="s">
        <v>246</v>
      </c>
      <c r="F45" s="82" t="s">
        <v>266</v>
      </c>
      <c r="G45" s="46"/>
      <c r="H45" s="294" t="s">
        <v>859</v>
      </c>
      <c r="I45" s="294" t="s">
        <v>859</v>
      </c>
      <c r="J45" s="122" t="s">
        <v>885</v>
      </c>
      <c r="K45" s="39"/>
      <c r="L45" s="118" t="s">
        <v>886</v>
      </c>
      <c r="M45" s="117" t="s">
        <v>887</v>
      </c>
      <c r="N45" s="21"/>
      <c r="O45" s="21"/>
      <c r="P45" s="21"/>
      <c r="Q45" s="21"/>
      <c r="R45" s="21"/>
      <c r="S45" s="21"/>
      <c r="T45" s="21"/>
      <c r="U45" s="21"/>
      <c r="V45" s="21"/>
      <c r="W45" s="21"/>
      <c r="X45" s="21"/>
      <c r="Y45" s="21"/>
      <c r="Z45" s="21"/>
    </row>
    <row r="46" spans="1:26" ht="15.75" customHeight="1">
      <c r="A46" s="81" t="s">
        <v>109</v>
      </c>
      <c r="B46" s="625" t="s">
        <v>642</v>
      </c>
      <c r="C46" s="294" t="s">
        <v>175</v>
      </c>
      <c r="D46" s="623" t="s">
        <v>857</v>
      </c>
      <c r="E46" s="625" t="s">
        <v>236</v>
      </c>
      <c r="F46" s="626" t="s">
        <v>858</v>
      </c>
      <c r="G46" s="46"/>
      <c r="H46" s="294" t="s">
        <v>859</v>
      </c>
      <c r="I46" s="294" t="s">
        <v>859</v>
      </c>
      <c r="J46" s="122" t="s">
        <v>860</v>
      </c>
      <c r="K46" s="122"/>
      <c r="L46" s="118" t="s">
        <v>878</v>
      </c>
      <c r="M46" s="140"/>
      <c r="N46" s="21"/>
      <c r="O46" s="21"/>
      <c r="P46" s="21"/>
      <c r="Q46" s="21"/>
      <c r="R46" s="21"/>
      <c r="S46" s="21"/>
      <c r="T46" s="21"/>
      <c r="U46" s="21"/>
      <c r="V46" s="21"/>
      <c r="W46" s="21"/>
      <c r="X46" s="21"/>
      <c r="Y46" s="21"/>
      <c r="Z46" s="21"/>
    </row>
    <row r="47" spans="1:26" ht="15.75" customHeight="1">
      <c r="A47" s="81" t="s">
        <v>109</v>
      </c>
      <c r="B47" s="625" t="s">
        <v>642</v>
      </c>
      <c r="C47" s="294" t="s">
        <v>175</v>
      </c>
      <c r="D47" s="294" t="s">
        <v>863</v>
      </c>
      <c r="E47" s="625" t="s">
        <v>236</v>
      </c>
      <c r="F47" s="626" t="s">
        <v>864</v>
      </c>
      <c r="G47" s="46"/>
      <c r="H47" s="294" t="s">
        <v>859</v>
      </c>
      <c r="I47" s="294" t="s">
        <v>859</v>
      </c>
      <c r="J47" s="122" t="s">
        <v>865</v>
      </c>
      <c r="K47" s="122"/>
      <c r="L47" s="118" t="s">
        <v>878</v>
      </c>
      <c r="M47" s="140"/>
      <c r="N47" s="21"/>
      <c r="O47" s="21"/>
      <c r="P47" s="21"/>
      <c r="Q47" s="21"/>
      <c r="R47" s="21"/>
      <c r="S47" s="21"/>
      <c r="T47" s="21"/>
      <c r="U47" s="21"/>
      <c r="V47" s="21"/>
      <c r="W47" s="21"/>
      <c r="X47" s="21"/>
      <c r="Y47" s="21"/>
      <c r="Z47" s="21"/>
    </row>
    <row r="48" spans="1:26" ht="15.75" customHeight="1">
      <c r="A48" s="81" t="s">
        <v>109</v>
      </c>
      <c r="B48" s="625" t="s">
        <v>642</v>
      </c>
      <c r="C48" s="294" t="s">
        <v>175</v>
      </c>
      <c r="D48" s="294" t="s">
        <v>863</v>
      </c>
      <c r="E48" s="625" t="s">
        <v>236</v>
      </c>
      <c r="F48" s="626" t="s">
        <v>260</v>
      </c>
      <c r="G48" s="46"/>
      <c r="H48" s="294" t="s">
        <v>859</v>
      </c>
      <c r="I48" s="294" t="s">
        <v>859</v>
      </c>
      <c r="J48" s="122" t="s">
        <v>865</v>
      </c>
      <c r="K48" s="122"/>
      <c r="L48" s="118" t="s">
        <v>878</v>
      </c>
      <c r="M48" s="140"/>
      <c r="N48" s="21"/>
      <c r="O48" s="21"/>
      <c r="P48" s="21"/>
      <c r="Q48" s="21"/>
      <c r="R48" s="21"/>
      <c r="S48" s="21"/>
      <c r="T48" s="21"/>
      <c r="U48" s="21"/>
      <c r="V48" s="21"/>
      <c r="W48" s="21"/>
      <c r="X48" s="21"/>
      <c r="Y48" s="21"/>
      <c r="Z48" s="21"/>
    </row>
    <row r="49" spans="1:26" ht="15.75" customHeight="1">
      <c r="A49" s="81" t="s">
        <v>109</v>
      </c>
      <c r="B49" s="625" t="s">
        <v>642</v>
      </c>
      <c r="C49" s="294" t="s">
        <v>175</v>
      </c>
      <c r="D49" s="44" t="s">
        <v>866</v>
      </c>
      <c r="E49" s="625" t="s">
        <v>246</v>
      </c>
      <c r="F49" s="82" t="s">
        <v>266</v>
      </c>
      <c r="G49" s="46"/>
      <c r="H49" s="294" t="s">
        <v>859</v>
      </c>
      <c r="I49" s="294" t="s">
        <v>859</v>
      </c>
      <c r="J49" s="122" t="s">
        <v>860</v>
      </c>
      <c r="K49" s="39"/>
      <c r="L49" s="118" t="s">
        <v>878</v>
      </c>
      <c r="M49" s="140"/>
      <c r="N49" s="21"/>
      <c r="O49" s="21"/>
      <c r="P49" s="21"/>
      <c r="Q49" s="21"/>
      <c r="R49" s="21"/>
      <c r="S49" s="21"/>
      <c r="T49" s="21"/>
      <c r="U49" s="21"/>
      <c r="V49" s="21"/>
      <c r="W49" s="21"/>
      <c r="X49" s="21"/>
      <c r="Y49" s="21"/>
      <c r="Z49" s="21"/>
    </row>
    <row r="50" spans="1:26" ht="15.75" customHeight="1">
      <c r="A50" s="81" t="s">
        <v>109</v>
      </c>
      <c r="B50" s="624" t="s">
        <v>641</v>
      </c>
      <c r="C50" s="294" t="s">
        <v>149</v>
      </c>
      <c r="D50" s="294" t="s">
        <v>888</v>
      </c>
      <c r="E50" s="625" t="s">
        <v>238</v>
      </c>
      <c r="F50" s="82" t="s">
        <v>262</v>
      </c>
      <c r="G50" s="46"/>
      <c r="H50" s="294" t="s">
        <v>859</v>
      </c>
      <c r="I50" s="294" t="s">
        <v>859</v>
      </c>
      <c r="J50" s="122" t="s">
        <v>876</v>
      </c>
      <c r="K50" s="122"/>
      <c r="L50" s="118" t="s">
        <v>878</v>
      </c>
      <c r="M50" s="140"/>
      <c r="N50" s="21"/>
      <c r="O50" s="21"/>
      <c r="P50" s="21"/>
      <c r="Q50" s="21"/>
      <c r="R50" s="21"/>
      <c r="S50" s="21"/>
      <c r="T50" s="21"/>
      <c r="U50" s="21"/>
      <c r="V50" s="21"/>
      <c r="W50" s="21"/>
      <c r="X50" s="21"/>
      <c r="Y50" s="21"/>
      <c r="Z50" s="21"/>
    </row>
    <row r="51" spans="1:26" ht="15.75" customHeight="1">
      <c r="A51" s="81" t="s">
        <v>109</v>
      </c>
      <c r="B51" s="625" t="s">
        <v>641</v>
      </c>
      <c r="C51" s="294" t="s">
        <v>149</v>
      </c>
      <c r="D51" s="294" t="s">
        <v>888</v>
      </c>
      <c r="E51" s="625" t="s">
        <v>238</v>
      </c>
      <c r="F51" s="82" t="s">
        <v>264</v>
      </c>
      <c r="G51" s="46"/>
      <c r="H51" s="294" t="s">
        <v>859</v>
      </c>
      <c r="I51" s="294" t="s">
        <v>859</v>
      </c>
      <c r="J51" s="122" t="s">
        <v>876</v>
      </c>
      <c r="K51" s="122"/>
      <c r="L51" s="118" t="s">
        <v>878</v>
      </c>
      <c r="M51" s="118"/>
      <c r="N51" s="21"/>
      <c r="O51" s="21"/>
      <c r="P51" s="21"/>
      <c r="Q51" s="21"/>
      <c r="R51" s="21"/>
      <c r="S51" s="21"/>
      <c r="T51" s="21"/>
      <c r="U51" s="21"/>
      <c r="V51" s="21"/>
      <c r="W51" s="21"/>
      <c r="X51" s="21"/>
      <c r="Y51" s="21"/>
      <c r="Z51" s="21"/>
    </row>
    <row r="52" spans="1:26" ht="15.75" customHeight="1">
      <c r="A52" s="81" t="s">
        <v>109</v>
      </c>
      <c r="B52" s="625" t="s">
        <v>644</v>
      </c>
      <c r="C52" s="294" t="s">
        <v>153</v>
      </c>
      <c r="D52" s="294" t="s">
        <v>888</v>
      </c>
      <c r="E52" s="625" t="s">
        <v>238</v>
      </c>
      <c r="F52" s="82" t="s">
        <v>262</v>
      </c>
      <c r="G52" s="46"/>
      <c r="H52" s="294" t="s">
        <v>859</v>
      </c>
      <c r="I52" s="294" t="s">
        <v>859</v>
      </c>
      <c r="J52" s="122" t="s">
        <v>876</v>
      </c>
      <c r="K52" s="122"/>
      <c r="L52" s="118" t="s">
        <v>878</v>
      </c>
      <c r="M52" s="118"/>
      <c r="N52" s="21"/>
      <c r="O52" s="21"/>
      <c r="P52" s="21"/>
      <c r="Q52" s="21"/>
      <c r="R52" s="21"/>
      <c r="S52" s="21"/>
      <c r="T52" s="21"/>
      <c r="U52" s="21"/>
      <c r="V52" s="21"/>
      <c r="W52" s="21"/>
      <c r="X52" s="21"/>
      <c r="Y52" s="21"/>
      <c r="Z52" s="21"/>
    </row>
    <row r="53" spans="1:26" ht="15.75" customHeight="1">
      <c r="A53" s="81" t="s">
        <v>109</v>
      </c>
      <c r="B53" s="625" t="s">
        <v>644</v>
      </c>
      <c r="C53" s="294" t="s">
        <v>153</v>
      </c>
      <c r="D53" s="294" t="s">
        <v>888</v>
      </c>
      <c r="E53" s="53" t="s">
        <v>238</v>
      </c>
      <c r="F53" s="83" t="s">
        <v>264</v>
      </c>
      <c r="G53" s="46"/>
      <c r="H53" s="294" t="s">
        <v>859</v>
      </c>
      <c r="I53" s="294" t="s">
        <v>859</v>
      </c>
      <c r="J53" s="122" t="s">
        <v>876</v>
      </c>
      <c r="K53" s="122"/>
      <c r="L53" s="118" t="s">
        <v>878</v>
      </c>
      <c r="M53" s="118"/>
      <c r="N53" s="21"/>
      <c r="O53" s="21"/>
      <c r="P53" s="21"/>
      <c r="Q53" s="21"/>
      <c r="R53" s="21"/>
      <c r="S53" s="21"/>
      <c r="T53" s="21"/>
      <c r="U53" s="21"/>
      <c r="V53" s="21"/>
      <c r="W53" s="21"/>
      <c r="X53" s="21"/>
      <c r="Y53" s="21"/>
      <c r="Z53" s="21"/>
    </row>
    <row r="54" spans="1:26" ht="15.75" customHeight="1">
      <c r="A54" s="81" t="s">
        <v>109</v>
      </c>
      <c r="B54" s="625" t="s">
        <v>641</v>
      </c>
      <c r="C54" s="294" t="s">
        <v>149</v>
      </c>
      <c r="D54" s="294" t="s">
        <v>889</v>
      </c>
      <c r="E54" s="624" t="s">
        <v>240</v>
      </c>
      <c r="F54" s="622" t="s">
        <v>268</v>
      </c>
      <c r="G54" s="46"/>
      <c r="H54" s="294" t="s">
        <v>859</v>
      </c>
      <c r="I54" s="294" t="s">
        <v>859</v>
      </c>
      <c r="J54" s="122" t="s">
        <v>876</v>
      </c>
      <c r="K54" s="627" t="s">
        <v>890</v>
      </c>
      <c r="L54" s="118" t="s">
        <v>878</v>
      </c>
      <c r="M54" s="118"/>
      <c r="N54" s="21"/>
      <c r="O54" s="21"/>
      <c r="P54" s="21"/>
      <c r="Q54" s="21"/>
      <c r="R54" s="21"/>
      <c r="S54" s="21"/>
      <c r="T54" s="21"/>
      <c r="U54" s="21"/>
      <c r="V54" s="21"/>
      <c r="W54" s="21"/>
      <c r="X54" s="21"/>
      <c r="Y54" s="21"/>
      <c r="Z54" s="21"/>
    </row>
    <row r="55" spans="1:26" ht="15.75" customHeight="1">
      <c r="A55" s="81" t="s">
        <v>109</v>
      </c>
      <c r="B55" s="625" t="s">
        <v>641</v>
      </c>
      <c r="C55" s="294" t="s">
        <v>149</v>
      </c>
      <c r="D55" s="294" t="s">
        <v>889</v>
      </c>
      <c r="E55" s="625" t="s">
        <v>240</v>
      </c>
      <c r="F55" s="82" t="s">
        <v>270</v>
      </c>
      <c r="G55" s="46"/>
      <c r="H55" s="294" t="s">
        <v>859</v>
      </c>
      <c r="I55" s="294" t="s">
        <v>859</v>
      </c>
      <c r="J55" s="122" t="s">
        <v>876</v>
      </c>
      <c r="K55" s="627" t="s">
        <v>890</v>
      </c>
      <c r="L55" s="118" t="s">
        <v>878</v>
      </c>
      <c r="M55" s="118"/>
      <c r="N55" s="21"/>
      <c r="O55" s="21"/>
      <c r="P55" s="21"/>
      <c r="Q55" s="21"/>
      <c r="R55" s="21"/>
      <c r="S55" s="21"/>
      <c r="T55" s="21"/>
      <c r="U55" s="21"/>
      <c r="V55" s="21"/>
      <c r="W55" s="21"/>
      <c r="X55" s="21"/>
      <c r="Y55" s="21"/>
      <c r="Z55" s="21"/>
    </row>
    <row r="56" spans="1:26" ht="15.75" customHeight="1">
      <c r="A56" s="81" t="s">
        <v>109</v>
      </c>
      <c r="B56" s="625" t="s">
        <v>644</v>
      </c>
      <c r="C56" s="294" t="s">
        <v>153</v>
      </c>
      <c r="D56" s="294" t="s">
        <v>889</v>
      </c>
      <c r="E56" s="625" t="s">
        <v>240</v>
      </c>
      <c r="F56" s="82" t="s">
        <v>268</v>
      </c>
      <c r="G56" s="46"/>
      <c r="H56" s="294" t="s">
        <v>859</v>
      </c>
      <c r="I56" s="294" t="s">
        <v>859</v>
      </c>
      <c r="J56" s="122" t="s">
        <v>876</v>
      </c>
      <c r="K56" s="627" t="s">
        <v>890</v>
      </c>
      <c r="L56" s="118" t="s">
        <v>878</v>
      </c>
      <c r="M56" s="118"/>
      <c r="N56" s="21"/>
      <c r="O56" s="21"/>
      <c r="P56" s="21"/>
      <c r="Q56" s="21"/>
      <c r="R56" s="21"/>
      <c r="S56" s="21"/>
      <c r="T56" s="21"/>
      <c r="U56" s="21"/>
      <c r="V56" s="21"/>
      <c r="W56" s="21"/>
      <c r="X56" s="21"/>
      <c r="Y56" s="21"/>
      <c r="Z56" s="21"/>
    </row>
    <row r="57" spans="1:26" ht="15.75" customHeight="1">
      <c r="A57" s="81" t="s">
        <v>109</v>
      </c>
      <c r="B57" s="625" t="s">
        <v>644</v>
      </c>
      <c r="C57" s="294" t="s">
        <v>153</v>
      </c>
      <c r="D57" s="294" t="s">
        <v>889</v>
      </c>
      <c r="E57" s="625" t="s">
        <v>240</v>
      </c>
      <c r="F57" s="82" t="s">
        <v>270</v>
      </c>
      <c r="G57" s="46"/>
      <c r="H57" s="294" t="s">
        <v>859</v>
      </c>
      <c r="I57" s="294" t="s">
        <v>859</v>
      </c>
      <c r="J57" s="122" t="s">
        <v>876</v>
      </c>
      <c r="K57" s="627" t="s">
        <v>890</v>
      </c>
      <c r="L57" s="118" t="s">
        <v>878</v>
      </c>
      <c r="M57" s="140"/>
      <c r="N57" s="21"/>
      <c r="O57" s="21"/>
      <c r="P57" s="21"/>
      <c r="Q57" s="21"/>
      <c r="R57" s="21"/>
      <c r="S57" s="21"/>
      <c r="T57" s="21"/>
      <c r="U57" s="21"/>
      <c r="V57" s="21"/>
      <c r="W57" s="21"/>
      <c r="X57" s="21"/>
      <c r="Y57" s="21"/>
      <c r="Z57" s="21"/>
    </row>
    <row r="58" spans="1:26" ht="15.75" customHeight="1">
      <c r="A58" s="81" t="s">
        <v>109</v>
      </c>
      <c r="B58" s="624" t="s">
        <v>891</v>
      </c>
      <c r="C58" s="623" t="s">
        <v>185</v>
      </c>
      <c r="D58" s="623" t="s">
        <v>892</v>
      </c>
      <c r="E58" s="625" t="s">
        <v>244</v>
      </c>
      <c r="F58" s="82" t="s">
        <v>292</v>
      </c>
      <c r="G58" s="46"/>
      <c r="H58" s="294" t="s">
        <v>859</v>
      </c>
      <c r="I58" s="294" t="s">
        <v>859</v>
      </c>
      <c r="J58" s="39" t="s">
        <v>893</v>
      </c>
      <c r="K58" s="39"/>
      <c r="L58" s="118" t="s">
        <v>894</v>
      </c>
      <c r="M58" s="117" t="s">
        <v>895</v>
      </c>
      <c r="N58" s="21"/>
      <c r="O58" s="21"/>
      <c r="P58" s="21"/>
      <c r="Q58" s="21"/>
      <c r="R58" s="21"/>
      <c r="S58" s="21"/>
      <c r="T58" s="21"/>
      <c r="U58" s="21"/>
      <c r="V58" s="21"/>
      <c r="W58" s="21"/>
      <c r="X58" s="21"/>
      <c r="Y58" s="21"/>
      <c r="Z58" s="21"/>
    </row>
    <row r="59" spans="1:26" ht="15.75" customHeight="1">
      <c r="A59" s="81" t="s">
        <v>109</v>
      </c>
      <c r="B59" s="625" t="s">
        <v>891</v>
      </c>
      <c r="C59" s="294" t="s">
        <v>185</v>
      </c>
      <c r="D59" s="294" t="s">
        <v>892</v>
      </c>
      <c r="E59" s="625" t="s">
        <v>244</v>
      </c>
      <c r="F59" s="82" t="s">
        <v>293</v>
      </c>
      <c r="G59" s="46"/>
      <c r="H59" s="294" t="s">
        <v>859</v>
      </c>
      <c r="I59" s="294" t="s">
        <v>859</v>
      </c>
      <c r="J59" s="39" t="s">
        <v>893</v>
      </c>
      <c r="K59" s="39"/>
      <c r="L59" s="118" t="s">
        <v>896</v>
      </c>
      <c r="M59" s="117" t="s">
        <v>897</v>
      </c>
      <c r="N59" s="21"/>
      <c r="O59" s="21"/>
      <c r="P59" s="21"/>
      <c r="Q59" s="21"/>
      <c r="R59" s="21"/>
      <c r="S59" s="21"/>
      <c r="T59" s="21"/>
      <c r="U59" s="21"/>
      <c r="V59" s="21"/>
      <c r="W59" s="21"/>
      <c r="X59" s="21"/>
      <c r="Y59" s="21"/>
      <c r="Z59" s="21"/>
    </row>
    <row r="60" spans="1:26" ht="15.75" customHeight="1">
      <c r="A60" s="81" t="s">
        <v>109</v>
      </c>
      <c r="B60" s="625" t="s">
        <v>891</v>
      </c>
      <c r="C60" s="294" t="s">
        <v>185</v>
      </c>
      <c r="D60" s="294" t="s">
        <v>892</v>
      </c>
      <c r="E60" s="625" t="s">
        <v>244</v>
      </c>
      <c r="F60" s="82" t="s">
        <v>294</v>
      </c>
      <c r="G60" s="46"/>
      <c r="H60" s="294" t="s">
        <v>859</v>
      </c>
      <c r="I60" s="294" t="s">
        <v>859</v>
      </c>
      <c r="J60" s="39" t="s">
        <v>893</v>
      </c>
      <c r="K60" s="39"/>
      <c r="L60" s="118" t="s">
        <v>896</v>
      </c>
      <c r="M60" s="117" t="s">
        <v>897</v>
      </c>
      <c r="N60" s="21"/>
      <c r="O60" s="21"/>
      <c r="P60" s="21"/>
      <c r="Q60" s="21"/>
      <c r="R60" s="21"/>
      <c r="S60" s="21"/>
      <c r="T60" s="21"/>
      <c r="U60" s="21"/>
      <c r="V60" s="21"/>
      <c r="W60" s="21"/>
      <c r="X60" s="21"/>
      <c r="Y60" s="21"/>
      <c r="Z60" s="21"/>
    </row>
    <row r="61" spans="1:26" ht="15.75" customHeight="1">
      <c r="A61" s="81" t="s">
        <v>109</v>
      </c>
      <c r="B61" s="625" t="s">
        <v>891</v>
      </c>
      <c r="C61" s="294" t="s">
        <v>185</v>
      </c>
      <c r="D61" s="294" t="s">
        <v>898</v>
      </c>
      <c r="E61" s="625" t="s">
        <v>248</v>
      </c>
      <c r="F61" s="82" t="s">
        <v>278</v>
      </c>
      <c r="G61" s="46"/>
      <c r="H61" s="294" t="s">
        <v>859</v>
      </c>
      <c r="I61" s="294" t="s">
        <v>899</v>
      </c>
      <c r="J61" s="39" t="s">
        <v>893</v>
      </c>
      <c r="K61" s="39"/>
      <c r="L61" s="118" t="s">
        <v>900</v>
      </c>
      <c r="M61" s="140"/>
      <c r="N61" s="21"/>
      <c r="O61" s="21"/>
      <c r="P61" s="21"/>
      <c r="Q61" s="21"/>
      <c r="R61" s="21"/>
      <c r="S61" s="21"/>
      <c r="T61" s="21"/>
      <c r="U61" s="21"/>
      <c r="V61" s="21"/>
      <c r="W61" s="21"/>
      <c r="X61" s="21"/>
      <c r="Y61" s="21"/>
      <c r="Z61" s="21"/>
    </row>
    <row r="62" spans="1:26" ht="15.75" customHeight="1">
      <c r="A62" s="81" t="s">
        <v>109</v>
      </c>
      <c r="B62" s="625" t="s">
        <v>891</v>
      </c>
      <c r="C62" s="294" t="s">
        <v>185</v>
      </c>
      <c r="D62" s="294" t="s">
        <v>898</v>
      </c>
      <c r="E62" s="625" t="s">
        <v>248</v>
      </c>
      <c r="F62" s="82" t="s">
        <v>280</v>
      </c>
      <c r="G62" s="46"/>
      <c r="H62" s="294" t="s">
        <v>859</v>
      </c>
      <c r="I62" s="294" t="s">
        <v>899</v>
      </c>
      <c r="J62" s="39" t="s">
        <v>893</v>
      </c>
      <c r="K62" s="39"/>
      <c r="L62" s="118" t="s">
        <v>900</v>
      </c>
      <c r="M62" s="140"/>
      <c r="N62" s="21"/>
      <c r="O62" s="21"/>
      <c r="P62" s="21"/>
      <c r="Q62" s="21"/>
      <c r="R62" s="21"/>
      <c r="S62" s="21"/>
      <c r="T62" s="21"/>
      <c r="U62" s="21"/>
      <c r="V62" s="21"/>
      <c r="W62" s="21"/>
      <c r="X62" s="21"/>
      <c r="Y62" s="21"/>
      <c r="Z62" s="21"/>
    </row>
    <row r="63" spans="1:26" ht="15.75" customHeight="1">
      <c r="A63" s="81" t="s">
        <v>109</v>
      </c>
      <c r="B63" s="625" t="s">
        <v>891</v>
      </c>
      <c r="C63" s="294" t="s">
        <v>185</v>
      </c>
      <c r="D63" s="294" t="s">
        <v>901</v>
      </c>
      <c r="E63" s="625" t="s">
        <v>250</v>
      </c>
      <c r="F63" s="82" t="s">
        <v>282</v>
      </c>
      <c r="G63" s="46"/>
      <c r="H63" s="294" t="s">
        <v>859</v>
      </c>
      <c r="I63" s="294" t="s">
        <v>899</v>
      </c>
      <c r="J63" s="39" t="s">
        <v>893</v>
      </c>
      <c r="K63" s="39"/>
      <c r="L63" s="118" t="s">
        <v>900</v>
      </c>
      <c r="M63" s="140"/>
      <c r="N63" s="21"/>
      <c r="O63" s="21"/>
      <c r="P63" s="21"/>
      <c r="Q63" s="21"/>
      <c r="R63" s="21"/>
      <c r="S63" s="21"/>
      <c r="T63" s="21"/>
      <c r="U63" s="21"/>
      <c r="V63" s="21"/>
      <c r="W63" s="21"/>
      <c r="X63" s="21"/>
      <c r="Y63" s="21"/>
      <c r="Z63" s="21"/>
    </row>
    <row r="64" spans="1:26" ht="15.75" customHeight="1">
      <c r="A64" s="81" t="s">
        <v>109</v>
      </c>
      <c r="B64" s="625" t="s">
        <v>891</v>
      </c>
      <c r="C64" s="294" t="s">
        <v>185</v>
      </c>
      <c r="D64" s="294" t="s">
        <v>901</v>
      </c>
      <c r="E64" s="625" t="s">
        <v>250</v>
      </c>
      <c r="F64" s="82" t="s">
        <v>284</v>
      </c>
      <c r="G64" s="46"/>
      <c r="H64" s="294" t="s">
        <v>859</v>
      </c>
      <c r="I64" s="294" t="s">
        <v>899</v>
      </c>
      <c r="J64" s="39" t="s">
        <v>893</v>
      </c>
      <c r="K64" s="39"/>
      <c r="L64" s="118" t="s">
        <v>900</v>
      </c>
      <c r="M64" s="140"/>
      <c r="N64" s="21"/>
      <c r="O64" s="21"/>
      <c r="P64" s="21"/>
      <c r="Q64" s="21"/>
      <c r="R64" s="21"/>
      <c r="S64" s="21"/>
      <c r="T64" s="21"/>
      <c r="U64" s="21"/>
      <c r="V64" s="21"/>
      <c r="W64" s="21"/>
      <c r="X64" s="21"/>
      <c r="Y64" s="21"/>
      <c r="Z64" s="21"/>
    </row>
    <row r="65" spans="1:26" ht="15.75" customHeight="1">
      <c r="A65" s="81" t="s">
        <v>109</v>
      </c>
      <c r="B65" s="625" t="s">
        <v>891</v>
      </c>
      <c r="C65" s="294" t="s">
        <v>185</v>
      </c>
      <c r="D65" s="294" t="s">
        <v>902</v>
      </c>
      <c r="E65" s="625" t="s">
        <v>252</v>
      </c>
      <c r="F65" s="82" t="s">
        <v>286</v>
      </c>
      <c r="G65" s="46"/>
      <c r="H65" s="294" t="s">
        <v>859</v>
      </c>
      <c r="I65" s="294" t="s">
        <v>899</v>
      </c>
      <c r="J65" s="39" t="s">
        <v>893</v>
      </c>
      <c r="K65" s="39"/>
      <c r="L65" s="118" t="s">
        <v>903</v>
      </c>
      <c r="M65" s="117" t="s">
        <v>904</v>
      </c>
      <c r="N65" s="21"/>
      <c r="O65" s="21"/>
      <c r="P65" s="21"/>
      <c r="Q65" s="21"/>
      <c r="R65" s="21"/>
      <c r="S65" s="21"/>
      <c r="T65" s="21"/>
      <c r="U65" s="21"/>
      <c r="V65" s="21"/>
      <c r="W65" s="21"/>
      <c r="X65" s="21"/>
      <c r="Y65" s="21"/>
      <c r="Z65" s="21"/>
    </row>
    <row r="66" spans="1:26" ht="15.75" customHeight="1">
      <c r="A66" s="47" t="s">
        <v>109</v>
      </c>
      <c r="B66" s="625" t="s">
        <v>891</v>
      </c>
      <c r="C66" s="294" t="s">
        <v>185</v>
      </c>
      <c r="D66" s="294" t="s">
        <v>902</v>
      </c>
      <c r="E66" s="625" t="s">
        <v>252</v>
      </c>
      <c r="F66" s="82" t="s">
        <v>288</v>
      </c>
      <c r="G66" s="46"/>
      <c r="H66" s="294" t="s">
        <v>859</v>
      </c>
      <c r="I66" s="294" t="s">
        <v>899</v>
      </c>
      <c r="J66" s="39" t="s">
        <v>893</v>
      </c>
      <c r="K66" s="39"/>
      <c r="L66" s="118" t="s">
        <v>900</v>
      </c>
      <c r="M66" s="140" t="s">
        <v>905</v>
      </c>
      <c r="N66" s="21"/>
      <c r="O66" s="21"/>
      <c r="P66" s="21"/>
      <c r="Q66" s="21"/>
      <c r="R66" s="21"/>
      <c r="S66" s="21"/>
      <c r="T66" s="21"/>
      <c r="U66" s="21"/>
      <c r="V66" s="21"/>
      <c r="W66" s="21"/>
      <c r="X66" s="21"/>
      <c r="Y66" s="21"/>
      <c r="Z66" s="21"/>
    </row>
    <row r="67" spans="1:26" ht="15.75" customHeight="1">
      <c r="A67" s="21"/>
      <c r="B67" s="21"/>
      <c r="C67" s="21"/>
      <c r="D67" s="21"/>
      <c r="E67" s="21"/>
      <c r="F67" s="22"/>
      <c r="G67" s="22"/>
      <c r="H67" s="22"/>
      <c r="I67" s="21"/>
      <c r="J67" s="21"/>
      <c r="K67" s="21"/>
      <c r="L67" s="21"/>
      <c r="M67" s="21"/>
      <c r="N67" s="21"/>
      <c r="O67" s="21"/>
      <c r="P67" s="21"/>
      <c r="Q67" s="21"/>
      <c r="R67" s="21"/>
      <c r="S67" s="21"/>
      <c r="T67" s="21"/>
      <c r="U67" s="21"/>
      <c r="V67" s="21"/>
      <c r="W67" s="21"/>
      <c r="X67" s="21"/>
      <c r="Y67" s="21"/>
      <c r="Z67" s="21"/>
    </row>
    <row r="68" spans="1:26" ht="15.75" customHeight="1">
      <c r="A68" s="21"/>
      <c r="B68" s="21"/>
      <c r="C68" s="21"/>
      <c r="D68" s="21"/>
      <c r="E68" s="21"/>
      <c r="F68" s="22"/>
      <c r="G68" s="22"/>
      <c r="H68" s="22"/>
      <c r="I68" s="21"/>
      <c r="J68" s="21"/>
      <c r="K68" s="21"/>
      <c r="L68" s="21"/>
      <c r="M68" s="21"/>
      <c r="N68" s="21"/>
      <c r="O68" s="21"/>
      <c r="P68" s="21"/>
      <c r="Q68" s="21"/>
      <c r="R68" s="21"/>
      <c r="S68" s="21"/>
      <c r="T68" s="21"/>
      <c r="U68" s="21"/>
      <c r="V68" s="21"/>
      <c r="W68" s="21"/>
      <c r="X68" s="21"/>
      <c r="Y68" s="21"/>
      <c r="Z68" s="21"/>
    </row>
    <row r="69" spans="1:26" ht="15.75" customHeight="1">
      <c r="A69" s="21"/>
      <c r="B69" s="21"/>
      <c r="C69" s="21"/>
      <c r="D69" s="21"/>
      <c r="E69" s="21"/>
      <c r="F69" s="22"/>
      <c r="G69" s="22"/>
      <c r="H69" s="22"/>
      <c r="I69" s="21"/>
      <c r="J69" s="21"/>
      <c r="K69" s="21"/>
      <c r="L69" s="21"/>
      <c r="M69" s="21"/>
      <c r="N69" s="21"/>
      <c r="O69" s="21"/>
      <c r="P69" s="21"/>
      <c r="Q69" s="21"/>
      <c r="R69" s="21"/>
      <c r="S69" s="21"/>
      <c r="T69" s="21"/>
      <c r="U69" s="21"/>
      <c r="V69" s="21"/>
      <c r="W69" s="21"/>
      <c r="X69" s="21"/>
      <c r="Y69" s="21"/>
      <c r="Z69" s="21"/>
    </row>
    <row r="70" spans="1:26" ht="15.75" customHeight="1">
      <c r="A70" s="21"/>
      <c r="B70" s="21"/>
      <c r="C70" s="21"/>
      <c r="D70" s="21"/>
      <c r="E70" s="21"/>
      <c r="F70" s="22"/>
      <c r="G70" s="22"/>
      <c r="H70" s="22"/>
      <c r="I70" s="21"/>
      <c r="J70" s="21"/>
      <c r="K70" s="21"/>
      <c r="L70" s="21"/>
      <c r="M70" s="21"/>
      <c r="N70" s="21"/>
      <c r="O70" s="21"/>
      <c r="P70" s="21"/>
      <c r="Q70" s="21"/>
      <c r="R70" s="21"/>
      <c r="S70" s="21"/>
      <c r="T70" s="21"/>
      <c r="U70" s="21"/>
      <c r="V70" s="21"/>
      <c r="W70" s="21"/>
      <c r="X70" s="21"/>
      <c r="Y70" s="21"/>
      <c r="Z70" s="21"/>
    </row>
    <row r="71" spans="1:26" ht="15.75" customHeight="1">
      <c r="A71" s="21"/>
      <c r="B71" s="21"/>
      <c r="C71" s="21"/>
      <c r="D71" s="21"/>
      <c r="E71" s="21"/>
      <c r="F71" s="22"/>
      <c r="G71" s="22"/>
      <c r="H71" s="22"/>
      <c r="I71" s="21"/>
      <c r="J71" s="21"/>
      <c r="K71" s="21"/>
      <c r="L71" s="21"/>
      <c r="M71" s="21"/>
      <c r="N71" s="21"/>
      <c r="O71" s="21"/>
      <c r="P71" s="21"/>
      <c r="Q71" s="21"/>
      <c r="R71" s="21"/>
      <c r="S71" s="21"/>
      <c r="T71" s="21"/>
      <c r="U71" s="21"/>
      <c r="V71" s="21"/>
      <c r="W71" s="21"/>
      <c r="X71" s="21"/>
      <c r="Y71" s="21"/>
      <c r="Z71" s="21"/>
    </row>
    <row r="72" spans="1:26" ht="15.75" customHeight="1">
      <c r="A72" s="21"/>
      <c r="B72" s="21"/>
      <c r="C72" s="21"/>
      <c r="D72" s="21"/>
      <c r="E72" s="21"/>
      <c r="F72" s="22"/>
      <c r="G72" s="22"/>
      <c r="H72" s="22"/>
      <c r="I72" s="21"/>
      <c r="J72" s="21"/>
      <c r="K72" s="21"/>
      <c r="L72" s="21"/>
      <c r="M72" s="21"/>
      <c r="N72" s="21"/>
      <c r="O72" s="21"/>
      <c r="P72" s="21"/>
      <c r="Q72" s="21"/>
      <c r="R72" s="21"/>
      <c r="S72" s="21"/>
      <c r="T72" s="21"/>
      <c r="U72" s="21"/>
      <c r="V72" s="21"/>
      <c r="W72" s="21"/>
      <c r="X72" s="21"/>
      <c r="Y72" s="21"/>
      <c r="Z72" s="21"/>
    </row>
    <row r="73" spans="1:26" ht="15.75" customHeight="1">
      <c r="A73" s="21"/>
      <c r="B73" s="21"/>
      <c r="C73" s="21"/>
      <c r="D73" s="21"/>
      <c r="E73" s="21"/>
      <c r="F73" s="22"/>
      <c r="G73" s="22"/>
      <c r="H73" s="22"/>
      <c r="I73" s="21"/>
      <c r="J73" s="21"/>
      <c r="K73" s="21"/>
      <c r="L73" s="21"/>
      <c r="M73" s="21"/>
      <c r="N73" s="21"/>
      <c r="O73" s="21"/>
      <c r="P73" s="21"/>
      <c r="Q73" s="21"/>
      <c r="R73" s="21"/>
      <c r="S73" s="21"/>
      <c r="T73" s="21"/>
      <c r="U73" s="21"/>
      <c r="V73" s="21"/>
      <c r="W73" s="21"/>
      <c r="X73" s="21"/>
      <c r="Y73" s="21"/>
      <c r="Z73" s="21"/>
    </row>
    <row r="74" spans="1:26" ht="15.75" customHeight="1">
      <c r="A74" s="21"/>
      <c r="B74" s="21"/>
      <c r="C74" s="21"/>
      <c r="D74" s="21"/>
      <c r="E74" s="21"/>
      <c r="F74" s="22"/>
      <c r="G74" s="22"/>
      <c r="H74" s="22"/>
      <c r="I74" s="21"/>
      <c r="J74" s="21"/>
      <c r="K74" s="21"/>
      <c r="L74" s="21"/>
      <c r="M74" s="21"/>
      <c r="N74" s="21"/>
      <c r="O74" s="21"/>
      <c r="P74" s="21"/>
      <c r="Q74" s="21"/>
      <c r="R74" s="21"/>
      <c r="S74" s="21"/>
      <c r="T74" s="21"/>
      <c r="U74" s="21"/>
      <c r="V74" s="21"/>
      <c r="W74" s="21"/>
      <c r="X74" s="21"/>
      <c r="Y74" s="21"/>
      <c r="Z74" s="21"/>
    </row>
    <row r="75" spans="1:26" ht="15.75" customHeight="1">
      <c r="A75" s="21"/>
      <c r="B75" s="21"/>
      <c r="C75" s="21"/>
      <c r="D75" s="21"/>
      <c r="E75" s="21"/>
      <c r="F75" s="22"/>
      <c r="G75" s="22"/>
      <c r="H75" s="22"/>
      <c r="I75" s="21"/>
      <c r="J75" s="21"/>
      <c r="K75" s="21"/>
      <c r="L75" s="21"/>
      <c r="M75" s="21"/>
      <c r="N75" s="21"/>
      <c r="O75" s="21"/>
      <c r="P75" s="21"/>
      <c r="Q75" s="21"/>
      <c r="R75" s="21"/>
      <c r="S75" s="21"/>
      <c r="T75" s="21"/>
      <c r="U75" s="21"/>
      <c r="V75" s="21"/>
      <c r="W75" s="21"/>
      <c r="X75" s="21"/>
      <c r="Y75" s="21"/>
      <c r="Z75" s="21"/>
    </row>
    <row r="76" spans="1:26" ht="15.75" customHeight="1">
      <c r="A76" s="21"/>
      <c r="B76" s="21"/>
      <c r="C76" s="21"/>
      <c r="D76" s="21"/>
      <c r="E76" s="21"/>
      <c r="F76" s="22"/>
      <c r="G76" s="22"/>
      <c r="H76" s="22"/>
      <c r="I76" s="21"/>
      <c r="J76" s="21"/>
      <c r="K76" s="21"/>
      <c r="L76" s="21"/>
      <c r="M76" s="21"/>
      <c r="N76" s="21"/>
      <c r="O76" s="21"/>
      <c r="P76" s="21"/>
      <c r="Q76" s="21"/>
      <c r="R76" s="21"/>
      <c r="S76" s="21"/>
      <c r="T76" s="21"/>
      <c r="U76" s="21"/>
      <c r="V76" s="21"/>
      <c r="W76" s="21"/>
      <c r="X76" s="21"/>
      <c r="Y76" s="21"/>
      <c r="Z76" s="21"/>
    </row>
    <row r="77" spans="1:26" ht="15.75" customHeight="1">
      <c r="A77" s="21"/>
      <c r="B77" s="21"/>
      <c r="C77" s="21"/>
      <c r="D77" s="21"/>
      <c r="E77" s="21"/>
      <c r="F77" s="22"/>
      <c r="G77" s="22"/>
      <c r="H77" s="22"/>
      <c r="I77" s="21"/>
      <c r="J77" s="21"/>
      <c r="K77" s="21"/>
      <c r="L77" s="21"/>
      <c r="M77" s="21"/>
      <c r="N77" s="21"/>
      <c r="O77" s="21"/>
      <c r="P77" s="21"/>
      <c r="Q77" s="21"/>
      <c r="R77" s="21"/>
      <c r="S77" s="21"/>
      <c r="T77" s="21"/>
      <c r="U77" s="21"/>
      <c r="V77" s="21"/>
      <c r="W77" s="21"/>
      <c r="X77" s="21"/>
      <c r="Y77" s="21"/>
      <c r="Z77" s="21"/>
    </row>
    <row r="78" spans="1:26" ht="15.75" customHeight="1">
      <c r="A78" s="21"/>
      <c r="B78" s="21"/>
      <c r="C78" s="21"/>
      <c r="D78" s="21"/>
      <c r="E78" s="21"/>
      <c r="F78" s="22"/>
      <c r="G78" s="22"/>
      <c r="H78" s="22"/>
      <c r="I78" s="21"/>
      <c r="J78" s="21"/>
      <c r="K78" s="21"/>
      <c r="L78" s="21"/>
      <c r="M78" s="21"/>
      <c r="N78" s="21"/>
      <c r="O78" s="21"/>
      <c r="P78" s="21"/>
      <c r="Q78" s="21"/>
      <c r="R78" s="21"/>
      <c r="S78" s="21"/>
      <c r="T78" s="21"/>
      <c r="U78" s="21"/>
      <c r="V78" s="21"/>
      <c r="W78" s="21"/>
      <c r="X78" s="21"/>
      <c r="Y78" s="21"/>
      <c r="Z78" s="21"/>
    </row>
    <row r="79" spans="1:26" ht="15.75" customHeight="1">
      <c r="A79" s="21"/>
      <c r="B79" s="21"/>
      <c r="C79" s="21"/>
      <c r="D79" s="21"/>
      <c r="E79" s="21"/>
      <c r="F79" s="22"/>
      <c r="G79" s="22"/>
      <c r="H79" s="22"/>
      <c r="I79" s="21"/>
      <c r="J79" s="21"/>
      <c r="K79" s="21"/>
      <c r="L79" s="21"/>
      <c r="M79" s="21"/>
      <c r="N79" s="21"/>
      <c r="O79" s="21"/>
      <c r="P79" s="21"/>
      <c r="Q79" s="21"/>
      <c r="R79" s="21"/>
      <c r="S79" s="21"/>
      <c r="T79" s="21"/>
      <c r="U79" s="21"/>
      <c r="V79" s="21"/>
      <c r="W79" s="21"/>
      <c r="X79" s="21"/>
      <c r="Y79" s="21"/>
      <c r="Z79" s="21"/>
    </row>
    <row r="80" spans="1:26" ht="15.75" customHeight="1">
      <c r="A80" s="21"/>
      <c r="B80" s="21"/>
      <c r="C80" s="21"/>
      <c r="D80" s="21"/>
      <c r="E80" s="21"/>
      <c r="F80" s="22"/>
      <c r="G80" s="22"/>
      <c r="H80" s="22"/>
      <c r="I80" s="21"/>
      <c r="J80" s="21"/>
      <c r="K80" s="21"/>
      <c r="L80" s="21"/>
      <c r="M80" s="21"/>
      <c r="N80" s="21"/>
      <c r="O80" s="21"/>
      <c r="P80" s="21"/>
      <c r="Q80" s="21"/>
      <c r="R80" s="21"/>
      <c r="S80" s="21"/>
      <c r="T80" s="21"/>
      <c r="U80" s="21"/>
      <c r="V80" s="21"/>
      <c r="W80" s="21"/>
      <c r="X80" s="21"/>
      <c r="Y80" s="21"/>
      <c r="Z80" s="21"/>
    </row>
    <row r="81" spans="1:26" ht="15.75" customHeight="1">
      <c r="A81" s="21"/>
      <c r="B81" s="21"/>
      <c r="C81" s="21"/>
      <c r="D81" s="21"/>
      <c r="E81" s="21"/>
      <c r="F81" s="22"/>
      <c r="G81" s="22"/>
      <c r="H81" s="22"/>
      <c r="I81" s="21"/>
      <c r="J81" s="21"/>
      <c r="K81" s="21"/>
      <c r="L81" s="21"/>
      <c r="M81" s="21"/>
      <c r="N81" s="21"/>
      <c r="O81" s="21"/>
      <c r="P81" s="21"/>
      <c r="Q81" s="21"/>
      <c r="R81" s="21"/>
      <c r="S81" s="21"/>
      <c r="T81" s="21"/>
      <c r="U81" s="21"/>
      <c r="V81" s="21"/>
      <c r="W81" s="21"/>
      <c r="X81" s="21"/>
      <c r="Y81" s="21"/>
      <c r="Z81" s="21"/>
    </row>
    <row r="82" spans="1:26" ht="15.75" customHeight="1">
      <c r="A82" s="21"/>
      <c r="B82" s="21"/>
      <c r="C82" s="21"/>
      <c r="D82" s="21"/>
      <c r="E82" s="21"/>
      <c r="F82" s="22"/>
      <c r="G82" s="22"/>
      <c r="H82" s="22"/>
      <c r="I82" s="21"/>
      <c r="J82" s="21"/>
      <c r="K82" s="21"/>
      <c r="L82" s="21"/>
      <c r="M82" s="21"/>
      <c r="N82" s="21"/>
      <c r="O82" s="21"/>
      <c r="P82" s="21"/>
      <c r="Q82" s="21"/>
      <c r="R82" s="21"/>
      <c r="S82" s="21"/>
      <c r="T82" s="21"/>
      <c r="U82" s="21"/>
      <c r="V82" s="21"/>
      <c r="W82" s="21"/>
      <c r="X82" s="21"/>
      <c r="Y82" s="21"/>
      <c r="Z82" s="21"/>
    </row>
    <row r="83" spans="1:26" ht="15.75" customHeight="1">
      <c r="A83" s="21"/>
      <c r="B83" s="21"/>
      <c r="C83" s="21"/>
      <c r="D83" s="21"/>
      <c r="E83" s="21"/>
      <c r="F83" s="22"/>
      <c r="G83" s="22"/>
      <c r="H83" s="22"/>
      <c r="I83" s="21"/>
      <c r="J83" s="21"/>
      <c r="K83" s="21"/>
      <c r="L83" s="21"/>
      <c r="M83" s="21"/>
      <c r="N83" s="21"/>
      <c r="O83" s="21"/>
      <c r="P83" s="21"/>
      <c r="Q83" s="21"/>
      <c r="R83" s="21"/>
      <c r="S83" s="21"/>
      <c r="T83" s="21"/>
      <c r="U83" s="21"/>
      <c r="V83" s="21"/>
      <c r="W83" s="21"/>
      <c r="X83" s="21"/>
      <c r="Y83" s="21"/>
      <c r="Z83" s="21"/>
    </row>
    <row r="84" spans="1:26" ht="15.75" customHeight="1">
      <c r="A84" s="21"/>
      <c r="B84" s="21"/>
      <c r="C84" s="21"/>
      <c r="D84" s="21"/>
      <c r="E84" s="21"/>
      <c r="F84" s="22"/>
      <c r="G84" s="22"/>
      <c r="H84" s="22"/>
      <c r="I84" s="21"/>
      <c r="J84" s="21"/>
      <c r="K84" s="21"/>
      <c r="L84" s="21"/>
      <c r="M84" s="21"/>
      <c r="N84" s="21"/>
      <c r="O84" s="21"/>
      <c r="P84" s="21"/>
      <c r="Q84" s="21"/>
      <c r="R84" s="21"/>
      <c r="S84" s="21"/>
      <c r="T84" s="21"/>
      <c r="U84" s="21"/>
      <c r="V84" s="21"/>
      <c r="W84" s="21"/>
      <c r="X84" s="21"/>
      <c r="Y84" s="21"/>
      <c r="Z84" s="21"/>
    </row>
    <row r="85" spans="1:26" ht="15.75" customHeight="1">
      <c r="A85" s="21"/>
      <c r="B85" s="21"/>
      <c r="C85" s="21"/>
      <c r="D85" s="21"/>
      <c r="E85" s="21"/>
      <c r="F85" s="22"/>
      <c r="G85" s="22"/>
      <c r="H85" s="22"/>
      <c r="I85" s="21"/>
      <c r="J85" s="21"/>
      <c r="K85" s="21"/>
      <c r="L85" s="21"/>
      <c r="M85" s="21"/>
      <c r="N85" s="21"/>
      <c r="O85" s="21"/>
      <c r="P85" s="21"/>
      <c r="Q85" s="21"/>
      <c r="R85" s="21"/>
      <c r="S85" s="21"/>
      <c r="T85" s="21"/>
      <c r="U85" s="21"/>
      <c r="V85" s="21"/>
      <c r="W85" s="21"/>
      <c r="X85" s="21"/>
      <c r="Y85" s="21"/>
      <c r="Z85" s="21"/>
    </row>
    <row r="86" spans="1:26" ht="15.75" customHeight="1">
      <c r="A86" s="21"/>
      <c r="B86" s="21"/>
      <c r="C86" s="21"/>
      <c r="D86" s="21"/>
      <c r="E86" s="21"/>
      <c r="F86" s="22"/>
      <c r="G86" s="22"/>
      <c r="H86" s="22"/>
      <c r="I86" s="21"/>
      <c r="J86" s="21"/>
      <c r="K86" s="21"/>
      <c r="L86" s="21"/>
      <c r="M86" s="21"/>
      <c r="N86" s="21"/>
      <c r="O86" s="21"/>
      <c r="P86" s="21"/>
      <c r="Q86" s="21"/>
      <c r="R86" s="21"/>
      <c r="S86" s="21"/>
      <c r="T86" s="21"/>
      <c r="U86" s="21"/>
      <c r="V86" s="21"/>
      <c r="W86" s="21"/>
      <c r="X86" s="21"/>
      <c r="Y86" s="21"/>
      <c r="Z86" s="21"/>
    </row>
    <row r="87" spans="1:26" ht="15.75" customHeight="1">
      <c r="A87" s="21"/>
      <c r="B87" s="21"/>
      <c r="C87" s="21"/>
      <c r="D87" s="21"/>
      <c r="E87" s="21"/>
      <c r="F87" s="22"/>
      <c r="G87" s="22"/>
      <c r="H87" s="22"/>
      <c r="I87" s="21"/>
      <c r="J87" s="21"/>
      <c r="K87" s="21"/>
      <c r="L87" s="21"/>
      <c r="M87" s="21"/>
      <c r="N87" s="21"/>
      <c r="O87" s="21"/>
      <c r="P87" s="21"/>
      <c r="Q87" s="21"/>
      <c r="R87" s="21"/>
      <c r="S87" s="21"/>
      <c r="T87" s="21"/>
      <c r="U87" s="21"/>
      <c r="V87" s="21"/>
      <c r="W87" s="21"/>
      <c r="X87" s="21"/>
      <c r="Y87" s="21"/>
      <c r="Z87" s="21"/>
    </row>
    <row r="88" spans="1:26" ht="15.75" customHeight="1">
      <c r="A88" s="21"/>
      <c r="B88" s="21"/>
      <c r="C88" s="21"/>
      <c r="D88" s="21"/>
      <c r="E88" s="21"/>
      <c r="F88" s="22"/>
      <c r="G88" s="22"/>
      <c r="H88" s="22"/>
      <c r="I88" s="21"/>
      <c r="J88" s="21"/>
      <c r="K88" s="21"/>
      <c r="L88" s="21"/>
      <c r="M88" s="21"/>
      <c r="N88" s="21"/>
      <c r="O88" s="21"/>
      <c r="P88" s="21"/>
      <c r="Q88" s="21"/>
      <c r="R88" s="21"/>
      <c r="S88" s="21"/>
      <c r="T88" s="21"/>
      <c r="U88" s="21"/>
      <c r="V88" s="21"/>
      <c r="W88" s="21"/>
      <c r="X88" s="21"/>
      <c r="Y88" s="21"/>
      <c r="Z88" s="21"/>
    </row>
    <row r="89" spans="1:26" ht="15.75" customHeight="1">
      <c r="A89" s="21"/>
      <c r="B89" s="21"/>
      <c r="C89" s="21"/>
      <c r="D89" s="21"/>
      <c r="E89" s="21"/>
      <c r="F89" s="22"/>
      <c r="G89" s="22"/>
      <c r="H89" s="22"/>
      <c r="I89" s="21"/>
      <c r="J89" s="21"/>
      <c r="K89" s="21"/>
      <c r="L89" s="21"/>
      <c r="M89" s="21"/>
      <c r="N89" s="21"/>
      <c r="O89" s="21"/>
      <c r="P89" s="21"/>
      <c r="Q89" s="21"/>
      <c r="R89" s="21"/>
      <c r="S89" s="21"/>
      <c r="T89" s="21"/>
      <c r="U89" s="21"/>
      <c r="V89" s="21"/>
      <c r="W89" s="21"/>
      <c r="X89" s="21"/>
      <c r="Y89" s="21"/>
      <c r="Z89" s="21"/>
    </row>
    <row r="90" spans="1:26" ht="15.75" customHeight="1">
      <c r="A90" s="21"/>
      <c r="B90" s="21"/>
      <c r="C90" s="21"/>
      <c r="D90" s="21"/>
      <c r="E90" s="21"/>
      <c r="F90" s="22"/>
      <c r="G90" s="22"/>
      <c r="H90" s="22"/>
      <c r="I90" s="21"/>
      <c r="J90" s="21"/>
      <c r="K90" s="21"/>
      <c r="L90" s="21"/>
      <c r="M90" s="21"/>
      <c r="N90" s="21"/>
      <c r="O90" s="21"/>
      <c r="P90" s="21"/>
      <c r="Q90" s="21"/>
      <c r="R90" s="21"/>
      <c r="S90" s="21"/>
      <c r="T90" s="21"/>
      <c r="U90" s="21"/>
      <c r="V90" s="21"/>
      <c r="W90" s="21"/>
      <c r="X90" s="21"/>
      <c r="Y90" s="21"/>
      <c r="Z90" s="21"/>
    </row>
    <row r="91" spans="1:26" ht="15.75" customHeight="1">
      <c r="A91" s="21"/>
      <c r="B91" s="21"/>
      <c r="C91" s="21"/>
      <c r="D91" s="21"/>
      <c r="E91" s="21"/>
      <c r="F91" s="22"/>
      <c r="G91" s="22"/>
      <c r="H91" s="22"/>
      <c r="I91" s="21"/>
      <c r="J91" s="21"/>
      <c r="K91" s="21"/>
      <c r="L91" s="21"/>
      <c r="M91" s="21"/>
      <c r="N91" s="21"/>
      <c r="O91" s="21"/>
      <c r="P91" s="21"/>
      <c r="Q91" s="21"/>
      <c r="R91" s="21"/>
      <c r="S91" s="21"/>
      <c r="T91" s="21"/>
      <c r="U91" s="21"/>
      <c r="V91" s="21"/>
      <c r="W91" s="21"/>
      <c r="X91" s="21"/>
      <c r="Y91" s="21"/>
      <c r="Z91" s="21"/>
    </row>
    <row r="92" spans="1:26" ht="15.75" customHeight="1">
      <c r="A92" s="21"/>
      <c r="B92" s="21"/>
      <c r="C92" s="21"/>
      <c r="D92" s="21"/>
      <c r="E92" s="21"/>
      <c r="F92" s="22"/>
      <c r="G92" s="22"/>
      <c r="H92" s="22"/>
      <c r="I92" s="21"/>
      <c r="J92" s="21"/>
      <c r="K92" s="21"/>
      <c r="L92" s="21"/>
      <c r="M92" s="21"/>
      <c r="N92" s="21"/>
      <c r="O92" s="21"/>
      <c r="P92" s="21"/>
      <c r="Q92" s="21"/>
      <c r="R92" s="21"/>
      <c r="S92" s="21"/>
      <c r="T92" s="21"/>
      <c r="U92" s="21"/>
      <c r="V92" s="21"/>
      <c r="W92" s="21"/>
      <c r="X92" s="21"/>
      <c r="Y92" s="21"/>
      <c r="Z92" s="21"/>
    </row>
    <row r="93" spans="1:26" ht="15.75" customHeight="1">
      <c r="A93" s="21"/>
      <c r="B93" s="21"/>
      <c r="C93" s="21"/>
      <c r="D93" s="21"/>
      <c r="E93" s="21"/>
      <c r="F93" s="22"/>
      <c r="G93" s="22"/>
      <c r="H93" s="22"/>
      <c r="I93" s="21"/>
      <c r="J93" s="21"/>
      <c r="K93" s="21"/>
      <c r="L93" s="21"/>
      <c r="M93" s="21"/>
      <c r="N93" s="21"/>
      <c r="O93" s="21"/>
      <c r="P93" s="21"/>
      <c r="Q93" s="21"/>
      <c r="R93" s="21"/>
      <c r="S93" s="21"/>
      <c r="T93" s="21"/>
      <c r="U93" s="21"/>
      <c r="V93" s="21"/>
      <c r="W93" s="21"/>
      <c r="X93" s="21"/>
      <c r="Y93" s="21"/>
      <c r="Z93" s="21"/>
    </row>
    <row r="94" spans="1:26" ht="15.75" customHeight="1">
      <c r="A94" s="21"/>
      <c r="B94" s="21"/>
      <c r="C94" s="21"/>
      <c r="D94" s="21"/>
      <c r="E94" s="21"/>
      <c r="F94" s="22"/>
      <c r="G94" s="22"/>
      <c r="H94" s="22"/>
      <c r="I94" s="21"/>
      <c r="J94" s="21"/>
      <c r="K94" s="21"/>
      <c r="L94" s="21"/>
      <c r="M94" s="21"/>
      <c r="N94" s="21"/>
      <c r="O94" s="21"/>
      <c r="P94" s="21"/>
      <c r="Q94" s="21"/>
      <c r="R94" s="21"/>
      <c r="S94" s="21"/>
      <c r="T94" s="21"/>
      <c r="U94" s="21"/>
      <c r="V94" s="21"/>
      <c r="W94" s="21"/>
      <c r="X94" s="21"/>
      <c r="Y94" s="21"/>
      <c r="Z94" s="21"/>
    </row>
    <row r="95" spans="1:26" ht="15.75" customHeight="1">
      <c r="A95" s="21"/>
      <c r="B95" s="21"/>
      <c r="C95" s="21"/>
      <c r="D95" s="21"/>
      <c r="E95" s="21"/>
      <c r="F95" s="22"/>
      <c r="G95" s="22"/>
      <c r="H95" s="22"/>
      <c r="I95" s="21"/>
      <c r="J95" s="21"/>
      <c r="K95" s="21"/>
      <c r="L95" s="21"/>
      <c r="M95" s="21"/>
      <c r="N95" s="21"/>
      <c r="O95" s="21"/>
      <c r="P95" s="21"/>
      <c r="Q95" s="21"/>
      <c r="R95" s="21"/>
      <c r="S95" s="21"/>
      <c r="T95" s="21"/>
      <c r="U95" s="21"/>
      <c r="V95" s="21"/>
      <c r="W95" s="21"/>
      <c r="X95" s="21"/>
      <c r="Y95" s="21"/>
      <c r="Z95" s="21"/>
    </row>
    <row r="96" spans="1:26" ht="15.75" customHeight="1">
      <c r="A96" s="21"/>
      <c r="B96" s="21"/>
      <c r="C96" s="21"/>
      <c r="D96" s="21"/>
      <c r="E96" s="21"/>
      <c r="F96" s="22"/>
      <c r="G96" s="22"/>
      <c r="H96" s="22"/>
      <c r="I96" s="21"/>
      <c r="J96" s="21"/>
      <c r="K96" s="21"/>
      <c r="L96" s="21"/>
      <c r="M96" s="21"/>
      <c r="N96" s="21"/>
      <c r="O96" s="21"/>
      <c r="P96" s="21"/>
      <c r="Q96" s="21"/>
      <c r="R96" s="21"/>
      <c r="S96" s="21"/>
      <c r="T96" s="21"/>
      <c r="U96" s="21"/>
      <c r="V96" s="21"/>
      <c r="W96" s="21"/>
      <c r="X96" s="21"/>
      <c r="Y96" s="21"/>
      <c r="Z96" s="21"/>
    </row>
    <row r="97" spans="1:26" ht="15.75" customHeight="1">
      <c r="A97" s="21"/>
      <c r="B97" s="21"/>
      <c r="C97" s="21"/>
      <c r="D97" s="21"/>
      <c r="E97" s="21"/>
      <c r="F97" s="22"/>
      <c r="G97" s="22"/>
      <c r="H97" s="22"/>
      <c r="I97" s="21"/>
      <c r="J97" s="21"/>
      <c r="K97" s="21"/>
      <c r="L97" s="21"/>
      <c r="M97" s="21"/>
      <c r="N97" s="21"/>
      <c r="O97" s="21"/>
      <c r="P97" s="21"/>
      <c r="Q97" s="21"/>
      <c r="R97" s="21"/>
      <c r="S97" s="21"/>
      <c r="T97" s="21"/>
      <c r="U97" s="21"/>
      <c r="V97" s="21"/>
      <c r="W97" s="21"/>
      <c r="X97" s="21"/>
      <c r="Y97" s="21"/>
      <c r="Z97" s="21"/>
    </row>
    <row r="98" spans="1:26" ht="15.75" customHeight="1">
      <c r="A98" s="21"/>
      <c r="B98" s="21"/>
      <c r="C98" s="21"/>
      <c r="D98" s="21"/>
      <c r="E98" s="21"/>
      <c r="F98" s="22"/>
      <c r="G98" s="22"/>
      <c r="H98" s="22"/>
      <c r="I98" s="21"/>
      <c r="J98" s="21"/>
      <c r="K98" s="21"/>
      <c r="L98" s="21"/>
      <c r="M98" s="21"/>
      <c r="N98" s="21"/>
      <c r="O98" s="21"/>
      <c r="P98" s="21"/>
      <c r="Q98" s="21"/>
      <c r="R98" s="21"/>
      <c r="S98" s="21"/>
      <c r="T98" s="21"/>
      <c r="U98" s="21"/>
      <c r="V98" s="21"/>
      <c r="W98" s="21"/>
      <c r="X98" s="21"/>
      <c r="Y98" s="21"/>
      <c r="Z98" s="21"/>
    </row>
    <row r="99" spans="1:26" ht="15.75" customHeight="1">
      <c r="A99" s="21"/>
      <c r="B99" s="21"/>
      <c r="C99" s="21"/>
      <c r="D99" s="21"/>
      <c r="E99" s="21"/>
      <c r="F99" s="22"/>
      <c r="G99" s="22"/>
      <c r="H99" s="22"/>
      <c r="I99" s="21"/>
      <c r="J99" s="21"/>
      <c r="K99" s="21"/>
      <c r="L99" s="21"/>
      <c r="M99" s="21"/>
      <c r="N99" s="21"/>
      <c r="O99" s="21"/>
      <c r="P99" s="21"/>
      <c r="Q99" s="21"/>
      <c r="R99" s="21"/>
      <c r="S99" s="21"/>
      <c r="T99" s="21"/>
      <c r="U99" s="21"/>
      <c r="V99" s="21"/>
      <c r="W99" s="21"/>
      <c r="X99" s="21"/>
      <c r="Y99" s="21"/>
      <c r="Z99" s="21"/>
    </row>
    <row r="100" spans="1:26" ht="15.75" customHeight="1">
      <c r="A100" s="21"/>
      <c r="B100" s="21"/>
      <c r="C100" s="21"/>
      <c r="D100" s="21"/>
      <c r="E100" s="21"/>
      <c r="F100" s="22"/>
      <c r="G100" s="22"/>
      <c r="H100" s="22"/>
      <c r="I100" s="21"/>
      <c r="J100" s="21"/>
      <c r="K100" s="21"/>
      <c r="L100" s="21"/>
      <c r="M100" s="21"/>
      <c r="N100" s="21"/>
      <c r="O100" s="21"/>
      <c r="P100" s="21"/>
      <c r="Q100" s="21"/>
      <c r="R100" s="21"/>
      <c r="S100" s="21"/>
      <c r="T100" s="21"/>
      <c r="U100" s="21"/>
      <c r="V100" s="21"/>
      <c r="W100" s="21"/>
      <c r="X100" s="21"/>
      <c r="Y100" s="21"/>
      <c r="Z100" s="21"/>
    </row>
    <row r="101" spans="1:26" ht="15.75" customHeight="1">
      <c r="A101" s="21"/>
      <c r="B101" s="21"/>
      <c r="C101" s="21"/>
      <c r="D101" s="21"/>
      <c r="E101" s="21"/>
      <c r="F101" s="22"/>
      <c r="G101" s="22"/>
      <c r="H101" s="22"/>
      <c r="I101" s="21"/>
      <c r="J101" s="21"/>
      <c r="K101" s="21"/>
      <c r="L101" s="21"/>
      <c r="M101" s="21"/>
      <c r="N101" s="21"/>
      <c r="O101" s="21"/>
      <c r="P101" s="21"/>
      <c r="Q101" s="21"/>
      <c r="R101" s="21"/>
      <c r="S101" s="21"/>
      <c r="T101" s="21"/>
      <c r="U101" s="21"/>
      <c r="V101" s="21"/>
      <c r="W101" s="21"/>
      <c r="X101" s="21"/>
      <c r="Y101" s="21"/>
      <c r="Z101" s="21"/>
    </row>
    <row r="102" spans="1:26" ht="15.75" customHeight="1">
      <c r="A102" s="21"/>
      <c r="B102" s="21"/>
      <c r="C102" s="21"/>
      <c r="D102" s="21"/>
      <c r="E102" s="21"/>
      <c r="F102" s="22"/>
      <c r="G102" s="22"/>
      <c r="H102" s="22"/>
      <c r="I102" s="21"/>
      <c r="J102" s="21"/>
      <c r="K102" s="21"/>
      <c r="L102" s="21"/>
      <c r="M102" s="21"/>
      <c r="N102" s="21"/>
      <c r="O102" s="21"/>
      <c r="P102" s="21"/>
      <c r="Q102" s="21"/>
      <c r="R102" s="21"/>
      <c r="S102" s="21"/>
      <c r="T102" s="21"/>
      <c r="U102" s="21"/>
      <c r="V102" s="21"/>
      <c r="W102" s="21"/>
      <c r="X102" s="21"/>
      <c r="Y102" s="21"/>
      <c r="Z102" s="21"/>
    </row>
    <row r="103" spans="1:26" ht="15.75" customHeight="1">
      <c r="A103" s="21"/>
      <c r="B103" s="21"/>
      <c r="C103" s="21"/>
      <c r="D103" s="21"/>
      <c r="E103" s="21"/>
      <c r="F103" s="22"/>
      <c r="G103" s="22"/>
      <c r="H103" s="22"/>
      <c r="I103" s="21"/>
      <c r="J103" s="21"/>
      <c r="K103" s="21"/>
      <c r="L103" s="21"/>
      <c r="M103" s="21"/>
      <c r="N103" s="21"/>
      <c r="O103" s="21"/>
      <c r="P103" s="21"/>
      <c r="Q103" s="21"/>
      <c r="R103" s="21"/>
      <c r="S103" s="21"/>
      <c r="T103" s="21"/>
      <c r="U103" s="21"/>
      <c r="V103" s="21"/>
      <c r="W103" s="21"/>
      <c r="X103" s="21"/>
      <c r="Y103" s="21"/>
      <c r="Z103" s="21"/>
    </row>
    <row r="104" spans="1:26" ht="15.75" customHeight="1">
      <c r="A104" s="21"/>
      <c r="B104" s="21"/>
      <c r="C104" s="21"/>
      <c r="D104" s="21"/>
      <c r="E104" s="21"/>
      <c r="F104" s="22"/>
      <c r="G104" s="22"/>
      <c r="H104" s="22"/>
      <c r="I104" s="21"/>
      <c r="J104" s="21"/>
      <c r="K104" s="21"/>
      <c r="L104" s="21"/>
      <c r="M104" s="21"/>
      <c r="N104" s="21"/>
      <c r="O104" s="21"/>
      <c r="P104" s="21"/>
      <c r="Q104" s="21"/>
      <c r="R104" s="21"/>
      <c r="S104" s="21"/>
      <c r="T104" s="21"/>
      <c r="U104" s="21"/>
      <c r="V104" s="21"/>
      <c r="W104" s="21"/>
      <c r="X104" s="21"/>
      <c r="Y104" s="21"/>
      <c r="Z104" s="21"/>
    </row>
    <row r="105" spans="1:26" ht="15.75" customHeight="1">
      <c r="A105" s="21"/>
      <c r="B105" s="21"/>
      <c r="C105" s="21"/>
      <c r="D105" s="21"/>
      <c r="E105" s="21"/>
      <c r="F105" s="22"/>
      <c r="G105" s="22"/>
      <c r="H105" s="22"/>
      <c r="I105" s="21"/>
      <c r="J105" s="21"/>
      <c r="K105" s="21"/>
      <c r="L105" s="21"/>
      <c r="M105" s="21"/>
      <c r="N105" s="21"/>
      <c r="O105" s="21"/>
      <c r="P105" s="21"/>
      <c r="Q105" s="21"/>
      <c r="R105" s="21"/>
      <c r="S105" s="21"/>
      <c r="T105" s="21"/>
      <c r="U105" s="21"/>
      <c r="V105" s="21"/>
      <c r="W105" s="21"/>
      <c r="X105" s="21"/>
      <c r="Y105" s="21"/>
      <c r="Z105" s="21"/>
    </row>
    <row r="106" spans="1:26" ht="15.75" customHeight="1">
      <c r="A106" s="21"/>
      <c r="B106" s="21"/>
      <c r="C106" s="21"/>
      <c r="D106" s="21"/>
      <c r="E106" s="21"/>
      <c r="F106" s="22"/>
      <c r="G106" s="22"/>
      <c r="H106" s="22"/>
      <c r="I106" s="21"/>
      <c r="J106" s="21"/>
      <c r="K106" s="21"/>
      <c r="L106" s="21"/>
      <c r="M106" s="21"/>
      <c r="N106" s="21"/>
      <c r="O106" s="21"/>
      <c r="P106" s="21"/>
      <c r="Q106" s="21"/>
      <c r="R106" s="21"/>
      <c r="S106" s="21"/>
      <c r="T106" s="21"/>
      <c r="U106" s="21"/>
      <c r="V106" s="21"/>
      <c r="W106" s="21"/>
      <c r="X106" s="21"/>
      <c r="Y106" s="21"/>
      <c r="Z106" s="21"/>
    </row>
    <row r="107" spans="1:26" ht="15.75" customHeight="1">
      <c r="A107" s="21"/>
      <c r="B107" s="21"/>
      <c r="C107" s="21"/>
      <c r="D107" s="21"/>
      <c r="E107" s="21"/>
      <c r="F107" s="22"/>
      <c r="G107" s="22"/>
      <c r="H107" s="22"/>
      <c r="I107" s="21"/>
      <c r="J107" s="21"/>
      <c r="K107" s="21"/>
      <c r="L107" s="21"/>
      <c r="M107" s="21"/>
      <c r="N107" s="21"/>
      <c r="O107" s="21"/>
      <c r="P107" s="21"/>
      <c r="Q107" s="21"/>
      <c r="R107" s="21"/>
      <c r="S107" s="21"/>
      <c r="T107" s="21"/>
      <c r="U107" s="21"/>
      <c r="V107" s="21"/>
      <c r="W107" s="21"/>
      <c r="X107" s="21"/>
      <c r="Y107" s="21"/>
      <c r="Z107" s="21"/>
    </row>
    <row r="108" spans="1:26" ht="15.75" customHeight="1">
      <c r="A108" s="21"/>
      <c r="B108" s="21"/>
      <c r="C108" s="21"/>
      <c r="D108" s="21"/>
      <c r="E108" s="21"/>
      <c r="F108" s="22"/>
      <c r="G108" s="22"/>
      <c r="H108" s="22"/>
      <c r="I108" s="21"/>
      <c r="J108" s="21"/>
      <c r="K108" s="21"/>
      <c r="L108" s="21"/>
      <c r="M108" s="21"/>
      <c r="N108" s="21"/>
      <c r="O108" s="21"/>
      <c r="P108" s="21"/>
      <c r="Q108" s="21"/>
      <c r="R108" s="21"/>
      <c r="S108" s="21"/>
      <c r="T108" s="21"/>
      <c r="U108" s="21"/>
      <c r="V108" s="21"/>
      <c r="W108" s="21"/>
      <c r="X108" s="21"/>
      <c r="Y108" s="21"/>
      <c r="Z108" s="21"/>
    </row>
    <row r="109" spans="1:26" ht="15.75" customHeight="1">
      <c r="A109" s="21"/>
      <c r="B109" s="21"/>
      <c r="C109" s="21"/>
      <c r="D109" s="21"/>
      <c r="E109" s="21"/>
      <c r="F109" s="22"/>
      <c r="G109" s="22"/>
      <c r="H109" s="22"/>
      <c r="I109" s="21"/>
      <c r="J109" s="21"/>
      <c r="K109" s="21"/>
      <c r="L109" s="21"/>
      <c r="M109" s="21"/>
      <c r="N109" s="21"/>
      <c r="O109" s="21"/>
      <c r="P109" s="21"/>
      <c r="Q109" s="21"/>
      <c r="R109" s="21"/>
      <c r="S109" s="21"/>
      <c r="T109" s="21"/>
      <c r="U109" s="21"/>
      <c r="V109" s="21"/>
      <c r="W109" s="21"/>
      <c r="X109" s="21"/>
      <c r="Y109" s="21"/>
      <c r="Z109" s="21"/>
    </row>
    <row r="110" spans="1:26" ht="15.75" customHeight="1">
      <c r="A110" s="21"/>
      <c r="B110" s="21"/>
      <c r="C110" s="21"/>
      <c r="D110" s="21"/>
      <c r="E110" s="21"/>
      <c r="F110" s="22"/>
      <c r="G110" s="22"/>
      <c r="H110" s="22"/>
      <c r="I110" s="21"/>
      <c r="J110" s="21"/>
      <c r="K110" s="21"/>
      <c r="L110" s="21"/>
      <c r="M110" s="21"/>
      <c r="N110" s="21"/>
      <c r="O110" s="21"/>
      <c r="P110" s="21"/>
      <c r="Q110" s="21"/>
      <c r="R110" s="21"/>
      <c r="S110" s="21"/>
      <c r="T110" s="21"/>
      <c r="U110" s="21"/>
      <c r="V110" s="21"/>
      <c r="W110" s="21"/>
      <c r="X110" s="21"/>
      <c r="Y110" s="21"/>
      <c r="Z110" s="21"/>
    </row>
    <row r="111" spans="1:26" ht="15.75" customHeight="1">
      <c r="A111" s="21"/>
      <c r="B111" s="21"/>
      <c r="C111" s="21"/>
      <c r="D111" s="21"/>
      <c r="E111" s="21"/>
      <c r="F111" s="22"/>
      <c r="G111" s="22"/>
      <c r="H111" s="22"/>
      <c r="I111" s="21"/>
      <c r="J111" s="21"/>
      <c r="K111" s="21"/>
      <c r="L111" s="21"/>
      <c r="M111" s="21"/>
      <c r="N111" s="21"/>
      <c r="O111" s="21"/>
      <c r="P111" s="21"/>
      <c r="Q111" s="21"/>
      <c r="R111" s="21"/>
      <c r="S111" s="21"/>
      <c r="T111" s="21"/>
      <c r="U111" s="21"/>
      <c r="V111" s="21"/>
      <c r="W111" s="21"/>
      <c r="X111" s="21"/>
      <c r="Y111" s="21"/>
      <c r="Z111" s="21"/>
    </row>
    <row r="112" spans="1:26" ht="15.75" customHeight="1">
      <c r="A112" s="21"/>
      <c r="B112" s="21"/>
      <c r="C112" s="21"/>
      <c r="D112" s="21"/>
      <c r="E112" s="21"/>
      <c r="F112" s="22"/>
      <c r="G112" s="22"/>
      <c r="H112" s="22"/>
      <c r="I112" s="21"/>
      <c r="J112" s="21"/>
      <c r="K112" s="21"/>
      <c r="L112" s="21"/>
      <c r="M112" s="21"/>
      <c r="N112" s="21"/>
      <c r="O112" s="21"/>
      <c r="P112" s="21"/>
      <c r="Q112" s="21"/>
      <c r="R112" s="21"/>
      <c r="S112" s="21"/>
      <c r="T112" s="21"/>
      <c r="U112" s="21"/>
      <c r="V112" s="21"/>
      <c r="W112" s="21"/>
      <c r="X112" s="21"/>
      <c r="Y112" s="21"/>
      <c r="Z112" s="21"/>
    </row>
    <row r="113" spans="1:26" ht="15.75" customHeight="1">
      <c r="A113" s="21"/>
      <c r="B113" s="21"/>
      <c r="C113" s="21"/>
      <c r="D113" s="21"/>
      <c r="E113" s="21"/>
      <c r="F113" s="22"/>
      <c r="G113" s="22"/>
      <c r="H113" s="22"/>
      <c r="I113" s="21"/>
      <c r="J113" s="21"/>
      <c r="K113" s="21"/>
      <c r="L113" s="21"/>
      <c r="M113" s="21"/>
      <c r="N113" s="21"/>
      <c r="O113" s="21"/>
      <c r="P113" s="21"/>
      <c r="Q113" s="21"/>
      <c r="R113" s="21"/>
      <c r="S113" s="21"/>
      <c r="T113" s="21"/>
      <c r="U113" s="21"/>
      <c r="V113" s="21"/>
      <c r="W113" s="21"/>
      <c r="X113" s="21"/>
      <c r="Y113" s="21"/>
      <c r="Z113" s="21"/>
    </row>
    <row r="114" spans="1:26" ht="15.75" customHeight="1">
      <c r="A114" s="21"/>
      <c r="B114" s="21"/>
      <c r="C114" s="21"/>
      <c r="D114" s="21"/>
      <c r="E114" s="21"/>
      <c r="F114" s="22"/>
      <c r="G114" s="22"/>
      <c r="H114" s="22"/>
      <c r="I114" s="21"/>
      <c r="J114" s="21"/>
      <c r="K114" s="21"/>
      <c r="L114" s="21"/>
      <c r="M114" s="21"/>
      <c r="N114" s="21"/>
      <c r="O114" s="21"/>
      <c r="P114" s="21"/>
      <c r="Q114" s="21"/>
      <c r="R114" s="21"/>
      <c r="S114" s="21"/>
      <c r="T114" s="21"/>
      <c r="U114" s="21"/>
      <c r="V114" s="21"/>
      <c r="W114" s="21"/>
      <c r="X114" s="21"/>
      <c r="Y114" s="21"/>
      <c r="Z114" s="21"/>
    </row>
    <row r="115" spans="1:26" ht="15.75" customHeight="1">
      <c r="A115" s="21"/>
      <c r="B115" s="21"/>
      <c r="C115" s="21"/>
      <c r="D115" s="21"/>
      <c r="E115" s="21"/>
      <c r="F115" s="22"/>
      <c r="G115" s="22"/>
      <c r="H115" s="22"/>
      <c r="I115" s="21"/>
      <c r="J115" s="21"/>
      <c r="K115" s="21"/>
      <c r="L115" s="21"/>
      <c r="M115" s="21"/>
      <c r="N115" s="21"/>
      <c r="O115" s="21"/>
      <c r="P115" s="21"/>
      <c r="Q115" s="21"/>
      <c r="R115" s="21"/>
      <c r="S115" s="21"/>
      <c r="T115" s="21"/>
      <c r="U115" s="21"/>
      <c r="V115" s="21"/>
      <c r="W115" s="21"/>
      <c r="X115" s="21"/>
      <c r="Y115" s="21"/>
      <c r="Z115" s="21"/>
    </row>
    <row r="116" spans="1:26" ht="15.75" customHeight="1">
      <c r="A116" s="21"/>
      <c r="B116" s="21"/>
      <c r="C116" s="21"/>
      <c r="D116" s="21"/>
      <c r="E116" s="21"/>
      <c r="F116" s="22"/>
      <c r="G116" s="22"/>
      <c r="H116" s="22"/>
      <c r="I116" s="21"/>
      <c r="J116" s="21"/>
      <c r="K116" s="21"/>
      <c r="L116" s="21"/>
      <c r="M116" s="21"/>
      <c r="N116" s="21"/>
      <c r="O116" s="21"/>
      <c r="P116" s="21"/>
      <c r="Q116" s="21"/>
      <c r="R116" s="21"/>
      <c r="S116" s="21"/>
      <c r="T116" s="21"/>
      <c r="U116" s="21"/>
      <c r="V116" s="21"/>
      <c r="W116" s="21"/>
      <c r="X116" s="21"/>
      <c r="Y116" s="21"/>
      <c r="Z116" s="21"/>
    </row>
    <row r="117" spans="1:26" ht="15.75" customHeight="1">
      <c r="A117" s="21"/>
      <c r="B117" s="21"/>
      <c r="C117" s="21"/>
      <c r="D117" s="21"/>
      <c r="E117" s="21"/>
      <c r="F117" s="22"/>
      <c r="G117" s="22"/>
      <c r="H117" s="22"/>
      <c r="I117" s="21"/>
      <c r="J117" s="21"/>
      <c r="K117" s="21"/>
      <c r="L117" s="21"/>
      <c r="M117" s="21"/>
      <c r="N117" s="21"/>
      <c r="O117" s="21"/>
      <c r="P117" s="21"/>
      <c r="Q117" s="21"/>
      <c r="R117" s="21"/>
      <c r="S117" s="21"/>
      <c r="T117" s="21"/>
      <c r="U117" s="21"/>
      <c r="V117" s="21"/>
      <c r="W117" s="21"/>
      <c r="X117" s="21"/>
      <c r="Y117" s="21"/>
      <c r="Z117" s="21"/>
    </row>
    <row r="118" spans="1:26" ht="15.75" customHeight="1">
      <c r="A118" s="21"/>
      <c r="B118" s="21"/>
      <c r="C118" s="21"/>
      <c r="D118" s="21"/>
      <c r="E118" s="21"/>
      <c r="F118" s="22"/>
      <c r="G118" s="22"/>
      <c r="H118" s="22"/>
      <c r="I118" s="21"/>
      <c r="J118" s="21"/>
      <c r="K118" s="21"/>
      <c r="L118" s="21"/>
      <c r="M118" s="21"/>
      <c r="N118" s="21"/>
      <c r="O118" s="21"/>
      <c r="P118" s="21"/>
      <c r="Q118" s="21"/>
      <c r="R118" s="21"/>
      <c r="S118" s="21"/>
      <c r="T118" s="21"/>
      <c r="U118" s="21"/>
      <c r="V118" s="21"/>
      <c r="W118" s="21"/>
      <c r="X118" s="21"/>
      <c r="Y118" s="21"/>
      <c r="Z118" s="21"/>
    </row>
    <row r="119" spans="1:26" ht="15.75" customHeight="1">
      <c r="A119" s="21"/>
      <c r="B119" s="21"/>
      <c r="C119" s="21"/>
      <c r="D119" s="21"/>
      <c r="E119" s="21"/>
      <c r="F119" s="22"/>
      <c r="G119" s="22"/>
      <c r="H119" s="22"/>
      <c r="I119" s="21"/>
      <c r="J119" s="21"/>
      <c r="K119" s="21"/>
      <c r="L119" s="21"/>
      <c r="M119" s="21"/>
      <c r="N119" s="21"/>
      <c r="O119" s="21"/>
      <c r="P119" s="21"/>
      <c r="Q119" s="21"/>
      <c r="R119" s="21"/>
      <c r="S119" s="21"/>
      <c r="T119" s="21"/>
      <c r="U119" s="21"/>
      <c r="V119" s="21"/>
      <c r="W119" s="21"/>
      <c r="X119" s="21"/>
      <c r="Y119" s="21"/>
      <c r="Z119" s="21"/>
    </row>
    <row r="120" spans="1:26" ht="15.75" customHeight="1">
      <c r="A120" s="21"/>
      <c r="B120" s="21"/>
      <c r="C120" s="21"/>
      <c r="D120" s="21"/>
      <c r="E120" s="21"/>
      <c r="F120" s="22"/>
      <c r="G120" s="22"/>
      <c r="H120" s="22"/>
      <c r="I120" s="21"/>
      <c r="J120" s="21"/>
      <c r="K120" s="21"/>
      <c r="L120" s="21"/>
      <c r="M120" s="21"/>
      <c r="N120" s="21"/>
      <c r="O120" s="21"/>
      <c r="P120" s="21"/>
      <c r="Q120" s="21"/>
      <c r="R120" s="21"/>
      <c r="S120" s="21"/>
      <c r="T120" s="21"/>
      <c r="U120" s="21"/>
      <c r="V120" s="21"/>
      <c r="W120" s="21"/>
      <c r="X120" s="21"/>
      <c r="Y120" s="21"/>
      <c r="Z120" s="21"/>
    </row>
    <row r="121" spans="1:26" ht="15.75" customHeight="1">
      <c r="A121" s="21"/>
      <c r="B121" s="21"/>
      <c r="C121" s="21"/>
      <c r="D121" s="21"/>
      <c r="E121" s="21"/>
      <c r="F121" s="22"/>
      <c r="G121" s="22"/>
      <c r="H121" s="22"/>
      <c r="I121" s="21"/>
      <c r="J121" s="21"/>
      <c r="K121" s="21"/>
      <c r="L121" s="21"/>
      <c r="M121" s="21"/>
      <c r="N121" s="21"/>
      <c r="O121" s="21"/>
      <c r="P121" s="21"/>
      <c r="Q121" s="21"/>
      <c r="R121" s="21"/>
      <c r="S121" s="21"/>
      <c r="T121" s="21"/>
      <c r="U121" s="21"/>
      <c r="V121" s="21"/>
      <c r="W121" s="21"/>
      <c r="X121" s="21"/>
      <c r="Y121" s="21"/>
      <c r="Z121" s="21"/>
    </row>
    <row r="122" spans="1:26" ht="15.75" customHeight="1">
      <c r="A122" s="21"/>
      <c r="B122" s="21"/>
      <c r="C122" s="21"/>
      <c r="D122" s="21"/>
      <c r="E122" s="21"/>
      <c r="F122" s="22"/>
      <c r="G122" s="22"/>
      <c r="H122" s="22"/>
      <c r="I122" s="21"/>
      <c r="J122" s="21"/>
      <c r="K122" s="21"/>
      <c r="L122" s="21"/>
      <c r="M122" s="21"/>
      <c r="N122" s="21"/>
      <c r="O122" s="21"/>
      <c r="P122" s="21"/>
      <c r="Q122" s="21"/>
      <c r="R122" s="21"/>
      <c r="S122" s="21"/>
      <c r="T122" s="21"/>
      <c r="U122" s="21"/>
      <c r="V122" s="21"/>
      <c r="W122" s="21"/>
      <c r="X122" s="21"/>
      <c r="Y122" s="21"/>
      <c r="Z122" s="21"/>
    </row>
    <row r="123" spans="1:26" ht="15.75" customHeight="1">
      <c r="A123" s="21"/>
      <c r="B123" s="21"/>
      <c r="C123" s="21"/>
      <c r="D123" s="21"/>
      <c r="E123" s="21"/>
      <c r="F123" s="22"/>
      <c r="G123" s="22"/>
      <c r="H123" s="22"/>
      <c r="I123" s="21"/>
      <c r="J123" s="21"/>
      <c r="K123" s="21"/>
      <c r="L123" s="21"/>
      <c r="M123" s="21"/>
      <c r="N123" s="21"/>
      <c r="O123" s="21"/>
      <c r="P123" s="21"/>
      <c r="Q123" s="21"/>
      <c r="R123" s="21"/>
      <c r="S123" s="21"/>
      <c r="T123" s="21"/>
      <c r="U123" s="21"/>
      <c r="V123" s="21"/>
      <c r="W123" s="21"/>
      <c r="X123" s="21"/>
      <c r="Y123" s="21"/>
      <c r="Z123" s="21"/>
    </row>
    <row r="124" spans="1:26" ht="15.75" customHeight="1">
      <c r="A124" s="21"/>
      <c r="B124" s="21"/>
      <c r="C124" s="21"/>
      <c r="D124" s="21"/>
      <c r="E124" s="21"/>
      <c r="F124" s="22"/>
      <c r="G124" s="22"/>
      <c r="H124" s="22"/>
      <c r="I124" s="21"/>
      <c r="J124" s="21"/>
      <c r="K124" s="21"/>
      <c r="L124" s="21"/>
      <c r="M124" s="21"/>
      <c r="N124" s="21"/>
      <c r="O124" s="21"/>
      <c r="P124" s="21"/>
      <c r="Q124" s="21"/>
      <c r="R124" s="21"/>
      <c r="S124" s="21"/>
      <c r="T124" s="21"/>
      <c r="U124" s="21"/>
      <c r="V124" s="21"/>
      <c r="W124" s="21"/>
      <c r="X124" s="21"/>
      <c r="Y124" s="21"/>
      <c r="Z124" s="21"/>
    </row>
    <row r="125" spans="1:26" ht="15.75" customHeight="1">
      <c r="A125" s="21"/>
      <c r="B125" s="21"/>
      <c r="C125" s="21"/>
      <c r="D125" s="21"/>
      <c r="E125" s="21"/>
      <c r="F125" s="22"/>
      <c r="G125" s="22"/>
      <c r="H125" s="22"/>
      <c r="I125" s="21"/>
      <c r="J125" s="21"/>
      <c r="K125" s="21"/>
      <c r="L125" s="21"/>
      <c r="M125" s="21"/>
      <c r="N125" s="21"/>
      <c r="O125" s="21"/>
      <c r="P125" s="21"/>
      <c r="Q125" s="21"/>
      <c r="R125" s="21"/>
      <c r="S125" s="21"/>
      <c r="T125" s="21"/>
      <c r="U125" s="21"/>
      <c r="V125" s="21"/>
      <c r="W125" s="21"/>
      <c r="X125" s="21"/>
      <c r="Y125" s="21"/>
      <c r="Z125" s="21"/>
    </row>
    <row r="126" spans="1:26" ht="15.75" customHeight="1">
      <c r="A126" s="21"/>
      <c r="B126" s="21"/>
      <c r="C126" s="21"/>
      <c r="D126" s="21"/>
      <c r="E126" s="21"/>
      <c r="F126" s="22"/>
      <c r="G126" s="22"/>
      <c r="H126" s="22"/>
      <c r="I126" s="21"/>
      <c r="J126" s="21"/>
      <c r="K126" s="21"/>
      <c r="L126" s="21"/>
      <c r="M126" s="21"/>
      <c r="N126" s="21"/>
      <c r="O126" s="21"/>
      <c r="P126" s="21"/>
      <c r="Q126" s="21"/>
      <c r="R126" s="21"/>
      <c r="S126" s="21"/>
      <c r="T126" s="21"/>
      <c r="U126" s="21"/>
      <c r="V126" s="21"/>
      <c r="W126" s="21"/>
      <c r="X126" s="21"/>
      <c r="Y126" s="21"/>
      <c r="Z126" s="21"/>
    </row>
    <row r="127" spans="1:26" ht="15.75" customHeight="1">
      <c r="A127" s="21"/>
      <c r="B127" s="21"/>
      <c r="C127" s="21"/>
      <c r="D127" s="21"/>
      <c r="E127" s="21"/>
      <c r="F127" s="22"/>
      <c r="G127" s="22"/>
      <c r="H127" s="22"/>
      <c r="I127" s="21"/>
      <c r="J127" s="21"/>
      <c r="K127" s="21"/>
      <c r="L127" s="21"/>
      <c r="M127" s="21"/>
      <c r="N127" s="21"/>
      <c r="O127" s="21"/>
      <c r="P127" s="21"/>
      <c r="Q127" s="21"/>
      <c r="R127" s="21"/>
      <c r="S127" s="21"/>
      <c r="T127" s="21"/>
      <c r="U127" s="21"/>
      <c r="V127" s="21"/>
      <c r="W127" s="21"/>
      <c r="X127" s="21"/>
      <c r="Y127" s="21"/>
      <c r="Z127" s="21"/>
    </row>
    <row r="128" spans="1:26" ht="15.75" customHeight="1">
      <c r="A128" s="21"/>
      <c r="B128" s="21"/>
      <c r="C128" s="21"/>
      <c r="D128" s="21"/>
      <c r="E128" s="21"/>
      <c r="F128" s="22"/>
      <c r="G128" s="22"/>
      <c r="H128" s="22"/>
      <c r="I128" s="21"/>
      <c r="J128" s="21"/>
      <c r="K128" s="21"/>
      <c r="L128" s="21"/>
      <c r="M128" s="21"/>
      <c r="N128" s="21"/>
      <c r="O128" s="21"/>
      <c r="P128" s="21"/>
      <c r="Q128" s="21"/>
      <c r="R128" s="21"/>
      <c r="S128" s="21"/>
      <c r="T128" s="21"/>
      <c r="U128" s="21"/>
      <c r="V128" s="21"/>
      <c r="W128" s="21"/>
      <c r="X128" s="21"/>
      <c r="Y128" s="21"/>
      <c r="Z128" s="21"/>
    </row>
    <row r="129" spans="1:26" ht="15.75" customHeight="1">
      <c r="A129" s="21"/>
      <c r="B129" s="21"/>
      <c r="C129" s="21"/>
      <c r="D129" s="21"/>
      <c r="E129" s="21"/>
      <c r="F129" s="22"/>
      <c r="G129" s="22"/>
      <c r="H129" s="22"/>
      <c r="I129" s="21"/>
      <c r="J129" s="21"/>
      <c r="K129" s="21"/>
      <c r="L129" s="21"/>
      <c r="M129" s="21"/>
      <c r="N129" s="21"/>
      <c r="O129" s="21"/>
      <c r="P129" s="21"/>
      <c r="Q129" s="21"/>
      <c r="R129" s="21"/>
      <c r="S129" s="21"/>
      <c r="T129" s="21"/>
      <c r="U129" s="21"/>
      <c r="V129" s="21"/>
      <c r="W129" s="21"/>
      <c r="X129" s="21"/>
      <c r="Y129" s="21"/>
      <c r="Z129" s="21"/>
    </row>
    <row r="130" spans="1:26" ht="15.75" customHeight="1">
      <c r="A130" s="21"/>
      <c r="B130" s="21"/>
      <c r="C130" s="21"/>
      <c r="D130" s="21"/>
      <c r="E130" s="21"/>
      <c r="F130" s="22"/>
      <c r="G130" s="22"/>
      <c r="H130" s="22"/>
      <c r="I130" s="21"/>
      <c r="J130" s="21"/>
      <c r="K130" s="21"/>
      <c r="L130" s="21"/>
      <c r="M130" s="21"/>
      <c r="N130" s="21"/>
      <c r="O130" s="21"/>
      <c r="P130" s="21"/>
      <c r="Q130" s="21"/>
      <c r="R130" s="21"/>
      <c r="S130" s="21"/>
      <c r="T130" s="21"/>
      <c r="U130" s="21"/>
      <c r="V130" s="21"/>
      <c r="W130" s="21"/>
      <c r="X130" s="21"/>
      <c r="Y130" s="21"/>
      <c r="Z130" s="21"/>
    </row>
    <row r="131" spans="1:26" ht="15.75" customHeight="1">
      <c r="A131" s="21"/>
      <c r="B131" s="21"/>
      <c r="C131" s="21"/>
      <c r="D131" s="21"/>
      <c r="E131" s="21"/>
      <c r="F131" s="22"/>
      <c r="G131" s="22"/>
      <c r="H131" s="22"/>
      <c r="I131" s="21"/>
      <c r="J131" s="21"/>
      <c r="K131" s="21"/>
      <c r="L131" s="21"/>
      <c r="M131" s="21"/>
      <c r="N131" s="21"/>
      <c r="O131" s="21"/>
      <c r="P131" s="21"/>
      <c r="Q131" s="21"/>
      <c r="R131" s="21"/>
      <c r="S131" s="21"/>
      <c r="T131" s="21"/>
      <c r="U131" s="21"/>
      <c r="V131" s="21"/>
      <c r="W131" s="21"/>
      <c r="X131" s="21"/>
      <c r="Y131" s="21"/>
      <c r="Z131" s="21"/>
    </row>
    <row r="132" spans="1:26" ht="15.75" customHeight="1">
      <c r="A132" s="21"/>
      <c r="B132" s="21"/>
      <c r="C132" s="21"/>
      <c r="D132" s="21"/>
      <c r="E132" s="21"/>
      <c r="F132" s="22"/>
      <c r="G132" s="22"/>
      <c r="H132" s="22"/>
      <c r="I132" s="21"/>
      <c r="J132" s="21"/>
      <c r="K132" s="21"/>
      <c r="L132" s="21"/>
      <c r="M132" s="21"/>
      <c r="N132" s="21"/>
      <c r="O132" s="21"/>
      <c r="P132" s="21"/>
      <c r="Q132" s="21"/>
      <c r="R132" s="21"/>
      <c r="S132" s="21"/>
      <c r="T132" s="21"/>
      <c r="U132" s="21"/>
      <c r="V132" s="21"/>
      <c r="W132" s="21"/>
      <c r="X132" s="21"/>
      <c r="Y132" s="21"/>
      <c r="Z132" s="21"/>
    </row>
    <row r="133" spans="1:26" ht="15.75" customHeight="1">
      <c r="A133" s="21"/>
      <c r="B133" s="21"/>
      <c r="C133" s="21"/>
      <c r="D133" s="21"/>
      <c r="E133" s="21"/>
      <c r="F133" s="22"/>
      <c r="G133" s="22"/>
      <c r="H133" s="22"/>
      <c r="I133" s="21"/>
      <c r="J133" s="21"/>
      <c r="K133" s="21"/>
      <c r="L133" s="21"/>
      <c r="M133" s="21"/>
      <c r="N133" s="21"/>
      <c r="O133" s="21"/>
      <c r="P133" s="21"/>
      <c r="Q133" s="21"/>
      <c r="R133" s="21"/>
      <c r="S133" s="21"/>
      <c r="T133" s="21"/>
      <c r="U133" s="21"/>
      <c r="V133" s="21"/>
      <c r="W133" s="21"/>
      <c r="X133" s="21"/>
      <c r="Y133" s="21"/>
      <c r="Z133" s="21"/>
    </row>
    <row r="134" spans="1:26" ht="15.75" customHeight="1">
      <c r="A134" s="21"/>
      <c r="B134" s="21"/>
      <c r="C134" s="21"/>
      <c r="D134" s="21"/>
      <c r="E134" s="21"/>
      <c r="F134" s="22"/>
      <c r="G134" s="22"/>
      <c r="H134" s="22"/>
      <c r="I134" s="21"/>
      <c r="J134" s="21"/>
      <c r="K134" s="21"/>
      <c r="L134" s="21"/>
      <c r="M134" s="21"/>
      <c r="N134" s="21"/>
      <c r="O134" s="21"/>
      <c r="P134" s="21"/>
      <c r="Q134" s="21"/>
      <c r="R134" s="21"/>
      <c r="S134" s="21"/>
      <c r="T134" s="21"/>
      <c r="U134" s="21"/>
      <c r="V134" s="21"/>
      <c r="W134" s="21"/>
      <c r="X134" s="21"/>
      <c r="Y134" s="21"/>
      <c r="Z134" s="21"/>
    </row>
    <row r="135" spans="1:26" ht="15.75" customHeight="1">
      <c r="A135" s="21"/>
      <c r="B135" s="21"/>
      <c r="C135" s="21"/>
      <c r="D135" s="21"/>
      <c r="E135" s="21"/>
      <c r="F135" s="22"/>
      <c r="G135" s="22"/>
      <c r="H135" s="22"/>
      <c r="I135" s="21"/>
      <c r="J135" s="21"/>
      <c r="K135" s="21"/>
      <c r="L135" s="21"/>
      <c r="M135" s="21"/>
      <c r="N135" s="21"/>
      <c r="O135" s="21"/>
      <c r="P135" s="21"/>
      <c r="Q135" s="21"/>
      <c r="R135" s="21"/>
      <c r="S135" s="21"/>
      <c r="T135" s="21"/>
      <c r="U135" s="21"/>
      <c r="V135" s="21"/>
      <c r="W135" s="21"/>
      <c r="X135" s="21"/>
      <c r="Y135" s="21"/>
      <c r="Z135" s="21"/>
    </row>
    <row r="136" spans="1:26" ht="15.75" customHeight="1">
      <c r="A136" s="21"/>
      <c r="B136" s="21"/>
      <c r="C136" s="21"/>
      <c r="D136" s="21"/>
      <c r="E136" s="21"/>
      <c r="F136" s="22"/>
      <c r="G136" s="22"/>
      <c r="H136" s="22"/>
      <c r="I136" s="21"/>
      <c r="J136" s="21"/>
      <c r="K136" s="21"/>
      <c r="L136" s="21"/>
      <c r="M136" s="21"/>
      <c r="N136" s="21"/>
      <c r="O136" s="21"/>
      <c r="P136" s="21"/>
      <c r="Q136" s="21"/>
      <c r="R136" s="21"/>
      <c r="S136" s="21"/>
      <c r="T136" s="21"/>
      <c r="U136" s="21"/>
      <c r="V136" s="21"/>
      <c r="W136" s="21"/>
      <c r="X136" s="21"/>
      <c r="Y136" s="21"/>
      <c r="Z136" s="21"/>
    </row>
    <row r="137" spans="1:26" ht="15.75" customHeight="1">
      <c r="A137" s="21"/>
      <c r="B137" s="21"/>
      <c r="C137" s="21"/>
      <c r="D137" s="21"/>
      <c r="E137" s="21"/>
      <c r="F137" s="22"/>
      <c r="G137" s="22"/>
      <c r="H137" s="22"/>
      <c r="I137" s="21"/>
      <c r="J137" s="21"/>
      <c r="K137" s="21"/>
      <c r="L137" s="21"/>
      <c r="M137" s="21"/>
      <c r="N137" s="21"/>
      <c r="O137" s="21"/>
      <c r="P137" s="21"/>
      <c r="Q137" s="21"/>
      <c r="R137" s="21"/>
      <c r="S137" s="21"/>
      <c r="T137" s="21"/>
      <c r="U137" s="21"/>
      <c r="V137" s="21"/>
      <c r="W137" s="21"/>
      <c r="X137" s="21"/>
      <c r="Y137" s="21"/>
      <c r="Z137" s="21"/>
    </row>
    <row r="138" spans="1:26" ht="15.75" customHeight="1">
      <c r="A138" s="21"/>
      <c r="B138" s="21"/>
      <c r="C138" s="21"/>
      <c r="D138" s="21"/>
      <c r="E138" s="21"/>
      <c r="F138" s="22"/>
      <c r="G138" s="22"/>
      <c r="H138" s="22"/>
      <c r="I138" s="21"/>
      <c r="J138" s="21"/>
      <c r="K138" s="21"/>
      <c r="L138" s="21"/>
      <c r="M138" s="21"/>
      <c r="N138" s="21"/>
      <c r="O138" s="21"/>
      <c r="P138" s="21"/>
      <c r="Q138" s="21"/>
      <c r="R138" s="21"/>
      <c r="S138" s="21"/>
      <c r="T138" s="21"/>
      <c r="U138" s="21"/>
      <c r="V138" s="21"/>
      <c r="W138" s="21"/>
      <c r="X138" s="21"/>
      <c r="Y138" s="21"/>
      <c r="Z138" s="21"/>
    </row>
    <row r="139" spans="1:26" ht="15.75" customHeight="1">
      <c r="A139" s="21"/>
      <c r="B139" s="21"/>
      <c r="C139" s="21"/>
      <c r="D139" s="21"/>
      <c r="E139" s="21"/>
      <c r="F139" s="22"/>
      <c r="G139" s="22"/>
      <c r="H139" s="22"/>
      <c r="I139" s="21"/>
      <c r="J139" s="21"/>
      <c r="K139" s="21"/>
      <c r="L139" s="21"/>
      <c r="M139" s="21"/>
      <c r="N139" s="21"/>
      <c r="O139" s="21"/>
      <c r="P139" s="21"/>
      <c r="Q139" s="21"/>
      <c r="R139" s="21"/>
      <c r="S139" s="21"/>
      <c r="T139" s="21"/>
      <c r="U139" s="21"/>
      <c r="V139" s="21"/>
      <c r="W139" s="21"/>
      <c r="X139" s="21"/>
      <c r="Y139" s="21"/>
      <c r="Z139" s="21"/>
    </row>
    <row r="140" spans="1:26" ht="15.75" customHeight="1">
      <c r="A140" s="21"/>
      <c r="B140" s="21"/>
      <c r="C140" s="21"/>
      <c r="D140" s="21"/>
      <c r="E140" s="21"/>
      <c r="F140" s="22"/>
      <c r="G140" s="22"/>
      <c r="H140" s="22"/>
      <c r="I140" s="21"/>
      <c r="J140" s="21"/>
      <c r="K140" s="21"/>
      <c r="L140" s="21"/>
      <c r="M140" s="21"/>
      <c r="N140" s="21"/>
      <c r="O140" s="21"/>
      <c r="P140" s="21"/>
      <c r="Q140" s="21"/>
      <c r="R140" s="21"/>
      <c r="S140" s="21"/>
      <c r="T140" s="21"/>
      <c r="U140" s="21"/>
      <c r="V140" s="21"/>
      <c r="W140" s="21"/>
      <c r="X140" s="21"/>
      <c r="Y140" s="21"/>
      <c r="Z140" s="21"/>
    </row>
    <row r="141" spans="1:26" ht="15.75" customHeight="1">
      <c r="A141" s="21"/>
      <c r="B141" s="21"/>
      <c r="C141" s="21"/>
      <c r="D141" s="21"/>
      <c r="E141" s="21"/>
      <c r="F141" s="22"/>
      <c r="G141" s="22"/>
      <c r="H141" s="22"/>
      <c r="I141" s="21"/>
      <c r="J141" s="21"/>
      <c r="K141" s="21"/>
      <c r="L141" s="21"/>
      <c r="M141" s="21"/>
      <c r="N141" s="21"/>
      <c r="O141" s="21"/>
      <c r="P141" s="21"/>
      <c r="Q141" s="21"/>
      <c r="R141" s="21"/>
      <c r="S141" s="21"/>
      <c r="T141" s="21"/>
      <c r="U141" s="21"/>
      <c r="V141" s="21"/>
      <c r="W141" s="21"/>
      <c r="X141" s="21"/>
      <c r="Y141" s="21"/>
      <c r="Z141" s="21"/>
    </row>
    <row r="142" spans="1:26" ht="15.75" customHeight="1">
      <c r="A142" s="21"/>
      <c r="B142" s="21"/>
      <c r="C142" s="21"/>
      <c r="D142" s="21"/>
      <c r="E142" s="21"/>
      <c r="F142" s="22"/>
      <c r="G142" s="22"/>
      <c r="H142" s="22"/>
      <c r="I142" s="21"/>
      <c r="J142" s="21"/>
      <c r="K142" s="21"/>
      <c r="L142" s="21"/>
      <c r="M142" s="21"/>
      <c r="N142" s="21"/>
      <c r="O142" s="21"/>
      <c r="P142" s="21"/>
      <c r="Q142" s="21"/>
      <c r="R142" s="21"/>
      <c r="S142" s="21"/>
      <c r="T142" s="21"/>
      <c r="U142" s="21"/>
      <c r="V142" s="21"/>
      <c r="W142" s="21"/>
      <c r="X142" s="21"/>
      <c r="Y142" s="21"/>
      <c r="Z142" s="21"/>
    </row>
    <row r="143" spans="1:26" ht="15.75" customHeight="1">
      <c r="A143" s="21"/>
      <c r="B143" s="21"/>
      <c r="C143" s="21"/>
      <c r="D143" s="21"/>
      <c r="E143" s="21"/>
      <c r="F143" s="22"/>
      <c r="G143" s="22"/>
      <c r="H143" s="22"/>
      <c r="I143" s="21"/>
      <c r="J143" s="21"/>
      <c r="K143" s="21"/>
      <c r="L143" s="21"/>
      <c r="M143" s="21"/>
      <c r="N143" s="21"/>
      <c r="O143" s="21"/>
      <c r="P143" s="21"/>
      <c r="Q143" s="21"/>
      <c r="R143" s="21"/>
      <c r="S143" s="21"/>
      <c r="T143" s="21"/>
      <c r="U143" s="21"/>
      <c r="V143" s="21"/>
      <c r="W143" s="21"/>
      <c r="X143" s="21"/>
      <c r="Y143" s="21"/>
      <c r="Z143" s="21"/>
    </row>
    <row r="144" spans="1:26" ht="15.75" customHeight="1">
      <c r="A144" s="21"/>
      <c r="B144" s="21"/>
      <c r="C144" s="21"/>
      <c r="D144" s="21"/>
      <c r="E144" s="21"/>
      <c r="F144" s="22"/>
      <c r="G144" s="22"/>
      <c r="H144" s="22"/>
      <c r="I144" s="21"/>
      <c r="J144" s="21"/>
      <c r="K144" s="21"/>
      <c r="L144" s="21"/>
      <c r="M144" s="21"/>
      <c r="N144" s="21"/>
      <c r="O144" s="21"/>
      <c r="P144" s="21"/>
      <c r="Q144" s="21"/>
      <c r="R144" s="21"/>
      <c r="S144" s="21"/>
      <c r="T144" s="21"/>
      <c r="U144" s="21"/>
      <c r="V144" s="21"/>
      <c r="W144" s="21"/>
      <c r="X144" s="21"/>
      <c r="Y144" s="21"/>
      <c r="Z144" s="21"/>
    </row>
    <row r="145" spans="1:26" ht="15.75" customHeight="1">
      <c r="A145" s="21"/>
      <c r="B145" s="21"/>
      <c r="C145" s="21"/>
      <c r="D145" s="21"/>
      <c r="E145" s="21"/>
      <c r="F145" s="22"/>
      <c r="G145" s="22"/>
      <c r="H145" s="22"/>
      <c r="I145" s="21"/>
      <c r="J145" s="21"/>
      <c r="K145" s="21"/>
      <c r="L145" s="21"/>
      <c r="M145" s="21"/>
      <c r="N145" s="21"/>
      <c r="O145" s="21"/>
      <c r="P145" s="21"/>
      <c r="Q145" s="21"/>
      <c r="R145" s="21"/>
      <c r="S145" s="21"/>
      <c r="T145" s="21"/>
      <c r="U145" s="21"/>
      <c r="V145" s="21"/>
      <c r="W145" s="21"/>
      <c r="X145" s="21"/>
      <c r="Y145" s="21"/>
      <c r="Z145" s="21"/>
    </row>
    <row r="146" spans="1:26" ht="15.75" customHeight="1">
      <c r="A146" s="21"/>
      <c r="B146" s="21"/>
      <c r="C146" s="21"/>
      <c r="D146" s="21"/>
      <c r="E146" s="21"/>
      <c r="F146" s="22"/>
      <c r="G146" s="22"/>
      <c r="H146" s="22"/>
      <c r="I146" s="21"/>
      <c r="J146" s="21"/>
      <c r="K146" s="21"/>
      <c r="L146" s="21"/>
      <c r="M146" s="21"/>
      <c r="N146" s="21"/>
      <c r="O146" s="21"/>
      <c r="P146" s="21"/>
      <c r="Q146" s="21"/>
      <c r="R146" s="21"/>
      <c r="S146" s="21"/>
      <c r="T146" s="21"/>
      <c r="U146" s="21"/>
      <c r="V146" s="21"/>
      <c r="W146" s="21"/>
      <c r="X146" s="21"/>
      <c r="Y146" s="21"/>
      <c r="Z146" s="21"/>
    </row>
    <row r="147" spans="1:26" ht="15.75" customHeight="1">
      <c r="A147" s="21"/>
      <c r="B147" s="21"/>
      <c r="C147" s="21"/>
      <c r="D147" s="21"/>
      <c r="E147" s="21"/>
      <c r="F147" s="22"/>
      <c r="G147" s="22"/>
      <c r="H147" s="22"/>
      <c r="I147" s="21"/>
      <c r="J147" s="21"/>
      <c r="K147" s="21"/>
      <c r="L147" s="21"/>
      <c r="M147" s="21"/>
      <c r="N147" s="21"/>
      <c r="O147" s="21"/>
      <c r="P147" s="21"/>
      <c r="Q147" s="21"/>
      <c r="R147" s="21"/>
      <c r="S147" s="21"/>
      <c r="T147" s="21"/>
      <c r="U147" s="21"/>
      <c r="V147" s="21"/>
      <c r="W147" s="21"/>
      <c r="X147" s="21"/>
      <c r="Y147" s="21"/>
      <c r="Z147" s="21"/>
    </row>
    <row r="148" spans="1:26" ht="15.75" customHeight="1">
      <c r="A148" s="21"/>
      <c r="B148" s="21"/>
      <c r="C148" s="21"/>
      <c r="D148" s="21"/>
      <c r="E148" s="21"/>
      <c r="F148" s="22"/>
      <c r="G148" s="22"/>
      <c r="H148" s="22"/>
      <c r="I148" s="21"/>
      <c r="J148" s="21"/>
      <c r="K148" s="21"/>
      <c r="L148" s="21"/>
      <c r="M148" s="21"/>
      <c r="N148" s="21"/>
      <c r="O148" s="21"/>
      <c r="P148" s="21"/>
      <c r="Q148" s="21"/>
      <c r="R148" s="21"/>
      <c r="S148" s="21"/>
      <c r="T148" s="21"/>
      <c r="U148" s="21"/>
      <c r="V148" s="21"/>
      <c r="W148" s="21"/>
      <c r="X148" s="21"/>
      <c r="Y148" s="21"/>
      <c r="Z148" s="21"/>
    </row>
    <row r="149" spans="1:26" ht="15.75" customHeight="1">
      <c r="A149" s="21"/>
      <c r="B149" s="21"/>
      <c r="C149" s="21"/>
      <c r="D149" s="21"/>
      <c r="E149" s="21"/>
      <c r="F149" s="22"/>
      <c r="G149" s="22"/>
      <c r="H149" s="22"/>
      <c r="I149" s="21"/>
      <c r="J149" s="21"/>
      <c r="K149" s="21"/>
      <c r="L149" s="21"/>
      <c r="M149" s="21"/>
      <c r="N149" s="21"/>
      <c r="O149" s="21"/>
      <c r="P149" s="21"/>
      <c r="Q149" s="21"/>
      <c r="R149" s="21"/>
      <c r="S149" s="21"/>
      <c r="T149" s="21"/>
      <c r="U149" s="21"/>
      <c r="V149" s="21"/>
      <c r="W149" s="21"/>
      <c r="X149" s="21"/>
      <c r="Y149" s="21"/>
      <c r="Z149" s="21"/>
    </row>
    <row r="150" spans="1:26" ht="15.75" customHeight="1">
      <c r="A150" s="21"/>
      <c r="B150" s="21"/>
      <c r="C150" s="21"/>
      <c r="D150" s="21"/>
      <c r="E150" s="21"/>
      <c r="F150" s="22"/>
      <c r="G150" s="22"/>
      <c r="H150" s="22"/>
      <c r="I150" s="21"/>
      <c r="J150" s="21"/>
      <c r="K150" s="21"/>
      <c r="L150" s="21"/>
      <c r="M150" s="21"/>
      <c r="N150" s="21"/>
      <c r="O150" s="21"/>
      <c r="P150" s="21"/>
      <c r="Q150" s="21"/>
      <c r="R150" s="21"/>
      <c r="S150" s="21"/>
      <c r="T150" s="21"/>
      <c r="U150" s="21"/>
      <c r="V150" s="21"/>
      <c r="W150" s="21"/>
      <c r="X150" s="21"/>
      <c r="Y150" s="21"/>
      <c r="Z150" s="21"/>
    </row>
    <row r="151" spans="1:26" ht="15.75" customHeight="1">
      <c r="A151" s="21"/>
      <c r="B151" s="21"/>
      <c r="C151" s="21"/>
      <c r="D151" s="21"/>
      <c r="E151" s="21"/>
      <c r="F151" s="22"/>
      <c r="G151" s="22"/>
      <c r="H151" s="22"/>
      <c r="I151" s="21"/>
      <c r="J151" s="21"/>
      <c r="K151" s="21"/>
      <c r="L151" s="21"/>
      <c r="M151" s="21"/>
      <c r="N151" s="21"/>
      <c r="O151" s="21"/>
      <c r="P151" s="21"/>
      <c r="Q151" s="21"/>
      <c r="R151" s="21"/>
      <c r="S151" s="21"/>
      <c r="T151" s="21"/>
      <c r="U151" s="21"/>
      <c r="V151" s="21"/>
      <c r="W151" s="21"/>
      <c r="X151" s="21"/>
      <c r="Y151" s="21"/>
      <c r="Z151" s="21"/>
    </row>
    <row r="152" spans="1:26" ht="15.75" customHeight="1">
      <c r="A152" s="21"/>
      <c r="B152" s="21"/>
      <c r="C152" s="21"/>
      <c r="D152" s="21"/>
      <c r="E152" s="21"/>
      <c r="F152" s="22"/>
      <c r="G152" s="22"/>
      <c r="H152" s="22"/>
      <c r="I152" s="21"/>
      <c r="J152" s="21"/>
      <c r="K152" s="21"/>
      <c r="L152" s="21"/>
      <c r="M152" s="21"/>
      <c r="N152" s="21"/>
      <c r="O152" s="21"/>
      <c r="P152" s="21"/>
      <c r="Q152" s="21"/>
      <c r="R152" s="21"/>
      <c r="S152" s="21"/>
      <c r="T152" s="21"/>
      <c r="U152" s="21"/>
      <c r="V152" s="21"/>
      <c r="W152" s="21"/>
      <c r="X152" s="21"/>
      <c r="Y152" s="21"/>
      <c r="Z152" s="21"/>
    </row>
    <row r="153" spans="1:26" ht="15.75" customHeight="1">
      <c r="A153" s="21"/>
      <c r="B153" s="21"/>
      <c r="C153" s="21"/>
      <c r="D153" s="21"/>
      <c r="E153" s="21"/>
      <c r="F153" s="22"/>
      <c r="G153" s="22"/>
      <c r="H153" s="22"/>
      <c r="I153" s="21"/>
      <c r="J153" s="21"/>
      <c r="K153" s="21"/>
      <c r="L153" s="21"/>
      <c r="M153" s="21"/>
      <c r="N153" s="21"/>
      <c r="O153" s="21"/>
      <c r="P153" s="21"/>
      <c r="Q153" s="21"/>
      <c r="R153" s="21"/>
      <c r="S153" s="21"/>
      <c r="T153" s="21"/>
      <c r="U153" s="21"/>
      <c r="V153" s="21"/>
      <c r="W153" s="21"/>
      <c r="X153" s="21"/>
      <c r="Y153" s="21"/>
      <c r="Z153" s="21"/>
    </row>
    <row r="154" spans="1:26" ht="15.75" customHeight="1">
      <c r="A154" s="21"/>
      <c r="B154" s="21"/>
      <c r="C154" s="21"/>
      <c r="D154" s="21"/>
      <c r="E154" s="21"/>
      <c r="F154" s="22"/>
      <c r="G154" s="22"/>
      <c r="H154" s="22"/>
      <c r="I154" s="21"/>
      <c r="J154" s="21"/>
      <c r="K154" s="21"/>
      <c r="L154" s="21"/>
      <c r="M154" s="21"/>
      <c r="N154" s="21"/>
      <c r="O154" s="21"/>
      <c r="P154" s="21"/>
      <c r="Q154" s="21"/>
      <c r="R154" s="21"/>
      <c r="S154" s="21"/>
      <c r="T154" s="21"/>
      <c r="U154" s="21"/>
      <c r="V154" s="21"/>
      <c r="W154" s="21"/>
      <c r="X154" s="21"/>
      <c r="Y154" s="21"/>
      <c r="Z154" s="21"/>
    </row>
    <row r="155" spans="1:26" ht="15.75" customHeight="1">
      <c r="A155" s="21"/>
      <c r="B155" s="21"/>
      <c r="C155" s="21"/>
      <c r="D155" s="21"/>
      <c r="E155" s="21"/>
      <c r="F155" s="22"/>
      <c r="G155" s="22"/>
      <c r="H155" s="22"/>
      <c r="I155" s="21"/>
      <c r="J155" s="21"/>
      <c r="K155" s="21"/>
      <c r="L155" s="21"/>
      <c r="M155" s="21"/>
      <c r="N155" s="21"/>
      <c r="O155" s="21"/>
      <c r="P155" s="21"/>
      <c r="Q155" s="21"/>
      <c r="R155" s="21"/>
      <c r="S155" s="21"/>
      <c r="T155" s="21"/>
      <c r="U155" s="21"/>
      <c r="V155" s="21"/>
      <c r="W155" s="21"/>
      <c r="X155" s="21"/>
      <c r="Y155" s="21"/>
      <c r="Z155" s="21"/>
    </row>
    <row r="156" spans="1:26" ht="15.75" customHeight="1">
      <c r="A156" s="21"/>
      <c r="B156" s="21"/>
      <c r="C156" s="21"/>
      <c r="D156" s="21"/>
      <c r="E156" s="21"/>
      <c r="F156" s="22"/>
      <c r="G156" s="22"/>
      <c r="H156" s="22"/>
      <c r="I156" s="21"/>
      <c r="J156" s="21"/>
      <c r="K156" s="21"/>
      <c r="L156" s="21"/>
      <c r="M156" s="21"/>
      <c r="N156" s="21"/>
      <c r="O156" s="21"/>
      <c r="P156" s="21"/>
      <c r="Q156" s="21"/>
      <c r="R156" s="21"/>
      <c r="S156" s="21"/>
      <c r="T156" s="21"/>
      <c r="U156" s="21"/>
      <c r="V156" s="21"/>
      <c r="W156" s="21"/>
      <c r="X156" s="21"/>
      <c r="Y156" s="21"/>
      <c r="Z156" s="21"/>
    </row>
    <row r="157" spans="1:26" ht="15.75" customHeight="1">
      <c r="A157" s="21"/>
      <c r="B157" s="21"/>
      <c r="C157" s="21"/>
      <c r="D157" s="21"/>
      <c r="E157" s="21"/>
      <c r="F157" s="22"/>
      <c r="G157" s="22"/>
      <c r="H157" s="22"/>
      <c r="I157" s="21"/>
      <c r="J157" s="21"/>
      <c r="K157" s="21"/>
      <c r="L157" s="21"/>
      <c r="M157" s="21"/>
      <c r="N157" s="21"/>
      <c r="O157" s="21"/>
      <c r="P157" s="21"/>
      <c r="Q157" s="21"/>
      <c r="R157" s="21"/>
      <c r="S157" s="21"/>
      <c r="T157" s="21"/>
      <c r="U157" s="21"/>
      <c r="V157" s="21"/>
      <c r="W157" s="21"/>
      <c r="X157" s="21"/>
      <c r="Y157" s="21"/>
      <c r="Z157" s="21"/>
    </row>
    <row r="158" spans="1:26" ht="15.75" customHeight="1">
      <c r="A158" s="21"/>
      <c r="B158" s="21"/>
      <c r="C158" s="21"/>
      <c r="D158" s="21"/>
      <c r="E158" s="21"/>
      <c r="F158" s="22"/>
      <c r="G158" s="22"/>
      <c r="H158" s="22"/>
      <c r="I158" s="21"/>
      <c r="J158" s="21"/>
      <c r="K158" s="21"/>
      <c r="L158" s="21"/>
      <c r="M158" s="21"/>
      <c r="N158" s="21"/>
      <c r="O158" s="21"/>
      <c r="P158" s="21"/>
      <c r="Q158" s="21"/>
      <c r="R158" s="21"/>
      <c r="S158" s="21"/>
      <c r="T158" s="21"/>
      <c r="U158" s="21"/>
      <c r="V158" s="21"/>
      <c r="W158" s="21"/>
      <c r="X158" s="21"/>
      <c r="Y158" s="21"/>
      <c r="Z158" s="21"/>
    </row>
    <row r="159" spans="1:26" ht="15.75" customHeight="1">
      <c r="A159" s="21"/>
      <c r="B159" s="21"/>
      <c r="C159" s="21"/>
      <c r="D159" s="21"/>
      <c r="E159" s="21"/>
      <c r="F159" s="22"/>
      <c r="G159" s="22"/>
      <c r="H159" s="22"/>
      <c r="I159" s="21"/>
      <c r="J159" s="21"/>
      <c r="K159" s="21"/>
      <c r="L159" s="21"/>
      <c r="M159" s="21"/>
      <c r="N159" s="21"/>
      <c r="O159" s="21"/>
      <c r="P159" s="21"/>
      <c r="Q159" s="21"/>
      <c r="R159" s="21"/>
      <c r="S159" s="21"/>
      <c r="T159" s="21"/>
      <c r="U159" s="21"/>
      <c r="V159" s="21"/>
      <c r="W159" s="21"/>
      <c r="X159" s="21"/>
      <c r="Y159" s="21"/>
      <c r="Z159" s="21"/>
    </row>
    <row r="160" spans="1:26" ht="15.75" customHeight="1">
      <c r="A160" s="21"/>
      <c r="B160" s="21"/>
      <c r="C160" s="21"/>
      <c r="D160" s="21"/>
      <c r="E160" s="21"/>
      <c r="F160" s="22"/>
      <c r="G160" s="22"/>
      <c r="H160" s="22"/>
      <c r="I160" s="21"/>
      <c r="J160" s="21"/>
      <c r="K160" s="21"/>
      <c r="L160" s="21"/>
      <c r="M160" s="21"/>
      <c r="N160" s="21"/>
      <c r="O160" s="21"/>
      <c r="P160" s="21"/>
      <c r="Q160" s="21"/>
      <c r="R160" s="21"/>
      <c r="S160" s="21"/>
      <c r="T160" s="21"/>
      <c r="U160" s="21"/>
      <c r="V160" s="21"/>
      <c r="W160" s="21"/>
      <c r="X160" s="21"/>
      <c r="Y160" s="21"/>
      <c r="Z160" s="21"/>
    </row>
    <row r="161" spans="1:26" ht="15.75" customHeight="1">
      <c r="A161" s="21"/>
      <c r="B161" s="21"/>
      <c r="C161" s="21"/>
      <c r="D161" s="21"/>
      <c r="E161" s="21"/>
      <c r="F161" s="22"/>
      <c r="G161" s="22"/>
      <c r="H161" s="22"/>
      <c r="I161" s="21"/>
      <c r="J161" s="21"/>
      <c r="K161" s="21"/>
      <c r="L161" s="21"/>
      <c r="M161" s="21"/>
      <c r="N161" s="21"/>
      <c r="O161" s="21"/>
      <c r="P161" s="21"/>
      <c r="Q161" s="21"/>
      <c r="R161" s="21"/>
      <c r="S161" s="21"/>
      <c r="T161" s="21"/>
      <c r="U161" s="21"/>
      <c r="V161" s="21"/>
      <c r="W161" s="21"/>
      <c r="X161" s="21"/>
      <c r="Y161" s="21"/>
      <c r="Z161" s="21"/>
    </row>
    <row r="162" spans="1:26" ht="15.75" customHeight="1">
      <c r="A162" s="21"/>
      <c r="B162" s="21"/>
      <c r="C162" s="21"/>
      <c r="D162" s="21"/>
      <c r="E162" s="21"/>
      <c r="F162" s="22"/>
      <c r="G162" s="22"/>
      <c r="H162" s="22"/>
      <c r="I162" s="21"/>
      <c r="J162" s="21"/>
      <c r="K162" s="21"/>
      <c r="L162" s="21"/>
      <c r="M162" s="21"/>
      <c r="N162" s="21"/>
      <c r="O162" s="21"/>
      <c r="P162" s="21"/>
      <c r="Q162" s="21"/>
      <c r="R162" s="21"/>
      <c r="S162" s="21"/>
      <c r="T162" s="21"/>
      <c r="U162" s="21"/>
      <c r="V162" s="21"/>
      <c r="W162" s="21"/>
      <c r="X162" s="21"/>
      <c r="Y162" s="21"/>
      <c r="Z162" s="21"/>
    </row>
    <row r="163" spans="1:26" ht="15.75" customHeight="1">
      <c r="A163" s="21"/>
      <c r="B163" s="21"/>
      <c r="C163" s="21"/>
      <c r="D163" s="21"/>
      <c r="E163" s="21"/>
      <c r="F163" s="22"/>
      <c r="G163" s="22"/>
      <c r="H163" s="22"/>
      <c r="I163" s="21"/>
      <c r="J163" s="21"/>
      <c r="K163" s="21"/>
      <c r="L163" s="21"/>
      <c r="M163" s="21"/>
      <c r="N163" s="21"/>
      <c r="O163" s="21"/>
      <c r="P163" s="21"/>
      <c r="Q163" s="21"/>
      <c r="R163" s="21"/>
      <c r="S163" s="21"/>
      <c r="T163" s="21"/>
      <c r="U163" s="21"/>
      <c r="V163" s="21"/>
      <c r="W163" s="21"/>
      <c r="X163" s="21"/>
      <c r="Y163" s="21"/>
      <c r="Z163" s="21"/>
    </row>
    <row r="164" spans="1:26" ht="15.75" customHeight="1">
      <c r="A164" s="21"/>
      <c r="B164" s="21"/>
      <c r="C164" s="21"/>
      <c r="D164" s="21"/>
      <c r="E164" s="21"/>
      <c r="F164" s="22"/>
      <c r="G164" s="22"/>
      <c r="H164" s="22"/>
      <c r="I164" s="21"/>
      <c r="J164" s="21"/>
      <c r="K164" s="21"/>
      <c r="L164" s="21"/>
      <c r="M164" s="21"/>
      <c r="N164" s="21"/>
      <c r="O164" s="21"/>
      <c r="P164" s="21"/>
      <c r="Q164" s="21"/>
      <c r="R164" s="21"/>
      <c r="S164" s="21"/>
      <c r="T164" s="21"/>
      <c r="U164" s="21"/>
      <c r="V164" s="21"/>
      <c r="W164" s="21"/>
      <c r="X164" s="21"/>
      <c r="Y164" s="21"/>
      <c r="Z164" s="21"/>
    </row>
    <row r="165" spans="1:26" ht="15.75" customHeight="1">
      <c r="A165" s="21"/>
      <c r="B165" s="21"/>
      <c r="C165" s="21"/>
      <c r="D165" s="21"/>
      <c r="E165" s="21"/>
      <c r="F165" s="22"/>
      <c r="G165" s="22"/>
      <c r="H165" s="22"/>
      <c r="I165" s="21"/>
      <c r="J165" s="21"/>
      <c r="K165" s="21"/>
      <c r="L165" s="21"/>
      <c r="M165" s="21"/>
      <c r="N165" s="21"/>
      <c r="O165" s="21"/>
      <c r="P165" s="21"/>
      <c r="Q165" s="21"/>
      <c r="R165" s="21"/>
      <c r="S165" s="21"/>
      <c r="T165" s="21"/>
      <c r="U165" s="21"/>
      <c r="V165" s="21"/>
      <c r="W165" s="21"/>
      <c r="X165" s="21"/>
      <c r="Y165" s="21"/>
      <c r="Z165" s="21"/>
    </row>
    <row r="166" spans="1:26" ht="15.75" customHeight="1">
      <c r="A166" s="21"/>
      <c r="B166" s="21"/>
      <c r="C166" s="21"/>
      <c r="D166" s="21"/>
      <c r="E166" s="21"/>
      <c r="F166" s="22"/>
      <c r="G166" s="22"/>
      <c r="H166" s="22"/>
      <c r="I166" s="21"/>
      <c r="J166" s="21"/>
      <c r="K166" s="21"/>
      <c r="L166" s="21"/>
      <c r="M166" s="21"/>
      <c r="N166" s="21"/>
      <c r="O166" s="21"/>
      <c r="P166" s="21"/>
      <c r="Q166" s="21"/>
      <c r="R166" s="21"/>
      <c r="S166" s="21"/>
      <c r="T166" s="21"/>
      <c r="U166" s="21"/>
      <c r="V166" s="21"/>
      <c r="W166" s="21"/>
      <c r="X166" s="21"/>
      <c r="Y166" s="21"/>
      <c r="Z166" s="21"/>
    </row>
    <row r="167" spans="1:26" ht="15.75" customHeight="1">
      <c r="A167" s="21"/>
      <c r="B167" s="21"/>
      <c r="C167" s="21"/>
      <c r="D167" s="21"/>
      <c r="E167" s="21"/>
      <c r="F167" s="22"/>
      <c r="G167" s="22"/>
      <c r="H167" s="22"/>
      <c r="I167" s="21"/>
      <c r="J167" s="21"/>
      <c r="K167" s="21"/>
      <c r="L167" s="21"/>
      <c r="M167" s="21"/>
      <c r="N167" s="21"/>
      <c r="O167" s="21"/>
      <c r="P167" s="21"/>
      <c r="Q167" s="21"/>
      <c r="R167" s="21"/>
      <c r="S167" s="21"/>
      <c r="T167" s="21"/>
      <c r="U167" s="21"/>
      <c r="V167" s="21"/>
      <c r="W167" s="21"/>
      <c r="X167" s="21"/>
      <c r="Y167" s="21"/>
      <c r="Z167" s="21"/>
    </row>
    <row r="168" spans="1:26" ht="15.75" customHeight="1">
      <c r="A168" s="21"/>
      <c r="B168" s="21"/>
      <c r="C168" s="21"/>
      <c r="D168" s="21"/>
      <c r="E168" s="21"/>
      <c r="F168" s="22"/>
      <c r="G168" s="22"/>
      <c r="H168" s="22"/>
      <c r="I168" s="21"/>
      <c r="J168" s="21"/>
      <c r="K168" s="21"/>
      <c r="L168" s="21"/>
      <c r="M168" s="21"/>
      <c r="N168" s="21"/>
      <c r="O168" s="21"/>
      <c r="P168" s="21"/>
      <c r="Q168" s="21"/>
      <c r="R168" s="21"/>
      <c r="S168" s="21"/>
      <c r="T168" s="21"/>
      <c r="U168" s="21"/>
      <c r="V168" s="21"/>
      <c r="W168" s="21"/>
      <c r="X168" s="21"/>
      <c r="Y168" s="21"/>
      <c r="Z168" s="21"/>
    </row>
    <row r="169" spans="1:26" ht="15.75" customHeight="1">
      <c r="A169" s="21"/>
      <c r="B169" s="21"/>
      <c r="C169" s="21"/>
      <c r="D169" s="21"/>
      <c r="E169" s="21"/>
      <c r="F169" s="22"/>
      <c r="G169" s="22"/>
      <c r="H169" s="22"/>
      <c r="I169" s="21"/>
      <c r="J169" s="21"/>
      <c r="K169" s="21"/>
      <c r="L169" s="21"/>
      <c r="M169" s="21"/>
      <c r="N169" s="21"/>
      <c r="O169" s="21"/>
      <c r="P169" s="21"/>
      <c r="Q169" s="21"/>
      <c r="R169" s="21"/>
      <c r="S169" s="21"/>
      <c r="T169" s="21"/>
      <c r="U169" s="21"/>
      <c r="V169" s="21"/>
      <c r="W169" s="21"/>
      <c r="X169" s="21"/>
      <c r="Y169" s="21"/>
      <c r="Z169" s="21"/>
    </row>
    <row r="170" spans="1:26" ht="15.75" customHeight="1">
      <c r="A170" s="21"/>
      <c r="B170" s="21"/>
      <c r="C170" s="21"/>
      <c r="D170" s="21"/>
      <c r="E170" s="21"/>
      <c r="F170" s="22"/>
      <c r="G170" s="22"/>
      <c r="H170" s="22"/>
      <c r="I170" s="21"/>
      <c r="J170" s="21"/>
      <c r="K170" s="21"/>
      <c r="L170" s="21"/>
      <c r="M170" s="21"/>
      <c r="N170" s="21"/>
      <c r="O170" s="21"/>
      <c r="P170" s="21"/>
      <c r="Q170" s="21"/>
      <c r="R170" s="21"/>
      <c r="S170" s="21"/>
      <c r="T170" s="21"/>
      <c r="U170" s="21"/>
      <c r="V170" s="21"/>
      <c r="W170" s="21"/>
      <c r="X170" s="21"/>
      <c r="Y170" s="21"/>
      <c r="Z170" s="21"/>
    </row>
    <row r="171" spans="1:26" ht="15.75" customHeight="1">
      <c r="A171" s="21"/>
      <c r="B171" s="21"/>
      <c r="C171" s="21"/>
      <c r="D171" s="21"/>
      <c r="E171" s="21"/>
      <c r="F171" s="22"/>
      <c r="G171" s="22"/>
      <c r="H171" s="22"/>
      <c r="I171" s="21"/>
      <c r="J171" s="21"/>
      <c r="K171" s="21"/>
      <c r="L171" s="21"/>
      <c r="M171" s="21"/>
      <c r="N171" s="21"/>
      <c r="O171" s="21"/>
      <c r="P171" s="21"/>
      <c r="Q171" s="21"/>
      <c r="R171" s="21"/>
      <c r="S171" s="21"/>
      <c r="T171" s="21"/>
      <c r="U171" s="21"/>
      <c r="V171" s="21"/>
      <c r="W171" s="21"/>
      <c r="X171" s="21"/>
      <c r="Y171" s="21"/>
      <c r="Z171" s="21"/>
    </row>
    <row r="172" spans="1:26" ht="15.75" customHeight="1">
      <c r="A172" s="21"/>
      <c r="B172" s="21"/>
      <c r="C172" s="21"/>
      <c r="D172" s="21"/>
      <c r="E172" s="21"/>
      <c r="F172" s="22"/>
      <c r="G172" s="22"/>
      <c r="H172" s="22"/>
      <c r="I172" s="21"/>
      <c r="J172" s="21"/>
      <c r="K172" s="21"/>
      <c r="L172" s="21"/>
      <c r="M172" s="21"/>
      <c r="N172" s="21"/>
      <c r="O172" s="21"/>
      <c r="P172" s="21"/>
      <c r="Q172" s="21"/>
      <c r="R172" s="21"/>
      <c r="S172" s="21"/>
      <c r="T172" s="21"/>
      <c r="U172" s="21"/>
      <c r="V172" s="21"/>
      <c r="W172" s="21"/>
      <c r="X172" s="21"/>
      <c r="Y172" s="21"/>
      <c r="Z172" s="21"/>
    </row>
    <row r="173" spans="1:26" ht="15.75" customHeight="1">
      <c r="A173" s="21"/>
      <c r="B173" s="21"/>
      <c r="C173" s="21"/>
      <c r="D173" s="21"/>
      <c r="E173" s="21"/>
      <c r="F173" s="22"/>
      <c r="G173" s="22"/>
      <c r="H173" s="22"/>
      <c r="I173" s="21"/>
      <c r="J173" s="21"/>
      <c r="K173" s="21"/>
      <c r="L173" s="21"/>
      <c r="M173" s="21"/>
      <c r="N173" s="21"/>
      <c r="O173" s="21"/>
      <c r="P173" s="21"/>
      <c r="Q173" s="21"/>
      <c r="R173" s="21"/>
      <c r="S173" s="21"/>
      <c r="T173" s="21"/>
      <c r="U173" s="21"/>
      <c r="V173" s="21"/>
      <c r="W173" s="21"/>
      <c r="X173" s="21"/>
      <c r="Y173" s="21"/>
      <c r="Z173" s="21"/>
    </row>
    <row r="174" spans="1:26" ht="15.75" customHeight="1">
      <c r="A174" s="21"/>
      <c r="B174" s="21"/>
      <c r="C174" s="21"/>
      <c r="D174" s="21"/>
      <c r="E174" s="21"/>
      <c r="F174" s="22"/>
      <c r="G174" s="22"/>
      <c r="H174" s="22"/>
      <c r="I174" s="21"/>
      <c r="J174" s="21"/>
      <c r="K174" s="21"/>
      <c r="L174" s="21"/>
      <c r="M174" s="21"/>
      <c r="N174" s="21"/>
      <c r="O174" s="21"/>
      <c r="P174" s="21"/>
      <c r="Q174" s="21"/>
      <c r="R174" s="21"/>
      <c r="S174" s="21"/>
      <c r="T174" s="21"/>
      <c r="U174" s="21"/>
      <c r="V174" s="21"/>
      <c r="W174" s="21"/>
      <c r="X174" s="21"/>
      <c r="Y174" s="21"/>
      <c r="Z174" s="21"/>
    </row>
    <row r="175" spans="1:26" ht="15.75" customHeight="1">
      <c r="A175" s="21"/>
      <c r="B175" s="21"/>
      <c r="C175" s="21"/>
      <c r="D175" s="21"/>
      <c r="E175" s="21"/>
      <c r="F175" s="22"/>
      <c r="G175" s="22"/>
      <c r="H175" s="22"/>
      <c r="I175" s="21"/>
      <c r="J175" s="21"/>
      <c r="K175" s="21"/>
      <c r="L175" s="21"/>
      <c r="M175" s="21"/>
      <c r="N175" s="21"/>
      <c r="O175" s="21"/>
      <c r="P175" s="21"/>
      <c r="Q175" s="21"/>
      <c r="R175" s="21"/>
      <c r="S175" s="21"/>
      <c r="T175" s="21"/>
      <c r="U175" s="21"/>
      <c r="V175" s="21"/>
      <c r="W175" s="21"/>
      <c r="X175" s="21"/>
      <c r="Y175" s="21"/>
      <c r="Z175" s="21"/>
    </row>
    <row r="176" spans="1:26" ht="15.75" customHeight="1">
      <c r="A176" s="21"/>
      <c r="B176" s="21"/>
      <c r="C176" s="21"/>
      <c r="D176" s="21"/>
      <c r="E176" s="21"/>
      <c r="F176" s="22"/>
      <c r="G176" s="22"/>
      <c r="H176" s="22"/>
      <c r="I176" s="21"/>
      <c r="J176" s="21"/>
      <c r="K176" s="21"/>
      <c r="L176" s="21"/>
      <c r="M176" s="21"/>
      <c r="N176" s="21"/>
      <c r="O176" s="21"/>
      <c r="P176" s="21"/>
      <c r="Q176" s="21"/>
      <c r="R176" s="21"/>
      <c r="S176" s="21"/>
      <c r="T176" s="21"/>
      <c r="U176" s="21"/>
      <c r="V176" s="21"/>
      <c r="W176" s="21"/>
      <c r="X176" s="21"/>
      <c r="Y176" s="21"/>
      <c r="Z176" s="21"/>
    </row>
    <row r="177" spans="1:26" ht="15.75" customHeight="1">
      <c r="A177" s="21"/>
      <c r="B177" s="21"/>
      <c r="C177" s="21"/>
      <c r="D177" s="21"/>
      <c r="E177" s="21"/>
      <c r="F177" s="22"/>
      <c r="G177" s="22"/>
      <c r="H177" s="22"/>
      <c r="I177" s="21"/>
      <c r="J177" s="21"/>
      <c r="K177" s="21"/>
      <c r="L177" s="21"/>
      <c r="M177" s="21"/>
      <c r="N177" s="21"/>
      <c r="O177" s="21"/>
      <c r="P177" s="21"/>
      <c r="Q177" s="21"/>
      <c r="R177" s="21"/>
      <c r="S177" s="21"/>
      <c r="T177" s="21"/>
      <c r="U177" s="21"/>
      <c r="V177" s="21"/>
      <c r="W177" s="21"/>
      <c r="X177" s="21"/>
      <c r="Y177" s="21"/>
      <c r="Z177" s="21"/>
    </row>
    <row r="178" spans="1:26" ht="15.75" customHeight="1">
      <c r="A178" s="21"/>
      <c r="B178" s="21"/>
      <c r="C178" s="21"/>
      <c r="D178" s="21"/>
      <c r="E178" s="21"/>
      <c r="F178" s="22"/>
      <c r="G178" s="22"/>
      <c r="H178" s="22"/>
      <c r="I178" s="21"/>
      <c r="J178" s="21"/>
      <c r="K178" s="21"/>
      <c r="L178" s="21"/>
      <c r="M178" s="21"/>
      <c r="N178" s="21"/>
      <c r="O178" s="21"/>
      <c r="P178" s="21"/>
      <c r="Q178" s="21"/>
      <c r="R178" s="21"/>
      <c r="S178" s="21"/>
      <c r="T178" s="21"/>
      <c r="U178" s="21"/>
      <c r="V178" s="21"/>
      <c r="W178" s="21"/>
      <c r="X178" s="21"/>
      <c r="Y178" s="21"/>
      <c r="Z178" s="21"/>
    </row>
    <row r="179" spans="1:26" ht="15.75" customHeight="1">
      <c r="A179" s="21"/>
      <c r="B179" s="21"/>
      <c r="C179" s="21"/>
      <c r="D179" s="21"/>
      <c r="E179" s="21"/>
      <c r="F179" s="22"/>
      <c r="G179" s="22"/>
      <c r="H179" s="22"/>
      <c r="I179" s="21"/>
      <c r="J179" s="21"/>
      <c r="K179" s="21"/>
      <c r="L179" s="21"/>
      <c r="M179" s="21"/>
      <c r="N179" s="21"/>
      <c r="O179" s="21"/>
      <c r="P179" s="21"/>
      <c r="Q179" s="21"/>
      <c r="R179" s="21"/>
      <c r="S179" s="21"/>
      <c r="T179" s="21"/>
      <c r="U179" s="21"/>
      <c r="V179" s="21"/>
      <c r="W179" s="21"/>
      <c r="X179" s="21"/>
      <c r="Y179" s="21"/>
      <c r="Z179" s="21"/>
    </row>
    <row r="180" spans="1:26" ht="15.75" customHeight="1">
      <c r="A180" s="21"/>
      <c r="B180" s="21"/>
      <c r="C180" s="21"/>
      <c r="D180" s="21"/>
      <c r="E180" s="21"/>
      <c r="F180" s="22"/>
      <c r="G180" s="22"/>
      <c r="H180" s="22"/>
      <c r="I180" s="21"/>
      <c r="J180" s="21"/>
      <c r="K180" s="21"/>
      <c r="L180" s="21"/>
      <c r="M180" s="21"/>
      <c r="N180" s="21"/>
      <c r="O180" s="21"/>
      <c r="P180" s="21"/>
      <c r="Q180" s="21"/>
      <c r="R180" s="21"/>
      <c r="S180" s="21"/>
      <c r="T180" s="21"/>
      <c r="U180" s="21"/>
      <c r="V180" s="21"/>
      <c r="W180" s="21"/>
      <c r="X180" s="21"/>
      <c r="Y180" s="21"/>
      <c r="Z180" s="21"/>
    </row>
    <row r="181" spans="1:26" ht="15.75" customHeight="1">
      <c r="A181" s="21"/>
      <c r="B181" s="21"/>
      <c r="C181" s="21"/>
      <c r="D181" s="21"/>
      <c r="E181" s="21"/>
      <c r="F181" s="22"/>
      <c r="G181" s="22"/>
      <c r="H181" s="22"/>
      <c r="I181" s="21"/>
      <c r="J181" s="21"/>
      <c r="K181" s="21"/>
      <c r="L181" s="21"/>
      <c r="M181" s="21"/>
      <c r="N181" s="21"/>
      <c r="O181" s="21"/>
      <c r="P181" s="21"/>
      <c r="Q181" s="21"/>
      <c r="R181" s="21"/>
      <c r="S181" s="21"/>
      <c r="T181" s="21"/>
      <c r="U181" s="21"/>
      <c r="V181" s="21"/>
      <c r="W181" s="21"/>
      <c r="X181" s="21"/>
      <c r="Y181" s="21"/>
      <c r="Z181" s="21"/>
    </row>
    <row r="182" spans="1:26" ht="15.75" customHeight="1">
      <c r="A182" s="21"/>
      <c r="B182" s="21"/>
      <c r="C182" s="21"/>
      <c r="D182" s="21"/>
      <c r="E182" s="21"/>
      <c r="F182" s="22"/>
      <c r="G182" s="22"/>
      <c r="H182" s="22"/>
      <c r="I182" s="21"/>
      <c r="J182" s="21"/>
      <c r="K182" s="21"/>
      <c r="L182" s="21"/>
      <c r="M182" s="21"/>
      <c r="N182" s="21"/>
      <c r="O182" s="21"/>
      <c r="P182" s="21"/>
      <c r="Q182" s="21"/>
      <c r="R182" s="21"/>
      <c r="S182" s="21"/>
      <c r="T182" s="21"/>
      <c r="U182" s="21"/>
      <c r="V182" s="21"/>
      <c r="W182" s="21"/>
      <c r="X182" s="21"/>
      <c r="Y182" s="21"/>
      <c r="Z182" s="21"/>
    </row>
    <row r="183" spans="1:26" ht="15.75" customHeight="1">
      <c r="A183" s="21"/>
      <c r="B183" s="21"/>
      <c r="C183" s="21"/>
      <c r="D183" s="21"/>
      <c r="E183" s="21"/>
      <c r="F183" s="22"/>
      <c r="G183" s="22"/>
      <c r="H183" s="22"/>
      <c r="I183" s="21"/>
      <c r="J183" s="21"/>
      <c r="K183" s="21"/>
      <c r="L183" s="21"/>
      <c r="M183" s="21"/>
      <c r="N183" s="21"/>
      <c r="O183" s="21"/>
      <c r="P183" s="21"/>
      <c r="Q183" s="21"/>
      <c r="R183" s="21"/>
      <c r="S183" s="21"/>
      <c r="T183" s="21"/>
      <c r="U183" s="21"/>
      <c r="V183" s="21"/>
      <c r="W183" s="21"/>
      <c r="X183" s="21"/>
      <c r="Y183" s="21"/>
      <c r="Z183" s="21"/>
    </row>
    <row r="184" spans="1:26" ht="15.75" customHeight="1">
      <c r="A184" s="21"/>
      <c r="B184" s="21"/>
      <c r="C184" s="21"/>
      <c r="D184" s="21"/>
      <c r="E184" s="21"/>
      <c r="F184" s="22"/>
      <c r="G184" s="22"/>
      <c r="H184" s="22"/>
      <c r="I184" s="21"/>
      <c r="J184" s="21"/>
      <c r="K184" s="21"/>
      <c r="L184" s="21"/>
      <c r="M184" s="21"/>
      <c r="N184" s="21"/>
      <c r="O184" s="21"/>
      <c r="P184" s="21"/>
      <c r="Q184" s="21"/>
      <c r="R184" s="21"/>
      <c r="S184" s="21"/>
      <c r="T184" s="21"/>
      <c r="U184" s="21"/>
      <c r="V184" s="21"/>
      <c r="W184" s="21"/>
      <c r="X184" s="21"/>
      <c r="Y184" s="21"/>
      <c r="Z184" s="21"/>
    </row>
    <row r="185" spans="1:26" ht="15.75" customHeight="1">
      <c r="A185" s="21"/>
      <c r="B185" s="21"/>
      <c r="C185" s="21"/>
      <c r="D185" s="21"/>
      <c r="E185" s="21"/>
      <c r="F185" s="22"/>
      <c r="G185" s="22"/>
      <c r="H185" s="22"/>
      <c r="I185" s="21"/>
      <c r="J185" s="21"/>
      <c r="K185" s="21"/>
      <c r="L185" s="21"/>
      <c r="M185" s="21"/>
      <c r="N185" s="21"/>
      <c r="O185" s="21"/>
      <c r="P185" s="21"/>
      <c r="Q185" s="21"/>
      <c r="R185" s="21"/>
      <c r="S185" s="21"/>
      <c r="T185" s="21"/>
      <c r="U185" s="21"/>
      <c r="V185" s="21"/>
      <c r="W185" s="21"/>
      <c r="X185" s="21"/>
      <c r="Y185" s="21"/>
      <c r="Z185" s="21"/>
    </row>
    <row r="186" spans="1:26" ht="15.75" customHeight="1">
      <c r="A186" s="21"/>
      <c r="B186" s="21"/>
      <c r="C186" s="21"/>
      <c r="D186" s="21"/>
      <c r="E186" s="21"/>
      <c r="F186" s="22"/>
      <c r="G186" s="22"/>
      <c r="H186" s="22"/>
      <c r="I186" s="21"/>
      <c r="J186" s="21"/>
      <c r="K186" s="21"/>
      <c r="L186" s="21"/>
      <c r="M186" s="21"/>
      <c r="N186" s="21"/>
      <c r="O186" s="21"/>
      <c r="P186" s="21"/>
      <c r="Q186" s="21"/>
      <c r="R186" s="21"/>
      <c r="S186" s="21"/>
      <c r="T186" s="21"/>
      <c r="U186" s="21"/>
      <c r="V186" s="21"/>
      <c r="W186" s="21"/>
      <c r="X186" s="21"/>
      <c r="Y186" s="21"/>
      <c r="Z186" s="21"/>
    </row>
    <row r="187" spans="1:26" ht="15.75" customHeight="1">
      <c r="A187" s="21"/>
      <c r="B187" s="21"/>
      <c r="C187" s="21"/>
      <c r="D187" s="21"/>
      <c r="E187" s="21"/>
      <c r="F187" s="22"/>
      <c r="G187" s="22"/>
      <c r="H187" s="22"/>
      <c r="I187" s="21"/>
      <c r="J187" s="21"/>
      <c r="K187" s="21"/>
      <c r="L187" s="21"/>
      <c r="M187" s="21"/>
      <c r="N187" s="21"/>
      <c r="O187" s="21"/>
      <c r="P187" s="21"/>
      <c r="Q187" s="21"/>
      <c r="R187" s="21"/>
      <c r="S187" s="21"/>
      <c r="T187" s="21"/>
      <c r="U187" s="21"/>
      <c r="V187" s="21"/>
      <c r="W187" s="21"/>
      <c r="X187" s="21"/>
      <c r="Y187" s="21"/>
      <c r="Z187" s="21"/>
    </row>
    <row r="188" spans="1:26" ht="15.75" customHeight="1">
      <c r="A188" s="21"/>
      <c r="B188" s="21"/>
      <c r="C188" s="21"/>
      <c r="D188" s="21"/>
      <c r="E188" s="21"/>
      <c r="F188" s="22"/>
      <c r="G188" s="22"/>
      <c r="H188" s="22"/>
      <c r="I188" s="21"/>
      <c r="J188" s="21"/>
      <c r="K188" s="21"/>
      <c r="L188" s="21"/>
      <c r="M188" s="21"/>
      <c r="N188" s="21"/>
      <c r="O188" s="21"/>
      <c r="P188" s="21"/>
      <c r="Q188" s="21"/>
      <c r="R188" s="21"/>
      <c r="S188" s="21"/>
      <c r="T188" s="21"/>
      <c r="U188" s="21"/>
      <c r="V188" s="21"/>
      <c r="W188" s="21"/>
      <c r="X188" s="21"/>
      <c r="Y188" s="21"/>
      <c r="Z188" s="21"/>
    </row>
    <row r="189" spans="1:26" ht="15.75" customHeight="1">
      <c r="A189" s="21"/>
      <c r="B189" s="21"/>
      <c r="C189" s="21"/>
      <c r="D189" s="21"/>
      <c r="E189" s="21"/>
      <c r="F189" s="22"/>
      <c r="G189" s="22"/>
      <c r="H189" s="22"/>
      <c r="I189" s="21"/>
      <c r="J189" s="21"/>
      <c r="K189" s="21"/>
      <c r="L189" s="21"/>
      <c r="M189" s="21"/>
      <c r="N189" s="21"/>
      <c r="O189" s="21"/>
      <c r="P189" s="21"/>
      <c r="Q189" s="21"/>
      <c r="R189" s="21"/>
      <c r="S189" s="21"/>
      <c r="T189" s="21"/>
      <c r="U189" s="21"/>
      <c r="V189" s="21"/>
      <c r="W189" s="21"/>
      <c r="X189" s="21"/>
      <c r="Y189" s="21"/>
      <c r="Z189" s="21"/>
    </row>
    <row r="190" spans="1:26" ht="15.75" customHeight="1">
      <c r="A190" s="21"/>
      <c r="B190" s="21"/>
      <c r="C190" s="21"/>
      <c r="D190" s="21"/>
      <c r="E190" s="21"/>
      <c r="F190" s="22"/>
      <c r="G190" s="22"/>
      <c r="H190" s="22"/>
      <c r="I190" s="21"/>
      <c r="J190" s="21"/>
      <c r="K190" s="21"/>
      <c r="L190" s="21"/>
      <c r="M190" s="21"/>
      <c r="N190" s="21"/>
      <c r="O190" s="21"/>
      <c r="P190" s="21"/>
      <c r="Q190" s="21"/>
      <c r="R190" s="21"/>
      <c r="S190" s="21"/>
      <c r="T190" s="21"/>
      <c r="U190" s="21"/>
      <c r="V190" s="21"/>
      <c r="W190" s="21"/>
      <c r="X190" s="21"/>
      <c r="Y190" s="21"/>
      <c r="Z190" s="21"/>
    </row>
    <row r="191" spans="1:26" ht="15.75" customHeight="1">
      <c r="A191" s="21"/>
      <c r="B191" s="21"/>
      <c r="C191" s="21"/>
      <c r="D191" s="21"/>
      <c r="E191" s="21"/>
      <c r="F191" s="22"/>
      <c r="G191" s="22"/>
      <c r="H191" s="22"/>
      <c r="I191" s="21"/>
      <c r="J191" s="21"/>
      <c r="K191" s="21"/>
      <c r="L191" s="21"/>
      <c r="M191" s="21"/>
      <c r="N191" s="21"/>
      <c r="O191" s="21"/>
      <c r="P191" s="21"/>
      <c r="Q191" s="21"/>
      <c r="R191" s="21"/>
      <c r="S191" s="21"/>
      <c r="T191" s="21"/>
      <c r="U191" s="21"/>
      <c r="V191" s="21"/>
      <c r="W191" s="21"/>
      <c r="X191" s="21"/>
      <c r="Y191" s="21"/>
      <c r="Z191" s="21"/>
    </row>
    <row r="192" spans="1:26" ht="15.75" customHeight="1">
      <c r="A192" s="21"/>
      <c r="B192" s="21"/>
      <c r="C192" s="21"/>
      <c r="D192" s="21"/>
      <c r="E192" s="21"/>
      <c r="F192" s="22"/>
      <c r="G192" s="22"/>
      <c r="H192" s="22"/>
      <c r="I192" s="21"/>
      <c r="J192" s="21"/>
      <c r="K192" s="21"/>
      <c r="L192" s="21"/>
      <c r="M192" s="21"/>
      <c r="N192" s="21"/>
      <c r="O192" s="21"/>
      <c r="P192" s="21"/>
      <c r="Q192" s="21"/>
      <c r="R192" s="21"/>
      <c r="S192" s="21"/>
      <c r="T192" s="21"/>
      <c r="U192" s="21"/>
      <c r="V192" s="21"/>
      <c r="W192" s="21"/>
      <c r="X192" s="21"/>
      <c r="Y192" s="21"/>
      <c r="Z192" s="21"/>
    </row>
    <row r="193" spans="1:26" ht="15.75" customHeight="1">
      <c r="A193" s="21"/>
      <c r="B193" s="21"/>
      <c r="C193" s="21"/>
      <c r="D193" s="21"/>
      <c r="E193" s="21"/>
      <c r="F193" s="22"/>
      <c r="G193" s="22"/>
      <c r="H193" s="22"/>
      <c r="I193" s="21"/>
      <c r="J193" s="21"/>
      <c r="K193" s="21"/>
      <c r="L193" s="21"/>
      <c r="M193" s="21"/>
      <c r="N193" s="21"/>
      <c r="O193" s="21"/>
      <c r="P193" s="21"/>
      <c r="Q193" s="21"/>
      <c r="R193" s="21"/>
      <c r="S193" s="21"/>
      <c r="T193" s="21"/>
      <c r="U193" s="21"/>
      <c r="V193" s="21"/>
      <c r="W193" s="21"/>
      <c r="X193" s="21"/>
      <c r="Y193" s="21"/>
      <c r="Z193" s="21"/>
    </row>
    <row r="194" spans="1:26" ht="15.75" customHeight="1">
      <c r="A194" s="21"/>
      <c r="B194" s="21"/>
      <c r="C194" s="21"/>
      <c r="D194" s="21"/>
      <c r="E194" s="21"/>
      <c r="F194" s="22"/>
      <c r="G194" s="22"/>
      <c r="H194" s="22"/>
      <c r="I194" s="21"/>
      <c r="J194" s="21"/>
      <c r="K194" s="21"/>
      <c r="L194" s="21"/>
      <c r="M194" s="21"/>
      <c r="N194" s="21"/>
      <c r="O194" s="21"/>
      <c r="P194" s="21"/>
      <c r="Q194" s="21"/>
      <c r="R194" s="21"/>
      <c r="S194" s="21"/>
      <c r="T194" s="21"/>
      <c r="U194" s="21"/>
      <c r="V194" s="21"/>
      <c r="W194" s="21"/>
      <c r="X194" s="21"/>
      <c r="Y194" s="21"/>
      <c r="Z194" s="21"/>
    </row>
    <row r="195" spans="1:26" ht="15.75" customHeight="1">
      <c r="A195" s="21"/>
      <c r="B195" s="21"/>
      <c r="C195" s="21"/>
      <c r="D195" s="21"/>
      <c r="E195" s="21"/>
      <c r="F195" s="22"/>
      <c r="G195" s="22"/>
      <c r="H195" s="22"/>
      <c r="I195" s="21"/>
      <c r="J195" s="21"/>
      <c r="K195" s="21"/>
      <c r="L195" s="21"/>
      <c r="M195" s="21"/>
      <c r="N195" s="21"/>
      <c r="O195" s="21"/>
      <c r="P195" s="21"/>
      <c r="Q195" s="21"/>
      <c r="R195" s="21"/>
      <c r="S195" s="21"/>
      <c r="T195" s="21"/>
      <c r="U195" s="21"/>
      <c r="V195" s="21"/>
      <c r="W195" s="21"/>
      <c r="X195" s="21"/>
      <c r="Y195" s="21"/>
      <c r="Z195" s="21"/>
    </row>
    <row r="196" spans="1:26" ht="15.75" customHeight="1">
      <c r="A196" s="21"/>
      <c r="B196" s="21"/>
      <c r="C196" s="21"/>
      <c r="D196" s="21"/>
      <c r="E196" s="21"/>
      <c r="F196" s="22"/>
      <c r="G196" s="22"/>
      <c r="H196" s="22"/>
      <c r="I196" s="21"/>
      <c r="J196" s="21"/>
      <c r="K196" s="21"/>
      <c r="L196" s="21"/>
      <c r="M196" s="21"/>
      <c r="N196" s="21"/>
      <c r="O196" s="21"/>
      <c r="P196" s="21"/>
      <c r="Q196" s="21"/>
      <c r="R196" s="21"/>
      <c r="S196" s="21"/>
      <c r="T196" s="21"/>
      <c r="U196" s="21"/>
      <c r="V196" s="21"/>
      <c r="W196" s="21"/>
      <c r="X196" s="21"/>
      <c r="Y196" s="21"/>
      <c r="Z196" s="21"/>
    </row>
    <row r="197" spans="1:26" ht="15.75" customHeight="1">
      <c r="A197" s="21"/>
      <c r="B197" s="21"/>
      <c r="C197" s="21"/>
      <c r="D197" s="21"/>
      <c r="E197" s="21"/>
      <c r="F197" s="22"/>
      <c r="G197" s="22"/>
      <c r="H197" s="22"/>
      <c r="I197" s="21"/>
      <c r="J197" s="21"/>
      <c r="K197" s="21"/>
      <c r="L197" s="21"/>
      <c r="M197" s="21"/>
      <c r="N197" s="21"/>
      <c r="O197" s="21"/>
      <c r="P197" s="21"/>
      <c r="Q197" s="21"/>
      <c r="R197" s="21"/>
      <c r="S197" s="21"/>
      <c r="T197" s="21"/>
      <c r="U197" s="21"/>
      <c r="V197" s="21"/>
      <c r="W197" s="21"/>
      <c r="X197" s="21"/>
      <c r="Y197" s="21"/>
      <c r="Z197" s="21"/>
    </row>
    <row r="198" spans="1:26" ht="15.75" customHeight="1">
      <c r="A198" s="21"/>
      <c r="B198" s="21"/>
      <c r="C198" s="21"/>
      <c r="D198" s="21"/>
      <c r="E198" s="21"/>
      <c r="F198" s="22"/>
      <c r="G198" s="22"/>
      <c r="H198" s="22"/>
      <c r="I198" s="21"/>
      <c r="J198" s="21"/>
      <c r="K198" s="21"/>
      <c r="L198" s="21"/>
      <c r="M198" s="21"/>
      <c r="N198" s="21"/>
      <c r="O198" s="21"/>
      <c r="P198" s="21"/>
      <c r="Q198" s="21"/>
      <c r="R198" s="21"/>
      <c r="S198" s="21"/>
      <c r="T198" s="21"/>
      <c r="U198" s="21"/>
      <c r="V198" s="21"/>
      <c r="W198" s="21"/>
      <c r="X198" s="21"/>
      <c r="Y198" s="21"/>
      <c r="Z198" s="21"/>
    </row>
    <row r="199" spans="1:26" ht="15.75" customHeight="1">
      <c r="A199" s="21"/>
      <c r="B199" s="21"/>
      <c r="C199" s="21"/>
      <c r="D199" s="21"/>
      <c r="E199" s="21"/>
      <c r="F199" s="22"/>
      <c r="G199" s="22"/>
      <c r="H199" s="22"/>
      <c r="I199" s="21"/>
      <c r="J199" s="21"/>
      <c r="K199" s="21"/>
      <c r="L199" s="21"/>
      <c r="M199" s="21"/>
      <c r="N199" s="21"/>
      <c r="O199" s="21"/>
      <c r="P199" s="21"/>
      <c r="Q199" s="21"/>
      <c r="R199" s="21"/>
      <c r="S199" s="21"/>
      <c r="T199" s="21"/>
      <c r="U199" s="21"/>
      <c r="V199" s="21"/>
      <c r="W199" s="21"/>
      <c r="X199" s="21"/>
      <c r="Y199" s="21"/>
      <c r="Z199" s="21"/>
    </row>
    <row r="200" spans="1:26" ht="15.75" customHeight="1">
      <c r="A200" s="21"/>
      <c r="B200" s="21"/>
      <c r="C200" s="21"/>
      <c r="D200" s="21"/>
      <c r="E200" s="21"/>
      <c r="F200" s="22"/>
      <c r="G200" s="22"/>
      <c r="H200" s="22"/>
      <c r="I200" s="21"/>
      <c r="J200" s="21"/>
      <c r="K200" s="21"/>
      <c r="L200" s="21"/>
      <c r="M200" s="21"/>
      <c r="N200" s="21"/>
      <c r="O200" s="21"/>
      <c r="P200" s="21"/>
      <c r="Q200" s="21"/>
      <c r="R200" s="21"/>
      <c r="S200" s="21"/>
      <c r="T200" s="21"/>
      <c r="U200" s="21"/>
      <c r="V200" s="21"/>
      <c r="W200" s="21"/>
      <c r="X200" s="21"/>
      <c r="Y200" s="21"/>
      <c r="Z200" s="21"/>
    </row>
    <row r="201" spans="1:26" ht="15.75" customHeight="1">
      <c r="A201" s="21"/>
      <c r="B201" s="21"/>
      <c r="C201" s="21"/>
      <c r="D201" s="21"/>
      <c r="E201" s="21"/>
      <c r="F201" s="22"/>
      <c r="G201" s="22"/>
      <c r="H201" s="22"/>
      <c r="I201" s="21"/>
      <c r="J201" s="21"/>
      <c r="K201" s="21"/>
      <c r="L201" s="21"/>
      <c r="M201" s="21"/>
      <c r="N201" s="21"/>
      <c r="O201" s="21"/>
      <c r="P201" s="21"/>
      <c r="Q201" s="21"/>
      <c r="R201" s="21"/>
      <c r="S201" s="21"/>
      <c r="T201" s="21"/>
      <c r="U201" s="21"/>
      <c r="V201" s="21"/>
      <c r="W201" s="21"/>
      <c r="X201" s="21"/>
      <c r="Y201" s="21"/>
      <c r="Z201" s="21"/>
    </row>
    <row r="202" spans="1:26" ht="15.75" customHeight="1">
      <c r="A202" s="21"/>
      <c r="B202" s="21"/>
      <c r="C202" s="21"/>
      <c r="D202" s="21"/>
      <c r="E202" s="21"/>
      <c r="F202" s="22"/>
      <c r="G202" s="22"/>
      <c r="H202" s="22"/>
      <c r="I202" s="21"/>
      <c r="J202" s="21"/>
      <c r="K202" s="21"/>
      <c r="L202" s="21"/>
      <c r="M202" s="21"/>
      <c r="N202" s="21"/>
      <c r="O202" s="21"/>
      <c r="P202" s="21"/>
      <c r="Q202" s="21"/>
      <c r="R202" s="21"/>
      <c r="S202" s="21"/>
      <c r="T202" s="21"/>
      <c r="U202" s="21"/>
      <c r="V202" s="21"/>
      <c r="W202" s="21"/>
      <c r="X202" s="21"/>
      <c r="Y202" s="21"/>
      <c r="Z202" s="21"/>
    </row>
    <row r="203" spans="1:26" ht="15.75" customHeight="1">
      <c r="A203" s="21"/>
      <c r="B203" s="21"/>
      <c r="C203" s="21"/>
      <c r="D203" s="21"/>
      <c r="E203" s="21"/>
      <c r="F203" s="22"/>
      <c r="G203" s="22"/>
      <c r="H203" s="22"/>
      <c r="I203" s="21"/>
      <c r="J203" s="21"/>
      <c r="K203" s="21"/>
      <c r="L203" s="21"/>
      <c r="M203" s="21"/>
      <c r="N203" s="21"/>
      <c r="O203" s="21"/>
      <c r="P203" s="21"/>
      <c r="Q203" s="21"/>
      <c r="R203" s="21"/>
      <c r="S203" s="21"/>
      <c r="T203" s="21"/>
      <c r="U203" s="21"/>
      <c r="V203" s="21"/>
      <c r="W203" s="21"/>
      <c r="X203" s="21"/>
      <c r="Y203" s="21"/>
      <c r="Z203" s="21"/>
    </row>
    <row r="204" spans="1:26" ht="15.75" customHeight="1">
      <c r="A204" s="21"/>
      <c r="B204" s="21"/>
      <c r="C204" s="21"/>
      <c r="D204" s="21"/>
      <c r="E204" s="21"/>
      <c r="F204" s="22"/>
      <c r="G204" s="22"/>
      <c r="H204" s="22"/>
      <c r="I204" s="21"/>
      <c r="J204" s="21"/>
      <c r="K204" s="21"/>
      <c r="L204" s="21"/>
      <c r="M204" s="21"/>
      <c r="N204" s="21"/>
      <c r="O204" s="21"/>
      <c r="P204" s="21"/>
      <c r="Q204" s="21"/>
      <c r="R204" s="21"/>
      <c r="S204" s="21"/>
      <c r="T204" s="21"/>
      <c r="U204" s="21"/>
      <c r="V204" s="21"/>
      <c r="W204" s="21"/>
      <c r="X204" s="21"/>
      <c r="Y204" s="21"/>
      <c r="Z204" s="21"/>
    </row>
    <row r="205" spans="1:26" ht="15.75" customHeight="1">
      <c r="A205" s="21"/>
      <c r="B205" s="21"/>
      <c r="C205" s="21"/>
      <c r="D205" s="21"/>
      <c r="E205" s="21"/>
      <c r="F205" s="22"/>
      <c r="G205" s="22"/>
      <c r="H205" s="22"/>
      <c r="I205" s="21"/>
      <c r="J205" s="21"/>
      <c r="K205" s="21"/>
      <c r="L205" s="21"/>
      <c r="M205" s="21"/>
      <c r="N205" s="21"/>
      <c r="O205" s="21"/>
      <c r="P205" s="21"/>
      <c r="Q205" s="21"/>
      <c r="R205" s="21"/>
      <c r="S205" s="21"/>
      <c r="T205" s="21"/>
      <c r="U205" s="21"/>
      <c r="V205" s="21"/>
      <c r="W205" s="21"/>
      <c r="X205" s="21"/>
      <c r="Y205" s="21"/>
      <c r="Z205" s="21"/>
    </row>
    <row r="206" spans="1:26" ht="15.75" customHeight="1">
      <c r="A206" s="21"/>
      <c r="B206" s="21"/>
      <c r="C206" s="21"/>
      <c r="D206" s="21"/>
      <c r="E206" s="21"/>
      <c r="F206" s="22"/>
      <c r="G206" s="22"/>
      <c r="H206" s="22"/>
      <c r="I206" s="21"/>
      <c r="J206" s="21"/>
      <c r="K206" s="21"/>
      <c r="L206" s="21"/>
      <c r="M206" s="21"/>
      <c r="N206" s="21"/>
      <c r="O206" s="21"/>
      <c r="P206" s="21"/>
      <c r="Q206" s="21"/>
      <c r="R206" s="21"/>
      <c r="S206" s="21"/>
      <c r="T206" s="21"/>
      <c r="U206" s="21"/>
      <c r="V206" s="21"/>
      <c r="W206" s="21"/>
      <c r="X206" s="21"/>
      <c r="Y206" s="21"/>
      <c r="Z206" s="21"/>
    </row>
    <row r="207" spans="1:26" ht="15.75" customHeight="1">
      <c r="A207" s="21"/>
      <c r="B207" s="21"/>
      <c r="C207" s="21"/>
      <c r="D207" s="21"/>
      <c r="E207" s="21"/>
      <c r="F207" s="22"/>
      <c r="G207" s="22"/>
      <c r="H207" s="22"/>
      <c r="I207" s="21"/>
      <c r="J207" s="21"/>
      <c r="K207" s="21"/>
      <c r="L207" s="21"/>
      <c r="M207" s="21"/>
      <c r="N207" s="21"/>
      <c r="O207" s="21"/>
      <c r="P207" s="21"/>
      <c r="Q207" s="21"/>
      <c r="R207" s="21"/>
      <c r="S207" s="21"/>
      <c r="T207" s="21"/>
      <c r="U207" s="21"/>
      <c r="V207" s="21"/>
      <c r="W207" s="21"/>
      <c r="X207" s="21"/>
      <c r="Y207" s="21"/>
      <c r="Z207" s="21"/>
    </row>
    <row r="208" spans="1:26" ht="15.75" customHeight="1">
      <c r="A208" s="21"/>
      <c r="B208" s="21"/>
      <c r="C208" s="21"/>
      <c r="D208" s="21"/>
      <c r="E208" s="21"/>
      <c r="F208" s="22"/>
      <c r="G208" s="22"/>
      <c r="H208" s="22"/>
      <c r="I208" s="21"/>
      <c r="J208" s="21"/>
      <c r="K208" s="21"/>
      <c r="L208" s="21"/>
      <c r="M208" s="21"/>
      <c r="N208" s="21"/>
      <c r="O208" s="21"/>
      <c r="P208" s="21"/>
      <c r="Q208" s="21"/>
      <c r="R208" s="21"/>
      <c r="S208" s="21"/>
      <c r="T208" s="21"/>
      <c r="U208" s="21"/>
      <c r="V208" s="21"/>
      <c r="W208" s="21"/>
      <c r="X208" s="21"/>
      <c r="Y208" s="21"/>
      <c r="Z208" s="21"/>
    </row>
    <row r="209" spans="1:26" ht="15.75" customHeight="1">
      <c r="A209" s="21"/>
      <c r="B209" s="21"/>
      <c r="C209" s="21"/>
      <c r="D209" s="21"/>
      <c r="E209" s="21"/>
      <c r="F209" s="22"/>
      <c r="G209" s="22"/>
      <c r="H209" s="22"/>
      <c r="I209" s="21"/>
      <c r="J209" s="21"/>
      <c r="K209" s="21"/>
      <c r="L209" s="21"/>
      <c r="M209" s="21"/>
      <c r="N209" s="21"/>
      <c r="O209" s="21"/>
      <c r="P209" s="21"/>
      <c r="Q209" s="21"/>
      <c r="R209" s="21"/>
      <c r="S209" s="21"/>
      <c r="T209" s="21"/>
      <c r="U209" s="21"/>
      <c r="V209" s="21"/>
      <c r="W209" s="21"/>
      <c r="X209" s="21"/>
      <c r="Y209" s="21"/>
      <c r="Z209" s="21"/>
    </row>
    <row r="210" spans="1:26" ht="15.75" customHeight="1">
      <c r="A210" s="21"/>
      <c r="B210" s="21"/>
      <c r="C210" s="21"/>
      <c r="D210" s="21"/>
      <c r="E210" s="21"/>
      <c r="F210" s="22"/>
      <c r="G210" s="22"/>
      <c r="H210" s="22"/>
      <c r="I210" s="21"/>
      <c r="J210" s="21"/>
      <c r="K210" s="21"/>
      <c r="L210" s="21"/>
      <c r="M210" s="21"/>
      <c r="N210" s="21"/>
      <c r="O210" s="21"/>
      <c r="P210" s="21"/>
      <c r="Q210" s="21"/>
      <c r="R210" s="21"/>
      <c r="S210" s="21"/>
      <c r="T210" s="21"/>
      <c r="U210" s="21"/>
      <c r="V210" s="21"/>
      <c r="W210" s="21"/>
      <c r="X210" s="21"/>
      <c r="Y210" s="21"/>
      <c r="Z210" s="21"/>
    </row>
    <row r="211" spans="1:26" ht="15.75" customHeight="1">
      <c r="A211" s="21"/>
      <c r="B211" s="21"/>
      <c r="C211" s="21"/>
      <c r="D211" s="21"/>
      <c r="E211" s="21"/>
      <c r="F211" s="22"/>
      <c r="G211" s="22"/>
      <c r="H211" s="22"/>
      <c r="I211" s="21"/>
      <c r="J211" s="21"/>
      <c r="K211" s="21"/>
      <c r="L211" s="21"/>
      <c r="M211" s="21"/>
      <c r="N211" s="21"/>
      <c r="O211" s="21"/>
      <c r="P211" s="21"/>
      <c r="Q211" s="21"/>
      <c r="R211" s="21"/>
      <c r="S211" s="21"/>
      <c r="T211" s="21"/>
      <c r="U211" s="21"/>
      <c r="V211" s="21"/>
      <c r="W211" s="21"/>
      <c r="X211" s="21"/>
      <c r="Y211" s="21"/>
      <c r="Z211" s="21"/>
    </row>
    <row r="212" spans="1:26" ht="15.75" customHeight="1">
      <c r="A212" s="21"/>
      <c r="B212" s="21"/>
      <c r="C212" s="21"/>
      <c r="D212" s="21"/>
      <c r="E212" s="21"/>
      <c r="F212" s="22"/>
      <c r="G212" s="22"/>
      <c r="H212" s="22"/>
      <c r="I212" s="21"/>
      <c r="J212" s="21"/>
      <c r="K212" s="21"/>
      <c r="L212" s="21"/>
      <c r="M212" s="21"/>
      <c r="N212" s="21"/>
      <c r="O212" s="21"/>
      <c r="P212" s="21"/>
      <c r="Q212" s="21"/>
      <c r="R212" s="21"/>
      <c r="S212" s="21"/>
      <c r="T212" s="21"/>
      <c r="U212" s="21"/>
      <c r="V212" s="21"/>
      <c r="W212" s="21"/>
      <c r="X212" s="21"/>
      <c r="Y212" s="21"/>
      <c r="Z212" s="21"/>
    </row>
    <row r="213" spans="1:26" ht="15.75" customHeight="1">
      <c r="A213" s="21"/>
      <c r="B213" s="21"/>
      <c r="C213" s="21"/>
      <c r="D213" s="21"/>
      <c r="E213" s="21"/>
      <c r="F213" s="22"/>
      <c r="G213" s="22"/>
      <c r="H213" s="22"/>
      <c r="I213" s="21"/>
      <c r="J213" s="21"/>
      <c r="K213" s="21"/>
      <c r="L213" s="21"/>
      <c r="M213" s="21"/>
      <c r="N213" s="21"/>
      <c r="O213" s="21"/>
      <c r="P213" s="21"/>
      <c r="Q213" s="21"/>
      <c r="R213" s="21"/>
      <c r="S213" s="21"/>
      <c r="T213" s="21"/>
      <c r="U213" s="21"/>
      <c r="V213" s="21"/>
      <c r="W213" s="21"/>
      <c r="X213" s="21"/>
      <c r="Y213" s="21"/>
      <c r="Z213" s="21"/>
    </row>
    <row r="214" spans="1:26" ht="15.75" customHeight="1">
      <c r="A214" s="21"/>
      <c r="B214" s="21"/>
      <c r="C214" s="21"/>
      <c r="D214" s="21"/>
      <c r="E214" s="21"/>
      <c r="F214" s="22"/>
      <c r="G214" s="22"/>
      <c r="H214" s="22"/>
      <c r="I214" s="21"/>
      <c r="J214" s="21"/>
      <c r="K214" s="21"/>
      <c r="L214" s="21"/>
      <c r="M214" s="21"/>
      <c r="N214" s="21"/>
      <c r="O214" s="21"/>
      <c r="P214" s="21"/>
      <c r="Q214" s="21"/>
      <c r="R214" s="21"/>
      <c r="S214" s="21"/>
      <c r="T214" s="21"/>
      <c r="U214" s="21"/>
      <c r="V214" s="21"/>
      <c r="W214" s="21"/>
      <c r="X214" s="21"/>
      <c r="Y214" s="21"/>
      <c r="Z214" s="21"/>
    </row>
    <row r="215" spans="1:26" ht="15.75" customHeight="1">
      <c r="A215" s="21"/>
      <c r="B215" s="21"/>
      <c r="C215" s="21"/>
      <c r="D215" s="21"/>
      <c r="E215" s="21"/>
      <c r="F215" s="22"/>
      <c r="G215" s="22"/>
      <c r="H215" s="22"/>
      <c r="I215" s="21"/>
      <c r="J215" s="21"/>
      <c r="K215" s="21"/>
      <c r="L215" s="21"/>
      <c r="M215" s="21"/>
      <c r="N215" s="21"/>
      <c r="O215" s="21"/>
      <c r="P215" s="21"/>
      <c r="Q215" s="21"/>
      <c r="R215" s="21"/>
      <c r="S215" s="21"/>
      <c r="T215" s="21"/>
      <c r="U215" s="21"/>
      <c r="V215" s="21"/>
      <c r="W215" s="21"/>
      <c r="X215" s="21"/>
      <c r="Y215" s="21"/>
      <c r="Z215" s="21"/>
    </row>
    <row r="216" spans="1:26" ht="15.75" customHeight="1">
      <c r="A216" s="21"/>
      <c r="B216" s="21"/>
      <c r="C216" s="21"/>
      <c r="D216" s="21"/>
      <c r="E216" s="21"/>
      <c r="F216" s="22"/>
      <c r="G216" s="22"/>
      <c r="H216" s="22"/>
      <c r="I216" s="21"/>
      <c r="J216" s="21"/>
      <c r="K216" s="21"/>
      <c r="L216" s="21"/>
      <c r="M216" s="21"/>
      <c r="N216" s="21"/>
      <c r="O216" s="21"/>
      <c r="P216" s="21"/>
      <c r="Q216" s="21"/>
      <c r="R216" s="21"/>
      <c r="S216" s="21"/>
      <c r="T216" s="21"/>
      <c r="U216" s="21"/>
      <c r="V216" s="21"/>
      <c r="W216" s="21"/>
      <c r="X216" s="21"/>
      <c r="Y216" s="21"/>
      <c r="Z216" s="21"/>
    </row>
    <row r="217" spans="1:26" ht="15.75" customHeight="1">
      <c r="A217" s="21"/>
      <c r="B217" s="21"/>
      <c r="C217" s="21"/>
      <c r="D217" s="21"/>
      <c r="E217" s="21"/>
      <c r="F217" s="22"/>
      <c r="G217" s="22"/>
      <c r="H217" s="22"/>
      <c r="I217" s="21"/>
      <c r="J217" s="21"/>
      <c r="K217" s="21"/>
      <c r="L217" s="21"/>
      <c r="M217" s="21"/>
      <c r="N217" s="21"/>
      <c r="O217" s="21"/>
      <c r="P217" s="21"/>
      <c r="Q217" s="21"/>
      <c r="R217" s="21"/>
      <c r="S217" s="21"/>
      <c r="T217" s="21"/>
      <c r="U217" s="21"/>
      <c r="V217" s="21"/>
      <c r="W217" s="21"/>
      <c r="X217" s="21"/>
      <c r="Y217" s="21"/>
      <c r="Z217" s="21"/>
    </row>
    <row r="218" spans="1:26" ht="15.75" customHeight="1">
      <c r="A218" s="21"/>
      <c r="B218" s="21"/>
      <c r="C218" s="21"/>
      <c r="D218" s="21"/>
      <c r="E218" s="21"/>
      <c r="F218" s="22"/>
      <c r="G218" s="22"/>
      <c r="H218" s="22"/>
      <c r="I218" s="21"/>
      <c r="J218" s="21"/>
      <c r="K218" s="21"/>
      <c r="L218" s="21"/>
      <c r="M218" s="21"/>
      <c r="N218" s="21"/>
      <c r="O218" s="21"/>
      <c r="P218" s="21"/>
      <c r="Q218" s="21"/>
      <c r="R218" s="21"/>
      <c r="S218" s="21"/>
      <c r="T218" s="21"/>
      <c r="U218" s="21"/>
      <c r="V218" s="21"/>
      <c r="W218" s="21"/>
      <c r="X218" s="21"/>
      <c r="Y218" s="21"/>
      <c r="Z218" s="21"/>
    </row>
    <row r="219" spans="1:26" ht="15.75" customHeight="1">
      <c r="A219" s="21"/>
      <c r="B219" s="21"/>
      <c r="C219" s="21"/>
      <c r="D219" s="21"/>
      <c r="E219" s="21"/>
      <c r="F219" s="22"/>
      <c r="G219" s="22"/>
      <c r="H219" s="22"/>
      <c r="I219" s="21"/>
      <c r="J219" s="21"/>
      <c r="K219" s="21"/>
      <c r="L219" s="21"/>
      <c r="M219" s="21"/>
      <c r="N219" s="21"/>
      <c r="O219" s="21"/>
      <c r="P219" s="21"/>
      <c r="Q219" s="21"/>
      <c r="R219" s="21"/>
      <c r="S219" s="21"/>
      <c r="T219" s="21"/>
      <c r="U219" s="21"/>
      <c r="V219" s="21"/>
      <c r="W219" s="21"/>
      <c r="X219" s="21"/>
      <c r="Y219" s="21"/>
      <c r="Z219" s="21"/>
    </row>
    <row r="220" spans="1:26" ht="15.75" customHeight="1">
      <c r="A220" s="21"/>
      <c r="B220" s="21"/>
      <c r="C220" s="21"/>
      <c r="D220" s="21"/>
      <c r="E220" s="21"/>
      <c r="F220" s="21"/>
      <c r="G220" s="21"/>
      <c r="H220" s="22"/>
      <c r="I220" s="21"/>
      <c r="J220" s="21"/>
      <c r="K220" s="21"/>
      <c r="L220" s="21"/>
      <c r="M220" s="21"/>
      <c r="N220" s="21"/>
      <c r="O220" s="21"/>
      <c r="P220" s="21"/>
      <c r="Q220" s="21"/>
      <c r="R220" s="21"/>
      <c r="S220" s="21"/>
      <c r="T220" s="21"/>
      <c r="U220" s="21"/>
      <c r="V220" s="21"/>
      <c r="W220" s="21"/>
      <c r="X220" s="21"/>
      <c r="Y220" s="21"/>
      <c r="Z220" s="21"/>
    </row>
    <row r="221" spans="1:26" ht="15.7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7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7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7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7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7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7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7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7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7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7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7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7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7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5.7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5.7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5.7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5.7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5.7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5.7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5.7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5.7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5.7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5.7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5.7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5.7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5.7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5.7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5.7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5.7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5.7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5.7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5.7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5.7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5.7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5.7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5.7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5.7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5.7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5.7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5.7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5.7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5.7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5.7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5.7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5.7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5.7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5.7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5.7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5.7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5.7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5.7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5.7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5.7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5.7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5.7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5.7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5.7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5.7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5.7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5.7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5.7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5.7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5.7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5.7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5.7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5.7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5.7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5.7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5.7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5.7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5.7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5.7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5.7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5.7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5.7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5.7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5.7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5.7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5.7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5.7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5.7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5.7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5.7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5.7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5.7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5.7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5.7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5.7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5.7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5.7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5.7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5.7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5.7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5.7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5.7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5.7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5.7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5.7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5.7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5.7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5.7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5.7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5.7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5.7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5.7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5.7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5.7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5.7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5.7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5.7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5.7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5.7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5.7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5.7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5.7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5.7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5.7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5.7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5.7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5.7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5.7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5.7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5.7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5.7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5.7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5.7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5.7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5.7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5.7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5.7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5.7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5.7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5.7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5.7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5.7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5.7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5.7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5.7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5.7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5.7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5.7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5.7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5.7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5.7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5.7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5.7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5.7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5.7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5.7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5.7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5.7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5.7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5.7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5.7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5.7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5.7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5.7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5.7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5.7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5.7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5.7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5.7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5.7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5.7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5.7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5.7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5.7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5.7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5.7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5.7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5.7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5.7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5.7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5.7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5.7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5.7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5.7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5.7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5.7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5.7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5.7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5.7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5.7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5.7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5.7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5.7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5.7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5.7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5.7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5.7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5.7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5.7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5.7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5.7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5.7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5.7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5.7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5.7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5.7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5.7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5.7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5.7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5.7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5.7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5.7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5.7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5.7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5.7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5.7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5.7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5.7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5.7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5.7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5.7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5.7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5.7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5.7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5.7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5.7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5.7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5.7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5.7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5.7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5.7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5.7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5.7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5.7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5.7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5.7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5.7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5.7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5.7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5.7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5.7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5.7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5.7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5.7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5.7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5.7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5.7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5.7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5.7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5.7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5.7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5.7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5.7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5.7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5.7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5.7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5.7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5.7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5.7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5.7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5.7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5.7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5.7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5.7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5.7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5.7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5.7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5.7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5.7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5.7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5.7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5.7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5.7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5.7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5.7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5.7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5.7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5.7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5.7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5.7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5.7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5.7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5.7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5.7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5.7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5.7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5.7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5.7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5.7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5.7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5.7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5.7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5.7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5.7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5.7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5.7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5.7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5.7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5.7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5.7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5.7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5.7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5.7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5.7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5.7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5.7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5.7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5.7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5.7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5.7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5.7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5.7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5.7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5.7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5.7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5.7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5.7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5.7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5.7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5.7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5.7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5.7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5.7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5.7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5.7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5.7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5.7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5.7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5.7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5.7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5.7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5.7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5.7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5.7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5.7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5.7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5.7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5.7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5.7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5.7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5.7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5.7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5.7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5.7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5.7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5.7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5.7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5.7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5.7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5.7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5.7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5.7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5.7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5.7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5.7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5.7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5.7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5.7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5.7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5.7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5.7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5.7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5.7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5.7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5.7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5.7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5.7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5.7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5.7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5.7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5.7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5.7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5.7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5.7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5.7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5.7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5.7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5.7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5.7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5.7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5.7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5.7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5.7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5.7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5.7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5.7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5.7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5.7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5.7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5.7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5.7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5.7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5.7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5.7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5.7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5.7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5.7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5.7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5.7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5.7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5.7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5.7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5.7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5.7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5.7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5.7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5.7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5.7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5.7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5.7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5.7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5.7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5.7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5.7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5.7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5.7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5.7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5.7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5.7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5.7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5.7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5.7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5.7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5.7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5.7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5.7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5.7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5.7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5.7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5.7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5.7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5.7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5.7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5.7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5.7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5.7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5.7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5.7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5.7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5.7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5.7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5.7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5.7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5.7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5.7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5.7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5.7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5.7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5.7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5.7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5.7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5.7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5.7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5.7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5.7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5.7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5.7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5.7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5.7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5.7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5.7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5.7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5.7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5.7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5.7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5.7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5.7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5.7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5.7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5.7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5.7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5.7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5.7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5.7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5.7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5.7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5.7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5.7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5.7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5.7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5.7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5.7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5.7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5.7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5.7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5.7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5.7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5.7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5.7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5.7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5.7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5.7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5.7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5.7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5.7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5.7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5.7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5.7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5.7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5.7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5.7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5.7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5.7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5.7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5.7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5.7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5.7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5.7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5.7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5.7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5.7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5.7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5.7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5.7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5.7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5.7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5.7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5.7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5.7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5.7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5.7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5.7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5.7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5.7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5.7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5.7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5.7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5.7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5.7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5.7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5.7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5.7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5.7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5.7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5.7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5.7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5.7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5.7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5.7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5.7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5.7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5.7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5.7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5.7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5.7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5.7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5.7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5.7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5.7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5.7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5.7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5.7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5.7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5.7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5.7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5.7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5.7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5.7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5.7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5.7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5.7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5.7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5.7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5.7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5.7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5.7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5.7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5.7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5.7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5.7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5.7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5.7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5.7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5.7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5.7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5.7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5.7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5.7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5.7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5.7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5.7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5.7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5.7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5.7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5.7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5.7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5.7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5.7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5.7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5.7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5.7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5.7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5.7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5.7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5.7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5.7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5.7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5.7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5.7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5.7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5.7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5.7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5.7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5.7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5.7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5.7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5.7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5.7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5.7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5.7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5.7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5.7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5.7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5.7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5.7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5.7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5.7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5.7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5.7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5.7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5.7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5.7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5.7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5.7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5.7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5.7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5.7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5.7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5.7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5.7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5.7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5.7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5.7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5.7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5.7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5.7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5.7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5.7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5.7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5.7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5.7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5.7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5.7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5.7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5.7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5.7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5.7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5.7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5.7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5.7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5.7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5.7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5.7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5.7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5.7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5.7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5.7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5.7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5.7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5.7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5.7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5.7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5.7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5.7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5.7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5.7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5.7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5.7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5.7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5.7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5.7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5.7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5.7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5.7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5.7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5.7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5.7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5.7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5.7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5.7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5.7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5.7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5.7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5.7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5.7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5.7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5.7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5.7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5.7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5.7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5.7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5.7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5.7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5.7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5.7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5.7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5.7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5.7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5.7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5.7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5.7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5.7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5.7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5.7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5.7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5.7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5.7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5.7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5.7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5.7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5.7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5.7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5.7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5.7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5.7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5.7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5.7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5.7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5.7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5.7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5.7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5.7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5.7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5.7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5.7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5.7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5.7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5.7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5.7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5.7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5.7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5.7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5.7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5.7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5.7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5.7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5.7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5.7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5.7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5.7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5.7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5.7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5.7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5.7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5.7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5.7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5.7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5.7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5.7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5.7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5.7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5.7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5.7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5.7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5.7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5.7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5.7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5.7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5.7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5.7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5.7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5.7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5.7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5.7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5.7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5.7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5.7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5.7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5.7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5.7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5.7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5.7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5.7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5.7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5.7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5.7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5.7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5.7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5.7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5.7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5.7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5.7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5.7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5.7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5.7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5.7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row r="1001" spans="1:26" ht="15.75" customHeight="1">
      <c r="A1001" s="21"/>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row>
  </sheetData>
  <autoFilter ref="D1:D1001" xr:uid="{00000000-0001-0000-0200-000000000000}"/>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4"/>
  <sheetViews>
    <sheetView zoomScale="85" zoomScaleNormal="85" workbookViewId="0">
      <selection activeCell="A2" sqref="A2:XFD2"/>
    </sheetView>
  </sheetViews>
  <sheetFormatPr defaultColWidth="12.5703125" defaultRowHeight="15" customHeight="1"/>
  <cols>
    <col min="1" max="1" width="11.42578125" style="23" customWidth="1"/>
    <col min="2" max="2" width="26.42578125" style="23" customWidth="1"/>
    <col min="3" max="3" width="69.140625" style="23" customWidth="1"/>
    <col min="4" max="4" width="21" style="23" customWidth="1"/>
    <col min="5" max="5" width="26.42578125" style="23" customWidth="1"/>
    <col min="6" max="26" width="14.42578125" style="23" customWidth="1"/>
    <col min="27" max="16384" width="12.5703125" style="23"/>
  </cols>
  <sheetData>
    <row r="1" spans="1:26" ht="15" customHeight="1">
      <c r="A1" s="20" t="s">
        <v>906</v>
      </c>
      <c r="B1" s="20"/>
      <c r="C1" s="20"/>
      <c r="D1" s="21"/>
      <c r="E1" s="21"/>
      <c r="F1" s="21"/>
      <c r="G1" s="21"/>
      <c r="H1" s="21"/>
      <c r="I1" s="21"/>
      <c r="J1" s="21"/>
      <c r="K1" s="21"/>
      <c r="L1" s="21"/>
      <c r="M1" s="21"/>
      <c r="N1" s="21"/>
      <c r="O1" s="21"/>
      <c r="P1" s="21"/>
      <c r="Q1" s="21"/>
      <c r="R1" s="21"/>
      <c r="S1" s="21"/>
      <c r="T1" s="21"/>
      <c r="U1" s="21"/>
      <c r="V1" s="21"/>
      <c r="W1" s="21"/>
      <c r="X1" s="21"/>
      <c r="Y1" s="21"/>
      <c r="Z1" s="21"/>
    </row>
    <row r="2" spans="1:26" ht="25.5">
      <c r="A2" s="76" t="s">
        <v>92</v>
      </c>
      <c r="B2" s="76" t="s">
        <v>907</v>
      </c>
      <c r="C2" s="76" t="s">
        <v>908</v>
      </c>
      <c r="D2" s="76" t="s">
        <v>147</v>
      </c>
      <c r="E2" s="76" t="s">
        <v>847</v>
      </c>
      <c r="F2" s="119" t="s">
        <v>909</v>
      </c>
      <c r="G2" s="103" t="s">
        <v>849</v>
      </c>
      <c r="H2" s="77"/>
      <c r="I2" s="77"/>
      <c r="J2" s="77"/>
      <c r="K2" s="77"/>
      <c r="L2" s="77"/>
      <c r="M2" s="77"/>
      <c r="N2" s="77"/>
      <c r="O2" s="77"/>
      <c r="P2" s="77"/>
      <c r="Q2" s="77"/>
      <c r="R2" s="77"/>
      <c r="S2" s="77"/>
      <c r="T2" s="77"/>
      <c r="U2" s="77"/>
      <c r="V2" s="77"/>
      <c r="W2" s="77"/>
      <c r="X2" s="77"/>
      <c r="Y2" s="21"/>
      <c r="Z2" s="21"/>
    </row>
    <row r="3" spans="1:26" s="250" customFormat="1" ht="12.75">
      <c r="A3" s="170" t="s">
        <v>850</v>
      </c>
      <c r="B3" s="170" t="s">
        <v>910</v>
      </c>
      <c r="C3" s="170" t="s">
        <v>910</v>
      </c>
      <c r="D3" s="170" t="s">
        <v>852</v>
      </c>
      <c r="E3" s="170" t="s">
        <v>910</v>
      </c>
      <c r="F3" s="245" t="s">
        <v>910</v>
      </c>
      <c r="G3" s="172" t="s">
        <v>911</v>
      </c>
      <c r="H3" s="85"/>
      <c r="I3" s="85"/>
      <c r="J3" s="85"/>
      <c r="K3" s="85"/>
      <c r="L3" s="85"/>
      <c r="M3" s="85"/>
      <c r="N3" s="85"/>
      <c r="O3" s="85"/>
      <c r="P3" s="85"/>
      <c r="Q3" s="85"/>
      <c r="R3" s="85"/>
      <c r="S3" s="85"/>
      <c r="T3" s="85"/>
      <c r="U3" s="85"/>
      <c r="V3" s="85"/>
      <c r="W3" s="85"/>
      <c r="X3" s="85"/>
    </row>
    <row r="4" spans="1:26" ht="15.75" customHeight="1">
      <c r="A4" s="39" t="s">
        <v>109</v>
      </c>
      <c r="B4" s="41" t="s">
        <v>912</v>
      </c>
      <c r="C4" s="78" t="s">
        <v>913</v>
      </c>
      <c r="D4" s="120" t="s">
        <v>185</v>
      </c>
      <c r="E4" s="39"/>
      <c r="F4" s="107">
        <v>25</v>
      </c>
      <c r="G4" s="107"/>
      <c r="H4" s="21"/>
      <c r="I4" s="21"/>
      <c r="J4" s="21"/>
      <c r="K4" s="21"/>
      <c r="L4" s="21"/>
      <c r="M4" s="21"/>
      <c r="N4" s="21"/>
      <c r="O4" s="21"/>
      <c r="P4" s="21"/>
      <c r="Q4" s="21"/>
      <c r="R4" s="21"/>
      <c r="S4" s="21"/>
      <c r="T4" s="21"/>
      <c r="U4" s="21"/>
      <c r="V4" s="21"/>
      <c r="W4" s="21"/>
      <c r="X4" s="21"/>
      <c r="Y4" s="21"/>
      <c r="Z4" s="21"/>
    </row>
    <row r="5" spans="1:26" ht="15.75" customHeight="1">
      <c r="A5" s="39" t="s">
        <v>109</v>
      </c>
      <c r="B5" s="52" t="s">
        <v>912</v>
      </c>
      <c r="C5" s="79" t="s">
        <v>914</v>
      </c>
      <c r="D5" s="120" t="s">
        <v>185</v>
      </c>
      <c r="E5" s="39"/>
      <c r="F5" s="107">
        <v>1</v>
      </c>
      <c r="G5" s="121"/>
      <c r="H5" s="21"/>
      <c r="I5" s="21"/>
      <c r="J5" s="21"/>
      <c r="K5" s="21"/>
      <c r="L5" s="21"/>
      <c r="M5" s="21"/>
      <c r="N5" s="21"/>
      <c r="O5" s="21"/>
      <c r="P5" s="21"/>
      <c r="Q5" s="21"/>
      <c r="R5" s="21"/>
      <c r="S5" s="21"/>
      <c r="T5" s="21"/>
      <c r="U5" s="21"/>
      <c r="V5" s="21"/>
      <c r="W5" s="21"/>
      <c r="X5" s="21"/>
      <c r="Y5" s="21"/>
      <c r="Z5" s="21"/>
    </row>
    <row r="6" spans="1:26" ht="15.75" customHeight="1">
      <c r="A6" s="39" t="s">
        <v>109</v>
      </c>
      <c r="B6" s="52" t="s">
        <v>915</v>
      </c>
      <c r="C6" s="122" t="s">
        <v>916</v>
      </c>
      <c r="D6" s="120" t="s">
        <v>185</v>
      </c>
      <c r="E6" s="39" t="s">
        <v>917</v>
      </c>
      <c r="F6" s="107">
        <v>0</v>
      </c>
      <c r="G6" s="110" t="s">
        <v>918</v>
      </c>
      <c r="H6" s="21"/>
      <c r="I6" s="21"/>
      <c r="J6" s="21"/>
      <c r="K6" s="21"/>
      <c r="L6" s="21"/>
      <c r="M6" s="21"/>
      <c r="N6" s="21"/>
      <c r="O6" s="21"/>
      <c r="P6" s="21"/>
      <c r="Q6" s="21"/>
      <c r="R6" s="21"/>
      <c r="S6" s="21"/>
      <c r="T6" s="21"/>
      <c r="U6" s="21"/>
      <c r="V6" s="21"/>
      <c r="W6" s="21"/>
      <c r="X6" s="21"/>
      <c r="Y6" s="21"/>
      <c r="Z6" s="21"/>
    </row>
    <row r="7" spans="1:26" ht="15.75" customHeight="1">
      <c r="A7" s="39" t="s">
        <v>109</v>
      </c>
      <c r="B7" s="52" t="s">
        <v>919</v>
      </c>
      <c r="C7" s="122" t="s">
        <v>920</v>
      </c>
      <c r="D7" s="120" t="s">
        <v>185</v>
      </c>
      <c r="E7" s="39"/>
      <c r="F7" s="107">
        <f>3+2+2</f>
        <v>7</v>
      </c>
      <c r="G7" s="121"/>
      <c r="H7" s="21"/>
      <c r="I7" s="21"/>
      <c r="J7" s="21"/>
      <c r="K7" s="21"/>
      <c r="L7" s="21"/>
      <c r="M7" s="21"/>
      <c r="N7" s="21"/>
      <c r="O7" s="21"/>
      <c r="P7" s="21"/>
      <c r="Q7" s="21"/>
      <c r="R7" s="21"/>
      <c r="S7" s="21"/>
      <c r="T7" s="21"/>
      <c r="U7" s="21"/>
      <c r="V7" s="21"/>
      <c r="W7" s="21"/>
      <c r="X7" s="21"/>
      <c r="Y7" s="21"/>
      <c r="Z7" s="21"/>
    </row>
    <row r="8" spans="1:26" ht="15.75" customHeight="1">
      <c r="A8" s="39" t="s">
        <v>109</v>
      </c>
      <c r="B8" s="52" t="s">
        <v>921</v>
      </c>
      <c r="C8" s="122" t="s">
        <v>922</v>
      </c>
      <c r="D8" s="120" t="s">
        <v>185</v>
      </c>
      <c r="E8" s="39"/>
      <c r="F8" s="107">
        <f>4+1</f>
        <v>5</v>
      </c>
      <c r="G8" s="121"/>
      <c r="H8" s="21"/>
      <c r="I8" s="21"/>
      <c r="J8" s="21"/>
      <c r="K8" s="21"/>
      <c r="L8" s="21"/>
      <c r="M8" s="21"/>
      <c r="N8" s="21"/>
      <c r="O8" s="21"/>
      <c r="P8" s="21"/>
      <c r="Q8" s="21"/>
      <c r="R8" s="21"/>
      <c r="S8" s="21"/>
      <c r="T8" s="21"/>
      <c r="U8" s="21"/>
      <c r="V8" s="21"/>
      <c r="W8" s="21"/>
      <c r="X8" s="21"/>
      <c r="Y8" s="21"/>
      <c r="Z8" s="21"/>
    </row>
    <row r="9" spans="1:26" ht="15.75" customHeight="1">
      <c r="A9" s="39" t="s">
        <v>109</v>
      </c>
      <c r="B9" s="52" t="s">
        <v>923</v>
      </c>
      <c r="C9" s="122" t="s">
        <v>924</v>
      </c>
      <c r="D9" s="120" t="s">
        <v>185</v>
      </c>
      <c r="E9" s="39"/>
      <c r="F9" s="107">
        <v>3</v>
      </c>
      <c r="G9" s="121"/>
      <c r="H9" s="21"/>
      <c r="I9" s="21"/>
      <c r="J9" s="21"/>
      <c r="K9" s="21"/>
      <c r="L9" s="21"/>
      <c r="M9" s="21"/>
      <c r="N9" s="21"/>
      <c r="O9" s="21"/>
      <c r="P9" s="21"/>
      <c r="Q9" s="21"/>
      <c r="R9" s="21"/>
      <c r="S9" s="21"/>
      <c r="T9" s="21"/>
      <c r="U9" s="21"/>
      <c r="V9" s="21"/>
      <c r="W9" s="21"/>
      <c r="X9" s="21"/>
      <c r="Y9" s="21"/>
      <c r="Z9" s="21"/>
    </row>
    <row r="10" spans="1:26" ht="15.75" customHeight="1">
      <c r="A10" s="39" t="s">
        <v>109</v>
      </c>
      <c r="B10" s="52" t="s">
        <v>925</v>
      </c>
      <c r="C10" s="122" t="s">
        <v>926</v>
      </c>
      <c r="D10" s="120" t="s">
        <v>185</v>
      </c>
      <c r="E10" s="39"/>
      <c r="F10" s="107">
        <v>2</v>
      </c>
      <c r="G10" s="121"/>
      <c r="H10" s="21"/>
      <c r="I10" s="21"/>
      <c r="J10" s="21"/>
      <c r="K10" s="21"/>
      <c r="L10" s="21"/>
      <c r="M10" s="21"/>
      <c r="N10" s="21"/>
      <c r="O10" s="21"/>
      <c r="P10" s="21"/>
      <c r="Q10" s="21"/>
      <c r="R10" s="21"/>
      <c r="S10" s="21"/>
      <c r="T10" s="21"/>
      <c r="U10" s="21"/>
      <c r="V10" s="21"/>
      <c r="W10" s="21"/>
      <c r="X10" s="21"/>
      <c r="Y10" s="21"/>
      <c r="Z10" s="21"/>
    </row>
    <row r="11" spans="1:26" ht="15.75" customHeight="1">
      <c r="A11" s="39" t="s">
        <v>109</v>
      </c>
      <c r="B11" s="52" t="s">
        <v>927</v>
      </c>
      <c r="C11" s="122" t="s">
        <v>928</v>
      </c>
      <c r="D11" s="120" t="s">
        <v>185</v>
      </c>
      <c r="E11" s="39"/>
      <c r="F11" s="107">
        <v>6</v>
      </c>
      <c r="G11" s="121"/>
      <c r="H11" s="21"/>
      <c r="I11" s="21"/>
      <c r="J11" s="21"/>
      <c r="K11" s="21"/>
      <c r="L11" s="21"/>
      <c r="M11" s="21"/>
      <c r="N11" s="21"/>
      <c r="O11" s="21"/>
      <c r="P11" s="21"/>
      <c r="Q11" s="21"/>
      <c r="R11" s="21"/>
      <c r="S11" s="21"/>
      <c r="T11" s="21"/>
      <c r="U11" s="21"/>
      <c r="V11" s="21"/>
      <c r="W11" s="21"/>
      <c r="X11" s="21"/>
      <c r="Y11" s="21"/>
      <c r="Z11" s="21"/>
    </row>
    <row r="12" spans="1:26" ht="15.75" customHeight="1">
      <c r="A12" s="39" t="s">
        <v>109</v>
      </c>
      <c r="B12" s="52" t="s">
        <v>929</v>
      </c>
      <c r="C12" s="122" t="s">
        <v>930</v>
      </c>
      <c r="D12" s="120" t="s">
        <v>185</v>
      </c>
      <c r="E12" s="39"/>
      <c r="F12" s="107">
        <v>1</v>
      </c>
      <c r="G12" s="121"/>
      <c r="H12" s="21"/>
      <c r="I12" s="21"/>
      <c r="J12" s="21"/>
      <c r="K12" s="21"/>
      <c r="L12" s="21"/>
      <c r="M12" s="21"/>
      <c r="N12" s="21"/>
      <c r="O12" s="21"/>
      <c r="P12" s="21"/>
      <c r="Q12" s="21"/>
      <c r="R12" s="21"/>
      <c r="S12" s="21"/>
      <c r="T12" s="21"/>
      <c r="U12" s="21"/>
      <c r="V12" s="21"/>
      <c r="W12" s="21"/>
      <c r="X12" s="21"/>
      <c r="Y12" s="21"/>
      <c r="Z12" s="21"/>
    </row>
    <row r="13" spans="1:26" ht="15.75" customHeight="1">
      <c r="A13" s="39" t="s">
        <v>109</v>
      </c>
      <c r="B13" s="52" t="s">
        <v>931</v>
      </c>
      <c r="C13" s="122" t="s">
        <v>932</v>
      </c>
      <c r="D13" s="120" t="s">
        <v>185</v>
      </c>
      <c r="E13" s="39"/>
      <c r="F13" s="107">
        <f>9+2</f>
        <v>11</v>
      </c>
      <c r="G13" s="110" t="s">
        <v>933</v>
      </c>
      <c r="H13" s="21"/>
      <c r="I13" s="21"/>
      <c r="J13" s="21"/>
      <c r="K13" s="21"/>
      <c r="L13" s="21"/>
      <c r="M13" s="21"/>
      <c r="N13" s="21"/>
      <c r="O13" s="21"/>
      <c r="P13" s="21"/>
      <c r="Q13" s="21"/>
      <c r="R13" s="21"/>
      <c r="S13" s="21"/>
      <c r="T13" s="21"/>
      <c r="U13" s="21"/>
      <c r="V13" s="21"/>
      <c r="W13" s="21"/>
      <c r="X13" s="21"/>
      <c r="Y13" s="21"/>
      <c r="Z13" s="21"/>
    </row>
    <row r="14" spans="1:26" ht="15.75" customHeight="1">
      <c r="A14" s="39" t="s">
        <v>109</v>
      </c>
      <c r="B14" s="52" t="s">
        <v>934</v>
      </c>
      <c r="C14" s="122" t="s">
        <v>935</v>
      </c>
      <c r="D14" s="80" t="s">
        <v>185</v>
      </c>
      <c r="E14" s="39"/>
      <c r="F14" s="107">
        <v>0</v>
      </c>
      <c r="G14" s="121" t="s">
        <v>936</v>
      </c>
      <c r="H14" s="21"/>
      <c r="I14" s="21"/>
      <c r="J14" s="21"/>
      <c r="K14" s="21"/>
      <c r="L14" s="21"/>
      <c r="M14" s="21"/>
      <c r="N14" s="21"/>
      <c r="O14" s="21"/>
      <c r="P14" s="21"/>
      <c r="Q14" s="21"/>
      <c r="R14" s="21"/>
      <c r="S14" s="21"/>
      <c r="T14" s="21"/>
      <c r="U14" s="21"/>
      <c r="V14" s="21"/>
      <c r="W14" s="21"/>
      <c r="X14" s="21"/>
      <c r="Y14" s="21"/>
      <c r="Z14" s="21"/>
    </row>
    <row r="15" spans="1:26" ht="15.75" customHeight="1">
      <c r="A15" s="39" t="s">
        <v>109</v>
      </c>
      <c r="B15" s="52" t="s">
        <v>937</v>
      </c>
      <c r="C15" s="122" t="s">
        <v>938</v>
      </c>
      <c r="D15" s="80" t="s">
        <v>153</v>
      </c>
      <c r="E15" s="39"/>
      <c r="F15" s="107">
        <v>8</v>
      </c>
      <c r="G15" s="121"/>
      <c r="H15" s="21"/>
      <c r="I15" s="21"/>
      <c r="J15" s="21"/>
      <c r="K15" s="21"/>
      <c r="L15" s="21"/>
      <c r="M15" s="21"/>
      <c r="N15" s="21"/>
      <c r="O15" s="21"/>
      <c r="P15" s="21"/>
      <c r="Q15" s="21"/>
      <c r="R15" s="21"/>
      <c r="S15" s="21"/>
      <c r="T15" s="21"/>
      <c r="U15" s="21"/>
      <c r="V15" s="21"/>
      <c r="W15" s="21"/>
      <c r="X15" s="21"/>
      <c r="Y15" s="21"/>
      <c r="Z15" s="21"/>
    </row>
    <row r="16" spans="1:26" ht="15.75" customHeight="1">
      <c r="A16" s="39" t="s">
        <v>109</v>
      </c>
      <c r="B16" s="52" t="s">
        <v>939</v>
      </c>
      <c r="C16" s="122" t="s">
        <v>940</v>
      </c>
      <c r="D16" s="80" t="s">
        <v>153</v>
      </c>
      <c r="E16" s="39"/>
      <c r="F16" s="107">
        <f>4</f>
        <v>4</v>
      </c>
      <c r="G16" s="121"/>
      <c r="H16" s="21"/>
      <c r="I16" s="21"/>
      <c r="J16" s="21"/>
      <c r="K16" s="21"/>
      <c r="L16" s="21"/>
      <c r="M16" s="21"/>
      <c r="N16" s="21"/>
      <c r="O16" s="21"/>
      <c r="P16" s="21"/>
      <c r="Q16" s="21"/>
      <c r="R16" s="21"/>
      <c r="S16" s="21"/>
      <c r="T16" s="21"/>
      <c r="U16" s="21"/>
      <c r="V16" s="21"/>
      <c r="W16" s="21"/>
      <c r="X16" s="21"/>
      <c r="Y16" s="21"/>
      <c r="Z16" s="21"/>
    </row>
    <row r="17" spans="1:26" ht="15.75" customHeight="1">
      <c r="A17" s="39" t="s">
        <v>109</v>
      </c>
      <c r="B17" s="52" t="s">
        <v>941</v>
      </c>
      <c r="C17" s="122" t="s">
        <v>942</v>
      </c>
      <c r="D17" s="80" t="s">
        <v>153</v>
      </c>
      <c r="E17" s="39"/>
      <c r="F17" s="107">
        <v>10</v>
      </c>
      <c r="G17" s="121"/>
      <c r="H17" s="21"/>
      <c r="I17" s="21"/>
      <c r="J17" s="21"/>
      <c r="K17" s="21"/>
      <c r="L17" s="21"/>
      <c r="M17" s="21"/>
      <c r="N17" s="21"/>
      <c r="O17" s="21"/>
      <c r="P17" s="21"/>
      <c r="Q17" s="21"/>
      <c r="R17" s="21"/>
      <c r="S17" s="21"/>
      <c r="T17" s="21"/>
      <c r="U17" s="21"/>
      <c r="V17" s="21"/>
      <c r="W17" s="21"/>
      <c r="X17" s="21"/>
      <c r="Y17" s="21"/>
      <c r="Z17" s="21"/>
    </row>
    <row r="18" spans="1:26" ht="15.75" customHeight="1">
      <c r="A18" s="39" t="s">
        <v>109</v>
      </c>
      <c r="B18" s="52" t="s">
        <v>943</v>
      </c>
      <c r="C18" s="122" t="s">
        <v>944</v>
      </c>
      <c r="D18" s="80" t="s">
        <v>153</v>
      </c>
      <c r="E18" s="39"/>
      <c r="F18" s="107">
        <v>2</v>
      </c>
      <c r="G18" s="121"/>
      <c r="H18" s="21"/>
      <c r="I18" s="21"/>
      <c r="J18" s="21"/>
      <c r="K18" s="21"/>
      <c r="L18" s="21"/>
      <c r="M18" s="21"/>
      <c r="N18" s="21"/>
      <c r="O18" s="21"/>
      <c r="P18" s="21"/>
      <c r="Q18" s="21"/>
      <c r="R18" s="21"/>
      <c r="S18" s="21"/>
      <c r="T18" s="21"/>
      <c r="U18" s="21"/>
      <c r="V18" s="21"/>
      <c r="W18" s="21"/>
      <c r="X18" s="21"/>
      <c r="Y18" s="21"/>
      <c r="Z18" s="21"/>
    </row>
    <row r="19" spans="1:26" ht="15.75" customHeight="1">
      <c r="A19" s="39" t="s">
        <v>109</v>
      </c>
      <c r="B19" s="52" t="s">
        <v>945</v>
      </c>
      <c r="C19" s="122" t="s">
        <v>946</v>
      </c>
      <c r="D19" s="80" t="s">
        <v>151</v>
      </c>
      <c r="E19" s="39"/>
      <c r="F19" s="107">
        <v>5</v>
      </c>
      <c r="G19" s="121"/>
      <c r="H19" s="21"/>
      <c r="I19" s="21"/>
      <c r="J19" s="21"/>
      <c r="K19" s="21"/>
      <c r="L19" s="21"/>
      <c r="M19" s="21"/>
      <c r="N19" s="21"/>
      <c r="O19" s="21"/>
      <c r="P19" s="21"/>
      <c r="Q19" s="21"/>
      <c r="R19" s="21"/>
      <c r="S19" s="21"/>
      <c r="T19" s="21"/>
      <c r="U19" s="21"/>
      <c r="V19" s="21"/>
      <c r="W19" s="21"/>
      <c r="X19" s="21"/>
      <c r="Y19" s="21"/>
      <c r="Z19" s="21"/>
    </row>
    <row r="20" spans="1:26" ht="15.75" customHeight="1">
      <c r="A20" s="39" t="s">
        <v>109</v>
      </c>
      <c r="B20" s="52" t="s">
        <v>945</v>
      </c>
      <c r="C20" s="122" t="s">
        <v>947</v>
      </c>
      <c r="D20" s="80" t="s">
        <v>151</v>
      </c>
      <c r="E20" s="39"/>
      <c r="F20" s="107">
        <v>5</v>
      </c>
      <c r="G20" s="121"/>
      <c r="H20" s="21"/>
      <c r="I20" s="21"/>
      <c r="J20" s="21"/>
      <c r="K20" s="21"/>
      <c r="L20" s="21"/>
      <c r="M20" s="21"/>
      <c r="N20" s="21"/>
      <c r="O20" s="21"/>
      <c r="P20" s="21"/>
      <c r="Q20" s="21"/>
      <c r="R20" s="21"/>
      <c r="S20" s="21"/>
      <c r="T20" s="21"/>
      <c r="U20" s="21"/>
      <c r="V20" s="21"/>
      <c r="W20" s="21"/>
      <c r="X20" s="21"/>
      <c r="Y20" s="21"/>
      <c r="Z20" s="21"/>
    </row>
    <row r="21" spans="1:26" ht="15.75" customHeight="1">
      <c r="A21" s="39" t="s">
        <v>109</v>
      </c>
      <c r="B21" s="52" t="s">
        <v>948</v>
      </c>
      <c r="C21" s="122" t="s">
        <v>949</v>
      </c>
      <c r="D21" s="80" t="s">
        <v>151</v>
      </c>
      <c r="E21" s="39"/>
      <c r="F21" s="107">
        <v>5</v>
      </c>
      <c r="G21" s="121"/>
      <c r="H21" s="21"/>
      <c r="I21" s="21"/>
      <c r="J21" s="21"/>
      <c r="K21" s="21"/>
      <c r="L21" s="21"/>
      <c r="M21" s="21"/>
      <c r="N21" s="21"/>
      <c r="O21" s="21"/>
      <c r="P21" s="21"/>
      <c r="Q21" s="21"/>
      <c r="R21" s="21"/>
      <c r="S21" s="21"/>
      <c r="T21" s="21"/>
      <c r="U21" s="21"/>
      <c r="V21" s="21"/>
      <c r="W21" s="21"/>
      <c r="X21" s="21"/>
      <c r="Y21" s="21"/>
      <c r="Z21" s="21"/>
    </row>
    <row r="22" spans="1:26" ht="15.75" customHeight="1">
      <c r="A22" s="39" t="s">
        <v>109</v>
      </c>
      <c r="B22" s="52" t="s">
        <v>950</v>
      </c>
      <c r="C22" s="122" t="s">
        <v>951</v>
      </c>
      <c r="D22" s="80" t="s">
        <v>151</v>
      </c>
      <c r="E22" s="39"/>
      <c r="F22" s="107">
        <v>5</v>
      </c>
      <c r="G22" s="121"/>
      <c r="H22" s="21"/>
      <c r="I22" s="21"/>
      <c r="J22" s="21"/>
      <c r="K22" s="21"/>
      <c r="L22" s="21"/>
      <c r="M22" s="21"/>
      <c r="N22" s="21"/>
      <c r="O22" s="21"/>
      <c r="P22" s="21"/>
      <c r="Q22" s="21"/>
      <c r="R22" s="21"/>
      <c r="S22" s="21"/>
      <c r="T22" s="21"/>
      <c r="U22" s="21"/>
      <c r="V22" s="21"/>
      <c r="W22" s="21"/>
      <c r="X22" s="21"/>
      <c r="Y22" s="21"/>
      <c r="Z22" s="21"/>
    </row>
    <row r="23" spans="1:26" ht="15.75" customHeight="1">
      <c r="A23" s="39" t="s">
        <v>109</v>
      </c>
      <c r="B23" s="52" t="s">
        <v>952</v>
      </c>
      <c r="C23" s="122" t="s">
        <v>953</v>
      </c>
      <c r="D23" s="80" t="s">
        <v>151</v>
      </c>
      <c r="E23" s="39"/>
      <c r="F23" s="107">
        <f>3+3</f>
        <v>6</v>
      </c>
      <c r="G23" s="121" t="s">
        <v>954</v>
      </c>
      <c r="H23" s="21"/>
      <c r="I23" s="21"/>
      <c r="J23" s="21"/>
      <c r="K23" s="21"/>
      <c r="L23" s="21"/>
      <c r="M23" s="21"/>
      <c r="N23" s="21"/>
      <c r="O23" s="21"/>
      <c r="P23" s="21"/>
      <c r="Q23" s="21"/>
      <c r="R23" s="21"/>
      <c r="S23" s="21"/>
      <c r="T23" s="21"/>
      <c r="U23" s="21"/>
      <c r="V23" s="21"/>
      <c r="W23" s="21"/>
      <c r="X23" s="21"/>
      <c r="Y23" s="21"/>
      <c r="Z23" s="21"/>
    </row>
    <row r="24" spans="1:26" ht="15.75" customHeight="1">
      <c r="A24" s="39" t="s">
        <v>109</v>
      </c>
      <c r="B24" s="52" t="s">
        <v>955</v>
      </c>
      <c r="C24" s="122" t="s">
        <v>956</v>
      </c>
      <c r="D24" s="80" t="s">
        <v>957</v>
      </c>
      <c r="E24" s="39"/>
      <c r="F24" s="107">
        <v>2</v>
      </c>
      <c r="G24" s="121"/>
      <c r="H24" s="21"/>
      <c r="I24" s="21"/>
      <c r="J24" s="21"/>
      <c r="K24" s="21"/>
      <c r="L24" s="21"/>
      <c r="M24" s="21"/>
      <c r="N24" s="21"/>
      <c r="O24" s="21"/>
      <c r="P24" s="21"/>
      <c r="Q24" s="21"/>
      <c r="R24" s="21"/>
      <c r="S24" s="21"/>
      <c r="T24" s="21"/>
      <c r="U24" s="21"/>
      <c r="V24" s="21"/>
      <c r="W24" s="21"/>
      <c r="X24" s="21"/>
      <c r="Y24" s="21"/>
      <c r="Z24" s="21"/>
    </row>
    <row r="25" spans="1:26" ht="15.75" customHeight="1">
      <c r="A25" s="39" t="s">
        <v>109</v>
      </c>
      <c r="B25" s="52" t="s">
        <v>958</v>
      </c>
      <c r="C25" s="122" t="s">
        <v>959</v>
      </c>
      <c r="D25" s="80" t="s">
        <v>957</v>
      </c>
      <c r="E25" s="39"/>
      <c r="F25" s="107">
        <v>1</v>
      </c>
      <c r="G25" s="121"/>
      <c r="H25" s="21"/>
      <c r="I25" s="21"/>
      <c r="J25" s="21"/>
      <c r="K25" s="21"/>
      <c r="L25" s="21"/>
      <c r="M25" s="21"/>
      <c r="N25" s="21"/>
      <c r="O25" s="21"/>
      <c r="P25" s="21"/>
      <c r="Q25" s="21"/>
      <c r="R25" s="21"/>
      <c r="S25" s="21"/>
      <c r="T25" s="21"/>
      <c r="U25" s="21"/>
      <c r="V25" s="21"/>
      <c r="W25" s="21"/>
      <c r="X25" s="21"/>
      <c r="Y25" s="21"/>
      <c r="Z25" s="21"/>
    </row>
    <row r="26" spans="1:26" ht="15.75" customHeight="1">
      <c r="A26" s="39" t="s">
        <v>109</v>
      </c>
      <c r="B26" s="52" t="s">
        <v>960</v>
      </c>
      <c r="C26" s="122" t="s">
        <v>961</v>
      </c>
      <c r="D26" s="80" t="s">
        <v>155</v>
      </c>
      <c r="E26" s="39"/>
      <c r="F26" s="107">
        <v>2</v>
      </c>
      <c r="G26" s="121"/>
      <c r="H26" s="21"/>
      <c r="I26" s="21"/>
      <c r="J26" s="21"/>
      <c r="K26" s="21"/>
      <c r="L26" s="21"/>
      <c r="M26" s="21"/>
      <c r="N26" s="21"/>
      <c r="O26" s="21"/>
      <c r="P26" s="21"/>
      <c r="Q26" s="21"/>
      <c r="R26" s="21"/>
      <c r="S26" s="21"/>
      <c r="T26" s="21"/>
      <c r="U26" s="21"/>
      <c r="V26" s="21"/>
      <c r="W26" s="21"/>
      <c r="X26" s="21"/>
      <c r="Y26" s="21"/>
      <c r="Z26" s="21"/>
    </row>
    <row r="27" spans="1:26" ht="15.75" customHeight="1">
      <c r="A27" s="39" t="s">
        <v>109</v>
      </c>
      <c r="B27" s="52" t="s">
        <v>962</v>
      </c>
      <c r="C27" s="122" t="s">
        <v>963</v>
      </c>
      <c r="D27" s="80" t="s">
        <v>155</v>
      </c>
      <c r="E27" s="39"/>
      <c r="F27" s="107">
        <v>2</v>
      </c>
      <c r="G27" s="121"/>
      <c r="H27" s="21"/>
      <c r="I27" s="21"/>
      <c r="J27" s="21"/>
      <c r="K27" s="21"/>
      <c r="L27" s="21"/>
      <c r="M27" s="21"/>
      <c r="N27" s="21"/>
      <c r="O27" s="21"/>
      <c r="P27" s="21"/>
      <c r="Q27" s="21"/>
      <c r="R27" s="21"/>
      <c r="S27" s="21"/>
      <c r="T27" s="21"/>
      <c r="U27" s="21"/>
      <c r="V27" s="21"/>
      <c r="W27" s="21"/>
      <c r="X27" s="21"/>
      <c r="Y27" s="21"/>
      <c r="Z27" s="21"/>
    </row>
    <row r="28" spans="1:26" ht="15.75" customHeight="1">
      <c r="A28" s="39" t="s">
        <v>109</v>
      </c>
      <c r="B28" s="52" t="s">
        <v>912</v>
      </c>
      <c r="C28" s="122" t="s">
        <v>964</v>
      </c>
      <c r="D28" s="80" t="s">
        <v>155</v>
      </c>
      <c r="E28" s="39"/>
      <c r="F28" s="107">
        <v>0</v>
      </c>
      <c r="G28" s="121" t="s">
        <v>936</v>
      </c>
      <c r="H28" s="21"/>
      <c r="I28" s="21"/>
      <c r="J28" s="21"/>
      <c r="K28" s="21"/>
      <c r="L28" s="21"/>
      <c r="M28" s="21"/>
      <c r="N28" s="21"/>
      <c r="O28" s="21"/>
      <c r="P28" s="21"/>
      <c r="Q28" s="21"/>
      <c r="R28" s="21"/>
      <c r="S28" s="21"/>
      <c r="T28" s="21"/>
      <c r="U28" s="21"/>
      <c r="V28" s="21"/>
      <c r="W28" s="21"/>
      <c r="X28" s="21"/>
      <c r="Y28" s="21"/>
      <c r="Z28" s="21"/>
    </row>
    <row r="29" spans="1:26" ht="15.75" customHeight="1">
      <c r="A29" s="39" t="s">
        <v>109</v>
      </c>
      <c r="B29" s="52" t="s">
        <v>912</v>
      </c>
      <c r="C29" s="122" t="s">
        <v>965</v>
      </c>
      <c r="D29" s="80" t="s">
        <v>155</v>
      </c>
      <c r="E29" s="39"/>
      <c r="F29" s="107">
        <v>0</v>
      </c>
      <c r="G29" s="121" t="s">
        <v>936</v>
      </c>
      <c r="H29" s="21"/>
      <c r="I29" s="21"/>
      <c r="J29" s="21"/>
      <c r="K29" s="21"/>
      <c r="L29" s="21"/>
      <c r="M29" s="21"/>
      <c r="N29" s="21"/>
      <c r="O29" s="21"/>
      <c r="P29" s="21"/>
      <c r="Q29" s="21"/>
      <c r="R29" s="21"/>
      <c r="S29" s="21"/>
      <c r="T29" s="21"/>
      <c r="U29" s="21"/>
      <c r="V29" s="21"/>
      <c r="W29" s="21"/>
      <c r="X29" s="21"/>
      <c r="Y29" s="21"/>
      <c r="Z29" s="21"/>
    </row>
    <row r="30" spans="1:26" ht="15.75" customHeight="1">
      <c r="A30" s="39" t="s">
        <v>109</v>
      </c>
      <c r="B30" s="52" t="s">
        <v>912</v>
      </c>
      <c r="C30" s="122" t="s">
        <v>966</v>
      </c>
      <c r="D30" s="80" t="s">
        <v>185</v>
      </c>
      <c r="E30" s="41" t="s">
        <v>967</v>
      </c>
      <c r="F30" s="107">
        <f>4+3+2+4+5</f>
        <v>18</v>
      </c>
      <c r="G30" s="110" t="s">
        <v>968</v>
      </c>
      <c r="H30" s="21"/>
      <c r="I30" s="21"/>
      <c r="J30" s="21"/>
      <c r="K30" s="21"/>
      <c r="L30" s="21"/>
      <c r="M30" s="21"/>
      <c r="N30" s="21"/>
      <c r="O30" s="21"/>
      <c r="P30" s="21"/>
      <c r="Q30" s="21"/>
      <c r="R30" s="21"/>
      <c r="S30" s="21"/>
      <c r="T30" s="21"/>
      <c r="U30" s="21"/>
      <c r="V30" s="21"/>
      <c r="W30" s="21"/>
      <c r="X30" s="21"/>
      <c r="Y30" s="21"/>
      <c r="Z30" s="21"/>
    </row>
    <row r="31" spans="1:26" ht="15.75" customHeight="1">
      <c r="A31" s="39" t="s">
        <v>109</v>
      </c>
      <c r="B31" s="41" t="s">
        <v>912</v>
      </c>
      <c r="C31" s="123" t="s">
        <v>969</v>
      </c>
      <c r="D31" s="120" t="s">
        <v>163</v>
      </c>
      <c r="E31" s="39"/>
      <c r="F31" s="107">
        <f>9+2</f>
        <v>11</v>
      </c>
      <c r="G31" s="121"/>
      <c r="H31" s="21"/>
      <c r="I31" s="21"/>
      <c r="J31" s="21"/>
      <c r="K31" s="21"/>
      <c r="L31" s="21"/>
      <c r="M31" s="21"/>
      <c r="N31" s="21"/>
      <c r="O31" s="21"/>
      <c r="P31" s="21"/>
      <c r="Q31" s="21"/>
      <c r="R31" s="21"/>
      <c r="S31" s="21"/>
      <c r="T31" s="21"/>
      <c r="U31" s="21"/>
      <c r="V31" s="21"/>
      <c r="W31" s="21"/>
      <c r="X31" s="21"/>
      <c r="Y31" s="21"/>
      <c r="Z31" s="21"/>
    </row>
    <row r="32" spans="1:26" ht="15.75" customHeight="1">
      <c r="A32" s="39" t="s">
        <v>109</v>
      </c>
      <c r="B32" s="52" t="s">
        <v>912</v>
      </c>
      <c r="C32" s="122" t="s">
        <v>970</v>
      </c>
      <c r="D32" s="80" t="s">
        <v>163</v>
      </c>
      <c r="E32" s="39"/>
      <c r="F32" s="107">
        <f>5+2</f>
        <v>7</v>
      </c>
      <c r="G32" s="121"/>
      <c r="H32" s="21"/>
      <c r="I32" s="21"/>
      <c r="J32" s="21"/>
      <c r="K32" s="21"/>
      <c r="L32" s="21"/>
      <c r="M32" s="21"/>
      <c r="N32" s="21"/>
      <c r="O32" s="21"/>
      <c r="P32" s="21"/>
      <c r="Q32" s="21"/>
      <c r="R32" s="21"/>
      <c r="S32" s="21"/>
      <c r="T32" s="21"/>
      <c r="U32" s="21"/>
      <c r="V32" s="21"/>
      <c r="W32" s="21"/>
      <c r="X32" s="21"/>
      <c r="Y32" s="21"/>
      <c r="Z32" s="21"/>
    </row>
    <row r="33" spans="1:26" ht="15.75" customHeight="1">
      <c r="A33" s="39" t="s">
        <v>109</v>
      </c>
      <c r="B33" s="52" t="s">
        <v>912</v>
      </c>
      <c r="C33" s="122" t="s">
        <v>971</v>
      </c>
      <c r="D33" s="80" t="s">
        <v>163</v>
      </c>
      <c r="E33" s="39"/>
      <c r="F33" s="107">
        <f>(2+5)+(5+2)+(1+0)</f>
        <v>15</v>
      </c>
      <c r="G33" s="110" t="s">
        <v>968</v>
      </c>
      <c r="H33" s="21"/>
      <c r="I33" s="21"/>
      <c r="J33" s="21"/>
      <c r="K33" s="21"/>
      <c r="L33" s="21"/>
      <c r="M33" s="21"/>
      <c r="N33" s="21"/>
      <c r="O33" s="21"/>
      <c r="P33" s="21"/>
      <c r="Q33" s="21"/>
      <c r="R33" s="21"/>
      <c r="S33" s="21"/>
      <c r="T33" s="21"/>
      <c r="U33" s="21"/>
      <c r="V33" s="21"/>
      <c r="W33" s="21"/>
      <c r="X33" s="21"/>
      <c r="Y33" s="21"/>
      <c r="Z33" s="21"/>
    </row>
    <row r="34" spans="1:26" ht="15.75" customHeight="1">
      <c r="A34" s="39" t="s">
        <v>109</v>
      </c>
      <c r="B34" s="52" t="s">
        <v>912</v>
      </c>
      <c r="C34" s="122" t="s">
        <v>972</v>
      </c>
      <c r="D34" s="80" t="s">
        <v>163</v>
      </c>
      <c r="E34" s="39"/>
      <c r="F34" s="107">
        <f>(4+3)+(5+2)</f>
        <v>14</v>
      </c>
      <c r="G34" s="110" t="s">
        <v>968</v>
      </c>
      <c r="H34" s="21"/>
      <c r="I34" s="21"/>
      <c r="J34" s="21"/>
      <c r="K34" s="21"/>
      <c r="L34" s="21"/>
      <c r="M34" s="21"/>
      <c r="N34" s="21"/>
      <c r="O34" s="21"/>
      <c r="P34" s="21"/>
      <c r="Q34" s="21"/>
      <c r="R34" s="21"/>
      <c r="S34" s="21"/>
      <c r="T34" s="21"/>
      <c r="U34" s="21"/>
      <c r="V34" s="21"/>
      <c r="W34" s="21"/>
      <c r="X34" s="21"/>
      <c r="Y34" s="21"/>
      <c r="Z34" s="21"/>
    </row>
    <row r="35" spans="1:26" ht="15.75" customHeight="1">
      <c r="A35" s="39" t="s">
        <v>109</v>
      </c>
      <c r="B35" s="52" t="s">
        <v>912</v>
      </c>
      <c r="C35" s="122" t="s">
        <v>973</v>
      </c>
      <c r="D35" s="80" t="s">
        <v>163</v>
      </c>
      <c r="E35" s="39"/>
      <c r="F35" s="107">
        <f>(3+4)+(4+0)+(4+0)</f>
        <v>15</v>
      </c>
      <c r="G35" s="110" t="s">
        <v>968</v>
      </c>
      <c r="H35" s="21"/>
      <c r="I35" s="21"/>
      <c r="J35" s="21"/>
      <c r="K35" s="21"/>
      <c r="L35" s="21"/>
      <c r="M35" s="21"/>
      <c r="N35" s="21"/>
      <c r="O35" s="21"/>
      <c r="P35" s="21"/>
      <c r="Q35" s="21"/>
      <c r="R35" s="21"/>
      <c r="S35" s="21"/>
      <c r="T35" s="21"/>
      <c r="U35" s="21"/>
      <c r="V35" s="21"/>
      <c r="W35" s="21"/>
      <c r="X35" s="21"/>
      <c r="Y35" s="21"/>
      <c r="Z35" s="21"/>
    </row>
    <row r="36" spans="1:26" ht="15.75" customHeight="1">
      <c r="A36" s="39" t="s">
        <v>109</v>
      </c>
      <c r="B36" s="52" t="s">
        <v>912</v>
      </c>
      <c r="C36" s="122" t="s">
        <v>974</v>
      </c>
      <c r="D36" s="80" t="s">
        <v>163</v>
      </c>
      <c r="E36" s="39"/>
      <c r="F36" s="107">
        <f>20+7</f>
        <v>27</v>
      </c>
      <c r="G36" s="121"/>
      <c r="H36" s="21"/>
      <c r="I36" s="21"/>
      <c r="J36" s="21"/>
      <c r="K36" s="21"/>
      <c r="L36" s="21"/>
      <c r="M36" s="21"/>
      <c r="N36" s="21"/>
      <c r="O36" s="21"/>
      <c r="P36" s="21"/>
      <c r="Q36" s="21"/>
      <c r="R36" s="21"/>
      <c r="S36" s="21"/>
      <c r="T36" s="21"/>
      <c r="U36" s="21"/>
      <c r="V36" s="21"/>
      <c r="W36" s="21"/>
      <c r="X36" s="21"/>
      <c r="Y36" s="21"/>
      <c r="Z36" s="21"/>
    </row>
    <row r="37" spans="1:26" ht="15.75" customHeight="1">
      <c r="A37" s="39" t="s">
        <v>109</v>
      </c>
      <c r="B37" s="52" t="s">
        <v>975</v>
      </c>
      <c r="C37" s="122" t="s">
        <v>976</v>
      </c>
      <c r="D37" s="80" t="s">
        <v>163</v>
      </c>
      <c r="E37" s="39"/>
      <c r="F37" s="107">
        <f>11+4</f>
        <v>15</v>
      </c>
      <c r="G37" s="121"/>
      <c r="H37" s="21"/>
      <c r="I37" s="21"/>
      <c r="J37" s="21"/>
      <c r="K37" s="21"/>
      <c r="L37" s="21"/>
      <c r="M37" s="21"/>
      <c r="N37" s="21"/>
      <c r="O37" s="21"/>
      <c r="P37" s="21"/>
      <c r="Q37" s="21"/>
      <c r="R37" s="21"/>
      <c r="S37" s="21"/>
      <c r="T37" s="21"/>
      <c r="U37" s="21"/>
      <c r="V37" s="21"/>
      <c r="W37" s="21"/>
      <c r="X37" s="21"/>
      <c r="Y37" s="21"/>
      <c r="Z37" s="21"/>
    </row>
    <row r="38" spans="1:26" ht="15.75" customHeight="1">
      <c r="A38" s="39" t="s">
        <v>109</v>
      </c>
      <c r="B38" s="41" t="s">
        <v>977</v>
      </c>
      <c r="C38" s="123" t="s">
        <v>978</v>
      </c>
      <c r="D38" s="120" t="s">
        <v>167</v>
      </c>
      <c r="E38" s="39"/>
      <c r="F38" s="107">
        <f>4+1</f>
        <v>5</v>
      </c>
      <c r="G38" s="121"/>
      <c r="H38" s="21"/>
      <c r="I38" s="21"/>
      <c r="J38" s="21"/>
      <c r="K38" s="21"/>
      <c r="L38" s="21"/>
      <c r="M38" s="21"/>
      <c r="N38" s="21"/>
      <c r="O38" s="21"/>
      <c r="P38" s="21"/>
      <c r="Q38" s="21"/>
      <c r="R38" s="21"/>
      <c r="S38" s="21"/>
      <c r="T38" s="21"/>
      <c r="U38" s="21"/>
      <c r="V38" s="21"/>
      <c r="W38" s="21"/>
      <c r="X38" s="21"/>
      <c r="Y38" s="21"/>
      <c r="Z38" s="21"/>
    </row>
    <row r="39" spans="1:26" ht="15.75" customHeight="1">
      <c r="A39" s="39" t="s">
        <v>109</v>
      </c>
      <c r="B39" s="52" t="s">
        <v>979</v>
      </c>
      <c r="C39" s="122" t="s">
        <v>980</v>
      </c>
      <c r="D39" s="80" t="s">
        <v>167</v>
      </c>
      <c r="E39" s="39"/>
      <c r="F39" s="107">
        <f>3+0</f>
        <v>3</v>
      </c>
      <c r="G39" s="121"/>
      <c r="H39" s="21"/>
      <c r="I39" s="21"/>
      <c r="J39" s="21"/>
      <c r="K39" s="21"/>
      <c r="L39" s="21"/>
      <c r="M39" s="21"/>
      <c r="N39" s="21"/>
      <c r="O39" s="21"/>
      <c r="P39" s="21"/>
      <c r="Q39" s="21"/>
      <c r="R39" s="21"/>
      <c r="S39" s="21"/>
      <c r="T39" s="21"/>
      <c r="U39" s="21"/>
      <c r="V39" s="21"/>
      <c r="W39" s="21"/>
      <c r="X39" s="21"/>
      <c r="Y39" s="21"/>
      <c r="Z39" s="21"/>
    </row>
    <row r="40" spans="1:26" ht="15.75" customHeight="1">
      <c r="A40" s="39" t="s">
        <v>109</v>
      </c>
      <c r="B40" s="52" t="s">
        <v>981</v>
      </c>
      <c r="C40" s="122" t="s">
        <v>982</v>
      </c>
      <c r="D40" s="80" t="s">
        <v>167</v>
      </c>
      <c r="E40" s="39"/>
      <c r="F40" s="107">
        <f>1+3</f>
        <v>4</v>
      </c>
      <c r="G40" s="121"/>
      <c r="H40" s="21"/>
      <c r="I40" s="21"/>
      <c r="J40" s="21"/>
      <c r="K40" s="21"/>
      <c r="L40" s="21"/>
      <c r="M40" s="21"/>
      <c r="N40" s="21"/>
      <c r="O40" s="21"/>
      <c r="P40" s="21"/>
      <c r="Q40" s="21"/>
      <c r="R40" s="21"/>
      <c r="S40" s="21"/>
      <c r="T40" s="21"/>
      <c r="U40" s="21"/>
      <c r="V40" s="21"/>
      <c r="W40" s="21"/>
      <c r="X40" s="21"/>
      <c r="Y40" s="21"/>
      <c r="Z40" s="21"/>
    </row>
    <row r="41" spans="1:26" ht="15.75" customHeight="1">
      <c r="A41" s="39" t="s">
        <v>109</v>
      </c>
      <c r="B41" s="52" t="s">
        <v>983</v>
      </c>
      <c r="C41" s="122" t="s">
        <v>984</v>
      </c>
      <c r="D41" s="80" t="s">
        <v>167</v>
      </c>
      <c r="E41" s="39"/>
      <c r="F41" s="107">
        <f>0+1</f>
        <v>1</v>
      </c>
      <c r="G41" s="121"/>
      <c r="H41" s="21"/>
      <c r="I41" s="21"/>
      <c r="J41" s="21"/>
      <c r="K41" s="21"/>
      <c r="L41" s="21"/>
      <c r="M41" s="21"/>
      <c r="N41" s="21"/>
      <c r="O41" s="21"/>
      <c r="P41" s="21"/>
      <c r="Q41" s="21"/>
      <c r="R41" s="21"/>
      <c r="S41" s="21"/>
      <c r="T41" s="21"/>
      <c r="U41" s="21"/>
      <c r="V41" s="21"/>
      <c r="W41" s="21"/>
      <c r="X41" s="21"/>
      <c r="Y41" s="21"/>
      <c r="Z41" s="21"/>
    </row>
    <row r="42" spans="1:26" ht="15.75" customHeight="1">
      <c r="A42" s="39" t="s">
        <v>109</v>
      </c>
      <c r="B42" s="52" t="s">
        <v>985</v>
      </c>
      <c r="C42" s="122" t="s">
        <v>986</v>
      </c>
      <c r="D42" s="80" t="s">
        <v>167</v>
      </c>
      <c r="E42" s="39"/>
      <c r="F42" s="107">
        <f>0+4</f>
        <v>4</v>
      </c>
      <c r="G42" s="121"/>
      <c r="H42" s="21"/>
      <c r="I42" s="21"/>
      <c r="J42" s="21"/>
      <c r="K42" s="21"/>
      <c r="L42" s="21"/>
      <c r="M42" s="21"/>
      <c r="N42" s="21"/>
      <c r="O42" s="21"/>
      <c r="P42" s="21"/>
      <c r="Q42" s="21"/>
      <c r="R42" s="21"/>
      <c r="S42" s="21"/>
      <c r="T42" s="21"/>
      <c r="U42" s="21"/>
      <c r="V42" s="21"/>
      <c r="W42" s="21"/>
      <c r="X42" s="21"/>
      <c r="Y42" s="21"/>
      <c r="Z42" s="21"/>
    </row>
    <row r="43" spans="1:26" ht="15.75" customHeight="1">
      <c r="A43" s="39" t="s">
        <v>109</v>
      </c>
      <c r="B43" s="52" t="s">
        <v>912</v>
      </c>
      <c r="C43" s="122" t="s">
        <v>987</v>
      </c>
      <c r="D43" s="80" t="s">
        <v>167</v>
      </c>
      <c r="E43" s="39"/>
      <c r="F43" s="107">
        <f>0+1</f>
        <v>1</v>
      </c>
      <c r="G43" s="121"/>
      <c r="H43" s="21"/>
      <c r="I43" s="21"/>
      <c r="J43" s="21"/>
      <c r="K43" s="21"/>
      <c r="L43" s="21"/>
      <c r="M43" s="21"/>
      <c r="N43" s="21"/>
      <c r="O43" s="21"/>
      <c r="P43" s="21"/>
      <c r="Q43" s="21"/>
      <c r="R43" s="21"/>
      <c r="S43" s="21"/>
      <c r="T43" s="21"/>
      <c r="U43" s="21"/>
      <c r="V43" s="21"/>
      <c r="W43" s="21"/>
      <c r="X43" s="21"/>
      <c r="Y43" s="21"/>
      <c r="Z43" s="21"/>
    </row>
    <row r="44" spans="1:26" ht="15.75" customHeight="1">
      <c r="A44" s="39" t="s">
        <v>109</v>
      </c>
      <c r="B44" s="52" t="s">
        <v>912</v>
      </c>
      <c r="C44" s="122" t="s">
        <v>988</v>
      </c>
      <c r="D44" s="80" t="s">
        <v>171</v>
      </c>
      <c r="E44" s="39"/>
      <c r="F44" s="107">
        <f>0+1</f>
        <v>1</v>
      </c>
      <c r="G44" s="121"/>
      <c r="H44" s="21"/>
      <c r="I44" s="21"/>
      <c r="J44" s="21"/>
      <c r="K44" s="21"/>
      <c r="L44" s="21"/>
      <c r="M44" s="21"/>
      <c r="N44" s="21"/>
      <c r="O44" s="21"/>
      <c r="P44" s="21"/>
      <c r="Q44" s="21"/>
      <c r="R44" s="21"/>
      <c r="S44" s="21"/>
      <c r="T44" s="21"/>
      <c r="U44" s="21"/>
      <c r="V44" s="21"/>
      <c r="W44" s="21"/>
      <c r="X44" s="21"/>
      <c r="Y44" s="21"/>
      <c r="Z44" s="21"/>
    </row>
    <row r="45" spans="1:26" ht="15.75" customHeight="1">
      <c r="A45" s="39" t="s">
        <v>109</v>
      </c>
      <c r="B45" s="52" t="s">
        <v>912</v>
      </c>
      <c r="C45" s="122" t="s">
        <v>989</v>
      </c>
      <c r="D45" s="80" t="s">
        <v>169</v>
      </c>
      <c r="E45" s="39"/>
      <c r="F45" s="107">
        <f>1+1</f>
        <v>2</v>
      </c>
      <c r="G45" s="121"/>
      <c r="H45" s="21"/>
      <c r="I45" s="21"/>
      <c r="J45" s="21"/>
      <c r="K45" s="21"/>
      <c r="L45" s="21"/>
      <c r="M45" s="21"/>
      <c r="N45" s="21"/>
      <c r="O45" s="21"/>
      <c r="P45" s="21"/>
      <c r="Q45" s="21"/>
      <c r="R45" s="21"/>
      <c r="S45" s="21"/>
      <c r="T45" s="21"/>
      <c r="U45" s="21"/>
      <c r="V45" s="21"/>
      <c r="W45" s="21"/>
      <c r="X45" s="21"/>
      <c r="Y45" s="21"/>
      <c r="Z45" s="21"/>
    </row>
    <row r="46" spans="1:26" ht="15.75" customHeight="1">
      <c r="A46" s="39" t="s">
        <v>109</v>
      </c>
      <c r="B46" s="52" t="s">
        <v>990</v>
      </c>
      <c r="C46" s="122" t="s">
        <v>991</v>
      </c>
      <c r="D46" s="80" t="s">
        <v>175</v>
      </c>
      <c r="E46" s="39"/>
      <c r="F46" s="107">
        <v>1</v>
      </c>
      <c r="G46" s="121"/>
      <c r="H46" s="21"/>
      <c r="I46" s="21"/>
      <c r="J46" s="21"/>
      <c r="K46" s="21"/>
      <c r="L46" s="21"/>
      <c r="M46" s="21"/>
      <c r="N46" s="21"/>
      <c r="O46" s="21"/>
      <c r="P46" s="21"/>
      <c r="Q46" s="21"/>
      <c r="R46" s="21"/>
      <c r="S46" s="21"/>
      <c r="T46" s="21"/>
      <c r="U46" s="21"/>
      <c r="V46" s="21"/>
      <c r="W46" s="21"/>
      <c r="X46" s="21"/>
      <c r="Y46" s="21"/>
      <c r="Z46" s="21"/>
    </row>
    <row r="47" spans="1:26" ht="15.75" customHeight="1">
      <c r="A47" s="39" t="s">
        <v>109</v>
      </c>
      <c r="B47" s="52" t="s">
        <v>175</v>
      </c>
      <c r="C47" s="122" t="s">
        <v>992</v>
      </c>
      <c r="D47" s="80" t="s">
        <v>175</v>
      </c>
      <c r="E47" s="39"/>
      <c r="F47" s="107">
        <v>1</v>
      </c>
      <c r="G47" s="110" t="s">
        <v>993</v>
      </c>
      <c r="H47" s="21"/>
      <c r="I47" s="21"/>
      <c r="J47" s="21"/>
      <c r="K47" s="21"/>
      <c r="L47" s="21"/>
      <c r="M47" s="21"/>
      <c r="N47" s="21"/>
      <c r="O47" s="21"/>
      <c r="P47" s="21"/>
      <c r="Q47" s="21"/>
      <c r="R47" s="21"/>
      <c r="S47" s="21"/>
      <c r="T47" s="21"/>
      <c r="U47" s="21"/>
      <c r="V47" s="21"/>
      <c r="W47" s="21"/>
      <c r="X47" s="21"/>
      <c r="Y47" s="21"/>
      <c r="Z47" s="21"/>
    </row>
    <row r="48" spans="1:26" ht="15.75" customHeight="1">
      <c r="A48" s="39" t="s">
        <v>109</v>
      </c>
      <c r="B48" s="52" t="s">
        <v>994</v>
      </c>
      <c r="C48" s="122" t="s">
        <v>995</v>
      </c>
      <c r="D48" s="80" t="s">
        <v>149</v>
      </c>
      <c r="E48" s="39"/>
      <c r="F48" s="107">
        <f>2+0</f>
        <v>2</v>
      </c>
      <c r="G48" s="110"/>
      <c r="H48" s="21"/>
      <c r="I48" s="21"/>
      <c r="J48" s="21"/>
      <c r="K48" s="21"/>
      <c r="L48" s="21"/>
      <c r="M48" s="21"/>
      <c r="N48" s="21"/>
      <c r="O48" s="21"/>
      <c r="P48" s="21"/>
      <c r="Q48" s="21"/>
      <c r="R48" s="21"/>
      <c r="S48" s="21"/>
      <c r="T48" s="21"/>
      <c r="U48" s="21"/>
      <c r="V48" s="21"/>
      <c r="W48" s="21"/>
      <c r="X48" s="21"/>
      <c r="Y48" s="21"/>
      <c r="Z48" s="21"/>
    </row>
    <row r="49" spans="1:26" ht="15.75" customHeight="1">
      <c r="A49" s="39" t="s">
        <v>109</v>
      </c>
      <c r="B49" s="52" t="s">
        <v>996</v>
      </c>
      <c r="C49" s="122" t="s">
        <v>997</v>
      </c>
      <c r="D49" s="80" t="s">
        <v>149</v>
      </c>
      <c r="E49" s="39"/>
      <c r="F49" s="107">
        <f>1+0</f>
        <v>1</v>
      </c>
      <c r="G49" s="121"/>
      <c r="H49" s="21"/>
      <c r="I49" s="21"/>
      <c r="J49" s="21"/>
      <c r="K49" s="21"/>
      <c r="L49" s="21"/>
      <c r="M49" s="21"/>
      <c r="N49" s="21"/>
      <c r="O49" s="21"/>
      <c r="P49" s="21"/>
      <c r="Q49" s="21"/>
      <c r="R49" s="21"/>
      <c r="S49" s="21"/>
      <c r="T49" s="21"/>
      <c r="U49" s="21"/>
      <c r="V49" s="21"/>
      <c r="W49" s="21"/>
      <c r="X49" s="21"/>
      <c r="Y49" s="21"/>
      <c r="Z49" s="21"/>
    </row>
    <row r="50" spans="1:26" ht="15.75" customHeight="1">
      <c r="A50" s="39" t="s">
        <v>109</v>
      </c>
      <c r="B50" s="52" t="s">
        <v>998</v>
      </c>
      <c r="C50" s="122" t="s">
        <v>999</v>
      </c>
      <c r="D50" s="80" t="s">
        <v>149</v>
      </c>
      <c r="E50" s="39"/>
      <c r="F50" s="107">
        <f>0+2</f>
        <v>2</v>
      </c>
      <c r="G50" s="121"/>
      <c r="H50" s="21"/>
      <c r="I50" s="21"/>
      <c r="J50" s="21"/>
      <c r="K50" s="21"/>
      <c r="L50" s="21"/>
      <c r="M50" s="21"/>
      <c r="N50" s="21"/>
      <c r="O50" s="21"/>
      <c r="P50" s="21"/>
      <c r="Q50" s="21"/>
      <c r="R50" s="21"/>
      <c r="S50" s="21"/>
      <c r="T50" s="21"/>
      <c r="U50" s="21"/>
      <c r="V50" s="21"/>
      <c r="W50" s="21"/>
      <c r="X50" s="21"/>
      <c r="Y50" s="21"/>
      <c r="Z50" s="21"/>
    </row>
    <row r="51" spans="1:26" ht="15.75" customHeight="1">
      <c r="A51" s="39" t="s">
        <v>109</v>
      </c>
      <c r="B51" s="52" t="s">
        <v>1000</v>
      </c>
      <c r="C51" s="122" t="s">
        <v>1001</v>
      </c>
      <c r="D51" s="80" t="s">
        <v>149</v>
      </c>
      <c r="E51" s="39"/>
      <c r="F51" s="107">
        <f>3+2</f>
        <v>5</v>
      </c>
      <c r="G51" s="121"/>
      <c r="H51" s="21"/>
      <c r="I51" s="21"/>
      <c r="J51" s="21"/>
      <c r="K51" s="21"/>
      <c r="L51" s="21"/>
      <c r="M51" s="21"/>
      <c r="N51" s="21"/>
      <c r="O51" s="21"/>
      <c r="P51" s="21"/>
      <c r="Q51" s="21"/>
      <c r="R51" s="21"/>
      <c r="S51" s="21"/>
      <c r="T51" s="21"/>
      <c r="U51" s="21"/>
      <c r="V51" s="21"/>
      <c r="W51" s="21"/>
      <c r="X51" s="21"/>
      <c r="Y51" s="21"/>
      <c r="Z51" s="21"/>
    </row>
    <row r="52" spans="1:26" ht="15.75" customHeight="1">
      <c r="A52" s="39" t="s">
        <v>109</v>
      </c>
      <c r="B52" s="52" t="s">
        <v>1002</v>
      </c>
      <c r="C52" s="122" t="s">
        <v>1003</v>
      </c>
      <c r="D52" s="80" t="s">
        <v>149</v>
      </c>
      <c r="E52" s="39"/>
      <c r="F52" s="107">
        <f>5+0</f>
        <v>5</v>
      </c>
      <c r="G52" s="121"/>
      <c r="H52" s="21"/>
      <c r="I52" s="21"/>
      <c r="J52" s="21"/>
      <c r="K52" s="21"/>
      <c r="L52" s="21"/>
      <c r="M52" s="21"/>
      <c r="N52" s="21"/>
      <c r="O52" s="21"/>
      <c r="P52" s="21"/>
      <c r="Q52" s="21"/>
      <c r="R52" s="21"/>
      <c r="S52" s="21"/>
      <c r="T52" s="21"/>
      <c r="U52" s="21"/>
      <c r="V52" s="21"/>
      <c r="W52" s="21"/>
      <c r="X52" s="21"/>
      <c r="Y52" s="21"/>
      <c r="Z52" s="21"/>
    </row>
    <row r="53" spans="1:26" ht="15.75" customHeight="1">
      <c r="A53" s="39" t="s">
        <v>109</v>
      </c>
      <c r="B53" s="52" t="s">
        <v>1004</v>
      </c>
      <c r="C53" s="122" t="s">
        <v>1005</v>
      </c>
      <c r="D53" s="80" t="s">
        <v>149</v>
      </c>
      <c r="E53" s="39"/>
      <c r="F53" s="107">
        <f>1+2</f>
        <v>3</v>
      </c>
      <c r="G53" s="121"/>
      <c r="H53" s="21"/>
      <c r="I53" s="21"/>
      <c r="J53" s="21"/>
      <c r="K53" s="21"/>
      <c r="L53" s="21"/>
      <c r="M53" s="21"/>
      <c r="N53" s="21"/>
      <c r="O53" s="21"/>
      <c r="P53" s="21"/>
      <c r="Q53" s="21"/>
      <c r="R53" s="21"/>
      <c r="S53" s="21"/>
      <c r="T53" s="21"/>
      <c r="U53" s="21"/>
      <c r="V53" s="21"/>
      <c r="W53" s="21"/>
      <c r="X53" s="21"/>
      <c r="Y53" s="21"/>
      <c r="Z53" s="21"/>
    </row>
    <row r="54" spans="1:26" ht="15.75" customHeight="1">
      <c r="A54" s="39" t="s">
        <v>109</v>
      </c>
      <c r="B54" s="52" t="s">
        <v>1006</v>
      </c>
      <c r="C54" s="122" t="s">
        <v>1007</v>
      </c>
      <c r="D54" s="80" t="s">
        <v>151</v>
      </c>
      <c r="E54" s="39"/>
      <c r="F54" s="107">
        <f>15</f>
        <v>15</v>
      </c>
      <c r="G54" s="121"/>
      <c r="H54" s="21"/>
      <c r="I54" s="21"/>
      <c r="J54" s="21"/>
      <c r="K54" s="21"/>
      <c r="L54" s="21"/>
      <c r="M54" s="21"/>
      <c r="N54" s="21"/>
      <c r="O54" s="21"/>
      <c r="P54" s="21"/>
      <c r="Q54" s="21"/>
      <c r="R54" s="21"/>
      <c r="S54" s="21"/>
      <c r="T54" s="21"/>
      <c r="U54" s="21"/>
      <c r="V54" s="21"/>
      <c r="W54" s="21"/>
      <c r="X54" s="21"/>
      <c r="Y54" s="21"/>
      <c r="Z54" s="21"/>
    </row>
    <row r="55" spans="1:26" ht="15.75" customHeight="1">
      <c r="A55" s="39" t="s">
        <v>109</v>
      </c>
      <c r="B55" s="52" t="s">
        <v>804</v>
      </c>
      <c r="C55" s="122" t="s">
        <v>1008</v>
      </c>
      <c r="D55" s="80" t="s">
        <v>153</v>
      </c>
      <c r="E55" s="39"/>
      <c r="F55" s="107">
        <v>3</v>
      </c>
      <c r="G55" s="121"/>
      <c r="H55" s="21"/>
      <c r="I55" s="21"/>
      <c r="J55" s="21"/>
      <c r="K55" s="21"/>
      <c r="L55" s="21"/>
      <c r="M55" s="21"/>
      <c r="N55" s="21"/>
      <c r="O55" s="21"/>
      <c r="P55" s="21"/>
      <c r="Q55" s="21"/>
      <c r="R55" s="21"/>
      <c r="S55" s="21"/>
      <c r="T55" s="21"/>
      <c r="U55" s="21"/>
      <c r="V55" s="21"/>
      <c r="W55" s="21"/>
      <c r="X55" s="21"/>
      <c r="Y55" s="21"/>
      <c r="Z55" s="21"/>
    </row>
    <row r="56" spans="1:26" ht="15.75" customHeight="1">
      <c r="A56" s="39" t="s">
        <v>109</v>
      </c>
      <c r="B56" s="52" t="s">
        <v>798</v>
      </c>
      <c r="C56" s="122" t="s">
        <v>1009</v>
      </c>
      <c r="D56" s="80" t="s">
        <v>153</v>
      </c>
      <c r="E56" s="39"/>
      <c r="F56" s="107">
        <v>2</v>
      </c>
      <c r="G56" s="121"/>
      <c r="H56" s="21"/>
      <c r="I56" s="21"/>
      <c r="J56" s="21"/>
      <c r="K56" s="21"/>
      <c r="L56" s="21"/>
      <c r="M56" s="21"/>
      <c r="N56" s="21"/>
      <c r="O56" s="21"/>
      <c r="P56" s="21"/>
      <c r="Q56" s="21"/>
      <c r="R56" s="21"/>
      <c r="S56" s="21"/>
      <c r="T56" s="21"/>
      <c r="U56" s="21"/>
      <c r="V56" s="21"/>
      <c r="W56" s="21"/>
      <c r="X56" s="21"/>
      <c r="Y56" s="21"/>
      <c r="Z56" s="21"/>
    </row>
    <row r="57" spans="1:26" ht="15.75" customHeight="1">
      <c r="A57" s="39" t="s">
        <v>109</v>
      </c>
      <c r="B57" s="52" t="s">
        <v>1010</v>
      </c>
      <c r="C57" s="122" t="s">
        <v>1011</v>
      </c>
      <c r="D57" s="80" t="s">
        <v>149</v>
      </c>
      <c r="E57" s="39"/>
      <c r="F57" s="107">
        <f>1+2</f>
        <v>3</v>
      </c>
      <c r="G57" s="121"/>
      <c r="H57" s="21"/>
      <c r="I57" s="21"/>
      <c r="J57" s="21"/>
      <c r="K57" s="21"/>
      <c r="L57" s="21"/>
      <c r="M57" s="21"/>
      <c r="N57" s="21"/>
      <c r="O57" s="21"/>
      <c r="P57" s="21"/>
      <c r="Q57" s="21"/>
      <c r="R57" s="21"/>
      <c r="S57" s="21"/>
      <c r="T57" s="21"/>
      <c r="U57" s="21"/>
      <c r="V57" s="21"/>
      <c r="W57" s="21"/>
      <c r="X57" s="21"/>
      <c r="Y57" s="21"/>
      <c r="Z57" s="21"/>
    </row>
    <row r="58" spans="1:26" ht="15.75" customHeight="1">
      <c r="A58" s="39" t="s">
        <v>109</v>
      </c>
      <c r="B58" s="52" t="s">
        <v>1012</v>
      </c>
      <c r="C58" s="122" t="s">
        <v>1013</v>
      </c>
      <c r="D58" s="80" t="s">
        <v>149</v>
      </c>
      <c r="E58" s="39"/>
      <c r="F58" s="107">
        <f>2+1</f>
        <v>3</v>
      </c>
      <c r="G58" s="121"/>
      <c r="H58" s="21"/>
      <c r="I58" s="21"/>
      <c r="J58" s="21"/>
      <c r="K58" s="21"/>
      <c r="L58" s="21"/>
      <c r="M58" s="21"/>
      <c r="N58" s="21"/>
      <c r="O58" s="21"/>
      <c r="P58" s="21"/>
      <c r="Q58" s="21"/>
      <c r="R58" s="21"/>
      <c r="S58" s="21"/>
      <c r="T58" s="21"/>
      <c r="U58" s="21"/>
      <c r="V58" s="21"/>
      <c r="W58" s="21"/>
      <c r="X58" s="21"/>
      <c r="Y58" s="21"/>
      <c r="Z58" s="21"/>
    </row>
    <row r="59" spans="1:26" ht="15.75" customHeight="1">
      <c r="A59" s="39" t="s">
        <v>109</v>
      </c>
      <c r="B59" s="52" t="s">
        <v>1014</v>
      </c>
      <c r="C59" s="122" t="s">
        <v>1015</v>
      </c>
      <c r="D59" s="80" t="s">
        <v>149</v>
      </c>
      <c r="E59" s="39"/>
      <c r="F59" s="107">
        <f>3+2</f>
        <v>5</v>
      </c>
      <c r="G59" s="121"/>
      <c r="H59" s="21"/>
      <c r="I59" s="21"/>
      <c r="J59" s="21"/>
      <c r="K59" s="21"/>
      <c r="L59" s="21"/>
      <c r="M59" s="21"/>
      <c r="N59" s="21"/>
      <c r="O59" s="21"/>
      <c r="P59" s="21"/>
      <c r="Q59" s="21"/>
      <c r="R59" s="21"/>
      <c r="S59" s="21"/>
      <c r="T59" s="21"/>
      <c r="U59" s="21"/>
      <c r="V59" s="21"/>
      <c r="W59" s="21"/>
      <c r="X59" s="21"/>
      <c r="Y59" s="21"/>
      <c r="Z59" s="21"/>
    </row>
    <row r="60" spans="1:26" ht="15.75" customHeight="1">
      <c r="A60" s="39" t="s">
        <v>109</v>
      </c>
      <c r="B60" s="52" t="s">
        <v>1016</v>
      </c>
      <c r="C60" s="122" t="s">
        <v>1017</v>
      </c>
      <c r="D60" s="80" t="s">
        <v>149</v>
      </c>
      <c r="E60" s="39"/>
      <c r="F60" s="107">
        <v>1</v>
      </c>
      <c r="G60" s="121"/>
      <c r="H60" s="21"/>
      <c r="I60" s="21"/>
      <c r="J60" s="21"/>
      <c r="K60" s="21"/>
      <c r="L60" s="21"/>
      <c r="M60" s="21"/>
      <c r="N60" s="21"/>
      <c r="O60" s="21"/>
      <c r="P60" s="21"/>
      <c r="Q60" s="21"/>
      <c r="R60" s="21"/>
      <c r="S60" s="21"/>
      <c r="T60" s="21"/>
      <c r="U60" s="21"/>
      <c r="V60" s="21"/>
      <c r="W60" s="21"/>
      <c r="X60" s="21"/>
      <c r="Y60" s="21"/>
      <c r="Z60" s="21"/>
    </row>
    <row r="61" spans="1:26" ht="15.75" customHeight="1">
      <c r="A61" s="39" t="s">
        <v>109</v>
      </c>
      <c r="B61" s="52" t="s">
        <v>1018</v>
      </c>
      <c r="C61" s="122" t="s">
        <v>1019</v>
      </c>
      <c r="D61" s="80" t="s">
        <v>149</v>
      </c>
      <c r="E61" s="39"/>
      <c r="F61" s="107">
        <v>0</v>
      </c>
      <c r="G61" s="110" t="s">
        <v>1020</v>
      </c>
      <c r="H61" s="21"/>
      <c r="I61" s="21"/>
      <c r="J61" s="21"/>
      <c r="K61" s="21"/>
      <c r="L61" s="21"/>
      <c r="M61" s="21"/>
      <c r="N61" s="21"/>
      <c r="O61" s="21"/>
      <c r="P61" s="21"/>
      <c r="Q61" s="21"/>
      <c r="R61" s="21"/>
      <c r="S61" s="21"/>
      <c r="T61" s="21"/>
      <c r="U61" s="21"/>
      <c r="V61" s="21"/>
      <c r="W61" s="21"/>
      <c r="X61" s="21"/>
      <c r="Y61" s="21"/>
      <c r="Z61" s="21"/>
    </row>
    <row r="62" spans="1:26" ht="15.75" customHeight="1">
      <c r="A62" s="39" t="s">
        <v>109</v>
      </c>
      <c r="B62" s="52" t="s">
        <v>1021</v>
      </c>
      <c r="C62" s="122" t="s">
        <v>1022</v>
      </c>
      <c r="D62" s="80" t="s">
        <v>149</v>
      </c>
      <c r="E62" s="39"/>
      <c r="F62" s="107">
        <f>7+3</f>
        <v>10</v>
      </c>
      <c r="G62" s="121"/>
      <c r="H62" s="21"/>
      <c r="I62" s="21"/>
      <c r="J62" s="21"/>
      <c r="K62" s="21"/>
      <c r="L62" s="21"/>
      <c r="M62" s="21"/>
      <c r="N62" s="21"/>
      <c r="O62" s="21"/>
      <c r="P62" s="21"/>
      <c r="Q62" s="21"/>
      <c r="R62" s="21"/>
      <c r="S62" s="21"/>
      <c r="T62" s="21"/>
      <c r="U62" s="21"/>
      <c r="V62" s="21"/>
      <c r="W62" s="21"/>
      <c r="X62" s="21"/>
      <c r="Y62" s="21"/>
      <c r="Z62" s="21"/>
    </row>
    <row r="63" spans="1:26" ht="15.75" customHeight="1">
      <c r="A63" s="39" t="s">
        <v>109</v>
      </c>
      <c r="B63" s="52" t="s">
        <v>1023</v>
      </c>
      <c r="C63" s="122" t="s">
        <v>1024</v>
      </c>
      <c r="D63" s="80" t="s">
        <v>149</v>
      </c>
      <c r="E63" s="39"/>
      <c r="F63" s="107">
        <f>1+0</f>
        <v>1</v>
      </c>
      <c r="G63" s="121"/>
      <c r="H63" s="21"/>
      <c r="I63" s="21"/>
      <c r="J63" s="21"/>
      <c r="K63" s="21"/>
      <c r="L63" s="21"/>
      <c r="M63" s="21"/>
      <c r="N63" s="21"/>
      <c r="O63" s="21"/>
      <c r="P63" s="21"/>
      <c r="Q63" s="21"/>
      <c r="R63" s="21"/>
      <c r="S63" s="21"/>
      <c r="T63" s="21"/>
      <c r="U63" s="21"/>
      <c r="V63" s="21"/>
      <c r="W63" s="21"/>
      <c r="X63" s="21"/>
      <c r="Y63" s="21"/>
      <c r="Z63" s="21"/>
    </row>
    <row r="64" spans="1:26" ht="15.75" customHeight="1">
      <c r="A64" s="39" t="s">
        <v>109</v>
      </c>
      <c r="B64" s="52" t="s">
        <v>1025</v>
      </c>
      <c r="C64" s="122" t="s">
        <v>1026</v>
      </c>
      <c r="D64" s="80" t="s">
        <v>149</v>
      </c>
      <c r="E64" s="39"/>
      <c r="F64" s="107">
        <f>(5+3)+(3+4)</f>
        <v>15</v>
      </c>
      <c r="G64" s="121" t="s">
        <v>954</v>
      </c>
      <c r="H64" s="21"/>
      <c r="I64" s="21"/>
      <c r="J64" s="21"/>
      <c r="K64" s="21"/>
      <c r="L64" s="21"/>
      <c r="M64" s="21"/>
      <c r="N64" s="21"/>
      <c r="O64" s="21"/>
      <c r="P64" s="21"/>
      <c r="Q64" s="21"/>
      <c r="R64" s="21"/>
      <c r="S64" s="21"/>
      <c r="T64" s="21"/>
      <c r="U64" s="21"/>
      <c r="V64" s="21"/>
      <c r="W64" s="21"/>
      <c r="X64" s="21"/>
      <c r="Y64" s="21"/>
      <c r="Z64" s="21"/>
    </row>
    <row r="65" spans="1:26" ht="15.75" customHeight="1">
      <c r="A65" s="39" t="s">
        <v>109</v>
      </c>
      <c r="B65" s="52" t="s">
        <v>1027</v>
      </c>
      <c r="C65" s="122" t="s">
        <v>1028</v>
      </c>
      <c r="D65" s="80" t="s">
        <v>149</v>
      </c>
      <c r="E65" s="39"/>
      <c r="F65" s="107">
        <f>2+0</f>
        <v>2</v>
      </c>
      <c r="G65" s="121"/>
      <c r="H65" s="21"/>
      <c r="I65" s="21"/>
      <c r="J65" s="21"/>
      <c r="K65" s="21"/>
      <c r="L65" s="21"/>
      <c r="M65" s="21"/>
      <c r="N65" s="21"/>
      <c r="O65" s="21"/>
      <c r="P65" s="21"/>
      <c r="Q65" s="21"/>
      <c r="R65" s="21"/>
      <c r="S65" s="21"/>
      <c r="T65" s="21"/>
      <c r="U65" s="21"/>
      <c r="V65" s="21"/>
      <c r="W65" s="21"/>
      <c r="X65" s="21"/>
      <c r="Y65" s="21"/>
      <c r="Z65" s="21"/>
    </row>
    <row r="66" spans="1:26" ht="15.75" customHeight="1">
      <c r="A66" s="39" t="s">
        <v>109</v>
      </c>
      <c r="B66" s="52" t="s">
        <v>1029</v>
      </c>
      <c r="C66" s="122" t="s">
        <v>1030</v>
      </c>
      <c r="D66" s="80" t="s">
        <v>149</v>
      </c>
      <c r="E66" s="39"/>
      <c r="F66" s="107">
        <f>0+1</f>
        <v>1</v>
      </c>
      <c r="G66" s="121"/>
      <c r="H66" s="21"/>
      <c r="I66" s="21"/>
      <c r="J66" s="21"/>
      <c r="K66" s="21"/>
      <c r="L66" s="21"/>
      <c r="M66" s="21"/>
      <c r="N66" s="21"/>
      <c r="O66" s="21"/>
      <c r="P66" s="21"/>
      <c r="Q66" s="21"/>
      <c r="R66" s="21"/>
      <c r="S66" s="21"/>
      <c r="T66" s="21"/>
      <c r="U66" s="21"/>
      <c r="V66" s="21"/>
      <c r="W66" s="21"/>
      <c r="X66" s="21"/>
      <c r="Y66" s="21"/>
      <c r="Z66" s="21"/>
    </row>
    <row r="67" spans="1:26" ht="15.75" customHeight="1">
      <c r="A67" s="39" t="s">
        <v>109</v>
      </c>
      <c r="B67" s="52" t="s">
        <v>1031</v>
      </c>
      <c r="C67" s="122" t="s">
        <v>1032</v>
      </c>
      <c r="D67" s="80" t="s">
        <v>149</v>
      </c>
      <c r="E67" s="39"/>
      <c r="F67" s="107">
        <f>(1+1)+(1+1)</f>
        <v>4</v>
      </c>
      <c r="G67" s="121" t="s">
        <v>954</v>
      </c>
      <c r="H67" s="21"/>
      <c r="I67" s="21"/>
      <c r="J67" s="21"/>
      <c r="K67" s="21"/>
      <c r="L67" s="21"/>
      <c r="M67" s="21"/>
      <c r="N67" s="21"/>
      <c r="O67" s="21"/>
      <c r="P67" s="21"/>
      <c r="Q67" s="21"/>
      <c r="R67" s="21"/>
      <c r="S67" s="21"/>
      <c r="T67" s="21"/>
      <c r="U67" s="21"/>
      <c r="V67" s="21"/>
      <c r="W67" s="21"/>
      <c r="X67" s="21"/>
      <c r="Y67" s="21"/>
      <c r="Z67" s="21"/>
    </row>
    <row r="68" spans="1:26" ht="15.75" customHeight="1">
      <c r="A68" s="39" t="s">
        <v>109</v>
      </c>
      <c r="B68" s="52" t="s">
        <v>1033</v>
      </c>
      <c r="C68" s="122" t="s">
        <v>1034</v>
      </c>
      <c r="D68" s="80" t="s">
        <v>149</v>
      </c>
      <c r="E68" s="39"/>
      <c r="F68" s="107">
        <f>2+0</f>
        <v>2</v>
      </c>
      <c r="G68" s="121"/>
      <c r="H68" s="21"/>
      <c r="I68" s="21"/>
      <c r="J68" s="21"/>
      <c r="K68" s="21"/>
      <c r="L68" s="21"/>
      <c r="M68" s="21"/>
      <c r="N68" s="21"/>
      <c r="O68" s="21"/>
      <c r="P68" s="21"/>
      <c r="Q68" s="21"/>
      <c r="R68" s="21"/>
      <c r="S68" s="21"/>
      <c r="T68" s="21"/>
      <c r="U68" s="21"/>
      <c r="V68" s="21"/>
      <c r="W68" s="21"/>
      <c r="X68" s="21"/>
      <c r="Y68" s="21"/>
      <c r="Z68" s="21"/>
    </row>
    <row r="69" spans="1:26" ht="15.75" customHeight="1">
      <c r="A69" s="39" t="s">
        <v>109</v>
      </c>
      <c r="B69" s="52" t="s">
        <v>1035</v>
      </c>
      <c r="C69" s="122" t="s">
        <v>1036</v>
      </c>
      <c r="D69" s="80" t="s">
        <v>149</v>
      </c>
      <c r="E69" s="39"/>
      <c r="F69" s="107">
        <f>3+2</f>
        <v>5</v>
      </c>
      <c r="G69" s="121"/>
      <c r="H69" s="21"/>
      <c r="I69" s="21"/>
      <c r="J69" s="21"/>
      <c r="K69" s="21"/>
      <c r="L69" s="21"/>
      <c r="M69" s="21"/>
      <c r="N69" s="21"/>
      <c r="O69" s="21"/>
      <c r="P69" s="21"/>
      <c r="Q69" s="21"/>
      <c r="R69" s="21"/>
      <c r="S69" s="21"/>
      <c r="T69" s="21"/>
      <c r="U69" s="21"/>
      <c r="V69" s="21"/>
      <c r="W69" s="21"/>
      <c r="X69" s="21"/>
      <c r="Y69" s="21"/>
      <c r="Z69" s="21"/>
    </row>
    <row r="70" spans="1:26" ht="15.75" customHeight="1">
      <c r="A70" s="39" t="s">
        <v>109</v>
      </c>
      <c r="B70" s="52" t="s">
        <v>1037</v>
      </c>
      <c r="C70" s="122" t="s">
        <v>1038</v>
      </c>
      <c r="D70" s="80" t="s">
        <v>149</v>
      </c>
      <c r="E70" s="39"/>
      <c r="F70" s="107">
        <f>4+1</f>
        <v>5</v>
      </c>
      <c r="G70" s="121"/>
      <c r="H70" s="21"/>
      <c r="I70" s="21"/>
      <c r="J70" s="21"/>
      <c r="K70" s="21"/>
      <c r="L70" s="21"/>
      <c r="M70" s="21"/>
      <c r="N70" s="21"/>
      <c r="O70" s="21"/>
      <c r="P70" s="21"/>
      <c r="Q70" s="21"/>
      <c r="R70" s="21"/>
      <c r="S70" s="21"/>
      <c r="T70" s="21"/>
      <c r="U70" s="21"/>
      <c r="V70" s="21"/>
      <c r="W70" s="21"/>
      <c r="X70" s="21"/>
      <c r="Y70" s="21"/>
      <c r="Z70" s="21"/>
    </row>
    <row r="71" spans="1:26" ht="15.75" customHeight="1">
      <c r="A71" s="39" t="s">
        <v>109</v>
      </c>
      <c r="B71" s="52" t="s">
        <v>1039</v>
      </c>
      <c r="C71" s="122" t="s">
        <v>1040</v>
      </c>
      <c r="D71" s="80" t="s">
        <v>149</v>
      </c>
      <c r="E71" s="39"/>
      <c r="F71" s="107">
        <f>3+1</f>
        <v>4</v>
      </c>
      <c r="G71" s="121"/>
      <c r="H71" s="21"/>
      <c r="I71" s="21"/>
      <c r="J71" s="21"/>
      <c r="K71" s="21"/>
      <c r="L71" s="21"/>
      <c r="M71" s="21"/>
      <c r="N71" s="21"/>
      <c r="O71" s="21"/>
      <c r="P71" s="21"/>
      <c r="Q71" s="21"/>
      <c r="R71" s="21"/>
      <c r="S71" s="21"/>
      <c r="T71" s="21"/>
      <c r="U71" s="21"/>
      <c r="V71" s="21"/>
      <c r="W71" s="21"/>
      <c r="X71" s="21"/>
      <c r="Y71" s="21"/>
      <c r="Z71" s="21"/>
    </row>
    <row r="72" spans="1:26" ht="15.75" customHeight="1">
      <c r="A72" s="39" t="s">
        <v>109</v>
      </c>
      <c r="B72" s="52" t="s">
        <v>1041</v>
      </c>
      <c r="C72" s="122" t="s">
        <v>1042</v>
      </c>
      <c r="D72" s="80" t="s">
        <v>149</v>
      </c>
      <c r="E72" s="39"/>
      <c r="F72" s="107">
        <f>3+0</f>
        <v>3</v>
      </c>
      <c r="G72" s="121"/>
      <c r="H72" s="21"/>
      <c r="I72" s="21"/>
      <c r="J72" s="21"/>
      <c r="K72" s="21"/>
      <c r="L72" s="21"/>
      <c r="M72" s="21"/>
      <c r="N72" s="21"/>
      <c r="O72" s="21"/>
      <c r="P72" s="21"/>
      <c r="Q72" s="21"/>
      <c r="R72" s="21"/>
      <c r="S72" s="21"/>
      <c r="T72" s="21"/>
      <c r="U72" s="21"/>
      <c r="V72" s="21"/>
      <c r="W72" s="21"/>
      <c r="X72" s="21"/>
      <c r="Y72" s="21"/>
      <c r="Z72" s="21"/>
    </row>
    <row r="73" spans="1:26" ht="25.5">
      <c r="A73" s="124" t="s">
        <v>109</v>
      </c>
      <c r="B73" s="125" t="s">
        <v>912</v>
      </c>
      <c r="C73" s="126" t="s">
        <v>1043</v>
      </c>
      <c r="D73" s="127" t="s">
        <v>1044</v>
      </c>
      <c r="E73" s="124"/>
      <c r="F73" s="128">
        <v>294</v>
      </c>
      <c r="G73" s="110" t="s">
        <v>1045</v>
      </c>
      <c r="H73" s="21"/>
      <c r="I73" s="21"/>
      <c r="J73" s="21"/>
      <c r="K73" s="21"/>
      <c r="L73" s="21"/>
      <c r="M73" s="21"/>
      <c r="N73" s="21"/>
      <c r="O73" s="21"/>
      <c r="P73" s="21"/>
      <c r="Q73" s="21"/>
      <c r="R73" s="21"/>
      <c r="S73" s="21"/>
      <c r="T73" s="21"/>
      <c r="U73" s="21"/>
      <c r="V73" s="21"/>
      <c r="W73" s="21"/>
      <c r="X73" s="21"/>
      <c r="Y73" s="21"/>
      <c r="Z73" s="21"/>
    </row>
    <row r="74" spans="1:26" ht="63.75">
      <c r="A74" s="129" t="s">
        <v>109</v>
      </c>
      <c r="B74" s="130" t="s">
        <v>1046</v>
      </c>
      <c r="C74" s="189" t="s">
        <v>1047</v>
      </c>
      <c r="D74" s="131" t="s">
        <v>185</v>
      </c>
      <c r="E74" s="132"/>
      <c r="F74" s="128">
        <f>3+5+4</f>
        <v>12</v>
      </c>
      <c r="G74" s="121"/>
      <c r="H74" s="21"/>
      <c r="I74" s="21"/>
      <c r="J74" s="21"/>
      <c r="K74" s="21"/>
      <c r="L74" s="21"/>
      <c r="M74" s="21"/>
      <c r="N74" s="21"/>
      <c r="O74" s="21"/>
      <c r="P74" s="21"/>
      <c r="Q74" s="21"/>
      <c r="R74" s="21"/>
      <c r="S74" s="21"/>
      <c r="T74" s="21"/>
      <c r="U74" s="21"/>
      <c r="V74" s="21"/>
      <c r="W74" s="21"/>
      <c r="X74" s="21"/>
      <c r="Y74" s="21"/>
      <c r="Z74" s="21"/>
    </row>
    <row r="75" spans="1:26" ht="12.75">
      <c r="A75" s="129" t="s">
        <v>109</v>
      </c>
      <c r="B75" s="130" t="s">
        <v>912</v>
      </c>
      <c r="C75" s="130" t="s">
        <v>1048</v>
      </c>
      <c r="D75" s="131" t="s">
        <v>185</v>
      </c>
      <c r="E75" s="132"/>
      <c r="F75" s="128">
        <v>5</v>
      </c>
      <c r="G75" s="121"/>
      <c r="H75" s="21"/>
      <c r="I75" s="21"/>
      <c r="J75" s="21"/>
      <c r="K75" s="21"/>
      <c r="L75" s="21"/>
      <c r="M75" s="21"/>
      <c r="N75" s="21"/>
      <c r="O75" s="21"/>
      <c r="P75" s="21"/>
      <c r="Q75" s="21"/>
      <c r="R75" s="21"/>
      <c r="S75" s="21"/>
      <c r="T75" s="21"/>
      <c r="U75" s="21"/>
      <c r="V75" s="21"/>
      <c r="W75" s="21"/>
      <c r="X75" s="21"/>
      <c r="Y75" s="21"/>
      <c r="Z75" s="21"/>
    </row>
    <row r="76" spans="1:26" ht="12.75">
      <c r="A76" s="129" t="s">
        <v>109</v>
      </c>
      <c r="B76" s="130" t="s">
        <v>1049</v>
      </c>
      <c r="C76" s="130" t="s">
        <v>1050</v>
      </c>
      <c r="D76" s="131" t="s">
        <v>149</v>
      </c>
      <c r="E76" s="132"/>
      <c r="F76" s="128">
        <f>1+2</f>
        <v>3</v>
      </c>
      <c r="G76" s="121"/>
      <c r="H76" s="21"/>
      <c r="I76" s="21"/>
      <c r="J76" s="21"/>
      <c r="K76" s="21"/>
      <c r="L76" s="21"/>
      <c r="M76" s="21"/>
      <c r="N76" s="21"/>
      <c r="O76" s="21"/>
      <c r="P76" s="21"/>
      <c r="Q76" s="21"/>
      <c r="R76" s="21"/>
      <c r="S76" s="21"/>
      <c r="T76" s="21"/>
      <c r="U76" s="21"/>
      <c r="V76" s="21"/>
      <c r="W76" s="21"/>
      <c r="X76" s="21"/>
      <c r="Y76" s="21"/>
      <c r="Z76" s="21"/>
    </row>
    <row r="77" spans="1:26" ht="12.75">
      <c r="A77" s="129" t="s">
        <v>109</v>
      </c>
      <c r="B77" s="130" t="s">
        <v>1051</v>
      </c>
      <c r="C77" s="130" t="s">
        <v>1052</v>
      </c>
      <c r="D77" s="131" t="s">
        <v>149</v>
      </c>
      <c r="E77" s="132"/>
      <c r="F77" s="128">
        <f>2+1</f>
        <v>3</v>
      </c>
      <c r="G77" s="121"/>
      <c r="H77" s="21"/>
      <c r="I77" s="21"/>
      <c r="J77" s="21"/>
      <c r="K77" s="21"/>
      <c r="L77" s="21"/>
      <c r="M77" s="21"/>
      <c r="N77" s="21"/>
      <c r="O77" s="21"/>
      <c r="P77" s="21"/>
      <c r="Q77" s="21"/>
      <c r="R77" s="21"/>
      <c r="S77" s="21"/>
      <c r="T77" s="21"/>
      <c r="U77" s="21"/>
      <c r="V77" s="21"/>
      <c r="W77" s="21"/>
      <c r="X77" s="21"/>
      <c r="Y77" s="21"/>
      <c r="Z77" s="21"/>
    </row>
    <row r="78" spans="1:26" ht="15.75" customHeight="1">
      <c r="A78" s="129" t="s">
        <v>109</v>
      </c>
      <c r="B78" s="134" t="s">
        <v>1053</v>
      </c>
      <c r="C78" s="130"/>
      <c r="D78" s="131" t="s">
        <v>149</v>
      </c>
      <c r="E78" s="132"/>
      <c r="F78" s="128">
        <f>2+0</f>
        <v>2</v>
      </c>
      <c r="G78" s="110"/>
      <c r="H78" s="21"/>
      <c r="I78" s="21"/>
      <c r="J78" s="21"/>
      <c r="K78" s="21"/>
      <c r="L78" s="21"/>
      <c r="M78" s="21"/>
      <c r="N78" s="21"/>
      <c r="O78" s="21"/>
      <c r="P78" s="21"/>
      <c r="Q78" s="21"/>
      <c r="R78" s="21"/>
      <c r="S78" s="21"/>
      <c r="T78" s="21"/>
      <c r="U78" s="21"/>
      <c r="V78" s="21"/>
      <c r="W78" s="21"/>
      <c r="X78" s="21"/>
      <c r="Y78" s="21"/>
      <c r="Z78" s="21"/>
    </row>
    <row r="79" spans="1:26" ht="15.75" customHeight="1">
      <c r="A79" s="129" t="s">
        <v>109</v>
      </c>
      <c r="B79" s="130" t="s">
        <v>1054</v>
      </c>
      <c r="C79" s="130" t="s">
        <v>1055</v>
      </c>
      <c r="D79" s="131" t="s">
        <v>149</v>
      </c>
      <c r="E79" s="132"/>
      <c r="F79" s="128">
        <f>2+2</f>
        <v>4</v>
      </c>
      <c r="G79" s="110"/>
      <c r="H79" s="21"/>
      <c r="I79" s="21"/>
      <c r="J79" s="21"/>
      <c r="K79" s="21"/>
      <c r="L79" s="21"/>
      <c r="M79" s="21"/>
      <c r="N79" s="21"/>
      <c r="O79" s="21"/>
      <c r="P79" s="21"/>
      <c r="Q79" s="21"/>
      <c r="R79" s="21"/>
      <c r="S79" s="21"/>
      <c r="T79" s="21"/>
      <c r="U79" s="21"/>
      <c r="V79" s="21"/>
      <c r="W79" s="21"/>
      <c r="X79" s="21"/>
      <c r="Y79" s="21"/>
      <c r="Z79" s="21"/>
    </row>
    <row r="80" spans="1:26" ht="15.75" customHeight="1">
      <c r="A80" s="129" t="s">
        <v>109</v>
      </c>
      <c r="B80" s="130" t="s">
        <v>1056</v>
      </c>
      <c r="C80" s="130" t="s">
        <v>1057</v>
      </c>
      <c r="D80" s="131" t="s">
        <v>149</v>
      </c>
      <c r="E80" s="132"/>
      <c r="F80" s="128">
        <f>4+0</f>
        <v>4</v>
      </c>
      <c r="G80" s="110"/>
      <c r="H80" s="21"/>
      <c r="I80" s="21"/>
      <c r="J80" s="21"/>
      <c r="K80" s="21"/>
      <c r="L80" s="21"/>
      <c r="M80" s="21"/>
      <c r="N80" s="21"/>
      <c r="O80" s="21"/>
      <c r="P80" s="21"/>
      <c r="Q80" s="21"/>
      <c r="R80" s="21"/>
      <c r="S80" s="21"/>
      <c r="T80" s="21"/>
      <c r="U80" s="21"/>
      <c r="V80" s="21"/>
      <c r="W80" s="21"/>
      <c r="X80" s="21"/>
      <c r="Y80" s="21"/>
      <c r="Z80" s="21"/>
    </row>
    <row r="81" spans="1:26" ht="15.75" customHeight="1">
      <c r="A81" s="129" t="s">
        <v>109</v>
      </c>
      <c r="B81" s="133" t="s">
        <v>1058</v>
      </c>
      <c r="C81" s="130" t="s">
        <v>1059</v>
      </c>
      <c r="D81" s="131" t="s">
        <v>149</v>
      </c>
      <c r="E81" s="132"/>
      <c r="F81" s="128">
        <f>2+0</f>
        <v>2</v>
      </c>
      <c r="G81" s="110"/>
      <c r="H81" s="21"/>
      <c r="I81" s="21"/>
      <c r="J81" s="21"/>
      <c r="K81" s="21"/>
      <c r="L81" s="21"/>
      <c r="M81" s="21"/>
      <c r="N81" s="21"/>
      <c r="O81" s="21"/>
      <c r="P81" s="21"/>
      <c r="Q81" s="21"/>
      <c r="R81" s="21"/>
      <c r="S81" s="21"/>
      <c r="T81" s="21"/>
      <c r="U81" s="21"/>
      <c r="V81" s="21"/>
      <c r="W81" s="21"/>
      <c r="X81" s="21"/>
      <c r="Y81" s="21"/>
      <c r="Z81" s="21"/>
    </row>
    <row r="82" spans="1:26" ht="15.75" customHeight="1">
      <c r="A82" s="129" t="s">
        <v>109</v>
      </c>
      <c r="B82" s="130" t="s">
        <v>1060</v>
      </c>
      <c r="C82" s="130" t="s">
        <v>1061</v>
      </c>
      <c r="D82" s="131" t="s">
        <v>149</v>
      </c>
      <c r="E82" s="132"/>
      <c r="F82" s="128">
        <f>1+0</f>
        <v>1</v>
      </c>
      <c r="G82" s="110"/>
      <c r="H82" s="21"/>
      <c r="I82" s="21"/>
      <c r="J82" s="21"/>
      <c r="K82" s="21"/>
      <c r="L82" s="21"/>
      <c r="M82" s="21"/>
      <c r="N82" s="21"/>
      <c r="O82" s="21"/>
      <c r="P82" s="21"/>
      <c r="Q82" s="21"/>
      <c r="R82" s="21"/>
      <c r="S82" s="21"/>
      <c r="T82" s="21"/>
      <c r="U82" s="21"/>
      <c r="V82" s="21"/>
      <c r="W82" s="21"/>
      <c r="X82" s="21"/>
      <c r="Y82" s="21"/>
      <c r="Z82" s="21"/>
    </row>
    <row r="83" spans="1:26" ht="15.75" customHeight="1">
      <c r="A83" s="129" t="s">
        <v>109</v>
      </c>
      <c r="B83" s="130" t="s">
        <v>1062</v>
      </c>
      <c r="C83" s="130" t="s">
        <v>1063</v>
      </c>
      <c r="D83" s="131" t="s">
        <v>149</v>
      </c>
      <c r="E83" s="132"/>
      <c r="F83" s="128">
        <f>1+0</f>
        <v>1</v>
      </c>
      <c r="G83" s="110"/>
      <c r="H83" s="21"/>
      <c r="I83" s="21"/>
      <c r="J83" s="21"/>
      <c r="K83" s="21"/>
      <c r="L83" s="21"/>
      <c r="M83" s="21"/>
      <c r="N83" s="21"/>
      <c r="O83" s="21"/>
      <c r="P83" s="21"/>
      <c r="Q83" s="21"/>
      <c r="R83" s="21"/>
      <c r="S83" s="21"/>
      <c r="T83" s="21"/>
      <c r="U83" s="21"/>
      <c r="V83" s="21"/>
      <c r="W83" s="21"/>
      <c r="X83" s="21"/>
      <c r="Y83" s="21"/>
      <c r="Z83" s="21"/>
    </row>
    <row r="84" spans="1:26" ht="15.75" customHeight="1">
      <c r="A84" s="129" t="s">
        <v>109</v>
      </c>
      <c r="B84" s="130" t="s">
        <v>1064</v>
      </c>
      <c r="C84" s="130" t="s">
        <v>1065</v>
      </c>
      <c r="D84" s="131" t="s">
        <v>149</v>
      </c>
      <c r="E84" s="132"/>
      <c r="F84" s="128">
        <f>4+0</f>
        <v>4</v>
      </c>
      <c r="G84" s="110"/>
      <c r="H84" s="21"/>
      <c r="I84" s="21"/>
      <c r="J84" s="21"/>
      <c r="K84" s="21"/>
      <c r="L84" s="21"/>
      <c r="M84" s="21"/>
      <c r="N84" s="21"/>
      <c r="O84" s="21"/>
      <c r="P84" s="21"/>
      <c r="Q84" s="21"/>
      <c r="R84" s="21"/>
      <c r="S84" s="21"/>
      <c r="T84" s="21"/>
      <c r="U84" s="21"/>
      <c r="V84" s="21"/>
      <c r="W84" s="21"/>
      <c r="X84" s="21"/>
      <c r="Y84" s="21"/>
      <c r="Z84" s="21"/>
    </row>
    <row r="85" spans="1:26" ht="15.75" customHeight="1">
      <c r="A85" s="129" t="s">
        <v>109</v>
      </c>
      <c r="B85" s="130" t="s">
        <v>1066</v>
      </c>
      <c r="C85" s="130" t="s">
        <v>1067</v>
      </c>
      <c r="D85" s="131" t="s">
        <v>149</v>
      </c>
      <c r="E85" s="132"/>
      <c r="F85" s="128">
        <f>0+1</f>
        <v>1</v>
      </c>
      <c r="G85" s="110"/>
      <c r="H85" s="21"/>
      <c r="I85" s="21"/>
      <c r="J85" s="21"/>
      <c r="K85" s="21"/>
      <c r="L85" s="21"/>
      <c r="M85" s="21"/>
      <c r="N85" s="21"/>
      <c r="O85" s="21"/>
      <c r="P85" s="21"/>
      <c r="Q85" s="21"/>
      <c r="R85" s="21"/>
      <c r="S85" s="21"/>
      <c r="T85" s="21"/>
      <c r="U85" s="21"/>
      <c r="V85" s="21"/>
      <c r="W85" s="21"/>
      <c r="X85" s="21"/>
      <c r="Y85" s="21"/>
      <c r="Z85" s="21"/>
    </row>
    <row r="86" spans="1:26" ht="15.75" customHeight="1">
      <c r="A86" s="129" t="s">
        <v>109</v>
      </c>
      <c r="B86" s="130" t="s">
        <v>1068</v>
      </c>
      <c r="C86" s="130" t="s">
        <v>1069</v>
      </c>
      <c r="D86" s="131" t="s">
        <v>149</v>
      </c>
      <c r="E86" s="132"/>
      <c r="F86" s="128">
        <f>0+2</f>
        <v>2</v>
      </c>
      <c r="G86" s="110"/>
      <c r="H86" s="21"/>
      <c r="I86" s="21"/>
      <c r="J86" s="21"/>
      <c r="K86" s="21"/>
      <c r="L86" s="21"/>
      <c r="M86" s="21"/>
      <c r="N86" s="21"/>
      <c r="O86" s="21"/>
      <c r="P86" s="21"/>
      <c r="Q86" s="21"/>
      <c r="R86" s="21"/>
      <c r="S86" s="21"/>
      <c r="T86" s="21"/>
      <c r="U86" s="21"/>
      <c r="V86" s="21"/>
      <c r="W86" s="21"/>
      <c r="X86" s="21"/>
      <c r="Y86" s="21"/>
      <c r="Z86" s="21"/>
    </row>
    <row r="87" spans="1:26" ht="15.75" customHeight="1">
      <c r="A87" s="129" t="s">
        <v>109</v>
      </c>
      <c r="B87" s="130" t="s">
        <v>1070</v>
      </c>
      <c r="C87" s="130" t="s">
        <v>1071</v>
      </c>
      <c r="D87" s="131" t="s">
        <v>149</v>
      </c>
      <c r="E87" s="132"/>
      <c r="F87" s="128">
        <f>2+0</f>
        <v>2</v>
      </c>
      <c r="G87" s="110"/>
      <c r="H87" s="21"/>
      <c r="I87" s="21"/>
      <c r="J87" s="21"/>
      <c r="K87" s="21"/>
      <c r="L87" s="21"/>
      <c r="M87" s="21"/>
      <c r="N87" s="21"/>
      <c r="O87" s="21"/>
      <c r="P87" s="21"/>
      <c r="Q87" s="21"/>
      <c r="R87" s="21"/>
      <c r="S87" s="21"/>
      <c r="T87" s="21"/>
      <c r="U87" s="21"/>
      <c r="V87" s="21"/>
      <c r="W87" s="21"/>
      <c r="X87" s="21"/>
      <c r="Y87" s="21"/>
      <c r="Z87" s="21"/>
    </row>
    <row r="88" spans="1:26" ht="15.75" customHeight="1">
      <c r="A88" s="129" t="s">
        <v>109</v>
      </c>
      <c r="B88" s="133" t="s">
        <v>1072</v>
      </c>
      <c r="C88" s="130" t="s">
        <v>1073</v>
      </c>
      <c r="D88" s="131" t="s">
        <v>149</v>
      </c>
      <c r="E88" s="132"/>
      <c r="F88" s="128">
        <f>0+1</f>
        <v>1</v>
      </c>
      <c r="G88" s="110"/>
      <c r="H88" s="21"/>
      <c r="I88" s="21"/>
      <c r="J88" s="21"/>
      <c r="K88" s="21"/>
      <c r="L88" s="21"/>
      <c r="M88" s="21"/>
      <c r="N88" s="21"/>
      <c r="O88" s="21"/>
      <c r="P88" s="21"/>
      <c r="Q88" s="21"/>
      <c r="R88" s="21"/>
      <c r="S88" s="21"/>
      <c r="T88" s="21"/>
      <c r="U88" s="21"/>
      <c r="V88" s="21"/>
      <c r="W88" s="21"/>
      <c r="X88" s="21"/>
      <c r="Y88" s="21"/>
      <c r="Z88" s="21"/>
    </row>
    <row r="89" spans="1:26" ht="15.75" customHeight="1">
      <c r="A89" s="129" t="s">
        <v>109</v>
      </c>
      <c r="B89" s="133" t="s">
        <v>1074</v>
      </c>
      <c r="C89" s="134" t="s">
        <v>1075</v>
      </c>
      <c r="D89" s="131" t="s">
        <v>149</v>
      </c>
      <c r="E89" s="132"/>
      <c r="F89" s="128">
        <f>1+1</f>
        <v>2</v>
      </c>
      <c r="G89" s="110"/>
      <c r="H89" s="21"/>
      <c r="I89" s="21"/>
      <c r="J89" s="21"/>
      <c r="K89" s="21"/>
      <c r="L89" s="21"/>
      <c r="M89" s="21"/>
      <c r="N89" s="21"/>
      <c r="O89" s="21"/>
      <c r="P89" s="21"/>
      <c r="Q89" s="21"/>
      <c r="R89" s="21"/>
      <c r="S89" s="21"/>
      <c r="T89" s="21"/>
      <c r="U89" s="21"/>
      <c r="V89" s="21"/>
      <c r="W89" s="21"/>
      <c r="X89" s="21"/>
      <c r="Y89" s="21"/>
      <c r="Z89" s="21"/>
    </row>
    <row r="90" spans="1:26" ht="15.75" customHeight="1">
      <c r="A90" s="129" t="s">
        <v>109</v>
      </c>
      <c r="B90" s="133" t="s">
        <v>1076</v>
      </c>
      <c r="C90" s="130" t="s">
        <v>1077</v>
      </c>
      <c r="D90" s="131" t="s">
        <v>149</v>
      </c>
      <c r="E90" s="132"/>
      <c r="F90" s="128">
        <f>0+2</f>
        <v>2</v>
      </c>
      <c r="G90" s="110"/>
      <c r="H90" s="21"/>
      <c r="I90" s="21"/>
      <c r="J90" s="21"/>
      <c r="K90" s="21"/>
      <c r="L90" s="21"/>
      <c r="M90" s="21"/>
      <c r="N90" s="21"/>
      <c r="O90" s="21"/>
      <c r="P90" s="21"/>
      <c r="Q90" s="21"/>
      <c r="R90" s="21"/>
      <c r="S90" s="21"/>
      <c r="T90" s="21"/>
      <c r="U90" s="21"/>
      <c r="V90" s="21"/>
      <c r="W90" s="21"/>
      <c r="X90" s="21"/>
      <c r="Y90" s="21"/>
      <c r="Z90" s="21"/>
    </row>
    <row r="91" spans="1:26" ht="15.75" customHeight="1">
      <c r="A91" s="129" t="s">
        <v>109</v>
      </c>
      <c r="B91" s="133" t="s">
        <v>1078</v>
      </c>
      <c r="C91" s="130" t="s">
        <v>1079</v>
      </c>
      <c r="D91" s="131" t="s">
        <v>149</v>
      </c>
      <c r="E91" s="132"/>
      <c r="F91" s="128">
        <f>2+3</f>
        <v>5</v>
      </c>
      <c r="G91" s="110"/>
      <c r="H91" s="21"/>
      <c r="I91" s="21"/>
      <c r="J91" s="21"/>
      <c r="K91" s="21"/>
      <c r="L91" s="21"/>
      <c r="M91" s="21"/>
      <c r="N91" s="21"/>
      <c r="O91" s="21"/>
      <c r="P91" s="21"/>
      <c r="Q91" s="21"/>
      <c r="R91" s="21"/>
      <c r="S91" s="21"/>
      <c r="T91" s="21"/>
      <c r="U91" s="21"/>
      <c r="V91" s="21"/>
      <c r="W91" s="21"/>
      <c r="X91" s="21"/>
      <c r="Y91" s="21"/>
      <c r="Z91" s="21"/>
    </row>
    <row r="92" spans="1:26" ht="15.75" customHeight="1">
      <c r="A92" s="129" t="s">
        <v>109</v>
      </c>
      <c r="B92" s="133" t="s">
        <v>1080</v>
      </c>
      <c r="C92" s="130" t="s">
        <v>1081</v>
      </c>
      <c r="D92" s="131" t="s">
        <v>149</v>
      </c>
      <c r="E92" s="132"/>
      <c r="F92" s="128">
        <f>5+0</f>
        <v>5</v>
      </c>
      <c r="G92" s="110"/>
      <c r="H92" s="21"/>
      <c r="I92" s="21"/>
      <c r="J92" s="21"/>
      <c r="K92" s="21"/>
      <c r="L92" s="21"/>
      <c r="M92" s="21"/>
      <c r="N92" s="21"/>
      <c r="O92" s="21"/>
      <c r="P92" s="21"/>
      <c r="Q92" s="21"/>
      <c r="R92" s="21"/>
      <c r="S92" s="21"/>
      <c r="T92" s="21"/>
      <c r="U92" s="21"/>
      <c r="V92" s="21"/>
      <c r="W92" s="21"/>
      <c r="X92" s="21"/>
      <c r="Y92" s="21"/>
      <c r="Z92" s="21"/>
    </row>
    <row r="93" spans="1:26" ht="15.75" customHeight="1">
      <c r="A93" s="129" t="s">
        <v>109</v>
      </c>
      <c r="B93" s="133" t="s">
        <v>1082</v>
      </c>
      <c r="C93" s="130" t="s">
        <v>1083</v>
      </c>
      <c r="D93" s="131" t="s">
        <v>149</v>
      </c>
      <c r="E93" s="132"/>
      <c r="F93" s="128">
        <f>1+0</f>
        <v>1</v>
      </c>
      <c r="G93" s="110"/>
      <c r="H93" s="21"/>
      <c r="I93" s="21"/>
      <c r="J93" s="21"/>
      <c r="K93" s="21"/>
      <c r="L93" s="21"/>
      <c r="M93" s="21"/>
      <c r="N93" s="21"/>
      <c r="O93" s="21"/>
      <c r="P93" s="21"/>
      <c r="Q93" s="21"/>
      <c r="R93" s="21"/>
      <c r="S93" s="21"/>
      <c r="T93" s="21"/>
      <c r="U93" s="21"/>
      <c r="V93" s="21"/>
      <c r="W93" s="21"/>
      <c r="X93" s="21"/>
      <c r="Y93" s="21"/>
      <c r="Z93" s="21"/>
    </row>
    <row r="94" spans="1:26" ht="15.75" customHeight="1">
      <c r="A94" s="129" t="s">
        <v>109</v>
      </c>
      <c r="B94" s="133" t="s">
        <v>1084</v>
      </c>
      <c r="C94" s="130" t="s">
        <v>1085</v>
      </c>
      <c r="D94" s="131" t="s">
        <v>149</v>
      </c>
      <c r="E94" s="132"/>
      <c r="F94" s="128">
        <f>0+1</f>
        <v>1</v>
      </c>
      <c r="G94" s="110"/>
      <c r="H94" s="21"/>
      <c r="I94" s="21"/>
      <c r="J94" s="21"/>
      <c r="K94" s="21"/>
      <c r="L94" s="21"/>
      <c r="M94" s="21"/>
      <c r="N94" s="21"/>
      <c r="O94" s="21"/>
      <c r="P94" s="21"/>
      <c r="Q94" s="21"/>
      <c r="R94" s="21"/>
      <c r="S94" s="21"/>
      <c r="T94" s="21"/>
      <c r="U94" s="21"/>
      <c r="V94" s="21"/>
      <c r="W94" s="21"/>
      <c r="X94" s="21"/>
      <c r="Y94" s="21"/>
      <c r="Z94" s="21"/>
    </row>
    <row r="95" spans="1:26" ht="15.75" customHeight="1">
      <c r="A95" s="129" t="s">
        <v>109</v>
      </c>
      <c r="B95" s="133" t="s">
        <v>1086</v>
      </c>
      <c r="C95" s="251" t="s">
        <v>1087</v>
      </c>
      <c r="D95" s="131" t="s">
        <v>149</v>
      </c>
      <c r="E95" s="132"/>
      <c r="F95" s="128">
        <f>0+2</f>
        <v>2</v>
      </c>
      <c r="G95" s="110"/>
      <c r="H95" s="21"/>
      <c r="I95" s="21"/>
      <c r="J95" s="21"/>
      <c r="K95" s="21"/>
      <c r="L95" s="21"/>
      <c r="M95" s="21"/>
      <c r="N95" s="21"/>
      <c r="O95" s="21"/>
      <c r="P95" s="21"/>
      <c r="Q95" s="21"/>
      <c r="R95" s="21"/>
      <c r="S95" s="21"/>
      <c r="T95" s="21"/>
      <c r="U95" s="21"/>
      <c r="V95" s="21"/>
      <c r="W95" s="21"/>
      <c r="X95" s="21"/>
      <c r="Y95" s="21"/>
      <c r="Z95" s="21"/>
    </row>
    <row r="96" spans="1:26" ht="15.75" customHeight="1">
      <c r="A96" s="129" t="s">
        <v>109</v>
      </c>
      <c r="B96" s="133" t="s">
        <v>1088</v>
      </c>
      <c r="C96" s="251" t="s">
        <v>1089</v>
      </c>
      <c r="D96" s="131" t="s">
        <v>149</v>
      </c>
      <c r="E96" s="132"/>
      <c r="F96" s="128">
        <f>0+2</f>
        <v>2</v>
      </c>
      <c r="G96" s="110"/>
      <c r="H96" s="21"/>
      <c r="I96" s="21"/>
      <c r="J96" s="21"/>
      <c r="K96" s="21"/>
      <c r="L96" s="21"/>
      <c r="M96" s="21"/>
      <c r="N96" s="21"/>
      <c r="O96" s="21"/>
      <c r="P96" s="21"/>
      <c r="Q96" s="21"/>
      <c r="R96" s="21"/>
      <c r="S96" s="21"/>
      <c r="T96" s="21"/>
      <c r="U96" s="21"/>
      <c r="V96" s="21"/>
      <c r="W96" s="21"/>
      <c r="X96" s="21"/>
      <c r="Y96" s="21"/>
      <c r="Z96" s="21"/>
    </row>
    <row r="97" spans="1:26" ht="15.75" customHeight="1">
      <c r="A97" s="129" t="s">
        <v>109</v>
      </c>
      <c r="B97" s="133" t="s">
        <v>1090</v>
      </c>
      <c r="C97" s="251" t="s">
        <v>1091</v>
      </c>
      <c r="D97" s="131" t="s">
        <v>149</v>
      </c>
      <c r="E97" s="132"/>
      <c r="F97" s="128">
        <v>1</v>
      </c>
      <c r="G97" s="110"/>
      <c r="H97" s="21"/>
      <c r="I97" s="21"/>
      <c r="J97" s="21"/>
      <c r="K97" s="21"/>
      <c r="L97" s="21"/>
      <c r="M97" s="21"/>
      <c r="N97" s="21"/>
      <c r="O97" s="21"/>
      <c r="P97" s="21"/>
      <c r="Q97" s="21"/>
      <c r="R97" s="21"/>
      <c r="S97" s="21"/>
      <c r="T97" s="21"/>
      <c r="U97" s="21"/>
      <c r="V97" s="21"/>
      <c r="W97" s="21"/>
      <c r="X97" s="21"/>
      <c r="Y97" s="21"/>
      <c r="Z97" s="21"/>
    </row>
    <row r="98" spans="1:26" ht="15.75" customHeight="1">
      <c r="A98" s="129" t="s">
        <v>109</v>
      </c>
      <c r="B98" s="132" t="s">
        <v>912</v>
      </c>
      <c r="C98" s="251" t="s">
        <v>1092</v>
      </c>
      <c r="D98" s="131" t="s">
        <v>149</v>
      </c>
      <c r="E98" s="132"/>
      <c r="F98" s="128">
        <f>3+0</f>
        <v>3</v>
      </c>
      <c r="G98" s="110"/>
      <c r="H98" s="21"/>
      <c r="I98" s="21"/>
      <c r="J98" s="21"/>
      <c r="K98" s="21"/>
      <c r="L98" s="21"/>
      <c r="M98" s="21"/>
      <c r="N98" s="21"/>
      <c r="O98" s="21"/>
      <c r="P98" s="21"/>
      <c r="Q98" s="21"/>
      <c r="R98" s="21"/>
      <c r="S98" s="21"/>
      <c r="T98" s="21"/>
      <c r="U98" s="21"/>
      <c r="V98" s="21"/>
      <c r="W98" s="21"/>
      <c r="X98" s="21"/>
      <c r="Y98" s="21"/>
      <c r="Z98" s="21"/>
    </row>
    <row r="99" spans="1:26" ht="15.75" customHeight="1">
      <c r="A99" s="129" t="s">
        <v>109</v>
      </c>
      <c r="B99" s="130" t="s">
        <v>1093</v>
      </c>
      <c r="C99" s="130" t="s">
        <v>1094</v>
      </c>
      <c r="D99" s="131" t="s">
        <v>149</v>
      </c>
      <c r="E99" s="132"/>
      <c r="F99" s="128">
        <f>6+3</f>
        <v>9</v>
      </c>
      <c r="G99" s="110"/>
      <c r="H99" s="21"/>
      <c r="I99" s="21"/>
      <c r="J99" s="21"/>
      <c r="K99" s="21"/>
      <c r="L99" s="21"/>
      <c r="M99" s="21"/>
      <c r="N99" s="21"/>
      <c r="O99" s="21"/>
      <c r="P99" s="21"/>
      <c r="Q99" s="21"/>
      <c r="R99" s="21"/>
      <c r="S99" s="21"/>
      <c r="T99" s="21"/>
      <c r="U99" s="21"/>
      <c r="V99" s="21"/>
      <c r="W99" s="21"/>
      <c r="X99" s="21"/>
      <c r="Y99" s="21"/>
      <c r="Z99" s="21"/>
    </row>
    <row r="100" spans="1:26" ht="15.75" customHeight="1">
      <c r="A100" s="129" t="s">
        <v>109</v>
      </c>
      <c r="B100" s="130" t="s">
        <v>1095</v>
      </c>
      <c r="C100" s="130" t="s">
        <v>1096</v>
      </c>
      <c r="D100" s="131" t="s">
        <v>149</v>
      </c>
      <c r="E100" s="132"/>
      <c r="F100" s="128">
        <f>3+0</f>
        <v>3</v>
      </c>
      <c r="G100" s="110"/>
      <c r="H100" s="21"/>
      <c r="I100" s="21"/>
      <c r="J100" s="21"/>
      <c r="K100" s="21"/>
      <c r="L100" s="21"/>
      <c r="M100" s="21"/>
      <c r="N100" s="21"/>
      <c r="O100" s="21"/>
      <c r="P100" s="21"/>
      <c r="Q100" s="21"/>
      <c r="R100" s="21"/>
      <c r="S100" s="21"/>
      <c r="T100" s="21"/>
      <c r="U100" s="21"/>
      <c r="V100" s="21"/>
      <c r="W100" s="21"/>
      <c r="X100" s="21"/>
      <c r="Y100" s="21"/>
      <c r="Z100" s="21"/>
    </row>
    <row r="101" spans="1:26" ht="15.75" customHeight="1">
      <c r="A101" s="129" t="s">
        <v>109</v>
      </c>
      <c r="B101" s="252" t="s">
        <v>1097</v>
      </c>
      <c r="C101" s="130" t="s">
        <v>1098</v>
      </c>
      <c r="D101" s="131" t="s">
        <v>149</v>
      </c>
      <c r="E101" s="132"/>
      <c r="F101" s="128">
        <f>1+1</f>
        <v>2</v>
      </c>
      <c r="G101" s="110"/>
      <c r="H101" s="21"/>
      <c r="I101" s="21"/>
      <c r="J101" s="21"/>
      <c r="K101" s="21"/>
      <c r="L101" s="21"/>
      <c r="M101" s="21"/>
      <c r="N101" s="21"/>
      <c r="O101" s="21"/>
      <c r="P101" s="21"/>
      <c r="Q101" s="21"/>
      <c r="R101" s="21"/>
      <c r="S101" s="21"/>
      <c r="T101" s="21"/>
      <c r="U101" s="21"/>
      <c r="V101" s="21"/>
      <c r="W101" s="21"/>
      <c r="X101" s="21"/>
      <c r="Y101" s="21"/>
      <c r="Z101" s="21"/>
    </row>
    <row r="102" spans="1:26" ht="15.75" customHeight="1">
      <c r="A102" s="129" t="s">
        <v>109</v>
      </c>
      <c r="B102" s="252" t="s">
        <v>1099</v>
      </c>
      <c r="C102" s="130" t="s">
        <v>1100</v>
      </c>
      <c r="D102" s="131" t="s">
        <v>149</v>
      </c>
      <c r="E102" s="132"/>
      <c r="F102" s="128">
        <f>0+1</f>
        <v>1</v>
      </c>
      <c r="G102" s="110"/>
      <c r="H102" s="21"/>
      <c r="I102" s="21"/>
      <c r="J102" s="21"/>
      <c r="K102" s="21"/>
      <c r="L102" s="21"/>
      <c r="M102" s="21"/>
      <c r="N102" s="21"/>
      <c r="O102" s="21"/>
      <c r="P102" s="21"/>
      <c r="Q102" s="21"/>
      <c r="R102" s="21"/>
      <c r="S102" s="21"/>
      <c r="T102" s="21"/>
      <c r="U102" s="21"/>
      <c r="V102" s="21"/>
      <c r="W102" s="21"/>
      <c r="X102" s="21"/>
      <c r="Y102" s="21"/>
      <c r="Z102" s="21"/>
    </row>
    <row r="103" spans="1:26" ht="15.75" customHeight="1">
      <c r="A103" s="129" t="s">
        <v>109</v>
      </c>
      <c r="B103" s="253" t="s">
        <v>1101</v>
      </c>
      <c r="C103" s="130" t="s">
        <v>1102</v>
      </c>
      <c r="D103" s="131" t="s">
        <v>153</v>
      </c>
      <c r="E103" s="132"/>
      <c r="F103" s="128">
        <f>2+2</f>
        <v>4</v>
      </c>
      <c r="G103" s="110" t="s">
        <v>954</v>
      </c>
      <c r="H103" s="21"/>
      <c r="I103" s="21"/>
      <c r="J103" s="21"/>
      <c r="K103" s="21"/>
      <c r="L103" s="21"/>
      <c r="M103" s="21"/>
      <c r="N103" s="21"/>
      <c r="O103" s="21"/>
      <c r="P103" s="21"/>
      <c r="Q103" s="21"/>
      <c r="R103" s="21"/>
      <c r="S103" s="21"/>
      <c r="T103" s="21"/>
      <c r="U103" s="21"/>
      <c r="V103" s="21"/>
      <c r="W103" s="21"/>
      <c r="X103" s="21"/>
      <c r="Y103" s="21"/>
      <c r="Z103" s="21"/>
    </row>
    <row r="104" spans="1:26" ht="15.75" customHeight="1">
      <c r="A104" s="129" t="s">
        <v>109</v>
      </c>
      <c r="B104" s="132" t="s">
        <v>1103</v>
      </c>
      <c r="C104" s="130" t="s">
        <v>1104</v>
      </c>
      <c r="D104" s="131" t="s">
        <v>153</v>
      </c>
      <c r="E104" s="132"/>
      <c r="F104" s="128">
        <v>2</v>
      </c>
      <c r="G104" s="110"/>
      <c r="H104" s="21"/>
      <c r="I104" s="21"/>
      <c r="J104" s="21"/>
      <c r="K104" s="21"/>
      <c r="L104" s="21"/>
      <c r="M104" s="21"/>
      <c r="N104" s="21"/>
      <c r="O104" s="21"/>
      <c r="P104" s="21"/>
      <c r="Q104" s="21"/>
      <c r="R104" s="21"/>
      <c r="S104" s="21"/>
      <c r="T104" s="21"/>
      <c r="U104" s="21"/>
      <c r="V104" s="21"/>
      <c r="W104" s="21"/>
      <c r="X104" s="21"/>
      <c r="Y104" s="21"/>
      <c r="Z104" s="21"/>
    </row>
    <row r="105" spans="1:26" ht="15.75" customHeight="1">
      <c r="A105" s="129" t="s">
        <v>109</v>
      </c>
      <c r="B105" s="132" t="s">
        <v>912</v>
      </c>
      <c r="C105" s="160" t="s">
        <v>1105</v>
      </c>
      <c r="D105" s="131" t="s">
        <v>153</v>
      </c>
      <c r="E105" s="132"/>
      <c r="F105" s="128">
        <v>2</v>
      </c>
      <c r="G105" s="110"/>
      <c r="H105" s="21"/>
      <c r="I105" s="21"/>
      <c r="J105" s="21"/>
      <c r="K105" s="21"/>
      <c r="L105" s="21"/>
      <c r="M105" s="21"/>
      <c r="N105" s="21"/>
      <c r="O105" s="21"/>
      <c r="P105" s="21"/>
      <c r="Q105" s="21"/>
      <c r="R105" s="21"/>
      <c r="S105" s="21"/>
      <c r="T105" s="21"/>
      <c r="U105" s="21"/>
      <c r="V105" s="21"/>
      <c r="W105" s="21"/>
      <c r="X105" s="21"/>
      <c r="Y105" s="21"/>
      <c r="Z105" s="21"/>
    </row>
    <row r="106" spans="1:26" ht="15.75" customHeight="1">
      <c r="A106" s="129" t="s">
        <v>109</v>
      </c>
      <c r="B106" s="133" t="s">
        <v>1106</v>
      </c>
      <c r="C106" s="160" t="s">
        <v>1107</v>
      </c>
      <c r="D106" s="131" t="s">
        <v>151</v>
      </c>
      <c r="E106" s="132"/>
      <c r="F106" s="128">
        <v>3</v>
      </c>
      <c r="G106" s="110"/>
      <c r="H106" s="21"/>
      <c r="I106" s="21"/>
      <c r="J106" s="21"/>
      <c r="K106" s="21"/>
      <c r="L106" s="21"/>
      <c r="M106" s="21"/>
      <c r="N106" s="21"/>
      <c r="O106" s="21"/>
      <c r="P106" s="21"/>
      <c r="Q106" s="21"/>
      <c r="R106" s="21"/>
      <c r="S106" s="21"/>
      <c r="T106" s="21"/>
      <c r="U106" s="21"/>
      <c r="V106" s="21"/>
      <c r="W106" s="21"/>
      <c r="X106" s="21"/>
      <c r="Y106" s="21"/>
      <c r="Z106" s="21"/>
    </row>
    <row r="107" spans="1:26" ht="15.75" customHeight="1">
      <c r="A107" s="129" t="s">
        <v>109</v>
      </c>
      <c r="B107" s="133" t="s">
        <v>1108</v>
      </c>
      <c r="C107" s="160" t="s">
        <v>1109</v>
      </c>
      <c r="D107" s="131" t="s">
        <v>151</v>
      </c>
      <c r="E107" s="132"/>
      <c r="F107" s="128">
        <v>2</v>
      </c>
      <c r="G107" s="110"/>
      <c r="H107" s="21"/>
      <c r="I107" s="21"/>
      <c r="J107" s="21"/>
      <c r="K107" s="21"/>
      <c r="L107" s="21"/>
      <c r="M107" s="21"/>
      <c r="N107" s="21"/>
      <c r="O107" s="21"/>
      <c r="P107" s="21"/>
      <c r="Q107" s="21"/>
      <c r="R107" s="21"/>
      <c r="S107" s="21"/>
      <c r="T107" s="21"/>
      <c r="U107" s="21"/>
      <c r="V107" s="21"/>
      <c r="W107" s="21"/>
      <c r="X107" s="21"/>
      <c r="Y107" s="21"/>
      <c r="Z107" s="21"/>
    </row>
    <row r="108" spans="1:26" ht="15.75" customHeight="1">
      <c r="A108" s="129" t="s">
        <v>109</v>
      </c>
      <c r="B108" s="133" t="s">
        <v>1110</v>
      </c>
      <c r="C108" s="130" t="s">
        <v>1111</v>
      </c>
      <c r="D108" s="131" t="s">
        <v>151</v>
      </c>
      <c r="E108" s="132"/>
      <c r="F108" s="128">
        <v>3</v>
      </c>
      <c r="G108" s="110"/>
      <c r="H108" s="21"/>
      <c r="I108" s="21"/>
      <c r="J108" s="21"/>
      <c r="K108" s="21"/>
      <c r="L108" s="21"/>
      <c r="M108" s="21"/>
      <c r="N108" s="21"/>
      <c r="O108" s="21"/>
      <c r="P108" s="21"/>
      <c r="Q108" s="21"/>
      <c r="R108" s="21"/>
      <c r="S108" s="21"/>
      <c r="T108" s="21"/>
      <c r="U108" s="21"/>
      <c r="V108" s="21"/>
      <c r="W108" s="21"/>
      <c r="X108" s="21"/>
      <c r="Y108" s="21"/>
      <c r="Z108" s="21"/>
    </row>
    <row r="109" spans="1:26" ht="15.75" customHeight="1">
      <c r="A109" s="129" t="s">
        <v>109</v>
      </c>
      <c r="B109" s="133" t="s">
        <v>1112</v>
      </c>
      <c r="C109" s="130" t="s">
        <v>1111</v>
      </c>
      <c r="D109" s="131" t="s">
        <v>151</v>
      </c>
      <c r="E109" s="132"/>
      <c r="F109" s="128">
        <v>3</v>
      </c>
      <c r="G109" s="110"/>
      <c r="H109" s="21"/>
      <c r="I109" s="21"/>
      <c r="J109" s="21"/>
      <c r="K109" s="21"/>
      <c r="L109" s="21"/>
      <c r="M109" s="21"/>
      <c r="N109" s="21"/>
      <c r="O109" s="21"/>
      <c r="P109" s="21"/>
      <c r="Q109" s="21"/>
      <c r="R109" s="21"/>
      <c r="S109" s="21"/>
      <c r="T109" s="21"/>
      <c r="U109" s="21"/>
      <c r="V109" s="21"/>
      <c r="W109" s="21"/>
      <c r="X109" s="21"/>
      <c r="Y109" s="21"/>
      <c r="Z109" s="21"/>
    </row>
    <row r="110" spans="1:26" ht="15.75" customHeight="1">
      <c r="A110" s="129" t="s">
        <v>109</v>
      </c>
      <c r="B110" s="133" t="s">
        <v>1113</v>
      </c>
      <c r="C110" s="130" t="s">
        <v>1111</v>
      </c>
      <c r="D110" s="131" t="s">
        <v>151</v>
      </c>
      <c r="E110" s="132"/>
      <c r="F110" s="128">
        <v>3</v>
      </c>
      <c r="G110" s="110"/>
      <c r="H110" s="21"/>
      <c r="I110" s="21"/>
      <c r="J110" s="21"/>
      <c r="K110" s="21"/>
      <c r="L110" s="21"/>
      <c r="M110" s="21"/>
      <c r="N110" s="21"/>
      <c r="O110" s="21"/>
      <c r="P110" s="21"/>
      <c r="Q110" s="21"/>
      <c r="R110" s="21"/>
      <c r="S110" s="21"/>
      <c r="T110" s="21"/>
      <c r="U110" s="21"/>
      <c r="V110" s="21"/>
      <c r="W110" s="21"/>
      <c r="X110" s="21"/>
      <c r="Y110" s="21"/>
      <c r="Z110" s="21"/>
    </row>
    <row r="111" spans="1:26" ht="15.75" customHeight="1">
      <c r="A111" s="129" t="s">
        <v>109</v>
      </c>
      <c r="B111" s="133" t="s">
        <v>1114</v>
      </c>
      <c r="C111" s="130" t="s">
        <v>1115</v>
      </c>
      <c r="D111" s="131" t="s">
        <v>151</v>
      </c>
      <c r="E111" s="132"/>
      <c r="F111" s="128">
        <v>3</v>
      </c>
      <c r="G111" s="110"/>
      <c r="H111" s="21"/>
      <c r="I111" s="21"/>
      <c r="J111" s="21"/>
      <c r="K111" s="21"/>
      <c r="L111" s="21"/>
      <c r="M111" s="21"/>
      <c r="N111" s="21"/>
      <c r="O111" s="21"/>
      <c r="P111" s="21"/>
      <c r="Q111" s="21"/>
      <c r="R111" s="21"/>
      <c r="S111" s="21"/>
      <c r="T111" s="21"/>
      <c r="U111" s="21"/>
      <c r="V111" s="21"/>
      <c r="W111" s="21"/>
      <c r="X111" s="21"/>
      <c r="Y111" s="21"/>
      <c r="Z111" s="21"/>
    </row>
    <row r="112" spans="1:26" ht="15.75" customHeight="1">
      <c r="A112" s="129" t="s">
        <v>109</v>
      </c>
      <c r="B112" s="133" t="s">
        <v>1116</v>
      </c>
      <c r="C112" s="130" t="s">
        <v>1117</v>
      </c>
      <c r="D112" s="131" t="s">
        <v>151</v>
      </c>
      <c r="E112" s="132"/>
      <c r="F112" s="128">
        <v>2</v>
      </c>
      <c r="G112" s="110"/>
      <c r="H112" s="21"/>
      <c r="I112" s="21"/>
      <c r="J112" s="21"/>
      <c r="K112" s="21"/>
      <c r="L112" s="21"/>
      <c r="M112" s="21"/>
      <c r="N112" s="21"/>
      <c r="O112" s="21"/>
      <c r="P112" s="21"/>
      <c r="Q112" s="21"/>
      <c r="R112" s="21"/>
      <c r="S112" s="21"/>
      <c r="T112" s="21"/>
      <c r="U112" s="21"/>
      <c r="V112" s="21"/>
      <c r="W112" s="21"/>
      <c r="X112" s="21"/>
      <c r="Y112" s="21"/>
      <c r="Z112" s="21"/>
    </row>
    <row r="113" spans="1:26" ht="15.75" customHeight="1">
      <c r="A113" s="129" t="s">
        <v>109</v>
      </c>
      <c r="B113" s="135" t="s">
        <v>912</v>
      </c>
      <c r="C113" s="130" t="s">
        <v>1118</v>
      </c>
      <c r="D113" s="137" t="s">
        <v>155</v>
      </c>
      <c r="E113" s="132"/>
      <c r="F113" s="128">
        <v>1</v>
      </c>
      <c r="G113" s="110"/>
      <c r="H113" s="21"/>
      <c r="I113" s="21"/>
      <c r="J113" s="21"/>
      <c r="K113" s="21"/>
      <c r="L113" s="21"/>
      <c r="M113" s="21"/>
      <c r="N113" s="21"/>
      <c r="O113" s="21"/>
      <c r="P113" s="21"/>
      <c r="Q113" s="21"/>
      <c r="R113" s="21"/>
      <c r="S113" s="21"/>
      <c r="T113" s="21"/>
      <c r="U113" s="21"/>
      <c r="V113" s="21"/>
      <c r="W113" s="21"/>
      <c r="X113" s="21"/>
      <c r="Y113" s="21"/>
      <c r="Z113" s="21"/>
    </row>
    <row r="114" spans="1:26" ht="15.75" customHeight="1">
      <c r="A114" s="129" t="s">
        <v>109</v>
      </c>
      <c r="B114" s="135" t="s">
        <v>912</v>
      </c>
      <c r="C114" s="130" t="s">
        <v>1119</v>
      </c>
      <c r="D114" s="254" t="s">
        <v>1120</v>
      </c>
      <c r="E114" s="132"/>
      <c r="F114" s="128">
        <v>4</v>
      </c>
      <c r="G114" s="110" t="s">
        <v>966</v>
      </c>
      <c r="H114" s="21"/>
      <c r="I114" s="21"/>
      <c r="J114" s="21"/>
      <c r="K114" s="21"/>
      <c r="L114" s="21"/>
      <c r="M114" s="21"/>
      <c r="N114" s="21"/>
      <c r="O114" s="21"/>
      <c r="P114" s="21"/>
      <c r="Q114" s="21"/>
      <c r="R114" s="21"/>
      <c r="S114" s="21"/>
      <c r="T114" s="21"/>
      <c r="U114" s="21"/>
      <c r="V114" s="21"/>
      <c r="W114" s="21"/>
      <c r="X114" s="21"/>
      <c r="Y114" s="21"/>
      <c r="Z114" s="21"/>
    </row>
    <row r="115" spans="1:26" ht="15.75" customHeight="1">
      <c r="A115" s="129" t="s">
        <v>109</v>
      </c>
      <c r="B115" s="135" t="s">
        <v>912</v>
      </c>
      <c r="C115" s="130" t="s">
        <v>1121</v>
      </c>
      <c r="D115" s="254" t="s">
        <v>1122</v>
      </c>
      <c r="E115" s="132"/>
      <c r="F115" s="128">
        <v>3</v>
      </c>
      <c r="G115" s="110" t="s">
        <v>966</v>
      </c>
      <c r="H115" s="21"/>
      <c r="I115" s="21"/>
      <c r="J115" s="21"/>
      <c r="K115" s="21"/>
      <c r="L115" s="21"/>
      <c r="M115" s="21"/>
      <c r="N115" s="21"/>
      <c r="O115" s="21"/>
      <c r="P115" s="21"/>
      <c r="Q115" s="21"/>
      <c r="R115" s="21"/>
      <c r="S115" s="21"/>
      <c r="T115" s="21"/>
      <c r="U115" s="21"/>
      <c r="V115" s="21"/>
      <c r="W115" s="21"/>
      <c r="X115" s="21"/>
      <c r="Y115" s="21"/>
      <c r="Z115" s="21"/>
    </row>
    <row r="116" spans="1:26" ht="15.75" customHeight="1">
      <c r="A116" s="129" t="s">
        <v>109</v>
      </c>
      <c r="B116" s="135" t="s">
        <v>912</v>
      </c>
      <c r="C116" s="130" t="s">
        <v>1123</v>
      </c>
      <c r="D116" s="254" t="s">
        <v>1124</v>
      </c>
      <c r="E116" s="132"/>
      <c r="F116" s="128">
        <v>2</v>
      </c>
      <c r="G116" s="110" t="s">
        <v>966</v>
      </c>
      <c r="H116" s="21"/>
      <c r="I116" s="21"/>
      <c r="J116" s="21"/>
      <c r="K116" s="21"/>
      <c r="L116" s="21"/>
      <c r="M116" s="21"/>
      <c r="N116" s="21"/>
      <c r="O116" s="21"/>
      <c r="P116" s="21"/>
      <c r="Q116" s="21"/>
      <c r="R116" s="21"/>
      <c r="S116" s="21"/>
      <c r="T116" s="21"/>
      <c r="U116" s="21"/>
      <c r="V116" s="21"/>
      <c r="W116" s="21"/>
      <c r="X116" s="21"/>
      <c r="Y116" s="21"/>
      <c r="Z116" s="21"/>
    </row>
    <row r="117" spans="1:26" ht="15.75" customHeight="1">
      <c r="A117" s="129" t="s">
        <v>109</v>
      </c>
      <c r="B117" s="135" t="s">
        <v>912</v>
      </c>
      <c r="C117" s="130" t="s">
        <v>1125</v>
      </c>
      <c r="D117" s="254" t="s">
        <v>1126</v>
      </c>
      <c r="E117" s="132"/>
      <c r="F117" s="128">
        <v>4</v>
      </c>
      <c r="G117" s="110" t="s">
        <v>966</v>
      </c>
      <c r="H117" s="21"/>
      <c r="I117" s="21"/>
      <c r="J117" s="21"/>
      <c r="K117" s="21"/>
      <c r="L117" s="21"/>
      <c r="M117" s="21"/>
      <c r="N117" s="21"/>
      <c r="O117" s="21"/>
      <c r="P117" s="21"/>
      <c r="Q117" s="21"/>
      <c r="R117" s="21"/>
      <c r="S117" s="21"/>
      <c r="T117" s="21"/>
      <c r="U117" s="21"/>
      <c r="V117" s="21"/>
      <c r="W117" s="21"/>
      <c r="X117" s="21"/>
      <c r="Y117" s="21"/>
      <c r="Z117" s="21"/>
    </row>
    <row r="118" spans="1:26" ht="15.75" customHeight="1">
      <c r="A118" s="129" t="s">
        <v>109</v>
      </c>
      <c r="B118" s="135" t="s">
        <v>912</v>
      </c>
      <c r="C118" s="160" t="s">
        <v>1127</v>
      </c>
      <c r="D118" s="254" t="s">
        <v>1128</v>
      </c>
      <c r="E118" s="132"/>
      <c r="F118" s="128">
        <v>5</v>
      </c>
      <c r="G118" s="110" t="s">
        <v>966</v>
      </c>
      <c r="H118" s="21"/>
      <c r="I118" s="21"/>
      <c r="J118" s="21"/>
      <c r="K118" s="21"/>
      <c r="L118" s="21"/>
      <c r="M118" s="21"/>
      <c r="N118" s="21"/>
      <c r="O118" s="21"/>
      <c r="P118" s="21"/>
      <c r="Q118" s="21"/>
      <c r="R118" s="21"/>
      <c r="S118" s="21"/>
      <c r="T118" s="21"/>
      <c r="U118" s="21"/>
      <c r="V118" s="21"/>
      <c r="W118" s="21"/>
      <c r="X118" s="21"/>
      <c r="Y118" s="21"/>
      <c r="Z118" s="21"/>
    </row>
    <row r="119" spans="1:26" ht="15.75" customHeight="1">
      <c r="A119" s="129" t="s">
        <v>109</v>
      </c>
      <c r="B119" s="135" t="s">
        <v>912</v>
      </c>
      <c r="C119" s="130" t="s">
        <v>1129</v>
      </c>
      <c r="D119" s="254" t="s">
        <v>1130</v>
      </c>
      <c r="E119" s="132"/>
      <c r="F119" s="128">
        <v>2</v>
      </c>
      <c r="G119" s="110"/>
      <c r="H119" s="21"/>
      <c r="I119" s="21"/>
      <c r="J119" s="21"/>
      <c r="K119" s="21"/>
      <c r="L119" s="21"/>
      <c r="M119" s="21"/>
      <c r="N119" s="21"/>
      <c r="O119" s="21"/>
      <c r="P119" s="21"/>
      <c r="Q119" s="21"/>
      <c r="R119" s="21"/>
      <c r="S119" s="21"/>
      <c r="T119" s="21"/>
      <c r="U119" s="21"/>
      <c r="V119" s="21"/>
      <c r="W119" s="21"/>
      <c r="X119" s="21"/>
      <c r="Y119" s="21"/>
      <c r="Z119" s="21"/>
    </row>
    <row r="120" spans="1:26" ht="15.75" customHeight="1">
      <c r="A120" s="129" t="s">
        <v>109</v>
      </c>
      <c r="B120" s="135" t="s">
        <v>912</v>
      </c>
      <c r="C120" s="136" t="s">
        <v>1131</v>
      </c>
      <c r="D120" s="137" t="s">
        <v>163</v>
      </c>
      <c r="E120" s="132"/>
      <c r="F120" s="128">
        <f>2+5</f>
        <v>7</v>
      </c>
      <c r="G120" s="110" t="s">
        <v>971</v>
      </c>
      <c r="H120" s="21"/>
      <c r="I120" s="21"/>
      <c r="J120" s="21"/>
      <c r="K120" s="21"/>
      <c r="L120" s="21"/>
      <c r="M120" s="21"/>
      <c r="N120" s="21"/>
      <c r="O120" s="21"/>
      <c r="P120" s="21"/>
      <c r="Q120" s="21"/>
      <c r="R120" s="21"/>
      <c r="S120" s="21"/>
      <c r="T120" s="21"/>
      <c r="U120" s="21"/>
      <c r="V120" s="21"/>
      <c r="W120" s="21"/>
      <c r="X120" s="21"/>
      <c r="Y120" s="21"/>
      <c r="Z120" s="21"/>
    </row>
    <row r="121" spans="1:26" ht="15.75" customHeight="1">
      <c r="A121" s="129" t="s">
        <v>109</v>
      </c>
      <c r="B121" s="135" t="s">
        <v>912</v>
      </c>
      <c r="C121" s="136" t="s">
        <v>1132</v>
      </c>
      <c r="D121" s="137" t="s">
        <v>163</v>
      </c>
      <c r="E121" s="132"/>
      <c r="F121" s="128">
        <f>5+2</f>
        <v>7</v>
      </c>
      <c r="G121" s="110" t="s">
        <v>971</v>
      </c>
      <c r="H121" s="21"/>
      <c r="I121" s="21"/>
      <c r="J121" s="21"/>
      <c r="K121" s="21"/>
      <c r="L121" s="21"/>
      <c r="M121" s="21"/>
      <c r="N121" s="21"/>
      <c r="O121" s="21"/>
      <c r="P121" s="21"/>
      <c r="Q121" s="21"/>
      <c r="R121" s="21"/>
      <c r="S121" s="21"/>
      <c r="T121" s="21"/>
      <c r="U121" s="21"/>
      <c r="V121" s="21"/>
      <c r="W121" s="21"/>
      <c r="X121" s="21"/>
      <c r="Y121" s="21"/>
      <c r="Z121" s="21"/>
    </row>
    <row r="122" spans="1:26" ht="15.75" customHeight="1">
      <c r="A122" s="129" t="s">
        <v>109</v>
      </c>
      <c r="B122" s="135" t="s">
        <v>912</v>
      </c>
      <c r="C122" s="136" t="s">
        <v>1133</v>
      </c>
      <c r="D122" s="137" t="s">
        <v>163</v>
      </c>
      <c r="E122" s="132"/>
      <c r="F122" s="128">
        <f>4+3</f>
        <v>7</v>
      </c>
      <c r="G122" s="110" t="s">
        <v>971</v>
      </c>
      <c r="H122" s="21"/>
      <c r="I122" s="21"/>
      <c r="J122" s="21"/>
      <c r="K122" s="21"/>
      <c r="L122" s="21"/>
      <c r="M122" s="21"/>
      <c r="N122" s="21"/>
      <c r="O122" s="21"/>
      <c r="P122" s="21"/>
      <c r="Q122" s="21"/>
      <c r="R122" s="21"/>
      <c r="S122" s="21"/>
      <c r="T122" s="21"/>
      <c r="U122" s="21"/>
      <c r="V122" s="21"/>
      <c r="W122" s="21"/>
      <c r="X122" s="21"/>
      <c r="Y122" s="21"/>
      <c r="Z122" s="21"/>
    </row>
    <row r="123" spans="1:26" ht="15.75" customHeight="1">
      <c r="A123" s="129" t="s">
        <v>109</v>
      </c>
      <c r="B123" s="135" t="s">
        <v>912</v>
      </c>
      <c r="C123" s="136" t="s">
        <v>1134</v>
      </c>
      <c r="D123" s="137" t="s">
        <v>163</v>
      </c>
      <c r="E123" s="132"/>
      <c r="F123" s="128">
        <f>4+3</f>
        <v>7</v>
      </c>
      <c r="G123" s="110" t="s">
        <v>972</v>
      </c>
      <c r="H123" s="21"/>
      <c r="I123" s="21"/>
      <c r="J123" s="21"/>
      <c r="K123" s="21"/>
      <c r="L123" s="21"/>
      <c r="M123" s="21"/>
      <c r="N123" s="21"/>
      <c r="O123" s="21"/>
      <c r="P123" s="21"/>
      <c r="Q123" s="21"/>
      <c r="R123" s="21"/>
      <c r="S123" s="21"/>
      <c r="T123" s="21"/>
      <c r="U123" s="21"/>
      <c r="V123" s="21"/>
      <c r="W123" s="21"/>
      <c r="X123" s="21"/>
      <c r="Y123" s="21"/>
      <c r="Z123" s="21"/>
    </row>
    <row r="124" spans="1:26" ht="15.75" customHeight="1">
      <c r="A124" s="129" t="s">
        <v>109</v>
      </c>
      <c r="B124" s="135" t="s">
        <v>912</v>
      </c>
      <c r="C124" s="136" t="s">
        <v>1135</v>
      </c>
      <c r="D124" s="137" t="s">
        <v>163</v>
      </c>
      <c r="E124" s="132"/>
      <c r="F124" s="128">
        <f>5+2</f>
        <v>7</v>
      </c>
      <c r="G124" s="110" t="s">
        <v>972</v>
      </c>
      <c r="H124" s="21"/>
      <c r="I124" s="21"/>
      <c r="J124" s="21"/>
      <c r="K124" s="21"/>
      <c r="L124" s="21"/>
      <c r="M124" s="21"/>
      <c r="N124" s="21"/>
      <c r="O124" s="21"/>
      <c r="P124" s="21"/>
      <c r="Q124" s="21"/>
      <c r="R124" s="21"/>
      <c r="S124" s="21"/>
      <c r="T124" s="21"/>
      <c r="U124" s="21"/>
      <c r="V124" s="21"/>
      <c r="W124" s="21"/>
      <c r="X124" s="21"/>
      <c r="Y124" s="21"/>
      <c r="Z124" s="21"/>
    </row>
    <row r="125" spans="1:26" ht="15.75" customHeight="1">
      <c r="A125" s="129" t="s">
        <v>109</v>
      </c>
      <c r="B125" s="135" t="s">
        <v>912</v>
      </c>
      <c r="C125" s="136" t="s">
        <v>1136</v>
      </c>
      <c r="D125" s="137" t="s">
        <v>163</v>
      </c>
      <c r="E125" s="132"/>
      <c r="F125" s="128">
        <f>3+4</f>
        <v>7</v>
      </c>
      <c r="G125" s="110" t="s">
        <v>973</v>
      </c>
      <c r="H125" s="21"/>
      <c r="I125" s="21"/>
      <c r="J125" s="21"/>
      <c r="K125" s="21"/>
      <c r="L125" s="21"/>
      <c r="M125" s="21"/>
      <c r="N125" s="21"/>
      <c r="O125" s="21"/>
      <c r="P125" s="21"/>
      <c r="Q125" s="21"/>
      <c r="R125" s="21"/>
      <c r="S125" s="21"/>
      <c r="T125" s="21"/>
      <c r="U125" s="21"/>
      <c r="V125" s="21"/>
      <c r="W125" s="21"/>
      <c r="X125" s="21"/>
      <c r="Y125" s="21"/>
      <c r="Z125" s="21"/>
    </row>
    <row r="126" spans="1:26" ht="15.75" customHeight="1">
      <c r="A126" s="129" t="s">
        <v>109</v>
      </c>
      <c r="B126" s="135" t="s">
        <v>912</v>
      </c>
      <c r="C126" s="136" t="s">
        <v>1137</v>
      </c>
      <c r="D126" s="137" t="s">
        <v>163</v>
      </c>
      <c r="E126" s="132"/>
      <c r="F126" s="128">
        <f>4+0</f>
        <v>4</v>
      </c>
      <c r="G126" s="110" t="s">
        <v>973</v>
      </c>
      <c r="H126" s="21"/>
      <c r="I126" s="21"/>
      <c r="J126" s="21"/>
      <c r="K126" s="21"/>
      <c r="L126" s="21"/>
      <c r="M126" s="21"/>
      <c r="N126" s="21"/>
      <c r="O126" s="21"/>
      <c r="P126" s="21"/>
      <c r="Q126" s="21"/>
      <c r="R126" s="21"/>
      <c r="S126" s="21"/>
      <c r="T126" s="21"/>
      <c r="U126" s="21"/>
      <c r="V126" s="21"/>
      <c r="W126" s="21"/>
      <c r="X126" s="21"/>
      <c r="Y126" s="21"/>
      <c r="Z126" s="21"/>
    </row>
    <row r="127" spans="1:26" ht="15.75" customHeight="1">
      <c r="A127" s="129" t="s">
        <v>109</v>
      </c>
      <c r="B127" s="135" t="s">
        <v>912</v>
      </c>
      <c r="C127" s="136" t="s">
        <v>1138</v>
      </c>
      <c r="D127" s="137" t="s">
        <v>163</v>
      </c>
      <c r="E127" s="132"/>
      <c r="F127" s="128">
        <f>4+0</f>
        <v>4</v>
      </c>
      <c r="G127" s="110" t="s">
        <v>973</v>
      </c>
      <c r="H127" s="21"/>
      <c r="I127" s="21"/>
      <c r="J127" s="21"/>
      <c r="K127" s="21"/>
      <c r="L127" s="21"/>
      <c r="M127" s="21"/>
      <c r="N127" s="21"/>
      <c r="O127" s="21"/>
      <c r="P127" s="21"/>
      <c r="Q127" s="21"/>
      <c r="R127" s="21"/>
      <c r="S127" s="21"/>
      <c r="T127" s="21"/>
      <c r="U127" s="21"/>
      <c r="V127" s="21"/>
      <c r="W127" s="21"/>
      <c r="X127" s="21"/>
      <c r="Y127" s="21"/>
      <c r="Z127" s="21"/>
    </row>
    <row r="128" spans="1:26" ht="15.75" customHeight="1">
      <c r="A128" s="129" t="s">
        <v>109</v>
      </c>
      <c r="B128" s="135" t="s">
        <v>912</v>
      </c>
      <c r="C128" s="136" t="s">
        <v>1139</v>
      </c>
      <c r="D128" s="137" t="s">
        <v>163</v>
      </c>
      <c r="E128" s="132"/>
      <c r="F128" s="128">
        <f>3+0</f>
        <v>3</v>
      </c>
      <c r="G128" s="110"/>
      <c r="H128" s="21"/>
      <c r="I128" s="21"/>
      <c r="J128" s="21"/>
      <c r="K128" s="21"/>
      <c r="L128" s="21"/>
      <c r="M128" s="21"/>
      <c r="N128" s="21"/>
      <c r="O128" s="21"/>
      <c r="P128" s="21"/>
      <c r="Q128" s="21"/>
      <c r="R128" s="21"/>
      <c r="S128" s="21"/>
      <c r="T128" s="21"/>
      <c r="U128" s="21"/>
      <c r="V128" s="21"/>
      <c r="W128" s="21"/>
      <c r="X128" s="21"/>
      <c r="Y128" s="21"/>
      <c r="Z128" s="21"/>
    </row>
    <row r="129" spans="1:26" ht="15.75" customHeight="1">
      <c r="A129" s="129" t="s">
        <v>109</v>
      </c>
      <c r="B129" s="135" t="s">
        <v>912</v>
      </c>
      <c r="C129" s="136" t="s">
        <v>1140</v>
      </c>
      <c r="D129" s="137" t="s">
        <v>163</v>
      </c>
      <c r="E129" s="132"/>
      <c r="F129" s="128">
        <f>1+1</f>
        <v>2</v>
      </c>
      <c r="G129" s="110"/>
      <c r="H129" s="21"/>
      <c r="I129" s="21"/>
      <c r="J129" s="21"/>
      <c r="K129" s="21"/>
      <c r="L129" s="21"/>
      <c r="M129" s="21"/>
      <c r="N129" s="21"/>
      <c r="O129" s="21"/>
      <c r="P129" s="21"/>
      <c r="Q129" s="21"/>
      <c r="R129" s="21"/>
      <c r="S129" s="21"/>
      <c r="T129" s="21"/>
      <c r="U129" s="21"/>
      <c r="V129" s="21"/>
      <c r="W129" s="21"/>
      <c r="X129" s="21"/>
      <c r="Y129" s="21"/>
      <c r="Z129" s="21"/>
    </row>
    <row r="130" spans="1:26" ht="15.75" customHeight="1">
      <c r="A130" s="129" t="s">
        <v>109</v>
      </c>
      <c r="B130" s="135" t="s">
        <v>912</v>
      </c>
      <c r="C130" s="136" t="s">
        <v>1141</v>
      </c>
      <c r="D130" s="137" t="s">
        <v>163</v>
      </c>
      <c r="E130" s="132"/>
      <c r="F130" s="128">
        <f>1+2</f>
        <v>3</v>
      </c>
      <c r="G130" s="110"/>
      <c r="H130" s="21"/>
      <c r="I130" s="21"/>
      <c r="J130" s="21"/>
      <c r="K130" s="21"/>
      <c r="L130" s="21"/>
      <c r="M130" s="21"/>
      <c r="N130" s="21"/>
      <c r="O130" s="21"/>
      <c r="P130" s="21"/>
      <c r="Q130" s="21"/>
      <c r="R130" s="21"/>
      <c r="S130" s="21"/>
      <c r="T130" s="21"/>
      <c r="U130" s="21"/>
      <c r="V130" s="21"/>
      <c r="W130" s="21"/>
      <c r="X130" s="21"/>
      <c r="Y130" s="21"/>
      <c r="Z130" s="21"/>
    </row>
    <row r="131" spans="1:26" ht="15.75" customHeight="1">
      <c r="A131" s="129" t="s">
        <v>109</v>
      </c>
      <c r="B131" s="135" t="s">
        <v>912</v>
      </c>
      <c r="C131" s="136" t="s">
        <v>1142</v>
      </c>
      <c r="D131" s="137" t="s">
        <v>163</v>
      </c>
      <c r="E131" s="132"/>
      <c r="F131" s="128">
        <f>0+1</f>
        <v>1</v>
      </c>
      <c r="G131" s="110"/>
      <c r="H131" s="21"/>
      <c r="I131" s="21"/>
      <c r="J131" s="21"/>
      <c r="K131" s="21"/>
      <c r="L131" s="21"/>
      <c r="M131" s="21"/>
      <c r="N131" s="21"/>
      <c r="O131" s="21"/>
      <c r="P131" s="21"/>
      <c r="Q131" s="21"/>
      <c r="R131" s="21"/>
      <c r="S131" s="21"/>
      <c r="T131" s="21"/>
      <c r="U131" s="21"/>
      <c r="V131" s="21"/>
      <c r="W131" s="21"/>
      <c r="X131" s="21"/>
      <c r="Y131" s="21"/>
      <c r="Z131" s="21"/>
    </row>
    <row r="132" spans="1:26" ht="15.75" customHeight="1">
      <c r="A132" s="129" t="s">
        <v>109</v>
      </c>
      <c r="B132" s="135" t="s">
        <v>912</v>
      </c>
      <c r="C132" s="136" t="s">
        <v>1143</v>
      </c>
      <c r="D132" s="137" t="s">
        <v>163</v>
      </c>
      <c r="E132" s="132"/>
      <c r="F132" s="128">
        <f>8+1</f>
        <v>9</v>
      </c>
      <c r="G132" s="110"/>
      <c r="H132" s="21"/>
      <c r="I132" s="21"/>
      <c r="J132" s="21"/>
      <c r="K132" s="21"/>
      <c r="L132" s="21"/>
      <c r="M132" s="21"/>
      <c r="N132" s="21"/>
      <c r="O132" s="21"/>
      <c r="P132" s="21"/>
      <c r="Q132" s="21"/>
      <c r="R132" s="21"/>
      <c r="S132" s="21"/>
      <c r="T132" s="21"/>
      <c r="U132" s="21"/>
      <c r="V132" s="21"/>
      <c r="W132" s="21"/>
      <c r="X132" s="21"/>
      <c r="Y132" s="21"/>
      <c r="Z132" s="21"/>
    </row>
    <row r="133" spans="1:26" ht="15.75" customHeight="1">
      <c r="A133" s="129" t="s">
        <v>109</v>
      </c>
      <c r="B133" s="135" t="s">
        <v>912</v>
      </c>
      <c r="C133" s="136" t="s">
        <v>1144</v>
      </c>
      <c r="D133" s="137" t="s">
        <v>163</v>
      </c>
      <c r="E133" s="132"/>
      <c r="F133" s="128">
        <f>1+0</f>
        <v>1</v>
      </c>
      <c r="G133" s="110"/>
      <c r="H133" s="21"/>
      <c r="I133" s="21"/>
      <c r="J133" s="21"/>
      <c r="K133" s="21"/>
      <c r="L133" s="21"/>
      <c r="M133" s="21"/>
      <c r="N133" s="21"/>
      <c r="O133" s="21"/>
      <c r="P133" s="21"/>
      <c r="Q133" s="21"/>
      <c r="R133" s="21"/>
      <c r="S133" s="21"/>
      <c r="T133" s="21"/>
      <c r="U133" s="21"/>
      <c r="V133" s="21"/>
      <c r="W133" s="21"/>
      <c r="X133" s="21"/>
      <c r="Y133" s="21"/>
      <c r="Z133" s="21"/>
    </row>
    <row r="134" spans="1:26" ht="15.75" customHeight="1">
      <c r="A134" s="129" t="s">
        <v>109</v>
      </c>
      <c r="B134" s="135" t="s">
        <v>912</v>
      </c>
      <c r="C134" s="136" t="s">
        <v>1145</v>
      </c>
      <c r="D134" s="137" t="s">
        <v>163</v>
      </c>
      <c r="E134" s="132"/>
      <c r="F134" s="128">
        <f>0+1</f>
        <v>1</v>
      </c>
      <c r="G134" s="110"/>
      <c r="H134" s="21"/>
      <c r="I134" s="21"/>
      <c r="J134" s="21"/>
      <c r="K134" s="21"/>
      <c r="L134" s="21"/>
      <c r="M134" s="21"/>
      <c r="N134" s="21"/>
      <c r="O134" s="21"/>
      <c r="P134" s="21"/>
      <c r="Q134" s="21"/>
      <c r="R134" s="21"/>
      <c r="S134" s="21"/>
      <c r="T134" s="21"/>
      <c r="U134" s="21"/>
      <c r="V134" s="21"/>
      <c r="W134" s="21"/>
      <c r="X134" s="21"/>
      <c r="Y134" s="21"/>
      <c r="Z134" s="21"/>
    </row>
    <row r="135" spans="1:26" ht="15.75" customHeight="1">
      <c r="A135" s="129" t="s">
        <v>109</v>
      </c>
      <c r="B135" s="135" t="s">
        <v>912</v>
      </c>
      <c r="C135" s="136" t="s">
        <v>1146</v>
      </c>
      <c r="D135" s="137" t="s">
        <v>163</v>
      </c>
      <c r="E135" s="132"/>
      <c r="F135" s="128">
        <f>7+0</f>
        <v>7</v>
      </c>
      <c r="G135" s="110"/>
      <c r="H135" s="21"/>
      <c r="I135" s="21"/>
      <c r="J135" s="21"/>
      <c r="K135" s="21"/>
      <c r="L135" s="21"/>
      <c r="M135" s="21"/>
      <c r="N135" s="21"/>
      <c r="O135" s="21"/>
      <c r="P135" s="21"/>
      <c r="Q135" s="21"/>
      <c r="R135" s="21"/>
      <c r="S135" s="21"/>
      <c r="T135" s="21"/>
      <c r="U135" s="21"/>
      <c r="V135" s="21"/>
      <c r="W135" s="21"/>
      <c r="X135" s="21"/>
      <c r="Y135" s="21"/>
      <c r="Z135" s="21"/>
    </row>
    <row r="136" spans="1:26" ht="15.75" customHeight="1">
      <c r="A136" s="129" t="s">
        <v>109</v>
      </c>
      <c r="B136" s="135" t="s">
        <v>912</v>
      </c>
      <c r="C136" s="136" t="s">
        <v>1147</v>
      </c>
      <c r="D136" s="137" t="s">
        <v>163</v>
      </c>
      <c r="E136" s="132"/>
      <c r="F136" s="128">
        <f>1+3</f>
        <v>4</v>
      </c>
      <c r="G136" s="110"/>
      <c r="H136" s="21"/>
      <c r="I136" s="21"/>
      <c r="J136" s="21"/>
      <c r="K136" s="21"/>
      <c r="L136" s="21"/>
      <c r="M136" s="21"/>
      <c r="N136" s="21"/>
      <c r="O136" s="21"/>
      <c r="P136" s="21"/>
      <c r="Q136" s="21"/>
      <c r="R136" s="21"/>
      <c r="S136" s="21"/>
      <c r="T136" s="21"/>
      <c r="U136" s="21"/>
      <c r="V136" s="21"/>
      <c r="W136" s="21"/>
      <c r="X136" s="21"/>
      <c r="Y136" s="21"/>
      <c r="Z136" s="21"/>
    </row>
    <row r="137" spans="1:26" ht="15.75" customHeight="1">
      <c r="A137" s="129" t="s">
        <v>109</v>
      </c>
      <c r="B137" s="135" t="s">
        <v>912</v>
      </c>
      <c r="C137" s="136" t="s">
        <v>1148</v>
      </c>
      <c r="D137" s="137" t="s">
        <v>163</v>
      </c>
      <c r="E137" s="132"/>
      <c r="F137" s="128">
        <f>1+0</f>
        <v>1</v>
      </c>
      <c r="G137" s="110"/>
      <c r="H137" s="21"/>
      <c r="I137" s="21"/>
      <c r="J137" s="21"/>
      <c r="K137" s="21"/>
      <c r="L137" s="21"/>
      <c r="M137" s="21"/>
      <c r="N137" s="21"/>
      <c r="O137" s="21"/>
      <c r="P137" s="21"/>
      <c r="Q137" s="21"/>
      <c r="R137" s="21"/>
      <c r="S137" s="21"/>
      <c r="T137" s="21"/>
      <c r="U137" s="21"/>
      <c r="V137" s="21"/>
      <c r="W137" s="21"/>
      <c r="X137" s="21"/>
      <c r="Y137" s="21"/>
      <c r="Z137" s="21"/>
    </row>
    <row r="138" spans="1:26" ht="15.75" customHeight="1">
      <c r="A138" s="129" t="s">
        <v>109</v>
      </c>
      <c r="B138" s="135" t="s">
        <v>912</v>
      </c>
      <c r="C138" s="136" t="s">
        <v>1149</v>
      </c>
      <c r="D138" s="137" t="s">
        <v>163</v>
      </c>
      <c r="E138" s="132"/>
      <c r="F138" s="128">
        <f>4+1</f>
        <v>5</v>
      </c>
      <c r="G138" s="110"/>
      <c r="H138" s="21"/>
      <c r="I138" s="21"/>
      <c r="J138" s="21"/>
      <c r="K138" s="21"/>
      <c r="L138" s="21"/>
      <c r="M138" s="21"/>
      <c r="N138" s="21"/>
      <c r="O138" s="21"/>
      <c r="P138" s="21"/>
      <c r="Q138" s="21"/>
      <c r="R138" s="21"/>
      <c r="S138" s="21"/>
      <c r="T138" s="21"/>
      <c r="U138" s="21"/>
      <c r="V138" s="21"/>
      <c r="W138" s="21"/>
      <c r="X138" s="21"/>
      <c r="Y138" s="21"/>
      <c r="Z138" s="21"/>
    </row>
    <row r="139" spans="1:26" ht="15.75" customHeight="1">
      <c r="A139" s="129" t="s">
        <v>109</v>
      </c>
      <c r="B139" s="135" t="s">
        <v>912</v>
      </c>
      <c r="C139" s="136" t="s">
        <v>1150</v>
      </c>
      <c r="D139" s="137" t="s">
        <v>163</v>
      </c>
      <c r="E139" s="132"/>
      <c r="F139" s="128">
        <f>3+0</f>
        <v>3</v>
      </c>
      <c r="G139" s="110"/>
      <c r="H139" s="21"/>
      <c r="I139" s="21"/>
      <c r="J139" s="21"/>
      <c r="K139" s="21"/>
      <c r="L139" s="21"/>
      <c r="M139" s="21"/>
      <c r="N139" s="21"/>
      <c r="O139" s="21"/>
      <c r="P139" s="21"/>
      <c r="Q139" s="21"/>
      <c r="R139" s="21"/>
      <c r="S139" s="21"/>
      <c r="T139" s="21"/>
      <c r="U139" s="21"/>
      <c r="V139" s="21"/>
      <c r="W139" s="21"/>
      <c r="X139" s="21"/>
      <c r="Y139" s="21"/>
      <c r="Z139" s="21"/>
    </row>
    <row r="140" spans="1:26" ht="15.75" customHeight="1">
      <c r="A140" s="129" t="s">
        <v>109</v>
      </c>
      <c r="B140" s="135" t="s">
        <v>912</v>
      </c>
      <c r="C140" s="136" t="s">
        <v>1151</v>
      </c>
      <c r="D140" s="137" t="s">
        <v>163</v>
      </c>
      <c r="E140" s="132"/>
      <c r="F140" s="128">
        <f>7+0</f>
        <v>7</v>
      </c>
      <c r="G140" s="110"/>
      <c r="H140" s="21"/>
      <c r="I140" s="21"/>
      <c r="J140" s="21"/>
      <c r="K140" s="21"/>
      <c r="L140" s="21"/>
      <c r="M140" s="21"/>
      <c r="N140" s="21"/>
      <c r="O140" s="21"/>
      <c r="P140" s="21"/>
      <c r="Q140" s="21"/>
      <c r="R140" s="21"/>
      <c r="S140" s="21"/>
      <c r="T140" s="21"/>
      <c r="U140" s="21"/>
      <c r="V140" s="21"/>
      <c r="W140" s="21"/>
      <c r="X140" s="21"/>
      <c r="Y140" s="21"/>
      <c r="Z140" s="21"/>
    </row>
    <row r="141" spans="1:26" ht="15.75" customHeight="1">
      <c r="A141" s="129" t="s">
        <v>109</v>
      </c>
      <c r="B141" s="135" t="s">
        <v>912</v>
      </c>
      <c r="C141" s="136" t="s">
        <v>1152</v>
      </c>
      <c r="D141" s="137" t="s">
        <v>163</v>
      </c>
      <c r="E141" s="132"/>
      <c r="F141" s="128">
        <f>3+0</f>
        <v>3</v>
      </c>
      <c r="G141" s="110"/>
      <c r="H141" s="21"/>
      <c r="I141" s="21"/>
      <c r="J141" s="21"/>
      <c r="K141" s="21"/>
      <c r="L141" s="21"/>
      <c r="M141" s="21"/>
      <c r="N141" s="21"/>
      <c r="O141" s="21"/>
      <c r="P141" s="21"/>
      <c r="Q141" s="21"/>
      <c r="R141" s="21"/>
      <c r="S141" s="21"/>
      <c r="T141" s="21"/>
      <c r="U141" s="21"/>
      <c r="V141" s="21"/>
      <c r="W141" s="21"/>
      <c r="X141" s="21"/>
      <c r="Y141" s="21"/>
      <c r="Z141" s="21"/>
    </row>
    <row r="142" spans="1:26" ht="15.75" customHeight="1">
      <c r="A142" s="129" t="s">
        <v>109</v>
      </c>
      <c r="B142" s="135" t="s">
        <v>912</v>
      </c>
      <c r="C142" s="110" t="s">
        <v>1153</v>
      </c>
      <c r="D142" s="137" t="s">
        <v>163</v>
      </c>
      <c r="E142" s="132"/>
      <c r="F142" s="128">
        <f>2+0</f>
        <v>2</v>
      </c>
      <c r="G142" s="110"/>
      <c r="H142" s="21"/>
      <c r="I142" s="21"/>
      <c r="J142" s="21"/>
      <c r="K142" s="21"/>
      <c r="L142" s="21"/>
      <c r="M142" s="21"/>
      <c r="N142" s="21"/>
      <c r="O142" s="21"/>
      <c r="P142" s="21"/>
      <c r="Q142" s="21"/>
      <c r="R142" s="21"/>
      <c r="S142" s="21"/>
      <c r="T142" s="21"/>
      <c r="U142" s="21"/>
      <c r="V142" s="21"/>
      <c r="W142" s="21"/>
      <c r="X142" s="21"/>
      <c r="Y142" s="21"/>
      <c r="Z142" s="21"/>
    </row>
    <row r="143" spans="1:26" ht="15.75" customHeight="1">
      <c r="A143" s="129" t="s">
        <v>109</v>
      </c>
      <c r="B143" s="135" t="s">
        <v>912</v>
      </c>
      <c r="C143" s="136" t="s">
        <v>1154</v>
      </c>
      <c r="D143" s="137" t="s">
        <v>167</v>
      </c>
      <c r="E143" s="132"/>
      <c r="F143" s="128">
        <f>1+1</f>
        <v>2</v>
      </c>
      <c r="G143" s="110"/>
      <c r="H143" s="21"/>
      <c r="I143" s="21"/>
      <c r="J143" s="21"/>
      <c r="K143" s="21"/>
      <c r="L143" s="21"/>
      <c r="M143" s="21"/>
      <c r="N143" s="21"/>
      <c r="O143" s="21"/>
      <c r="P143" s="21"/>
      <c r="Q143" s="21"/>
      <c r="R143" s="21"/>
      <c r="S143" s="21"/>
      <c r="T143" s="21"/>
      <c r="U143" s="21"/>
      <c r="V143" s="21"/>
      <c r="W143" s="21"/>
      <c r="X143" s="21"/>
      <c r="Y143" s="21"/>
      <c r="Z143" s="21"/>
    </row>
    <row r="144" spans="1:26" ht="15.75" customHeight="1">
      <c r="A144" s="129" t="s">
        <v>109</v>
      </c>
      <c r="B144" s="135" t="s">
        <v>912</v>
      </c>
      <c r="C144" s="136" t="s">
        <v>1155</v>
      </c>
      <c r="D144" s="137" t="s">
        <v>167</v>
      </c>
      <c r="E144" s="132"/>
      <c r="F144" s="128">
        <f>0+2</f>
        <v>2</v>
      </c>
      <c r="G144" s="110"/>
      <c r="H144" s="21"/>
      <c r="I144" s="21"/>
      <c r="J144" s="21"/>
      <c r="K144" s="21"/>
      <c r="L144" s="21"/>
      <c r="M144" s="21"/>
      <c r="N144" s="21"/>
      <c r="O144" s="21"/>
      <c r="P144" s="21"/>
      <c r="Q144" s="21"/>
      <c r="R144" s="21"/>
      <c r="S144" s="21"/>
      <c r="T144" s="21"/>
      <c r="U144" s="21"/>
      <c r="V144" s="21"/>
      <c r="W144" s="21"/>
      <c r="X144" s="21"/>
      <c r="Y144" s="21"/>
      <c r="Z144" s="21"/>
    </row>
    <row r="145" spans="1:26" ht="15.75" customHeight="1">
      <c r="A145" s="129" t="s">
        <v>109</v>
      </c>
      <c r="B145" s="135" t="s">
        <v>912</v>
      </c>
      <c r="C145" s="136" t="s">
        <v>1156</v>
      </c>
      <c r="D145" s="137" t="s">
        <v>167</v>
      </c>
      <c r="E145" s="132"/>
      <c r="F145" s="128">
        <f>1+2</f>
        <v>3</v>
      </c>
      <c r="G145" s="110"/>
      <c r="H145" s="21"/>
      <c r="I145" s="21"/>
      <c r="J145" s="21"/>
      <c r="K145" s="21"/>
      <c r="L145" s="21"/>
      <c r="M145" s="21"/>
      <c r="N145" s="21"/>
      <c r="O145" s="21"/>
      <c r="P145" s="21"/>
      <c r="Q145" s="21"/>
      <c r="R145" s="21"/>
      <c r="S145" s="21"/>
      <c r="T145" s="21"/>
      <c r="U145" s="21"/>
      <c r="V145" s="21"/>
      <c r="W145" s="21"/>
      <c r="X145" s="21"/>
      <c r="Y145" s="21"/>
      <c r="Z145" s="21"/>
    </row>
    <row r="146" spans="1:26" ht="15.75" customHeight="1">
      <c r="A146" s="129" t="s">
        <v>109</v>
      </c>
      <c r="B146" s="135" t="s">
        <v>912</v>
      </c>
      <c r="C146" s="136" t="s">
        <v>1157</v>
      </c>
      <c r="D146" s="137" t="s">
        <v>167</v>
      </c>
      <c r="E146" s="132"/>
      <c r="F146" s="128">
        <f>2+1</f>
        <v>3</v>
      </c>
      <c r="G146" s="110"/>
      <c r="H146" s="21"/>
      <c r="I146" s="21"/>
      <c r="J146" s="21"/>
      <c r="K146" s="21"/>
      <c r="L146" s="21"/>
      <c r="M146" s="21"/>
      <c r="N146" s="21"/>
      <c r="O146" s="21"/>
      <c r="P146" s="21"/>
      <c r="Q146" s="21"/>
      <c r="R146" s="21"/>
      <c r="S146" s="21"/>
      <c r="T146" s="21"/>
      <c r="U146" s="21"/>
      <c r="V146" s="21"/>
      <c r="W146" s="21"/>
      <c r="X146" s="21"/>
      <c r="Y146" s="21"/>
      <c r="Z146" s="21"/>
    </row>
    <row r="147" spans="1:26" ht="15.75" customHeight="1">
      <c r="A147" s="129" t="s">
        <v>109</v>
      </c>
      <c r="B147" s="135" t="s">
        <v>912</v>
      </c>
      <c r="C147" s="136" t="s">
        <v>1158</v>
      </c>
      <c r="D147" s="137" t="s">
        <v>167</v>
      </c>
      <c r="E147" s="132"/>
      <c r="F147" s="128">
        <f>3+3</f>
        <v>6</v>
      </c>
      <c r="G147" s="110"/>
      <c r="H147" s="21"/>
      <c r="I147" s="21"/>
      <c r="J147" s="21"/>
      <c r="K147" s="21"/>
      <c r="L147" s="21"/>
      <c r="M147" s="21"/>
      <c r="N147" s="21"/>
      <c r="O147" s="21"/>
      <c r="P147" s="21"/>
      <c r="Q147" s="21"/>
      <c r="R147" s="21"/>
      <c r="S147" s="21"/>
      <c r="T147" s="21"/>
      <c r="U147" s="21"/>
      <c r="V147" s="21"/>
      <c r="W147" s="21"/>
      <c r="X147" s="21"/>
      <c r="Y147" s="21"/>
      <c r="Z147" s="21"/>
    </row>
    <row r="148" spans="1:26" ht="15.75" customHeight="1">
      <c r="A148" s="129" t="s">
        <v>109</v>
      </c>
      <c r="B148" s="135" t="s">
        <v>912</v>
      </c>
      <c r="C148" s="136" t="s">
        <v>1159</v>
      </c>
      <c r="D148" s="137" t="s">
        <v>171</v>
      </c>
      <c r="E148" s="132"/>
      <c r="F148" s="128">
        <f>0+3</f>
        <v>3</v>
      </c>
      <c r="G148" s="110"/>
      <c r="H148" s="21"/>
      <c r="I148" s="21"/>
      <c r="J148" s="21"/>
      <c r="K148" s="21"/>
      <c r="L148" s="21"/>
      <c r="M148" s="21"/>
      <c r="N148" s="21"/>
      <c r="O148" s="21"/>
      <c r="P148" s="21"/>
      <c r="Q148" s="21"/>
      <c r="R148" s="21"/>
      <c r="S148" s="21"/>
      <c r="T148" s="21"/>
      <c r="U148" s="21"/>
      <c r="V148" s="21"/>
      <c r="W148" s="21"/>
      <c r="X148" s="21"/>
      <c r="Y148" s="21"/>
      <c r="Z148" s="21"/>
    </row>
    <row r="149" spans="1:26" ht="15.75" customHeight="1">
      <c r="A149" s="129" t="s">
        <v>109</v>
      </c>
      <c r="B149" s="135" t="s">
        <v>912</v>
      </c>
      <c r="C149" s="136" t="s">
        <v>1160</v>
      </c>
      <c r="D149" s="137" t="s">
        <v>171</v>
      </c>
      <c r="E149" s="132"/>
      <c r="F149" s="128">
        <f>0+2</f>
        <v>2</v>
      </c>
      <c r="G149" s="110"/>
      <c r="H149" s="21"/>
      <c r="I149" s="21"/>
      <c r="J149" s="21"/>
      <c r="K149" s="21"/>
      <c r="L149" s="21"/>
      <c r="M149" s="21"/>
      <c r="N149" s="21"/>
      <c r="O149" s="21"/>
      <c r="P149" s="21"/>
      <c r="Q149" s="21"/>
      <c r="R149" s="21"/>
      <c r="S149" s="21"/>
      <c r="T149" s="21"/>
      <c r="U149" s="21"/>
      <c r="V149" s="21"/>
      <c r="W149" s="21"/>
      <c r="X149" s="21"/>
      <c r="Y149" s="21"/>
      <c r="Z149" s="21"/>
    </row>
    <row r="150" spans="1:26" ht="15.75" customHeight="1">
      <c r="A150" s="129" t="s">
        <v>109</v>
      </c>
      <c r="B150" s="135" t="s">
        <v>912</v>
      </c>
      <c r="C150" s="136" t="s">
        <v>1161</v>
      </c>
      <c r="D150" s="137" t="s">
        <v>171</v>
      </c>
      <c r="E150" s="132"/>
      <c r="F150" s="128">
        <f>0+1</f>
        <v>1</v>
      </c>
      <c r="G150" s="110"/>
      <c r="H150" s="21"/>
      <c r="I150" s="21"/>
      <c r="J150" s="21"/>
      <c r="K150" s="21"/>
      <c r="L150" s="21"/>
      <c r="M150" s="21"/>
      <c r="N150" s="21"/>
      <c r="O150" s="21"/>
      <c r="P150" s="21"/>
      <c r="Q150" s="21"/>
      <c r="R150" s="21"/>
      <c r="S150" s="21"/>
      <c r="T150" s="21"/>
      <c r="U150" s="21"/>
      <c r="V150" s="21"/>
      <c r="W150" s="21"/>
      <c r="X150" s="21"/>
      <c r="Y150" s="21"/>
      <c r="Z150" s="21"/>
    </row>
    <row r="151" spans="1:26" ht="15.75" customHeight="1">
      <c r="A151" s="129" t="s">
        <v>109</v>
      </c>
      <c r="B151" s="133" t="s">
        <v>1162</v>
      </c>
      <c r="C151" s="130" t="s">
        <v>1163</v>
      </c>
      <c r="D151" s="255" t="s">
        <v>175</v>
      </c>
      <c r="E151" s="132"/>
      <c r="F151" s="128">
        <v>1</v>
      </c>
      <c r="G151" s="110"/>
      <c r="H151" s="21"/>
      <c r="I151" s="21"/>
      <c r="J151" s="21"/>
      <c r="K151" s="21"/>
      <c r="L151" s="21"/>
      <c r="M151" s="21"/>
      <c r="N151" s="21"/>
      <c r="O151" s="21"/>
      <c r="P151" s="21"/>
      <c r="Q151" s="21"/>
      <c r="R151" s="21"/>
      <c r="S151" s="21"/>
      <c r="T151" s="21"/>
      <c r="U151" s="21"/>
      <c r="V151" s="21"/>
      <c r="W151" s="21"/>
      <c r="X151" s="21"/>
      <c r="Y151" s="21"/>
      <c r="Z151" s="21"/>
    </row>
    <row r="152" spans="1:26" ht="15.75" customHeight="1">
      <c r="A152" s="129" t="s">
        <v>109</v>
      </c>
      <c r="B152" s="133" t="s">
        <v>1164</v>
      </c>
      <c r="C152" s="130" t="s">
        <v>1165</v>
      </c>
      <c r="D152" s="255" t="s">
        <v>175</v>
      </c>
      <c r="E152" s="132"/>
      <c r="F152" s="128">
        <v>1</v>
      </c>
      <c r="G152" s="110"/>
      <c r="H152" s="21"/>
      <c r="I152" s="21"/>
      <c r="J152" s="21"/>
      <c r="K152" s="21"/>
      <c r="L152" s="21"/>
      <c r="M152" s="21"/>
      <c r="N152" s="21"/>
      <c r="O152" s="21"/>
      <c r="P152" s="21"/>
      <c r="Q152" s="21"/>
      <c r="R152" s="21"/>
      <c r="S152" s="21"/>
      <c r="T152" s="21"/>
      <c r="U152" s="21"/>
      <c r="V152" s="21"/>
      <c r="W152" s="21"/>
      <c r="X152" s="21"/>
      <c r="Y152" s="21"/>
      <c r="Z152" s="21"/>
    </row>
    <row r="153" spans="1:26" ht="15.75" customHeight="1">
      <c r="A153" s="129" t="s">
        <v>109</v>
      </c>
      <c r="B153" s="135" t="s">
        <v>912</v>
      </c>
      <c r="C153" s="130" t="s">
        <v>1166</v>
      </c>
      <c r="D153" s="255" t="s">
        <v>159</v>
      </c>
      <c r="E153" s="132"/>
      <c r="F153" s="128">
        <v>1</v>
      </c>
      <c r="G153" s="110"/>
      <c r="H153" s="21"/>
      <c r="I153" s="21"/>
      <c r="J153" s="21"/>
      <c r="K153" s="21"/>
      <c r="L153" s="21"/>
      <c r="M153" s="21"/>
      <c r="N153" s="21"/>
      <c r="O153" s="21"/>
      <c r="P153" s="21"/>
      <c r="Q153" s="21"/>
      <c r="R153" s="21"/>
      <c r="S153" s="21"/>
      <c r="T153" s="21"/>
      <c r="U153" s="21"/>
      <c r="V153" s="21"/>
      <c r="W153" s="21"/>
      <c r="X153" s="21"/>
      <c r="Y153" s="21"/>
      <c r="Z153" s="21"/>
    </row>
    <row r="154" spans="1:26" ht="15.75" customHeight="1">
      <c r="A154" s="129" t="s">
        <v>109</v>
      </c>
      <c r="B154" s="135" t="s">
        <v>912</v>
      </c>
      <c r="C154" s="130" t="s">
        <v>1167</v>
      </c>
      <c r="D154" s="256" t="s">
        <v>161</v>
      </c>
      <c r="E154" s="132"/>
      <c r="F154" s="128">
        <v>1</v>
      </c>
      <c r="G154" s="110"/>
      <c r="H154" s="21"/>
      <c r="I154" s="21"/>
      <c r="J154" s="21"/>
      <c r="K154" s="21"/>
      <c r="L154" s="21"/>
      <c r="M154" s="21"/>
      <c r="N154" s="21"/>
      <c r="O154" s="21"/>
      <c r="P154" s="21"/>
      <c r="Q154" s="21"/>
      <c r="R154" s="21"/>
      <c r="S154" s="21"/>
      <c r="T154" s="21"/>
      <c r="U154" s="21"/>
      <c r="V154" s="21"/>
      <c r="W154" s="21"/>
      <c r="X154" s="21"/>
      <c r="Y154" s="21"/>
      <c r="Z154" s="21"/>
    </row>
    <row r="155" spans="1:26" ht="15.75" customHeight="1">
      <c r="A155" s="129" t="s">
        <v>109</v>
      </c>
      <c r="B155" s="135" t="s">
        <v>912</v>
      </c>
      <c r="C155" s="130" t="s">
        <v>1168</v>
      </c>
      <c r="D155" s="256" t="s">
        <v>161</v>
      </c>
      <c r="E155" s="132"/>
      <c r="F155" s="128">
        <v>1</v>
      </c>
      <c r="G155" s="110"/>
      <c r="H155" s="21"/>
      <c r="I155" s="21"/>
      <c r="J155" s="21"/>
      <c r="K155" s="21"/>
      <c r="L155" s="21"/>
      <c r="M155" s="21"/>
      <c r="N155" s="21"/>
      <c r="O155" s="21"/>
      <c r="P155" s="21"/>
      <c r="Q155" s="21"/>
      <c r="R155" s="21"/>
      <c r="S155" s="21"/>
      <c r="T155" s="21"/>
      <c r="U155" s="21"/>
      <c r="V155" s="21"/>
      <c r="W155" s="21"/>
      <c r="X155" s="21"/>
      <c r="Y155" s="21"/>
      <c r="Z155" s="21"/>
    </row>
    <row r="156" spans="1:26" ht="15.75" customHeight="1">
      <c r="A156" s="129" t="s">
        <v>109</v>
      </c>
      <c r="B156" s="135" t="s">
        <v>912</v>
      </c>
      <c r="C156" s="130" t="s">
        <v>1169</v>
      </c>
      <c r="D156" s="256" t="s">
        <v>161</v>
      </c>
      <c r="E156" s="132"/>
      <c r="F156" s="128">
        <v>3</v>
      </c>
      <c r="G156" s="110"/>
      <c r="H156" s="21"/>
      <c r="I156" s="21"/>
      <c r="J156" s="21"/>
      <c r="K156" s="21"/>
      <c r="L156" s="21"/>
      <c r="M156" s="21"/>
      <c r="N156" s="21"/>
      <c r="O156" s="21"/>
      <c r="P156" s="21"/>
      <c r="Q156" s="21"/>
      <c r="R156" s="21"/>
      <c r="S156" s="21"/>
      <c r="T156" s="21"/>
      <c r="U156" s="21"/>
      <c r="V156" s="21"/>
      <c r="W156" s="21"/>
      <c r="X156" s="21"/>
      <c r="Y156" s="21"/>
      <c r="Z156" s="21"/>
    </row>
    <row r="157" spans="1:26" ht="15.75" customHeight="1">
      <c r="A157" s="129" t="s">
        <v>109</v>
      </c>
      <c r="B157" s="130" t="s">
        <v>1170</v>
      </c>
      <c r="C157" s="130" t="s">
        <v>1171</v>
      </c>
      <c r="D157" s="138" t="s">
        <v>149</v>
      </c>
      <c r="E157" s="132"/>
      <c r="F157" s="128">
        <f>1+1</f>
        <v>2</v>
      </c>
      <c r="G157" s="110"/>
      <c r="H157" s="21"/>
      <c r="I157" s="21"/>
      <c r="J157" s="21"/>
      <c r="K157" s="21"/>
      <c r="L157" s="21"/>
      <c r="M157" s="21"/>
      <c r="N157" s="21"/>
      <c r="O157" s="21"/>
      <c r="P157" s="21"/>
      <c r="Q157" s="21"/>
      <c r="R157" s="21"/>
      <c r="S157" s="21"/>
      <c r="T157" s="21"/>
      <c r="U157" s="21"/>
      <c r="V157" s="21"/>
      <c r="W157" s="21"/>
      <c r="X157" s="21"/>
      <c r="Y157" s="21"/>
      <c r="Z157" s="21"/>
    </row>
    <row r="158" spans="1:26" ht="15.75" customHeight="1">
      <c r="A158" s="129" t="s">
        <v>109</v>
      </c>
      <c r="B158" s="130" t="s">
        <v>1172</v>
      </c>
      <c r="C158" s="130" t="s">
        <v>1173</v>
      </c>
      <c r="D158" s="138" t="s">
        <v>149</v>
      </c>
      <c r="E158" s="132"/>
      <c r="F158" s="128">
        <f>3+0</f>
        <v>3</v>
      </c>
      <c r="G158" s="110"/>
      <c r="H158" s="21"/>
      <c r="I158" s="21"/>
      <c r="J158" s="21"/>
      <c r="K158" s="21"/>
      <c r="L158" s="21"/>
      <c r="M158" s="21"/>
      <c r="N158" s="21"/>
      <c r="O158" s="21"/>
      <c r="P158" s="21"/>
      <c r="Q158" s="21"/>
      <c r="R158" s="21"/>
      <c r="S158" s="21"/>
      <c r="T158" s="21"/>
      <c r="U158" s="21"/>
      <c r="V158" s="21"/>
      <c r="W158" s="21"/>
      <c r="X158" s="21"/>
      <c r="Y158" s="21"/>
      <c r="Z158" s="21"/>
    </row>
    <row r="159" spans="1:26" ht="15.75" customHeight="1">
      <c r="A159" s="129" t="s">
        <v>109</v>
      </c>
      <c r="B159" s="130" t="s">
        <v>1174</v>
      </c>
      <c r="C159" s="130" t="s">
        <v>1175</v>
      </c>
      <c r="D159" s="138" t="s">
        <v>149</v>
      </c>
      <c r="E159" s="132"/>
      <c r="F159" s="128">
        <f>2+1</f>
        <v>3</v>
      </c>
      <c r="G159" s="110"/>
      <c r="H159" s="21"/>
      <c r="I159" s="21"/>
      <c r="J159" s="21"/>
      <c r="K159" s="21"/>
      <c r="L159" s="21"/>
      <c r="M159" s="21"/>
      <c r="N159" s="21"/>
      <c r="O159" s="21"/>
      <c r="P159" s="21"/>
      <c r="Q159" s="21"/>
      <c r="R159" s="21"/>
      <c r="S159" s="21"/>
      <c r="T159" s="21"/>
      <c r="U159" s="21"/>
      <c r="V159" s="21"/>
      <c r="W159" s="21"/>
      <c r="X159" s="21"/>
      <c r="Y159" s="21"/>
      <c r="Z159" s="21"/>
    </row>
    <row r="160" spans="1:26" ht="15.75" customHeight="1">
      <c r="A160" s="129" t="s">
        <v>109</v>
      </c>
      <c r="B160" s="130" t="s">
        <v>1176</v>
      </c>
      <c r="C160" s="130" t="s">
        <v>1177</v>
      </c>
      <c r="D160" s="138" t="s">
        <v>149</v>
      </c>
      <c r="E160" s="132"/>
      <c r="F160" s="128">
        <f>2+1</f>
        <v>3</v>
      </c>
      <c r="G160" s="110"/>
      <c r="H160" s="21"/>
      <c r="I160" s="21"/>
      <c r="J160" s="21"/>
      <c r="K160" s="21"/>
      <c r="L160" s="21"/>
      <c r="M160" s="21"/>
      <c r="N160" s="21"/>
      <c r="O160" s="21"/>
      <c r="P160" s="21"/>
      <c r="Q160" s="21"/>
      <c r="R160" s="21"/>
      <c r="S160" s="21"/>
      <c r="T160" s="21"/>
      <c r="U160" s="21"/>
      <c r="V160" s="21"/>
      <c r="W160" s="21"/>
      <c r="X160" s="21"/>
      <c r="Y160" s="21"/>
      <c r="Z160" s="21"/>
    </row>
    <row r="161" spans="1:26" ht="15.75" customHeight="1">
      <c r="A161" s="129" t="s">
        <v>109</v>
      </c>
      <c r="B161" s="130" t="s">
        <v>1178</v>
      </c>
      <c r="C161" s="130" t="s">
        <v>1179</v>
      </c>
      <c r="D161" s="138" t="s">
        <v>149</v>
      </c>
      <c r="E161" s="132"/>
      <c r="F161" s="128">
        <f>2+1</f>
        <v>3</v>
      </c>
      <c r="G161" s="110"/>
      <c r="H161" s="21"/>
      <c r="I161" s="21"/>
      <c r="J161" s="21"/>
      <c r="K161" s="21"/>
      <c r="L161" s="21"/>
      <c r="M161" s="21"/>
      <c r="N161" s="21"/>
      <c r="O161" s="21"/>
      <c r="P161" s="21"/>
      <c r="Q161" s="21"/>
      <c r="R161" s="21"/>
      <c r="S161" s="21"/>
      <c r="T161" s="21"/>
      <c r="U161" s="21"/>
      <c r="V161" s="21"/>
      <c r="W161" s="21"/>
      <c r="X161" s="21"/>
      <c r="Y161" s="21"/>
      <c r="Z161" s="21"/>
    </row>
    <row r="162" spans="1:26" ht="15.75" customHeight="1">
      <c r="A162" s="129" t="s">
        <v>109</v>
      </c>
      <c r="B162" s="130" t="s">
        <v>1180</v>
      </c>
      <c r="C162" s="130" t="s">
        <v>1181</v>
      </c>
      <c r="D162" s="138" t="s">
        <v>149</v>
      </c>
      <c r="E162" s="132"/>
      <c r="F162" s="128">
        <f>1+0</f>
        <v>1</v>
      </c>
      <c r="G162" s="110"/>
      <c r="H162" s="21"/>
      <c r="I162" s="21"/>
      <c r="J162" s="21"/>
      <c r="K162" s="21"/>
      <c r="L162" s="21"/>
      <c r="M162" s="21"/>
      <c r="N162" s="21"/>
      <c r="O162" s="21"/>
      <c r="P162" s="21"/>
      <c r="Q162" s="21"/>
      <c r="R162" s="21"/>
      <c r="S162" s="21"/>
      <c r="T162" s="21"/>
      <c r="U162" s="21"/>
      <c r="V162" s="21"/>
      <c r="W162" s="21"/>
      <c r="X162" s="21"/>
      <c r="Y162" s="21"/>
      <c r="Z162" s="21"/>
    </row>
    <row r="163" spans="1:26" ht="15.75" customHeight="1">
      <c r="A163" s="129" t="s">
        <v>109</v>
      </c>
      <c r="B163" s="130" t="s">
        <v>1182</v>
      </c>
      <c r="C163" s="130" t="s">
        <v>1183</v>
      </c>
      <c r="D163" s="138" t="s">
        <v>149</v>
      </c>
      <c r="E163" s="132"/>
      <c r="F163" s="128">
        <f>0+1</f>
        <v>1</v>
      </c>
      <c r="G163" s="110"/>
      <c r="H163" s="21"/>
      <c r="I163" s="21"/>
      <c r="J163" s="21"/>
      <c r="K163" s="21"/>
      <c r="L163" s="21"/>
      <c r="M163" s="21"/>
      <c r="N163" s="21"/>
      <c r="O163" s="21"/>
      <c r="P163" s="21"/>
      <c r="Q163" s="21"/>
      <c r="R163" s="21"/>
      <c r="S163" s="21"/>
      <c r="T163" s="21"/>
      <c r="U163" s="21"/>
      <c r="V163" s="21"/>
      <c r="W163" s="21"/>
      <c r="X163" s="21"/>
      <c r="Y163" s="21"/>
      <c r="Z163" s="21"/>
    </row>
    <row r="164" spans="1:26" ht="15.75" customHeight="1">
      <c r="A164" s="129" t="s">
        <v>109</v>
      </c>
      <c r="B164" s="130" t="s">
        <v>1184</v>
      </c>
      <c r="C164" s="130" t="s">
        <v>1183</v>
      </c>
      <c r="D164" s="138" t="s">
        <v>149</v>
      </c>
      <c r="E164" s="132"/>
      <c r="F164" s="128">
        <f t="shared" ref="F164:F167" si="0">0+1</f>
        <v>1</v>
      </c>
      <c r="G164" s="110"/>
      <c r="H164" s="21"/>
      <c r="I164" s="21"/>
      <c r="J164" s="21"/>
      <c r="K164" s="21"/>
      <c r="L164" s="21"/>
      <c r="M164" s="21"/>
      <c r="N164" s="21"/>
      <c r="O164" s="21"/>
      <c r="P164" s="21"/>
      <c r="Q164" s="21"/>
      <c r="R164" s="21"/>
      <c r="S164" s="21"/>
      <c r="T164" s="21"/>
      <c r="U164" s="21"/>
      <c r="V164" s="21"/>
      <c r="W164" s="21"/>
      <c r="X164" s="21"/>
      <c r="Y164" s="21"/>
      <c r="Z164" s="21"/>
    </row>
    <row r="165" spans="1:26" ht="15.75" customHeight="1">
      <c r="A165" s="129" t="s">
        <v>109</v>
      </c>
      <c r="B165" s="130" t="s">
        <v>1185</v>
      </c>
      <c r="C165" s="130" t="s">
        <v>1183</v>
      </c>
      <c r="D165" s="138" t="s">
        <v>149</v>
      </c>
      <c r="E165" s="132"/>
      <c r="F165" s="128">
        <f t="shared" si="0"/>
        <v>1</v>
      </c>
      <c r="G165" s="110"/>
      <c r="H165" s="21"/>
      <c r="I165" s="21"/>
      <c r="J165" s="21"/>
      <c r="K165" s="21"/>
      <c r="L165" s="21"/>
      <c r="M165" s="21"/>
      <c r="N165" s="21"/>
      <c r="O165" s="21"/>
      <c r="P165" s="21"/>
      <c r="Q165" s="21"/>
      <c r="R165" s="21"/>
      <c r="S165" s="21"/>
      <c r="T165" s="21"/>
      <c r="U165" s="21"/>
      <c r="V165" s="21"/>
      <c r="W165" s="21"/>
      <c r="X165" s="21"/>
      <c r="Y165" s="21"/>
      <c r="Z165" s="21"/>
    </row>
    <row r="166" spans="1:26" ht="15.75" customHeight="1">
      <c r="A166" s="129" t="s">
        <v>109</v>
      </c>
      <c r="B166" s="130" t="s">
        <v>1186</v>
      </c>
      <c r="C166" s="130" t="s">
        <v>1183</v>
      </c>
      <c r="D166" s="138" t="s">
        <v>149</v>
      </c>
      <c r="E166" s="132"/>
      <c r="F166" s="128">
        <f t="shared" si="0"/>
        <v>1</v>
      </c>
      <c r="G166" s="110"/>
      <c r="H166" s="21"/>
      <c r="I166" s="21"/>
      <c r="J166" s="21"/>
      <c r="K166" s="21"/>
      <c r="L166" s="21"/>
      <c r="M166" s="21"/>
      <c r="N166" s="21"/>
      <c r="O166" s="21"/>
      <c r="P166" s="21"/>
      <c r="Q166" s="21"/>
      <c r="R166" s="21"/>
      <c r="S166" s="21"/>
      <c r="T166" s="21"/>
      <c r="U166" s="21"/>
      <c r="V166" s="21"/>
      <c r="W166" s="21"/>
      <c r="X166" s="21"/>
      <c r="Y166" s="21"/>
      <c r="Z166" s="21"/>
    </row>
    <row r="167" spans="1:26" ht="15.75" customHeight="1">
      <c r="A167" s="129" t="s">
        <v>109</v>
      </c>
      <c r="B167" s="130" t="s">
        <v>1187</v>
      </c>
      <c r="C167" s="130" t="s">
        <v>1183</v>
      </c>
      <c r="D167" s="138" t="s">
        <v>149</v>
      </c>
      <c r="E167" s="132"/>
      <c r="F167" s="128">
        <f t="shared" si="0"/>
        <v>1</v>
      </c>
      <c r="G167" s="110"/>
      <c r="H167" s="21"/>
      <c r="I167" s="21"/>
      <c r="J167" s="21"/>
      <c r="K167" s="21"/>
      <c r="L167" s="21"/>
      <c r="M167" s="21"/>
      <c r="N167" s="21"/>
      <c r="O167" s="21"/>
      <c r="P167" s="21"/>
      <c r="Q167" s="21"/>
      <c r="R167" s="21"/>
      <c r="S167" s="21"/>
      <c r="T167" s="21"/>
      <c r="U167" s="21"/>
      <c r="V167" s="21"/>
      <c r="W167" s="21"/>
      <c r="X167" s="21"/>
      <c r="Y167" s="21"/>
      <c r="Z167" s="21"/>
    </row>
    <row r="168" spans="1:26" ht="15.75" customHeight="1">
      <c r="A168" s="129" t="s">
        <v>109</v>
      </c>
      <c r="B168" s="130" t="s">
        <v>1188</v>
      </c>
      <c r="C168" s="130" t="s">
        <v>1189</v>
      </c>
      <c r="D168" s="138" t="s">
        <v>149</v>
      </c>
      <c r="E168" s="132"/>
      <c r="F168" s="128">
        <f>1+0</f>
        <v>1</v>
      </c>
      <c r="G168" s="110"/>
      <c r="H168" s="21"/>
      <c r="I168" s="21"/>
      <c r="J168" s="21"/>
      <c r="K168" s="21"/>
      <c r="L168" s="21"/>
      <c r="M168" s="21"/>
      <c r="N168" s="21"/>
      <c r="O168" s="21"/>
      <c r="P168" s="21"/>
      <c r="Q168" s="21"/>
      <c r="R168" s="21"/>
      <c r="S168" s="21"/>
      <c r="T168" s="21"/>
      <c r="U168" s="21"/>
      <c r="V168" s="21"/>
      <c r="W168" s="21"/>
      <c r="X168" s="21"/>
      <c r="Y168" s="21"/>
      <c r="Z168" s="21"/>
    </row>
    <row r="169" spans="1:26" ht="15.75" customHeight="1">
      <c r="A169" s="129" t="s">
        <v>109</v>
      </c>
      <c r="B169" s="130" t="s">
        <v>1190</v>
      </c>
      <c r="C169" s="130" t="s">
        <v>1191</v>
      </c>
      <c r="D169" s="138" t="s">
        <v>149</v>
      </c>
      <c r="E169" s="132"/>
      <c r="F169" s="128">
        <f>1+0</f>
        <v>1</v>
      </c>
      <c r="G169" s="110"/>
      <c r="H169" s="21"/>
      <c r="I169" s="21"/>
      <c r="J169" s="21"/>
      <c r="K169" s="21"/>
      <c r="L169" s="21"/>
      <c r="M169" s="21"/>
      <c r="N169" s="21"/>
      <c r="O169" s="21"/>
      <c r="P169" s="21"/>
      <c r="Q169" s="21"/>
      <c r="R169" s="21"/>
      <c r="S169" s="21"/>
      <c r="T169" s="21"/>
      <c r="U169" s="21"/>
      <c r="V169" s="21"/>
      <c r="W169" s="21"/>
      <c r="X169" s="21"/>
      <c r="Y169" s="21"/>
      <c r="Z169" s="21"/>
    </row>
    <row r="170" spans="1:26" ht="15.75" customHeight="1">
      <c r="A170" s="129" t="s">
        <v>109</v>
      </c>
      <c r="B170" s="130" t="s">
        <v>1192</v>
      </c>
      <c r="C170" s="130" t="s">
        <v>1193</v>
      </c>
      <c r="D170" s="138" t="s">
        <v>149</v>
      </c>
      <c r="E170" s="132"/>
      <c r="F170" s="128">
        <f>0+4</f>
        <v>4</v>
      </c>
      <c r="G170" s="110"/>
      <c r="H170" s="21"/>
      <c r="I170" s="21"/>
      <c r="J170" s="21"/>
      <c r="K170" s="21"/>
      <c r="L170" s="21"/>
      <c r="M170" s="21"/>
      <c r="N170" s="21"/>
      <c r="O170" s="21"/>
      <c r="P170" s="21"/>
      <c r="Q170" s="21"/>
      <c r="R170" s="21"/>
      <c r="S170" s="21"/>
      <c r="T170" s="21"/>
      <c r="U170" s="21"/>
      <c r="V170" s="21"/>
      <c r="W170" s="21"/>
      <c r="X170" s="21"/>
      <c r="Y170" s="21"/>
      <c r="Z170" s="21"/>
    </row>
    <row r="171" spans="1:26" ht="15.75" customHeight="1">
      <c r="A171" s="129" t="s">
        <v>109</v>
      </c>
      <c r="B171" s="130" t="s">
        <v>1194</v>
      </c>
      <c r="C171" s="130" t="s">
        <v>1195</v>
      </c>
      <c r="D171" s="138" t="s">
        <v>149</v>
      </c>
      <c r="E171" s="132"/>
      <c r="F171" s="128">
        <f>2+0</f>
        <v>2</v>
      </c>
      <c r="G171" s="110"/>
      <c r="H171" s="21"/>
      <c r="I171" s="21"/>
      <c r="J171" s="21"/>
      <c r="K171" s="21"/>
      <c r="L171" s="21"/>
      <c r="M171" s="21"/>
      <c r="N171" s="21"/>
      <c r="O171" s="21"/>
      <c r="P171" s="21"/>
      <c r="Q171" s="21"/>
      <c r="R171" s="21"/>
      <c r="S171" s="21"/>
      <c r="T171" s="21"/>
      <c r="U171" s="21"/>
      <c r="V171" s="21"/>
      <c r="W171" s="21"/>
      <c r="X171" s="21"/>
      <c r="Y171" s="21"/>
      <c r="Z171" s="21"/>
    </row>
    <row r="172" spans="1:26" ht="15.75" customHeight="1">
      <c r="A172" s="139" t="s">
        <v>109</v>
      </c>
      <c r="B172" s="130" t="s">
        <v>1196</v>
      </c>
      <c r="C172" s="130" t="s">
        <v>1197</v>
      </c>
      <c r="D172" s="138" t="s">
        <v>149</v>
      </c>
      <c r="E172" s="132"/>
      <c r="F172" s="128">
        <f>4+0</f>
        <v>4</v>
      </c>
      <c r="G172" s="110"/>
      <c r="H172" s="21"/>
      <c r="I172" s="21"/>
      <c r="J172" s="21"/>
      <c r="K172" s="21"/>
      <c r="L172" s="21"/>
      <c r="M172" s="21"/>
      <c r="N172" s="21"/>
      <c r="O172" s="21"/>
      <c r="P172" s="21"/>
      <c r="Q172" s="21"/>
      <c r="R172" s="21"/>
      <c r="S172" s="21"/>
      <c r="T172" s="21"/>
      <c r="U172" s="21"/>
      <c r="V172" s="21"/>
      <c r="W172" s="21"/>
      <c r="X172" s="21"/>
      <c r="Y172" s="21"/>
      <c r="Z172" s="21"/>
    </row>
    <row r="173" spans="1:26" ht="15.7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7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7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7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7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7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7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7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7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7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7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7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7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7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7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7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7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7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7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7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7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7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7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7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7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7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7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7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7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7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7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7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7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7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7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7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7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7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7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7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7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7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7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7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7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7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7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7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7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7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7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7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7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7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7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7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7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7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7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7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7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7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5.7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5.7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5.7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5.7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5.7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5.7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5.7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5.7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5.7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5.7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5.7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5.7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5.7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5.7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5.7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5.7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5.7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5.7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5.7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5.7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5.7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5.7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5.7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5.7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5.7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5.7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5.7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5.7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5.7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5.7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5.7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5.7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5.7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5.7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5.7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5.7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5.7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5.7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5.7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5.7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5.7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5.7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5.7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5.7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5.7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5.7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5.7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5.7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5.7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5.7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5.7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5.7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5.7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5.7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5.7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5.7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5.7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5.7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5.7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5.7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5.7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5.7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5.7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5.7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5.7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5.7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5.7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5.7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5.7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5.7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5.7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5.7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5.7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5.7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5.7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5.7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5.7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5.7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5.7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5.7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5.7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5.7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5.7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5.7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5.7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5.7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5.7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5.7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5.7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5.7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5.7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5.7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5.7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5.7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5.7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5.7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5.7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5.7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5.7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5.7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5.7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5.7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5.7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5.7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5.7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5.7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5.7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5.7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5.7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5.7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5.7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5.7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5.7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5.7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5.7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5.7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5.7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5.7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5.7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5.7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5.7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5.7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5.7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5.7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5.7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5.7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5.7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5.7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5.7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5.7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5.7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5.7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5.7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5.7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5.7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5.7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5.7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5.7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5.7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5.7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5.7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5.7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5.7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5.7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5.7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5.7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5.7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5.7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5.7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5.7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5.7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5.7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5.7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5.7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5.7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5.7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5.7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5.7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5.7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5.7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5.7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5.7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5.7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5.7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5.7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5.7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5.7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5.7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5.7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5.7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5.7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5.7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5.7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5.7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5.7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5.7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5.7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5.7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5.7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5.7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5.7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5.7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5.7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5.7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5.7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5.7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5.7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5.7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5.7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5.7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5.7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5.7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5.7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5.7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5.7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5.7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5.7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5.7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5.7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5.7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5.7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5.7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5.7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5.7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5.7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5.7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5.7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5.7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5.7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5.7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5.7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5.7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5.7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5.7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5.7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5.7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5.7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5.7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5.7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5.7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5.7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5.7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5.7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5.7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5.7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5.7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5.7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5.7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5.7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5.7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5.7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5.7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5.7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5.7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5.7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5.7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5.7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5.7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5.7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5.7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5.7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5.7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5.7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5.7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5.7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5.7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5.7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5.7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5.7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5.7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5.7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5.7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5.7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5.7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5.7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5.7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5.7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5.7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5.7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5.7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5.7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5.7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5.7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5.7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5.7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5.7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5.7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5.7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5.7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5.7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5.7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5.7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5.7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5.7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5.7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5.7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5.7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5.7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5.7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5.7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5.7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5.7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5.7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5.7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5.7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5.7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5.7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5.7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5.7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5.7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5.7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5.7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5.7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5.7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5.7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5.7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5.7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5.7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5.7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5.7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5.7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5.7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5.7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5.7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5.7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5.7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5.7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5.7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5.7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5.7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5.7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5.7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5.7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5.7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5.7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5.7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5.7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5.7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5.7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5.7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5.7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5.7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5.7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5.7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5.7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5.7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5.7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5.7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5.7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5.7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5.7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5.7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5.7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5.7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5.7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5.7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5.7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5.7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5.7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5.7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5.7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5.7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5.7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5.7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5.7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5.7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5.7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5.7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5.7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5.7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5.7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5.7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5.7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5.7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5.7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5.7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5.7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5.7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5.7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5.7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5.7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5.7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5.7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5.7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5.7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5.7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5.7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5.7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5.7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5.7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5.7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5.7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5.7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5.7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5.7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5.7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5.7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5.7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5.7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5.7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5.7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5.7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5.7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5.7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5.7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5.7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5.7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5.7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5.7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5.7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5.7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5.7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5.7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5.7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5.7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5.7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5.7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5.7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5.7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5.7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5.7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5.7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5.7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5.7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5.7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5.7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5.7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5.7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5.7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5.7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5.7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5.7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5.7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5.7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5.7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5.7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5.7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5.7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5.7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5.7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5.7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5.7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5.7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5.7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5.7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5.7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5.7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5.7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5.7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5.7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5.7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5.7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5.7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5.7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5.7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5.7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5.7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5.7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5.7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5.7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5.7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5.7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5.7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5.7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5.7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5.7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5.7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5.7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5.7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5.7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5.7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5.7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5.7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5.7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5.7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5.7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5.7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5.7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5.7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5.7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5.7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5.7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5.7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5.7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5.7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5.7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5.7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5.7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5.7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5.7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5.7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5.7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5.7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5.7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5.7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5.7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5.7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5.7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5.7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5.7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5.7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5.7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5.7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5.7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5.7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5.7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5.7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5.7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5.7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5.7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5.7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5.7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5.7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5.7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5.7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5.7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5.7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5.7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5.7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5.7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5.7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5.7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5.7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5.7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5.7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5.7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5.7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5.7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5.7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5.7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5.7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5.7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5.7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5.7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5.7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5.7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5.7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5.7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5.7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5.7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5.7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5.7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5.7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5.7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5.7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5.7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5.7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5.7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5.7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5.7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5.7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5.7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5.7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5.7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5.7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5.7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5.7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5.7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5.7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5.7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5.7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5.7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5.7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5.7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5.7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5.7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5.7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5.7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5.7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5.7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5.7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5.7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5.7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5.7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5.7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5.7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5.7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5.7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5.7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5.7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5.7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5.7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5.7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5.7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5.7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5.7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5.7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5.7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5.7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5.7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5.7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5.7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5.7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5.7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5.7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5.7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5.7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5.7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5.7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5.7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5.7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5.7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5.7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5.7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5.7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5.7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5.7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5.7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5.7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5.7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5.7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5.7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5.7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5.7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5.7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5.7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5.7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5.7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5.7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5.7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5.7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5.7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5.7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5.7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5.7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5.7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5.7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5.7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5.7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5.7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5.7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5.7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5.7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5.7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5.7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5.7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5.7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5.7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5.7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5.7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5.7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5.7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5.7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5.7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5.7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5.7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5.7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5.7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5.7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5.7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5.7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5.7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5.7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5.7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5.7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5.7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5.7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5.7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5.7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5.7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5.7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5.7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5.7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5.7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5.7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5.7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5.7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5.7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5.7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5.7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5.7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5.7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5.7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5.7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5.7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5.7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5.7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5.7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5.7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5.7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5.7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5.7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5.7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5.7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5.7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5.7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5.7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5.7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5.7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5.7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5.7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5.7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5.7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5.7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5.7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5.7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5.7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5.7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5.7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5.7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5.7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5.7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5.7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5.7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5.7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5.7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5.7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5.7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5.7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5.7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5.7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5.7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5.7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5.7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5.7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5.7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5.7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5.7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5.7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5.7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5.7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5.7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5.7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5.7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5.7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5.7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5.7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5.7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5.7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5.7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5.7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5.7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5.7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5.7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5.7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5.7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5.7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5.7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5.7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5.7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5.7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5.7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5.7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5.7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5.7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5.7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5.7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5.7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5.7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5.7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5.7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5.7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5.7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5.7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5.7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5.7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5.7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5.7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5.7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5.7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5.7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5.7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5.7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5.7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5.7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5.7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5.7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5.7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5.7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5.7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5.7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5.7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5.7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5.7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5.7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5.7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5.7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5.7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5.7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5.7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5.7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5.7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5.7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5.7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5.7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5.7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row r="1001" spans="1:26" ht="15.75" customHeight="1">
      <c r="A1001" s="21"/>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row>
    <row r="1002" spans="1:26" ht="15.75" customHeight="1">
      <c r="A1002" s="21"/>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row>
    <row r="1003" spans="1:26" ht="15.75" customHeight="1">
      <c r="A1003" s="21"/>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row>
    <row r="1004" spans="1:26" ht="15.75" customHeight="1">
      <c r="A1004" s="21"/>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row>
  </sheetData>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999"/>
  <sheetViews>
    <sheetView workbookViewId="0">
      <selection activeCell="B1" sqref="B1"/>
    </sheetView>
  </sheetViews>
  <sheetFormatPr defaultColWidth="12.5703125" defaultRowHeight="15" customHeight="1"/>
  <cols>
    <col min="1" max="1" width="9.42578125" style="23" customWidth="1"/>
    <col min="2" max="2" width="22.7109375" style="23" customWidth="1"/>
    <col min="3" max="3" width="15.42578125" style="23" customWidth="1"/>
    <col min="4" max="4" width="8" style="23" customWidth="1"/>
    <col min="5" max="5" width="12.7109375" style="23" customWidth="1"/>
    <col min="6" max="6" width="23.7109375" style="23" customWidth="1"/>
    <col min="7" max="7" width="17.140625" style="23" customWidth="1"/>
    <col min="8" max="8" width="16.5703125" style="23" customWidth="1"/>
    <col min="9" max="9" width="7.85546875" style="23" customWidth="1"/>
    <col min="10" max="10" width="14" style="23" customWidth="1"/>
    <col min="11" max="26" width="14.42578125" style="23" customWidth="1"/>
    <col min="27" max="16384" width="12.5703125" style="23"/>
  </cols>
  <sheetData>
    <row r="1" spans="1:26" ht="15" customHeight="1">
      <c r="A1" s="20" t="s">
        <v>1198</v>
      </c>
      <c r="B1" s="21"/>
      <c r="C1" s="21"/>
      <c r="D1" s="21"/>
      <c r="E1" s="21"/>
      <c r="F1" s="21"/>
      <c r="G1" s="21"/>
      <c r="H1" s="21"/>
      <c r="I1" s="21"/>
      <c r="J1" s="21"/>
      <c r="K1" s="21"/>
      <c r="L1" s="21"/>
      <c r="M1" s="21"/>
      <c r="N1" s="21"/>
      <c r="O1" s="21"/>
      <c r="P1" s="21"/>
      <c r="Q1" s="21"/>
      <c r="R1" s="21"/>
      <c r="S1" s="21"/>
      <c r="T1" s="21"/>
      <c r="U1" s="21"/>
      <c r="V1" s="21"/>
      <c r="W1" s="21"/>
      <c r="X1" s="21"/>
      <c r="Y1" s="21"/>
      <c r="Z1" s="21"/>
    </row>
    <row r="2" spans="1:26" ht="38.25">
      <c r="A2" s="75" t="s">
        <v>1199</v>
      </c>
      <c r="B2" s="75" t="s">
        <v>1200</v>
      </c>
      <c r="C2" s="75" t="s">
        <v>1201</v>
      </c>
      <c r="D2" s="75" t="s">
        <v>1202</v>
      </c>
      <c r="E2" s="75" t="s">
        <v>1203</v>
      </c>
      <c r="F2" s="75" t="s">
        <v>1204</v>
      </c>
      <c r="G2" s="75" t="s">
        <v>1205</v>
      </c>
      <c r="H2" s="75" t="s">
        <v>1206</v>
      </c>
      <c r="I2" s="75" t="s">
        <v>1207</v>
      </c>
      <c r="J2" s="75" t="s">
        <v>847</v>
      </c>
      <c r="K2" s="257" t="s">
        <v>849</v>
      </c>
      <c r="L2" s="31"/>
      <c r="M2" s="31"/>
      <c r="N2" s="31"/>
      <c r="O2" s="31"/>
      <c r="P2" s="31"/>
      <c r="Q2" s="31"/>
      <c r="R2" s="31"/>
      <c r="S2" s="31"/>
      <c r="T2" s="31"/>
      <c r="U2" s="31"/>
      <c r="V2" s="31"/>
      <c r="W2" s="31"/>
      <c r="X2" s="31"/>
      <c r="Y2" s="31"/>
      <c r="Z2" s="31"/>
    </row>
    <row r="3" spans="1:26" s="250" customFormat="1" ht="12.75">
      <c r="A3" s="170" t="s">
        <v>1208</v>
      </c>
      <c r="B3" s="170" t="s">
        <v>1209</v>
      </c>
      <c r="C3" s="170" t="s">
        <v>1209</v>
      </c>
      <c r="D3" s="170" t="s">
        <v>1209</v>
      </c>
      <c r="E3" s="170" t="s">
        <v>1209</v>
      </c>
      <c r="F3" s="170" t="s">
        <v>1209</v>
      </c>
      <c r="G3" s="170" t="s">
        <v>1209</v>
      </c>
      <c r="H3" s="170" t="s">
        <v>1209</v>
      </c>
      <c r="I3" s="170" t="s">
        <v>1209</v>
      </c>
      <c r="J3" s="170" t="s">
        <v>1210</v>
      </c>
      <c r="K3" s="171" t="s">
        <v>1211</v>
      </c>
      <c r="L3" s="85"/>
      <c r="M3" s="85"/>
      <c r="N3" s="85"/>
      <c r="O3" s="85"/>
      <c r="P3" s="85"/>
      <c r="Q3" s="85"/>
      <c r="R3" s="85"/>
      <c r="S3" s="85"/>
      <c r="T3" s="85"/>
      <c r="U3" s="85"/>
      <c r="V3" s="85"/>
      <c r="W3" s="85"/>
      <c r="X3" s="85"/>
      <c r="Y3" s="85"/>
      <c r="Z3" s="85"/>
    </row>
    <row r="4" spans="1:26" ht="15.75" customHeight="1">
      <c r="A4" s="39" t="s">
        <v>1212</v>
      </c>
      <c r="B4" s="39" t="s">
        <v>1213</v>
      </c>
      <c r="C4" s="39" t="s">
        <v>1214</v>
      </c>
      <c r="D4" s="39" t="s">
        <v>1215</v>
      </c>
      <c r="E4" s="39" t="s">
        <v>1216</v>
      </c>
      <c r="F4" s="39" t="s">
        <v>1217</v>
      </c>
      <c r="G4" s="39" t="s">
        <v>1218</v>
      </c>
      <c r="H4" s="39" t="s">
        <v>1219</v>
      </c>
      <c r="I4" s="39" t="s">
        <v>1220</v>
      </c>
      <c r="J4" s="39" t="s">
        <v>1221</v>
      </c>
      <c r="K4" s="258" t="s">
        <v>1222</v>
      </c>
      <c r="L4" s="21"/>
      <c r="M4" s="21"/>
      <c r="N4" s="21"/>
      <c r="O4" s="21"/>
      <c r="P4" s="21"/>
      <c r="Q4" s="21"/>
      <c r="R4" s="21"/>
      <c r="S4" s="21"/>
      <c r="T4" s="21"/>
      <c r="U4" s="21"/>
      <c r="V4" s="21"/>
      <c r="W4" s="21"/>
      <c r="X4" s="21"/>
      <c r="Y4" s="21"/>
      <c r="Z4" s="21"/>
    </row>
    <row r="5" spans="1:26" ht="15.75" customHeight="1">
      <c r="A5" s="21"/>
      <c r="B5" s="21"/>
      <c r="C5" s="21"/>
      <c r="D5" s="21"/>
      <c r="E5" s="21"/>
      <c r="F5" s="21"/>
      <c r="G5" s="21"/>
      <c r="H5" s="21"/>
      <c r="I5" s="21"/>
      <c r="J5" s="21"/>
      <c r="K5" s="21"/>
      <c r="L5" s="21"/>
      <c r="M5" s="21"/>
      <c r="N5" s="21"/>
      <c r="O5" s="21"/>
      <c r="P5" s="21"/>
      <c r="Q5" s="21"/>
      <c r="R5" s="21"/>
      <c r="S5" s="21"/>
      <c r="T5" s="21"/>
      <c r="U5" s="21"/>
      <c r="V5" s="21"/>
      <c r="W5" s="21"/>
      <c r="X5" s="21"/>
      <c r="Y5" s="21"/>
      <c r="Z5" s="21"/>
    </row>
    <row r="6" spans="1:26" ht="15.75" customHeight="1">
      <c r="A6" s="21"/>
      <c r="B6" s="21"/>
      <c r="C6" s="21"/>
      <c r="D6" s="21"/>
      <c r="E6" s="21"/>
      <c r="F6" s="21"/>
      <c r="G6" s="21"/>
      <c r="H6" s="21"/>
      <c r="I6" s="21"/>
      <c r="J6" s="21"/>
      <c r="K6" s="21"/>
      <c r="L6" s="21"/>
      <c r="M6" s="21"/>
      <c r="N6" s="21"/>
      <c r="O6" s="21"/>
      <c r="P6" s="21"/>
      <c r="Q6" s="21"/>
      <c r="R6" s="21"/>
      <c r="S6" s="21"/>
      <c r="T6" s="21"/>
      <c r="U6" s="21"/>
      <c r="V6" s="21"/>
      <c r="W6" s="21"/>
      <c r="X6" s="21"/>
      <c r="Y6" s="21"/>
      <c r="Z6" s="21"/>
    </row>
    <row r="7" spans="1:26" ht="15.75" customHeight="1">
      <c r="A7" s="21"/>
      <c r="B7" s="21"/>
      <c r="C7" s="21"/>
      <c r="D7" s="21"/>
      <c r="E7" s="21"/>
      <c r="F7" s="21"/>
      <c r="G7" s="21"/>
      <c r="H7" s="21"/>
      <c r="I7" s="21"/>
      <c r="J7" s="21"/>
      <c r="K7" s="21"/>
      <c r="L7" s="21"/>
      <c r="M7" s="21"/>
      <c r="N7" s="21"/>
      <c r="O7" s="21"/>
      <c r="P7" s="21"/>
      <c r="Q7" s="21"/>
      <c r="R7" s="21"/>
      <c r="S7" s="21"/>
      <c r="T7" s="21"/>
      <c r="U7" s="21"/>
      <c r="V7" s="21"/>
      <c r="W7" s="21"/>
      <c r="X7" s="21"/>
      <c r="Y7" s="21"/>
      <c r="Z7" s="21"/>
    </row>
    <row r="8" spans="1:26" ht="15.75" customHeight="1">
      <c r="A8" s="21"/>
      <c r="B8" s="21"/>
      <c r="C8" s="21"/>
      <c r="D8" s="21"/>
      <c r="E8" s="21"/>
      <c r="F8" s="21"/>
      <c r="G8" s="21"/>
      <c r="H8" s="21"/>
      <c r="I8" s="21"/>
      <c r="J8" s="21"/>
      <c r="K8" s="21"/>
      <c r="L8" s="21"/>
      <c r="M8" s="21"/>
      <c r="N8" s="21"/>
      <c r="O8" s="21"/>
      <c r="P8" s="21"/>
      <c r="Q8" s="21"/>
      <c r="R8" s="21"/>
      <c r="S8" s="21"/>
      <c r="T8" s="21"/>
      <c r="U8" s="21"/>
      <c r="V8" s="21"/>
      <c r="W8" s="21"/>
      <c r="X8" s="21"/>
      <c r="Y8" s="21"/>
      <c r="Z8" s="21"/>
    </row>
    <row r="9" spans="1:26" ht="15.75" customHeight="1">
      <c r="A9" s="21"/>
      <c r="B9" s="21"/>
      <c r="C9" s="21"/>
      <c r="D9" s="21"/>
      <c r="E9" s="21"/>
      <c r="F9" s="21"/>
      <c r="G9" s="21"/>
      <c r="H9" s="21"/>
      <c r="I9" s="21"/>
      <c r="J9" s="21"/>
      <c r="K9" s="21"/>
      <c r="L9" s="21"/>
      <c r="M9" s="21"/>
      <c r="N9" s="21"/>
      <c r="O9" s="21"/>
      <c r="P9" s="21"/>
      <c r="Q9" s="21"/>
      <c r="R9" s="21"/>
      <c r="S9" s="21"/>
      <c r="T9" s="21"/>
      <c r="U9" s="21"/>
      <c r="V9" s="21"/>
      <c r="W9" s="21"/>
      <c r="X9" s="21"/>
      <c r="Y9" s="21"/>
      <c r="Z9" s="21"/>
    </row>
    <row r="10" spans="1:26" ht="15.75" customHeight="1">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row>
    <row r="11" spans="1:26" ht="15.75" customHeight="1">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row>
    <row r="12" spans="1:26" ht="15.75" customHeight="1">
      <c r="A12" s="21"/>
      <c r="B12" s="21"/>
      <c r="C12" s="21"/>
      <c r="D12" s="21"/>
      <c r="E12" s="21"/>
      <c r="F12" s="21"/>
      <c r="G12" s="21"/>
      <c r="H12" s="21"/>
      <c r="I12" s="21"/>
      <c r="J12" s="21"/>
      <c r="K12" s="21"/>
      <c r="L12" s="21"/>
      <c r="M12" s="21"/>
      <c r="N12" s="21"/>
      <c r="O12" s="21"/>
      <c r="P12" s="21"/>
      <c r="Q12" s="21"/>
      <c r="R12" s="21"/>
      <c r="S12" s="21"/>
      <c r="T12" s="21"/>
      <c r="U12" s="21"/>
      <c r="V12" s="21"/>
      <c r="W12" s="21"/>
      <c r="X12" s="21"/>
      <c r="Y12" s="21"/>
      <c r="Z12" s="21"/>
    </row>
    <row r="13" spans="1:26" ht="15.75" customHeight="1">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spans="1:26" ht="15.75" customHeight="1">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26" ht="15.75" customHeight="1">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spans="1:26" ht="15.75" customHeight="1">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ht="15.75" customHeight="1">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ht="15.75" customHeight="1">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ht="15.75" customHeight="1">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ht="15.75" customHeight="1">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ht="15.75" customHeight="1">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26" ht="15.75" customHeight="1">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ht="15.75" customHeight="1">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ht="15.75" customHeight="1">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ht="15.75" customHeight="1">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ht="15.75" customHeight="1">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ht="15.75" customHeight="1">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ht="15.75" customHeight="1">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5.75"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5.7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15.7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5.7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5.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5.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5.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7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7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7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7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7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7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7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7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7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7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7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7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7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7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7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7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7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7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7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7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7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7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7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7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7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7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7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7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7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7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7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7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7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7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7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7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7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7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7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7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7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7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7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7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7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7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7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7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7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7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7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7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7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7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7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7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7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7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7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7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7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7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7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7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7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7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7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7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7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7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7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7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7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7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7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7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7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7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7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7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7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7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7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7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7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7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7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7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7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7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7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7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7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7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7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7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7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7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7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7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7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7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7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7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7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7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7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7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7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7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7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7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7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7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7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7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7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7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7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7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7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7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7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7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7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7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7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7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7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7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7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7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7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7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7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7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7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7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7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7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7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7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7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7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7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7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7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7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7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7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7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7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7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7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7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7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7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7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7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7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7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75" customHeight="1"/>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74286-4352-4412-9433-BA738771927D}">
  <dimension ref="A1:X991"/>
  <sheetViews>
    <sheetView zoomScale="70" zoomScaleNormal="70" workbookViewId="0">
      <pane ySplit="3" topLeftCell="A13" activePane="bottomLeft" state="frozen"/>
      <selection pane="bottomLeft" activeCell="B1" sqref="B1"/>
    </sheetView>
  </sheetViews>
  <sheetFormatPr defaultColWidth="14.42578125" defaultRowHeight="12.75"/>
  <cols>
    <col min="1" max="1" width="11.42578125" style="141" customWidth="1"/>
    <col min="2" max="2" width="23.140625" style="250" customWidth="1"/>
    <col min="3" max="3" width="13.5703125" style="141" customWidth="1"/>
    <col min="4" max="4" width="17.7109375" style="141" customWidth="1"/>
    <col min="5" max="5" width="8.28515625" style="141" customWidth="1"/>
    <col min="6" max="6" width="7.85546875" style="141" customWidth="1"/>
    <col min="7" max="7" width="17.140625" style="141" customWidth="1"/>
    <col min="8" max="8" width="27.42578125" style="141" customWidth="1"/>
    <col min="9" max="9" width="52.28515625" style="141" customWidth="1"/>
    <col min="10" max="10" width="55.85546875" style="141" customWidth="1"/>
    <col min="11" max="11" width="19.140625" style="141" customWidth="1"/>
    <col min="12" max="16384" width="14.42578125" style="141"/>
  </cols>
  <sheetData>
    <row r="1" spans="1:24" ht="15" customHeight="1">
      <c r="A1" s="259" t="s">
        <v>1223</v>
      </c>
      <c r="D1" s="260"/>
      <c r="E1" s="260"/>
    </row>
    <row r="2" spans="1:24" ht="32.25" customHeight="1">
      <c r="A2" s="119" t="s">
        <v>92</v>
      </c>
      <c r="B2" s="261" t="s">
        <v>842</v>
      </c>
      <c r="C2" s="119" t="s">
        <v>147</v>
      </c>
      <c r="D2" s="119" t="s">
        <v>1224</v>
      </c>
      <c r="E2" s="119" t="s">
        <v>1225</v>
      </c>
      <c r="F2" s="119" t="s">
        <v>1226</v>
      </c>
      <c r="G2" s="119" t="s">
        <v>1227</v>
      </c>
      <c r="H2" s="119" t="s">
        <v>1228</v>
      </c>
      <c r="I2" s="119" t="s">
        <v>1229</v>
      </c>
      <c r="J2" s="119" t="s">
        <v>849</v>
      </c>
    </row>
    <row r="3" spans="1:24" s="250" customFormat="1">
      <c r="A3" s="245" t="s">
        <v>850</v>
      </c>
      <c r="B3" s="245" t="s">
        <v>1230</v>
      </c>
      <c r="C3" s="245" t="s">
        <v>852</v>
      </c>
      <c r="D3" s="245" t="s">
        <v>1231</v>
      </c>
      <c r="E3" s="245" t="s">
        <v>1231</v>
      </c>
      <c r="F3" s="245" t="s">
        <v>1231</v>
      </c>
      <c r="G3" s="245" t="s">
        <v>1231</v>
      </c>
      <c r="H3" s="245" t="s">
        <v>1231</v>
      </c>
      <c r="I3" s="245" t="s">
        <v>1231</v>
      </c>
      <c r="J3" s="245" t="s">
        <v>1231</v>
      </c>
      <c r="K3" s="85"/>
      <c r="L3" s="85"/>
      <c r="M3" s="85"/>
      <c r="N3" s="85"/>
      <c r="O3" s="85"/>
      <c r="P3" s="85"/>
      <c r="Q3" s="85"/>
      <c r="R3" s="85"/>
      <c r="S3" s="85"/>
      <c r="T3" s="85"/>
      <c r="U3" s="85"/>
      <c r="V3" s="85"/>
      <c r="W3" s="85"/>
      <c r="X3" s="85"/>
    </row>
    <row r="4" spans="1:24" ht="38.25">
      <c r="A4" s="140" t="s">
        <v>109</v>
      </c>
      <c r="B4" s="140" t="s">
        <v>644</v>
      </c>
      <c r="C4" s="140" t="s">
        <v>153</v>
      </c>
      <c r="D4" s="140" t="s">
        <v>1232</v>
      </c>
      <c r="E4" s="140"/>
      <c r="F4" s="140"/>
      <c r="G4" s="143">
        <v>1</v>
      </c>
      <c r="H4" s="140" t="s">
        <v>1233</v>
      </c>
      <c r="I4" s="140" t="s">
        <v>1233</v>
      </c>
      <c r="J4" s="140" t="s">
        <v>1234</v>
      </c>
      <c r="K4" s="77"/>
      <c r="L4" s="77"/>
      <c r="M4" s="77"/>
      <c r="N4" s="77"/>
      <c r="O4" s="77"/>
      <c r="P4" s="77"/>
      <c r="Q4" s="77"/>
      <c r="R4" s="77"/>
      <c r="S4" s="77"/>
      <c r="T4" s="77"/>
      <c r="U4" s="77"/>
      <c r="V4" s="77"/>
      <c r="W4" s="77"/>
      <c r="X4" s="77"/>
    </row>
    <row r="5" spans="1:24" ht="393" customHeight="1">
      <c r="A5" s="140" t="s">
        <v>109</v>
      </c>
      <c r="B5" s="140" t="s">
        <v>644</v>
      </c>
      <c r="C5" s="140" t="s">
        <v>153</v>
      </c>
      <c r="D5" s="140" t="s">
        <v>1232</v>
      </c>
      <c r="E5" s="140"/>
      <c r="F5" s="140"/>
      <c r="G5" s="143">
        <v>2</v>
      </c>
      <c r="H5" s="140" t="s">
        <v>1235</v>
      </c>
      <c r="I5" s="140" t="s">
        <v>1236</v>
      </c>
      <c r="J5" s="140" t="s">
        <v>1237</v>
      </c>
      <c r="K5" s="77"/>
      <c r="L5" s="77"/>
      <c r="M5" s="77"/>
      <c r="N5" s="77"/>
      <c r="O5" s="77"/>
      <c r="P5" s="77"/>
      <c r="Q5" s="77"/>
      <c r="R5" s="77"/>
      <c r="S5" s="77"/>
      <c r="T5" s="77"/>
      <c r="U5" s="77"/>
      <c r="V5" s="77"/>
      <c r="W5" s="77"/>
      <c r="X5" s="77"/>
    </row>
    <row r="6" spans="1:24" ht="409.5">
      <c r="A6" s="140" t="s">
        <v>109</v>
      </c>
      <c r="B6" s="140" t="s">
        <v>644</v>
      </c>
      <c r="C6" s="140" t="s">
        <v>153</v>
      </c>
      <c r="D6" s="140" t="s">
        <v>1232</v>
      </c>
      <c r="E6" s="140"/>
      <c r="F6" s="140"/>
      <c r="G6" s="143">
        <v>3</v>
      </c>
      <c r="H6" s="140" t="s">
        <v>1238</v>
      </c>
      <c r="I6" s="140" t="s">
        <v>1239</v>
      </c>
      <c r="J6" s="140" t="s">
        <v>1240</v>
      </c>
      <c r="K6" s="77"/>
      <c r="L6" s="77"/>
      <c r="M6" s="77"/>
      <c r="N6" s="77"/>
      <c r="O6" s="77"/>
      <c r="P6" s="77"/>
      <c r="Q6" s="77"/>
      <c r="R6" s="77"/>
      <c r="S6" s="77"/>
      <c r="T6" s="77"/>
      <c r="U6" s="77"/>
      <c r="V6" s="77"/>
      <c r="W6" s="77"/>
      <c r="X6" s="77"/>
    </row>
    <row r="7" spans="1:24" ht="38.25">
      <c r="A7" s="140" t="s">
        <v>109</v>
      </c>
      <c r="B7" s="140" t="s">
        <v>644</v>
      </c>
      <c r="C7" s="140" t="s">
        <v>153</v>
      </c>
      <c r="D7" s="140" t="s">
        <v>1232</v>
      </c>
      <c r="E7" s="142"/>
      <c r="F7" s="142"/>
      <c r="G7" s="144">
        <v>4</v>
      </c>
      <c r="H7" s="142" t="s">
        <v>1241</v>
      </c>
      <c r="I7" s="142" t="s">
        <v>1242</v>
      </c>
      <c r="J7" s="142" t="s">
        <v>1243</v>
      </c>
    </row>
    <row r="8" spans="1:24" ht="280.5">
      <c r="A8" s="140" t="s">
        <v>109</v>
      </c>
      <c r="B8" s="140" t="s">
        <v>644</v>
      </c>
      <c r="C8" s="140" t="s">
        <v>153</v>
      </c>
      <c r="D8" s="140" t="s">
        <v>1232</v>
      </c>
      <c r="E8" s="142"/>
      <c r="F8" s="142"/>
      <c r="G8" s="144">
        <v>5</v>
      </c>
      <c r="H8" s="142" t="s">
        <v>1244</v>
      </c>
      <c r="I8" s="142" t="s">
        <v>1245</v>
      </c>
      <c r="J8" s="142" t="s">
        <v>1246</v>
      </c>
    </row>
    <row r="9" spans="1:24" ht="89.25">
      <c r="A9" s="140" t="s">
        <v>109</v>
      </c>
      <c r="B9" s="140" t="s">
        <v>644</v>
      </c>
      <c r="C9" s="140" t="s">
        <v>153</v>
      </c>
      <c r="D9" s="140" t="s">
        <v>1232</v>
      </c>
      <c r="E9" s="142"/>
      <c r="F9" s="142"/>
      <c r="G9" s="144">
        <v>6</v>
      </c>
      <c r="H9" s="142" t="s">
        <v>1247</v>
      </c>
      <c r="I9" s="142" t="s">
        <v>1248</v>
      </c>
      <c r="J9" s="142" t="s">
        <v>1249</v>
      </c>
    </row>
    <row r="10" spans="1:24" ht="63.75">
      <c r="A10" s="140" t="s">
        <v>109</v>
      </c>
      <c r="B10" s="140" t="s">
        <v>644</v>
      </c>
      <c r="C10" s="140" t="s">
        <v>153</v>
      </c>
      <c r="D10" s="140" t="s">
        <v>1232</v>
      </c>
      <c r="E10" s="142"/>
      <c r="F10" s="142"/>
      <c r="G10" s="144">
        <v>8</v>
      </c>
      <c r="H10" s="142" t="s">
        <v>1250</v>
      </c>
      <c r="I10" s="142" t="s">
        <v>1251</v>
      </c>
      <c r="J10" s="142" t="s">
        <v>1252</v>
      </c>
    </row>
    <row r="11" spans="1:24" ht="51">
      <c r="A11" s="140" t="s">
        <v>109</v>
      </c>
      <c r="B11" s="140" t="s">
        <v>641</v>
      </c>
      <c r="C11" s="140" t="s">
        <v>149</v>
      </c>
      <c r="D11" s="140" t="s">
        <v>1253</v>
      </c>
      <c r="E11" s="142"/>
      <c r="F11" s="142"/>
      <c r="G11" s="144">
        <v>2</v>
      </c>
      <c r="H11" s="142" t="s">
        <v>1254</v>
      </c>
      <c r="I11" s="142" t="s">
        <v>1255</v>
      </c>
      <c r="J11" s="142" t="s">
        <v>1256</v>
      </c>
    </row>
    <row r="12" spans="1:24" ht="51">
      <c r="A12" s="140" t="s">
        <v>109</v>
      </c>
      <c r="B12" s="140" t="s">
        <v>641</v>
      </c>
      <c r="C12" s="140" t="s">
        <v>149</v>
      </c>
      <c r="D12" s="140" t="s">
        <v>1253</v>
      </c>
      <c r="E12" s="142"/>
      <c r="F12" s="142"/>
      <c r="G12" s="144">
        <v>3</v>
      </c>
      <c r="H12" s="142" t="s">
        <v>1257</v>
      </c>
      <c r="I12" s="142" t="s">
        <v>1258</v>
      </c>
      <c r="J12" s="142" t="s">
        <v>1259</v>
      </c>
    </row>
    <row r="13" spans="1:24" ht="76.5">
      <c r="A13" s="140" t="s">
        <v>109</v>
      </c>
      <c r="B13" s="140" t="s">
        <v>641</v>
      </c>
      <c r="C13" s="140" t="s">
        <v>149</v>
      </c>
      <c r="D13" s="140" t="s">
        <v>1253</v>
      </c>
      <c r="E13" s="142"/>
      <c r="F13" s="142"/>
      <c r="G13" s="144">
        <v>7</v>
      </c>
      <c r="H13" s="142" t="s">
        <v>1260</v>
      </c>
      <c r="I13" s="142" t="s">
        <v>1261</v>
      </c>
      <c r="J13" s="142" t="s">
        <v>1262</v>
      </c>
    </row>
    <row r="14" spans="1:24" ht="63.75">
      <c r="A14" s="140" t="s">
        <v>109</v>
      </c>
      <c r="B14" s="140" t="s">
        <v>641</v>
      </c>
      <c r="C14" s="140" t="s">
        <v>149</v>
      </c>
      <c r="D14" s="140" t="s">
        <v>1253</v>
      </c>
      <c r="E14" s="142"/>
      <c r="F14" s="142"/>
      <c r="G14" s="144">
        <v>8</v>
      </c>
      <c r="H14" s="142" t="s">
        <v>1263</v>
      </c>
      <c r="I14" s="142" t="s">
        <v>1264</v>
      </c>
      <c r="J14" s="142" t="s">
        <v>1265</v>
      </c>
    </row>
    <row r="15" spans="1:24" ht="25.5">
      <c r="A15" s="140" t="s">
        <v>109</v>
      </c>
      <c r="B15" s="140" t="s">
        <v>641</v>
      </c>
      <c r="C15" s="140" t="s">
        <v>149</v>
      </c>
      <c r="D15" s="140" t="s">
        <v>1253</v>
      </c>
      <c r="E15" s="142"/>
      <c r="F15" s="142"/>
      <c r="G15" s="144">
        <v>9</v>
      </c>
      <c r="H15" s="142" t="s">
        <v>1266</v>
      </c>
      <c r="I15" s="142" t="s">
        <v>1267</v>
      </c>
      <c r="J15" s="142" t="s">
        <v>1268</v>
      </c>
    </row>
    <row r="16" spans="1:24" ht="51">
      <c r="A16" s="140" t="s">
        <v>109</v>
      </c>
      <c r="B16" s="140" t="s">
        <v>641</v>
      </c>
      <c r="C16" s="140" t="s">
        <v>149</v>
      </c>
      <c r="D16" s="140" t="s">
        <v>1253</v>
      </c>
      <c r="E16" s="142"/>
      <c r="F16" s="142"/>
      <c r="G16" s="144">
        <v>10</v>
      </c>
      <c r="H16" s="142" t="s">
        <v>1269</v>
      </c>
      <c r="I16" s="142" t="s">
        <v>1270</v>
      </c>
      <c r="J16" s="142" t="s">
        <v>1271</v>
      </c>
    </row>
    <row r="17" spans="1:10" ht="165.75">
      <c r="A17" s="140" t="s">
        <v>109</v>
      </c>
      <c r="B17" s="140" t="s">
        <v>812</v>
      </c>
      <c r="C17" s="140" t="s">
        <v>185</v>
      </c>
      <c r="D17" s="140" t="s">
        <v>1272</v>
      </c>
      <c r="E17" s="142"/>
      <c r="F17" s="142"/>
      <c r="G17" s="144">
        <v>2</v>
      </c>
      <c r="H17" s="142" t="s">
        <v>1273</v>
      </c>
      <c r="I17" s="142" t="s">
        <v>1274</v>
      </c>
      <c r="J17" s="142" t="s">
        <v>1275</v>
      </c>
    </row>
    <row r="18" spans="1:10" ht="114.75">
      <c r="A18" s="140" t="s">
        <v>109</v>
      </c>
      <c r="B18" s="140" t="s">
        <v>812</v>
      </c>
      <c r="C18" s="140" t="s">
        <v>185</v>
      </c>
      <c r="D18" s="140" t="s">
        <v>1272</v>
      </c>
      <c r="E18" s="142"/>
      <c r="F18" s="142"/>
      <c r="G18" s="144">
        <v>8</v>
      </c>
      <c r="H18" s="142" t="s">
        <v>1276</v>
      </c>
      <c r="I18" s="142" t="s">
        <v>1277</v>
      </c>
      <c r="J18" s="262" t="s">
        <v>1278</v>
      </c>
    </row>
    <row r="19" spans="1:10" ht="204">
      <c r="A19" s="140" t="s">
        <v>109</v>
      </c>
      <c r="B19" s="140" t="s">
        <v>812</v>
      </c>
      <c r="C19" s="140" t="s">
        <v>185</v>
      </c>
      <c r="D19" s="140" t="s">
        <v>1272</v>
      </c>
      <c r="E19" s="142"/>
      <c r="F19" s="142"/>
      <c r="G19" s="144">
        <v>9</v>
      </c>
      <c r="H19" s="142" t="s">
        <v>1279</v>
      </c>
      <c r="I19" s="142" t="s">
        <v>1280</v>
      </c>
      <c r="J19" s="262" t="s">
        <v>1281</v>
      </c>
    </row>
    <row r="20" spans="1:10" ht="51">
      <c r="A20" s="140" t="s">
        <v>109</v>
      </c>
      <c r="B20" s="140" t="s">
        <v>812</v>
      </c>
      <c r="C20" s="140" t="s">
        <v>185</v>
      </c>
      <c r="D20" s="140" t="s">
        <v>1272</v>
      </c>
      <c r="E20" s="142"/>
      <c r="F20" s="142"/>
      <c r="G20" s="144">
        <v>10</v>
      </c>
      <c r="H20" s="142" t="s">
        <v>1282</v>
      </c>
      <c r="I20" s="142" t="s">
        <v>1283</v>
      </c>
      <c r="J20" s="142" t="s">
        <v>1284</v>
      </c>
    </row>
    <row r="21" spans="1:10" ht="165.75">
      <c r="A21" s="140" t="s">
        <v>109</v>
      </c>
      <c r="B21" s="140" t="s">
        <v>812</v>
      </c>
      <c r="C21" s="140" t="s">
        <v>185</v>
      </c>
      <c r="D21" s="140" t="s">
        <v>1272</v>
      </c>
      <c r="E21" s="142"/>
      <c r="F21" s="142"/>
      <c r="G21" s="144">
        <v>12</v>
      </c>
      <c r="H21" s="142" t="s">
        <v>1285</v>
      </c>
      <c r="I21" s="142" t="s">
        <v>1286</v>
      </c>
      <c r="J21" s="262" t="s">
        <v>1287</v>
      </c>
    </row>
    <row r="22" spans="1:10" ht="178.5">
      <c r="A22" s="140" t="s">
        <v>109</v>
      </c>
      <c r="B22" s="140" t="s">
        <v>812</v>
      </c>
      <c r="C22" s="140" t="s">
        <v>185</v>
      </c>
      <c r="D22" s="140" t="s">
        <v>1272</v>
      </c>
      <c r="E22" s="142"/>
      <c r="F22" s="142"/>
      <c r="G22" s="144">
        <v>13</v>
      </c>
      <c r="H22" s="142" t="s">
        <v>1288</v>
      </c>
      <c r="I22" s="142" t="s">
        <v>1289</v>
      </c>
      <c r="J22" s="262" t="s">
        <v>1290</v>
      </c>
    </row>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G1001"/>
  <sheetViews>
    <sheetView zoomScale="85" zoomScaleNormal="85" workbookViewId="0">
      <selection activeCell="C1" sqref="C1"/>
    </sheetView>
  </sheetViews>
  <sheetFormatPr defaultColWidth="12.5703125" defaultRowHeight="15" customHeight="1"/>
  <cols>
    <col min="1" max="1" width="4.7109375" style="23" customWidth="1"/>
    <col min="2" max="2" width="11.140625" style="23" customWidth="1"/>
    <col min="3" max="3" width="16.28515625" style="23" customWidth="1"/>
    <col min="4" max="4" width="8.5703125" style="23" customWidth="1"/>
    <col min="5" max="5" width="27.28515625" style="23" customWidth="1"/>
    <col min="6" max="7" width="10.85546875" style="23" customWidth="1"/>
    <col min="8" max="8" width="15.140625" style="23" customWidth="1"/>
    <col min="9" max="10" width="10.85546875" style="23" customWidth="1"/>
    <col min="11" max="11" width="6.140625" style="23" customWidth="1"/>
    <col min="12" max="14" width="10.85546875" style="23" customWidth="1"/>
    <col min="15" max="15" width="9" style="23" customWidth="1"/>
    <col min="16" max="16" width="15.85546875" style="23" customWidth="1"/>
    <col min="17" max="33" width="14.42578125" style="23" customWidth="1"/>
    <col min="34" max="16384" width="12.5703125" style="23"/>
  </cols>
  <sheetData>
    <row r="1" spans="1:33" ht="15" customHeight="1">
      <c r="A1" s="20" t="s">
        <v>1291</v>
      </c>
      <c r="B1" s="20"/>
      <c r="C1" s="20"/>
      <c r="D1" s="35"/>
      <c r="E1" s="21"/>
      <c r="F1" s="21"/>
      <c r="G1" s="21"/>
      <c r="H1" s="21"/>
      <c r="I1" s="21"/>
      <c r="J1" s="21"/>
      <c r="K1" s="21"/>
      <c r="L1" s="37"/>
      <c r="M1" s="21"/>
      <c r="N1" s="21"/>
      <c r="O1" s="21"/>
      <c r="P1" s="21"/>
      <c r="Q1" s="21"/>
      <c r="R1" s="21"/>
      <c r="S1" s="21"/>
      <c r="T1" s="21"/>
      <c r="U1" s="21"/>
      <c r="V1" s="21"/>
      <c r="W1" s="21"/>
      <c r="X1" s="21"/>
      <c r="Y1" s="21"/>
      <c r="Z1" s="21"/>
      <c r="AA1" s="21"/>
      <c r="AB1" s="21"/>
      <c r="AC1" s="21"/>
      <c r="AD1" s="21"/>
      <c r="AE1" s="21"/>
      <c r="AF1" s="21"/>
      <c r="AG1" s="21"/>
    </row>
    <row r="2" spans="1:33" ht="114.75">
      <c r="A2" s="24" t="s">
        <v>92</v>
      </c>
      <c r="B2" s="24" t="s">
        <v>1292</v>
      </c>
      <c r="C2" s="24" t="s">
        <v>842</v>
      </c>
      <c r="D2" s="38" t="s">
        <v>147</v>
      </c>
      <c r="E2" s="24" t="s">
        <v>1293</v>
      </c>
      <c r="F2" s="24" t="s">
        <v>1294</v>
      </c>
      <c r="G2" s="25" t="s">
        <v>1295</v>
      </c>
      <c r="H2" s="38" t="s">
        <v>1296</v>
      </c>
      <c r="I2" s="24" t="s">
        <v>1297</v>
      </c>
      <c r="J2" s="24" t="s">
        <v>1298</v>
      </c>
      <c r="K2" s="24" t="s">
        <v>1299</v>
      </c>
      <c r="L2" s="38" t="s">
        <v>426</v>
      </c>
      <c r="M2" s="24" t="s">
        <v>1300</v>
      </c>
      <c r="N2" s="24" t="s">
        <v>1301</v>
      </c>
      <c r="O2" s="24" t="s">
        <v>1302</v>
      </c>
      <c r="P2" s="24" t="s">
        <v>847</v>
      </c>
      <c r="Q2" s="101" t="s">
        <v>1303</v>
      </c>
      <c r="R2" s="101" t="s">
        <v>1304</v>
      </c>
      <c r="S2" s="145" t="s">
        <v>1305</v>
      </c>
      <c r="T2" s="31"/>
      <c r="U2" s="31"/>
      <c r="V2" s="31"/>
      <c r="W2" s="31"/>
      <c r="X2" s="31"/>
      <c r="Y2" s="31"/>
      <c r="Z2" s="31"/>
      <c r="AA2" s="31"/>
      <c r="AB2" s="31"/>
      <c r="AC2" s="31"/>
      <c r="AD2" s="31"/>
      <c r="AE2" s="31"/>
      <c r="AF2" s="31"/>
      <c r="AG2" s="31"/>
    </row>
    <row r="3" spans="1:33" s="250" customFormat="1" ht="12.75">
      <c r="A3" s="170" t="s">
        <v>850</v>
      </c>
      <c r="B3" s="170" t="s">
        <v>1306</v>
      </c>
      <c r="C3" s="170" t="s">
        <v>851</v>
      </c>
      <c r="D3" s="170" t="s">
        <v>852</v>
      </c>
      <c r="E3" s="170" t="s">
        <v>1307</v>
      </c>
      <c r="F3" s="170" t="s">
        <v>1307</v>
      </c>
      <c r="G3" s="170" t="s">
        <v>1306</v>
      </c>
      <c r="H3" s="170" t="s">
        <v>1308</v>
      </c>
      <c r="I3" s="170" t="s">
        <v>1306</v>
      </c>
      <c r="J3" s="170" t="s">
        <v>1306</v>
      </c>
      <c r="K3" s="170" t="s">
        <v>1308</v>
      </c>
      <c r="L3" s="170" t="s">
        <v>1309</v>
      </c>
      <c r="M3" s="170" t="s">
        <v>1306</v>
      </c>
      <c r="N3" s="170" t="s">
        <v>1306</v>
      </c>
      <c r="O3" s="170" t="s">
        <v>1306</v>
      </c>
      <c r="P3" s="170" t="s">
        <v>1306</v>
      </c>
      <c r="Q3" s="171" t="s">
        <v>1310</v>
      </c>
      <c r="R3" s="171" t="s">
        <v>1310</v>
      </c>
      <c r="S3" s="171" t="s">
        <v>1310</v>
      </c>
      <c r="T3" s="85"/>
      <c r="U3" s="85"/>
      <c r="V3" s="85"/>
      <c r="W3" s="85"/>
      <c r="X3" s="85"/>
      <c r="Y3" s="85"/>
      <c r="Z3" s="85"/>
      <c r="AA3" s="85"/>
      <c r="AB3" s="85"/>
      <c r="AC3" s="85"/>
      <c r="AD3" s="85"/>
      <c r="AE3" s="85"/>
      <c r="AF3" s="85"/>
      <c r="AG3" s="85"/>
    </row>
    <row r="4" spans="1:33" ht="15.75" customHeight="1">
      <c r="A4" s="44" t="s">
        <v>109</v>
      </c>
      <c r="B4" s="44" t="s">
        <v>1311</v>
      </c>
      <c r="C4" s="41" t="s">
        <v>640</v>
      </c>
      <c r="D4" s="61" t="s">
        <v>149</v>
      </c>
      <c r="E4" s="68" t="s">
        <v>1312</v>
      </c>
      <c r="F4" s="41" t="s">
        <v>1313</v>
      </c>
      <c r="G4" s="40" t="s">
        <v>428</v>
      </c>
      <c r="H4" s="41" t="s">
        <v>384</v>
      </c>
      <c r="I4" s="263" t="s">
        <v>428</v>
      </c>
      <c r="J4" s="263" t="s">
        <v>428</v>
      </c>
      <c r="K4" s="41" t="s">
        <v>912</v>
      </c>
      <c r="L4" s="41" t="s">
        <v>428</v>
      </c>
      <c r="M4" s="44" t="s">
        <v>859</v>
      </c>
      <c r="N4" s="44" t="s">
        <v>859</v>
      </c>
      <c r="O4" s="44" t="s">
        <v>859</v>
      </c>
      <c r="P4" s="41" t="s">
        <v>1314</v>
      </c>
      <c r="Q4" s="102">
        <v>0</v>
      </c>
      <c r="R4" s="102">
        <v>0</v>
      </c>
      <c r="S4" s="110"/>
      <c r="T4" s="21"/>
      <c r="U4" s="21"/>
      <c r="V4" s="21"/>
      <c r="W4" s="21"/>
      <c r="X4" s="21"/>
      <c r="Y4" s="21"/>
      <c r="Z4" s="21"/>
      <c r="AA4" s="21"/>
      <c r="AB4" s="21"/>
      <c r="AC4" s="21"/>
      <c r="AD4" s="21"/>
      <c r="AE4" s="21"/>
      <c r="AF4" s="21"/>
      <c r="AG4" s="21"/>
    </row>
    <row r="5" spans="1:33" ht="15.75" customHeight="1">
      <c r="A5" s="44" t="s">
        <v>109</v>
      </c>
      <c r="B5" s="44" t="s">
        <v>1311</v>
      </c>
      <c r="C5" s="41" t="s">
        <v>640</v>
      </c>
      <c r="D5" s="61" t="s">
        <v>149</v>
      </c>
      <c r="E5" s="68" t="s">
        <v>1315</v>
      </c>
      <c r="F5" s="41" t="s">
        <v>1316</v>
      </c>
      <c r="G5" s="40" t="s">
        <v>428</v>
      </c>
      <c r="H5" s="41" t="s">
        <v>384</v>
      </c>
      <c r="I5" s="263" t="s">
        <v>428</v>
      </c>
      <c r="J5" s="263" t="s">
        <v>428</v>
      </c>
      <c r="K5" s="41" t="s">
        <v>912</v>
      </c>
      <c r="L5" s="41" t="s">
        <v>433</v>
      </c>
      <c r="M5" s="44" t="s">
        <v>859</v>
      </c>
      <c r="N5" s="44" t="s">
        <v>859</v>
      </c>
      <c r="O5" s="44" t="s">
        <v>859</v>
      </c>
      <c r="P5" s="39"/>
      <c r="Q5" s="102">
        <v>0</v>
      </c>
      <c r="R5" s="102">
        <v>0</v>
      </c>
      <c r="S5" s="110"/>
      <c r="T5" s="21"/>
      <c r="U5" s="21"/>
      <c r="V5" s="21"/>
      <c r="W5" s="21"/>
      <c r="X5" s="21"/>
      <c r="Y5" s="21"/>
      <c r="Z5" s="21"/>
      <c r="AA5" s="21"/>
      <c r="AB5" s="21"/>
      <c r="AC5" s="21"/>
      <c r="AD5" s="21"/>
      <c r="AE5" s="21"/>
      <c r="AF5" s="21"/>
      <c r="AG5" s="21"/>
    </row>
    <row r="6" spans="1:33" ht="15.75" customHeight="1">
      <c r="A6" s="44" t="s">
        <v>109</v>
      </c>
      <c r="B6" s="44" t="s">
        <v>1311</v>
      </c>
      <c r="C6" s="41" t="s">
        <v>640</v>
      </c>
      <c r="D6" s="61" t="s">
        <v>149</v>
      </c>
      <c r="E6" s="68" t="s">
        <v>1317</v>
      </c>
      <c r="F6" s="41" t="s">
        <v>1313</v>
      </c>
      <c r="G6" s="40" t="s">
        <v>428</v>
      </c>
      <c r="H6" s="41" t="s">
        <v>384</v>
      </c>
      <c r="I6" s="263" t="s">
        <v>428</v>
      </c>
      <c r="J6" s="263" t="s">
        <v>428</v>
      </c>
      <c r="K6" s="41" t="s">
        <v>912</v>
      </c>
      <c r="L6" s="41" t="s">
        <v>433</v>
      </c>
      <c r="M6" s="44" t="s">
        <v>859</v>
      </c>
      <c r="N6" s="44" t="s">
        <v>859</v>
      </c>
      <c r="O6" s="44" t="s">
        <v>859</v>
      </c>
      <c r="P6" s="39"/>
      <c r="Q6" s="102">
        <v>0</v>
      </c>
      <c r="R6" s="102">
        <v>0</v>
      </c>
      <c r="S6" s="110"/>
      <c r="T6" s="21"/>
      <c r="U6" s="21"/>
      <c r="V6" s="21"/>
      <c r="W6" s="21"/>
      <c r="X6" s="21"/>
      <c r="Y6" s="21"/>
      <c r="Z6" s="21"/>
      <c r="AA6" s="21"/>
      <c r="AB6" s="21"/>
      <c r="AC6" s="21"/>
      <c r="AD6" s="21"/>
      <c r="AE6" s="21"/>
      <c r="AF6" s="21"/>
      <c r="AG6" s="21"/>
    </row>
    <row r="7" spans="1:33" ht="15.75" customHeight="1">
      <c r="A7" s="44" t="s">
        <v>109</v>
      </c>
      <c r="B7" s="44" t="s">
        <v>1311</v>
      </c>
      <c r="C7" s="41" t="s">
        <v>640</v>
      </c>
      <c r="D7" s="61" t="s">
        <v>149</v>
      </c>
      <c r="E7" s="68" t="s">
        <v>1318</v>
      </c>
      <c r="F7" s="41" t="s">
        <v>1313</v>
      </c>
      <c r="G7" s="40" t="s">
        <v>428</v>
      </c>
      <c r="H7" s="41" t="s">
        <v>384</v>
      </c>
      <c r="I7" s="264">
        <v>1.11493528527801E-5</v>
      </c>
      <c r="J7" s="263" t="s">
        <v>428</v>
      </c>
      <c r="K7" s="41" t="s">
        <v>912</v>
      </c>
      <c r="L7" s="41" t="s">
        <v>433</v>
      </c>
      <c r="M7" s="44" t="s">
        <v>859</v>
      </c>
      <c r="N7" s="44" t="s">
        <v>859</v>
      </c>
      <c r="O7" s="44" t="s">
        <v>859</v>
      </c>
      <c r="P7" s="39"/>
      <c r="Q7" s="102">
        <v>0</v>
      </c>
      <c r="R7" s="102">
        <v>0</v>
      </c>
      <c r="S7" s="110"/>
      <c r="T7" s="21"/>
      <c r="U7" s="21"/>
      <c r="V7" s="21"/>
      <c r="W7" s="21"/>
      <c r="X7" s="21"/>
      <c r="Y7" s="21"/>
      <c r="Z7" s="21"/>
      <c r="AA7" s="21"/>
      <c r="AB7" s="21"/>
      <c r="AC7" s="21"/>
      <c r="AD7" s="21"/>
      <c r="AE7" s="21"/>
      <c r="AF7" s="21"/>
      <c r="AG7" s="21"/>
    </row>
    <row r="8" spans="1:33" ht="15.75" customHeight="1">
      <c r="A8" s="44" t="s">
        <v>109</v>
      </c>
      <c r="B8" s="44" t="s">
        <v>1311</v>
      </c>
      <c r="C8" s="41" t="s">
        <v>640</v>
      </c>
      <c r="D8" s="61" t="s">
        <v>149</v>
      </c>
      <c r="E8" s="68" t="s">
        <v>1319</v>
      </c>
      <c r="F8" s="41" t="s">
        <v>1313</v>
      </c>
      <c r="G8" s="265">
        <v>8390.4060000000009</v>
      </c>
      <c r="H8" s="41" t="s">
        <v>384</v>
      </c>
      <c r="I8" s="266">
        <v>3.0499999999999999E-2</v>
      </c>
      <c r="J8" s="263" t="s">
        <v>1320</v>
      </c>
      <c r="K8" s="41" t="s">
        <v>912</v>
      </c>
      <c r="L8" s="41" t="s">
        <v>428</v>
      </c>
      <c r="M8" s="44" t="s">
        <v>859</v>
      </c>
      <c r="N8" s="44" t="s">
        <v>14</v>
      </c>
      <c r="O8" s="44" t="s">
        <v>14</v>
      </c>
      <c r="P8" s="39"/>
      <c r="Q8" s="102">
        <f>6935+6623</f>
        <v>13558</v>
      </c>
      <c r="R8" s="102">
        <f>1+1</f>
        <v>2</v>
      </c>
      <c r="S8" s="110" t="s">
        <v>1321</v>
      </c>
      <c r="T8" s="21"/>
      <c r="U8" s="21"/>
      <c r="V8" s="21"/>
      <c r="W8" s="21"/>
      <c r="X8" s="21"/>
      <c r="Y8" s="21"/>
      <c r="Z8" s="21"/>
      <c r="AA8" s="21"/>
      <c r="AB8" s="21"/>
      <c r="AC8" s="21"/>
      <c r="AD8" s="21"/>
      <c r="AE8" s="21"/>
      <c r="AF8" s="21"/>
      <c r="AG8" s="21"/>
    </row>
    <row r="9" spans="1:33" ht="15.75" customHeight="1">
      <c r="A9" s="44" t="s">
        <v>109</v>
      </c>
      <c r="B9" s="44" t="s">
        <v>1311</v>
      </c>
      <c r="C9" s="41" t="s">
        <v>640</v>
      </c>
      <c r="D9" s="61" t="s">
        <v>149</v>
      </c>
      <c r="E9" s="68" t="s">
        <v>1322</v>
      </c>
      <c r="F9" s="41" t="s">
        <v>1313</v>
      </c>
      <c r="G9" s="40" t="s">
        <v>428</v>
      </c>
      <c r="H9" s="41" t="s">
        <v>384</v>
      </c>
      <c r="I9" s="263" t="s">
        <v>428</v>
      </c>
      <c r="J9" s="263" t="s">
        <v>428</v>
      </c>
      <c r="K9" s="41" t="s">
        <v>912</v>
      </c>
      <c r="L9" s="627" t="s">
        <v>433</v>
      </c>
      <c r="M9" s="44" t="s">
        <v>859</v>
      </c>
      <c r="N9" s="44" t="s">
        <v>859</v>
      </c>
      <c r="O9" s="44" t="s">
        <v>859</v>
      </c>
      <c r="P9" s="39"/>
      <c r="Q9" s="102">
        <f>0+552</f>
        <v>552</v>
      </c>
      <c r="R9" s="102">
        <v>1</v>
      </c>
      <c r="S9" s="110" t="s">
        <v>1323</v>
      </c>
      <c r="T9" s="21"/>
      <c r="U9" s="21"/>
      <c r="V9" s="21"/>
      <c r="W9" s="21"/>
      <c r="X9" s="21"/>
      <c r="Y9" s="21"/>
      <c r="Z9" s="21"/>
      <c r="AA9" s="21"/>
      <c r="AB9" s="21"/>
      <c r="AC9" s="21"/>
      <c r="AD9" s="21"/>
      <c r="AE9" s="21"/>
      <c r="AF9" s="21"/>
      <c r="AG9" s="21"/>
    </row>
    <row r="10" spans="1:33" ht="15.75" customHeight="1">
      <c r="A10" s="44" t="s">
        <v>109</v>
      </c>
      <c r="B10" s="44" t="s">
        <v>1311</v>
      </c>
      <c r="C10" s="41" t="s">
        <v>640</v>
      </c>
      <c r="D10" s="61" t="s">
        <v>149</v>
      </c>
      <c r="E10" s="68" t="s">
        <v>1324</v>
      </c>
      <c r="F10" s="41" t="s">
        <v>1313</v>
      </c>
      <c r="G10" s="265">
        <v>29.62874613333334</v>
      </c>
      <c r="H10" s="41" t="s">
        <v>384</v>
      </c>
      <c r="I10" s="263" t="s">
        <v>428</v>
      </c>
      <c r="J10" s="263" t="s">
        <v>1320</v>
      </c>
      <c r="K10" s="41" t="s">
        <v>912</v>
      </c>
      <c r="L10" s="627" t="s">
        <v>433</v>
      </c>
      <c r="M10" s="44" t="s">
        <v>859</v>
      </c>
      <c r="N10" s="44" t="s">
        <v>859</v>
      </c>
      <c r="O10" s="44" t="s">
        <v>859</v>
      </c>
      <c r="P10" s="39"/>
      <c r="Q10" s="102">
        <v>0</v>
      </c>
      <c r="R10" s="102">
        <v>0</v>
      </c>
      <c r="S10" s="110"/>
      <c r="T10" s="21"/>
      <c r="U10" s="21"/>
      <c r="V10" s="21"/>
      <c r="W10" s="21"/>
      <c r="X10" s="21"/>
      <c r="Y10" s="21"/>
      <c r="Z10" s="21"/>
      <c r="AA10" s="21"/>
      <c r="AB10" s="21"/>
      <c r="AC10" s="21"/>
      <c r="AD10" s="21"/>
      <c r="AE10" s="21"/>
      <c r="AF10" s="21"/>
      <c r="AG10" s="21"/>
    </row>
    <row r="11" spans="1:33" ht="15.75" customHeight="1">
      <c r="A11" s="44" t="s">
        <v>109</v>
      </c>
      <c r="B11" s="44" t="s">
        <v>1311</v>
      </c>
      <c r="C11" s="41" t="s">
        <v>640</v>
      </c>
      <c r="D11" s="61" t="s">
        <v>149</v>
      </c>
      <c r="E11" s="68" t="s">
        <v>1325</v>
      </c>
      <c r="F11" s="41" t="s">
        <v>1313</v>
      </c>
      <c r="G11" s="40" t="s">
        <v>428</v>
      </c>
      <c r="H11" s="41" t="s">
        <v>384</v>
      </c>
      <c r="I11" s="263" t="s">
        <v>428</v>
      </c>
      <c r="J11" s="263" t="s">
        <v>428</v>
      </c>
      <c r="K11" s="41" t="s">
        <v>912</v>
      </c>
      <c r="L11" s="627" t="s">
        <v>433</v>
      </c>
      <c r="M11" s="44" t="s">
        <v>859</v>
      </c>
      <c r="N11" s="44" t="s">
        <v>859</v>
      </c>
      <c r="O11" s="44" t="s">
        <v>859</v>
      </c>
      <c r="P11" s="39"/>
      <c r="Q11" s="102">
        <v>0</v>
      </c>
      <c r="R11" s="102">
        <v>0</v>
      </c>
      <c r="S11" s="110"/>
      <c r="T11" s="21"/>
      <c r="U11" s="21"/>
      <c r="V11" s="21"/>
      <c r="W11" s="21"/>
      <c r="X11" s="21"/>
      <c r="Y11" s="21"/>
      <c r="Z11" s="21"/>
      <c r="AA11" s="21"/>
      <c r="AB11" s="21"/>
      <c r="AC11" s="21"/>
      <c r="AD11" s="21"/>
      <c r="AE11" s="21"/>
      <c r="AF11" s="21"/>
      <c r="AG11" s="21"/>
    </row>
    <row r="12" spans="1:33" ht="15.75" customHeight="1">
      <c r="A12" s="44" t="s">
        <v>109</v>
      </c>
      <c r="B12" s="44" t="s">
        <v>1311</v>
      </c>
      <c r="C12" s="41" t="s">
        <v>640</v>
      </c>
      <c r="D12" s="61" t="s">
        <v>149</v>
      </c>
      <c r="E12" s="68" t="s">
        <v>1326</v>
      </c>
      <c r="F12" s="41" t="s">
        <v>1313</v>
      </c>
      <c r="G12" s="265">
        <v>104.85784516666682</v>
      </c>
      <c r="H12" s="41" t="s">
        <v>384</v>
      </c>
      <c r="I12" s="263" t="s">
        <v>428</v>
      </c>
      <c r="J12" s="263" t="s">
        <v>1320</v>
      </c>
      <c r="K12" s="41" t="s">
        <v>912</v>
      </c>
      <c r="L12" s="627" t="s">
        <v>433</v>
      </c>
      <c r="M12" s="44" t="s">
        <v>859</v>
      </c>
      <c r="N12" s="44" t="s">
        <v>859</v>
      </c>
      <c r="O12" s="44" t="s">
        <v>859</v>
      </c>
      <c r="P12" s="39"/>
      <c r="Q12" s="102">
        <v>418</v>
      </c>
      <c r="R12" s="102">
        <v>1</v>
      </c>
      <c r="S12" s="110" t="s">
        <v>1327</v>
      </c>
      <c r="T12" s="21"/>
      <c r="U12" s="21"/>
      <c r="V12" s="21"/>
      <c r="W12" s="21"/>
      <c r="X12" s="21"/>
      <c r="Y12" s="21"/>
      <c r="Z12" s="21"/>
      <c r="AA12" s="21"/>
      <c r="AB12" s="21"/>
      <c r="AC12" s="21"/>
      <c r="AD12" s="21"/>
      <c r="AE12" s="21"/>
      <c r="AF12" s="21"/>
      <c r="AG12" s="21"/>
    </row>
    <row r="13" spans="1:33" ht="15.75" customHeight="1">
      <c r="A13" s="44" t="s">
        <v>109</v>
      </c>
      <c r="B13" s="44" t="s">
        <v>1311</v>
      </c>
      <c r="C13" s="41" t="s">
        <v>640</v>
      </c>
      <c r="D13" s="61" t="s">
        <v>149</v>
      </c>
      <c r="E13" s="68" t="s">
        <v>1328</v>
      </c>
      <c r="F13" s="41" t="s">
        <v>1313</v>
      </c>
      <c r="G13" s="265">
        <v>1.7000000000000001E-2</v>
      </c>
      <c r="H13" s="41" t="s">
        <v>384</v>
      </c>
      <c r="I13" s="263" t="s">
        <v>428</v>
      </c>
      <c r="J13" s="263" t="s">
        <v>1320</v>
      </c>
      <c r="K13" s="41" t="s">
        <v>912</v>
      </c>
      <c r="L13" s="627" t="s">
        <v>433</v>
      </c>
      <c r="M13" s="44" t="s">
        <v>859</v>
      </c>
      <c r="N13" s="44" t="s">
        <v>859</v>
      </c>
      <c r="O13" s="44" t="s">
        <v>859</v>
      </c>
      <c r="P13" s="39"/>
      <c r="Q13" s="102">
        <v>0</v>
      </c>
      <c r="R13" s="102">
        <v>0</v>
      </c>
      <c r="S13" s="110"/>
      <c r="T13" s="21"/>
      <c r="U13" s="21"/>
      <c r="V13" s="21"/>
      <c r="W13" s="21"/>
      <c r="X13" s="21"/>
      <c r="Y13" s="21"/>
      <c r="Z13" s="21"/>
      <c r="AA13" s="21"/>
      <c r="AB13" s="21"/>
      <c r="AC13" s="21"/>
      <c r="AD13" s="21"/>
      <c r="AE13" s="21"/>
      <c r="AF13" s="21"/>
      <c r="AG13" s="21"/>
    </row>
    <row r="14" spans="1:33" ht="15.75" customHeight="1">
      <c r="A14" s="44" t="s">
        <v>109</v>
      </c>
      <c r="B14" s="44" t="s">
        <v>1311</v>
      </c>
      <c r="C14" s="41" t="s">
        <v>640</v>
      </c>
      <c r="D14" s="61" t="s">
        <v>149</v>
      </c>
      <c r="E14" s="68" t="s">
        <v>1329</v>
      </c>
      <c r="F14" s="41">
        <v>2</v>
      </c>
      <c r="G14" s="40" t="s">
        <v>428</v>
      </c>
      <c r="H14" s="41" t="s">
        <v>384</v>
      </c>
      <c r="I14" s="263" t="s">
        <v>428</v>
      </c>
      <c r="J14" s="263" t="s">
        <v>428</v>
      </c>
      <c r="K14" s="41" t="s">
        <v>912</v>
      </c>
      <c r="L14" s="627" t="s">
        <v>433</v>
      </c>
      <c r="M14" s="44" t="s">
        <v>859</v>
      </c>
      <c r="N14" s="44" t="s">
        <v>859</v>
      </c>
      <c r="O14" s="44" t="s">
        <v>859</v>
      </c>
      <c r="P14" s="39"/>
      <c r="Q14" s="102">
        <v>0</v>
      </c>
      <c r="R14" s="102">
        <v>0</v>
      </c>
      <c r="S14" s="110"/>
      <c r="T14" s="21"/>
      <c r="U14" s="21"/>
      <c r="V14" s="21"/>
      <c r="W14" s="21"/>
      <c r="X14" s="21"/>
      <c r="Y14" s="21"/>
      <c r="Z14" s="21"/>
      <c r="AA14" s="21"/>
      <c r="AB14" s="21"/>
      <c r="AC14" s="21"/>
      <c r="AD14" s="21"/>
      <c r="AE14" s="21"/>
      <c r="AF14" s="21"/>
      <c r="AG14" s="21"/>
    </row>
    <row r="15" spans="1:33" ht="15.75" customHeight="1">
      <c r="A15" s="44" t="s">
        <v>109</v>
      </c>
      <c r="B15" s="44" t="s">
        <v>1311</v>
      </c>
      <c r="C15" s="41" t="s">
        <v>640</v>
      </c>
      <c r="D15" s="61" t="s">
        <v>149</v>
      </c>
      <c r="E15" s="68" t="s">
        <v>1330</v>
      </c>
      <c r="F15" s="41" t="s">
        <v>1313</v>
      </c>
      <c r="G15" s="265">
        <v>0.12839999999999999</v>
      </c>
      <c r="H15" s="41" t="s">
        <v>384</v>
      </c>
      <c r="I15" s="263" t="s">
        <v>428</v>
      </c>
      <c r="J15" s="263" t="s">
        <v>1320</v>
      </c>
      <c r="K15" s="41" t="s">
        <v>912</v>
      </c>
      <c r="L15" s="627" t="s">
        <v>433</v>
      </c>
      <c r="M15" s="44" t="s">
        <v>859</v>
      </c>
      <c r="N15" s="44" t="s">
        <v>859</v>
      </c>
      <c r="O15" s="44" t="s">
        <v>859</v>
      </c>
      <c r="P15" s="39"/>
      <c r="Q15" s="102">
        <v>0</v>
      </c>
      <c r="R15" s="102">
        <v>0</v>
      </c>
      <c r="S15" s="110"/>
      <c r="T15" s="21"/>
      <c r="U15" s="21"/>
      <c r="V15" s="21"/>
      <c r="W15" s="21"/>
      <c r="X15" s="21"/>
      <c r="Y15" s="21"/>
      <c r="Z15" s="21"/>
      <c r="AA15" s="21"/>
      <c r="AB15" s="21"/>
      <c r="AC15" s="21"/>
      <c r="AD15" s="21"/>
      <c r="AE15" s="21"/>
      <c r="AF15" s="21"/>
      <c r="AG15" s="21"/>
    </row>
    <row r="16" spans="1:33" ht="15.75" customHeight="1">
      <c r="A16" s="44" t="s">
        <v>109</v>
      </c>
      <c r="B16" s="44" t="s">
        <v>1311</v>
      </c>
      <c r="C16" s="41" t="s">
        <v>640</v>
      </c>
      <c r="D16" s="61" t="s">
        <v>149</v>
      </c>
      <c r="E16" s="68" t="s">
        <v>1331</v>
      </c>
      <c r="F16" s="41" t="s">
        <v>1332</v>
      </c>
      <c r="G16" s="40" t="s">
        <v>428</v>
      </c>
      <c r="H16" s="41" t="s">
        <v>384</v>
      </c>
      <c r="I16" s="263" t="s">
        <v>428</v>
      </c>
      <c r="J16" s="263" t="s">
        <v>428</v>
      </c>
      <c r="K16" s="41" t="s">
        <v>912</v>
      </c>
      <c r="L16" s="627" t="s">
        <v>433</v>
      </c>
      <c r="M16" s="44" t="s">
        <v>859</v>
      </c>
      <c r="N16" s="44" t="s">
        <v>859</v>
      </c>
      <c r="O16" s="44" t="s">
        <v>859</v>
      </c>
      <c r="P16" s="39"/>
      <c r="Q16" s="102">
        <v>0</v>
      </c>
      <c r="R16" s="102">
        <v>0</v>
      </c>
      <c r="S16" s="110"/>
      <c r="T16" s="21"/>
      <c r="U16" s="21"/>
      <c r="V16" s="21"/>
      <c r="W16" s="21"/>
      <c r="X16" s="21"/>
      <c r="Y16" s="21"/>
      <c r="Z16" s="21"/>
      <c r="AA16" s="21"/>
      <c r="AB16" s="21"/>
      <c r="AC16" s="21"/>
      <c r="AD16" s="21"/>
      <c r="AE16" s="21"/>
      <c r="AF16" s="21"/>
      <c r="AG16" s="21"/>
    </row>
    <row r="17" spans="1:33" ht="15.75" customHeight="1">
      <c r="A17" s="44" t="s">
        <v>109</v>
      </c>
      <c r="B17" s="44" t="s">
        <v>1311</v>
      </c>
      <c r="C17" s="41" t="s">
        <v>640</v>
      </c>
      <c r="D17" s="61" t="s">
        <v>149</v>
      </c>
      <c r="E17" s="68" t="s">
        <v>1333</v>
      </c>
      <c r="F17" s="41" t="s">
        <v>1313</v>
      </c>
      <c r="G17" s="40" t="s">
        <v>428</v>
      </c>
      <c r="H17" s="41" t="s">
        <v>384</v>
      </c>
      <c r="I17" s="263" t="s">
        <v>428</v>
      </c>
      <c r="J17" s="263" t="s">
        <v>428</v>
      </c>
      <c r="K17" s="41" t="s">
        <v>912</v>
      </c>
      <c r="L17" s="627" t="s">
        <v>433</v>
      </c>
      <c r="M17" s="44" t="s">
        <v>859</v>
      </c>
      <c r="N17" s="44" t="s">
        <v>859</v>
      </c>
      <c r="O17" s="44" t="s">
        <v>859</v>
      </c>
      <c r="P17" s="39"/>
      <c r="Q17" s="102">
        <v>0</v>
      </c>
      <c r="R17" s="102">
        <v>0</v>
      </c>
      <c r="S17" s="110"/>
      <c r="T17" s="21"/>
      <c r="U17" s="21"/>
      <c r="V17" s="21"/>
      <c r="W17" s="21"/>
      <c r="X17" s="21"/>
      <c r="Y17" s="21"/>
      <c r="Z17" s="21"/>
      <c r="AA17" s="21"/>
      <c r="AB17" s="21"/>
      <c r="AC17" s="21"/>
      <c r="AD17" s="21"/>
      <c r="AE17" s="21"/>
      <c r="AF17" s="21"/>
      <c r="AG17" s="21"/>
    </row>
    <row r="18" spans="1:33" ht="15.75" customHeight="1">
      <c r="A18" s="44" t="s">
        <v>109</v>
      </c>
      <c r="B18" s="44" t="s">
        <v>1311</v>
      </c>
      <c r="C18" s="41" t="s">
        <v>640</v>
      </c>
      <c r="D18" s="61" t="s">
        <v>149</v>
      </c>
      <c r="E18" s="68" t="s">
        <v>1334</v>
      </c>
      <c r="F18" s="41" t="s">
        <v>1313</v>
      </c>
      <c r="G18" s="265">
        <v>60.363199999999978</v>
      </c>
      <c r="H18" s="41" t="s">
        <v>384</v>
      </c>
      <c r="I18" s="263" t="s">
        <v>428</v>
      </c>
      <c r="J18" s="263" t="s">
        <v>1320</v>
      </c>
      <c r="K18" s="41" t="s">
        <v>912</v>
      </c>
      <c r="L18" s="627" t="s">
        <v>433</v>
      </c>
      <c r="M18" s="44" t="s">
        <v>859</v>
      </c>
      <c r="N18" s="44" t="s">
        <v>859</v>
      </c>
      <c r="O18" s="44" t="s">
        <v>859</v>
      </c>
      <c r="P18" s="39"/>
      <c r="Q18" s="102">
        <v>0</v>
      </c>
      <c r="R18" s="102">
        <v>0</v>
      </c>
      <c r="S18" s="110"/>
      <c r="T18" s="21"/>
      <c r="U18" s="21"/>
      <c r="V18" s="21"/>
      <c r="W18" s="21"/>
      <c r="X18" s="21"/>
      <c r="Y18" s="21"/>
      <c r="Z18" s="21"/>
      <c r="AA18" s="21"/>
      <c r="AB18" s="21"/>
      <c r="AC18" s="21"/>
      <c r="AD18" s="21"/>
      <c r="AE18" s="21"/>
      <c r="AF18" s="21"/>
      <c r="AG18" s="21"/>
    </row>
    <row r="19" spans="1:33" ht="15.75" customHeight="1">
      <c r="A19" s="44" t="s">
        <v>109</v>
      </c>
      <c r="B19" s="44" t="s">
        <v>1311</v>
      </c>
      <c r="C19" s="41" t="s">
        <v>640</v>
      </c>
      <c r="D19" s="61" t="s">
        <v>149</v>
      </c>
      <c r="E19" s="68" t="s">
        <v>1335</v>
      </c>
      <c r="F19" s="41" t="s">
        <v>1313</v>
      </c>
      <c r="G19" s="265">
        <v>56.775559500000007</v>
      </c>
      <c r="H19" s="41" t="s">
        <v>384</v>
      </c>
      <c r="I19" s="263" t="s">
        <v>428</v>
      </c>
      <c r="J19" s="263" t="s">
        <v>1320</v>
      </c>
      <c r="K19" s="41" t="s">
        <v>912</v>
      </c>
      <c r="L19" s="627" t="s">
        <v>433</v>
      </c>
      <c r="M19" s="44" t="s">
        <v>859</v>
      </c>
      <c r="N19" s="44" t="s">
        <v>859</v>
      </c>
      <c r="O19" s="44" t="s">
        <v>859</v>
      </c>
      <c r="P19" s="39"/>
      <c r="Q19" s="102">
        <v>0</v>
      </c>
      <c r="R19" s="102">
        <v>0</v>
      </c>
      <c r="S19" s="110"/>
      <c r="T19" s="21"/>
      <c r="U19" s="21"/>
      <c r="V19" s="21"/>
      <c r="W19" s="21"/>
      <c r="X19" s="21"/>
      <c r="Y19" s="21"/>
      <c r="Z19" s="21"/>
      <c r="AA19" s="21"/>
      <c r="AB19" s="21"/>
      <c r="AC19" s="21"/>
      <c r="AD19" s="21"/>
      <c r="AE19" s="21"/>
      <c r="AF19" s="21"/>
      <c r="AG19" s="21"/>
    </row>
    <row r="20" spans="1:33" ht="15.75" customHeight="1">
      <c r="A20" s="44" t="s">
        <v>109</v>
      </c>
      <c r="B20" s="44" t="s">
        <v>1311</v>
      </c>
      <c r="C20" s="41" t="s">
        <v>640</v>
      </c>
      <c r="D20" s="61" t="s">
        <v>149</v>
      </c>
      <c r="E20" s="68" t="s">
        <v>1336</v>
      </c>
      <c r="F20" s="41" t="s">
        <v>1313</v>
      </c>
      <c r="G20" s="40" t="s">
        <v>428</v>
      </c>
      <c r="H20" s="41" t="s">
        <v>384</v>
      </c>
      <c r="I20" s="263" t="s">
        <v>185</v>
      </c>
      <c r="J20" s="263" t="s">
        <v>428</v>
      </c>
      <c r="K20" s="41" t="s">
        <v>912</v>
      </c>
      <c r="L20" s="41" t="s">
        <v>428</v>
      </c>
      <c r="M20" s="44" t="s">
        <v>859</v>
      </c>
      <c r="N20" s="44" t="s">
        <v>859</v>
      </c>
      <c r="O20" s="44" t="s">
        <v>859</v>
      </c>
      <c r="P20" s="41" t="s">
        <v>1314</v>
      </c>
      <c r="Q20" s="102">
        <v>0</v>
      </c>
      <c r="R20" s="102">
        <v>0</v>
      </c>
      <c r="S20" s="110"/>
      <c r="T20" s="21"/>
      <c r="U20" s="21"/>
      <c r="V20" s="21"/>
      <c r="W20" s="21"/>
      <c r="X20" s="21"/>
      <c r="Y20" s="21"/>
      <c r="Z20" s="21"/>
      <c r="AA20" s="21"/>
      <c r="AB20" s="21"/>
      <c r="AC20" s="21"/>
      <c r="AD20" s="21"/>
      <c r="AE20" s="21"/>
      <c r="AF20" s="21"/>
      <c r="AG20" s="21"/>
    </row>
    <row r="21" spans="1:33" ht="15.75" customHeight="1">
      <c r="A21" s="44" t="s">
        <v>109</v>
      </c>
      <c r="B21" s="44" t="s">
        <v>1311</v>
      </c>
      <c r="C21" s="41" t="s">
        <v>640</v>
      </c>
      <c r="D21" s="61" t="s">
        <v>149</v>
      </c>
      <c r="E21" s="68" t="s">
        <v>1337</v>
      </c>
      <c r="F21" s="41" t="s">
        <v>1313</v>
      </c>
      <c r="G21" s="40" t="s">
        <v>428</v>
      </c>
      <c r="H21" s="41" t="s">
        <v>384</v>
      </c>
      <c r="I21" s="263" t="s">
        <v>428</v>
      </c>
      <c r="J21" s="263" t="s">
        <v>428</v>
      </c>
      <c r="K21" s="41" t="s">
        <v>912</v>
      </c>
      <c r="L21" s="41" t="s">
        <v>428</v>
      </c>
      <c r="M21" s="44" t="s">
        <v>859</v>
      </c>
      <c r="N21" s="44" t="s">
        <v>859</v>
      </c>
      <c r="O21" s="44" t="s">
        <v>859</v>
      </c>
      <c r="P21" s="41" t="s">
        <v>1314</v>
      </c>
      <c r="Q21" s="102">
        <v>0</v>
      </c>
      <c r="R21" s="102">
        <v>0</v>
      </c>
      <c r="S21" s="110"/>
      <c r="T21" s="21"/>
      <c r="U21" s="21"/>
      <c r="V21" s="21"/>
      <c r="W21" s="21"/>
      <c r="X21" s="21"/>
      <c r="Y21" s="21"/>
      <c r="Z21" s="21"/>
      <c r="AA21" s="21"/>
      <c r="AB21" s="21"/>
      <c r="AC21" s="21"/>
      <c r="AD21" s="21"/>
      <c r="AE21" s="21"/>
      <c r="AF21" s="21"/>
      <c r="AG21" s="21"/>
    </row>
    <row r="22" spans="1:33" ht="15.75" customHeight="1">
      <c r="A22" s="44" t="s">
        <v>109</v>
      </c>
      <c r="B22" s="44" t="s">
        <v>1311</v>
      </c>
      <c r="C22" s="41" t="s">
        <v>640</v>
      </c>
      <c r="D22" s="61" t="s">
        <v>149</v>
      </c>
      <c r="E22" s="68" t="s">
        <v>1338</v>
      </c>
      <c r="F22" s="267">
        <v>2</v>
      </c>
      <c r="G22" s="40" t="s">
        <v>428</v>
      </c>
      <c r="H22" s="41" t="s">
        <v>384</v>
      </c>
      <c r="I22" s="263" t="s">
        <v>428</v>
      </c>
      <c r="J22" s="263" t="s">
        <v>428</v>
      </c>
      <c r="K22" s="41" t="s">
        <v>912</v>
      </c>
      <c r="L22" s="627" t="s">
        <v>433</v>
      </c>
      <c r="M22" s="44" t="s">
        <v>859</v>
      </c>
      <c r="N22" s="44" t="s">
        <v>859</v>
      </c>
      <c r="O22" s="44" t="s">
        <v>859</v>
      </c>
      <c r="P22" s="39"/>
      <c r="Q22" s="102">
        <v>0</v>
      </c>
      <c r="R22" s="102">
        <v>0</v>
      </c>
      <c r="S22" s="110"/>
      <c r="T22" s="21"/>
      <c r="U22" s="21"/>
      <c r="V22" s="21"/>
      <c r="W22" s="21"/>
      <c r="X22" s="21"/>
      <c r="Y22" s="21"/>
      <c r="Z22" s="21"/>
      <c r="AA22" s="21"/>
      <c r="AB22" s="21"/>
      <c r="AC22" s="21"/>
      <c r="AD22" s="21"/>
      <c r="AE22" s="21"/>
      <c r="AF22" s="21"/>
      <c r="AG22" s="21"/>
    </row>
    <row r="23" spans="1:33" ht="15.75" customHeight="1">
      <c r="A23" s="44" t="s">
        <v>109</v>
      </c>
      <c r="B23" s="44" t="s">
        <v>1311</v>
      </c>
      <c r="C23" s="41" t="s">
        <v>640</v>
      </c>
      <c r="D23" s="61" t="s">
        <v>149</v>
      </c>
      <c r="E23" s="628" t="s">
        <v>1339</v>
      </c>
      <c r="F23" s="41" t="s">
        <v>1313</v>
      </c>
      <c r="G23" s="265">
        <v>77.936114166666869</v>
      </c>
      <c r="H23" s="41" t="s">
        <v>384</v>
      </c>
      <c r="I23" s="657">
        <v>6.3E-2</v>
      </c>
      <c r="J23" s="263" t="s">
        <v>1320</v>
      </c>
      <c r="K23" s="41" t="s">
        <v>912</v>
      </c>
      <c r="L23" s="41" t="s">
        <v>428</v>
      </c>
      <c r="M23" s="44" t="s">
        <v>859</v>
      </c>
      <c r="N23" s="44" t="s">
        <v>14</v>
      </c>
      <c r="O23" s="44" t="s">
        <v>14</v>
      </c>
      <c r="P23" s="39" t="s">
        <v>1340</v>
      </c>
      <c r="Q23" s="102">
        <f>0+183</f>
        <v>183</v>
      </c>
      <c r="R23" s="102">
        <v>1</v>
      </c>
      <c r="S23" s="110" t="s">
        <v>1341</v>
      </c>
      <c r="T23" s="21"/>
      <c r="U23" s="21"/>
      <c r="V23" s="21"/>
      <c r="W23" s="21"/>
      <c r="X23" s="21"/>
      <c r="Y23" s="21"/>
      <c r="Z23" s="21"/>
      <c r="AA23" s="21"/>
      <c r="AB23" s="21"/>
      <c r="AC23" s="21"/>
      <c r="AD23" s="21"/>
      <c r="AE23" s="21"/>
      <c r="AF23" s="21"/>
      <c r="AG23" s="21"/>
    </row>
    <row r="24" spans="1:33" ht="15.75" customHeight="1">
      <c r="A24" s="44" t="s">
        <v>109</v>
      </c>
      <c r="B24" s="44" t="s">
        <v>1311</v>
      </c>
      <c r="C24" s="41" t="s">
        <v>640</v>
      </c>
      <c r="D24" s="61" t="s">
        <v>149</v>
      </c>
      <c r="E24" s="628" t="s">
        <v>1342</v>
      </c>
      <c r="F24" s="41" t="s">
        <v>1313</v>
      </c>
      <c r="G24" s="40" t="s">
        <v>428</v>
      </c>
      <c r="H24" s="41" t="s">
        <v>384</v>
      </c>
      <c r="I24" s="664"/>
      <c r="J24" s="263" t="s">
        <v>428</v>
      </c>
      <c r="K24" s="41" t="s">
        <v>912</v>
      </c>
      <c r="L24" s="627" t="s">
        <v>433</v>
      </c>
      <c r="M24" s="44" t="s">
        <v>859</v>
      </c>
      <c r="N24" s="44" t="s">
        <v>859</v>
      </c>
      <c r="O24" s="44" t="s">
        <v>859</v>
      </c>
      <c r="P24" s="39" t="s">
        <v>1340</v>
      </c>
      <c r="Q24" s="102">
        <v>10</v>
      </c>
      <c r="R24" s="102">
        <v>1</v>
      </c>
      <c r="S24" s="110" t="s">
        <v>1343</v>
      </c>
      <c r="T24" s="21"/>
      <c r="U24" s="21"/>
      <c r="V24" s="21"/>
      <c r="W24" s="21"/>
      <c r="X24" s="21"/>
      <c r="Y24" s="21"/>
      <c r="Z24" s="21"/>
      <c r="AA24" s="21"/>
      <c r="AB24" s="21"/>
      <c r="AC24" s="21"/>
      <c r="AD24" s="21"/>
      <c r="AE24" s="21"/>
      <c r="AF24" s="21"/>
      <c r="AG24" s="21"/>
    </row>
    <row r="25" spans="1:33" ht="15.75" customHeight="1">
      <c r="A25" s="44" t="s">
        <v>109</v>
      </c>
      <c r="B25" s="44" t="s">
        <v>1311</v>
      </c>
      <c r="C25" s="41" t="s">
        <v>640</v>
      </c>
      <c r="D25" s="61" t="s">
        <v>149</v>
      </c>
      <c r="E25" s="68" t="s">
        <v>1344</v>
      </c>
      <c r="F25" s="52" t="s">
        <v>1345</v>
      </c>
      <c r="G25" s="40" t="s">
        <v>428</v>
      </c>
      <c r="H25" s="41" t="s">
        <v>384</v>
      </c>
      <c r="I25" s="263" t="s">
        <v>428</v>
      </c>
      <c r="J25" s="263" t="s">
        <v>428</v>
      </c>
      <c r="K25" s="41" t="s">
        <v>912</v>
      </c>
      <c r="L25" s="627" t="s">
        <v>433</v>
      </c>
      <c r="M25" s="44" t="s">
        <v>859</v>
      </c>
      <c r="N25" s="44" t="s">
        <v>859</v>
      </c>
      <c r="O25" s="44" t="s">
        <v>859</v>
      </c>
      <c r="P25" s="39"/>
      <c r="Q25" s="102">
        <v>16</v>
      </c>
      <c r="R25" s="102">
        <v>1</v>
      </c>
      <c r="S25" s="110" t="s">
        <v>1346</v>
      </c>
      <c r="T25" s="21"/>
      <c r="U25" s="21"/>
      <c r="V25" s="21"/>
      <c r="W25" s="21"/>
      <c r="X25" s="21"/>
      <c r="Y25" s="21"/>
      <c r="Z25" s="21"/>
      <c r="AA25" s="21"/>
      <c r="AB25" s="21"/>
      <c r="AC25" s="21"/>
      <c r="AD25" s="21"/>
      <c r="AE25" s="21"/>
      <c r="AF25" s="21"/>
      <c r="AG25" s="21"/>
    </row>
    <row r="26" spans="1:33" ht="15.75" customHeight="1">
      <c r="A26" s="44" t="s">
        <v>109</v>
      </c>
      <c r="B26" s="44" t="s">
        <v>1311</v>
      </c>
      <c r="C26" s="41" t="s">
        <v>640</v>
      </c>
      <c r="D26" s="61" t="s">
        <v>149</v>
      </c>
      <c r="E26" s="68" t="s">
        <v>1347</v>
      </c>
      <c r="F26" s="41" t="s">
        <v>1348</v>
      </c>
      <c r="G26" s="40" t="s">
        <v>428</v>
      </c>
      <c r="H26" s="41" t="s">
        <v>384</v>
      </c>
      <c r="I26" s="263" t="s">
        <v>185</v>
      </c>
      <c r="J26" s="263" t="s">
        <v>428</v>
      </c>
      <c r="K26" s="41" t="s">
        <v>912</v>
      </c>
      <c r="L26" s="627" t="s">
        <v>433</v>
      </c>
      <c r="M26" s="44" t="s">
        <v>859</v>
      </c>
      <c r="N26" s="44" t="s">
        <v>859</v>
      </c>
      <c r="O26" s="44" t="s">
        <v>859</v>
      </c>
      <c r="P26" s="39"/>
      <c r="Q26" s="102">
        <v>0</v>
      </c>
      <c r="R26" s="102">
        <v>0</v>
      </c>
      <c r="S26" s="110"/>
      <c r="T26" s="21"/>
      <c r="U26" s="21"/>
      <c r="V26" s="21"/>
      <c r="W26" s="21"/>
      <c r="X26" s="21"/>
      <c r="Y26" s="21"/>
      <c r="Z26" s="21"/>
      <c r="AA26" s="21"/>
      <c r="AB26" s="21"/>
      <c r="AC26" s="21"/>
      <c r="AD26" s="21"/>
      <c r="AE26" s="21"/>
      <c r="AF26" s="21"/>
      <c r="AG26" s="21"/>
    </row>
    <row r="27" spans="1:33" ht="15.75" customHeight="1">
      <c r="A27" s="44" t="s">
        <v>109</v>
      </c>
      <c r="B27" s="44" t="s">
        <v>1311</v>
      </c>
      <c r="C27" s="41" t="s">
        <v>641</v>
      </c>
      <c r="D27" s="61" t="s">
        <v>149</v>
      </c>
      <c r="E27" s="628" t="s">
        <v>1349</v>
      </c>
      <c r="F27" s="41">
        <v>7</v>
      </c>
      <c r="G27" s="629" t="s">
        <v>428</v>
      </c>
      <c r="H27" s="41" t="s">
        <v>384</v>
      </c>
      <c r="I27" s="268" t="s">
        <v>428</v>
      </c>
      <c r="J27" s="268" t="s">
        <v>428</v>
      </c>
      <c r="K27" s="41" t="s">
        <v>912</v>
      </c>
      <c r="L27" s="627" t="s">
        <v>433</v>
      </c>
      <c r="M27" s="44" t="s">
        <v>859</v>
      </c>
      <c r="N27" s="44" t="s">
        <v>859</v>
      </c>
      <c r="O27" s="44" t="s">
        <v>859</v>
      </c>
      <c r="P27" s="39"/>
      <c r="Q27" s="102">
        <v>0</v>
      </c>
      <c r="R27" s="102">
        <v>0</v>
      </c>
      <c r="S27" s="110"/>
      <c r="T27" s="21"/>
      <c r="U27" s="21"/>
      <c r="V27" s="21"/>
      <c r="W27" s="21"/>
      <c r="X27" s="21"/>
      <c r="Y27" s="21"/>
      <c r="Z27" s="21"/>
      <c r="AA27" s="21"/>
      <c r="AB27" s="21"/>
      <c r="AC27" s="21"/>
      <c r="AD27" s="21"/>
      <c r="AE27" s="21"/>
      <c r="AF27" s="21"/>
      <c r="AG27" s="21"/>
    </row>
    <row r="28" spans="1:33" ht="15.75" customHeight="1">
      <c r="A28" s="44" t="s">
        <v>109</v>
      </c>
      <c r="B28" s="44" t="s">
        <v>1311</v>
      </c>
      <c r="C28" s="41" t="s">
        <v>641</v>
      </c>
      <c r="D28" s="61" t="s">
        <v>149</v>
      </c>
      <c r="E28" s="628" t="s">
        <v>1350</v>
      </c>
      <c r="F28" s="41" t="s">
        <v>1351</v>
      </c>
      <c r="G28" s="265">
        <v>161.64092763462568</v>
      </c>
      <c r="H28" s="41" t="s">
        <v>384</v>
      </c>
      <c r="I28" s="263" t="s">
        <v>428</v>
      </c>
      <c r="J28" s="263" t="s">
        <v>1320</v>
      </c>
      <c r="K28" s="41" t="s">
        <v>912</v>
      </c>
      <c r="L28" s="41" t="s">
        <v>428</v>
      </c>
      <c r="M28" s="44" t="s">
        <v>859</v>
      </c>
      <c r="N28" s="44" t="s">
        <v>14</v>
      </c>
      <c r="O28" s="44" t="s">
        <v>14</v>
      </c>
      <c r="P28" s="39"/>
      <c r="Q28" s="102">
        <v>0</v>
      </c>
      <c r="R28" s="102">
        <v>0</v>
      </c>
      <c r="S28" s="110" t="s">
        <v>1352</v>
      </c>
      <c r="T28" s="21"/>
      <c r="U28" s="21"/>
      <c r="V28" s="21"/>
      <c r="W28" s="21"/>
      <c r="X28" s="21"/>
      <c r="Y28" s="21"/>
      <c r="Z28" s="21"/>
      <c r="AA28" s="21"/>
      <c r="AB28" s="21"/>
      <c r="AC28" s="21"/>
      <c r="AD28" s="21"/>
      <c r="AE28" s="21"/>
      <c r="AF28" s="21"/>
      <c r="AG28" s="21"/>
    </row>
    <row r="29" spans="1:33" ht="15.75" customHeight="1">
      <c r="A29" s="44" t="s">
        <v>109</v>
      </c>
      <c r="B29" s="44" t="s">
        <v>1311</v>
      </c>
      <c r="C29" s="41" t="s">
        <v>641</v>
      </c>
      <c r="D29" s="61" t="s">
        <v>149</v>
      </c>
      <c r="E29" s="628" t="s">
        <v>1353</v>
      </c>
      <c r="F29" s="41" t="s">
        <v>1354</v>
      </c>
      <c r="G29" s="629" t="s">
        <v>428</v>
      </c>
      <c r="H29" s="41" t="s">
        <v>384</v>
      </c>
      <c r="I29" s="268" t="s">
        <v>428</v>
      </c>
      <c r="J29" s="268" t="s">
        <v>428</v>
      </c>
      <c r="K29" s="41" t="s">
        <v>912</v>
      </c>
      <c r="L29" s="627" t="s">
        <v>433</v>
      </c>
      <c r="M29" s="44" t="s">
        <v>859</v>
      </c>
      <c r="N29" s="44" t="s">
        <v>859</v>
      </c>
      <c r="O29" s="44" t="s">
        <v>859</v>
      </c>
      <c r="P29" s="39"/>
      <c r="Q29" s="102">
        <v>0</v>
      </c>
      <c r="R29" s="102">
        <v>0</v>
      </c>
      <c r="S29" s="110"/>
      <c r="T29" s="21"/>
      <c r="U29" s="21"/>
      <c r="V29" s="21"/>
      <c r="W29" s="21"/>
      <c r="X29" s="21"/>
      <c r="Y29" s="21"/>
      <c r="Z29" s="21"/>
      <c r="AA29" s="21"/>
      <c r="AB29" s="21"/>
      <c r="AC29" s="21"/>
      <c r="AD29" s="21"/>
      <c r="AE29" s="21"/>
      <c r="AF29" s="21"/>
      <c r="AG29" s="21"/>
    </row>
    <row r="30" spans="1:33" ht="15.75" customHeight="1">
      <c r="A30" s="44" t="s">
        <v>109</v>
      </c>
      <c r="B30" s="44" t="s">
        <v>1311</v>
      </c>
      <c r="C30" s="41" t="s">
        <v>641</v>
      </c>
      <c r="D30" s="61" t="s">
        <v>149</v>
      </c>
      <c r="E30" s="628" t="s">
        <v>1312</v>
      </c>
      <c r="F30" s="41" t="s">
        <v>1345</v>
      </c>
      <c r="G30" s="629">
        <v>2.3740000000000001E-2</v>
      </c>
      <c r="H30" s="41" t="s">
        <v>384</v>
      </c>
      <c r="I30" s="268" t="s">
        <v>428</v>
      </c>
      <c r="J30" s="268" t="s">
        <v>1320</v>
      </c>
      <c r="K30" s="41" t="s">
        <v>912</v>
      </c>
      <c r="L30" s="41" t="s">
        <v>428</v>
      </c>
      <c r="M30" s="44" t="s">
        <v>859</v>
      </c>
      <c r="N30" s="44" t="s">
        <v>859</v>
      </c>
      <c r="O30" s="44" t="s">
        <v>859</v>
      </c>
      <c r="P30" s="41" t="s">
        <v>1355</v>
      </c>
      <c r="Q30" s="102">
        <v>0</v>
      </c>
      <c r="R30" s="102">
        <v>0</v>
      </c>
      <c r="S30" s="110"/>
      <c r="T30" s="21"/>
      <c r="U30" s="21"/>
      <c r="V30" s="21"/>
      <c r="W30" s="21"/>
      <c r="X30" s="21"/>
      <c r="Y30" s="21"/>
      <c r="Z30" s="21"/>
      <c r="AA30" s="21"/>
      <c r="AB30" s="21"/>
      <c r="AC30" s="21"/>
      <c r="AD30" s="21"/>
      <c r="AE30" s="21"/>
      <c r="AF30" s="21"/>
      <c r="AG30" s="21"/>
    </row>
    <row r="31" spans="1:33" ht="15.75" customHeight="1">
      <c r="A31" s="44" t="s">
        <v>109</v>
      </c>
      <c r="B31" s="44" t="s">
        <v>1311</v>
      </c>
      <c r="C31" s="41" t="s">
        <v>641</v>
      </c>
      <c r="D31" s="61" t="s">
        <v>149</v>
      </c>
      <c r="E31" s="628" t="s">
        <v>1356</v>
      </c>
      <c r="F31" s="41" t="s">
        <v>1357</v>
      </c>
      <c r="G31" s="269">
        <v>141.28811979926866</v>
      </c>
      <c r="H31" s="41" t="s">
        <v>384</v>
      </c>
      <c r="I31" s="268">
        <v>2.8000000000000001E-2</v>
      </c>
      <c r="J31" s="268" t="s">
        <v>1320</v>
      </c>
      <c r="K31" s="41" t="s">
        <v>912</v>
      </c>
      <c r="L31" s="627" t="s">
        <v>433</v>
      </c>
      <c r="M31" s="44" t="s">
        <v>859</v>
      </c>
      <c r="N31" s="44" t="s">
        <v>14</v>
      </c>
      <c r="O31" s="44" t="s">
        <v>859</v>
      </c>
      <c r="P31" s="39" t="s">
        <v>1358</v>
      </c>
      <c r="Q31" s="102">
        <v>0</v>
      </c>
      <c r="R31" s="102">
        <v>0</v>
      </c>
      <c r="S31" s="110" t="s">
        <v>1359</v>
      </c>
      <c r="T31" s="21"/>
      <c r="U31" s="21"/>
      <c r="V31" s="21"/>
      <c r="W31" s="21"/>
      <c r="X31" s="21"/>
      <c r="Y31" s="21"/>
      <c r="Z31" s="21"/>
      <c r="AA31" s="21"/>
      <c r="AB31" s="21"/>
      <c r="AC31" s="21"/>
      <c r="AD31" s="21"/>
      <c r="AE31" s="21"/>
      <c r="AF31" s="21"/>
      <c r="AG31" s="21"/>
    </row>
    <row r="32" spans="1:33" ht="15.75" customHeight="1">
      <c r="A32" s="44" t="s">
        <v>109</v>
      </c>
      <c r="B32" s="44" t="s">
        <v>1311</v>
      </c>
      <c r="C32" s="41" t="s">
        <v>641</v>
      </c>
      <c r="D32" s="61" t="s">
        <v>149</v>
      </c>
      <c r="E32" s="628" t="s">
        <v>1356</v>
      </c>
      <c r="F32" s="41" t="s">
        <v>1360</v>
      </c>
      <c r="G32" s="269">
        <v>1.2666666666666666E-2</v>
      </c>
      <c r="H32" s="41" t="s">
        <v>384</v>
      </c>
      <c r="I32" s="268">
        <v>2.8000000000000001E-2</v>
      </c>
      <c r="J32" s="268" t="s">
        <v>1320</v>
      </c>
      <c r="K32" s="41" t="s">
        <v>912</v>
      </c>
      <c r="L32" s="627" t="s">
        <v>433</v>
      </c>
      <c r="M32" s="44" t="s">
        <v>859</v>
      </c>
      <c r="N32" s="44" t="s">
        <v>14</v>
      </c>
      <c r="O32" s="44" t="s">
        <v>859</v>
      </c>
      <c r="P32" s="39" t="s">
        <v>1358</v>
      </c>
      <c r="Q32" s="102">
        <v>1</v>
      </c>
      <c r="R32" s="102">
        <v>1</v>
      </c>
      <c r="S32" s="110" t="s">
        <v>1361</v>
      </c>
      <c r="T32" s="21"/>
      <c r="U32" s="21"/>
      <c r="V32" s="21"/>
      <c r="W32" s="21"/>
      <c r="X32" s="21"/>
      <c r="Y32" s="21"/>
      <c r="Z32" s="21"/>
      <c r="AA32" s="21"/>
      <c r="AB32" s="21"/>
      <c r="AC32" s="21"/>
      <c r="AD32" s="21"/>
      <c r="AE32" s="21"/>
      <c r="AF32" s="21"/>
      <c r="AG32" s="21"/>
    </row>
    <row r="33" spans="1:33" ht="15.75" customHeight="1">
      <c r="A33" s="44" t="s">
        <v>109</v>
      </c>
      <c r="B33" s="44" t="s">
        <v>1311</v>
      </c>
      <c r="C33" s="41" t="s">
        <v>641</v>
      </c>
      <c r="D33" s="61" t="s">
        <v>149</v>
      </c>
      <c r="E33" s="628" t="s">
        <v>1362</v>
      </c>
      <c r="F33" s="41" t="s">
        <v>1363</v>
      </c>
      <c r="G33" s="629">
        <v>2.3740000000000001E-2</v>
      </c>
      <c r="H33" s="41" t="s">
        <v>384</v>
      </c>
      <c r="I33" s="268" t="s">
        <v>428</v>
      </c>
      <c r="J33" s="268" t="s">
        <v>1320</v>
      </c>
      <c r="K33" s="41" t="s">
        <v>912</v>
      </c>
      <c r="L33" s="627" t="s">
        <v>433</v>
      </c>
      <c r="M33" s="44" t="s">
        <v>859</v>
      </c>
      <c r="N33" s="44" t="s">
        <v>859</v>
      </c>
      <c r="O33" s="44" t="s">
        <v>859</v>
      </c>
      <c r="P33" s="39"/>
      <c r="Q33" s="102">
        <v>0</v>
      </c>
      <c r="R33" s="102">
        <v>0</v>
      </c>
      <c r="S33" s="110"/>
      <c r="T33" s="21"/>
      <c r="U33" s="21"/>
      <c r="V33" s="21"/>
      <c r="W33" s="21"/>
      <c r="X33" s="21"/>
      <c r="Y33" s="21"/>
      <c r="Z33" s="21"/>
      <c r="AA33" s="21"/>
      <c r="AB33" s="21"/>
      <c r="AC33" s="21"/>
      <c r="AD33" s="21"/>
      <c r="AE33" s="21"/>
      <c r="AF33" s="21"/>
      <c r="AG33" s="21"/>
    </row>
    <row r="34" spans="1:33" ht="15.75" customHeight="1">
      <c r="A34" s="44" t="s">
        <v>109</v>
      </c>
      <c r="B34" s="44" t="s">
        <v>1311</v>
      </c>
      <c r="C34" s="41" t="s">
        <v>641</v>
      </c>
      <c r="D34" s="61" t="s">
        <v>149</v>
      </c>
      <c r="E34" s="628" t="s">
        <v>1315</v>
      </c>
      <c r="F34" s="41" t="s">
        <v>1364</v>
      </c>
      <c r="G34" s="269">
        <v>4.3000000000000003E-2</v>
      </c>
      <c r="H34" s="41" t="s">
        <v>384</v>
      </c>
      <c r="I34" s="268" t="s">
        <v>428</v>
      </c>
      <c r="J34" s="268" t="s">
        <v>1320</v>
      </c>
      <c r="K34" s="41" t="s">
        <v>912</v>
      </c>
      <c r="L34" s="627" t="s">
        <v>433</v>
      </c>
      <c r="M34" s="44" t="s">
        <v>859</v>
      </c>
      <c r="N34" s="44" t="s">
        <v>14</v>
      </c>
      <c r="O34" s="44" t="s">
        <v>859</v>
      </c>
      <c r="P34" s="39"/>
      <c r="Q34" s="102">
        <f>63+497</f>
        <v>560</v>
      </c>
      <c r="R34" s="102">
        <f>18+26</f>
        <v>44</v>
      </c>
      <c r="S34" s="110"/>
      <c r="T34" s="21"/>
      <c r="U34" s="21"/>
      <c r="V34" s="21"/>
      <c r="W34" s="21"/>
      <c r="X34" s="21"/>
      <c r="Y34" s="21"/>
      <c r="Z34" s="21"/>
      <c r="AA34" s="21"/>
      <c r="AB34" s="21"/>
      <c r="AC34" s="21"/>
      <c r="AD34" s="21"/>
      <c r="AE34" s="21"/>
      <c r="AF34" s="21"/>
      <c r="AG34" s="21"/>
    </row>
    <row r="35" spans="1:33" ht="15.75" customHeight="1">
      <c r="A35" s="44" t="s">
        <v>109</v>
      </c>
      <c r="B35" s="44" t="s">
        <v>1311</v>
      </c>
      <c r="C35" s="41" t="s">
        <v>641</v>
      </c>
      <c r="D35" s="61" t="s">
        <v>149</v>
      </c>
      <c r="E35" s="628" t="s">
        <v>1365</v>
      </c>
      <c r="F35" s="41" t="s">
        <v>1345</v>
      </c>
      <c r="G35" s="269">
        <v>162.04271666666668</v>
      </c>
      <c r="H35" s="41" t="s">
        <v>384</v>
      </c>
      <c r="I35" s="268" t="s">
        <v>428</v>
      </c>
      <c r="J35" s="268" t="s">
        <v>1320</v>
      </c>
      <c r="K35" s="41" t="s">
        <v>912</v>
      </c>
      <c r="L35" s="627" t="s">
        <v>433</v>
      </c>
      <c r="M35" s="44" t="s">
        <v>859</v>
      </c>
      <c r="N35" s="44" t="s">
        <v>859</v>
      </c>
      <c r="O35" s="44" t="s">
        <v>859</v>
      </c>
      <c r="P35" s="39"/>
      <c r="Q35" s="102">
        <f>810+13</f>
        <v>823</v>
      </c>
      <c r="R35" s="102">
        <f>93+2</f>
        <v>95</v>
      </c>
      <c r="S35" s="110" t="s">
        <v>1366</v>
      </c>
      <c r="T35" s="21"/>
      <c r="U35" s="21"/>
      <c r="V35" s="21"/>
      <c r="W35" s="21"/>
      <c r="X35" s="21"/>
      <c r="Y35" s="21"/>
      <c r="Z35" s="21"/>
      <c r="AA35" s="21"/>
      <c r="AB35" s="21"/>
      <c r="AC35" s="21"/>
      <c r="AD35" s="21"/>
      <c r="AE35" s="21"/>
      <c r="AF35" s="21"/>
      <c r="AG35" s="21"/>
    </row>
    <row r="36" spans="1:33" ht="15.75" customHeight="1">
      <c r="A36" s="44" t="s">
        <v>109</v>
      </c>
      <c r="B36" s="44" t="s">
        <v>1311</v>
      </c>
      <c r="C36" s="41" t="s">
        <v>641</v>
      </c>
      <c r="D36" s="61" t="s">
        <v>149</v>
      </c>
      <c r="E36" s="628" t="s">
        <v>1367</v>
      </c>
      <c r="F36" s="41" t="s">
        <v>1345</v>
      </c>
      <c r="G36" s="269">
        <v>92.32775833333335</v>
      </c>
      <c r="H36" s="41" t="s">
        <v>384</v>
      </c>
      <c r="I36" s="268" t="s">
        <v>428</v>
      </c>
      <c r="J36" s="268" t="s">
        <v>1320</v>
      </c>
      <c r="K36" s="41" t="s">
        <v>912</v>
      </c>
      <c r="L36" s="627" t="s">
        <v>433</v>
      </c>
      <c r="M36" s="44" t="s">
        <v>859</v>
      </c>
      <c r="N36" s="44" t="s">
        <v>14</v>
      </c>
      <c r="O36" s="44" t="s">
        <v>859</v>
      </c>
      <c r="P36" s="58" t="s">
        <v>1368</v>
      </c>
      <c r="Q36" s="102">
        <f>3146+1811</f>
        <v>4957</v>
      </c>
      <c r="R36" s="102">
        <f>306+109</f>
        <v>415</v>
      </c>
      <c r="S36" s="110"/>
      <c r="T36" s="21"/>
      <c r="U36" s="21"/>
      <c r="V36" s="21"/>
      <c r="W36" s="21"/>
      <c r="X36" s="21"/>
      <c r="Y36" s="21"/>
      <c r="Z36" s="21"/>
      <c r="AA36" s="21"/>
      <c r="AB36" s="21"/>
      <c r="AC36" s="21"/>
      <c r="AD36" s="21"/>
      <c r="AE36" s="21"/>
      <c r="AF36" s="21"/>
      <c r="AG36" s="21"/>
    </row>
    <row r="37" spans="1:33" ht="15.75" customHeight="1">
      <c r="A37" s="44" t="s">
        <v>109</v>
      </c>
      <c r="B37" s="44" t="s">
        <v>1311</v>
      </c>
      <c r="C37" s="41" t="s">
        <v>641</v>
      </c>
      <c r="D37" s="61" t="s">
        <v>149</v>
      </c>
      <c r="E37" s="628" t="s">
        <v>1369</v>
      </c>
      <c r="F37" s="56" t="s">
        <v>1370</v>
      </c>
      <c r="G37" s="269">
        <v>77.861349333333322</v>
      </c>
      <c r="H37" s="41" t="s">
        <v>384</v>
      </c>
      <c r="I37" s="268">
        <v>0.22600000000000001</v>
      </c>
      <c r="J37" s="268" t="s">
        <v>1320</v>
      </c>
      <c r="K37" s="41" t="s">
        <v>912</v>
      </c>
      <c r="L37" s="627" t="s">
        <v>433</v>
      </c>
      <c r="M37" s="44" t="s">
        <v>859</v>
      </c>
      <c r="N37" s="44" t="s">
        <v>14</v>
      </c>
      <c r="O37" s="294" t="s">
        <v>859</v>
      </c>
      <c r="P37" s="39"/>
      <c r="Q37" s="102">
        <f>2278+1</f>
        <v>2279</v>
      </c>
      <c r="R37" s="102">
        <f>88+1</f>
        <v>89</v>
      </c>
      <c r="S37" s="110"/>
      <c r="T37" s="21"/>
      <c r="U37" s="21"/>
      <c r="V37" s="21"/>
      <c r="W37" s="21"/>
      <c r="X37" s="21"/>
      <c r="Y37" s="21"/>
      <c r="Z37" s="21"/>
      <c r="AA37" s="21"/>
      <c r="AB37" s="21"/>
      <c r="AC37" s="21"/>
      <c r="AD37" s="21"/>
      <c r="AE37" s="21"/>
      <c r="AF37" s="21"/>
      <c r="AG37" s="21"/>
    </row>
    <row r="38" spans="1:33" ht="15.75" customHeight="1">
      <c r="A38" s="44" t="s">
        <v>109</v>
      </c>
      <c r="B38" s="44" t="s">
        <v>1311</v>
      </c>
      <c r="C38" s="41" t="s">
        <v>641</v>
      </c>
      <c r="D38" s="61" t="s">
        <v>149</v>
      </c>
      <c r="E38" s="628" t="s">
        <v>1317</v>
      </c>
      <c r="F38" s="41" t="s">
        <v>1364</v>
      </c>
      <c r="G38" s="269">
        <v>51.514650921212109</v>
      </c>
      <c r="H38" s="41" t="s">
        <v>384</v>
      </c>
      <c r="I38" s="268" t="s">
        <v>428</v>
      </c>
      <c r="J38" s="268" t="s">
        <v>1320</v>
      </c>
      <c r="K38" s="41" t="s">
        <v>912</v>
      </c>
      <c r="L38" s="627" t="s">
        <v>433</v>
      </c>
      <c r="M38" s="44" t="s">
        <v>859</v>
      </c>
      <c r="N38" s="44" t="s">
        <v>14</v>
      </c>
      <c r="O38" s="294" t="s">
        <v>859</v>
      </c>
      <c r="P38" s="39"/>
      <c r="Q38" s="102">
        <f>0+1</f>
        <v>1</v>
      </c>
      <c r="R38" s="102">
        <f>0+1</f>
        <v>1</v>
      </c>
      <c r="S38" s="110" t="s">
        <v>1361</v>
      </c>
      <c r="T38" s="21"/>
      <c r="U38" s="21"/>
      <c r="V38" s="21"/>
      <c r="W38" s="21"/>
      <c r="X38" s="21"/>
      <c r="Y38" s="21"/>
      <c r="Z38" s="21"/>
      <c r="AA38" s="21"/>
      <c r="AB38" s="21"/>
      <c r="AC38" s="21"/>
      <c r="AD38" s="21"/>
      <c r="AE38" s="21"/>
      <c r="AF38" s="21"/>
      <c r="AG38" s="21"/>
    </row>
    <row r="39" spans="1:33" ht="15.75" customHeight="1">
      <c r="A39" s="44" t="s">
        <v>109</v>
      </c>
      <c r="B39" s="44" t="s">
        <v>1311</v>
      </c>
      <c r="C39" s="41" t="s">
        <v>641</v>
      </c>
      <c r="D39" s="61" t="s">
        <v>149</v>
      </c>
      <c r="E39" s="628" t="s">
        <v>1371</v>
      </c>
      <c r="F39" s="41" t="s">
        <v>1345</v>
      </c>
      <c r="G39" s="269">
        <v>66.000268333333338</v>
      </c>
      <c r="H39" s="41" t="s">
        <v>384</v>
      </c>
      <c r="I39" s="268" t="s">
        <v>428</v>
      </c>
      <c r="J39" s="268" t="s">
        <v>1320</v>
      </c>
      <c r="K39" s="41" t="s">
        <v>912</v>
      </c>
      <c r="L39" s="627" t="s">
        <v>433</v>
      </c>
      <c r="M39" s="44" t="s">
        <v>859</v>
      </c>
      <c r="N39" s="44" t="s">
        <v>859</v>
      </c>
      <c r="O39" s="294" t="s">
        <v>859</v>
      </c>
      <c r="P39" s="39"/>
      <c r="Q39" s="102">
        <v>3</v>
      </c>
      <c r="R39" s="102">
        <v>3</v>
      </c>
      <c r="S39" s="110" t="s">
        <v>1366</v>
      </c>
      <c r="T39" s="21"/>
      <c r="U39" s="21"/>
      <c r="V39" s="21"/>
      <c r="W39" s="21"/>
      <c r="X39" s="21"/>
      <c r="Y39" s="21"/>
      <c r="Z39" s="21"/>
      <c r="AA39" s="21"/>
      <c r="AB39" s="21"/>
      <c r="AC39" s="21"/>
      <c r="AD39" s="21"/>
      <c r="AE39" s="21"/>
      <c r="AF39" s="21"/>
      <c r="AG39" s="21"/>
    </row>
    <row r="40" spans="1:33" ht="15.75" customHeight="1">
      <c r="A40" s="44" t="s">
        <v>109</v>
      </c>
      <c r="B40" s="44" t="s">
        <v>1311</v>
      </c>
      <c r="C40" s="41" t="s">
        <v>641</v>
      </c>
      <c r="D40" s="61" t="s">
        <v>149</v>
      </c>
      <c r="E40" s="628" t="s">
        <v>1372</v>
      </c>
      <c r="F40" s="41" t="s">
        <v>1373</v>
      </c>
      <c r="G40" s="269">
        <v>0.84966666666666668</v>
      </c>
      <c r="H40" s="41" t="s">
        <v>384</v>
      </c>
      <c r="I40" s="268" t="s">
        <v>428</v>
      </c>
      <c r="J40" s="268" t="s">
        <v>1320</v>
      </c>
      <c r="K40" s="41" t="s">
        <v>912</v>
      </c>
      <c r="L40" s="627" t="s">
        <v>433</v>
      </c>
      <c r="M40" s="44" t="s">
        <v>859</v>
      </c>
      <c r="N40" s="44" t="s">
        <v>14</v>
      </c>
      <c r="O40" s="294" t="s">
        <v>859</v>
      </c>
      <c r="P40" s="39" t="s">
        <v>1374</v>
      </c>
      <c r="Q40" s="102">
        <f>1850+27231</f>
        <v>29081</v>
      </c>
      <c r="R40" s="102">
        <f>166+109</f>
        <v>275</v>
      </c>
      <c r="S40" s="110"/>
      <c r="T40" s="21"/>
      <c r="U40" s="21"/>
      <c r="V40" s="21"/>
      <c r="W40" s="21"/>
      <c r="X40" s="21"/>
      <c r="Y40" s="21"/>
      <c r="Z40" s="21"/>
      <c r="AA40" s="21"/>
      <c r="AB40" s="21"/>
      <c r="AC40" s="21"/>
      <c r="AD40" s="21"/>
      <c r="AE40" s="21"/>
      <c r="AF40" s="21"/>
      <c r="AG40" s="21"/>
    </row>
    <row r="41" spans="1:33" ht="15.75" customHeight="1">
      <c r="A41" s="44" t="s">
        <v>109</v>
      </c>
      <c r="B41" s="44" t="s">
        <v>1311</v>
      </c>
      <c r="C41" s="41" t="s">
        <v>641</v>
      </c>
      <c r="D41" s="61" t="s">
        <v>149</v>
      </c>
      <c r="E41" s="628" t="s">
        <v>1375</v>
      </c>
      <c r="F41" s="41" t="s">
        <v>1363</v>
      </c>
      <c r="G41" s="269">
        <v>0.27838000000000002</v>
      </c>
      <c r="H41" s="41" t="s">
        <v>384</v>
      </c>
      <c r="I41" s="268" t="s">
        <v>185</v>
      </c>
      <c r="J41" s="268" t="s">
        <v>1320</v>
      </c>
      <c r="K41" s="41" t="s">
        <v>912</v>
      </c>
      <c r="L41" s="627" t="s">
        <v>433</v>
      </c>
      <c r="M41" s="44" t="s">
        <v>859</v>
      </c>
      <c r="N41" s="44" t="s">
        <v>859</v>
      </c>
      <c r="O41" s="294" t="s">
        <v>859</v>
      </c>
      <c r="P41" s="39"/>
      <c r="Q41" s="102">
        <v>1</v>
      </c>
      <c r="R41" s="102">
        <v>1</v>
      </c>
      <c r="S41" s="110" t="s">
        <v>1366</v>
      </c>
      <c r="T41" s="21"/>
      <c r="U41" s="21"/>
      <c r="V41" s="21"/>
      <c r="W41" s="21"/>
      <c r="X41" s="21"/>
      <c r="Y41" s="21"/>
      <c r="Z41" s="21"/>
      <c r="AA41" s="21"/>
      <c r="AB41" s="21"/>
      <c r="AC41" s="21"/>
      <c r="AD41" s="21"/>
      <c r="AE41" s="21"/>
      <c r="AF41" s="21"/>
      <c r="AG41" s="21"/>
    </row>
    <row r="42" spans="1:33" ht="15.75" customHeight="1">
      <c r="A42" s="44" t="s">
        <v>109</v>
      </c>
      <c r="B42" s="44" t="s">
        <v>1311</v>
      </c>
      <c r="C42" s="41" t="s">
        <v>641</v>
      </c>
      <c r="D42" s="61" t="s">
        <v>149</v>
      </c>
      <c r="E42" s="628" t="s">
        <v>1376</v>
      </c>
      <c r="F42" s="41" t="s">
        <v>1363</v>
      </c>
      <c r="G42" s="269" t="s">
        <v>428</v>
      </c>
      <c r="H42" s="41" t="s">
        <v>384</v>
      </c>
      <c r="I42" s="268" t="s">
        <v>185</v>
      </c>
      <c r="J42" s="268" t="s">
        <v>428</v>
      </c>
      <c r="K42" s="41" t="s">
        <v>912</v>
      </c>
      <c r="L42" s="627" t="s">
        <v>433</v>
      </c>
      <c r="M42" s="44" t="s">
        <v>859</v>
      </c>
      <c r="N42" s="44" t="s">
        <v>859</v>
      </c>
      <c r="O42" s="294" t="s">
        <v>859</v>
      </c>
      <c r="P42" s="39"/>
      <c r="Q42" s="102">
        <v>0</v>
      </c>
      <c r="R42" s="102">
        <v>0</v>
      </c>
      <c r="S42" s="110"/>
      <c r="T42" s="21"/>
      <c r="U42" s="21"/>
      <c r="V42" s="21"/>
      <c r="W42" s="21"/>
      <c r="X42" s="21"/>
      <c r="Y42" s="21"/>
      <c r="Z42" s="21"/>
      <c r="AA42" s="21"/>
      <c r="AB42" s="21"/>
      <c r="AC42" s="21"/>
      <c r="AD42" s="21"/>
      <c r="AE42" s="21"/>
      <c r="AF42" s="21"/>
      <c r="AG42" s="21"/>
    </row>
    <row r="43" spans="1:33" ht="15.75" customHeight="1">
      <c r="A43" s="44" t="s">
        <v>109</v>
      </c>
      <c r="B43" s="44" t="s">
        <v>1311</v>
      </c>
      <c r="C43" s="41" t="s">
        <v>641</v>
      </c>
      <c r="D43" s="61" t="s">
        <v>149</v>
      </c>
      <c r="E43" s="628" t="s">
        <v>1377</v>
      </c>
      <c r="F43" s="41" t="s">
        <v>1363</v>
      </c>
      <c r="G43" s="269" t="s">
        <v>428</v>
      </c>
      <c r="H43" s="41" t="s">
        <v>384</v>
      </c>
      <c r="I43" s="268" t="s">
        <v>185</v>
      </c>
      <c r="J43" s="268" t="s">
        <v>428</v>
      </c>
      <c r="K43" s="41" t="s">
        <v>912</v>
      </c>
      <c r="L43" s="627" t="s">
        <v>433</v>
      </c>
      <c r="M43" s="44" t="s">
        <v>859</v>
      </c>
      <c r="N43" s="44" t="s">
        <v>859</v>
      </c>
      <c r="O43" s="294" t="s">
        <v>859</v>
      </c>
      <c r="P43" s="39"/>
      <c r="Q43" s="102">
        <v>0</v>
      </c>
      <c r="R43" s="102">
        <v>0</v>
      </c>
      <c r="S43" s="110"/>
      <c r="T43" s="21"/>
      <c r="U43" s="21"/>
      <c r="V43" s="21"/>
      <c r="W43" s="21"/>
      <c r="X43" s="21"/>
      <c r="Y43" s="21"/>
      <c r="Z43" s="21"/>
      <c r="AA43" s="21"/>
      <c r="AB43" s="21"/>
      <c r="AC43" s="21"/>
      <c r="AD43" s="21"/>
      <c r="AE43" s="21"/>
      <c r="AF43" s="21"/>
      <c r="AG43" s="21"/>
    </row>
    <row r="44" spans="1:33" ht="15.75" customHeight="1">
      <c r="A44" s="44" t="s">
        <v>109</v>
      </c>
      <c r="B44" s="44" t="s">
        <v>1311</v>
      </c>
      <c r="C44" s="41" t="s">
        <v>641</v>
      </c>
      <c r="D44" s="61" t="s">
        <v>149</v>
      </c>
      <c r="E44" s="628" t="s">
        <v>1378</v>
      </c>
      <c r="F44" s="41" t="s">
        <v>1363</v>
      </c>
      <c r="G44" s="269">
        <v>0.1</v>
      </c>
      <c r="H44" s="41" t="s">
        <v>384</v>
      </c>
      <c r="I44" s="268" t="s">
        <v>185</v>
      </c>
      <c r="J44" s="268" t="s">
        <v>1320</v>
      </c>
      <c r="K44" s="41" t="s">
        <v>912</v>
      </c>
      <c r="L44" s="627" t="s">
        <v>433</v>
      </c>
      <c r="M44" s="44" t="s">
        <v>859</v>
      </c>
      <c r="N44" s="44" t="s">
        <v>859</v>
      </c>
      <c r="O44" s="294" t="s">
        <v>859</v>
      </c>
      <c r="P44" s="39"/>
      <c r="Q44" s="102">
        <v>2</v>
      </c>
      <c r="R44" s="102">
        <v>1</v>
      </c>
      <c r="S44" s="110" t="s">
        <v>1366</v>
      </c>
      <c r="T44" s="21"/>
      <c r="U44" s="21"/>
      <c r="V44" s="21"/>
      <c r="W44" s="21"/>
      <c r="X44" s="21"/>
      <c r="Y44" s="21"/>
      <c r="Z44" s="21"/>
      <c r="AA44" s="21"/>
      <c r="AB44" s="21"/>
      <c r="AC44" s="21"/>
      <c r="AD44" s="21"/>
      <c r="AE44" s="21"/>
      <c r="AF44" s="21"/>
      <c r="AG44" s="21"/>
    </row>
    <row r="45" spans="1:33" ht="15.75" customHeight="1">
      <c r="A45" s="44" t="s">
        <v>109</v>
      </c>
      <c r="B45" s="44" t="s">
        <v>1311</v>
      </c>
      <c r="C45" s="41" t="s">
        <v>641</v>
      </c>
      <c r="D45" s="61" t="s">
        <v>149</v>
      </c>
      <c r="E45" s="628" t="s">
        <v>1379</v>
      </c>
      <c r="F45" s="41" t="s">
        <v>1363</v>
      </c>
      <c r="G45" s="269" t="s">
        <v>428</v>
      </c>
      <c r="H45" s="41" t="s">
        <v>384</v>
      </c>
      <c r="I45" s="268" t="s">
        <v>185</v>
      </c>
      <c r="J45" s="268" t="s">
        <v>428</v>
      </c>
      <c r="K45" s="41" t="s">
        <v>912</v>
      </c>
      <c r="L45" s="627" t="s">
        <v>433</v>
      </c>
      <c r="M45" s="44" t="s">
        <v>859</v>
      </c>
      <c r="N45" s="44" t="s">
        <v>859</v>
      </c>
      <c r="O45" s="294" t="s">
        <v>859</v>
      </c>
      <c r="P45" s="39"/>
      <c r="Q45" s="102">
        <v>0</v>
      </c>
      <c r="R45" s="102">
        <v>0</v>
      </c>
      <c r="S45" s="110"/>
      <c r="T45" s="21"/>
      <c r="U45" s="21"/>
      <c r="V45" s="21"/>
      <c r="W45" s="21"/>
      <c r="X45" s="21"/>
      <c r="Y45" s="21"/>
      <c r="Z45" s="21"/>
      <c r="AA45" s="21"/>
      <c r="AB45" s="21"/>
      <c r="AC45" s="21"/>
      <c r="AD45" s="21"/>
      <c r="AE45" s="21"/>
      <c r="AF45" s="21"/>
      <c r="AG45" s="21"/>
    </row>
    <row r="46" spans="1:33" ht="15.75" customHeight="1">
      <c r="A46" s="44" t="s">
        <v>109</v>
      </c>
      <c r="B46" s="44" t="s">
        <v>1311</v>
      </c>
      <c r="C46" s="41" t="s">
        <v>641</v>
      </c>
      <c r="D46" s="61" t="s">
        <v>149</v>
      </c>
      <c r="E46" s="628" t="s">
        <v>1318</v>
      </c>
      <c r="F46" s="41" t="s">
        <v>1380</v>
      </c>
      <c r="G46" s="269" t="s">
        <v>428</v>
      </c>
      <c r="H46" s="41" t="s">
        <v>384</v>
      </c>
      <c r="I46" s="268" t="s">
        <v>428</v>
      </c>
      <c r="J46" s="268" t="s">
        <v>428</v>
      </c>
      <c r="K46" s="41" t="s">
        <v>912</v>
      </c>
      <c r="L46" s="627" t="s">
        <v>433</v>
      </c>
      <c r="M46" s="44" t="s">
        <v>859</v>
      </c>
      <c r="N46" s="44" t="s">
        <v>859</v>
      </c>
      <c r="O46" s="294" t="s">
        <v>859</v>
      </c>
      <c r="P46" s="39"/>
      <c r="Q46" s="102">
        <v>0</v>
      </c>
      <c r="R46" s="102">
        <v>0</v>
      </c>
      <c r="S46" s="110"/>
      <c r="T46" s="21"/>
      <c r="U46" s="21"/>
      <c r="V46" s="21"/>
      <c r="W46" s="21"/>
      <c r="X46" s="21"/>
      <c r="Y46" s="21"/>
      <c r="Z46" s="21"/>
      <c r="AA46" s="21"/>
      <c r="AB46" s="21"/>
      <c r="AC46" s="21"/>
      <c r="AD46" s="21"/>
      <c r="AE46" s="21"/>
      <c r="AF46" s="21"/>
      <c r="AG46" s="21"/>
    </row>
    <row r="47" spans="1:33" ht="15.75" customHeight="1">
      <c r="A47" s="44" t="s">
        <v>109</v>
      </c>
      <c r="B47" s="44" t="s">
        <v>1311</v>
      </c>
      <c r="C47" s="41" t="s">
        <v>641</v>
      </c>
      <c r="D47" s="61" t="s">
        <v>149</v>
      </c>
      <c r="E47" s="628" t="s">
        <v>1318</v>
      </c>
      <c r="F47" s="41" t="s">
        <v>1381</v>
      </c>
      <c r="G47" s="269" t="s">
        <v>428</v>
      </c>
      <c r="H47" s="41" t="s">
        <v>384</v>
      </c>
      <c r="I47" s="268" t="s">
        <v>428</v>
      </c>
      <c r="J47" s="268" t="s">
        <v>428</v>
      </c>
      <c r="K47" s="41" t="s">
        <v>912</v>
      </c>
      <c r="L47" s="627" t="s">
        <v>433</v>
      </c>
      <c r="M47" s="44" t="s">
        <v>859</v>
      </c>
      <c r="N47" s="44" t="s">
        <v>859</v>
      </c>
      <c r="O47" s="294" t="s">
        <v>859</v>
      </c>
      <c r="P47" s="39"/>
      <c r="Q47" s="102">
        <v>0</v>
      </c>
      <c r="R47" s="102">
        <v>0</v>
      </c>
      <c r="S47" s="110"/>
      <c r="T47" s="21"/>
      <c r="U47" s="21"/>
      <c r="V47" s="21"/>
      <c r="W47" s="21"/>
      <c r="X47" s="21"/>
      <c r="Y47" s="21"/>
      <c r="Z47" s="21"/>
      <c r="AA47" s="21"/>
      <c r="AB47" s="21"/>
      <c r="AC47" s="21"/>
      <c r="AD47" s="21"/>
      <c r="AE47" s="21"/>
      <c r="AF47" s="21"/>
      <c r="AG47" s="21"/>
    </row>
    <row r="48" spans="1:33" ht="15.75" customHeight="1">
      <c r="A48" s="44" t="s">
        <v>109</v>
      </c>
      <c r="B48" s="44" t="s">
        <v>1311</v>
      </c>
      <c r="C48" s="41" t="s">
        <v>641</v>
      </c>
      <c r="D48" s="61" t="s">
        <v>149</v>
      </c>
      <c r="E48" s="628" t="s">
        <v>1318</v>
      </c>
      <c r="F48" s="41" t="s">
        <v>1382</v>
      </c>
      <c r="G48" s="269" t="s">
        <v>428</v>
      </c>
      <c r="H48" s="41" t="s">
        <v>384</v>
      </c>
      <c r="I48" s="268" t="s">
        <v>428</v>
      </c>
      <c r="J48" s="268" t="s">
        <v>428</v>
      </c>
      <c r="K48" s="41" t="s">
        <v>912</v>
      </c>
      <c r="L48" s="627" t="s">
        <v>433</v>
      </c>
      <c r="M48" s="44" t="s">
        <v>859</v>
      </c>
      <c r="N48" s="44" t="s">
        <v>859</v>
      </c>
      <c r="O48" s="294" t="s">
        <v>859</v>
      </c>
      <c r="P48" s="39"/>
      <c r="Q48" s="102">
        <v>0</v>
      </c>
      <c r="R48" s="102">
        <v>0</v>
      </c>
      <c r="S48" s="110"/>
      <c r="T48" s="21"/>
      <c r="U48" s="21"/>
      <c r="V48" s="21"/>
      <c r="W48" s="21"/>
      <c r="X48" s="21"/>
      <c r="Y48" s="21"/>
      <c r="Z48" s="21"/>
      <c r="AA48" s="21"/>
      <c r="AB48" s="21"/>
      <c r="AC48" s="21"/>
      <c r="AD48" s="21"/>
      <c r="AE48" s="21"/>
      <c r="AF48" s="21"/>
      <c r="AG48" s="21"/>
    </row>
    <row r="49" spans="1:33" ht="15.75" customHeight="1">
      <c r="A49" s="44" t="s">
        <v>109</v>
      </c>
      <c r="B49" s="44" t="s">
        <v>1311</v>
      </c>
      <c r="C49" s="41" t="s">
        <v>641</v>
      </c>
      <c r="D49" s="61" t="s">
        <v>149</v>
      </c>
      <c r="E49" s="628" t="s">
        <v>1318</v>
      </c>
      <c r="F49" s="41" t="s">
        <v>1383</v>
      </c>
      <c r="G49" s="269" t="s">
        <v>428</v>
      </c>
      <c r="H49" s="41" t="s">
        <v>384</v>
      </c>
      <c r="I49" s="268" t="s">
        <v>428</v>
      </c>
      <c r="J49" s="268" t="s">
        <v>428</v>
      </c>
      <c r="K49" s="41" t="s">
        <v>912</v>
      </c>
      <c r="L49" s="627" t="s">
        <v>433</v>
      </c>
      <c r="M49" s="44" t="s">
        <v>859</v>
      </c>
      <c r="N49" s="44" t="s">
        <v>859</v>
      </c>
      <c r="O49" s="294" t="s">
        <v>859</v>
      </c>
      <c r="P49" s="39"/>
      <c r="Q49" s="102">
        <v>0</v>
      </c>
      <c r="R49" s="102">
        <v>0</v>
      </c>
      <c r="S49" s="110"/>
      <c r="T49" s="21"/>
      <c r="U49" s="21"/>
      <c r="V49" s="21"/>
      <c r="W49" s="21"/>
      <c r="X49" s="21"/>
      <c r="Y49" s="21"/>
      <c r="Z49" s="21"/>
      <c r="AA49" s="21"/>
      <c r="AB49" s="21"/>
      <c r="AC49" s="21"/>
      <c r="AD49" s="21"/>
      <c r="AE49" s="21"/>
      <c r="AF49" s="21"/>
      <c r="AG49" s="21"/>
    </row>
    <row r="50" spans="1:33" ht="15.75" customHeight="1">
      <c r="A50" s="44" t="s">
        <v>109</v>
      </c>
      <c r="B50" s="44" t="s">
        <v>1311</v>
      </c>
      <c r="C50" s="41" t="s">
        <v>641</v>
      </c>
      <c r="D50" s="61" t="s">
        <v>149</v>
      </c>
      <c r="E50" s="628" t="s">
        <v>1318</v>
      </c>
      <c r="F50" s="41" t="s">
        <v>1384</v>
      </c>
      <c r="G50" s="269" t="s">
        <v>428</v>
      </c>
      <c r="H50" s="41" t="s">
        <v>384</v>
      </c>
      <c r="I50" s="268" t="s">
        <v>428</v>
      </c>
      <c r="J50" s="268" t="s">
        <v>428</v>
      </c>
      <c r="K50" s="41" t="s">
        <v>912</v>
      </c>
      <c r="L50" s="627" t="s">
        <v>433</v>
      </c>
      <c r="M50" s="44" t="s">
        <v>859</v>
      </c>
      <c r="N50" s="44" t="s">
        <v>859</v>
      </c>
      <c r="O50" s="294" t="s">
        <v>859</v>
      </c>
      <c r="P50" s="39"/>
      <c r="Q50" s="102">
        <v>0</v>
      </c>
      <c r="R50" s="102">
        <v>0</v>
      </c>
      <c r="S50" s="110"/>
      <c r="T50" s="21"/>
      <c r="U50" s="21"/>
      <c r="V50" s="21"/>
      <c r="W50" s="21"/>
      <c r="X50" s="21"/>
      <c r="Y50" s="21"/>
      <c r="Z50" s="21"/>
      <c r="AA50" s="21"/>
      <c r="AB50" s="21"/>
      <c r="AC50" s="21"/>
      <c r="AD50" s="21"/>
      <c r="AE50" s="21"/>
      <c r="AF50" s="21"/>
      <c r="AG50" s="21"/>
    </row>
    <row r="51" spans="1:33" ht="15.75" customHeight="1">
      <c r="A51" s="44" t="s">
        <v>109</v>
      </c>
      <c r="B51" s="44" t="s">
        <v>1311</v>
      </c>
      <c r="C51" s="41" t="s">
        <v>641</v>
      </c>
      <c r="D51" s="61" t="s">
        <v>149</v>
      </c>
      <c r="E51" s="628" t="s">
        <v>1385</v>
      </c>
      <c r="F51" s="41" t="s">
        <v>1345</v>
      </c>
      <c r="G51" s="269">
        <v>1282.7379911367218</v>
      </c>
      <c r="H51" s="41" t="s">
        <v>384</v>
      </c>
      <c r="I51" s="268" t="s">
        <v>428</v>
      </c>
      <c r="J51" s="268" t="s">
        <v>1320</v>
      </c>
      <c r="K51" s="41" t="s">
        <v>912</v>
      </c>
      <c r="L51" s="41" t="s">
        <v>428</v>
      </c>
      <c r="M51" s="44" t="s">
        <v>859</v>
      </c>
      <c r="N51" s="44" t="s">
        <v>14</v>
      </c>
      <c r="O51" s="294" t="s">
        <v>14</v>
      </c>
      <c r="P51" s="39"/>
      <c r="Q51" s="102">
        <f>4569+56</f>
        <v>4625</v>
      </c>
      <c r="R51" s="102">
        <f>472+21</f>
        <v>493</v>
      </c>
      <c r="S51" s="110"/>
      <c r="T51" s="21"/>
      <c r="U51" s="21"/>
      <c r="V51" s="21"/>
      <c r="W51" s="21"/>
      <c r="X51" s="21"/>
      <c r="Y51" s="21"/>
      <c r="Z51" s="21"/>
      <c r="AA51" s="21"/>
      <c r="AB51" s="21"/>
      <c r="AC51" s="21"/>
      <c r="AD51" s="21"/>
      <c r="AE51" s="21"/>
      <c r="AF51" s="21"/>
      <c r="AG51" s="21"/>
    </row>
    <row r="52" spans="1:33" ht="15.75" customHeight="1">
      <c r="A52" s="44" t="s">
        <v>109</v>
      </c>
      <c r="B52" s="44" t="s">
        <v>1311</v>
      </c>
      <c r="C52" s="41" t="s">
        <v>641</v>
      </c>
      <c r="D52" s="61" t="s">
        <v>149</v>
      </c>
      <c r="E52" s="628" t="s">
        <v>1386</v>
      </c>
      <c r="F52" s="41" t="s">
        <v>1387</v>
      </c>
      <c r="G52" s="269">
        <v>494.17058852347333</v>
      </c>
      <c r="H52" s="41" t="s">
        <v>384</v>
      </c>
      <c r="I52" s="268">
        <v>0.71799999999999997</v>
      </c>
      <c r="J52" s="268" t="s">
        <v>1320</v>
      </c>
      <c r="K52" s="41" t="s">
        <v>912</v>
      </c>
      <c r="L52" s="41" t="s">
        <v>428</v>
      </c>
      <c r="M52" s="44" t="s">
        <v>859</v>
      </c>
      <c r="N52" s="44" t="s">
        <v>14</v>
      </c>
      <c r="O52" s="44" t="s">
        <v>14</v>
      </c>
      <c r="P52" s="43" t="s">
        <v>1388</v>
      </c>
      <c r="Q52" s="102">
        <v>0</v>
      </c>
      <c r="R52" s="102">
        <v>0</v>
      </c>
      <c r="S52" s="110" t="s">
        <v>1352</v>
      </c>
      <c r="T52" s="21"/>
      <c r="U52" s="21"/>
      <c r="V52" s="21"/>
      <c r="W52" s="21"/>
      <c r="X52" s="21"/>
      <c r="Y52" s="21"/>
      <c r="Z52" s="21"/>
      <c r="AA52" s="21"/>
      <c r="AB52" s="21"/>
      <c r="AC52" s="21"/>
      <c r="AD52" s="21"/>
      <c r="AE52" s="21"/>
      <c r="AF52" s="21"/>
      <c r="AG52" s="21"/>
    </row>
    <row r="53" spans="1:33" ht="15.75" customHeight="1">
      <c r="A53" s="44" t="s">
        <v>109</v>
      </c>
      <c r="B53" s="44" t="s">
        <v>1311</v>
      </c>
      <c r="C53" s="41" t="s">
        <v>641</v>
      </c>
      <c r="D53" s="61" t="s">
        <v>149</v>
      </c>
      <c r="E53" s="628" t="s">
        <v>1389</v>
      </c>
      <c r="F53" s="41" t="s">
        <v>1345</v>
      </c>
      <c r="G53" s="269">
        <v>7.8833333333333325E-3</v>
      </c>
      <c r="H53" s="41" t="s">
        <v>384</v>
      </c>
      <c r="I53" s="268" t="s">
        <v>185</v>
      </c>
      <c r="J53" s="268" t="s">
        <v>1320</v>
      </c>
      <c r="K53" s="41" t="s">
        <v>912</v>
      </c>
      <c r="L53" s="627" t="s">
        <v>433</v>
      </c>
      <c r="M53" s="44" t="s">
        <v>859</v>
      </c>
      <c r="N53" s="44" t="s">
        <v>859</v>
      </c>
      <c r="O53" s="294" t="s">
        <v>859</v>
      </c>
      <c r="P53" s="39"/>
      <c r="Q53" s="102">
        <v>0</v>
      </c>
      <c r="R53" s="102">
        <v>0</v>
      </c>
      <c r="S53" s="110"/>
      <c r="T53" s="21"/>
      <c r="U53" s="21"/>
      <c r="V53" s="21"/>
      <c r="W53" s="21"/>
      <c r="X53" s="21"/>
      <c r="Y53" s="21"/>
      <c r="Z53" s="21"/>
      <c r="AA53" s="21"/>
      <c r="AB53" s="21"/>
      <c r="AC53" s="21"/>
      <c r="AD53" s="21"/>
      <c r="AE53" s="21"/>
      <c r="AF53" s="21"/>
      <c r="AG53" s="21"/>
    </row>
    <row r="54" spans="1:33" ht="15.75" customHeight="1">
      <c r="A54" s="44" t="s">
        <v>109</v>
      </c>
      <c r="B54" s="44" t="s">
        <v>1311</v>
      </c>
      <c r="C54" s="41" t="s">
        <v>641</v>
      </c>
      <c r="D54" s="61" t="s">
        <v>149</v>
      </c>
      <c r="E54" s="628" t="s">
        <v>1390</v>
      </c>
      <c r="F54" s="41" t="s">
        <v>1391</v>
      </c>
      <c r="G54" s="269" t="s">
        <v>428</v>
      </c>
      <c r="H54" s="41" t="s">
        <v>384</v>
      </c>
      <c r="I54" s="268" t="s">
        <v>185</v>
      </c>
      <c r="J54" s="268" t="s">
        <v>428</v>
      </c>
      <c r="K54" s="41" t="s">
        <v>912</v>
      </c>
      <c r="L54" s="627" t="s">
        <v>433</v>
      </c>
      <c r="M54" s="44" t="s">
        <v>859</v>
      </c>
      <c r="N54" s="44" t="s">
        <v>859</v>
      </c>
      <c r="O54" s="294" t="s">
        <v>859</v>
      </c>
      <c r="P54" s="39"/>
      <c r="Q54" s="102">
        <f>0+3</f>
        <v>3</v>
      </c>
      <c r="R54" s="102">
        <f>0+3</f>
        <v>3</v>
      </c>
      <c r="S54" s="110" t="s">
        <v>1366</v>
      </c>
      <c r="T54" s="21"/>
      <c r="U54" s="21"/>
      <c r="V54" s="21"/>
      <c r="W54" s="21"/>
      <c r="X54" s="21"/>
      <c r="Y54" s="21"/>
      <c r="Z54" s="21"/>
      <c r="AA54" s="21"/>
      <c r="AB54" s="21"/>
      <c r="AC54" s="21"/>
      <c r="AD54" s="21"/>
      <c r="AE54" s="21"/>
      <c r="AF54" s="21"/>
      <c r="AG54" s="21"/>
    </row>
    <row r="55" spans="1:33" ht="15.75" customHeight="1">
      <c r="A55" s="44" t="s">
        <v>109</v>
      </c>
      <c r="B55" s="44" t="s">
        <v>1311</v>
      </c>
      <c r="C55" s="41" t="s">
        <v>641</v>
      </c>
      <c r="D55" s="61" t="s">
        <v>149</v>
      </c>
      <c r="E55" s="628" t="s">
        <v>1392</v>
      </c>
      <c r="F55" s="41" t="s">
        <v>1393</v>
      </c>
      <c r="G55" s="269">
        <v>0.8652333333333333</v>
      </c>
      <c r="H55" s="41" t="s">
        <v>384</v>
      </c>
      <c r="I55" s="268" t="s">
        <v>185</v>
      </c>
      <c r="J55" s="268" t="s">
        <v>1320</v>
      </c>
      <c r="K55" s="41" t="s">
        <v>912</v>
      </c>
      <c r="L55" s="627" t="s">
        <v>433</v>
      </c>
      <c r="M55" s="44" t="s">
        <v>859</v>
      </c>
      <c r="N55" s="44" t="s">
        <v>859</v>
      </c>
      <c r="O55" s="294" t="s">
        <v>859</v>
      </c>
      <c r="P55" s="39"/>
      <c r="Q55" s="102">
        <v>0</v>
      </c>
      <c r="R55" s="102">
        <v>0</v>
      </c>
      <c r="S55" s="110"/>
      <c r="T55" s="21"/>
      <c r="U55" s="21"/>
      <c r="V55" s="21"/>
      <c r="W55" s="21"/>
      <c r="X55" s="21"/>
      <c r="Y55" s="21"/>
      <c r="Z55" s="21"/>
      <c r="AA55" s="21"/>
      <c r="AB55" s="21"/>
      <c r="AC55" s="21"/>
      <c r="AD55" s="21"/>
      <c r="AE55" s="21"/>
      <c r="AF55" s="21"/>
      <c r="AG55" s="21"/>
    </row>
    <row r="56" spans="1:33" ht="15.75" customHeight="1">
      <c r="A56" s="44" t="s">
        <v>109</v>
      </c>
      <c r="B56" s="44" t="s">
        <v>1311</v>
      </c>
      <c r="C56" s="41" t="s">
        <v>641</v>
      </c>
      <c r="D56" s="61" t="s">
        <v>149</v>
      </c>
      <c r="E56" s="628" t="s">
        <v>1394</v>
      </c>
      <c r="F56" s="41" t="s">
        <v>1345</v>
      </c>
      <c r="G56" s="269">
        <v>251.44599333333349</v>
      </c>
      <c r="H56" s="41" t="s">
        <v>384</v>
      </c>
      <c r="I56" s="268" t="s">
        <v>428</v>
      </c>
      <c r="J56" s="268" t="s">
        <v>1320</v>
      </c>
      <c r="K56" s="41" t="s">
        <v>912</v>
      </c>
      <c r="L56" s="627" t="s">
        <v>430</v>
      </c>
      <c r="M56" s="44" t="s">
        <v>859</v>
      </c>
      <c r="N56" s="44" t="s">
        <v>14</v>
      </c>
      <c r="O56" s="294" t="s">
        <v>859</v>
      </c>
      <c r="P56" s="39"/>
      <c r="Q56" s="102">
        <f>4205+280</f>
        <v>4485</v>
      </c>
      <c r="R56" s="102">
        <f>257+34</f>
        <v>291</v>
      </c>
      <c r="S56" s="110"/>
      <c r="T56" s="21"/>
      <c r="U56" s="21"/>
      <c r="V56" s="21"/>
      <c r="W56" s="21"/>
      <c r="X56" s="21"/>
      <c r="Y56" s="21"/>
      <c r="Z56" s="21"/>
      <c r="AA56" s="21"/>
      <c r="AB56" s="21"/>
      <c r="AC56" s="21"/>
      <c r="AD56" s="21"/>
      <c r="AE56" s="21"/>
      <c r="AF56" s="21"/>
      <c r="AG56" s="21"/>
    </row>
    <row r="57" spans="1:33" ht="15.75" customHeight="1">
      <c r="A57" s="44" t="s">
        <v>109</v>
      </c>
      <c r="B57" s="44" t="s">
        <v>1311</v>
      </c>
      <c r="C57" s="41" t="s">
        <v>641</v>
      </c>
      <c r="D57" s="61" t="s">
        <v>149</v>
      </c>
      <c r="E57" s="628" t="s">
        <v>1395</v>
      </c>
      <c r="F57" s="41" t="s">
        <v>1396</v>
      </c>
      <c r="G57" s="269">
        <v>114.83529433333335</v>
      </c>
      <c r="H57" s="41" t="s">
        <v>384</v>
      </c>
      <c r="I57" s="268" t="s">
        <v>428</v>
      </c>
      <c r="J57" s="268" t="s">
        <v>1320</v>
      </c>
      <c r="K57" s="41" t="s">
        <v>912</v>
      </c>
      <c r="L57" s="627" t="s">
        <v>433</v>
      </c>
      <c r="M57" s="44" t="s">
        <v>859</v>
      </c>
      <c r="N57" s="44" t="s">
        <v>14</v>
      </c>
      <c r="O57" s="294" t="s">
        <v>859</v>
      </c>
      <c r="P57" s="39"/>
      <c r="Q57" s="102">
        <f>6942+358</f>
        <v>7300</v>
      </c>
      <c r="R57" s="102">
        <f>242+13</f>
        <v>255</v>
      </c>
      <c r="S57" s="110"/>
      <c r="T57" s="21"/>
      <c r="U57" s="21"/>
      <c r="V57" s="21"/>
      <c r="W57" s="21"/>
      <c r="X57" s="21"/>
      <c r="Y57" s="21"/>
      <c r="Z57" s="21"/>
      <c r="AA57" s="21"/>
      <c r="AB57" s="21"/>
      <c r="AC57" s="21"/>
      <c r="AD57" s="21"/>
      <c r="AE57" s="21"/>
      <c r="AF57" s="21"/>
      <c r="AG57" s="21"/>
    </row>
    <row r="58" spans="1:33" ht="15.75" customHeight="1">
      <c r="A58" s="44" t="s">
        <v>109</v>
      </c>
      <c r="B58" s="44" t="s">
        <v>1311</v>
      </c>
      <c r="C58" s="41" t="s">
        <v>641</v>
      </c>
      <c r="D58" s="61" t="s">
        <v>149</v>
      </c>
      <c r="E58" s="628" t="s">
        <v>1397</v>
      </c>
      <c r="F58" s="41" t="s">
        <v>1398</v>
      </c>
      <c r="G58" s="269">
        <v>3.5000000000000003E-2</v>
      </c>
      <c r="H58" s="41" t="s">
        <v>384</v>
      </c>
      <c r="I58" s="268" t="s">
        <v>185</v>
      </c>
      <c r="J58" s="268" t="s">
        <v>1320</v>
      </c>
      <c r="K58" s="41" t="s">
        <v>912</v>
      </c>
      <c r="L58" s="627" t="s">
        <v>433</v>
      </c>
      <c r="M58" s="44" t="s">
        <v>859</v>
      </c>
      <c r="N58" s="44" t="s">
        <v>14</v>
      </c>
      <c r="O58" s="294" t="s">
        <v>859</v>
      </c>
      <c r="P58" s="39"/>
      <c r="Q58" s="102">
        <f>130+15</f>
        <v>145</v>
      </c>
      <c r="R58" s="102">
        <f>66+9</f>
        <v>75</v>
      </c>
      <c r="S58" s="110"/>
      <c r="T58" s="21"/>
      <c r="U58" s="21"/>
      <c r="V58" s="21"/>
      <c r="W58" s="21"/>
      <c r="X58" s="21"/>
      <c r="Y58" s="21"/>
      <c r="Z58" s="21"/>
      <c r="AA58" s="21"/>
      <c r="AB58" s="21"/>
      <c r="AC58" s="21"/>
      <c r="AD58" s="21"/>
      <c r="AE58" s="21"/>
      <c r="AF58" s="21"/>
      <c r="AG58" s="21"/>
    </row>
    <row r="59" spans="1:33" ht="15.75" customHeight="1">
      <c r="A59" s="44" t="s">
        <v>109</v>
      </c>
      <c r="B59" s="44" t="s">
        <v>1311</v>
      </c>
      <c r="C59" s="41" t="s">
        <v>641</v>
      </c>
      <c r="D59" s="61" t="s">
        <v>149</v>
      </c>
      <c r="E59" s="628" t="s">
        <v>1399</v>
      </c>
      <c r="F59" s="41">
        <v>8</v>
      </c>
      <c r="G59" s="269">
        <v>25155.094016666651</v>
      </c>
      <c r="H59" s="41" t="s">
        <v>384</v>
      </c>
      <c r="I59" s="268">
        <v>0.47799999999999998</v>
      </c>
      <c r="J59" s="268" t="s">
        <v>1320</v>
      </c>
      <c r="K59" s="41" t="s">
        <v>912</v>
      </c>
      <c r="L59" s="41" t="s">
        <v>428</v>
      </c>
      <c r="M59" s="44" t="s">
        <v>859</v>
      </c>
      <c r="N59" s="44" t="s">
        <v>14</v>
      </c>
      <c r="O59" s="294" t="s">
        <v>14</v>
      </c>
      <c r="P59" s="39"/>
      <c r="Q59" s="102">
        <f>7436+30702</f>
        <v>38138</v>
      </c>
      <c r="R59" s="102">
        <f>74+361</f>
        <v>435</v>
      </c>
      <c r="S59" s="110"/>
      <c r="T59" s="21"/>
      <c r="U59" s="21"/>
      <c r="V59" s="21"/>
      <c r="W59" s="21"/>
      <c r="X59" s="21"/>
      <c r="Y59" s="21"/>
      <c r="Z59" s="21"/>
      <c r="AA59" s="21"/>
      <c r="AB59" s="21"/>
      <c r="AC59" s="21"/>
      <c r="AD59" s="21"/>
      <c r="AE59" s="21"/>
      <c r="AF59" s="21"/>
      <c r="AG59" s="21"/>
    </row>
    <row r="60" spans="1:33" ht="15.75" customHeight="1">
      <c r="A60" s="44" t="s">
        <v>109</v>
      </c>
      <c r="B60" s="44" t="s">
        <v>1311</v>
      </c>
      <c r="C60" s="41" t="s">
        <v>641</v>
      </c>
      <c r="D60" s="61" t="s">
        <v>149</v>
      </c>
      <c r="E60" s="628" t="s">
        <v>1399</v>
      </c>
      <c r="F60" s="41" t="s">
        <v>1400</v>
      </c>
      <c r="G60" s="269">
        <v>4917.5922333333328</v>
      </c>
      <c r="H60" s="41" t="s">
        <v>384</v>
      </c>
      <c r="I60" s="268">
        <v>0.9</v>
      </c>
      <c r="J60" s="268" t="s">
        <v>1320</v>
      </c>
      <c r="K60" s="41" t="s">
        <v>912</v>
      </c>
      <c r="L60" s="41" t="s">
        <v>428</v>
      </c>
      <c r="M60" s="44" t="s">
        <v>859</v>
      </c>
      <c r="N60" s="44" t="s">
        <v>14</v>
      </c>
      <c r="O60" s="294" t="s">
        <v>14</v>
      </c>
      <c r="P60" s="39"/>
      <c r="Q60" s="102">
        <f>8645</f>
        <v>8645</v>
      </c>
      <c r="R60" s="102">
        <v>196</v>
      </c>
      <c r="S60" s="110"/>
      <c r="T60" s="21"/>
      <c r="U60" s="21"/>
      <c r="V60" s="21"/>
      <c r="W60" s="21"/>
      <c r="X60" s="21"/>
      <c r="Y60" s="21"/>
      <c r="Z60" s="21"/>
      <c r="AA60" s="21"/>
      <c r="AB60" s="21"/>
      <c r="AC60" s="21"/>
      <c r="AD60" s="21"/>
      <c r="AE60" s="21"/>
      <c r="AF60" s="21"/>
      <c r="AG60" s="21"/>
    </row>
    <row r="61" spans="1:33" ht="15.75" customHeight="1">
      <c r="A61" s="44" t="s">
        <v>109</v>
      </c>
      <c r="B61" s="44" t="s">
        <v>1311</v>
      </c>
      <c r="C61" s="41" t="s">
        <v>641</v>
      </c>
      <c r="D61" s="61" t="s">
        <v>149</v>
      </c>
      <c r="E61" s="628" t="s">
        <v>1401</v>
      </c>
      <c r="F61" s="41" t="s">
        <v>1363</v>
      </c>
      <c r="G61" s="269" t="s">
        <v>428</v>
      </c>
      <c r="H61" s="41" t="s">
        <v>384</v>
      </c>
      <c r="I61" s="268" t="s">
        <v>185</v>
      </c>
      <c r="J61" s="268" t="s">
        <v>428</v>
      </c>
      <c r="K61" s="41" t="s">
        <v>912</v>
      </c>
      <c r="L61" s="627" t="s">
        <v>433</v>
      </c>
      <c r="M61" s="44" t="s">
        <v>859</v>
      </c>
      <c r="N61" s="44" t="s">
        <v>859</v>
      </c>
      <c r="O61" s="294" t="s">
        <v>859</v>
      </c>
      <c r="P61" s="39"/>
      <c r="Q61" s="102">
        <v>0</v>
      </c>
      <c r="R61" s="102">
        <v>0</v>
      </c>
      <c r="S61" s="110"/>
      <c r="T61" s="21"/>
      <c r="U61" s="21"/>
      <c r="V61" s="21"/>
      <c r="W61" s="21"/>
      <c r="X61" s="21"/>
      <c r="Y61" s="21"/>
      <c r="Z61" s="21"/>
      <c r="AA61" s="21"/>
      <c r="AB61" s="21"/>
      <c r="AC61" s="21"/>
      <c r="AD61" s="21"/>
      <c r="AE61" s="21"/>
      <c r="AF61" s="21"/>
      <c r="AG61" s="21"/>
    </row>
    <row r="62" spans="1:33" ht="15.75" customHeight="1">
      <c r="A62" s="44" t="s">
        <v>109</v>
      </c>
      <c r="B62" s="44" t="s">
        <v>1311</v>
      </c>
      <c r="C62" s="41" t="s">
        <v>641</v>
      </c>
      <c r="D62" s="61" t="s">
        <v>149</v>
      </c>
      <c r="E62" s="628" t="s">
        <v>1402</v>
      </c>
      <c r="F62" s="41" t="s">
        <v>1403</v>
      </c>
      <c r="G62" s="269">
        <v>4.8516666666666673E-2</v>
      </c>
      <c r="H62" s="41" t="s">
        <v>384</v>
      </c>
      <c r="I62" s="268" t="s">
        <v>185</v>
      </c>
      <c r="J62" s="268" t="s">
        <v>1320</v>
      </c>
      <c r="K62" s="41" t="s">
        <v>912</v>
      </c>
      <c r="L62" s="627" t="s">
        <v>433</v>
      </c>
      <c r="M62" s="44" t="s">
        <v>859</v>
      </c>
      <c r="N62" s="44" t="s">
        <v>859</v>
      </c>
      <c r="O62" s="294" t="s">
        <v>859</v>
      </c>
      <c r="P62" s="39"/>
      <c r="Q62" s="102">
        <v>8</v>
      </c>
      <c r="R62" s="102">
        <v>3</v>
      </c>
      <c r="S62" s="110" t="s">
        <v>1366</v>
      </c>
      <c r="T62" s="21"/>
      <c r="U62" s="21"/>
      <c r="V62" s="21"/>
      <c r="W62" s="21"/>
      <c r="X62" s="21"/>
      <c r="Y62" s="21"/>
      <c r="Z62" s="21"/>
      <c r="AA62" s="21"/>
      <c r="AB62" s="21"/>
      <c r="AC62" s="21"/>
      <c r="AD62" s="21"/>
      <c r="AE62" s="21"/>
      <c r="AF62" s="21"/>
      <c r="AG62" s="21"/>
    </row>
    <row r="63" spans="1:33" ht="15.75" customHeight="1">
      <c r="A63" s="44" t="s">
        <v>109</v>
      </c>
      <c r="B63" s="44" t="s">
        <v>1311</v>
      </c>
      <c r="C63" s="41" t="s">
        <v>641</v>
      </c>
      <c r="D63" s="61" t="s">
        <v>149</v>
      </c>
      <c r="E63" s="628" t="s">
        <v>1404</v>
      </c>
      <c r="F63" s="41" t="s">
        <v>1405</v>
      </c>
      <c r="G63" s="269" t="s">
        <v>428</v>
      </c>
      <c r="H63" s="41" t="s">
        <v>384</v>
      </c>
      <c r="I63" s="268" t="s">
        <v>428</v>
      </c>
      <c r="J63" s="268" t="s">
        <v>428</v>
      </c>
      <c r="K63" s="41" t="s">
        <v>912</v>
      </c>
      <c r="L63" s="627" t="s">
        <v>433</v>
      </c>
      <c r="M63" s="44" t="s">
        <v>859</v>
      </c>
      <c r="N63" s="44" t="s">
        <v>859</v>
      </c>
      <c r="O63" s="294" t="s">
        <v>859</v>
      </c>
      <c r="P63" s="39"/>
      <c r="Q63" s="102">
        <v>0</v>
      </c>
      <c r="R63" s="102">
        <v>0</v>
      </c>
      <c r="S63" s="110" t="s">
        <v>1406</v>
      </c>
      <c r="T63" s="21"/>
      <c r="U63" s="21"/>
      <c r="V63" s="21"/>
      <c r="W63" s="21"/>
      <c r="X63" s="21"/>
      <c r="Y63" s="21"/>
      <c r="Z63" s="21"/>
      <c r="AA63" s="21"/>
      <c r="AB63" s="21"/>
      <c r="AC63" s="21"/>
      <c r="AD63" s="21"/>
      <c r="AE63" s="21"/>
      <c r="AF63" s="21"/>
      <c r="AG63" s="21"/>
    </row>
    <row r="64" spans="1:33" ht="15.75" customHeight="1">
      <c r="A64" s="44" t="s">
        <v>109</v>
      </c>
      <c r="B64" s="44" t="s">
        <v>1311</v>
      </c>
      <c r="C64" s="41" t="s">
        <v>641</v>
      </c>
      <c r="D64" s="61" t="s">
        <v>149</v>
      </c>
      <c r="E64" s="628" t="s">
        <v>1319</v>
      </c>
      <c r="F64" s="41" t="s">
        <v>1407</v>
      </c>
      <c r="G64" s="269" t="s">
        <v>428</v>
      </c>
      <c r="H64" s="41" t="s">
        <v>384</v>
      </c>
      <c r="I64" s="268" t="s">
        <v>428</v>
      </c>
      <c r="J64" s="268" t="s">
        <v>428</v>
      </c>
      <c r="K64" s="41" t="s">
        <v>912</v>
      </c>
      <c r="L64" s="627" t="s">
        <v>433</v>
      </c>
      <c r="M64" s="44" t="s">
        <v>859</v>
      </c>
      <c r="N64" s="44" t="s">
        <v>859</v>
      </c>
      <c r="O64" s="294" t="s">
        <v>859</v>
      </c>
      <c r="P64" s="39"/>
      <c r="Q64" s="102">
        <v>0</v>
      </c>
      <c r="R64" s="102">
        <v>0</v>
      </c>
      <c r="S64" s="110"/>
      <c r="T64" s="21"/>
      <c r="U64" s="21"/>
      <c r="V64" s="21"/>
      <c r="W64" s="21"/>
      <c r="X64" s="21"/>
      <c r="Y64" s="21"/>
      <c r="Z64" s="21"/>
      <c r="AA64" s="21"/>
      <c r="AB64" s="21"/>
      <c r="AC64" s="21"/>
      <c r="AD64" s="21"/>
      <c r="AE64" s="21"/>
      <c r="AF64" s="21"/>
      <c r="AG64" s="21"/>
    </row>
    <row r="65" spans="1:33" ht="15.75" customHeight="1">
      <c r="A65" s="44" t="s">
        <v>109</v>
      </c>
      <c r="B65" s="44" t="s">
        <v>1311</v>
      </c>
      <c r="C65" s="41" t="s">
        <v>641</v>
      </c>
      <c r="D65" s="61" t="s">
        <v>149</v>
      </c>
      <c r="E65" s="628" t="s">
        <v>1319</v>
      </c>
      <c r="F65" s="41" t="s">
        <v>1354</v>
      </c>
      <c r="G65" s="269">
        <v>8.7645499999999998</v>
      </c>
      <c r="H65" s="41" t="s">
        <v>384</v>
      </c>
      <c r="I65" s="268" t="s">
        <v>428</v>
      </c>
      <c r="J65" s="268" t="s">
        <v>1320</v>
      </c>
      <c r="K65" s="41" t="s">
        <v>912</v>
      </c>
      <c r="L65" s="627" t="s">
        <v>433</v>
      </c>
      <c r="M65" s="44" t="s">
        <v>859</v>
      </c>
      <c r="N65" s="44" t="s">
        <v>859</v>
      </c>
      <c r="O65" s="294" t="s">
        <v>859</v>
      </c>
      <c r="P65" s="39"/>
      <c r="Q65" s="102">
        <f>0+15</f>
        <v>15</v>
      </c>
      <c r="R65" s="102">
        <f>0+1</f>
        <v>1</v>
      </c>
      <c r="S65" s="110" t="s">
        <v>1366</v>
      </c>
      <c r="T65" s="21"/>
      <c r="U65" s="21"/>
      <c r="V65" s="21"/>
      <c r="W65" s="21"/>
      <c r="X65" s="21"/>
      <c r="Y65" s="21"/>
      <c r="Z65" s="21"/>
      <c r="AA65" s="21"/>
      <c r="AB65" s="21"/>
      <c r="AC65" s="21"/>
      <c r="AD65" s="21"/>
      <c r="AE65" s="21"/>
      <c r="AF65" s="21"/>
      <c r="AG65" s="21"/>
    </row>
    <row r="66" spans="1:33" ht="15.75" customHeight="1">
      <c r="A66" s="44" t="s">
        <v>109</v>
      </c>
      <c r="B66" s="44" t="s">
        <v>1311</v>
      </c>
      <c r="C66" s="41" t="s">
        <v>641</v>
      </c>
      <c r="D66" s="61" t="s">
        <v>149</v>
      </c>
      <c r="E66" s="628" t="s">
        <v>1319</v>
      </c>
      <c r="F66" s="41" t="s">
        <v>1408</v>
      </c>
      <c r="G66" s="269">
        <v>4.9999999999999996E-2</v>
      </c>
      <c r="H66" s="41" t="s">
        <v>384</v>
      </c>
      <c r="I66" s="268" t="s">
        <v>428</v>
      </c>
      <c r="J66" s="268" t="s">
        <v>1320</v>
      </c>
      <c r="K66" s="41" t="s">
        <v>912</v>
      </c>
      <c r="L66" s="627" t="s">
        <v>433</v>
      </c>
      <c r="M66" s="44" t="s">
        <v>859</v>
      </c>
      <c r="N66" s="44" t="s">
        <v>859</v>
      </c>
      <c r="O66" s="294" t="s">
        <v>859</v>
      </c>
      <c r="P66" s="39"/>
      <c r="Q66" s="102">
        <v>0</v>
      </c>
      <c r="R66" s="102">
        <v>0</v>
      </c>
      <c r="S66" s="110"/>
      <c r="T66" s="21"/>
      <c r="U66" s="21"/>
      <c r="V66" s="21"/>
      <c r="W66" s="21"/>
      <c r="X66" s="21"/>
      <c r="Y66" s="21"/>
      <c r="Z66" s="21"/>
      <c r="AA66" s="21"/>
      <c r="AB66" s="21"/>
      <c r="AC66" s="21"/>
      <c r="AD66" s="21"/>
      <c r="AE66" s="21"/>
      <c r="AF66" s="21"/>
      <c r="AG66" s="21"/>
    </row>
    <row r="67" spans="1:33" ht="15.75" customHeight="1">
      <c r="A67" s="44" t="s">
        <v>109</v>
      </c>
      <c r="B67" s="44" t="s">
        <v>1311</v>
      </c>
      <c r="C67" s="41" t="s">
        <v>641</v>
      </c>
      <c r="D67" s="61" t="s">
        <v>149</v>
      </c>
      <c r="E67" s="628" t="s">
        <v>1319</v>
      </c>
      <c r="F67" s="41" t="s">
        <v>1409</v>
      </c>
      <c r="G67" s="269" t="s">
        <v>428</v>
      </c>
      <c r="H67" s="41" t="s">
        <v>384</v>
      </c>
      <c r="I67" s="268" t="s">
        <v>428</v>
      </c>
      <c r="J67" s="268" t="s">
        <v>428</v>
      </c>
      <c r="K67" s="41" t="s">
        <v>912</v>
      </c>
      <c r="L67" s="627" t="s">
        <v>433</v>
      </c>
      <c r="M67" s="44" t="s">
        <v>859</v>
      </c>
      <c r="N67" s="44" t="s">
        <v>859</v>
      </c>
      <c r="O67" s="294" t="s">
        <v>859</v>
      </c>
      <c r="P67" s="39"/>
      <c r="Q67" s="102">
        <v>0</v>
      </c>
      <c r="R67" s="102">
        <v>0</v>
      </c>
      <c r="S67" s="110"/>
      <c r="T67" s="21"/>
      <c r="U67" s="21"/>
      <c r="V67" s="21"/>
      <c r="W67" s="21"/>
      <c r="X67" s="21"/>
      <c r="Y67" s="21"/>
      <c r="Z67" s="21"/>
      <c r="AA67" s="21"/>
      <c r="AB67" s="21"/>
      <c r="AC67" s="21"/>
      <c r="AD67" s="21"/>
      <c r="AE67" s="21"/>
      <c r="AF67" s="21"/>
      <c r="AG67" s="21"/>
    </row>
    <row r="68" spans="1:33" ht="15.75" customHeight="1">
      <c r="A68" s="44" t="s">
        <v>109</v>
      </c>
      <c r="B68" s="44" t="s">
        <v>1311</v>
      </c>
      <c r="C68" s="41" t="s">
        <v>641</v>
      </c>
      <c r="D68" s="61" t="s">
        <v>149</v>
      </c>
      <c r="E68" s="628" t="s">
        <v>1319</v>
      </c>
      <c r="F68" s="41" t="s">
        <v>1410</v>
      </c>
      <c r="G68" s="269">
        <v>4.2979600000000007</v>
      </c>
      <c r="H68" s="41" t="s">
        <v>384</v>
      </c>
      <c r="I68" s="268" t="s">
        <v>428</v>
      </c>
      <c r="J68" s="268" t="s">
        <v>1320</v>
      </c>
      <c r="K68" s="41" t="s">
        <v>912</v>
      </c>
      <c r="L68" s="627" t="s">
        <v>433</v>
      </c>
      <c r="M68" s="44" t="s">
        <v>859</v>
      </c>
      <c r="N68" s="44" t="s">
        <v>859</v>
      </c>
      <c r="O68" s="294" t="s">
        <v>859</v>
      </c>
      <c r="P68" s="39"/>
      <c r="Q68" s="102">
        <f>87</f>
        <v>87</v>
      </c>
      <c r="R68" s="102">
        <v>13</v>
      </c>
      <c r="S68" s="110" t="s">
        <v>1366</v>
      </c>
      <c r="T68" s="21"/>
      <c r="U68" s="21"/>
      <c r="V68" s="21"/>
      <c r="W68" s="21"/>
      <c r="X68" s="21"/>
      <c r="Y68" s="21"/>
      <c r="Z68" s="21"/>
      <c r="AA68" s="21"/>
      <c r="AB68" s="21"/>
      <c r="AC68" s="21"/>
      <c r="AD68" s="21"/>
      <c r="AE68" s="21"/>
      <c r="AF68" s="21"/>
      <c r="AG68" s="21"/>
    </row>
    <row r="69" spans="1:33" ht="15.75" customHeight="1">
      <c r="A69" s="44" t="s">
        <v>109</v>
      </c>
      <c r="B69" s="44" t="s">
        <v>1311</v>
      </c>
      <c r="C69" s="41" t="s">
        <v>641</v>
      </c>
      <c r="D69" s="61" t="s">
        <v>149</v>
      </c>
      <c r="E69" s="628" t="s">
        <v>1319</v>
      </c>
      <c r="F69" s="41" t="s">
        <v>1411</v>
      </c>
      <c r="G69" s="269" t="s">
        <v>428</v>
      </c>
      <c r="H69" s="41" t="s">
        <v>384</v>
      </c>
      <c r="I69" s="268" t="s">
        <v>428</v>
      </c>
      <c r="J69" s="268" t="s">
        <v>428</v>
      </c>
      <c r="K69" s="41" t="s">
        <v>912</v>
      </c>
      <c r="L69" s="627" t="s">
        <v>433</v>
      </c>
      <c r="M69" s="44" t="s">
        <v>859</v>
      </c>
      <c r="N69" s="44" t="s">
        <v>859</v>
      </c>
      <c r="O69" s="294" t="s">
        <v>859</v>
      </c>
      <c r="P69" s="39"/>
      <c r="Q69" s="102">
        <v>0</v>
      </c>
      <c r="R69" s="102">
        <v>0</v>
      </c>
      <c r="S69" s="110"/>
      <c r="T69" s="21"/>
      <c r="U69" s="21"/>
      <c r="V69" s="21"/>
      <c r="W69" s="21"/>
      <c r="X69" s="21"/>
      <c r="Y69" s="21"/>
      <c r="Z69" s="21"/>
      <c r="AA69" s="21"/>
      <c r="AB69" s="21"/>
      <c r="AC69" s="21"/>
      <c r="AD69" s="21"/>
      <c r="AE69" s="21"/>
      <c r="AF69" s="21"/>
      <c r="AG69" s="21"/>
    </row>
    <row r="70" spans="1:33" ht="15.75" customHeight="1">
      <c r="A70" s="44" t="s">
        <v>109</v>
      </c>
      <c r="B70" s="44" t="s">
        <v>1311</v>
      </c>
      <c r="C70" s="41" t="s">
        <v>641</v>
      </c>
      <c r="D70" s="61" t="s">
        <v>149</v>
      </c>
      <c r="E70" s="628" t="s">
        <v>1322</v>
      </c>
      <c r="F70" s="41" t="s">
        <v>1412</v>
      </c>
      <c r="G70" s="269">
        <v>21.4580685</v>
      </c>
      <c r="H70" s="41" t="s">
        <v>384</v>
      </c>
      <c r="I70" s="268" t="s">
        <v>185</v>
      </c>
      <c r="J70" s="268" t="s">
        <v>1320</v>
      </c>
      <c r="K70" s="41" t="s">
        <v>912</v>
      </c>
      <c r="L70" s="627" t="s">
        <v>433</v>
      </c>
      <c r="M70" s="44" t="s">
        <v>859</v>
      </c>
      <c r="N70" s="44" t="s">
        <v>859</v>
      </c>
      <c r="O70" s="294" t="s">
        <v>859</v>
      </c>
      <c r="P70" s="39"/>
      <c r="Q70" s="102">
        <f>55+23</f>
        <v>78</v>
      </c>
      <c r="R70" s="102">
        <f>32+3</f>
        <v>35</v>
      </c>
      <c r="S70" s="110" t="s">
        <v>1366</v>
      </c>
      <c r="T70" s="21"/>
      <c r="U70" s="21"/>
      <c r="V70" s="21"/>
      <c r="W70" s="21"/>
      <c r="X70" s="21"/>
      <c r="Y70" s="21"/>
      <c r="Z70" s="21"/>
      <c r="AA70" s="21"/>
      <c r="AB70" s="21"/>
      <c r="AC70" s="21"/>
      <c r="AD70" s="21"/>
      <c r="AE70" s="21"/>
      <c r="AF70" s="21"/>
      <c r="AG70" s="21"/>
    </row>
    <row r="71" spans="1:33" ht="15.75" customHeight="1">
      <c r="A71" s="44" t="s">
        <v>109</v>
      </c>
      <c r="B71" s="44" t="s">
        <v>1311</v>
      </c>
      <c r="C71" s="41" t="s">
        <v>641</v>
      </c>
      <c r="D71" s="61" t="s">
        <v>149</v>
      </c>
      <c r="E71" s="628" t="s">
        <v>1413</v>
      </c>
      <c r="F71" s="41" t="s">
        <v>1414</v>
      </c>
      <c r="G71" s="269" t="s">
        <v>428</v>
      </c>
      <c r="H71" s="41" t="s">
        <v>384</v>
      </c>
      <c r="I71" s="268" t="s">
        <v>185</v>
      </c>
      <c r="J71" s="268" t="s">
        <v>428</v>
      </c>
      <c r="K71" s="41" t="s">
        <v>912</v>
      </c>
      <c r="L71" s="270" t="s">
        <v>428</v>
      </c>
      <c r="M71" s="44" t="s">
        <v>859</v>
      </c>
      <c r="N71" s="44" t="s">
        <v>14</v>
      </c>
      <c r="O71" s="44" t="s">
        <v>14</v>
      </c>
      <c r="P71" s="39"/>
      <c r="Q71" s="102">
        <f>4+17</f>
        <v>21</v>
      </c>
      <c r="R71" s="102">
        <f>1+11</f>
        <v>12</v>
      </c>
      <c r="S71" s="110"/>
      <c r="T71" s="21"/>
      <c r="U71" s="21"/>
      <c r="V71" s="21"/>
      <c r="W71" s="21"/>
      <c r="X71" s="21"/>
      <c r="Y71" s="21"/>
      <c r="Z71" s="21"/>
      <c r="AA71" s="21"/>
      <c r="AB71" s="21"/>
      <c r="AC71" s="21"/>
      <c r="AD71" s="21"/>
      <c r="AE71" s="21"/>
      <c r="AF71" s="21"/>
      <c r="AG71" s="21"/>
    </row>
    <row r="72" spans="1:33" ht="15.75" customHeight="1">
      <c r="A72" s="44" t="s">
        <v>109</v>
      </c>
      <c r="B72" s="44" t="s">
        <v>1311</v>
      </c>
      <c r="C72" s="41" t="s">
        <v>641</v>
      </c>
      <c r="D72" s="61" t="s">
        <v>149</v>
      </c>
      <c r="E72" s="628" t="s">
        <v>1413</v>
      </c>
      <c r="F72" s="41" t="s">
        <v>1415</v>
      </c>
      <c r="G72" s="269">
        <v>48.682826666666678</v>
      </c>
      <c r="H72" s="41" t="s">
        <v>384</v>
      </c>
      <c r="I72" s="268" t="s">
        <v>185</v>
      </c>
      <c r="J72" s="268" t="s">
        <v>1320</v>
      </c>
      <c r="K72" s="41" t="s">
        <v>912</v>
      </c>
      <c r="L72" s="270" t="s">
        <v>428</v>
      </c>
      <c r="M72" s="44" t="s">
        <v>859</v>
      </c>
      <c r="N72" s="44" t="s">
        <v>14</v>
      </c>
      <c r="O72" s="44" t="s">
        <v>14</v>
      </c>
      <c r="P72" s="39"/>
      <c r="Q72" s="102">
        <f>1378+104</f>
        <v>1482</v>
      </c>
      <c r="R72" s="102">
        <f>73+19</f>
        <v>92</v>
      </c>
      <c r="S72" s="110"/>
      <c r="T72" s="21"/>
      <c r="U72" s="21"/>
      <c r="V72" s="21"/>
      <c r="W72" s="21"/>
      <c r="X72" s="21"/>
      <c r="Y72" s="21"/>
      <c r="Z72" s="21"/>
      <c r="AA72" s="21"/>
      <c r="AB72" s="21"/>
      <c r="AC72" s="21"/>
      <c r="AD72" s="21"/>
      <c r="AE72" s="21"/>
      <c r="AF72" s="21"/>
      <c r="AG72" s="21"/>
    </row>
    <row r="73" spans="1:33" ht="15.75" customHeight="1">
      <c r="A73" s="44" t="s">
        <v>109</v>
      </c>
      <c r="B73" s="44" t="s">
        <v>1311</v>
      </c>
      <c r="C73" s="41" t="s">
        <v>641</v>
      </c>
      <c r="D73" s="61" t="s">
        <v>149</v>
      </c>
      <c r="E73" s="628" t="s">
        <v>1416</v>
      </c>
      <c r="F73" s="41" t="s">
        <v>1363</v>
      </c>
      <c r="G73" s="269" t="s">
        <v>428</v>
      </c>
      <c r="H73" s="41" t="s">
        <v>384</v>
      </c>
      <c r="I73" s="268" t="s">
        <v>185</v>
      </c>
      <c r="J73" s="268" t="s">
        <v>428</v>
      </c>
      <c r="K73" s="41" t="s">
        <v>912</v>
      </c>
      <c r="L73" s="627" t="s">
        <v>433</v>
      </c>
      <c r="M73" s="44" t="s">
        <v>859</v>
      </c>
      <c r="N73" s="44" t="s">
        <v>859</v>
      </c>
      <c r="O73" s="294" t="s">
        <v>859</v>
      </c>
      <c r="P73" s="39"/>
      <c r="Q73" s="102">
        <v>0</v>
      </c>
      <c r="R73" s="102">
        <v>0</v>
      </c>
      <c r="S73" s="110"/>
      <c r="T73" s="21"/>
      <c r="U73" s="21"/>
      <c r="V73" s="21"/>
      <c r="W73" s="21"/>
      <c r="X73" s="21"/>
      <c r="Y73" s="21"/>
      <c r="Z73" s="21"/>
      <c r="AA73" s="21"/>
      <c r="AB73" s="21"/>
      <c r="AC73" s="21"/>
      <c r="AD73" s="21"/>
      <c r="AE73" s="21"/>
      <c r="AF73" s="21"/>
      <c r="AG73" s="21"/>
    </row>
    <row r="74" spans="1:33" ht="15.75" customHeight="1">
      <c r="A74" s="44" t="s">
        <v>109</v>
      </c>
      <c r="B74" s="44" t="s">
        <v>1311</v>
      </c>
      <c r="C74" s="41" t="s">
        <v>641</v>
      </c>
      <c r="D74" s="61" t="s">
        <v>149</v>
      </c>
      <c r="E74" s="628" t="s">
        <v>1417</v>
      </c>
      <c r="F74" s="41" t="s">
        <v>1414</v>
      </c>
      <c r="G74" s="269">
        <v>336.71916262205264</v>
      </c>
      <c r="H74" s="41" t="s">
        <v>384</v>
      </c>
      <c r="I74" s="268" t="s">
        <v>428</v>
      </c>
      <c r="J74" s="268" t="s">
        <v>1320</v>
      </c>
      <c r="K74" s="41" t="s">
        <v>912</v>
      </c>
      <c r="L74" s="627" t="s">
        <v>430</v>
      </c>
      <c r="M74" s="44" t="s">
        <v>859</v>
      </c>
      <c r="N74" s="44" t="s">
        <v>14</v>
      </c>
      <c r="O74" s="294" t="s">
        <v>859</v>
      </c>
      <c r="P74" s="39"/>
      <c r="Q74" s="102">
        <f>5921+910</f>
        <v>6831</v>
      </c>
      <c r="R74" s="102">
        <f>104+55</f>
        <v>159</v>
      </c>
      <c r="S74" s="110" t="s">
        <v>1418</v>
      </c>
      <c r="T74" s="21"/>
      <c r="U74" s="21"/>
      <c r="V74" s="21"/>
      <c r="W74" s="21"/>
      <c r="X74" s="21"/>
      <c r="Y74" s="21"/>
      <c r="Z74" s="21"/>
      <c r="AA74" s="21"/>
      <c r="AB74" s="21"/>
      <c r="AC74" s="21"/>
      <c r="AD74" s="21"/>
      <c r="AE74" s="21"/>
      <c r="AF74" s="21"/>
      <c r="AG74" s="21"/>
    </row>
    <row r="75" spans="1:33" ht="15.75" customHeight="1">
      <c r="A75" s="44" t="s">
        <v>109</v>
      </c>
      <c r="B75" s="44" t="s">
        <v>1311</v>
      </c>
      <c r="C75" s="41" t="s">
        <v>641</v>
      </c>
      <c r="D75" s="61" t="s">
        <v>149</v>
      </c>
      <c r="E75" s="628" t="s">
        <v>1419</v>
      </c>
      <c r="F75" s="41" t="s">
        <v>1363</v>
      </c>
      <c r="G75" s="269">
        <v>9.7586666666666669E-2</v>
      </c>
      <c r="H75" s="41" t="s">
        <v>384</v>
      </c>
      <c r="I75" s="268" t="s">
        <v>185</v>
      </c>
      <c r="J75" s="268" t="s">
        <v>1320</v>
      </c>
      <c r="K75" s="41" t="s">
        <v>912</v>
      </c>
      <c r="L75" s="627" t="s">
        <v>433</v>
      </c>
      <c r="M75" s="44" t="s">
        <v>859</v>
      </c>
      <c r="N75" s="44" t="s">
        <v>859</v>
      </c>
      <c r="O75" s="294" t="s">
        <v>859</v>
      </c>
      <c r="P75" s="39"/>
      <c r="Q75" s="102">
        <v>2</v>
      </c>
      <c r="R75" s="102">
        <v>2</v>
      </c>
      <c r="S75" s="110" t="s">
        <v>1366</v>
      </c>
      <c r="T75" s="21"/>
      <c r="U75" s="21"/>
      <c r="V75" s="21"/>
      <c r="W75" s="21"/>
      <c r="X75" s="21"/>
      <c r="Y75" s="21"/>
      <c r="Z75" s="21"/>
      <c r="AA75" s="21"/>
      <c r="AB75" s="21"/>
      <c r="AC75" s="21"/>
      <c r="AD75" s="21"/>
      <c r="AE75" s="21"/>
      <c r="AF75" s="21"/>
      <c r="AG75" s="21"/>
    </row>
    <row r="76" spans="1:33" ht="15.75" customHeight="1">
      <c r="A76" s="44" t="s">
        <v>109</v>
      </c>
      <c r="B76" s="44" t="s">
        <v>1311</v>
      </c>
      <c r="C76" s="41" t="s">
        <v>641</v>
      </c>
      <c r="D76" s="61" t="s">
        <v>149</v>
      </c>
      <c r="E76" s="628" t="s">
        <v>1420</v>
      </c>
      <c r="F76" s="41" t="s">
        <v>1345</v>
      </c>
      <c r="G76" s="269">
        <v>728.49997567687353</v>
      </c>
      <c r="H76" s="41" t="s">
        <v>384</v>
      </c>
      <c r="I76" s="268" t="s">
        <v>428</v>
      </c>
      <c r="J76" s="268" t="s">
        <v>1320</v>
      </c>
      <c r="K76" s="41" t="s">
        <v>912</v>
      </c>
      <c r="L76" s="270" t="s">
        <v>428</v>
      </c>
      <c r="M76" s="44" t="s">
        <v>859</v>
      </c>
      <c r="N76" s="44" t="s">
        <v>14</v>
      </c>
      <c r="O76" s="294" t="s">
        <v>14</v>
      </c>
      <c r="P76" s="39"/>
      <c r="Q76" s="102">
        <f>14891+1149</f>
        <v>16040</v>
      </c>
      <c r="R76" s="102">
        <f>497+55</f>
        <v>552</v>
      </c>
      <c r="S76" s="110"/>
      <c r="T76" s="21"/>
      <c r="U76" s="21"/>
      <c r="V76" s="21"/>
      <c r="W76" s="21"/>
      <c r="X76" s="21"/>
      <c r="Y76" s="21"/>
      <c r="Z76" s="21"/>
      <c r="AA76" s="21"/>
      <c r="AB76" s="21"/>
      <c r="AC76" s="21"/>
      <c r="AD76" s="21"/>
      <c r="AE76" s="21"/>
      <c r="AF76" s="21"/>
      <c r="AG76" s="21"/>
    </row>
    <row r="77" spans="1:33" ht="15.75" customHeight="1">
      <c r="A77" s="44" t="s">
        <v>109</v>
      </c>
      <c r="B77" s="44" t="s">
        <v>1311</v>
      </c>
      <c r="C77" s="41" t="s">
        <v>641</v>
      </c>
      <c r="D77" s="61" t="s">
        <v>149</v>
      </c>
      <c r="E77" s="628" t="s">
        <v>1421</v>
      </c>
      <c r="F77" s="41" t="s">
        <v>1411</v>
      </c>
      <c r="G77" s="269" t="s">
        <v>428</v>
      </c>
      <c r="H77" s="41" t="s">
        <v>384</v>
      </c>
      <c r="I77" s="268" t="s">
        <v>185</v>
      </c>
      <c r="J77" s="268" t="s">
        <v>428</v>
      </c>
      <c r="K77" s="41" t="s">
        <v>912</v>
      </c>
      <c r="L77" s="627" t="s">
        <v>433</v>
      </c>
      <c r="M77" s="44" t="s">
        <v>859</v>
      </c>
      <c r="N77" s="44" t="s">
        <v>859</v>
      </c>
      <c r="O77" s="294" t="s">
        <v>859</v>
      </c>
      <c r="P77" s="39"/>
      <c r="Q77" s="102">
        <v>0</v>
      </c>
      <c r="R77" s="102">
        <v>0</v>
      </c>
      <c r="S77" s="110"/>
      <c r="T77" s="21"/>
      <c r="U77" s="21"/>
      <c r="V77" s="21"/>
      <c r="W77" s="21"/>
      <c r="X77" s="21"/>
      <c r="Y77" s="21"/>
      <c r="Z77" s="21"/>
      <c r="AA77" s="21"/>
      <c r="AB77" s="21"/>
      <c r="AC77" s="21"/>
      <c r="AD77" s="21"/>
      <c r="AE77" s="21"/>
      <c r="AF77" s="21"/>
      <c r="AG77" s="21"/>
    </row>
    <row r="78" spans="1:33" ht="15.75" customHeight="1">
      <c r="A78" s="44" t="s">
        <v>109</v>
      </c>
      <c r="B78" s="44" t="s">
        <v>1311</v>
      </c>
      <c r="C78" s="41" t="s">
        <v>641</v>
      </c>
      <c r="D78" s="61" t="s">
        <v>149</v>
      </c>
      <c r="E78" s="628" t="s">
        <v>1422</v>
      </c>
      <c r="F78" s="41" t="s">
        <v>1345</v>
      </c>
      <c r="G78" s="269">
        <v>12.273620000000001</v>
      </c>
      <c r="H78" s="41" t="s">
        <v>384</v>
      </c>
      <c r="I78" s="268" t="s">
        <v>185</v>
      </c>
      <c r="J78" s="268" t="s">
        <v>1320</v>
      </c>
      <c r="K78" s="41" t="s">
        <v>912</v>
      </c>
      <c r="L78" s="627" t="s">
        <v>433</v>
      </c>
      <c r="M78" s="44" t="s">
        <v>859</v>
      </c>
      <c r="N78" s="44" t="s">
        <v>859</v>
      </c>
      <c r="O78" s="294" t="s">
        <v>859</v>
      </c>
      <c r="P78" s="39"/>
      <c r="Q78" s="102">
        <v>2</v>
      </c>
      <c r="R78" s="102">
        <v>1</v>
      </c>
      <c r="S78" s="110" t="s">
        <v>1366</v>
      </c>
      <c r="T78" s="21"/>
      <c r="U78" s="21"/>
      <c r="V78" s="21"/>
      <c r="W78" s="21"/>
      <c r="X78" s="21"/>
      <c r="Y78" s="21"/>
      <c r="Z78" s="21"/>
      <c r="AA78" s="21"/>
      <c r="AB78" s="21"/>
      <c r="AC78" s="21"/>
      <c r="AD78" s="21"/>
      <c r="AE78" s="21"/>
      <c r="AF78" s="21"/>
      <c r="AG78" s="21"/>
    </row>
    <row r="79" spans="1:33" ht="15.75" customHeight="1">
      <c r="A79" s="44" t="s">
        <v>109</v>
      </c>
      <c r="B79" s="44" t="s">
        <v>1311</v>
      </c>
      <c r="C79" s="41" t="s">
        <v>641</v>
      </c>
      <c r="D79" s="61" t="s">
        <v>149</v>
      </c>
      <c r="E79" s="628" t="s">
        <v>1423</v>
      </c>
      <c r="F79" s="41" t="s">
        <v>1345</v>
      </c>
      <c r="G79" s="269" t="s">
        <v>428</v>
      </c>
      <c r="H79" s="41" t="s">
        <v>384</v>
      </c>
      <c r="I79" s="268" t="s">
        <v>185</v>
      </c>
      <c r="J79" s="268" t="s">
        <v>428</v>
      </c>
      <c r="K79" s="41" t="s">
        <v>912</v>
      </c>
      <c r="L79" s="627" t="s">
        <v>433</v>
      </c>
      <c r="M79" s="44" t="s">
        <v>859</v>
      </c>
      <c r="N79" s="44" t="s">
        <v>14</v>
      </c>
      <c r="O79" s="294" t="s">
        <v>859</v>
      </c>
      <c r="P79" s="39"/>
      <c r="Q79" s="102">
        <v>12</v>
      </c>
      <c r="R79" s="102">
        <v>1</v>
      </c>
      <c r="S79" s="110"/>
      <c r="T79" s="21"/>
      <c r="U79" s="21"/>
      <c r="V79" s="21"/>
      <c r="W79" s="21"/>
      <c r="X79" s="21"/>
      <c r="Y79" s="21"/>
      <c r="Z79" s="21"/>
      <c r="AA79" s="21"/>
      <c r="AB79" s="21"/>
      <c r="AC79" s="21"/>
      <c r="AD79" s="21"/>
      <c r="AE79" s="21"/>
      <c r="AF79" s="21"/>
      <c r="AG79" s="21"/>
    </row>
    <row r="80" spans="1:33" ht="15.75" customHeight="1">
      <c r="A80" s="44" t="s">
        <v>109</v>
      </c>
      <c r="B80" s="44" t="s">
        <v>1311</v>
      </c>
      <c r="C80" s="41" t="s">
        <v>641</v>
      </c>
      <c r="D80" s="61" t="s">
        <v>149</v>
      </c>
      <c r="E80" s="628" t="s">
        <v>1424</v>
      </c>
      <c r="F80" s="41" t="s">
        <v>1425</v>
      </c>
      <c r="G80" s="269">
        <v>33.056373333333333</v>
      </c>
      <c r="H80" s="41" t="s">
        <v>384</v>
      </c>
      <c r="I80" s="268" t="s">
        <v>428</v>
      </c>
      <c r="J80" s="268" t="s">
        <v>1320</v>
      </c>
      <c r="K80" s="41" t="s">
        <v>912</v>
      </c>
      <c r="L80" s="627" t="s">
        <v>433</v>
      </c>
      <c r="M80" s="44" t="s">
        <v>859</v>
      </c>
      <c r="N80" s="44" t="s">
        <v>14</v>
      </c>
      <c r="O80" s="294" t="s">
        <v>859</v>
      </c>
      <c r="P80" s="39"/>
      <c r="Q80" s="102">
        <v>41</v>
      </c>
      <c r="R80" s="102">
        <v>17</v>
      </c>
      <c r="S80" s="110"/>
      <c r="T80" s="21"/>
      <c r="U80" s="21"/>
      <c r="V80" s="21"/>
      <c r="W80" s="21"/>
      <c r="X80" s="21"/>
      <c r="Y80" s="21"/>
      <c r="Z80" s="21"/>
      <c r="AA80" s="21"/>
      <c r="AB80" s="21"/>
      <c r="AC80" s="21"/>
      <c r="AD80" s="21"/>
      <c r="AE80" s="21"/>
      <c r="AF80" s="21"/>
      <c r="AG80" s="21"/>
    </row>
    <row r="81" spans="1:33" ht="15.75" customHeight="1">
      <c r="A81" s="44" t="s">
        <v>109</v>
      </c>
      <c r="B81" s="44" t="s">
        <v>1311</v>
      </c>
      <c r="C81" s="41" t="s">
        <v>641</v>
      </c>
      <c r="D81" s="61" t="s">
        <v>149</v>
      </c>
      <c r="E81" s="628" t="s">
        <v>1426</v>
      </c>
      <c r="F81" s="41">
        <v>6</v>
      </c>
      <c r="G81" s="269">
        <v>370.71142616574019</v>
      </c>
      <c r="H81" s="41" t="s">
        <v>384</v>
      </c>
      <c r="I81" s="271">
        <v>0.114</v>
      </c>
      <c r="J81" s="268" t="s">
        <v>1320</v>
      </c>
      <c r="K81" s="41" t="s">
        <v>912</v>
      </c>
      <c r="L81" s="627" t="s">
        <v>430</v>
      </c>
      <c r="M81" s="44" t="s">
        <v>859</v>
      </c>
      <c r="N81" s="44" t="s">
        <v>859</v>
      </c>
      <c r="O81" s="294" t="s">
        <v>859</v>
      </c>
      <c r="P81" s="58" t="s">
        <v>1427</v>
      </c>
      <c r="Q81" s="102">
        <f>0+92</f>
        <v>92</v>
      </c>
      <c r="R81" s="102">
        <f>0+16</f>
        <v>16</v>
      </c>
      <c r="S81" s="110" t="s">
        <v>1366</v>
      </c>
      <c r="T81" s="21"/>
      <c r="U81" s="21"/>
      <c r="V81" s="21"/>
      <c r="W81" s="21"/>
      <c r="X81" s="21"/>
      <c r="Y81" s="21"/>
      <c r="Z81" s="21"/>
      <c r="AA81" s="21"/>
      <c r="AB81" s="21"/>
      <c r="AC81" s="21"/>
      <c r="AD81" s="21"/>
      <c r="AE81" s="21"/>
      <c r="AF81" s="21"/>
      <c r="AG81" s="21"/>
    </row>
    <row r="82" spans="1:33" ht="15.75" customHeight="1">
      <c r="A82" s="44" t="s">
        <v>109</v>
      </c>
      <c r="B82" s="44" t="s">
        <v>1311</v>
      </c>
      <c r="C82" s="41" t="s">
        <v>641</v>
      </c>
      <c r="D82" s="61" t="s">
        <v>149</v>
      </c>
      <c r="E82" s="628" t="s">
        <v>1426</v>
      </c>
      <c r="F82" s="267" t="s">
        <v>1428</v>
      </c>
      <c r="G82" s="269">
        <v>3075.1626005662511</v>
      </c>
      <c r="H82" s="41" t="s">
        <v>384</v>
      </c>
      <c r="I82" s="271">
        <v>0.32300000000000001</v>
      </c>
      <c r="J82" s="268" t="s">
        <v>1320</v>
      </c>
      <c r="K82" s="41" t="s">
        <v>912</v>
      </c>
      <c r="L82" s="41" t="s">
        <v>428</v>
      </c>
      <c r="M82" s="44" t="s">
        <v>859</v>
      </c>
      <c r="N82" s="44" t="s">
        <v>14</v>
      </c>
      <c r="O82" s="294" t="s">
        <v>14</v>
      </c>
      <c r="P82" s="58" t="s">
        <v>1429</v>
      </c>
      <c r="Q82" s="102">
        <f>21372+1163</f>
        <v>22535</v>
      </c>
      <c r="R82" s="102">
        <f>212+84</f>
        <v>296</v>
      </c>
      <c r="S82" s="110"/>
      <c r="T82" s="21"/>
      <c r="U82" s="21"/>
      <c r="V82" s="21"/>
      <c r="W82" s="21"/>
      <c r="X82" s="21"/>
      <c r="Y82" s="21"/>
      <c r="Z82" s="21"/>
      <c r="AA82" s="21"/>
      <c r="AB82" s="21"/>
      <c r="AC82" s="21"/>
      <c r="AD82" s="21"/>
      <c r="AE82" s="21"/>
      <c r="AF82" s="21"/>
      <c r="AG82" s="21"/>
    </row>
    <row r="83" spans="1:33" ht="12.75">
      <c r="A83" s="44" t="s">
        <v>109</v>
      </c>
      <c r="B83" s="44" t="s">
        <v>1311</v>
      </c>
      <c r="C83" s="41" t="s">
        <v>641</v>
      </c>
      <c r="D83" s="61" t="s">
        <v>149</v>
      </c>
      <c r="E83" s="628" t="s">
        <v>1426</v>
      </c>
      <c r="F83" s="41" t="s">
        <v>1430</v>
      </c>
      <c r="G83" s="658">
        <v>828.26411157549228</v>
      </c>
      <c r="H83" s="41" t="s">
        <v>384</v>
      </c>
      <c r="I83" s="659">
        <v>0.92277992277992282</v>
      </c>
      <c r="J83" s="268" t="s">
        <v>1320</v>
      </c>
      <c r="K83" s="41" t="s">
        <v>912</v>
      </c>
      <c r="L83" s="41" t="s">
        <v>428</v>
      </c>
      <c r="M83" s="44" t="s">
        <v>859</v>
      </c>
      <c r="N83" s="44" t="s">
        <v>859</v>
      </c>
      <c r="O83" s="294" t="s">
        <v>14</v>
      </c>
      <c r="P83" s="58" t="s">
        <v>1431</v>
      </c>
      <c r="Q83" s="102">
        <f>12976+15</f>
        <v>12991</v>
      </c>
      <c r="R83" s="102">
        <f>300+4</f>
        <v>304</v>
      </c>
      <c r="S83" s="110" t="s">
        <v>1366</v>
      </c>
      <c r="T83" s="21"/>
      <c r="U83" s="21"/>
      <c r="V83" s="21"/>
      <c r="W83" s="21"/>
      <c r="X83" s="21"/>
      <c r="Y83" s="21"/>
      <c r="Z83" s="21"/>
      <c r="AA83" s="21"/>
      <c r="AB83" s="21"/>
      <c r="AC83" s="21"/>
      <c r="AD83" s="21"/>
      <c r="AE83" s="21"/>
      <c r="AF83" s="21"/>
      <c r="AG83" s="21"/>
    </row>
    <row r="84" spans="1:33" ht="15.75" customHeight="1">
      <c r="A84" s="44" t="s">
        <v>109</v>
      </c>
      <c r="B84" s="44" t="s">
        <v>1311</v>
      </c>
      <c r="C84" s="41" t="s">
        <v>641</v>
      </c>
      <c r="D84" s="61" t="s">
        <v>149</v>
      </c>
      <c r="E84" s="628" t="s">
        <v>1432</v>
      </c>
      <c r="F84" s="41" t="s">
        <v>1430</v>
      </c>
      <c r="G84" s="665"/>
      <c r="H84" s="41" t="s">
        <v>384</v>
      </c>
      <c r="I84" s="664"/>
      <c r="J84" s="268" t="s">
        <v>1320</v>
      </c>
      <c r="K84" s="41" t="s">
        <v>912</v>
      </c>
      <c r="L84" s="41" t="s">
        <v>428</v>
      </c>
      <c r="M84" s="44" t="s">
        <v>859</v>
      </c>
      <c r="N84" s="44" t="s">
        <v>14</v>
      </c>
      <c r="O84" s="294" t="s">
        <v>14</v>
      </c>
      <c r="P84" s="58" t="s">
        <v>1429</v>
      </c>
      <c r="Q84" s="102">
        <f>25434+13</f>
        <v>25447</v>
      </c>
      <c r="R84" s="102">
        <f>342+2</f>
        <v>344</v>
      </c>
      <c r="S84" s="110"/>
      <c r="T84" s="21"/>
      <c r="U84" s="21"/>
      <c r="V84" s="21"/>
      <c r="W84" s="21"/>
      <c r="X84" s="21"/>
      <c r="Y84" s="21"/>
      <c r="Z84" s="21"/>
      <c r="AA84" s="21"/>
      <c r="AB84" s="21"/>
      <c r="AC84" s="21"/>
      <c r="AD84" s="21"/>
      <c r="AE84" s="21"/>
      <c r="AF84" s="21"/>
      <c r="AG84" s="21"/>
    </row>
    <row r="85" spans="1:33" ht="15.75" customHeight="1">
      <c r="A85" s="44" t="s">
        <v>109</v>
      </c>
      <c r="B85" s="44" t="s">
        <v>1311</v>
      </c>
      <c r="C85" s="41" t="s">
        <v>641</v>
      </c>
      <c r="D85" s="61" t="s">
        <v>149</v>
      </c>
      <c r="E85" s="628" t="s">
        <v>1433</v>
      </c>
      <c r="F85" s="52" t="s">
        <v>1414</v>
      </c>
      <c r="G85" s="272">
        <v>7.4339857999999994</v>
      </c>
      <c r="H85" s="41" t="s">
        <v>384</v>
      </c>
      <c r="I85" s="268">
        <v>0.14699999999999999</v>
      </c>
      <c r="J85" s="268" t="s">
        <v>1320</v>
      </c>
      <c r="K85" s="41" t="s">
        <v>912</v>
      </c>
      <c r="L85" s="627" t="s">
        <v>433</v>
      </c>
      <c r="M85" s="44" t="s">
        <v>859</v>
      </c>
      <c r="N85" s="44" t="s">
        <v>859</v>
      </c>
      <c r="O85" s="294" t="s">
        <v>859</v>
      </c>
      <c r="P85" s="39"/>
      <c r="Q85" s="102">
        <v>0</v>
      </c>
      <c r="R85" s="102">
        <v>0</v>
      </c>
      <c r="S85" s="110" t="s">
        <v>1434</v>
      </c>
      <c r="T85" s="21"/>
      <c r="U85" s="21"/>
      <c r="V85" s="21"/>
      <c r="W85" s="21"/>
      <c r="X85" s="21"/>
      <c r="Y85" s="21"/>
      <c r="Z85" s="21"/>
      <c r="AA85" s="21"/>
      <c r="AB85" s="21"/>
      <c r="AC85" s="21"/>
      <c r="AD85" s="21"/>
      <c r="AE85" s="21"/>
      <c r="AF85" s="21"/>
      <c r="AG85" s="21"/>
    </row>
    <row r="86" spans="1:33" ht="15.75" customHeight="1">
      <c r="A86" s="44" t="s">
        <v>109</v>
      </c>
      <c r="B86" s="44" t="s">
        <v>1311</v>
      </c>
      <c r="C86" s="41" t="s">
        <v>641</v>
      </c>
      <c r="D86" s="61" t="s">
        <v>149</v>
      </c>
      <c r="E86" s="628" t="s">
        <v>1435</v>
      </c>
      <c r="F86" s="41" t="s">
        <v>1414</v>
      </c>
      <c r="G86" s="272">
        <v>14.655947677777789</v>
      </c>
      <c r="H86" s="41" t="s">
        <v>384</v>
      </c>
      <c r="I86" s="268">
        <v>0.14699999999999999</v>
      </c>
      <c r="J86" s="268" t="s">
        <v>1320</v>
      </c>
      <c r="K86" s="41" t="s">
        <v>912</v>
      </c>
      <c r="L86" s="627" t="s">
        <v>433</v>
      </c>
      <c r="M86" s="44" t="s">
        <v>859</v>
      </c>
      <c r="N86" s="44" t="s">
        <v>859</v>
      </c>
      <c r="O86" s="294" t="s">
        <v>859</v>
      </c>
      <c r="P86" s="39"/>
      <c r="Q86" s="102">
        <v>50</v>
      </c>
      <c r="R86" s="102">
        <v>10</v>
      </c>
      <c r="S86" s="110" t="s">
        <v>1366</v>
      </c>
      <c r="T86" s="21"/>
      <c r="U86" s="21"/>
      <c r="V86" s="21"/>
      <c r="W86" s="21"/>
      <c r="X86" s="21"/>
      <c r="Y86" s="21"/>
      <c r="Z86" s="21"/>
      <c r="AA86" s="21"/>
      <c r="AB86" s="21"/>
      <c r="AC86" s="21"/>
      <c r="AD86" s="21"/>
      <c r="AE86" s="21"/>
      <c r="AF86" s="21"/>
      <c r="AG86" s="21"/>
    </row>
    <row r="87" spans="1:33" ht="15.75" customHeight="1">
      <c r="A87" s="44" t="s">
        <v>109</v>
      </c>
      <c r="B87" s="44" t="s">
        <v>1311</v>
      </c>
      <c r="C87" s="41" t="s">
        <v>641</v>
      </c>
      <c r="D87" s="61" t="s">
        <v>149</v>
      </c>
      <c r="E87" s="628" t="s">
        <v>1436</v>
      </c>
      <c r="F87" s="41" t="s">
        <v>1437</v>
      </c>
      <c r="G87" s="272">
        <v>255.94646038693546</v>
      </c>
      <c r="H87" s="41" t="s">
        <v>384</v>
      </c>
      <c r="I87" s="268">
        <v>0.14699999999999999</v>
      </c>
      <c r="J87" s="268" t="s">
        <v>1320</v>
      </c>
      <c r="K87" s="41" t="s">
        <v>912</v>
      </c>
      <c r="L87" s="41" t="s">
        <v>428</v>
      </c>
      <c r="M87" s="44" t="s">
        <v>859</v>
      </c>
      <c r="N87" s="44" t="s">
        <v>14</v>
      </c>
      <c r="O87" s="294" t="s">
        <v>14</v>
      </c>
      <c r="P87" s="39" t="s">
        <v>1438</v>
      </c>
      <c r="Q87" s="102">
        <f>554+235</f>
        <v>789</v>
      </c>
      <c r="R87" s="102">
        <f>78+15</f>
        <v>93</v>
      </c>
      <c r="S87" s="110" t="s">
        <v>1439</v>
      </c>
      <c r="T87" s="21"/>
      <c r="U87" s="21"/>
      <c r="V87" s="21"/>
      <c r="W87" s="21"/>
      <c r="X87" s="21"/>
      <c r="Y87" s="21"/>
      <c r="Z87" s="21"/>
      <c r="AA87" s="21"/>
      <c r="AB87" s="21"/>
      <c r="AC87" s="21"/>
      <c r="AD87" s="21"/>
      <c r="AE87" s="21"/>
      <c r="AF87" s="21"/>
      <c r="AG87" s="21"/>
    </row>
    <row r="88" spans="1:33" ht="15.75" customHeight="1">
      <c r="A88" s="44" t="s">
        <v>109</v>
      </c>
      <c r="B88" s="44" t="s">
        <v>1311</v>
      </c>
      <c r="C88" s="41" t="s">
        <v>641</v>
      </c>
      <c r="D88" s="61" t="s">
        <v>149</v>
      </c>
      <c r="E88" s="628" t="s">
        <v>1436</v>
      </c>
      <c r="F88" s="41" t="s">
        <v>1440</v>
      </c>
      <c r="G88" s="272">
        <v>21.611911666666668</v>
      </c>
      <c r="H88" s="41" t="s">
        <v>384</v>
      </c>
      <c r="I88" s="268">
        <v>0.19400000000000001</v>
      </c>
      <c r="J88" s="268" t="s">
        <v>1320</v>
      </c>
      <c r="K88" s="41" t="s">
        <v>912</v>
      </c>
      <c r="L88" s="41" t="s">
        <v>428</v>
      </c>
      <c r="M88" s="44" t="s">
        <v>859</v>
      </c>
      <c r="N88" s="44" t="s">
        <v>14</v>
      </c>
      <c r="O88" s="294" t="s">
        <v>14</v>
      </c>
      <c r="P88" s="39" t="s">
        <v>1438</v>
      </c>
      <c r="Q88" s="102">
        <f>414+32</f>
        <v>446</v>
      </c>
      <c r="R88" s="102">
        <f>53+5</f>
        <v>58</v>
      </c>
      <c r="S88" s="110"/>
      <c r="T88" s="21"/>
      <c r="U88" s="21"/>
      <c r="V88" s="21"/>
      <c r="W88" s="21"/>
      <c r="X88" s="21"/>
      <c r="Y88" s="21"/>
      <c r="Z88" s="21"/>
      <c r="AA88" s="21"/>
      <c r="AB88" s="21"/>
      <c r="AC88" s="21"/>
      <c r="AD88" s="21"/>
      <c r="AE88" s="21"/>
      <c r="AF88" s="21"/>
      <c r="AG88" s="21"/>
    </row>
    <row r="89" spans="1:33" ht="15.75" customHeight="1">
      <c r="A89" s="44" t="s">
        <v>109</v>
      </c>
      <c r="B89" s="44" t="s">
        <v>1311</v>
      </c>
      <c r="C89" s="41" t="s">
        <v>641</v>
      </c>
      <c r="D89" s="61" t="s">
        <v>149</v>
      </c>
      <c r="E89" s="628" t="s">
        <v>1436</v>
      </c>
      <c r="F89" s="41" t="s">
        <v>1425</v>
      </c>
      <c r="G89" s="272">
        <v>2.6280399999999999</v>
      </c>
      <c r="H89" s="41" t="s">
        <v>384</v>
      </c>
      <c r="I89" s="268">
        <v>0.19400000000000001</v>
      </c>
      <c r="J89" s="268" t="s">
        <v>1320</v>
      </c>
      <c r="K89" s="41" t="s">
        <v>912</v>
      </c>
      <c r="L89" s="41" t="s">
        <v>428</v>
      </c>
      <c r="M89" s="44" t="s">
        <v>859</v>
      </c>
      <c r="N89" s="44" t="s">
        <v>14</v>
      </c>
      <c r="O89" s="294" t="s">
        <v>14</v>
      </c>
      <c r="P89" s="39" t="s">
        <v>1438</v>
      </c>
      <c r="Q89" s="102">
        <v>252</v>
      </c>
      <c r="R89" s="102">
        <v>17</v>
      </c>
      <c r="S89" s="110"/>
      <c r="T89" s="21"/>
      <c r="U89" s="21"/>
      <c r="V89" s="21"/>
      <c r="W89" s="21"/>
      <c r="X89" s="21"/>
      <c r="Y89" s="21"/>
      <c r="Z89" s="21"/>
      <c r="AA89" s="21"/>
      <c r="AB89" s="21"/>
      <c r="AC89" s="21"/>
      <c r="AD89" s="21"/>
      <c r="AE89" s="21"/>
      <c r="AF89" s="21"/>
      <c r="AG89" s="21"/>
    </row>
    <row r="90" spans="1:33" ht="15.75" customHeight="1">
      <c r="A90" s="44" t="s">
        <v>109</v>
      </c>
      <c r="B90" s="44" t="s">
        <v>1311</v>
      </c>
      <c r="C90" s="41" t="s">
        <v>641</v>
      </c>
      <c r="D90" s="61" t="s">
        <v>149</v>
      </c>
      <c r="E90" s="628" t="s">
        <v>1441</v>
      </c>
      <c r="F90" s="41" t="s">
        <v>1442</v>
      </c>
      <c r="G90" s="272" t="s">
        <v>428</v>
      </c>
      <c r="H90" s="41" t="s">
        <v>384</v>
      </c>
      <c r="I90" s="268" t="s">
        <v>185</v>
      </c>
      <c r="J90" s="268" t="s">
        <v>428</v>
      </c>
      <c r="K90" s="41" t="s">
        <v>912</v>
      </c>
      <c r="L90" s="627" t="s">
        <v>433</v>
      </c>
      <c r="M90" s="44" t="s">
        <v>859</v>
      </c>
      <c r="N90" s="44" t="s">
        <v>859</v>
      </c>
      <c r="O90" s="294" t="s">
        <v>859</v>
      </c>
      <c r="P90" s="39"/>
      <c r="Q90" s="102">
        <v>0</v>
      </c>
      <c r="R90" s="102">
        <v>0</v>
      </c>
      <c r="S90" s="110"/>
      <c r="T90" s="21"/>
      <c r="U90" s="21"/>
      <c r="V90" s="21"/>
      <c r="W90" s="21"/>
      <c r="X90" s="21"/>
      <c r="Y90" s="21"/>
      <c r="Z90" s="21"/>
      <c r="AA90" s="21"/>
      <c r="AB90" s="21"/>
      <c r="AC90" s="21"/>
      <c r="AD90" s="21"/>
      <c r="AE90" s="21"/>
      <c r="AF90" s="21"/>
      <c r="AG90" s="21"/>
    </row>
    <row r="91" spans="1:33" ht="15.75" customHeight="1">
      <c r="A91" s="44" t="s">
        <v>109</v>
      </c>
      <c r="B91" s="44" t="s">
        <v>1311</v>
      </c>
      <c r="C91" s="41" t="s">
        <v>641</v>
      </c>
      <c r="D91" s="61" t="s">
        <v>149</v>
      </c>
      <c r="E91" s="628" t="s">
        <v>1441</v>
      </c>
      <c r="F91" s="41" t="s">
        <v>1443</v>
      </c>
      <c r="G91" s="272" t="s">
        <v>428</v>
      </c>
      <c r="H91" s="41" t="s">
        <v>384</v>
      </c>
      <c r="I91" s="268" t="s">
        <v>185</v>
      </c>
      <c r="J91" s="268" t="s">
        <v>428</v>
      </c>
      <c r="K91" s="41" t="s">
        <v>912</v>
      </c>
      <c r="L91" s="627" t="s">
        <v>433</v>
      </c>
      <c r="M91" s="44" t="s">
        <v>859</v>
      </c>
      <c r="N91" s="44" t="s">
        <v>859</v>
      </c>
      <c r="O91" s="294" t="s">
        <v>859</v>
      </c>
      <c r="P91" s="39"/>
      <c r="Q91" s="102">
        <v>0</v>
      </c>
      <c r="R91" s="102">
        <v>0</v>
      </c>
      <c r="S91" s="110"/>
      <c r="T91" s="21"/>
      <c r="U91" s="21"/>
      <c r="V91" s="21"/>
      <c r="W91" s="21"/>
      <c r="X91" s="21"/>
      <c r="Y91" s="21"/>
      <c r="Z91" s="21"/>
      <c r="AA91" s="21"/>
      <c r="AB91" s="21"/>
      <c r="AC91" s="21"/>
      <c r="AD91" s="21"/>
      <c r="AE91" s="21"/>
      <c r="AF91" s="21"/>
      <c r="AG91" s="21"/>
    </row>
    <row r="92" spans="1:33" ht="15.75" customHeight="1">
      <c r="A92" s="44" t="s">
        <v>109</v>
      </c>
      <c r="B92" s="44" t="s">
        <v>1311</v>
      </c>
      <c r="C92" s="41" t="s">
        <v>641</v>
      </c>
      <c r="D92" s="61" t="s">
        <v>149</v>
      </c>
      <c r="E92" s="628" t="s">
        <v>1444</v>
      </c>
      <c r="F92" s="267" t="s">
        <v>1345</v>
      </c>
      <c r="G92" s="272">
        <v>198.68178000000003</v>
      </c>
      <c r="H92" s="41" t="s">
        <v>384</v>
      </c>
      <c r="I92" s="268" t="s">
        <v>185</v>
      </c>
      <c r="J92" s="268" t="s">
        <v>1320</v>
      </c>
      <c r="K92" s="41" t="s">
        <v>912</v>
      </c>
      <c r="L92" s="41" t="s">
        <v>428</v>
      </c>
      <c r="M92" s="44" t="s">
        <v>859</v>
      </c>
      <c r="N92" s="44" t="s">
        <v>14</v>
      </c>
      <c r="O92" s="294" t="s">
        <v>14</v>
      </c>
      <c r="P92" s="627" t="s">
        <v>1445</v>
      </c>
      <c r="Q92" s="102">
        <v>2072</v>
      </c>
      <c r="R92" s="102">
        <v>125</v>
      </c>
      <c r="S92" s="110"/>
      <c r="T92" s="21"/>
      <c r="U92" s="21"/>
      <c r="V92" s="21"/>
      <c r="W92" s="21"/>
      <c r="X92" s="21"/>
      <c r="Y92" s="21"/>
      <c r="Z92" s="21"/>
      <c r="AA92" s="21"/>
      <c r="AB92" s="21"/>
      <c r="AC92" s="21"/>
      <c r="AD92" s="21"/>
      <c r="AE92" s="21"/>
      <c r="AF92" s="21"/>
      <c r="AG92" s="21"/>
    </row>
    <row r="93" spans="1:33" ht="15.75" customHeight="1">
      <c r="A93" s="44" t="s">
        <v>109</v>
      </c>
      <c r="B93" s="44" t="s">
        <v>1311</v>
      </c>
      <c r="C93" s="41" t="s">
        <v>641</v>
      </c>
      <c r="D93" s="61" t="s">
        <v>149</v>
      </c>
      <c r="E93" s="628" t="s">
        <v>1446</v>
      </c>
      <c r="F93" s="41">
        <v>6</v>
      </c>
      <c r="G93" s="660">
        <v>276.28103860745597</v>
      </c>
      <c r="H93" s="41" t="s">
        <v>384</v>
      </c>
      <c r="I93" s="661">
        <v>5.5797101449275362E-2</v>
      </c>
      <c r="J93" s="268" t="s">
        <v>1320</v>
      </c>
      <c r="K93" s="41" t="s">
        <v>912</v>
      </c>
      <c r="L93" s="627" t="s">
        <v>430</v>
      </c>
      <c r="M93" s="44" t="s">
        <v>859</v>
      </c>
      <c r="N93" s="44" t="s">
        <v>859</v>
      </c>
      <c r="O93" s="294" t="s">
        <v>14</v>
      </c>
      <c r="P93" s="58" t="s">
        <v>1447</v>
      </c>
      <c r="Q93" s="102">
        <f>0+164</f>
        <v>164</v>
      </c>
      <c r="R93" s="102">
        <f>0+6</f>
        <v>6</v>
      </c>
      <c r="S93" s="110" t="s">
        <v>1366</v>
      </c>
      <c r="T93" s="21"/>
      <c r="U93" s="21"/>
      <c r="V93" s="21"/>
      <c r="W93" s="21"/>
      <c r="X93" s="21"/>
      <c r="Y93" s="21"/>
      <c r="Z93" s="21"/>
      <c r="AA93" s="21"/>
      <c r="AB93" s="21"/>
      <c r="AC93" s="21"/>
      <c r="AD93" s="21"/>
      <c r="AE93" s="21"/>
      <c r="AF93" s="21"/>
      <c r="AG93" s="21"/>
    </row>
    <row r="94" spans="1:33" ht="15.75" customHeight="1">
      <c r="A94" s="44" t="s">
        <v>109</v>
      </c>
      <c r="B94" s="44" t="s">
        <v>1311</v>
      </c>
      <c r="C94" s="41" t="s">
        <v>641</v>
      </c>
      <c r="D94" s="61" t="s">
        <v>149</v>
      </c>
      <c r="E94" s="628" t="s">
        <v>1448</v>
      </c>
      <c r="F94" s="41">
        <v>6</v>
      </c>
      <c r="G94" s="665"/>
      <c r="H94" s="41" t="s">
        <v>384</v>
      </c>
      <c r="I94" s="664"/>
      <c r="J94" s="268" t="s">
        <v>1320</v>
      </c>
      <c r="K94" s="41" t="s">
        <v>912</v>
      </c>
      <c r="L94" s="627" t="s">
        <v>430</v>
      </c>
      <c r="M94" s="44" t="s">
        <v>859</v>
      </c>
      <c r="N94" s="44" t="s">
        <v>859</v>
      </c>
      <c r="O94" s="294" t="s">
        <v>14</v>
      </c>
      <c r="P94" s="58" t="s">
        <v>1447</v>
      </c>
      <c r="Q94" s="102">
        <f>2+287</f>
        <v>289</v>
      </c>
      <c r="R94" s="102">
        <f>1+7</f>
        <v>8</v>
      </c>
      <c r="S94" s="110" t="s">
        <v>1366</v>
      </c>
      <c r="T94" s="21"/>
      <c r="U94" s="21"/>
      <c r="V94" s="21"/>
      <c r="W94" s="21"/>
      <c r="X94" s="21"/>
      <c r="Y94" s="21"/>
      <c r="Z94" s="21"/>
      <c r="AA94" s="21"/>
      <c r="AB94" s="21"/>
      <c r="AC94" s="21"/>
      <c r="AD94" s="21"/>
      <c r="AE94" s="21"/>
      <c r="AF94" s="21"/>
      <c r="AG94" s="21"/>
    </row>
    <row r="95" spans="1:33" ht="15.75" customHeight="1">
      <c r="A95" s="44" t="s">
        <v>109</v>
      </c>
      <c r="B95" s="44" t="s">
        <v>1311</v>
      </c>
      <c r="C95" s="41" t="s">
        <v>641</v>
      </c>
      <c r="D95" s="61" t="s">
        <v>149</v>
      </c>
      <c r="E95" s="628" t="s">
        <v>1446</v>
      </c>
      <c r="F95" s="41" t="s">
        <v>1449</v>
      </c>
      <c r="G95" s="660">
        <v>3333.4274301897672</v>
      </c>
      <c r="H95" s="41" t="s">
        <v>384</v>
      </c>
      <c r="I95" s="661">
        <v>9.8533310906950888E-2</v>
      </c>
      <c r="J95" s="268" t="s">
        <v>1320</v>
      </c>
      <c r="K95" s="41" t="s">
        <v>912</v>
      </c>
      <c r="L95" s="41" t="s">
        <v>428</v>
      </c>
      <c r="M95" s="44" t="s">
        <v>859</v>
      </c>
      <c r="N95" s="44" t="s">
        <v>14</v>
      </c>
      <c r="O95" s="294" t="s">
        <v>14</v>
      </c>
      <c r="P95" s="58" t="s">
        <v>1447</v>
      </c>
      <c r="Q95" s="102">
        <f>14143+3444</f>
        <v>17587</v>
      </c>
      <c r="R95" s="102">
        <f>225+172</f>
        <v>397</v>
      </c>
      <c r="S95" s="110"/>
      <c r="T95" s="21"/>
      <c r="U95" s="21"/>
      <c r="V95" s="21"/>
      <c r="W95" s="21"/>
      <c r="X95" s="21"/>
      <c r="Y95" s="21"/>
      <c r="Z95" s="21"/>
      <c r="AA95" s="21"/>
      <c r="AB95" s="21"/>
      <c r="AC95" s="21"/>
      <c r="AD95" s="21"/>
      <c r="AE95" s="21"/>
      <c r="AF95" s="21"/>
      <c r="AG95" s="21"/>
    </row>
    <row r="96" spans="1:33" ht="15.75" customHeight="1">
      <c r="A96" s="44" t="s">
        <v>109</v>
      </c>
      <c r="B96" s="44" t="s">
        <v>1311</v>
      </c>
      <c r="C96" s="41" t="s">
        <v>641</v>
      </c>
      <c r="D96" s="61" t="s">
        <v>149</v>
      </c>
      <c r="E96" s="628" t="s">
        <v>1448</v>
      </c>
      <c r="F96" s="41" t="s">
        <v>1428</v>
      </c>
      <c r="G96" s="665"/>
      <c r="H96" s="41" t="s">
        <v>384</v>
      </c>
      <c r="I96" s="664"/>
      <c r="J96" s="268" t="s">
        <v>1320</v>
      </c>
      <c r="K96" s="41" t="s">
        <v>912</v>
      </c>
      <c r="L96" s="41" t="s">
        <v>428</v>
      </c>
      <c r="M96" s="44" t="s">
        <v>859</v>
      </c>
      <c r="N96" s="44" t="s">
        <v>14</v>
      </c>
      <c r="O96" s="294" t="s">
        <v>14</v>
      </c>
      <c r="P96" s="58" t="s">
        <v>1447</v>
      </c>
      <c r="Q96" s="102">
        <f>9935+121</f>
        <v>10056</v>
      </c>
      <c r="R96" s="102">
        <f>231+72</f>
        <v>303</v>
      </c>
      <c r="S96" s="110"/>
      <c r="T96" s="21"/>
      <c r="U96" s="21"/>
      <c r="V96" s="21"/>
      <c r="W96" s="21"/>
      <c r="X96" s="21"/>
      <c r="Y96" s="21"/>
      <c r="Z96" s="21"/>
      <c r="AA96" s="21"/>
      <c r="AB96" s="21"/>
      <c r="AC96" s="21"/>
      <c r="AD96" s="21"/>
      <c r="AE96" s="21"/>
      <c r="AF96" s="21"/>
      <c r="AG96" s="21"/>
    </row>
    <row r="97" spans="1:33" ht="15.75" customHeight="1">
      <c r="A97" s="44" t="s">
        <v>109</v>
      </c>
      <c r="B97" s="44" t="s">
        <v>1311</v>
      </c>
      <c r="C97" s="41" t="s">
        <v>641</v>
      </c>
      <c r="D97" s="61" t="s">
        <v>149</v>
      </c>
      <c r="E97" s="628" t="s">
        <v>1446</v>
      </c>
      <c r="F97" s="41" t="s">
        <v>1430</v>
      </c>
      <c r="G97" s="660">
        <v>1332.6852867813398</v>
      </c>
      <c r="H97" s="41" t="s">
        <v>384</v>
      </c>
      <c r="I97" s="661">
        <v>0.83328599829593863</v>
      </c>
      <c r="J97" s="268" t="s">
        <v>1320</v>
      </c>
      <c r="K97" s="41" t="s">
        <v>912</v>
      </c>
      <c r="L97" s="41" t="s">
        <v>428</v>
      </c>
      <c r="M97" s="44" t="s">
        <v>859</v>
      </c>
      <c r="N97" s="44" t="s">
        <v>14</v>
      </c>
      <c r="O97" s="294" t="s">
        <v>14</v>
      </c>
      <c r="P97" s="58" t="s">
        <v>1447</v>
      </c>
      <c r="Q97" s="102">
        <f>4652+637</f>
        <v>5289</v>
      </c>
      <c r="R97" s="102">
        <f>382+39</f>
        <v>421</v>
      </c>
      <c r="S97" s="110"/>
      <c r="T97" s="21"/>
      <c r="U97" s="21"/>
      <c r="V97" s="21"/>
      <c r="W97" s="21"/>
      <c r="X97" s="21"/>
      <c r="Y97" s="21"/>
      <c r="Z97" s="21"/>
      <c r="AA97" s="21"/>
      <c r="AB97" s="21"/>
      <c r="AC97" s="21"/>
      <c r="AD97" s="21"/>
      <c r="AE97" s="21"/>
      <c r="AF97" s="21"/>
      <c r="AG97" s="21"/>
    </row>
    <row r="98" spans="1:33" ht="15.75" customHeight="1">
      <c r="A98" s="44" t="s">
        <v>109</v>
      </c>
      <c r="B98" s="44" t="s">
        <v>1311</v>
      </c>
      <c r="C98" s="41" t="s">
        <v>641</v>
      </c>
      <c r="D98" s="61" t="s">
        <v>149</v>
      </c>
      <c r="E98" s="628" t="s">
        <v>1448</v>
      </c>
      <c r="F98" s="41" t="s">
        <v>1430</v>
      </c>
      <c r="G98" s="665"/>
      <c r="H98" s="41" t="s">
        <v>384</v>
      </c>
      <c r="I98" s="664"/>
      <c r="J98" s="268" t="s">
        <v>1320</v>
      </c>
      <c r="K98" s="41" t="s">
        <v>912</v>
      </c>
      <c r="L98" s="41" t="s">
        <v>428</v>
      </c>
      <c r="M98" s="44" t="s">
        <v>859</v>
      </c>
      <c r="N98" s="44" t="s">
        <v>14</v>
      </c>
      <c r="O98" s="294" t="s">
        <v>14</v>
      </c>
      <c r="P98" s="58" t="s">
        <v>1447</v>
      </c>
      <c r="Q98" s="102">
        <f>5604+720</f>
        <v>6324</v>
      </c>
      <c r="R98" s="102">
        <f>432+55</f>
        <v>487</v>
      </c>
      <c r="S98" s="110"/>
      <c r="T98" s="21"/>
      <c r="U98" s="21"/>
      <c r="V98" s="21"/>
      <c r="W98" s="21"/>
      <c r="X98" s="21"/>
      <c r="Y98" s="21"/>
      <c r="Z98" s="21"/>
      <c r="AA98" s="21"/>
      <c r="AB98" s="21"/>
      <c r="AC98" s="21"/>
      <c r="AD98" s="21"/>
      <c r="AE98" s="21"/>
      <c r="AF98" s="21"/>
      <c r="AG98" s="21"/>
    </row>
    <row r="99" spans="1:33" ht="15.75" customHeight="1">
      <c r="A99" s="44" t="s">
        <v>109</v>
      </c>
      <c r="B99" s="44" t="s">
        <v>1311</v>
      </c>
      <c r="C99" s="41" t="s">
        <v>641</v>
      </c>
      <c r="D99" s="61" t="s">
        <v>149</v>
      </c>
      <c r="E99" s="628" t="s">
        <v>1448</v>
      </c>
      <c r="F99" s="52" t="s">
        <v>1450</v>
      </c>
      <c r="G99" s="272" t="s">
        <v>428</v>
      </c>
      <c r="H99" s="41" t="s">
        <v>384</v>
      </c>
      <c r="I99" s="268" t="s">
        <v>428</v>
      </c>
      <c r="J99" s="273" t="s">
        <v>428</v>
      </c>
      <c r="K99" s="41" t="s">
        <v>912</v>
      </c>
      <c r="L99" s="627" t="s">
        <v>433</v>
      </c>
      <c r="M99" s="44" t="s">
        <v>859</v>
      </c>
      <c r="N99" s="44" t="s">
        <v>859</v>
      </c>
      <c r="O99" s="294" t="s">
        <v>859</v>
      </c>
      <c r="P99" s="39"/>
      <c r="Q99" s="102">
        <v>0</v>
      </c>
      <c r="R99" s="102">
        <v>0</v>
      </c>
      <c r="S99" s="110"/>
      <c r="T99" s="21"/>
      <c r="U99" s="21"/>
      <c r="V99" s="21"/>
      <c r="W99" s="21"/>
      <c r="X99" s="21"/>
      <c r="Y99" s="21"/>
      <c r="Z99" s="21"/>
      <c r="AA99" s="21"/>
      <c r="AB99" s="21"/>
      <c r="AC99" s="21"/>
      <c r="AD99" s="21"/>
      <c r="AE99" s="21"/>
      <c r="AF99" s="21"/>
      <c r="AG99" s="21"/>
    </row>
    <row r="100" spans="1:33" ht="15.75" customHeight="1">
      <c r="A100" s="44" t="s">
        <v>109</v>
      </c>
      <c r="B100" s="44" t="s">
        <v>1311</v>
      </c>
      <c r="C100" s="41" t="s">
        <v>641</v>
      </c>
      <c r="D100" s="61" t="s">
        <v>149</v>
      </c>
      <c r="E100" s="628" t="s">
        <v>1451</v>
      </c>
      <c r="F100" s="41" t="s">
        <v>1452</v>
      </c>
      <c r="G100" s="272" t="s">
        <v>428</v>
      </c>
      <c r="H100" s="41" t="s">
        <v>384</v>
      </c>
      <c r="I100" s="241" t="s">
        <v>428</v>
      </c>
      <c r="J100" s="274" t="s">
        <v>428</v>
      </c>
      <c r="K100" s="275" t="s">
        <v>912</v>
      </c>
      <c r="L100" s="627" t="s">
        <v>433</v>
      </c>
      <c r="M100" s="44" t="s">
        <v>859</v>
      </c>
      <c r="N100" s="44" t="s">
        <v>859</v>
      </c>
      <c r="O100" s="44" t="s">
        <v>859</v>
      </c>
      <c r="P100" s="39"/>
      <c r="Q100" s="102">
        <f>0+1</f>
        <v>1</v>
      </c>
      <c r="R100" s="102">
        <f>0+1</f>
        <v>1</v>
      </c>
      <c r="S100" s="110" t="s">
        <v>1366</v>
      </c>
      <c r="T100" s="21"/>
      <c r="U100" s="21"/>
      <c r="V100" s="21"/>
      <c r="W100" s="21"/>
      <c r="X100" s="21"/>
      <c r="Y100" s="21"/>
      <c r="Z100" s="21"/>
      <c r="AA100" s="21"/>
      <c r="AB100" s="21"/>
      <c r="AC100" s="21"/>
      <c r="AD100" s="21"/>
      <c r="AE100" s="21"/>
      <c r="AF100" s="21"/>
      <c r="AG100" s="21"/>
    </row>
    <row r="101" spans="1:33" ht="15.75" customHeight="1">
      <c r="A101" s="44" t="s">
        <v>109</v>
      </c>
      <c r="B101" s="44" t="s">
        <v>1311</v>
      </c>
      <c r="C101" s="41" t="s">
        <v>641</v>
      </c>
      <c r="D101" s="61" t="s">
        <v>149</v>
      </c>
      <c r="E101" s="628" t="s">
        <v>1453</v>
      </c>
      <c r="F101" s="41" t="s">
        <v>1364</v>
      </c>
      <c r="G101" s="272" t="s">
        <v>428</v>
      </c>
      <c r="H101" s="41" t="s">
        <v>384</v>
      </c>
      <c r="I101" s="241" t="s">
        <v>428</v>
      </c>
      <c r="J101" s="274" t="s">
        <v>428</v>
      </c>
      <c r="K101" s="275" t="s">
        <v>912</v>
      </c>
      <c r="L101" s="627" t="s">
        <v>433</v>
      </c>
      <c r="M101" s="44" t="s">
        <v>859</v>
      </c>
      <c r="N101" s="44" t="s">
        <v>859</v>
      </c>
      <c r="O101" s="294" t="s">
        <v>859</v>
      </c>
      <c r="P101" s="39"/>
      <c r="Q101" s="102">
        <v>0</v>
      </c>
      <c r="R101" s="102">
        <v>0</v>
      </c>
      <c r="S101" s="110"/>
      <c r="T101" s="21"/>
      <c r="U101" s="21"/>
      <c r="V101" s="21"/>
      <c r="W101" s="21"/>
      <c r="X101" s="21"/>
      <c r="Y101" s="21"/>
      <c r="Z101" s="21"/>
      <c r="AA101" s="21"/>
      <c r="AB101" s="21"/>
      <c r="AC101" s="21"/>
      <c r="AD101" s="21"/>
      <c r="AE101" s="21"/>
      <c r="AF101" s="21"/>
      <c r="AG101" s="21"/>
    </row>
    <row r="102" spans="1:33" ht="15.75" customHeight="1">
      <c r="A102" s="44" t="s">
        <v>109</v>
      </c>
      <c r="B102" s="44" t="s">
        <v>1311</v>
      </c>
      <c r="C102" s="41" t="s">
        <v>641</v>
      </c>
      <c r="D102" s="61" t="s">
        <v>149</v>
      </c>
      <c r="E102" s="628" t="s">
        <v>1325</v>
      </c>
      <c r="F102" s="41">
        <v>14</v>
      </c>
      <c r="G102" s="272" t="s">
        <v>428</v>
      </c>
      <c r="H102" s="41" t="s">
        <v>384</v>
      </c>
      <c r="I102" s="241" t="s">
        <v>428</v>
      </c>
      <c r="J102" s="274" t="s">
        <v>428</v>
      </c>
      <c r="K102" s="275" t="s">
        <v>912</v>
      </c>
      <c r="L102" s="627" t="s">
        <v>433</v>
      </c>
      <c r="M102" s="44" t="s">
        <v>859</v>
      </c>
      <c r="N102" s="44" t="s">
        <v>859</v>
      </c>
      <c r="O102" s="294" t="s">
        <v>859</v>
      </c>
      <c r="P102" s="39" t="s">
        <v>1454</v>
      </c>
      <c r="Q102" s="102">
        <v>0</v>
      </c>
      <c r="R102" s="102">
        <v>0</v>
      </c>
      <c r="S102" s="110"/>
      <c r="T102" s="21"/>
      <c r="U102" s="21"/>
      <c r="V102" s="21"/>
      <c r="W102" s="21"/>
      <c r="X102" s="21"/>
      <c r="Y102" s="21"/>
      <c r="Z102" s="21"/>
      <c r="AA102" s="21"/>
      <c r="AB102" s="21"/>
      <c r="AC102" s="21"/>
      <c r="AD102" s="21"/>
      <c r="AE102" s="21"/>
      <c r="AF102" s="21"/>
      <c r="AG102" s="21"/>
    </row>
    <row r="103" spans="1:33" ht="15.75" customHeight="1">
      <c r="A103" s="44" t="s">
        <v>109</v>
      </c>
      <c r="B103" s="44" t="s">
        <v>1311</v>
      </c>
      <c r="C103" s="41" t="s">
        <v>641</v>
      </c>
      <c r="D103" s="61" t="s">
        <v>149</v>
      </c>
      <c r="E103" s="628" t="s">
        <v>1326</v>
      </c>
      <c r="F103" s="41" t="s">
        <v>1455</v>
      </c>
      <c r="G103" s="272">
        <v>35.609699999999997</v>
      </c>
      <c r="H103" s="41" t="s">
        <v>384</v>
      </c>
      <c r="I103" s="241" t="s">
        <v>428</v>
      </c>
      <c r="J103" s="274" t="s">
        <v>1320</v>
      </c>
      <c r="K103" s="275" t="s">
        <v>912</v>
      </c>
      <c r="L103" s="627" t="s">
        <v>433</v>
      </c>
      <c r="M103" s="44" t="s">
        <v>859</v>
      </c>
      <c r="N103" s="44" t="s">
        <v>14</v>
      </c>
      <c r="O103" s="294" t="s">
        <v>859</v>
      </c>
      <c r="P103" s="39"/>
      <c r="Q103" s="102">
        <f>0+76</f>
        <v>76</v>
      </c>
      <c r="R103" s="102">
        <f>0+11</f>
        <v>11</v>
      </c>
      <c r="S103" s="110"/>
      <c r="T103" s="21"/>
      <c r="U103" s="21"/>
      <c r="V103" s="21"/>
      <c r="W103" s="21"/>
      <c r="X103" s="21"/>
      <c r="Y103" s="21"/>
      <c r="Z103" s="21"/>
      <c r="AA103" s="21"/>
      <c r="AB103" s="21"/>
      <c r="AC103" s="21"/>
      <c r="AD103" s="21"/>
      <c r="AE103" s="21"/>
      <c r="AF103" s="21"/>
      <c r="AG103" s="21"/>
    </row>
    <row r="104" spans="1:33" ht="15.75" customHeight="1">
      <c r="A104" s="44" t="s">
        <v>109</v>
      </c>
      <c r="B104" s="44" t="s">
        <v>1311</v>
      </c>
      <c r="C104" s="41" t="s">
        <v>641</v>
      </c>
      <c r="D104" s="61" t="s">
        <v>149</v>
      </c>
      <c r="E104" s="628" t="s">
        <v>1326</v>
      </c>
      <c r="F104" s="41" t="s">
        <v>1456</v>
      </c>
      <c r="G104" s="272">
        <v>0.19133333333333336</v>
      </c>
      <c r="H104" s="41" t="s">
        <v>384</v>
      </c>
      <c r="I104" s="241" t="s">
        <v>428</v>
      </c>
      <c r="J104" s="274" t="s">
        <v>1320</v>
      </c>
      <c r="K104" s="275" t="s">
        <v>912</v>
      </c>
      <c r="L104" s="627" t="s">
        <v>433</v>
      </c>
      <c r="M104" s="44" t="s">
        <v>859</v>
      </c>
      <c r="N104" s="44" t="s">
        <v>859</v>
      </c>
      <c r="O104" s="294" t="s">
        <v>859</v>
      </c>
      <c r="P104" s="39"/>
      <c r="Q104" s="102">
        <v>0</v>
      </c>
      <c r="R104" s="102">
        <v>0</v>
      </c>
      <c r="S104" s="110"/>
      <c r="T104" s="21"/>
      <c r="U104" s="21"/>
      <c r="V104" s="21"/>
      <c r="W104" s="21"/>
      <c r="X104" s="21"/>
      <c r="Y104" s="21"/>
      <c r="Z104" s="21"/>
      <c r="AA104" s="21"/>
      <c r="AB104" s="21"/>
      <c r="AC104" s="21"/>
      <c r="AD104" s="21"/>
      <c r="AE104" s="21"/>
      <c r="AF104" s="21"/>
      <c r="AG104" s="21"/>
    </row>
    <row r="105" spans="1:33" ht="15.75" customHeight="1">
      <c r="A105" s="44" t="s">
        <v>109</v>
      </c>
      <c r="B105" s="44" t="s">
        <v>1311</v>
      </c>
      <c r="C105" s="41" t="s">
        <v>641</v>
      </c>
      <c r="D105" s="61" t="s">
        <v>149</v>
      </c>
      <c r="E105" s="628" t="s">
        <v>1326</v>
      </c>
      <c r="F105" s="41" t="s">
        <v>1409</v>
      </c>
      <c r="G105" s="272" t="s">
        <v>428</v>
      </c>
      <c r="H105" s="41" t="s">
        <v>384</v>
      </c>
      <c r="I105" s="241" t="s">
        <v>428</v>
      </c>
      <c r="J105" s="274" t="s">
        <v>428</v>
      </c>
      <c r="K105" s="275" t="s">
        <v>912</v>
      </c>
      <c r="L105" s="627" t="s">
        <v>433</v>
      </c>
      <c r="M105" s="44" t="s">
        <v>859</v>
      </c>
      <c r="N105" s="44" t="s">
        <v>14</v>
      </c>
      <c r="O105" s="294" t="s">
        <v>859</v>
      </c>
      <c r="P105" s="39"/>
      <c r="Q105" s="102">
        <v>0</v>
      </c>
      <c r="R105" s="102">
        <v>0</v>
      </c>
      <c r="S105" s="110" t="s">
        <v>1359</v>
      </c>
      <c r="T105" s="21"/>
      <c r="U105" s="21"/>
      <c r="V105" s="21"/>
      <c r="W105" s="21"/>
      <c r="X105" s="21"/>
      <c r="Y105" s="21"/>
      <c r="Z105" s="21"/>
      <c r="AA105" s="21"/>
      <c r="AB105" s="21"/>
      <c r="AC105" s="21"/>
      <c r="AD105" s="21"/>
      <c r="AE105" s="21"/>
      <c r="AF105" s="21"/>
      <c r="AG105" s="21"/>
    </row>
    <row r="106" spans="1:33" ht="15.75" customHeight="1">
      <c r="A106" s="44" t="s">
        <v>109</v>
      </c>
      <c r="B106" s="44" t="s">
        <v>1311</v>
      </c>
      <c r="C106" s="41" t="s">
        <v>641</v>
      </c>
      <c r="D106" s="61" t="s">
        <v>149</v>
      </c>
      <c r="E106" s="628" t="s">
        <v>1326</v>
      </c>
      <c r="F106" s="41" t="s">
        <v>1457</v>
      </c>
      <c r="G106" s="272">
        <v>23.397183333333331</v>
      </c>
      <c r="H106" s="41" t="s">
        <v>384</v>
      </c>
      <c r="I106" s="241" t="s">
        <v>428</v>
      </c>
      <c r="J106" s="274" t="s">
        <v>1320</v>
      </c>
      <c r="K106" s="275" t="s">
        <v>912</v>
      </c>
      <c r="L106" s="627" t="s">
        <v>433</v>
      </c>
      <c r="M106" s="44" t="s">
        <v>859</v>
      </c>
      <c r="N106" s="44" t="s">
        <v>14</v>
      </c>
      <c r="O106" s="294" t="s">
        <v>859</v>
      </c>
      <c r="P106" s="39"/>
      <c r="Q106" s="102">
        <v>1824</v>
      </c>
      <c r="R106" s="102">
        <v>93</v>
      </c>
      <c r="S106" s="110"/>
      <c r="T106" s="21"/>
      <c r="U106" s="21"/>
      <c r="V106" s="21"/>
      <c r="W106" s="21"/>
      <c r="X106" s="21"/>
      <c r="Y106" s="21"/>
      <c r="Z106" s="21"/>
      <c r="AA106" s="21"/>
      <c r="AB106" s="21"/>
      <c r="AC106" s="21"/>
      <c r="AD106" s="21"/>
      <c r="AE106" s="21"/>
      <c r="AF106" s="21"/>
      <c r="AG106" s="21"/>
    </row>
    <row r="107" spans="1:33" ht="15.75" customHeight="1">
      <c r="A107" s="44" t="s">
        <v>109</v>
      </c>
      <c r="B107" s="44" t="s">
        <v>1311</v>
      </c>
      <c r="C107" s="41" t="s">
        <v>641</v>
      </c>
      <c r="D107" s="61" t="s">
        <v>149</v>
      </c>
      <c r="E107" s="628" t="s">
        <v>1458</v>
      </c>
      <c r="F107" s="41" t="s">
        <v>1459</v>
      </c>
      <c r="G107" s="272">
        <v>16.099276666666668</v>
      </c>
      <c r="H107" s="41" t="s">
        <v>384</v>
      </c>
      <c r="I107" s="241">
        <v>0.4</v>
      </c>
      <c r="J107" s="274" t="s">
        <v>1320</v>
      </c>
      <c r="K107" s="275" t="s">
        <v>912</v>
      </c>
      <c r="L107" s="627" t="s">
        <v>433</v>
      </c>
      <c r="M107" s="44" t="s">
        <v>859</v>
      </c>
      <c r="N107" s="44" t="s">
        <v>859</v>
      </c>
      <c r="O107" s="294" t="s">
        <v>859</v>
      </c>
      <c r="P107" s="39"/>
      <c r="Q107" s="102">
        <f>0+166</f>
        <v>166</v>
      </c>
      <c r="R107" s="102">
        <f>0+16</f>
        <v>16</v>
      </c>
      <c r="S107" s="110" t="s">
        <v>1366</v>
      </c>
      <c r="T107" s="21"/>
      <c r="U107" s="21"/>
      <c r="V107" s="21"/>
      <c r="W107" s="21"/>
      <c r="X107" s="21"/>
      <c r="Y107" s="21"/>
      <c r="Z107" s="21"/>
      <c r="AA107" s="21"/>
      <c r="AB107" s="21"/>
      <c r="AC107" s="21"/>
      <c r="AD107" s="21"/>
      <c r="AE107" s="21"/>
      <c r="AF107" s="21"/>
      <c r="AG107" s="21"/>
    </row>
    <row r="108" spans="1:33" ht="15.75" customHeight="1">
      <c r="A108" s="44" t="s">
        <v>109</v>
      </c>
      <c r="B108" s="44" t="s">
        <v>1311</v>
      </c>
      <c r="C108" s="41" t="s">
        <v>641</v>
      </c>
      <c r="D108" s="61" t="s">
        <v>149</v>
      </c>
      <c r="E108" s="628" t="s">
        <v>1458</v>
      </c>
      <c r="F108" s="41" t="s">
        <v>1460</v>
      </c>
      <c r="G108" s="272">
        <v>5.1666666666666666E-2</v>
      </c>
      <c r="H108" s="41" t="s">
        <v>384</v>
      </c>
      <c r="I108" s="241" t="s">
        <v>428</v>
      </c>
      <c r="J108" s="274" t="s">
        <v>1320</v>
      </c>
      <c r="K108" s="275" t="s">
        <v>912</v>
      </c>
      <c r="L108" s="627" t="s">
        <v>433</v>
      </c>
      <c r="M108" s="44" t="s">
        <v>859</v>
      </c>
      <c r="N108" s="44" t="s">
        <v>859</v>
      </c>
      <c r="O108" s="294" t="s">
        <v>859</v>
      </c>
      <c r="P108" s="39"/>
      <c r="Q108" s="102">
        <v>0</v>
      </c>
      <c r="R108" s="102">
        <v>0</v>
      </c>
      <c r="S108" s="110"/>
      <c r="T108" s="21"/>
      <c r="U108" s="21"/>
      <c r="V108" s="21"/>
      <c r="W108" s="21"/>
      <c r="X108" s="21"/>
      <c r="Y108" s="21"/>
      <c r="Z108" s="21"/>
      <c r="AA108" s="21"/>
      <c r="AB108" s="21"/>
      <c r="AC108" s="21"/>
      <c r="AD108" s="21"/>
      <c r="AE108" s="21"/>
      <c r="AF108" s="21"/>
      <c r="AG108" s="21"/>
    </row>
    <row r="109" spans="1:33" ht="15.75" customHeight="1">
      <c r="A109" s="44" t="s">
        <v>109</v>
      </c>
      <c r="B109" s="44" t="s">
        <v>1311</v>
      </c>
      <c r="C109" s="41" t="s">
        <v>641</v>
      </c>
      <c r="D109" s="61" t="s">
        <v>149</v>
      </c>
      <c r="E109" s="628" t="s">
        <v>1458</v>
      </c>
      <c r="F109" s="41" t="s">
        <v>1409</v>
      </c>
      <c r="G109" s="272" t="s">
        <v>428</v>
      </c>
      <c r="H109" s="41" t="s">
        <v>384</v>
      </c>
      <c r="I109" s="241" t="s">
        <v>428</v>
      </c>
      <c r="J109" s="274" t="s">
        <v>428</v>
      </c>
      <c r="K109" s="275" t="s">
        <v>912</v>
      </c>
      <c r="L109" s="627" t="s">
        <v>433</v>
      </c>
      <c r="M109" s="44" t="s">
        <v>859</v>
      </c>
      <c r="N109" s="44" t="s">
        <v>859</v>
      </c>
      <c r="O109" s="294" t="s">
        <v>859</v>
      </c>
      <c r="P109" s="39"/>
      <c r="Q109" s="102">
        <v>0</v>
      </c>
      <c r="R109" s="102">
        <v>0</v>
      </c>
      <c r="S109" s="110"/>
      <c r="T109" s="21"/>
      <c r="U109" s="21"/>
      <c r="V109" s="21"/>
      <c r="W109" s="21"/>
      <c r="X109" s="21"/>
      <c r="Y109" s="21"/>
      <c r="Z109" s="21"/>
      <c r="AA109" s="21"/>
      <c r="AB109" s="21"/>
      <c r="AC109" s="21"/>
      <c r="AD109" s="21"/>
      <c r="AE109" s="21"/>
      <c r="AF109" s="21"/>
      <c r="AG109" s="21"/>
    </row>
    <row r="110" spans="1:33" ht="15.75" customHeight="1">
      <c r="A110" s="44" t="s">
        <v>109</v>
      </c>
      <c r="B110" s="44" t="s">
        <v>1311</v>
      </c>
      <c r="C110" s="41" t="s">
        <v>641</v>
      </c>
      <c r="D110" s="61" t="s">
        <v>149</v>
      </c>
      <c r="E110" s="628" t="s">
        <v>1458</v>
      </c>
      <c r="F110" s="267" t="s">
        <v>1461</v>
      </c>
      <c r="G110" s="272">
        <v>5.3999999999999999E-2</v>
      </c>
      <c r="H110" s="41" t="s">
        <v>384</v>
      </c>
      <c r="I110" s="241" t="s">
        <v>428</v>
      </c>
      <c r="J110" s="274" t="s">
        <v>1320</v>
      </c>
      <c r="K110" s="275" t="s">
        <v>912</v>
      </c>
      <c r="L110" s="627" t="s">
        <v>433</v>
      </c>
      <c r="M110" s="44" t="s">
        <v>859</v>
      </c>
      <c r="N110" s="44" t="s">
        <v>14</v>
      </c>
      <c r="O110" s="294" t="s">
        <v>859</v>
      </c>
      <c r="P110" s="39"/>
      <c r="Q110" s="102">
        <v>0</v>
      </c>
      <c r="R110" s="102">
        <v>0</v>
      </c>
      <c r="S110" s="110" t="s">
        <v>1359</v>
      </c>
      <c r="T110" s="21"/>
      <c r="U110" s="21"/>
      <c r="V110" s="21"/>
      <c r="W110" s="21"/>
      <c r="X110" s="21"/>
      <c r="Y110" s="21"/>
      <c r="Z110" s="21"/>
      <c r="AA110" s="21"/>
      <c r="AB110" s="21"/>
      <c r="AC110" s="21"/>
      <c r="AD110" s="21"/>
      <c r="AE110" s="21"/>
      <c r="AF110" s="21"/>
      <c r="AG110" s="21"/>
    </row>
    <row r="111" spans="1:33" ht="15.75" customHeight="1">
      <c r="A111" s="44" t="s">
        <v>109</v>
      </c>
      <c r="B111" s="44" t="s">
        <v>1311</v>
      </c>
      <c r="C111" s="41" t="s">
        <v>641</v>
      </c>
      <c r="D111" s="61" t="s">
        <v>149</v>
      </c>
      <c r="E111" s="628" t="s">
        <v>1462</v>
      </c>
      <c r="F111" s="41" t="s">
        <v>1463</v>
      </c>
      <c r="G111" s="272">
        <v>16200.522826517203</v>
      </c>
      <c r="H111" s="41" t="s">
        <v>384</v>
      </c>
      <c r="I111" s="663">
        <v>0.28199999999999997</v>
      </c>
      <c r="J111" s="274" t="s">
        <v>1320</v>
      </c>
      <c r="K111" s="275" t="s">
        <v>912</v>
      </c>
      <c r="L111" s="41" t="s">
        <v>428</v>
      </c>
      <c r="M111" s="44" t="s">
        <v>859</v>
      </c>
      <c r="N111" s="44" t="s">
        <v>14</v>
      </c>
      <c r="O111" s="294" t="s">
        <v>14</v>
      </c>
      <c r="P111" s="39"/>
      <c r="Q111" s="102">
        <f>38505+1037</f>
        <v>39542</v>
      </c>
      <c r="R111" s="102">
        <f>196+36</f>
        <v>232</v>
      </c>
      <c r="S111" s="110"/>
      <c r="T111" s="21"/>
      <c r="U111" s="21"/>
      <c r="V111" s="21"/>
      <c r="W111" s="21"/>
      <c r="X111" s="21"/>
      <c r="Y111" s="21"/>
      <c r="Z111" s="21"/>
      <c r="AA111" s="21"/>
      <c r="AB111" s="21"/>
      <c r="AC111" s="21"/>
      <c r="AD111" s="21"/>
      <c r="AE111" s="21"/>
      <c r="AF111" s="21"/>
      <c r="AG111" s="21"/>
    </row>
    <row r="112" spans="1:33" ht="15.75" customHeight="1">
      <c r="A112" s="44" t="s">
        <v>109</v>
      </c>
      <c r="B112" s="44" t="s">
        <v>1311</v>
      </c>
      <c r="C112" s="41" t="s">
        <v>641</v>
      </c>
      <c r="D112" s="61" t="s">
        <v>149</v>
      </c>
      <c r="E112" s="628" t="s">
        <v>1462</v>
      </c>
      <c r="F112" s="41" t="s">
        <v>1464</v>
      </c>
      <c r="G112" s="272">
        <v>13499.19552326866</v>
      </c>
      <c r="H112" s="41" t="s">
        <v>384</v>
      </c>
      <c r="I112" s="666"/>
      <c r="J112" s="274" t="s">
        <v>1320</v>
      </c>
      <c r="K112" s="275" t="s">
        <v>912</v>
      </c>
      <c r="L112" s="41" t="s">
        <v>428</v>
      </c>
      <c r="M112" s="44" t="s">
        <v>859</v>
      </c>
      <c r="N112" s="44" t="s">
        <v>14</v>
      </c>
      <c r="O112" s="294" t="s">
        <v>14</v>
      </c>
      <c r="P112" s="39"/>
      <c r="Q112" s="102">
        <f>31242+16240</f>
        <v>47482</v>
      </c>
      <c r="R112" s="102">
        <f>64+278</f>
        <v>342</v>
      </c>
      <c r="S112" s="110"/>
      <c r="T112" s="21"/>
      <c r="U112" s="21"/>
      <c r="V112" s="21"/>
      <c r="W112" s="21"/>
      <c r="X112" s="21"/>
      <c r="Y112" s="21"/>
      <c r="Z112" s="21"/>
      <c r="AA112" s="21"/>
      <c r="AB112" s="21"/>
      <c r="AC112" s="21"/>
      <c r="AD112" s="21"/>
      <c r="AE112" s="21"/>
      <c r="AF112" s="21"/>
      <c r="AG112" s="21"/>
    </row>
    <row r="113" spans="1:33" ht="15.75" customHeight="1">
      <c r="A113" s="44" t="s">
        <v>109</v>
      </c>
      <c r="B113" s="44" t="s">
        <v>1311</v>
      </c>
      <c r="C113" s="41" t="s">
        <v>641</v>
      </c>
      <c r="D113" s="61" t="s">
        <v>149</v>
      </c>
      <c r="E113" s="628" t="s">
        <v>1462</v>
      </c>
      <c r="F113" s="52" t="s">
        <v>1465</v>
      </c>
      <c r="G113" s="272">
        <v>6234.911725312083</v>
      </c>
      <c r="H113" s="41" t="s">
        <v>384</v>
      </c>
      <c r="I113" s="241">
        <v>0.64</v>
      </c>
      <c r="J113" s="274" t="s">
        <v>1320</v>
      </c>
      <c r="K113" s="275" t="s">
        <v>912</v>
      </c>
      <c r="L113" s="41" t="s">
        <v>428</v>
      </c>
      <c r="M113" s="44" t="s">
        <v>859</v>
      </c>
      <c r="N113" s="44" t="s">
        <v>14</v>
      </c>
      <c r="O113" s="294" t="s">
        <v>14</v>
      </c>
      <c r="P113" s="39"/>
      <c r="Q113" s="102">
        <f>58144+6022</f>
        <v>64166</v>
      </c>
      <c r="R113" s="102">
        <f>1144+76</f>
        <v>1220</v>
      </c>
      <c r="S113" s="110"/>
      <c r="T113" s="21"/>
      <c r="U113" s="21"/>
      <c r="V113" s="21"/>
      <c r="W113" s="21"/>
      <c r="X113" s="21"/>
      <c r="Y113" s="21"/>
      <c r="Z113" s="21"/>
      <c r="AA113" s="21"/>
      <c r="AB113" s="21"/>
      <c r="AC113" s="21"/>
      <c r="AD113" s="21"/>
      <c r="AE113" s="21"/>
      <c r="AF113" s="21"/>
      <c r="AG113" s="21"/>
    </row>
    <row r="114" spans="1:33" ht="15.75" customHeight="1">
      <c r="A114" s="44" t="s">
        <v>109</v>
      </c>
      <c r="B114" s="44" t="s">
        <v>1311</v>
      </c>
      <c r="C114" s="41" t="s">
        <v>641</v>
      </c>
      <c r="D114" s="61" t="s">
        <v>149</v>
      </c>
      <c r="E114" s="628" t="s">
        <v>1466</v>
      </c>
      <c r="F114" s="41" t="s">
        <v>1345</v>
      </c>
      <c r="G114" s="272">
        <v>11.266643333333333</v>
      </c>
      <c r="H114" s="41" t="s">
        <v>384</v>
      </c>
      <c r="I114" s="241" t="s">
        <v>428</v>
      </c>
      <c r="J114" s="274" t="s">
        <v>1320</v>
      </c>
      <c r="K114" s="275" t="s">
        <v>912</v>
      </c>
      <c r="L114" s="627" t="s">
        <v>433</v>
      </c>
      <c r="M114" s="44" t="s">
        <v>859</v>
      </c>
      <c r="N114" s="44" t="s">
        <v>14</v>
      </c>
      <c r="O114" s="294" t="s">
        <v>859</v>
      </c>
      <c r="P114" s="39"/>
      <c r="Q114" s="102">
        <f>1288+746</f>
        <v>2034</v>
      </c>
      <c r="R114" s="102">
        <f>51+58</f>
        <v>109</v>
      </c>
      <c r="S114" s="110"/>
      <c r="T114" s="21"/>
      <c r="U114" s="21"/>
      <c r="V114" s="21"/>
      <c r="W114" s="21"/>
      <c r="X114" s="21"/>
      <c r="Y114" s="21"/>
      <c r="Z114" s="21"/>
      <c r="AA114" s="21"/>
      <c r="AB114" s="21"/>
      <c r="AC114" s="21"/>
      <c r="AD114" s="21"/>
      <c r="AE114" s="21"/>
      <c r="AF114" s="21"/>
      <c r="AG114" s="21"/>
    </row>
    <row r="115" spans="1:33" ht="15.75" customHeight="1">
      <c r="A115" s="44" t="s">
        <v>109</v>
      </c>
      <c r="B115" s="44" t="s">
        <v>1311</v>
      </c>
      <c r="C115" s="41" t="s">
        <v>641</v>
      </c>
      <c r="D115" s="61" t="s">
        <v>149</v>
      </c>
      <c r="E115" s="628" t="s">
        <v>1328</v>
      </c>
      <c r="F115" s="41" t="s">
        <v>1467</v>
      </c>
      <c r="G115" s="272">
        <v>23229.516453166663</v>
      </c>
      <c r="H115" s="41" t="s">
        <v>384</v>
      </c>
      <c r="I115" s="241">
        <v>0.214</v>
      </c>
      <c r="J115" s="274" t="s">
        <v>1320</v>
      </c>
      <c r="K115" s="275" t="s">
        <v>912</v>
      </c>
      <c r="L115" s="41" t="s">
        <v>428</v>
      </c>
      <c r="M115" s="44" t="s">
        <v>859</v>
      </c>
      <c r="N115" s="44" t="s">
        <v>14</v>
      </c>
      <c r="O115" s="294" t="s">
        <v>14</v>
      </c>
      <c r="P115" s="39"/>
      <c r="Q115" s="102">
        <f>34139+6639</f>
        <v>40778</v>
      </c>
      <c r="R115" s="102">
        <f>560+219</f>
        <v>779</v>
      </c>
      <c r="S115" s="110"/>
      <c r="T115" s="21"/>
      <c r="U115" s="21"/>
      <c r="V115" s="21"/>
      <c r="W115" s="21"/>
      <c r="X115" s="21"/>
      <c r="Y115" s="21"/>
      <c r="Z115" s="21"/>
      <c r="AA115" s="21"/>
      <c r="AB115" s="21"/>
      <c r="AC115" s="21"/>
      <c r="AD115" s="21"/>
      <c r="AE115" s="21"/>
      <c r="AF115" s="21"/>
      <c r="AG115" s="21"/>
    </row>
    <row r="116" spans="1:33" ht="15.75" customHeight="1">
      <c r="A116" s="44" t="s">
        <v>109</v>
      </c>
      <c r="B116" s="44" t="s">
        <v>1311</v>
      </c>
      <c r="C116" s="41" t="s">
        <v>641</v>
      </c>
      <c r="D116" s="61" t="s">
        <v>149</v>
      </c>
      <c r="E116" s="628" t="s">
        <v>1468</v>
      </c>
      <c r="F116" s="41" t="s">
        <v>1345</v>
      </c>
      <c r="G116" s="272">
        <v>76.281501506410265</v>
      </c>
      <c r="H116" s="41" t="s">
        <v>384</v>
      </c>
      <c r="I116" s="241" t="s">
        <v>428</v>
      </c>
      <c r="J116" s="274" t="s">
        <v>1320</v>
      </c>
      <c r="K116" s="275" t="s">
        <v>912</v>
      </c>
      <c r="L116" s="627" t="s">
        <v>433</v>
      </c>
      <c r="M116" s="44" t="s">
        <v>859</v>
      </c>
      <c r="N116" s="44" t="s">
        <v>14</v>
      </c>
      <c r="O116" s="294" t="s">
        <v>859</v>
      </c>
      <c r="P116" s="58" t="s">
        <v>1469</v>
      </c>
      <c r="Q116" s="102">
        <v>1221</v>
      </c>
      <c r="R116" s="102">
        <v>47</v>
      </c>
      <c r="S116" s="110"/>
      <c r="T116" s="21"/>
      <c r="U116" s="21"/>
      <c r="V116" s="21"/>
      <c r="W116" s="21"/>
      <c r="X116" s="21"/>
      <c r="Y116" s="21"/>
      <c r="Z116" s="21"/>
      <c r="AA116" s="21"/>
      <c r="AB116" s="21"/>
      <c r="AC116" s="21"/>
      <c r="AD116" s="21"/>
      <c r="AE116" s="21"/>
      <c r="AF116" s="21"/>
      <c r="AG116" s="21"/>
    </row>
    <row r="117" spans="1:33" ht="15.75" customHeight="1">
      <c r="A117" s="44" t="s">
        <v>109</v>
      </c>
      <c r="B117" s="44" t="s">
        <v>1311</v>
      </c>
      <c r="C117" s="41" t="s">
        <v>641</v>
      </c>
      <c r="D117" s="61" t="s">
        <v>149</v>
      </c>
      <c r="E117" s="628" t="s">
        <v>1329</v>
      </c>
      <c r="F117" s="41" t="s">
        <v>1470</v>
      </c>
      <c r="G117" s="272">
        <v>115.32312979802333</v>
      </c>
      <c r="H117" s="41" t="s">
        <v>384</v>
      </c>
      <c r="I117" s="662">
        <v>3.3000000000000002E-2</v>
      </c>
      <c r="J117" s="274" t="s">
        <v>1320</v>
      </c>
      <c r="K117" s="275" t="s">
        <v>912</v>
      </c>
      <c r="L117" s="627" t="s">
        <v>433</v>
      </c>
      <c r="M117" s="44" t="s">
        <v>859</v>
      </c>
      <c r="N117" s="44" t="s">
        <v>14</v>
      </c>
      <c r="O117" s="294" t="s">
        <v>859</v>
      </c>
      <c r="P117" s="39"/>
      <c r="Q117" s="102">
        <f>0+3</f>
        <v>3</v>
      </c>
      <c r="R117" s="102">
        <f>0+3</f>
        <v>3</v>
      </c>
      <c r="S117" s="110" t="s">
        <v>1471</v>
      </c>
      <c r="T117" s="21"/>
      <c r="U117" s="21"/>
      <c r="V117" s="21"/>
      <c r="W117" s="21"/>
      <c r="X117" s="21"/>
      <c r="Y117" s="21"/>
      <c r="Z117" s="21"/>
      <c r="AA117" s="21"/>
      <c r="AB117" s="21"/>
      <c r="AC117" s="21"/>
      <c r="AD117" s="21"/>
      <c r="AE117" s="21"/>
      <c r="AF117" s="21"/>
      <c r="AG117" s="21"/>
    </row>
    <row r="118" spans="1:33" ht="15.75" customHeight="1">
      <c r="A118" s="44" t="s">
        <v>109</v>
      </c>
      <c r="B118" s="44" t="s">
        <v>1311</v>
      </c>
      <c r="C118" s="41" t="s">
        <v>641</v>
      </c>
      <c r="D118" s="61" t="s">
        <v>149</v>
      </c>
      <c r="E118" s="628" t="s">
        <v>1329</v>
      </c>
      <c r="F118" s="41" t="s">
        <v>1472</v>
      </c>
      <c r="G118" s="272">
        <v>7.1823333333333323</v>
      </c>
      <c r="H118" s="41" t="s">
        <v>384</v>
      </c>
      <c r="I118" s="666"/>
      <c r="J118" s="274" t="s">
        <v>1320</v>
      </c>
      <c r="K118" s="275" t="s">
        <v>912</v>
      </c>
      <c r="L118" s="41" t="s">
        <v>433</v>
      </c>
      <c r="M118" s="44" t="s">
        <v>859</v>
      </c>
      <c r="N118" s="44" t="s">
        <v>859</v>
      </c>
      <c r="O118" s="44" t="s">
        <v>859</v>
      </c>
      <c r="P118" s="58"/>
      <c r="Q118" s="102">
        <v>0</v>
      </c>
      <c r="R118" s="102">
        <v>0</v>
      </c>
      <c r="S118" s="110"/>
      <c r="T118" s="21"/>
      <c r="U118" s="21"/>
      <c r="V118" s="21"/>
      <c r="W118" s="21"/>
      <c r="X118" s="21"/>
      <c r="Y118" s="21"/>
      <c r="Z118" s="21"/>
      <c r="AA118" s="21"/>
      <c r="AB118" s="21"/>
      <c r="AC118" s="21"/>
      <c r="AD118" s="21"/>
      <c r="AE118" s="21"/>
      <c r="AF118" s="21"/>
      <c r="AG118" s="21"/>
    </row>
    <row r="119" spans="1:33" ht="15.75" customHeight="1">
      <c r="A119" s="44" t="s">
        <v>109</v>
      </c>
      <c r="B119" s="44" t="s">
        <v>1311</v>
      </c>
      <c r="C119" s="41" t="s">
        <v>641</v>
      </c>
      <c r="D119" s="61" t="s">
        <v>149</v>
      </c>
      <c r="E119" s="628" t="s">
        <v>1473</v>
      </c>
      <c r="F119" s="41">
        <v>10</v>
      </c>
      <c r="G119" s="272" t="s">
        <v>428</v>
      </c>
      <c r="H119" s="41" t="s">
        <v>384</v>
      </c>
      <c r="I119" s="241" t="s">
        <v>428</v>
      </c>
      <c r="J119" s="274" t="s">
        <v>428</v>
      </c>
      <c r="K119" s="275" t="s">
        <v>912</v>
      </c>
      <c r="L119" s="627" t="s">
        <v>433</v>
      </c>
      <c r="M119" s="44" t="s">
        <v>859</v>
      </c>
      <c r="N119" s="44" t="s">
        <v>859</v>
      </c>
      <c r="O119" s="294" t="s">
        <v>859</v>
      </c>
      <c r="P119" s="39" t="s">
        <v>1474</v>
      </c>
      <c r="Q119" s="102">
        <v>0</v>
      </c>
      <c r="R119" s="102">
        <v>0</v>
      </c>
      <c r="S119" s="110"/>
      <c r="T119" s="21"/>
      <c r="U119" s="21"/>
      <c r="V119" s="21"/>
      <c r="W119" s="21"/>
      <c r="X119" s="21"/>
      <c r="Y119" s="21"/>
      <c r="Z119" s="21"/>
      <c r="AA119" s="21"/>
      <c r="AB119" s="21"/>
      <c r="AC119" s="21"/>
      <c r="AD119" s="21"/>
      <c r="AE119" s="21"/>
      <c r="AF119" s="21"/>
      <c r="AG119" s="21"/>
    </row>
    <row r="120" spans="1:33" ht="15.75" customHeight="1">
      <c r="A120" s="44" t="s">
        <v>109</v>
      </c>
      <c r="B120" s="44" t="s">
        <v>1311</v>
      </c>
      <c r="C120" s="41" t="s">
        <v>641</v>
      </c>
      <c r="D120" s="61" t="s">
        <v>149</v>
      </c>
      <c r="E120" s="628" t="s">
        <v>1330</v>
      </c>
      <c r="F120" s="41">
        <v>5</v>
      </c>
      <c r="G120" s="272" t="s">
        <v>428</v>
      </c>
      <c r="H120" s="41" t="s">
        <v>384</v>
      </c>
      <c r="I120" s="662">
        <v>0.19800000000000001</v>
      </c>
      <c r="J120" s="274" t="s">
        <v>428</v>
      </c>
      <c r="K120" s="275" t="s">
        <v>912</v>
      </c>
      <c r="L120" s="627" t="s">
        <v>433</v>
      </c>
      <c r="M120" s="44" t="s">
        <v>859</v>
      </c>
      <c r="N120" s="44" t="s">
        <v>859</v>
      </c>
      <c r="O120" s="294" t="s">
        <v>859</v>
      </c>
      <c r="P120" s="39"/>
      <c r="Q120" s="102">
        <v>0</v>
      </c>
      <c r="R120" s="102">
        <v>0</v>
      </c>
      <c r="S120" s="110"/>
      <c r="T120" s="21"/>
      <c r="U120" s="21"/>
      <c r="V120" s="21"/>
      <c r="W120" s="21"/>
      <c r="X120" s="21"/>
      <c r="Y120" s="21"/>
      <c r="Z120" s="21"/>
      <c r="AA120" s="21"/>
      <c r="AB120" s="21"/>
      <c r="AC120" s="21"/>
      <c r="AD120" s="21"/>
      <c r="AE120" s="21"/>
      <c r="AF120" s="21"/>
      <c r="AG120" s="21"/>
    </row>
    <row r="121" spans="1:33" ht="15.75" customHeight="1">
      <c r="A121" s="44" t="s">
        <v>109</v>
      </c>
      <c r="B121" s="44" t="s">
        <v>1311</v>
      </c>
      <c r="C121" s="41" t="s">
        <v>641</v>
      </c>
      <c r="D121" s="61" t="s">
        <v>149</v>
      </c>
      <c r="E121" s="628" t="s">
        <v>1330</v>
      </c>
      <c r="F121" s="56" t="s">
        <v>1475</v>
      </c>
      <c r="G121" s="272">
        <v>1711.2405718168914</v>
      </c>
      <c r="H121" s="41" t="s">
        <v>384</v>
      </c>
      <c r="I121" s="666"/>
      <c r="J121" s="274" t="s">
        <v>1320</v>
      </c>
      <c r="K121" s="275" t="s">
        <v>912</v>
      </c>
      <c r="L121" s="41" t="s">
        <v>428</v>
      </c>
      <c r="M121" s="44" t="s">
        <v>859</v>
      </c>
      <c r="N121" s="44" t="s">
        <v>14</v>
      </c>
      <c r="O121" s="294" t="s">
        <v>14</v>
      </c>
      <c r="P121" s="39"/>
      <c r="Q121" s="102">
        <f>586+98</f>
        <v>684</v>
      </c>
      <c r="R121" s="102">
        <f>81+33</f>
        <v>114</v>
      </c>
      <c r="S121" s="110"/>
      <c r="T121" s="21"/>
      <c r="U121" s="21"/>
      <c r="V121" s="21"/>
      <c r="W121" s="21"/>
      <c r="X121" s="21"/>
      <c r="Y121" s="21"/>
      <c r="Z121" s="21"/>
      <c r="AA121" s="21"/>
      <c r="AB121" s="21"/>
      <c r="AC121" s="21"/>
      <c r="AD121" s="21"/>
      <c r="AE121" s="21"/>
      <c r="AF121" s="21"/>
      <c r="AG121" s="21"/>
    </row>
    <row r="122" spans="1:33" ht="15.75" customHeight="1">
      <c r="A122" s="44" t="s">
        <v>109</v>
      </c>
      <c r="B122" s="44" t="s">
        <v>1311</v>
      </c>
      <c r="C122" s="41" t="s">
        <v>641</v>
      </c>
      <c r="D122" s="61" t="s">
        <v>149</v>
      </c>
      <c r="E122" s="628" t="s">
        <v>1476</v>
      </c>
      <c r="F122" s="41" t="s">
        <v>1345</v>
      </c>
      <c r="G122" s="272">
        <v>126.66343833333333</v>
      </c>
      <c r="H122" s="41" t="s">
        <v>384</v>
      </c>
      <c r="I122" s="241" t="s">
        <v>428</v>
      </c>
      <c r="J122" s="274" t="s">
        <v>1320</v>
      </c>
      <c r="K122" s="275" t="s">
        <v>912</v>
      </c>
      <c r="L122" s="41" t="s">
        <v>428</v>
      </c>
      <c r="M122" s="44" t="s">
        <v>859</v>
      </c>
      <c r="N122" s="44" t="s">
        <v>14</v>
      </c>
      <c r="O122" s="294" t="s">
        <v>14</v>
      </c>
      <c r="P122" s="39"/>
      <c r="Q122" s="102">
        <f>10928+3877</f>
        <v>14805</v>
      </c>
      <c r="R122" s="102">
        <f>461+146</f>
        <v>607</v>
      </c>
      <c r="S122" s="110"/>
      <c r="T122" s="21"/>
      <c r="U122" s="21"/>
      <c r="V122" s="21"/>
      <c r="W122" s="21"/>
      <c r="X122" s="21"/>
      <c r="Y122" s="21"/>
      <c r="Z122" s="21"/>
      <c r="AA122" s="21"/>
      <c r="AB122" s="21"/>
      <c r="AC122" s="21"/>
      <c r="AD122" s="21"/>
      <c r="AE122" s="21"/>
      <c r="AF122" s="21"/>
      <c r="AG122" s="21"/>
    </row>
    <row r="123" spans="1:33" ht="15.75" customHeight="1">
      <c r="A123" s="44" t="s">
        <v>109</v>
      </c>
      <c r="B123" s="44" t="s">
        <v>1311</v>
      </c>
      <c r="C123" s="41" t="s">
        <v>641</v>
      </c>
      <c r="D123" s="61" t="s">
        <v>149</v>
      </c>
      <c r="E123" s="628" t="s">
        <v>1477</v>
      </c>
      <c r="F123" s="41" t="s">
        <v>1478</v>
      </c>
      <c r="G123" s="272">
        <v>10.064339999999996</v>
      </c>
      <c r="H123" s="41" t="s">
        <v>384</v>
      </c>
      <c r="I123" s="241" t="s">
        <v>428</v>
      </c>
      <c r="J123" s="274" t="s">
        <v>1320</v>
      </c>
      <c r="K123" s="275" t="s">
        <v>912</v>
      </c>
      <c r="L123" s="627" t="s">
        <v>433</v>
      </c>
      <c r="M123" s="44" t="s">
        <v>859</v>
      </c>
      <c r="N123" s="44" t="s">
        <v>859</v>
      </c>
      <c r="O123" s="294" t="s">
        <v>859</v>
      </c>
      <c r="P123" s="39"/>
      <c r="Q123" s="102">
        <f>0+4</f>
        <v>4</v>
      </c>
      <c r="R123" s="102">
        <f>0+4</f>
        <v>4</v>
      </c>
      <c r="S123" s="110" t="s">
        <v>1366</v>
      </c>
      <c r="T123" s="21"/>
      <c r="U123" s="21"/>
      <c r="V123" s="21"/>
      <c r="W123" s="21"/>
      <c r="X123" s="21"/>
      <c r="Y123" s="21"/>
      <c r="Z123" s="21"/>
      <c r="AA123" s="21"/>
      <c r="AB123" s="21"/>
      <c r="AC123" s="21"/>
      <c r="AD123" s="21"/>
      <c r="AE123" s="21"/>
      <c r="AF123" s="21"/>
      <c r="AG123" s="21"/>
    </row>
    <row r="124" spans="1:33" ht="15.75" customHeight="1">
      <c r="A124" s="44" t="s">
        <v>109</v>
      </c>
      <c r="B124" s="44" t="s">
        <v>1311</v>
      </c>
      <c r="C124" s="41" t="s">
        <v>641</v>
      </c>
      <c r="D124" s="61" t="s">
        <v>149</v>
      </c>
      <c r="E124" s="628" t="s">
        <v>1479</v>
      </c>
      <c r="F124" s="41" t="s">
        <v>1478</v>
      </c>
      <c r="G124" s="272">
        <v>4.9698466666666663</v>
      </c>
      <c r="H124" s="41" t="s">
        <v>384</v>
      </c>
      <c r="I124" s="241" t="s">
        <v>428</v>
      </c>
      <c r="J124" s="274" t="s">
        <v>1320</v>
      </c>
      <c r="K124" s="275" t="s">
        <v>912</v>
      </c>
      <c r="L124" s="627" t="s">
        <v>433</v>
      </c>
      <c r="M124" s="44" t="s">
        <v>859</v>
      </c>
      <c r="N124" s="44" t="s">
        <v>859</v>
      </c>
      <c r="O124" s="294" t="s">
        <v>859</v>
      </c>
      <c r="P124" s="39"/>
      <c r="Q124" s="102">
        <f>56+41</f>
        <v>97</v>
      </c>
      <c r="R124" s="102">
        <f>22+7</f>
        <v>29</v>
      </c>
      <c r="S124" s="110" t="s">
        <v>1366</v>
      </c>
      <c r="T124" s="21"/>
      <c r="U124" s="21"/>
      <c r="V124" s="21"/>
      <c r="W124" s="21"/>
      <c r="X124" s="21"/>
      <c r="Y124" s="21"/>
      <c r="Z124" s="21"/>
      <c r="AA124" s="21"/>
      <c r="AB124" s="21"/>
      <c r="AC124" s="21"/>
      <c r="AD124" s="21"/>
      <c r="AE124" s="21"/>
      <c r="AF124" s="21"/>
      <c r="AG124" s="21"/>
    </row>
    <row r="125" spans="1:33" ht="15.75" customHeight="1">
      <c r="A125" s="44" t="s">
        <v>109</v>
      </c>
      <c r="B125" s="44" t="s">
        <v>1311</v>
      </c>
      <c r="C125" s="41" t="s">
        <v>641</v>
      </c>
      <c r="D125" s="61" t="s">
        <v>149</v>
      </c>
      <c r="E125" s="628" t="s">
        <v>1480</v>
      </c>
      <c r="F125" s="41" t="s">
        <v>1478</v>
      </c>
      <c r="G125" s="272" t="s">
        <v>428</v>
      </c>
      <c r="H125" s="41" t="s">
        <v>384</v>
      </c>
      <c r="I125" s="241" t="s">
        <v>428</v>
      </c>
      <c r="J125" s="274" t="s">
        <v>428</v>
      </c>
      <c r="K125" s="275" t="s">
        <v>912</v>
      </c>
      <c r="L125" s="627" t="s">
        <v>433</v>
      </c>
      <c r="M125" s="44" t="s">
        <v>859</v>
      </c>
      <c r="N125" s="44" t="s">
        <v>859</v>
      </c>
      <c r="O125" s="294" t="s">
        <v>859</v>
      </c>
      <c r="P125" s="39"/>
      <c r="Q125" s="102">
        <v>0</v>
      </c>
      <c r="R125" s="102">
        <v>0</v>
      </c>
      <c r="S125" s="110"/>
      <c r="T125" s="21"/>
      <c r="U125" s="21"/>
      <c r="V125" s="21"/>
      <c r="W125" s="21"/>
      <c r="X125" s="21"/>
      <c r="Y125" s="21"/>
      <c r="Z125" s="21"/>
      <c r="AA125" s="21"/>
      <c r="AB125" s="21"/>
      <c r="AC125" s="21"/>
      <c r="AD125" s="21"/>
      <c r="AE125" s="21"/>
      <c r="AF125" s="21"/>
      <c r="AG125" s="21"/>
    </row>
    <row r="126" spans="1:33" ht="15.75" customHeight="1">
      <c r="A126" s="44" t="s">
        <v>109</v>
      </c>
      <c r="B126" s="44" t="s">
        <v>1311</v>
      </c>
      <c r="C126" s="41" t="s">
        <v>641</v>
      </c>
      <c r="D126" s="61" t="s">
        <v>149</v>
      </c>
      <c r="E126" s="628" t="s">
        <v>1331</v>
      </c>
      <c r="F126" s="41" t="s">
        <v>1481</v>
      </c>
      <c r="G126" s="272">
        <v>5.1567366666666663</v>
      </c>
      <c r="H126" s="41" t="s">
        <v>384</v>
      </c>
      <c r="I126" s="241" t="s">
        <v>428</v>
      </c>
      <c r="J126" s="274" t="s">
        <v>1320</v>
      </c>
      <c r="K126" s="275" t="s">
        <v>912</v>
      </c>
      <c r="L126" s="627" t="s">
        <v>433</v>
      </c>
      <c r="M126" s="44" t="s">
        <v>859</v>
      </c>
      <c r="N126" s="44" t="s">
        <v>859</v>
      </c>
      <c r="O126" s="294" t="s">
        <v>859</v>
      </c>
      <c r="P126" s="39"/>
      <c r="Q126" s="102">
        <f>56+122</f>
        <v>178</v>
      </c>
      <c r="R126" s="102">
        <f>22+11</f>
        <v>33</v>
      </c>
      <c r="S126" s="110" t="s">
        <v>1366</v>
      </c>
      <c r="T126" s="21"/>
      <c r="U126" s="21"/>
      <c r="V126" s="21"/>
      <c r="W126" s="21"/>
      <c r="X126" s="21"/>
      <c r="Y126" s="21"/>
      <c r="Z126" s="21"/>
      <c r="AA126" s="21"/>
      <c r="AB126" s="21"/>
      <c r="AC126" s="21"/>
      <c r="AD126" s="21"/>
      <c r="AE126" s="21"/>
      <c r="AF126" s="21"/>
      <c r="AG126" s="21"/>
    </row>
    <row r="127" spans="1:33" ht="15.75" customHeight="1">
      <c r="A127" s="44" t="s">
        <v>109</v>
      </c>
      <c r="B127" s="44" t="s">
        <v>1311</v>
      </c>
      <c r="C127" s="41" t="s">
        <v>641</v>
      </c>
      <c r="D127" s="61" t="s">
        <v>149</v>
      </c>
      <c r="E127" s="628" t="s">
        <v>1482</v>
      </c>
      <c r="F127" s="41" t="s">
        <v>1483</v>
      </c>
      <c r="G127" s="272">
        <v>2.0333333333333332E-2</v>
      </c>
      <c r="H127" s="41" t="s">
        <v>384</v>
      </c>
      <c r="I127" s="276">
        <v>2E-3</v>
      </c>
      <c r="J127" s="274" t="s">
        <v>1320</v>
      </c>
      <c r="K127" s="275" t="s">
        <v>912</v>
      </c>
      <c r="L127" s="627" t="s">
        <v>433</v>
      </c>
      <c r="M127" s="44" t="s">
        <v>859</v>
      </c>
      <c r="N127" s="44" t="s">
        <v>859</v>
      </c>
      <c r="O127" s="294" t="s">
        <v>859</v>
      </c>
      <c r="P127" s="39"/>
      <c r="Q127" s="102">
        <v>0</v>
      </c>
      <c r="R127" s="102">
        <v>0</v>
      </c>
      <c r="S127" s="110"/>
      <c r="T127" s="21"/>
      <c r="U127" s="21"/>
      <c r="V127" s="21"/>
      <c r="W127" s="21"/>
      <c r="X127" s="21"/>
      <c r="Y127" s="21"/>
      <c r="Z127" s="21"/>
      <c r="AA127" s="21"/>
      <c r="AB127" s="21"/>
      <c r="AC127" s="21"/>
      <c r="AD127" s="21"/>
      <c r="AE127" s="21"/>
      <c r="AF127" s="21"/>
      <c r="AG127" s="21"/>
    </row>
    <row r="128" spans="1:33" ht="15.75" customHeight="1">
      <c r="A128" s="44" t="s">
        <v>109</v>
      </c>
      <c r="B128" s="44" t="s">
        <v>1311</v>
      </c>
      <c r="C128" s="41" t="s">
        <v>641</v>
      </c>
      <c r="D128" s="61" t="s">
        <v>149</v>
      </c>
      <c r="E128" s="628" t="s">
        <v>1482</v>
      </c>
      <c r="F128" s="41">
        <v>7</v>
      </c>
      <c r="G128" s="272">
        <v>131.49682074074079</v>
      </c>
      <c r="H128" s="41" t="s">
        <v>384</v>
      </c>
      <c r="I128" s="276">
        <v>0.06</v>
      </c>
      <c r="J128" s="274" t="s">
        <v>1320</v>
      </c>
      <c r="K128" s="275" t="s">
        <v>912</v>
      </c>
      <c r="L128" s="627" t="s">
        <v>433</v>
      </c>
      <c r="M128" s="44" t="s">
        <v>859</v>
      </c>
      <c r="N128" s="44" t="s">
        <v>859</v>
      </c>
      <c r="O128" s="294" t="s">
        <v>14</v>
      </c>
      <c r="P128" s="39" t="s">
        <v>1484</v>
      </c>
      <c r="Q128" s="102">
        <v>13</v>
      </c>
      <c r="R128" s="102">
        <v>2</v>
      </c>
      <c r="S128" s="110" t="s">
        <v>1366</v>
      </c>
      <c r="T128" s="21"/>
      <c r="U128" s="21"/>
      <c r="V128" s="21"/>
      <c r="W128" s="21"/>
      <c r="X128" s="21"/>
      <c r="Y128" s="21"/>
      <c r="Z128" s="21"/>
      <c r="AA128" s="21"/>
      <c r="AB128" s="21"/>
      <c r="AC128" s="21"/>
      <c r="AD128" s="21"/>
      <c r="AE128" s="21"/>
      <c r="AF128" s="21"/>
      <c r="AG128" s="21"/>
    </row>
    <row r="129" spans="1:33" ht="15.75" customHeight="1">
      <c r="A129" s="44" t="s">
        <v>109</v>
      </c>
      <c r="B129" s="44" t="s">
        <v>1311</v>
      </c>
      <c r="C129" s="41" t="s">
        <v>641</v>
      </c>
      <c r="D129" s="61" t="s">
        <v>149</v>
      </c>
      <c r="E129" s="628" t="s">
        <v>1482</v>
      </c>
      <c r="F129" s="41" t="s">
        <v>1464</v>
      </c>
      <c r="G129" s="272">
        <v>0.11683333333333334</v>
      </c>
      <c r="H129" s="41" t="s">
        <v>384</v>
      </c>
      <c r="I129" s="662">
        <v>8.4000000000000005E-2</v>
      </c>
      <c r="J129" s="274" t="s">
        <v>1320</v>
      </c>
      <c r="K129" s="275" t="s">
        <v>912</v>
      </c>
      <c r="L129" s="627" t="s">
        <v>433</v>
      </c>
      <c r="M129" s="44" t="s">
        <v>859</v>
      </c>
      <c r="N129" s="44" t="s">
        <v>859</v>
      </c>
      <c r="O129" s="294" t="s">
        <v>859</v>
      </c>
      <c r="P129" s="39"/>
      <c r="Q129" s="102">
        <v>0</v>
      </c>
      <c r="R129" s="102">
        <v>0</v>
      </c>
      <c r="S129" s="110"/>
      <c r="T129" s="21"/>
      <c r="U129" s="21"/>
      <c r="V129" s="21"/>
      <c r="W129" s="21"/>
      <c r="X129" s="21"/>
      <c r="Y129" s="21"/>
      <c r="Z129" s="21"/>
      <c r="AA129" s="21"/>
      <c r="AB129" s="21"/>
      <c r="AC129" s="21"/>
      <c r="AD129" s="21"/>
      <c r="AE129" s="21"/>
      <c r="AF129" s="21"/>
      <c r="AG129" s="21"/>
    </row>
    <row r="130" spans="1:33" ht="15.75" customHeight="1">
      <c r="A130" s="44" t="s">
        <v>109</v>
      </c>
      <c r="B130" s="44" t="s">
        <v>1311</v>
      </c>
      <c r="C130" s="41" t="s">
        <v>641</v>
      </c>
      <c r="D130" s="61" t="s">
        <v>149</v>
      </c>
      <c r="E130" s="628" t="s">
        <v>1482</v>
      </c>
      <c r="F130" s="41" t="s">
        <v>1440</v>
      </c>
      <c r="G130" s="272">
        <v>2.2713833333333331</v>
      </c>
      <c r="H130" s="41" t="s">
        <v>384</v>
      </c>
      <c r="I130" s="667"/>
      <c r="J130" s="274" t="s">
        <v>1320</v>
      </c>
      <c r="K130" s="275" t="s">
        <v>912</v>
      </c>
      <c r="L130" s="41" t="s">
        <v>428</v>
      </c>
      <c r="M130" s="44" t="s">
        <v>859</v>
      </c>
      <c r="N130" s="44" t="s">
        <v>14</v>
      </c>
      <c r="O130" s="294" t="s">
        <v>14</v>
      </c>
      <c r="P130" s="39"/>
      <c r="Q130" s="102">
        <v>72</v>
      </c>
      <c r="R130" s="102">
        <v>9</v>
      </c>
      <c r="S130" s="110"/>
      <c r="T130" s="21"/>
      <c r="U130" s="21"/>
      <c r="V130" s="21"/>
      <c r="W130" s="21"/>
      <c r="X130" s="21"/>
      <c r="Y130" s="21"/>
      <c r="Z130" s="21"/>
      <c r="AA130" s="21"/>
      <c r="AB130" s="21"/>
      <c r="AC130" s="21"/>
      <c r="AD130" s="21"/>
      <c r="AE130" s="21"/>
      <c r="AF130" s="21"/>
      <c r="AG130" s="21"/>
    </row>
    <row r="131" spans="1:33" ht="15.75" customHeight="1">
      <c r="A131" s="44" t="s">
        <v>109</v>
      </c>
      <c r="B131" s="44" t="s">
        <v>1311</v>
      </c>
      <c r="C131" s="41" t="s">
        <v>641</v>
      </c>
      <c r="D131" s="61" t="s">
        <v>149</v>
      </c>
      <c r="E131" s="628" t="s">
        <v>1482</v>
      </c>
      <c r="F131" s="41">
        <v>9</v>
      </c>
      <c r="G131" s="272">
        <v>84.801036666666661</v>
      </c>
      <c r="H131" s="41" t="s">
        <v>384</v>
      </c>
      <c r="I131" s="666"/>
      <c r="J131" s="274" t="s">
        <v>1320</v>
      </c>
      <c r="K131" s="275" t="s">
        <v>912</v>
      </c>
      <c r="L131" s="41" t="s">
        <v>428</v>
      </c>
      <c r="M131" s="44" t="s">
        <v>859</v>
      </c>
      <c r="N131" s="44" t="s">
        <v>14</v>
      </c>
      <c r="O131" s="294" t="s">
        <v>14</v>
      </c>
      <c r="P131" s="39"/>
      <c r="Q131" s="102">
        <v>2058</v>
      </c>
      <c r="R131" s="102">
        <v>19</v>
      </c>
      <c r="S131" s="110"/>
      <c r="T131" s="21"/>
      <c r="U131" s="21"/>
      <c r="V131" s="21"/>
      <c r="W131" s="21"/>
      <c r="X131" s="21"/>
      <c r="Y131" s="21"/>
      <c r="Z131" s="21"/>
      <c r="AA131" s="21"/>
      <c r="AB131" s="21"/>
      <c r="AC131" s="21"/>
      <c r="AD131" s="21"/>
      <c r="AE131" s="21"/>
      <c r="AF131" s="21"/>
      <c r="AG131" s="21"/>
    </row>
    <row r="132" spans="1:33" ht="15.75" customHeight="1">
      <c r="A132" s="44" t="s">
        <v>109</v>
      </c>
      <c r="B132" s="44" t="s">
        <v>1311</v>
      </c>
      <c r="C132" s="41" t="s">
        <v>641</v>
      </c>
      <c r="D132" s="61" t="s">
        <v>149</v>
      </c>
      <c r="E132" s="628" t="s">
        <v>1485</v>
      </c>
      <c r="F132" s="41" t="s">
        <v>1345</v>
      </c>
      <c r="G132" s="272">
        <v>1655.2057073054802</v>
      </c>
      <c r="H132" s="41" t="s">
        <v>384</v>
      </c>
      <c r="I132" s="241" t="s">
        <v>428</v>
      </c>
      <c r="J132" s="274" t="s">
        <v>1320</v>
      </c>
      <c r="K132" s="275" t="s">
        <v>912</v>
      </c>
      <c r="L132" s="41" t="s">
        <v>428</v>
      </c>
      <c r="M132" s="44" t="s">
        <v>859</v>
      </c>
      <c r="N132" s="44" t="s">
        <v>14</v>
      </c>
      <c r="O132" s="294" t="s">
        <v>14</v>
      </c>
      <c r="P132" s="627" t="s">
        <v>1445</v>
      </c>
      <c r="Q132" s="102">
        <v>2128</v>
      </c>
      <c r="R132" s="102">
        <v>167</v>
      </c>
      <c r="S132" s="110"/>
      <c r="T132" s="21"/>
      <c r="U132" s="21"/>
      <c r="V132" s="21"/>
      <c r="W132" s="21"/>
      <c r="X132" s="21"/>
      <c r="Y132" s="21"/>
      <c r="Z132" s="21"/>
      <c r="AA132" s="21"/>
      <c r="AB132" s="21"/>
      <c r="AC132" s="21"/>
      <c r="AD132" s="21"/>
      <c r="AE132" s="21"/>
      <c r="AF132" s="21"/>
      <c r="AG132" s="21"/>
    </row>
    <row r="133" spans="1:33" ht="15.75" customHeight="1">
      <c r="A133" s="44" t="s">
        <v>109</v>
      </c>
      <c r="B133" s="44" t="s">
        <v>1311</v>
      </c>
      <c r="C133" s="41" t="s">
        <v>641</v>
      </c>
      <c r="D133" s="61" t="s">
        <v>149</v>
      </c>
      <c r="E133" s="628" t="s">
        <v>1486</v>
      </c>
      <c r="F133" s="41" t="s">
        <v>1363</v>
      </c>
      <c r="G133" s="272">
        <v>132.90041208764569</v>
      </c>
      <c r="H133" s="41" t="s">
        <v>384</v>
      </c>
      <c r="I133" s="241" t="s">
        <v>185</v>
      </c>
      <c r="J133" s="274" t="s">
        <v>1320</v>
      </c>
      <c r="K133" s="275" t="s">
        <v>912</v>
      </c>
      <c r="L133" s="627" t="s">
        <v>433</v>
      </c>
      <c r="M133" s="44" t="s">
        <v>859</v>
      </c>
      <c r="N133" s="44" t="s">
        <v>859</v>
      </c>
      <c r="O133" s="294" t="s">
        <v>859</v>
      </c>
      <c r="P133" s="39"/>
      <c r="Q133" s="102">
        <v>0</v>
      </c>
      <c r="R133" s="102">
        <v>0</v>
      </c>
      <c r="S133" s="110"/>
      <c r="T133" s="21"/>
      <c r="U133" s="21"/>
      <c r="V133" s="21"/>
      <c r="W133" s="21"/>
      <c r="X133" s="21"/>
      <c r="Y133" s="21"/>
      <c r="Z133" s="21"/>
      <c r="AA133" s="21"/>
      <c r="AB133" s="21"/>
      <c r="AC133" s="21"/>
      <c r="AD133" s="21"/>
      <c r="AE133" s="21"/>
      <c r="AF133" s="21"/>
      <c r="AG133" s="21"/>
    </row>
    <row r="134" spans="1:33" ht="15.75" customHeight="1">
      <c r="A134" s="44" t="s">
        <v>109</v>
      </c>
      <c r="B134" s="44" t="s">
        <v>1311</v>
      </c>
      <c r="C134" s="41" t="s">
        <v>641</v>
      </c>
      <c r="D134" s="61" t="s">
        <v>149</v>
      </c>
      <c r="E134" s="628" t="s">
        <v>1487</v>
      </c>
      <c r="F134" s="41" t="s">
        <v>1373</v>
      </c>
      <c r="G134" s="272">
        <v>104.98771811794872</v>
      </c>
      <c r="H134" s="41" t="s">
        <v>384</v>
      </c>
      <c r="I134" s="241" t="s">
        <v>428</v>
      </c>
      <c r="J134" s="274" t="s">
        <v>1320</v>
      </c>
      <c r="K134" s="275" t="s">
        <v>912</v>
      </c>
      <c r="L134" s="627" t="s">
        <v>433</v>
      </c>
      <c r="M134" s="44" t="s">
        <v>859</v>
      </c>
      <c r="N134" s="44" t="s">
        <v>14</v>
      </c>
      <c r="O134" s="294" t="s">
        <v>859</v>
      </c>
      <c r="P134" s="39"/>
      <c r="Q134" s="102">
        <f>1150+7</f>
        <v>1157</v>
      </c>
      <c r="R134" s="102">
        <f>81+2</f>
        <v>83</v>
      </c>
      <c r="S134" s="110"/>
      <c r="T134" s="21"/>
      <c r="U134" s="21"/>
      <c r="V134" s="21"/>
      <c r="W134" s="21"/>
      <c r="X134" s="21"/>
      <c r="Y134" s="21"/>
      <c r="Z134" s="21"/>
      <c r="AA134" s="21"/>
      <c r="AB134" s="21"/>
      <c r="AC134" s="21"/>
      <c r="AD134" s="21"/>
      <c r="AE134" s="21"/>
      <c r="AF134" s="21"/>
      <c r="AG134" s="21"/>
    </row>
    <row r="135" spans="1:33" ht="15.75" customHeight="1">
      <c r="A135" s="44" t="s">
        <v>109</v>
      </c>
      <c r="B135" s="44" t="s">
        <v>1311</v>
      </c>
      <c r="C135" s="41" t="s">
        <v>641</v>
      </c>
      <c r="D135" s="61" t="s">
        <v>149</v>
      </c>
      <c r="E135" s="628" t="s">
        <v>1487</v>
      </c>
      <c r="F135" s="41">
        <v>9</v>
      </c>
      <c r="G135" s="272">
        <v>27.912693969696971</v>
      </c>
      <c r="H135" s="41" t="s">
        <v>384</v>
      </c>
      <c r="I135" s="662">
        <v>0.21299999999999999</v>
      </c>
      <c r="J135" s="274" t="s">
        <v>1320</v>
      </c>
      <c r="K135" s="275" t="s">
        <v>912</v>
      </c>
      <c r="L135" s="41" t="s">
        <v>428</v>
      </c>
      <c r="M135" s="44" t="s">
        <v>859</v>
      </c>
      <c r="N135" s="44" t="s">
        <v>14</v>
      </c>
      <c r="O135" s="294" t="s">
        <v>14</v>
      </c>
      <c r="P135" s="627" t="s">
        <v>1488</v>
      </c>
      <c r="Q135" s="102">
        <v>1107</v>
      </c>
      <c r="R135" s="102">
        <v>57</v>
      </c>
      <c r="S135" s="110"/>
      <c r="T135" s="21"/>
      <c r="U135" s="21"/>
      <c r="V135" s="21"/>
      <c r="W135" s="21"/>
      <c r="X135" s="21"/>
      <c r="Y135" s="21"/>
      <c r="Z135" s="21"/>
      <c r="AA135" s="21"/>
      <c r="AB135" s="21"/>
      <c r="AC135" s="21"/>
      <c r="AD135" s="21"/>
      <c r="AE135" s="21"/>
      <c r="AF135" s="21"/>
      <c r="AG135" s="21"/>
    </row>
    <row r="136" spans="1:33" ht="15.75" customHeight="1">
      <c r="A136" s="44" t="s">
        <v>109</v>
      </c>
      <c r="B136" s="44" t="s">
        <v>1311</v>
      </c>
      <c r="C136" s="41" t="s">
        <v>641</v>
      </c>
      <c r="D136" s="61" t="s">
        <v>149</v>
      </c>
      <c r="E136" s="628" t="s">
        <v>1487</v>
      </c>
      <c r="F136" s="41">
        <v>10</v>
      </c>
      <c r="G136" s="272" t="s">
        <v>428</v>
      </c>
      <c r="H136" s="41" t="s">
        <v>384</v>
      </c>
      <c r="I136" s="666"/>
      <c r="J136" s="274" t="s">
        <v>428</v>
      </c>
      <c r="K136" s="275" t="s">
        <v>912</v>
      </c>
      <c r="L136" s="627" t="s">
        <v>433</v>
      </c>
      <c r="M136" s="44" t="s">
        <v>859</v>
      </c>
      <c r="N136" s="44" t="s">
        <v>859</v>
      </c>
      <c r="O136" s="294" t="s">
        <v>859</v>
      </c>
      <c r="P136" s="294"/>
      <c r="Q136" s="102">
        <v>0</v>
      </c>
      <c r="R136" s="102">
        <v>0</v>
      </c>
      <c r="S136" s="110"/>
      <c r="T136" s="21"/>
      <c r="U136" s="21"/>
      <c r="V136" s="21"/>
      <c r="W136" s="21"/>
      <c r="X136" s="21"/>
      <c r="Y136" s="21"/>
      <c r="Z136" s="21"/>
      <c r="AA136" s="21"/>
      <c r="AB136" s="21"/>
      <c r="AC136" s="21"/>
      <c r="AD136" s="21"/>
      <c r="AE136" s="21"/>
      <c r="AF136" s="21"/>
      <c r="AG136" s="21"/>
    </row>
    <row r="137" spans="1:33" ht="15.75" customHeight="1">
      <c r="A137" s="44" t="s">
        <v>109</v>
      </c>
      <c r="B137" s="44" t="s">
        <v>1311</v>
      </c>
      <c r="C137" s="41" t="s">
        <v>641</v>
      </c>
      <c r="D137" s="61" t="s">
        <v>149</v>
      </c>
      <c r="E137" s="628" t="s">
        <v>1333</v>
      </c>
      <c r="F137" s="41" t="s">
        <v>1411</v>
      </c>
      <c r="G137" s="272" t="s">
        <v>428</v>
      </c>
      <c r="H137" s="41" t="s">
        <v>384</v>
      </c>
      <c r="I137" s="241" t="s">
        <v>428</v>
      </c>
      <c r="J137" s="274" t="s">
        <v>428</v>
      </c>
      <c r="K137" s="275" t="s">
        <v>912</v>
      </c>
      <c r="L137" s="627" t="s">
        <v>433</v>
      </c>
      <c r="M137" s="44" t="s">
        <v>859</v>
      </c>
      <c r="N137" s="44" t="s">
        <v>859</v>
      </c>
      <c r="O137" s="294" t="s">
        <v>859</v>
      </c>
      <c r="P137" s="294"/>
      <c r="Q137" s="102">
        <v>0</v>
      </c>
      <c r="R137" s="102">
        <v>0</v>
      </c>
      <c r="S137" s="110"/>
      <c r="T137" s="21"/>
      <c r="U137" s="21"/>
      <c r="V137" s="21"/>
      <c r="W137" s="21"/>
      <c r="X137" s="21"/>
      <c r="Y137" s="21"/>
      <c r="Z137" s="21"/>
      <c r="AA137" s="21"/>
      <c r="AB137" s="21"/>
      <c r="AC137" s="21"/>
      <c r="AD137" s="21"/>
      <c r="AE137" s="21"/>
      <c r="AF137" s="21"/>
      <c r="AG137" s="21"/>
    </row>
    <row r="138" spans="1:33" ht="15.75" customHeight="1">
      <c r="A138" s="44" t="s">
        <v>109</v>
      </c>
      <c r="B138" s="44" t="s">
        <v>1311</v>
      </c>
      <c r="C138" s="41" t="s">
        <v>641</v>
      </c>
      <c r="D138" s="61" t="s">
        <v>149</v>
      </c>
      <c r="E138" s="628" t="s">
        <v>1489</v>
      </c>
      <c r="F138" s="41" t="s">
        <v>1411</v>
      </c>
      <c r="G138" s="272" t="s">
        <v>428</v>
      </c>
      <c r="H138" s="41" t="s">
        <v>384</v>
      </c>
      <c r="I138" s="241" t="s">
        <v>428</v>
      </c>
      <c r="J138" s="274" t="s">
        <v>428</v>
      </c>
      <c r="K138" s="275" t="s">
        <v>912</v>
      </c>
      <c r="L138" s="627" t="s">
        <v>433</v>
      </c>
      <c r="M138" s="44" t="s">
        <v>859</v>
      </c>
      <c r="N138" s="44" t="s">
        <v>859</v>
      </c>
      <c r="O138" s="294" t="s">
        <v>859</v>
      </c>
      <c r="P138" s="58" t="s">
        <v>1490</v>
      </c>
      <c r="Q138" s="102">
        <v>0</v>
      </c>
      <c r="R138" s="102">
        <v>0</v>
      </c>
      <c r="S138" s="110"/>
      <c r="T138" s="21"/>
      <c r="U138" s="21"/>
      <c r="V138" s="21"/>
      <c r="W138" s="21"/>
      <c r="X138" s="21"/>
      <c r="Y138" s="21"/>
      <c r="Z138" s="21"/>
      <c r="AA138" s="21"/>
      <c r="AB138" s="21"/>
      <c r="AC138" s="21"/>
      <c r="AD138" s="21"/>
      <c r="AE138" s="21"/>
      <c r="AF138" s="21"/>
      <c r="AG138" s="21"/>
    </row>
    <row r="139" spans="1:33" ht="15.75" customHeight="1">
      <c r="A139" s="44" t="s">
        <v>109</v>
      </c>
      <c r="B139" s="44" t="s">
        <v>1311</v>
      </c>
      <c r="C139" s="41" t="s">
        <v>641</v>
      </c>
      <c r="D139" s="61" t="s">
        <v>149</v>
      </c>
      <c r="E139" s="628" t="s">
        <v>1491</v>
      </c>
      <c r="F139" s="41" t="s">
        <v>1425</v>
      </c>
      <c r="G139" s="272">
        <v>1208.7277033333337</v>
      </c>
      <c r="H139" s="41" t="s">
        <v>384</v>
      </c>
      <c r="I139" s="241" t="s">
        <v>428</v>
      </c>
      <c r="J139" s="274" t="s">
        <v>1320</v>
      </c>
      <c r="K139" s="275" t="s">
        <v>912</v>
      </c>
      <c r="L139" s="41" t="s">
        <v>428</v>
      </c>
      <c r="M139" s="44" t="s">
        <v>859</v>
      </c>
      <c r="N139" s="44" t="s">
        <v>14</v>
      </c>
      <c r="O139" s="294" t="s">
        <v>14</v>
      </c>
      <c r="P139" s="627" t="s">
        <v>1445</v>
      </c>
      <c r="Q139" s="102">
        <v>2863</v>
      </c>
      <c r="R139" s="102">
        <v>20</v>
      </c>
      <c r="S139" s="110"/>
      <c r="T139" s="21"/>
      <c r="U139" s="21"/>
      <c r="V139" s="21"/>
      <c r="W139" s="21"/>
      <c r="X139" s="21"/>
      <c r="Y139" s="21"/>
      <c r="Z139" s="21"/>
      <c r="AA139" s="21"/>
      <c r="AB139" s="21"/>
      <c r="AC139" s="21"/>
      <c r="AD139" s="21"/>
      <c r="AE139" s="21"/>
      <c r="AF139" s="21"/>
      <c r="AG139" s="21"/>
    </row>
    <row r="140" spans="1:33" ht="15.75" customHeight="1">
      <c r="A140" s="44" t="s">
        <v>109</v>
      </c>
      <c r="B140" s="44" t="s">
        <v>1311</v>
      </c>
      <c r="C140" s="41" t="s">
        <v>641</v>
      </c>
      <c r="D140" s="61" t="s">
        <v>149</v>
      </c>
      <c r="E140" s="628" t="s">
        <v>1492</v>
      </c>
      <c r="F140" s="41" t="s">
        <v>1414</v>
      </c>
      <c r="G140" s="272">
        <v>0.14833333333333334</v>
      </c>
      <c r="H140" s="41" t="s">
        <v>384</v>
      </c>
      <c r="I140" s="241" t="s">
        <v>185</v>
      </c>
      <c r="J140" s="274" t="s">
        <v>1320</v>
      </c>
      <c r="K140" s="275" t="s">
        <v>912</v>
      </c>
      <c r="L140" s="627" t="s">
        <v>433</v>
      </c>
      <c r="M140" s="44" t="s">
        <v>859</v>
      </c>
      <c r="N140" s="44" t="s">
        <v>859</v>
      </c>
      <c r="O140" s="294" t="s">
        <v>859</v>
      </c>
      <c r="P140" s="39"/>
      <c r="Q140" s="102">
        <v>0</v>
      </c>
      <c r="R140" s="102">
        <v>0</v>
      </c>
      <c r="S140" s="110"/>
      <c r="T140" s="21"/>
      <c r="U140" s="21"/>
      <c r="V140" s="21"/>
      <c r="W140" s="21"/>
      <c r="X140" s="21"/>
      <c r="Y140" s="21"/>
      <c r="Z140" s="21"/>
      <c r="AA140" s="21"/>
      <c r="AB140" s="21"/>
      <c r="AC140" s="21"/>
      <c r="AD140" s="21"/>
      <c r="AE140" s="21"/>
      <c r="AF140" s="21"/>
      <c r="AG140" s="21"/>
    </row>
    <row r="141" spans="1:33" ht="15.75" customHeight="1">
      <c r="A141" s="44" t="s">
        <v>109</v>
      </c>
      <c r="B141" s="44" t="s">
        <v>1311</v>
      </c>
      <c r="C141" s="41" t="s">
        <v>641</v>
      </c>
      <c r="D141" s="61" t="s">
        <v>149</v>
      </c>
      <c r="E141" s="628" t="s">
        <v>1493</v>
      </c>
      <c r="F141" s="41" t="s">
        <v>1345</v>
      </c>
      <c r="G141" s="272">
        <v>610.25727625597858</v>
      </c>
      <c r="H141" s="41" t="s">
        <v>384</v>
      </c>
      <c r="I141" s="276">
        <v>0.34899999999999998</v>
      </c>
      <c r="J141" s="274" t="s">
        <v>1320</v>
      </c>
      <c r="K141" s="275" t="s">
        <v>912</v>
      </c>
      <c r="L141" s="41" t="s">
        <v>428</v>
      </c>
      <c r="M141" s="44" t="s">
        <v>859</v>
      </c>
      <c r="N141" s="44" t="s">
        <v>14</v>
      </c>
      <c r="O141" s="294" t="s">
        <v>14</v>
      </c>
      <c r="P141" s="39"/>
      <c r="Q141" s="102">
        <f>13795+827</f>
        <v>14622</v>
      </c>
      <c r="R141" s="102">
        <f>370+64</f>
        <v>434</v>
      </c>
      <c r="S141" s="110"/>
      <c r="T141" s="21"/>
      <c r="U141" s="21"/>
      <c r="V141" s="21"/>
      <c r="W141" s="21"/>
      <c r="X141" s="21"/>
      <c r="Y141" s="21"/>
      <c r="Z141" s="21"/>
      <c r="AA141" s="21"/>
      <c r="AB141" s="21"/>
      <c r="AC141" s="21"/>
      <c r="AD141" s="21"/>
      <c r="AE141" s="21"/>
      <c r="AF141" s="21"/>
      <c r="AG141" s="21"/>
    </row>
    <row r="142" spans="1:33" ht="15.75" customHeight="1">
      <c r="A142" s="44" t="s">
        <v>109</v>
      </c>
      <c r="B142" s="44" t="s">
        <v>1311</v>
      </c>
      <c r="C142" s="41" t="s">
        <v>641</v>
      </c>
      <c r="D142" s="61" t="s">
        <v>149</v>
      </c>
      <c r="E142" s="628" t="s">
        <v>1494</v>
      </c>
      <c r="F142" s="41" t="s">
        <v>1345</v>
      </c>
      <c r="G142" s="272">
        <v>28.061871666666672</v>
      </c>
      <c r="H142" s="41" t="s">
        <v>384</v>
      </c>
      <c r="I142" s="241" t="s">
        <v>428</v>
      </c>
      <c r="J142" s="274" t="s">
        <v>1320</v>
      </c>
      <c r="K142" s="275" t="s">
        <v>912</v>
      </c>
      <c r="L142" s="627" t="s">
        <v>433</v>
      </c>
      <c r="M142" s="44" t="s">
        <v>859</v>
      </c>
      <c r="N142" s="44" t="s">
        <v>14</v>
      </c>
      <c r="O142" s="294" t="s">
        <v>859</v>
      </c>
      <c r="P142" s="39"/>
      <c r="Q142" s="102">
        <v>328</v>
      </c>
      <c r="R142" s="102">
        <v>42</v>
      </c>
      <c r="S142" s="110"/>
      <c r="T142" s="21"/>
      <c r="U142" s="21"/>
      <c r="V142" s="21"/>
      <c r="W142" s="21"/>
      <c r="X142" s="21"/>
      <c r="Y142" s="21"/>
      <c r="Z142" s="21"/>
      <c r="AA142" s="21"/>
      <c r="AB142" s="21"/>
      <c r="AC142" s="21"/>
      <c r="AD142" s="21"/>
      <c r="AE142" s="21"/>
      <c r="AF142" s="21"/>
      <c r="AG142" s="21"/>
    </row>
    <row r="143" spans="1:33" ht="15.75" customHeight="1">
      <c r="A143" s="44" t="s">
        <v>109</v>
      </c>
      <c r="B143" s="44" t="s">
        <v>1311</v>
      </c>
      <c r="C143" s="41" t="s">
        <v>641</v>
      </c>
      <c r="D143" s="61" t="s">
        <v>149</v>
      </c>
      <c r="E143" s="628" t="s">
        <v>1495</v>
      </c>
      <c r="F143" s="41" t="s">
        <v>1460</v>
      </c>
      <c r="G143" s="272" t="s">
        <v>428</v>
      </c>
      <c r="H143" s="41" t="s">
        <v>384</v>
      </c>
      <c r="I143" s="241" t="s">
        <v>428</v>
      </c>
      <c r="J143" s="274" t="s">
        <v>428</v>
      </c>
      <c r="K143" s="275" t="s">
        <v>912</v>
      </c>
      <c r="L143" s="627" t="s">
        <v>433</v>
      </c>
      <c r="M143" s="44" t="s">
        <v>859</v>
      </c>
      <c r="N143" s="44" t="s">
        <v>859</v>
      </c>
      <c r="O143" s="294" t="s">
        <v>859</v>
      </c>
      <c r="P143" s="39"/>
      <c r="Q143" s="102">
        <v>0</v>
      </c>
      <c r="R143" s="102">
        <v>0</v>
      </c>
      <c r="S143" s="110"/>
      <c r="T143" s="21"/>
      <c r="U143" s="21"/>
      <c r="V143" s="21"/>
      <c r="W143" s="21"/>
      <c r="X143" s="21"/>
      <c r="Y143" s="21"/>
      <c r="Z143" s="21"/>
      <c r="AA143" s="21"/>
      <c r="AB143" s="21"/>
      <c r="AC143" s="21"/>
      <c r="AD143" s="21"/>
      <c r="AE143" s="21"/>
      <c r="AF143" s="21"/>
      <c r="AG143" s="21"/>
    </row>
    <row r="144" spans="1:33" ht="15.75" customHeight="1">
      <c r="A144" s="44" t="s">
        <v>109</v>
      </c>
      <c r="B144" s="44" t="s">
        <v>1311</v>
      </c>
      <c r="C144" s="41" t="s">
        <v>641</v>
      </c>
      <c r="D144" s="61" t="s">
        <v>149</v>
      </c>
      <c r="E144" s="628" t="s">
        <v>1495</v>
      </c>
      <c r="F144" s="41" t="s">
        <v>1496</v>
      </c>
      <c r="G144" s="272">
        <v>0</v>
      </c>
      <c r="H144" s="41" t="s">
        <v>384</v>
      </c>
      <c r="I144" s="241" t="s">
        <v>428</v>
      </c>
      <c r="J144" s="274" t="s">
        <v>1320</v>
      </c>
      <c r="K144" s="275" t="s">
        <v>912</v>
      </c>
      <c r="L144" s="627" t="s">
        <v>433</v>
      </c>
      <c r="M144" s="44" t="s">
        <v>859</v>
      </c>
      <c r="N144" s="44" t="s">
        <v>859</v>
      </c>
      <c r="O144" s="294" t="s">
        <v>859</v>
      </c>
      <c r="P144" s="39"/>
      <c r="Q144" s="102">
        <v>0</v>
      </c>
      <c r="R144" s="102">
        <v>0</v>
      </c>
      <c r="S144" s="110"/>
      <c r="T144" s="21"/>
      <c r="U144" s="21"/>
      <c r="V144" s="21"/>
      <c r="W144" s="21"/>
      <c r="X144" s="21"/>
      <c r="Y144" s="21"/>
      <c r="Z144" s="21"/>
      <c r="AA144" s="21"/>
      <c r="AB144" s="21"/>
      <c r="AC144" s="21"/>
      <c r="AD144" s="21"/>
      <c r="AE144" s="21"/>
      <c r="AF144" s="21"/>
      <c r="AG144" s="21"/>
    </row>
    <row r="145" spans="1:33" ht="15.75" customHeight="1">
      <c r="A145" s="44" t="s">
        <v>109</v>
      </c>
      <c r="B145" s="44" t="s">
        <v>1311</v>
      </c>
      <c r="C145" s="41" t="s">
        <v>641</v>
      </c>
      <c r="D145" s="61" t="s">
        <v>149</v>
      </c>
      <c r="E145" s="628" t="s">
        <v>1495</v>
      </c>
      <c r="F145" s="41" t="s">
        <v>1497</v>
      </c>
      <c r="G145" s="272">
        <v>3.266666666666667E-2</v>
      </c>
      <c r="H145" s="41" t="s">
        <v>384</v>
      </c>
      <c r="I145" s="241" t="s">
        <v>428</v>
      </c>
      <c r="J145" s="274" t="s">
        <v>1320</v>
      </c>
      <c r="K145" s="275" t="s">
        <v>912</v>
      </c>
      <c r="L145" s="627" t="s">
        <v>433</v>
      </c>
      <c r="M145" s="44" t="s">
        <v>859</v>
      </c>
      <c r="N145" s="44" t="s">
        <v>859</v>
      </c>
      <c r="O145" s="294" t="s">
        <v>859</v>
      </c>
      <c r="P145" s="39"/>
      <c r="Q145" s="102">
        <v>85</v>
      </c>
      <c r="R145" s="102">
        <v>2</v>
      </c>
      <c r="S145" s="110" t="s">
        <v>1366</v>
      </c>
      <c r="T145" s="21"/>
      <c r="U145" s="21"/>
      <c r="V145" s="21"/>
      <c r="W145" s="21"/>
      <c r="X145" s="21"/>
      <c r="Y145" s="21"/>
      <c r="Z145" s="21"/>
      <c r="AA145" s="21"/>
      <c r="AB145" s="21"/>
      <c r="AC145" s="21"/>
      <c r="AD145" s="21"/>
      <c r="AE145" s="21"/>
      <c r="AF145" s="21"/>
      <c r="AG145" s="21"/>
    </row>
    <row r="146" spans="1:33" ht="15.75" customHeight="1">
      <c r="A146" s="44" t="s">
        <v>109</v>
      </c>
      <c r="B146" s="44" t="s">
        <v>1311</v>
      </c>
      <c r="C146" s="41" t="s">
        <v>641</v>
      </c>
      <c r="D146" s="61" t="s">
        <v>149</v>
      </c>
      <c r="E146" s="628" t="s">
        <v>1495</v>
      </c>
      <c r="F146" s="41" t="s">
        <v>1405</v>
      </c>
      <c r="G146" s="272" t="s">
        <v>428</v>
      </c>
      <c r="H146" s="41" t="s">
        <v>384</v>
      </c>
      <c r="I146" s="241" t="s">
        <v>428</v>
      </c>
      <c r="J146" s="274" t="s">
        <v>428</v>
      </c>
      <c r="K146" s="275" t="s">
        <v>912</v>
      </c>
      <c r="L146" s="627" t="s">
        <v>433</v>
      </c>
      <c r="M146" s="44" t="s">
        <v>859</v>
      </c>
      <c r="N146" s="44" t="s">
        <v>859</v>
      </c>
      <c r="O146" s="294" t="s">
        <v>859</v>
      </c>
      <c r="P146" s="39"/>
      <c r="Q146" s="102">
        <v>0</v>
      </c>
      <c r="R146" s="102">
        <v>0</v>
      </c>
      <c r="S146" s="110"/>
      <c r="T146" s="21"/>
      <c r="U146" s="21"/>
      <c r="V146" s="21"/>
      <c r="W146" s="21"/>
      <c r="X146" s="21"/>
      <c r="Y146" s="21"/>
      <c r="Z146" s="21"/>
      <c r="AA146" s="21"/>
      <c r="AB146" s="21"/>
      <c r="AC146" s="21"/>
      <c r="AD146" s="21"/>
      <c r="AE146" s="21"/>
      <c r="AF146" s="21"/>
      <c r="AG146" s="21"/>
    </row>
    <row r="147" spans="1:33" ht="15.75" customHeight="1">
      <c r="A147" s="44" t="s">
        <v>109</v>
      </c>
      <c r="B147" s="44" t="s">
        <v>1311</v>
      </c>
      <c r="C147" s="41" t="s">
        <v>641</v>
      </c>
      <c r="D147" s="61" t="s">
        <v>149</v>
      </c>
      <c r="E147" s="628" t="s">
        <v>1495</v>
      </c>
      <c r="F147" s="41" t="s">
        <v>1498</v>
      </c>
      <c r="G147" s="272">
        <v>0.46</v>
      </c>
      <c r="H147" s="41" t="s">
        <v>384</v>
      </c>
      <c r="I147" s="241" t="s">
        <v>428</v>
      </c>
      <c r="J147" s="274" t="s">
        <v>1320</v>
      </c>
      <c r="K147" s="275" t="s">
        <v>912</v>
      </c>
      <c r="L147" s="627" t="s">
        <v>433</v>
      </c>
      <c r="M147" s="44" t="s">
        <v>859</v>
      </c>
      <c r="N147" s="44" t="s">
        <v>859</v>
      </c>
      <c r="O147" s="294" t="s">
        <v>859</v>
      </c>
      <c r="P147" s="39"/>
      <c r="Q147" s="102">
        <v>0</v>
      </c>
      <c r="R147" s="102">
        <v>0</v>
      </c>
      <c r="S147" s="110"/>
      <c r="T147" s="21"/>
      <c r="U147" s="21"/>
      <c r="V147" s="21"/>
      <c r="W147" s="21"/>
      <c r="X147" s="21"/>
      <c r="Y147" s="21"/>
      <c r="Z147" s="21"/>
      <c r="AA147" s="21"/>
      <c r="AB147" s="21"/>
      <c r="AC147" s="21"/>
      <c r="AD147" s="21"/>
      <c r="AE147" s="21"/>
      <c r="AF147" s="21"/>
      <c r="AG147" s="21"/>
    </row>
    <row r="148" spans="1:33" ht="15.75" customHeight="1">
      <c r="A148" s="44" t="s">
        <v>109</v>
      </c>
      <c r="B148" s="44" t="s">
        <v>1311</v>
      </c>
      <c r="C148" s="41" t="s">
        <v>641</v>
      </c>
      <c r="D148" s="61" t="s">
        <v>149</v>
      </c>
      <c r="E148" s="628" t="s">
        <v>1495</v>
      </c>
      <c r="F148" s="41" t="s">
        <v>1499</v>
      </c>
      <c r="G148" s="272">
        <v>3.0333333333333334E-2</v>
      </c>
      <c r="H148" s="41" t="s">
        <v>384</v>
      </c>
      <c r="I148" s="662">
        <v>0.109</v>
      </c>
      <c r="J148" s="274" t="s">
        <v>1320</v>
      </c>
      <c r="K148" s="275" t="s">
        <v>912</v>
      </c>
      <c r="L148" s="627" t="s">
        <v>433</v>
      </c>
      <c r="M148" s="44" t="s">
        <v>859</v>
      </c>
      <c r="N148" s="44" t="s">
        <v>859</v>
      </c>
      <c r="O148" s="294" t="s">
        <v>859</v>
      </c>
      <c r="P148" s="39"/>
      <c r="Q148" s="102">
        <v>0</v>
      </c>
      <c r="R148" s="102">
        <v>0</v>
      </c>
      <c r="S148" s="110"/>
      <c r="T148" s="21"/>
      <c r="U148" s="21"/>
      <c r="V148" s="21"/>
      <c r="W148" s="21"/>
      <c r="X148" s="21"/>
      <c r="Y148" s="21"/>
      <c r="Z148" s="21"/>
      <c r="AA148" s="21"/>
      <c r="AB148" s="21"/>
      <c r="AC148" s="21"/>
      <c r="AD148" s="21"/>
      <c r="AE148" s="21"/>
      <c r="AF148" s="21"/>
      <c r="AG148" s="21"/>
    </row>
    <row r="149" spans="1:33" ht="15.75" customHeight="1">
      <c r="A149" s="44" t="s">
        <v>109</v>
      </c>
      <c r="B149" s="44" t="s">
        <v>1311</v>
      </c>
      <c r="C149" s="41" t="s">
        <v>641</v>
      </c>
      <c r="D149" s="61" t="s">
        <v>149</v>
      </c>
      <c r="E149" s="628" t="s">
        <v>1495</v>
      </c>
      <c r="F149" s="41" t="s">
        <v>1459</v>
      </c>
      <c r="G149" s="272">
        <v>2.5783058333333337</v>
      </c>
      <c r="H149" s="41" t="s">
        <v>384</v>
      </c>
      <c r="I149" s="666"/>
      <c r="J149" s="274" t="s">
        <v>1320</v>
      </c>
      <c r="K149" s="275" t="s">
        <v>912</v>
      </c>
      <c r="L149" s="627" t="s">
        <v>433</v>
      </c>
      <c r="M149" s="44" t="s">
        <v>859</v>
      </c>
      <c r="N149" s="44" t="s">
        <v>859</v>
      </c>
      <c r="O149" s="294" t="s">
        <v>859</v>
      </c>
      <c r="P149" s="39"/>
      <c r="Q149" s="102">
        <v>14</v>
      </c>
      <c r="R149" s="102">
        <v>5</v>
      </c>
      <c r="S149" s="110" t="s">
        <v>1366</v>
      </c>
      <c r="T149" s="21"/>
      <c r="U149" s="21"/>
      <c r="V149" s="21"/>
      <c r="W149" s="21"/>
      <c r="X149" s="21"/>
      <c r="Y149" s="21"/>
      <c r="Z149" s="21"/>
      <c r="AA149" s="21"/>
      <c r="AB149" s="21"/>
      <c r="AC149" s="21"/>
      <c r="AD149" s="21"/>
      <c r="AE149" s="21"/>
      <c r="AF149" s="21"/>
      <c r="AG149" s="21"/>
    </row>
    <row r="150" spans="1:33" ht="15.75" customHeight="1">
      <c r="A150" s="44" t="s">
        <v>109</v>
      </c>
      <c r="B150" s="44" t="s">
        <v>1311</v>
      </c>
      <c r="C150" s="41" t="s">
        <v>641</v>
      </c>
      <c r="D150" s="61" t="s">
        <v>149</v>
      </c>
      <c r="E150" s="628" t="s">
        <v>1500</v>
      </c>
      <c r="F150" s="41" t="s">
        <v>1460</v>
      </c>
      <c r="G150" s="272" t="s">
        <v>428</v>
      </c>
      <c r="H150" s="41" t="s">
        <v>384</v>
      </c>
      <c r="I150" s="662">
        <v>3.1E-2</v>
      </c>
      <c r="J150" s="274" t="s">
        <v>428</v>
      </c>
      <c r="K150" s="275" t="s">
        <v>912</v>
      </c>
      <c r="L150" s="627" t="s">
        <v>433</v>
      </c>
      <c r="M150" s="44" t="s">
        <v>859</v>
      </c>
      <c r="N150" s="44" t="s">
        <v>859</v>
      </c>
      <c r="O150" s="294" t="s">
        <v>859</v>
      </c>
      <c r="P150" s="39"/>
      <c r="Q150" s="102">
        <v>0</v>
      </c>
      <c r="R150" s="102">
        <v>0</v>
      </c>
      <c r="S150" s="110"/>
      <c r="T150" s="21"/>
      <c r="U150" s="21"/>
      <c r="V150" s="21"/>
      <c r="W150" s="21"/>
      <c r="X150" s="21"/>
      <c r="Y150" s="21"/>
      <c r="Z150" s="21"/>
      <c r="AA150" s="21"/>
      <c r="AB150" s="21"/>
      <c r="AC150" s="21"/>
      <c r="AD150" s="21"/>
      <c r="AE150" s="21"/>
      <c r="AF150" s="21"/>
      <c r="AG150" s="21"/>
    </row>
    <row r="151" spans="1:33" ht="15.75" customHeight="1">
      <c r="A151" s="44" t="s">
        <v>109</v>
      </c>
      <c r="B151" s="44" t="s">
        <v>1311</v>
      </c>
      <c r="C151" s="41" t="s">
        <v>641</v>
      </c>
      <c r="D151" s="61" t="s">
        <v>149</v>
      </c>
      <c r="E151" s="628" t="s">
        <v>1500</v>
      </c>
      <c r="F151" s="41">
        <v>7</v>
      </c>
      <c r="G151" s="272">
        <v>8.2994450000000004</v>
      </c>
      <c r="H151" s="41" t="s">
        <v>384</v>
      </c>
      <c r="I151" s="667"/>
      <c r="J151" s="274" t="s">
        <v>1320</v>
      </c>
      <c r="K151" s="275" t="s">
        <v>912</v>
      </c>
      <c r="L151" s="627" t="s">
        <v>433</v>
      </c>
      <c r="M151" s="44" t="s">
        <v>859</v>
      </c>
      <c r="N151" s="44" t="s">
        <v>859</v>
      </c>
      <c r="O151" s="294" t="s">
        <v>859</v>
      </c>
      <c r="P151" s="39"/>
      <c r="Q151" s="102">
        <v>47</v>
      </c>
      <c r="R151" s="102">
        <v>4</v>
      </c>
      <c r="S151" s="110" t="s">
        <v>1366</v>
      </c>
      <c r="T151" s="21"/>
      <c r="U151" s="21"/>
      <c r="V151" s="21"/>
      <c r="W151" s="21"/>
      <c r="X151" s="21"/>
      <c r="Y151" s="21"/>
      <c r="Z151" s="21"/>
      <c r="AA151" s="21"/>
      <c r="AB151" s="21"/>
      <c r="AC151" s="21"/>
      <c r="AD151" s="21"/>
      <c r="AE151" s="21"/>
      <c r="AF151" s="21"/>
      <c r="AG151" s="21"/>
    </row>
    <row r="152" spans="1:33" ht="15.75" customHeight="1">
      <c r="A152" s="44" t="s">
        <v>109</v>
      </c>
      <c r="B152" s="44" t="s">
        <v>1311</v>
      </c>
      <c r="C152" s="41" t="s">
        <v>641</v>
      </c>
      <c r="D152" s="61" t="s">
        <v>149</v>
      </c>
      <c r="E152" s="628" t="s">
        <v>1500</v>
      </c>
      <c r="F152" s="41" t="s">
        <v>1464</v>
      </c>
      <c r="G152" s="272">
        <v>4.2076445000000007</v>
      </c>
      <c r="H152" s="41" t="s">
        <v>384</v>
      </c>
      <c r="I152" s="667"/>
      <c r="J152" s="274" t="s">
        <v>1320</v>
      </c>
      <c r="K152" s="275" t="s">
        <v>912</v>
      </c>
      <c r="L152" s="627" t="s">
        <v>433</v>
      </c>
      <c r="M152" s="44" t="s">
        <v>859</v>
      </c>
      <c r="N152" s="44" t="s">
        <v>14</v>
      </c>
      <c r="O152" s="294" t="s">
        <v>859</v>
      </c>
      <c r="P152" s="39"/>
      <c r="Q152" s="102">
        <v>338</v>
      </c>
      <c r="R152" s="102">
        <v>28</v>
      </c>
      <c r="S152" s="110"/>
      <c r="T152" s="21"/>
      <c r="U152" s="21"/>
      <c r="V152" s="21"/>
      <c r="W152" s="21"/>
      <c r="X152" s="21"/>
      <c r="Y152" s="21"/>
      <c r="Z152" s="21"/>
      <c r="AA152" s="21"/>
      <c r="AB152" s="21"/>
      <c r="AC152" s="21"/>
      <c r="AD152" s="21"/>
      <c r="AE152" s="21"/>
      <c r="AF152" s="21"/>
      <c r="AG152" s="21"/>
    </row>
    <row r="153" spans="1:33" ht="15.75" customHeight="1">
      <c r="A153" s="44" t="s">
        <v>109</v>
      </c>
      <c r="B153" s="44" t="s">
        <v>1311</v>
      </c>
      <c r="C153" s="41" t="s">
        <v>641</v>
      </c>
      <c r="D153" s="61" t="s">
        <v>149</v>
      </c>
      <c r="E153" s="628" t="s">
        <v>1500</v>
      </c>
      <c r="F153" s="41" t="s">
        <v>1440</v>
      </c>
      <c r="G153" s="272">
        <v>125.56080123333332</v>
      </c>
      <c r="H153" s="41" t="s">
        <v>384</v>
      </c>
      <c r="I153" s="666"/>
      <c r="J153" s="274" t="s">
        <v>1320</v>
      </c>
      <c r="K153" s="275" t="s">
        <v>912</v>
      </c>
      <c r="L153" s="627" t="s">
        <v>433</v>
      </c>
      <c r="M153" s="44" t="s">
        <v>859</v>
      </c>
      <c r="N153" s="44" t="s">
        <v>14</v>
      </c>
      <c r="O153" s="294" t="s">
        <v>859</v>
      </c>
      <c r="P153" s="39"/>
      <c r="Q153" s="102">
        <f>1287+2</f>
        <v>1289</v>
      </c>
      <c r="R153" s="102">
        <f>141+2</f>
        <v>143</v>
      </c>
      <c r="S153" s="110"/>
      <c r="T153" s="21"/>
      <c r="U153" s="21"/>
      <c r="V153" s="21"/>
      <c r="W153" s="21"/>
      <c r="X153" s="21"/>
      <c r="Y153" s="21"/>
      <c r="Z153" s="21"/>
      <c r="AA153" s="21"/>
      <c r="AB153" s="21"/>
      <c r="AC153" s="21"/>
      <c r="AD153" s="21"/>
      <c r="AE153" s="21"/>
      <c r="AF153" s="21"/>
      <c r="AG153" s="21"/>
    </row>
    <row r="154" spans="1:33" ht="15.75" customHeight="1">
      <c r="A154" s="44" t="s">
        <v>109</v>
      </c>
      <c r="B154" s="44" t="s">
        <v>1311</v>
      </c>
      <c r="C154" s="41" t="s">
        <v>641</v>
      </c>
      <c r="D154" s="61" t="s">
        <v>149</v>
      </c>
      <c r="E154" s="628" t="s">
        <v>1500</v>
      </c>
      <c r="F154" s="41" t="s">
        <v>1400</v>
      </c>
      <c r="G154" s="272">
        <v>98.498979799999987</v>
      </c>
      <c r="H154" s="41" t="s">
        <v>384</v>
      </c>
      <c r="I154" s="276">
        <v>0.96799999999999997</v>
      </c>
      <c r="J154" s="274" t="s">
        <v>1320</v>
      </c>
      <c r="K154" s="275" t="s">
        <v>912</v>
      </c>
      <c r="L154" s="627" t="s">
        <v>433</v>
      </c>
      <c r="M154" s="44" t="s">
        <v>859</v>
      </c>
      <c r="N154" s="44" t="s">
        <v>14</v>
      </c>
      <c r="O154" s="294" t="s">
        <v>859</v>
      </c>
      <c r="P154" s="39"/>
      <c r="Q154" s="102">
        <v>546</v>
      </c>
      <c r="R154" s="102">
        <v>38</v>
      </c>
      <c r="S154" s="110"/>
      <c r="T154" s="21"/>
      <c r="U154" s="21"/>
      <c r="V154" s="21"/>
      <c r="W154" s="21"/>
      <c r="X154" s="21"/>
      <c r="Y154" s="21"/>
      <c r="Z154" s="21"/>
      <c r="AA154" s="21"/>
      <c r="AB154" s="21"/>
      <c r="AC154" s="21"/>
      <c r="AD154" s="21"/>
      <c r="AE154" s="21"/>
      <c r="AF154" s="21"/>
      <c r="AG154" s="21"/>
    </row>
    <row r="155" spans="1:33" ht="15.75" customHeight="1">
      <c r="A155" s="44" t="s">
        <v>109</v>
      </c>
      <c r="B155" s="44" t="s">
        <v>1311</v>
      </c>
      <c r="C155" s="41" t="s">
        <v>641</v>
      </c>
      <c r="D155" s="61" t="s">
        <v>149</v>
      </c>
      <c r="E155" s="628" t="s">
        <v>1334</v>
      </c>
      <c r="F155" s="41" t="s">
        <v>1460</v>
      </c>
      <c r="G155" s="272">
        <v>10.085613333333335</v>
      </c>
      <c r="H155" s="41" t="s">
        <v>384</v>
      </c>
      <c r="I155" s="241" t="s">
        <v>428</v>
      </c>
      <c r="J155" s="274" t="s">
        <v>1320</v>
      </c>
      <c r="K155" s="275" t="s">
        <v>912</v>
      </c>
      <c r="L155" s="627" t="s">
        <v>433</v>
      </c>
      <c r="M155" s="44" t="s">
        <v>859</v>
      </c>
      <c r="N155" s="44" t="s">
        <v>859</v>
      </c>
      <c r="O155" s="294" t="s">
        <v>859</v>
      </c>
      <c r="P155" s="39"/>
      <c r="Q155" s="102">
        <f>0+18</f>
        <v>18</v>
      </c>
      <c r="R155" s="102">
        <f>0+14</f>
        <v>14</v>
      </c>
      <c r="S155" s="110" t="s">
        <v>1366</v>
      </c>
      <c r="T155" s="21"/>
      <c r="U155" s="21"/>
      <c r="V155" s="21"/>
      <c r="W155" s="21"/>
      <c r="X155" s="21"/>
      <c r="Y155" s="21"/>
      <c r="Z155" s="21"/>
      <c r="AA155" s="21"/>
      <c r="AB155" s="21"/>
      <c r="AC155" s="21"/>
      <c r="AD155" s="21"/>
      <c r="AE155" s="21"/>
      <c r="AF155" s="21"/>
      <c r="AG155" s="21"/>
    </row>
    <row r="156" spans="1:33" ht="15.75" customHeight="1">
      <c r="A156" s="44" t="s">
        <v>109</v>
      </c>
      <c r="B156" s="44" t="s">
        <v>1311</v>
      </c>
      <c r="C156" s="41" t="s">
        <v>641</v>
      </c>
      <c r="D156" s="61" t="s">
        <v>149</v>
      </c>
      <c r="E156" s="628" t="s">
        <v>1334</v>
      </c>
      <c r="F156" s="41" t="s">
        <v>1501</v>
      </c>
      <c r="G156" s="272">
        <v>1.6761414999999993</v>
      </c>
      <c r="H156" s="41" t="s">
        <v>384</v>
      </c>
      <c r="I156" s="241" t="s">
        <v>428</v>
      </c>
      <c r="J156" s="274" t="s">
        <v>1320</v>
      </c>
      <c r="K156" s="275" t="s">
        <v>912</v>
      </c>
      <c r="L156" s="627" t="s">
        <v>433</v>
      </c>
      <c r="M156" s="44" t="s">
        <v>859</v>
      </c>
      <c r="N156" s="44" t="s">
        <v>14</v>
      </c>
      <c r="O156" s="294" t="s">
        <v>859</v>
      </c>
      <c r="P156" s="39"/>
      <c r="Q156" s="102">
        <f>27+14</f>
        <v>41</v>
      </c>
      <c r="R156" s="102">
        <f>11+1</f>
        <v>12</v>
      </c>
      <c r="S156" s="110"/>
      <c r="T156" s="21"/>
      <c r="U156" s="21"/>
      <c r="V156" s="21"/>
      <c r="W156" s="21"/>
      <c r="X156" s="21"/>
      <c r="Y156" s="21"/>
      <c r="Z156" s="21"/>
      <c r="AA156" s="21"/>
      <c r="AB156" s="21"/>
      <c r="AC156" s="21"/>
      <c r="AD156" s="21"/>
      <c r="AE156" s="21"/>
      <c r="AF156" s="21"/>
      <c r="AG156" s="21"/>
    </row>
    <row r="157" spans="1:33" ht="15.75" customHeight="1">
      <c r="A157" s="44" t="s">
        <v>109</v>
      </c>
      <c r="B157" s="44" t="s">
        <v>1311</v>
      </c>
      <c r="C157" s="41" t="s">
        <v>641</v>
      </c>
      <c r="D157" s="61" t="s">
        <v>149</v>
      </c>
      <c r="E157" s="628" t="s">
        <v>1502</v>
      </c>
      <c r="F157" s="41">
        <v>10</v>
      </c>
      <c r="G157" s="272" t="s">
        <v>428</v>
      </c>
      <c r="H157" s="41" t="s">
        <v>384</v>
      </c>
      <c r="I157" s="241" t="s">
        <v>428</v>
      </c>
      <c r="J157" s="274" t="s">
        <v>428</v>
      </c>
      <c r="K157" s="275" t="s">
        <v>912</v>
      </c>
      <c r="L157" s="627" t="s">
        <v>433</v>
      </c>
      <c r="M157" s="44" t="s">
        <v>859</v>
      </c>
      <c r="N157" s="44" t="s">
        <v>859</v>
      </c>
      <c r="O157" s="294" t="s">
        <v>859</v>
      </c>
      <c r="P157" s="39"/>
      <c r="Q157" s="102">
        <v>0</v>
      </c>
      <c r="R157" s="102">
        <v>0</v>
      </c>
      <c r="S157" s="110" t="s">
        <v>1503</v>
      </c>
      <c r="T157" s="21"/>
      <c r="U157" s="21"/>
      <c r="V157" s="21"/>
      <c r="W157" s="21"/>
      <c r="X157" s="21"/>
      <c r="Y157" s="21"/>
      <c r="Z157" s="21"/>
      <c r="AA157" s="21"/>
      <c r="AB157" s="21"/>
      <c r="AC157" s="21"/>
      <c r="AD157" s="21"/>
      <c r="AE157" s="21"/>
      <c r="AF157" s="21"/>
      <c r="AG157" s="21"/>
    </row>
    <row r="158" spans="1:33" ht="15.75" customHeight="1">
      <c r="A158" s="44" t="s">
        <v>109</v>
      </c>
      <c r="B158" s="44" t="s">
        <v>1311</v>
      </c>
      <c r="C158" s="41" t="s">
        <v>641</v>
      </c>
      <c r="D158" s="61" t="s">
        <v>149</v>
      </c>
      <c r="E158" s="628" t="s">
        <v>1504</v>
      </c>
      <c r="F158" s="41" t="s">
        <v>1505</v>
      </c>
      <c r="G158" s="272" t="s">
        <v>428</v>
      </c>
      <c r="H158" s="41" t="s">
        <v>384</v>
      </c>
      <c r="I158" s="241" t="s">
        <v>428</v>
      </c>
      <c r="J158" s="274" t="s">
        <v>428</v>
      </c>
      <c r="K158" s="275" t="s">
        <v>912</v>
      </c>
      <c r="L158" s="627" t="s">
        <v>433</v>
      </c>
      <c r="M158" s="44" t="s">
        <v>859</v>
      </c>
      <c r="N158" s="44" t="s">
        <v>859</v>
      </c>
      <c r="O158" s="294" t="s">
        <v>859</v>
      </c>
      <c r="P158" s="39"/>
      <c r="Q158" s="102">
        <v>0</v>
      </c>
      <c r="R158" s="102">
        <v>0</v>
      </c>
      <c r="S158" s="110"/>
      <c r="T158" s="21"/>
      <c r="U158" s="21"/>
      <c r="V158" s="21"/>
      <c r="W158" s="21"/>
      <c r="X158" s="21"/>
      <c r="Y158" s="21"/>
      <c r="Z158" s="21"/>
      <c r="AA158" s="21"/>
      <c r="AB158" s="21"/>
      <c r="AC158" s="21"/>
      <c r="AD158" s="21"/>
      <c r="AE158" s="21"/>
      <c r="AF158" s="21"/>
      <c r="AG158" s="21"/>
    </row>
    <row r="159" spans="1:33" ht="15.75" customHeight="1">
      <c r="A159" s="44" t="s">
        <v>109</v>
      </c>
      <c r="B159" s="44" t="s">
        <v>1311</v>
      </c>
      <c r="C159" s="41" t="s">
        <v>641</v>
      </c>
      <c r="D159" s="61" t="s">
        <v>149</v>
      </c>
      <c r="E159" s="628" t="s">
        <v>1504</v>
      </c>
      <c r="F159" s="41" t="s">
        <v>1506</v>
      </c>
      <c r="G159" s="272" t="s">
        <v>428</v>
      </c>
      <c r="H159" s="41" t="s">
        <v>384</v>
      </c>
      <c r="I159" s="241">
        <v>0.14699999999999999</v>
      </c>
      <c r="J159" s="274" t="s">
        <v>428</v>
      </c>
      <c r="K159" s="275" t="s">
        <v>912</v>
      </c>
      <c r="L159" s="627" t="s">
        <v>433</v>
      </c>
      <c r="M159" s="44" t="s">
        <v>859</v>
      </c>
      <c r="N159" s="44" t="s">
        <v>859</v>
      </c>
      <c r="O159" s="294" t="s">
        <v>859</v>
      </c>
      <c r="P159" s="39" t="s">
        <v>1438</v>
      </c>
      <c r="Q159" s="102">
        <v>0</v>
      </c>
      <c r="R159" s="102">
        <v>0</v>
      </c>
      <c r="S159" s="110" t="s">
        <v>1507</v>
      </c>
      <c r="T159" s="21"/>
      <c r="U159" s="21"/>
      <c r="V159" s="21"/>
      <c r="W159" s="21"/>
      <c r="X159" s="21"/>
      <c r="Y159" s="21"/>
      <c r="Z159" s="21"/>
      <c r="AA159" s="21"/>
      <c r="AB159" s="21"/>
      <c r="AC159" s="21"/>
      <c r="AD159" s="21"/>
      <c r="AE159" s="21"/>
      <c r="AF159" s="21"/>
      <c r="AG159" s="21"/>
    </row>
    <row r="160" spans="1:33" ht="15.75" customHeight="1">
      <c r="A160" s="44" t="s">
        <v>109</v>
      </c>
      <c r="B160" s="44" t="s">
        <v>1311</v>
      </c>
      <c r="C160" s="41" t="s">
        <v>641</v>
      </c>
      <c r="D160" s="61" t="s">
        <v>149</v>
      </c>
      <c r="E160" s="628" t="s">
        <v>1504</v>
      </c>
      <c r="F160" s="41" t="s">
        <v>1443</v>
      </c>
      <c r="G160" s="272" t="s">
        <v>428</v>
      </c>
      <c r="H160" s="41" t="s">
        <v>384</v>
      </c>
      <c r="I160" s="241">
        <v>0.14699999999999999</v>
      </c>
      <c r="J160" s="274" t="s">
        <v>428</v>
      </c>
      <c r="K160" s="275" t="s">
        <v>912</v>
      </c>
      <c r="L160" s="627" t="s">
        <v>433</v>
      </c>
      <c r="M160" s="44" t="s">
        <v>859</v>
      </c>
      <c r="N160" s="44" t="s">
        <v>859</v>
      </c>
      <c r="O160" s="294" t="s">
        <v>859</v>
      </c>
      <c r="P160" s="39" t="s">
        <v>1438</v>
      </c>
      <c r="Q160" s="102">
        <v>0</v>
      </c>
      <c r="R160" s="102">
        <v>0</v>
      </c>
      <c r="S160" s="110"/>
      <c r="T160" s="21"/>
      <c r="U160" s="21"/>
      <c r="V160" s="21"/>
      <c r="W160" s="21"/>
      <c r="X160" s="21"/>
      <c r="Y160" s="21"/>
      <c r="Z160" s="21"/>
      <c r="AA160" s="21"/>
      <c r="AB160" s="21"/>
      <c r="AC160" s="21"/>
      <c r="AD160" s="21"/>
      <c r="AE160" s="21"/>
      <c r="AF160" s="21"/>
      <c r="AG160" s="21"/>
    </row>
    <row r="161" spans="1:33" ht="15.75" customHeight="1">
      <c r="A161" s="44" t="s">
        <v>109</v>
      </c>
      <c r="B161" s="44" t="s">
        <v>1311</v>
      </c>
      <c r="C161" s="41" t="s">
        <v>641</v>
      </c>
      <c r="D161" s="61" t="s">
        <v>149</v>
      </c>
      <c r="E161" s="628" t="s">
        <v>1504</v>
      </c>
      <c r="F161" s="41" t="s">
        <v>1425</v>
      </c>
      <c r="G161" s="272">
        <v>2.8436699999999999</v>
      </c>
      <c r="H161" s="41" t="s">
        <v>384</v>
      </c>
      <c r="I161" s="241">
        <v>0.19400000000000001</v>
      </c>
      <c r="J161" s="274" t="s">
        <v>1320</v>
      </c>
      <c r="K161" s="275" t="s">
        <v>912</v>
      </c>
      <c r="L161" s="627" t="s">
        <v>433</v>
      </c>
      <c r="M161" s="44" t="s">
        <v>859</v>
      </c>
      <c r="N161" s="44" t="s">
        <v>14</v>
      </c>
      <c r="O161" s="294" t="s">
        <v>859</v>
      </c>
      <c r="P161" s="39" t="s">
        <v>1438</v>
      </c>
      <c r="Q161" s="102">
        <v>37</v>
      </c>
      <c r="R161" s="102">
        <v>11</v>
      </c>
      <c r="S161" s="110"/>
      <c r="T161" s="21"/>
      <c r="U161" s="21"/>
      <c r="V161" s="21"/>
      <c r="W161" s="21"/>
      <c r="X161" s="21"/>
      <c r="Y161" s="21"/>
      <c r="Z161" s="21"/>
      <c r="AA161" s="21"/>
      <c r="AB161" s="21"/>
      <c r="AC161" s="21"/>
      <c r="AD161" s="21"/>
      <c r="AE161" s="21"/>
      <c r="AF161" s="21"/>
      <c r="AG161" s="21"/>
    </row>
    <row r="162" spans="1:33" ht="15.75" customHeight="1">
      <c r="A162" s="44" t="s">
        <v>109</v>
      </c>
      <c r="B162" s="44" t="s">
        <v>1311</v>
      </c>
      <c r="C162" s="41" t="s">
        <v>641</v>
      </c>
      <c r="D162" s="61" t="s">
        <v>149</v>
      </c>
      <c r="E162" s="628" t="s">
        <v>1508</v>
      </c>
      <c r="F162" s="41">
        <v>6</v>
      </c>
      <c r="G162" s="272">
        <v>52.522196666666673</v>
      </c>
      <c r="H162" s="41" t="s">
        <v>384</v>
      </c>
      <c r="I162" s="241">
        <v>0.14699999999999999</v>
      </c>
      <c r="J162" s="274" t="s">
        <v>1320</v>
      </c>
      <c r="K162" s="275" t="s">
        <v>912</v>
      </c>
      <c r="L162" s="627" t="s">
        <v>433</v>
      </c>
      <c r="M162" s="44" t="s">
        <v>859</v>
      </c>
      <c r="N162" s="44" t="s">
        <v>859</v>
      </c>
      <c r="O162" s="294" t="s">
        <v>859</v>
      </c>
      <c r="P162" s="39" t="s">
        <v>1438</v>
      </c>
      <c r="Q162" s="102">
        <f>0+101</f>
        <v>101</v>
      </c>
      <c r="R162" s="102">
        <f>0+7</f>
        <v>7</v>
      </c>
      <c r="S162" s="110" t="s">
        <v>1366</v>
      </c>
      <c r="T162" s="21"/>
      <c r="U162" s="21"/>
      <c r="V162" s="21"/>
      <c r="W162" s="21"/>
      <c r="X162" s="21"/>
      <c r="Y162" s="21"/>
      <c r="Z162" s="21"/>
      <c r="AA162" s="21"/>
      <c r="AB162" s="21"/>
      <c r="AC162" s="21"/>
      <c r="AD162" s="21"/>
      <c r="AE162" s="21"/>
      <c r="AF162" s="21"/>
      <c r="AG162" s="21"/>
    </row>
    <row r="163" spans="1:33" ht="15.75" customHeight="1">
      <c r="A163" s="44" t="s">
        <v>109</v>
      </c>
      <c r="B163" s="44" t="s">
        <v>1311</v>
      </c>
      <c r="C163" s="41" t="s">
        <v>641</v>
      </c>
      <c r="D163" s="61" t="s">
        <v>149</v>
      </c>
      <c r="E163" s="628" t="s">
        <v>1508</v>
      </c>
      <c r="F163" s="41" t="s">
        <v>1506</v>
      </c>
      <c r="G163" s="272">
        <v>0.29454444444444433</v>
      </c>
      <c r="H163" s="41" t="s">
        <v>384</v>
      </c>
      <c r="I163" s="241">
        <v>0.14699999999999999</v>
      </c>
      <c r="J163" s="274" t="s">
        <v>1320</v>
      </c>
      <c r="K163" s="275" t="s">
        <v>912</v>
      </c>
      <c r="L163" s="627" t="s">
        <v>433</v>
      </c>
      <c r="M163" s="44" t="s">
        <v>859</v>
      </c>
      <c r="N163" s="44" t="s">
        <v>859</v>
      </c>
      <c r="O163" s="294" t="s">
        <v>859</v>
      </c>
      <c r="P163" s="39" t="s">
        <v>1438</v>
      </c>
      <c r="Q163" s="102">
        <v>0</v>
      </c>
      <c r="R163" s="102">
        <v>0</v>
      </c>
      <c r="S163" s="110"/>
      <c r="T163" s="21"/>
      <c r="U163" s="21"/>
      <c r="V163" s="21"/>
      <c r="W163" s="21"/>
      <c r="X163" s="21"/>
      <c r="Y163" s="21"/>
      <c r="Z163" s="21"/>
      <c r="AA163" s="21"/>
      <c r="AB163" s="21"/>
      <c r="AC163" s="21"/>
      <c r="AD163" s="21"/>
      <c r="AE163" s="21"/>
      <c r="AF163" s="21"/>
      <c r="AG163" s="21"/>
    </row>
    <row r="164" spans="1:33" ht="15.75" customHeight="1">
      <c r="A164" s="44" t="s">
        <v>109</v>
      </c>
      <c r="B164" s="44" t="s">
        <v>1311</v>
      </c>
      <c r="C164" s="41" t="s">
        <v>641</v>
      </c>
      <c r="D164" s="61" t="s">
        <v>149</v>
      </c>
      <c r="E164" s="628" t="s">
        <v>1508</v>
      </c>
      <c r="F164" s="41" t="s">
        <v>1443</v>
      </c>
      <c r="G164" s="272" t="s">
        <v>428</v>
      </c>
      <c r="H164" s="41" t="s">
        <v>384</v>
      </c>
      <c r="I164" s="241">
        <v>0.14699999999999999</v>
      </c>
      <c r="J164" s="274" t="s">
        <v>428</v>
      </c>
      <c r="K164" s="275" t="s">
        <v>912</v>
      </c>
      <c r="L164" s="627" t="s">
        <v>433</v>
      </c>
      <c r="M164" s="44" t="s">
        <v>859</v>
      </c>
      <c r="N164" s="44" t="s">
        <v>859</v>
      </c>
      <c r="O164" s="294" t="s">
        <v>859</v>
      </c>
      <c r="P164" s="39" t="s">
        <v>1438</v>
      </c>
      <c r="Q164" s="102">
        <v>0</v>
      </c>
      <c r="R164" s="102">
        <v>0</v>
      </c>
      <c r="S164" s="110"/>
      <c r="T164" s="21"/>
      <c r="U164" s="21"/>
      <c r="V164" s="21"/>
      <c r="W164" s="21"/>
      <c r="X164" s="21"/>
      <c r="Y164" s="21"/>
      <c r="Z164" s="21"/>
      <c r="AA164" s="21"/>
      <c r="AB164" s="21"/>
      <c r="AC164" s="21"/>
      <c r="AD164" s="21"/>
      <c r="AE164" s="21"/>
      <c r="AF164" s="21"/>
      <c r="AG164" s="21"/>
    </row>
    <row r="165" spans="1:33" ht="15.75" customHeight="1">
      <c r="A165" s="44" t="s">
        <v>109</v>
      </c>
      <c r="B165" s="44" t="s">
        <v>1311</v>
      </c>
      <c r="C165" s="41" t="s">
        <v>641</v>
      </c>
      <c r="D165" s="61" t="s">
        <v>149</v>
      </c>
      <c r="E165" s="628" t="s">
        <v>1508</v>
      </c>
      <c r="F165" s="41">
        <v>8</v>
      </c>
      <c r="G165" s="272">
        <v>234.96450559999997</v>
      </c>
      <c r="H165" s="41" t="s">
        <v>384</v>
      </c>
      <c r="I165" s="241">
        <v>0.19400000000000001</v>
      </c>
      <c r="J165" s="274" t="s">
        <v>1320</v>
      </c>
      <c r="K165" s="275" t="s">
        <v>912</v>
      </c>
      <c r="L165" s="627" t="s">
        <v>433</v>
      </c>
      <c r="M165" s="44" t="s">
        <v>859</v>
      </c>
      <c r="N165" s="44" t="s">
        <v>14</v>
      </c>
      <c r="O165" s="294" t="s">
        <v>859</v>
      </c>
      <c r="P165" s="39" t="s">
        <v>1438</v>
      </c>
      <c r="Q165" s="102">
        <f>1970+479</f>
        <v>2449</v>
      </c>
      <c r="R165" s="102">
        <f>183+47</f>
        <v>230</v>
      </c>
      <c r="S165" s="110"/>
      <c r="T165" s="21"/>
      <c r="U165" s="21"/>
      <c r="V165" s="21"/>
      <c r="W165" s="21"/>
      <c r="X165" s="21"/>
      <c r="Y165" s="21"/>
      <c r="Z165" s="21"/>
      <c r="AA165" s="21"/>
      <c r="AB165" s="21"/>
      <c r="AC165" s="21"/>
      <c r="AD165" s="21"/>
      <c r="AE165" s="21"/>
      <c r="AF165" s="21"/>
      <c r="AG165" s="21"/>
    </row>
    <row r="166" spans="1:33" ht="15.75" customHeight="1">
      <c r="A166" s="44" t="s">
        <v>109</v>
      </c>
      <c r="B166" s="44" t="s">
        <v>1311</v>
      </c>
      <c r="C166" s="41" t="s">
        <v>641</v>
      </c>
      <c r="D166" s="61" t="s">
        <v>149</v>
      </c>
      <c r="E166" s="628" t="s">
        <v>1508</v>
      </c>
      <c r="F166" s="41" t="s">
        <v>1425</v>
      </c>
      <c r="G166" s="272">
        <v>150.57334666666665</v>
      </c>
      <c r="H166" s="41" t="s">
        <v>384</v>
      </c>
      <c r="I166" s="241">
        <v>0.19400000000000001</v>
      </c>
      <c r="J166" s="274" t="s">
        <v>1320</v>
      </c>
      <c r="K166" s="275" t="s">
        <v>912</v>
      </c>
      <c r="L166" s="627" t="s">
        <v>433</v>
      </c>
      <c r="M166" s="44" t="s">
        <v>859</v>
      </c>
      <c r="N166" s="44" t="s">
        <v>14</v>
      </c>
      <c r="O166" s="294" t="s">
        <v>14</v>
      </c>
      <c r="P166" s="39" t="s">
        <v>1438</v>
      </c>
      <c r="Q166" s="102">
        <v>1551</v>
      </c>
      <c r="R166" s="102">
        <v>90</v>
      </c>
      <c r="S166" s="110"/>
      <c r="T166" s="21"/>
      <c r="U166" s="21"/>
      <c r="V166" s="21"/>
      <c r="W166" s="21"/>
      <c r="X166" s="21"/>
      <c r="Y166" s="21"/>
      <c r="Z166" s="21"/>
      <c r="AA166" s="21"/>
      <c r="AB166" s="21"/>
      <c r="AC166" s="21"/>
      <c r="AD166" s="21"/>
      <c r="AE166" s="21"/>
      <c r="AF166" s="21"/>
      <c r="AG166" s="21"/>
    </row>
    <row r="167" spans="1:33" ht="15.75" customHeight="1">
      <c r="A167" s="44" t="s">
        <v>109</v>
      </c>
      <c r="B167" s="44" t="s">
        <v>1311</v>
      </c>
      <c r="C167" s="41" t="s">
        <v>641</v>
      </c>
      <c r="D167" s="61" t="s">
        <v>149</v>
      </c>
      <c r="E167" s="628" t="s">
        <v>1508</v>
      </c>
      <c r="F167" s="41" t="s">
        <v>1509</v>
      </c>
      <c r="G167" s="272" t="s">
        <v>428</v>
      </c>
      <c r="H167" s="41" t="s">
        <v>384</v>
      </c>
      <c r="I167" s="241" t="s">
        <v>428</v>
      </c>
      <c r="J167" s="274" t="s">
        <v>428</v>
      </c>
      <c r="K167" s="275" t="s">
        <v>912</v>
      </c>
      <c r="L167" s="627" t="s">
        <v>433</v>
      </c>
      <c r="M167" s="44" t="s">
        <v>859</v>
      </c>
      <c r="N167" s="44" t="s">
        <v>859</v>
      </c>
      <c r="O167" s="294" t="s">
        <v>859</v>
      </c>
      <c r="P167" s="39" t="s">
        <v>1438</v>
      </c>
      <c r="Q167" s="102">
        <v>0</v>
      </c>
      <c r="R167" s="102">
        <v>0</v>
      </c>
      <c r="S167" s="110"/>
      <c r="T167" s="21"/>
      <c r="U167" s="21"/>
      <c r="V167" s="21"/>
      <c r="W167" s="21"/>
      <c r="X167" s="21"/>
      <c r="Y167" s="21"/>
      <c r="Z167" s="21"/>
      <c r="AA167" s="21"/>
      <c r="AB167" s="21"/>
      <c r="AC167" s="21"/>
      <c r="AD167" s="21"/>
      <c r="AE167" s="21"/>
      <c r="AF167" s="21"/>
      <c r="AG167" s="21"/>
    </row>
    <row r="168" spans="1:33" ht="15.75" customHeight="1">
      <c r="A168" s="44" t="s">
        <v>109</v>
      </c>
      <c r="B168" s="44" t="s">
        <v>1311</v>
      </c>
      <c r="C168" s="41" t="s">
        <v>641</v>
      </c>
      <c r="D168" s="61" t="s">
        <v>149</v>
      </c>
      <c r="E168" s="628" t="s">
        <v>1510</v>
      </c>
      <c r="F168" s="41" t="s">
        <v>1405</v>
      </c>
      <c r="G168" s="272" t="s">
        <v>428</v>
      </c>
      <c r="H168" s="41" t="s">
        <v>384</v>
      </c>
      <c r="I168" s="241">
        <v>0.14199999999999999</v>
      </c>
      <c r="J168" s="274" t="s">
        <v>428</v>
      </c>
      <c r="K168" s="275" t="s">
        <v>912</v>
      </c>
      <c r="L168" s="627" t="s">
        <v>433</v>
      </c>
      <c r="M168" s="44" t="s">
        <v>859</v>
      </c>
      <c r="N168" s="44" t="s">
        <v>859</v>
      </c>
      <c r="O168" s="294" t="s">
        <v>859</v>
      </c>
      <c r="P168" s="39"/>
      <c r="Q168" s="102">
        <v>0</v>
      </c>
      <c r="R168" s="102">
        <v>0</v>
      </c>
      <c r="S168" s="110"/>
      <c r="T168" s="21"/>
      <c r="U168" s="21"/>
      <c r="V168" s="21"/>
      <c r="W168" s="21"/>
      <c r="X168" s="21"/>
      <c r="Y168" s="21"/>
      <c r="Z168" s="21"/>
      <c r="AA168" s="21"/>
      <c r="AB168" s="21"/>
      <c r="AC168" s="21"/>
      <c r="AD168" s="21"/>
      <c r="AE168" s="21"/>
      <c r="AF168" s="21"/>
      <c r="AG168" s="21"/>
    </row>
    <row r="169" spans="1:33" ht="15.75" customHeight="1">
      <c r="A169" s="44" t="s">
        <v>109</v>
      </c>
      <c r="B169" s="44" t="s">
        <v>1311</v>
      </c>
      <c r="C169" s="41" t="s">
        <v>641</v>
      </c>
      <c r="D169" s="61" t="s">
        <v>149</v>
      </c>
      <c r="E169" s="628" t="s">
        <v>1510</v>
      </c>
      <c r="F169" s="41" t="s">
        <v>1498</v>
      </c>
      <c r="G169" s="272" t="s">
        <v>428</v>
      </c>
      <c r="H169" s="41" t="s">
        <v>384</v>
      </c>
      <c r="I169" s="241">
        <v>0.14199999999999999</v>
      </c>
      <c r="J169" s="274" t="s">
        <v>428</v>
      </c>
      <c r="K169" s="275" t="s">
        <v>912</v>
      </c>
      <c r="L169" s="627" t="s">
        <v>433</v>
      </c>
      <c r="M169" s="44" t="s">
        <v>859</v>
      </c>
      <c r="N169" s="44" t="s">
        <v>859</v>
      </c>
      <c r="O169" s="294" t="s">
        <v>859</v>
      </c>
      <c r="P169" s="39"/>
      <c r="Q169" s="102">
        <v>0</v>
      </c>
      <c r="R169" s="102">
        <v>0</v>
      </c>
      <c r="S169" s="110"/>
      <c r="T169" s="21"/>
      <c r="U169" s="21"/>
      <c r="V169" s="21"/>
      <c r="W169" s="21"/>
      <c r="X169" s="21"/>
      <c r="Y169" s="21"/>
      <c r="Z169" s="21"/>
      <c r="AA169" s="21"/>
      <c r="AB169" s="21"/>
      <c r="AC169" s="21"/>
      <c r="AD169" s="21"/>
      <c r="AE169" s="21"/>
      <c r="AF169" s="21"/>
      <c r="AG169" s="21"/>
    </row>
    <row r="170" spans="1:33" ht="15.75" customHeight="1">
      <c r="A170" s="44" t="s">
        <v>109</v>
      </c>
      <c r="B170" s="44" t="s">
        <v>1311</v>
      </c>
      <c r="C170" s="41" t="s">
        <v>641</v>
      </c>
      <c r="D170" s="61" t="s">
        <v>149</v>
      </c>
      <c r="E170" s="628" t="s">
        <v>1511</v>
      </c>
      <c r="F170" s="41" t="s">
        <v>1512</v>
      </c>
      <c r="G170" s="272">
        <v>5.0333333333333334E-2</v>
      </c>
      <c r="H170" s="41" t="s">
        <v>384</v>
      </c>
      <c r="I170" s="241">
        <v>0.14699999999999999</v>
      </c>
      <c r="J170" s="274" t="s">
        <v>1320</v>
      </c>
      <c r="K170" s="275" t="s">
        <v>912</v>
      </c>
      <c r="L170" s="627" t="s">
        <v>433</v>
      </c>
      <c r="M170" s="44" t="s">
        <v>859</v>
      </c>
      <c r="N170" s="44" t="s">
        <v>859</v>
      </c>
      <c r="O170" s="294" t="s">
        <v>14</v>
      </c>
      <c r="P170" s="39" t="s">
        <v>1513</v>
      </c>
      <c r="Q170" s="102">
        <v>0</v>
      </c>
      <c r="R170" s="102">
        <v>0</v>
      </c>
      <c r="S170" s="110"/>
      <c r="T170" s="21"/>
      <c r="U170" s="21"/>
      <c r="V170" s="21"/>
      <c r="W170" s="21"/>
      <c r="X170" s="21"/>
      <c r="Y170" s="21"/>
      <c r="Z170" s="21"/>
      <c r="AA170" s="21"/>
      <c r="AB170" s="21"/>
      <c r="AC170" s="21"/>
      <c r="AD170" s="21"/>
      <c r="AE170" s="21"/>
      <c r="AF170" s="21"/>
      <c r="AG170" s="21"/>
    </row>
    <row r="171" spans="1:33" ht="15.75" customHeight="1">
      <c r="A171" s="44" t="s">
        <v>109</v>
      </c>
      <c r="B171" s="44" t="s">
        <v>1311</v>
      </c>
      <c r="C171" s="41" t="s">
        <v>641</v>
      </c>
      <c r="D171" s="61" t="s">
        <v>149</v>
      </c>
      <c r="E171" s="628" t="s">
        <v>1511</v>
      </c>
      <c r="F171" s="41" t="s">
        <v>1514</v>
      </c>
      <c r="G171" s="272" t="s">
        <v>428</v>
      </c>
      <c r="H171" s="41" t="s">
        <v>384</v>
      </c>
      <c r="I171" s="241">
        <v>0.14699999999999999</v>
      </c>
      <c r="J171" s="274" t="s">
        <v>428</v>
      </c>
      <c r="K171" s="275" t="s">
        <v>912</v>
      </c>
      <c r="L171" s="627" t="s">
        <v>433</v>
      </c>
      <c r="M171" s="44" t="s">
        <v>859</v>
      </c>
      <c r="N171" s="44" t="s">
        <v>859</v>
      </c>
      <c r="O171" s="294" t="s">
        <v>859</v>
      </c>
      <c r="P171" s="39" t="s">
        <v>1438</v>
      </c>
      <c r="Q171" s="102">
        <v>2</v>
      </c>
      <c r="R171" s="102">
        <v>2</v>
      </c>
      <c r="S171" s="110" t="s">
        <v>1366</v>
      </c>
      <c r="T171" s="21"/>
      <c r="U171" s="21"/>
      <c r="V171" s="21"/>
      <c r="W171" s="21"/>
      <c r="X171" s="21"/>
      <c r="Y171" s="21"/>
      <c r="Z171" s="21"/>
      <c r="AA171" s="21"/>
      <c r="AB171" s="21"/>
      <c r="AC171" s="21"/>
      <c r="AD171" s="21"/>
      <c r="AE171" s="21"/>
      <c r="AF171" s="21"/>
      <c r="AG171" s="21"/>
    </row>
    <row r="172" spans="1:33" ht="15.75" customHeight="1">
      <c r="A172" s="44" t="s">
        <v>109</v>
      </c>
      <c r="B172" s="44" t="s">
        <v>1311</v>
      </c>
      <c r="C172" s="41" t="s">
        <v>641</v>
      </c>
      <c r="D172" s="61" t="s">
        <v>149</v>
      </c>
      <c r="E172" s="628" t="s">
        <v>1511</v>
      </c>
      <c r="F172" s="41">
        <v>8</v>
      </c>
      <c r="G172" s="272">
        <v>37.765560000000001</v>
      </c>
      <c r="H172" s="41" t="s">
        <v>384</v>
      </c>
      <c r="I172" s="241">
        <v>0.19400000000000001</v>
      </c>
      <c r="J172" s="274" t="s">
        <v>1320</v>
      </c>
      <c r="K172" s="275" t="s">
        <v>912</v>
      </c>
      <c r="L172" s="627" t="s">
        <v>433</v>
      </c>
      <c r="M172" s="44" t="s">
        <v>859</v>
      </c>
      <c r="N172" s="44" t="s">
        <v>14</v>
      </c>
      <c r="O172" s="294" t="s">
        <v>14</v>
      </c>
      <c r="P172" s="39" t="s">
        <v>1438</v>
      </c>
      <c r="Q172" s="102">
        <f>380+24</f>
        <v>404</v>
      </c>
      <c r="R172" s="102">
        <f>79+8</f>
        <v>87</v>
      </c>
      <c r="S172" s="110"/>
      <c r="T172" s="21"/>
      <c r="U172" s="21"/>
      <c r="V172" s="21"/>
      <c r="W172" s="21"/>
      <c r="X172" s="21"/>
      <c r="Y172" s="21"/>
      <c r="Z172" s="21"/>
      <c r="AA172" s="21"/>
      <c r="AB172" s="21"/>
      <c r="AC172" s="21"/>
      <c r="AD172" s="21"/>
      <c r="AE172" s="21"/>
      <c r="AF172" s="21"/>
      <c r="AG172" s="21"/>
    </row>
    <row r="173" spans="1:33" ht="15.75" customHeight="1">
      <c r="A173" s="44" t="s">
        <v>109</v>
      </c>
      <c r="B173" s="44" t="s">
        <v>1311</v>
      </c>
      <c r="C173" s="41" t="s">
        <v>641</v>
      </c>
      <c r="D173" s="61" t="s">
        <v>149</v>
      </c>
      <c r="E173" s="628" t="s">
        <v>1511</v>
      </c>
      <c r="F173" s="41" t="s">
        <v>1425</v>
      </c>
      <c r="G173" s="272">
        <v>6.3729233333333335</v>
      </c>
      <c r="H173" s="41" t="s">
        <v>384</v>
      </c>
      <c r="I173" s="241">
        <v>0.19400000000000001</v>
      </c>
      <c r="J173" s="274" t="s">
        <v>1320</v>
      </c>
      <c r="K173" s="275" t="s">
        <v>912</v>
      </c>
      <c r="L173" s="627" t="s">
        <v>433</v>
      </c>
      <c r="M173" s="44" t="s">
        <v>859</v>
      </c>
      <c r="N173" s="44" t="s">
        <v>14</v>
      </c>
      <c r="O173" s="294" t="s">
        <v>14</v>
      </c>
      <c r="P173" s="39" t="s">
        <v>1438</v>
      </c>
      <c r="Q173" s="102">
        <v>349</v>
      </c>
      <c r="R173" s="102">
        <v>22</v>
      </c>
      <c r="S173" s="110"/>
      <c r="T173" s="21"/>
      <c r="U173" s="21"/>
      <c r="V173" s="21"/>
      <c r="W173" s="21"/>
      <c r="X173" s="21"/>
      <c r="Y173" s="21"/>
      <c r="Z173" s="21"/>
      <c r="AA173" s="21"/>
      <c r="AB173" s="21"/>
      <c r="AC173" s="21"/>
      <c r="AD173" s="21"/>
      <c r="AE173" s="21"/>
      <c r="AF173" s="21"/>
      <c r="AG173" s="21"/>
    </row>
    <row r="174" spans="1:33" ht="15.75" customHeight="1">
      <c r="A174" s="44" t="s">
        <v>109</v>
      </c>
      <c r="B174" s="44" t="s">
        <v>1311</v>
      </c>
      <c r="C174" s="41" t="s">
        <v>641</v>
      </c>
      <c r="D174" s="61" t="s">
        <v>149</v>
      </c>
      <c r="E174" s="628" t="s">
        <v>1515</v>
      </c>
      <c r="F174" s="41" t="s">
        <v>1516</v>
      </c>
      <c r="G174" s="272" t="s">
        <v>428</v>
      </c>
      <c r="H174" s="41" t="s">
        <v>384</v>
      </c>
      <c r="I174" s="241">
        <v>0.14699999999999999</v>
      </c>
      <c r="J174" s="274" t="s">
        <v>428</v>
      </c>
      <c r="K174" s="275" t="s">
        <v>912</v>
      </c>
      <c r="L174" s="627" t="s">
        <v>433</v>
      </c>
      <c r="M174" s="44" t="s">
        <v>859</v>
      </c>
      <c r="N174" s="44" t="s">
        <v>859</v>
      </c>
      <c r="O174" s="294" t="s">
        <v>859</v>
      </c>
      <c r="P174" s="39"/>
      <c r="Q174" s="102">
        <v>0</v>
      </c>
      <c r="R174" s="102">
        <v>0</v>
      </c>
      <c r="S174" s="110"/>
      <c r="T174" s="21"/>
      <c r="U174" s="21"/>
      <c r="V174" s="21"/>
      <c r="W174" s="21"/>
      <c r="X174" s="21"/>
      <c r="Y174" s="21"/>
      <c r="Z174" s="21"/>
      <c r="AA174" s="21"/>
      <c r="AB174" s="21"/>
      <c r="AC174" s="21"/>
      <c r="AD174" s="21"/>
      <c r="AE174" s="21"/>
      <c r="AF174" s="21"/>
      <c r="AG174" s="21"/>
    </row>
    <row r="175" spans="1:33" ht="15.75" customHeight="1">
      <c r="A175" s="44" t="s">
        <v>109</v>
      </c>
      <c r="B175" s="44" t="s">
        <v>1311</v>
      </c>
      <c r="C175" s="41" t="s">
        <v>641</v>
      </c>
      <c r="D175" s="61" t="s">
        <v>149</v>
      </c>
      <c r="E175" s="628" t="s">
        <v>1515</v>
      </c>
      <c r="F175" s="41" t="s">
        <v>1405</v>
      </c>
      <c r="G175" s="272" t="s">
        <v>428</v>
      </c>
      <c r="H175" s="41" t="s">
        <v>384</v>
      </c>
      <c r="I175" s="241">
        <v>0.13600000000000001</v>
      </c>
      <c r="J175" s="274" t="s">
        <v>428</v>
      </c>
      <c r="K175" s="275" t="s">
        <v>912</v>
      </c>
      <c r="L175" s="627" t="s">
        <v>433</v>
      </c>
      <c r="M175" s="44" t="s">
        <v>859</v>
      </c>
      <c r="N175" s="44" t="s">
        <v>859</v>
      </c>
      <c r="O175" s="294" t="s">
        <v>859</v>
      </c>
      <c r="P175" s="39"/>
      <c r="Q175" s="102">
        <v>0</v>
      </c>
      <c r="R175" s="102">
        <v>0</v>
      </c>
      <c r="S175" s="110"/>
      <c r="T175" s="21"/>
      <c r="U175" s="21"/>
      <c r="V175" s="21"/>
      <c r="W175" s="21"/>
      <c r="X175" s="21"/>
      <c r="Y175" s="21"/>
      <c r="Z175" s="21"/>
      <c r="AA175" s="21"/>
      <c r="AB175" s="21"/>
      <c r="AC175" s="21"/>
      <c r="AD175" s="21"/>
      <c r="AE175" s="21"/>
      <c r="AF175" s="21"/>
      <c r="AG175" s="21"/>
    </row>
    <row r="176" spans="1:33" ht="15.75" customHeight="1">
      <c r="A176" s="44" t="s">
        <v>109</v>
      </c>
      <c r="B176" s="44" t="s">
        <v>1311</v>
      </c>
      <c r="C176" s="41" t="s">
        <v>641</v>
      </c>
      <c r="D176" s="61" t="s">
        <v>149</v>
      </c>
      <c r="E176" s="628" t="s">
        <v>1515</v>
      </c>
      <c r="F176" s="41" t="s">
        <v>1517</v>
      </c>
      <c r="G176" s="272">
        <v>6.2666666666666669E-3</v>
      </c>
      <c r="H176" s="41" t="s">
        <v>384</v>
      </c>
      <c r="I176" s="241">
        <v>0.33300000000000002</v>
      </c>
      <c r="J176" s="274" t="s">
        <v>1320</v>
      </c>
      <c r="K176" s="275" t="s">
        <v>912</v>
      </c>
      <c r="L176" s="627" t="s">
        <v>433</v>
      </c>
      <c r="M176" s="44" t="s">
        <v>859</v>
      </c>
      <c r="N176" s="44" t="s">
        <v>859</v>
      </c>
      <c r="O176" s="294" t="s">
        <v>859</v>
      </c>
      <c r="P176" s="39"/>
      <c r="Q176" s="102">
        <v>0</v>
      </c>
      <c r="R176" s="102">
        <v>0</v>
      </c>
      <c r="S176" s="110"/>
      <c r="T176" s="21"/>
      <c r="U176" s="21"/>
      <c r="V176" s="21"/>
      <c r="W176" s="21"/>
      <c r="X176" s="21"/>
      <c r="Y176" s="21"/>
      <c r="Z176" s="21"/>
      <c r="AA176" s="21"/>
      <c r="AB176" s="21"/>
      <c r="AC176" s="21"/>
      <c r="AD176" s="21"/>
      <c r="AE176" s="21"/>
      <c r="AF176" s="21"/>
      <c r="AG176" s="21"/>
    </row>
    <row r="177" spans="1:33" ht="15.75" customHeight="1">
      <c r="A177" s="44" t="s">
        <v>109</v>
      </c>
      <c r="B177" s="44" t="s">
        <v>1311</v>
      </c>
      <c r="C177" s="41" t="s">
        <v>641</v>
      </c>
      <c r="D177" s="61" t="s">
        <v>149</v>
      </c>
      <c r="E177" s="628" t="s">
        <v>1515</v>
      </c>
      <c r="F177" s="41" t="s">
        <v>1440</v>
      </c>
      <c r="G177" s="272">
        <v>5.4286131666666675</v>
      </c>
      <c r="H177" s="41" t="s">
        <v>384</v>
      </c>
      <c r="I177" s="241">
        <v>0.33300000000000002</v>
      </c>
      <c r="J177" s="274" t="s">
        <v>1320</v>
      </c>
      <c r="K177" s="275" t="s">
        <v>912</v>
      </c>
      <c r="L177" s="627" t="s">
        <v>433</v>
      </c>
      <c r="M177" s="44" t="s">
        <v>859</v>
      </c>
      <c r="N177" s="44" t="s">
        <v>14</v>
      </c>
      <c r="O177" s="294" t="s">
        <v>859</v>
      </c>
      <c r="P177" s="39"/>
      <c r="Q177" s="102">
        <v>13</v>
      </c>
      <c r="R177" s="102">
        <v>9</v>
      </c>
      <c r="S177" s="110"/>
      <c r="T177" s="21"/>
      <c r="U177" s="21"/>
      <c r="V177" s="21"/>
      <c r="W177" s="21"/>
      <c r="X177" s="21"/>
      <c r="Y177" s="21"/>
      <c r="Z177" s="21"/>
      <c r="AA177" s="21"/>
      <c r="AB177" s="21"/>
      <c r="AC177" s="21"/>
      <c r="AD177" s="21"/>
      <c r="AE177" s="21"/>
      <c r="AF177" s="21"/>
      <c r="AG177" s="21"/>
    </row>
    <row r="178" spans="1:33" ht="15.75" customHeight="1">
      <c r="A178" s="44" t="s">
        <v>109</v>
      </c>
      <c r="B178" s="44" t="s">
        <v>1311</v>
      </c>
      <c r="C178" s="41" t="s">
        <v>641</v>
      </c>
      <c r="D178" s="61" t="s">
        <v>149</v>
      </c>
      <c r="E178" s="628" t="s">
        <v>1515</v>
      </c>
      <c r="F178" s="41" t="s">
        <v>1425</v>
      </c>
      <c r="G178" s="272">
        <v>9.7451266666666658</v>
      </c>
      <c r="H178" s="41" t="s">
        <v>384</v>
      </c>
      <c r="I178" s="241">
        <v>0.307</v>
      </c>
      <c r="J178" s="274" t="s">
        <v>1320</v>
      </c>
      <c r="K178" s="275" t="s">
        <v>912</v>
      </c>
      <c r="L178" s="627" t="s">
        <v>433</v>
      </c>
      <c r="M178" s="44" t="s">
        <v>859</v>
      </c>
      <c r="N178" s="44" t="s">
        <v>14</v>
      </c>
      <c r="O178" s="294" t="s">
        <v>859</v>
      </c>
      <c r="P178" s="39"/>
      <c r="Q178" s="102">
        <v>88</v>
      </c>
      <c r="R178" s="102">
        <v>26</v>
      </c>
      <c r="S178" s="110"/>
      <c r="T178" s="21"/>
      <c r="U178" s="21"/>
      <c r="V178" s="21"/>
      <c r="W178" s="21"/>
      <c r="X178" s="21"/>
      <c r="Y178" s="21"/>
      <c r="Z178" s="21"/>
      <c r="AA178" s="21"/>
      <c r="AB178" s="21"/>
      <c r="AC178" s="21"/>
      <c r="AD178" s="21"/>
      <c r="AE178" s="21"/>
      <c r="AF178" s="21"/>
      <c r="AG178" s="21"/>
    </row>
    <row r="179" spans="1:33" ht="15.75" customHeight="1">
      <c r="A179" s="44" t="s">
        <v>109</v>
      </c>
      <c r="B179" s="44" t="s">
        <v>1311</v>
      </c>
      <c r="C179" s="41" t="s">
        <v>641</v>
      </c>
      <c r="D179" s="61" t="s">
        <v>149</v>
      </c>
      <c r="E179" s="628" t="s">
        <v>1335</v>
      </c>
      <c r="F179" s="41" t="s">
        <v>1518</v>
      </c>
      <c r="G179" s="272" t="s">
        <v>428</v>
      </c>
      <c r="H179" s="41" t="s">
        <v>384</v>
      </c>
      <c r="I179" s="663">
        <v>3.0000000000000001E-3</v>
      </c>
      <c r="J179" s="274" t="s">
        <v>428</v>
      </c>
      <c r="K179" s="275" t="s">
        <v>912</v>
      </c>
      <c r="L179" s="627" t="s">
        <v>433</v>
      </c>
      <c r="M179" s="44" t="s">
        <v>859</v>
      </c>
      <c r="N179" s="44" t="s">
        <v>859</v>
      </c>
      <c r="O179" s="44" t="s">
        <v>859</v>
      </c>
      <c r="P179" s="39"/>
      <c r="Q179" s="102">
        <v>0</v>
      </c>
      <c r="R179" s="102">
        <v>0</v>
      </c>
      <c r="S179" s="110"/>
      <c r="T179" s="21"/>
      <c r="U179" s="21"/>
      <c r="V179" s="21"/>
      <c r="W179" s="21"/>
      <c r="X179" s="21"/>
      <c r="Y179" s="21"/>
      <c r="Z179" s="21"/>
      <c r="AA179" s="21"/>
      <c r="AB179" s="21"/>
      <c r="AC179" s="21"/>
      <c r="AD179" s="21"/>
      <c r="AE179" s="21"/>
      <c r="AF179" s="21"/>
      <c r="AG179" s="21"/>
    </row>
    <row r="180" spans="1:33" ht="15.75" customHeight="1">
      <c r="A180" s="44" t="s">
        <v>109</v>
      </c>
      <c r="B180" s="44" t="s">
        <v>1311</v>
      </c>
      <c r="C180" s="41" t="s">
        <v>641</v>
      </c>
      <c r="D180" s="61" t="s">
        <v>149</v>
      </c>
      <c r="E180" s="628" t="s">
        <v>1335</v>
      </c>
      <c r="F180" s="41" t="s">
        <v>1483</v>
      </c>
      <c r="G180" s="272">
        <v>29.465053386045426</v>
      </c>
      <c r="H180" s="41" t="s">
        <v>384</v>
      </c>
      <c r="I180" s="666"/>
      <c r="J180" s="274" t="s">
        <v>1320</v>
      </c>
      <c r="K180" s="275" t="s">
        <v>912</v>
      </c>
      <c r="L180" s="627" t="s">
        <v>433</v>
      </c>
      <c r="M180" s="44" t="s">
        <v>859</v>
      </c>
      <c r="N180" s="44" t="s">
        <v>859</v>
      </c>
      <c r="O180" s="294" t="s">
        <v>859</v>
      </c>
      <c r="P180" s="39"/>
      <c r="Q180" s="102">
        <v>0</v>
      </c>
      <c r="R180" s="102">
        <v>0</v>
      </c>
      <c r="S180" s="110"/>
      <c r="T180" s="21"/>
      <c r="U180" s="21"/>
      <c r="V180" s="21"/>
      <c r="W180" s="21"/>
      <c r="X180" s="21"/>
      <c r="Y180" s="21"/>
      <c r="Z180" s="21"/>
      <c r="AA180" s="21"/>
      <c r="AB180" s="21"/>
      <c r="AC180" s="21"/>
      <c r="AD180" s="21"/>
      <c r="AE180" s="21"/>
      <c r="AF180" s="21"/>
      <c r="AG180" s="21"/>
    </row>
    <row r="181" spans="1:33" ht="15.75" customHeight="1">
      <c r="A181" s="44" t="s">
        <v>109</v>
      </c>
      <c r="B181" s="44" t="s">
        <v>1311</v>
      </c>
      <c r="C181" s="41" t="s">
        <v>641</v>
      </c>
      <c r="D181" s="61" t="s">
        <v>149</v>
      </c>
      <c r="E181" s="628" t="s">
        <v>1519</v>
      </c>
      <c r="F181" s="41" t="s">
        <v>1345</v>
      </c>
      <c r="G181" s="272">
        <v>5.8666666666666667E-3</v>
      </c>
      <c r="H181" s="41" t="s">
        <v>384</v>
      </c>
      <c r="I181" s="241" t="s">
        <v>428</v>
      </c>
      <c r="J181" s="274" t="s">
        <v>1320</v>
      </c>
      <c r="K181" s="275" t="s">
        <v>912</v>
      </c>
      <c r="L181" s="627" t="s">
        <v>433</v>
      </c>
      <c r="M181" s="44" t="s">
        <v>859</v>
      </c>
      <c r="N181" s="44" t="s">
        <v>859</v>
      </c>
      <c r="O181" s="294" t="s">
        <v>859</v>
      </c>
      <c r="P181" s="39"/>
      <c r="Q181" s="102">
        <v>0</v>
      </c>
      <c r="R181" s="102">
        <v>0</v>
      </c>
      <c r="S181" s="110"/>
      <c r="T181" s="21"/>
      <c r="U181" s="21"/>
      <c r="V181" s="21"/>
      <c r="W181" s="21"/>
      <c r="X181" s="21"/>
      <c r="Y181" s="21"/>
      <c r="Z181" s="21"/>
      <c r="AA181" s="21"/>
      <c r="AB181" s="21"/>
      <c r="AC181" s="21"/>
      <c r="AD181" s="21"/>
      <c r="AE181" s="21"/>
      <c r="AF181" s="21"/>
      <c r="AG181" s="21"/>
    </row>
    <row r="182" spans="1:33" ht="15.75" customHeight="1">
      <c r="A182" s="44" t="s">
        <v>109</v>
      </c>
      <c r="B182" s="44" t="s">
        <v>1311</v>
      </c>
      <c r="C182" s="41" t="s">
        <v>641</v>
      </c>
      <c r="D182" s="61" t="s">
        <v>149</v>
      </c>
      <c r="E182" s="628" t="s">
        <v>1336</v>
      </c>
      <c r="F182" s="41" t="s">
        <v>1345</v>
      </c>
      <c r="G182" s="272">
        <v>1.1798333333333333</v>
      </c>
      <c r="H182" s="41" t="s">
        <v>384</v>
      </c>
      <c r="I182" s="241" t="s">
        <v>185</v>
      </c>
      <c r="J182" s="274" t="s">
        <v>1320</v>
      </c>
      <c r="K182" s="275" t="s">
        <v>912</v>
      </c>
      <c r="L182" s="41" t="s">
        <v>428</v>
      </c>
      <c r="M182" s="44" t="s">
        <v>859</v>
      </c>
      <c r="N182" s="44" t="s">
        <v>859</v>
      </c>
      <c r="O182" s="294" t="s">
        <v>859</v>
      </c>
      <c r="P182" s="41" t="s">
        <v>1520</v>
      </c>
      <c r="Q182" s="102">
        <v>0</v>
      </c>
      <c r="R182" s="102">
        <v>0</v>
      </c>
      <c r="S182" s="110"/>
      <c r="T182" s="21"/>
      <c r="U182" s="21"/>
      <c r="V182" s="21"/>
      <c r="W182" s="21"/>
      <c r="X182" s="21"/>
      <c r="Y182" s="21"/>
      <c r="Z182" s="21"/>
      <c r="AA182" s="21"/>
      <c r="AB182" s="21"/>
      <c r="AC182" s="21"/>
      <c r="AD182" s="21"/>
      <c r="AE182" s="21"/>
      <c r="AF182" s="21"/>
      <c r="AG182" s="21"/>
    </row>
    <row r="183" spans="1:33" ht="15.75" customHeight="1">
      <c r="A183" s="44" t="s">
        <v>109</v>
      </c>
      <c r="B183" s="44" t="s">
        <v>1311</v>
      </c>
      <c r="C183" s="41" t="s">
        <v>641</v>
      </c>
      <c r="D183" s="61" t="s">
        <v>149</v>
      </c>
      <c r="E183" s="628" t="s">
        <v>1337</v>
      </c>
      <c r="F183" s="41" t="s">
        <v>1345</v>
      </c>
      <c r="G183" s="272">
        <v>0.13160666666666668</v>
      </c>
      <c r="H183" s="41" t="s">
        <v>384</v>
      </c>
      <c r="I183" s="241" t="s">
        <v>185</v>
      </c>
      <c r="J183" s="274" t="s">
        <v>1320</v>
      </c>
      <c r="K183" s="275" t="s">
        <v>912</v>
      </c>
      <c r="L183" s="41" t="s">
        <v>428</v>
      </c>
      <c r="M183" s="44" t="s">
        <v>859</v>
      </c>
      <c r="N183" s="44" t="s">
        <v>859</v>
      </c>
      <c r="O183" s="294" t="s">
        <v>859</v>
      </c>
      <c r="P183" s="41" t="s">
        <v>1521</v>
      </c>
      <c r="Q183" s="102">
        <v>0</v>
      </c>
      <c r="R183" s="102">
        <v>0</v>
      </c>
      <c r="S183" s="110"/>
      <c r="T183" s="21"/>
      <c r="U183" s="21"/>
      <c r="V183" s="21"/>
      <c r="W183" s="21"/>
      <c r="X183" s="21"/>
      <c r="Y183" s="21"/>
      <c r="Z183" s="21"/>
      <c r="AA183" s="21"/>
      <c r="AB183" s="21"/>
      <c r="AC183" s="21"/>
      <c r="AD183" s="21"/>
      <c r="AE183" s="21"/>
      <c r="AF183" s="21"/>
      <c r="AG183" s="21"/>
    </row>
    <row r="184" spans="1:33" ht="15.75" customHeight="1">
      <c r="A184" s="44" t="s">
        <v>109</v>
      </c>
      <c r="B184" s="44" t="s">
        <v>1311</v>
      </c>
      <c r="C184" s="41" t="s">
        <v>641</v>
      </c>
      <c r="D184" s="61" t="s">
        <v>149</v>
      </c>
      <c r="E184" s="628" t="s">
        <v>1522</v>
      </c>
      <c r="F184" s="41" t="s">
        <v>1523</v>
      </c>
      <c r="G184" s="272">
        <v>6102.0845145839339</v>
      </c>
      <c r="H184" s="41" t="s">
        <v>384</v>
      </c>
      <c r="I184" s="241" t="s">
        <v>185</v>
      </c>
      <c r="J184" s="274" t="s">
        <v>1320</v>
      </c>
      <c r="K184" s="275" t="s">
        <v>912</v>
      </c>
      <c r="L184" s="41" t="s">
        <v>428</v>
      </c>
      <c r="M184" s="44" t="s">
        <v>859</v>
      </c>
      <c r="N184" s="44" t="s">
        <v>14</v>
      </c>
      <c r="O184" s="294" t="s">
        <v>14</v>
      </c>
      <c r="P184" s="39"/>
      <c r="Q184" s="102">
        <f>901+11672</f>
        <v>12573</v>
      </c>
      <c r="R184" s="102">
        <f>9+18</f>
        <v>27</v>
      </c>
      <c r="S184" s="110"/>
      <c r="T184" s="21"/>
      <c r="U184" s="21"/>
      <c r="V184" s="21"/>
      <c r="W184" s="21"/>
      <c r="X184" s="21"/>
      <c r="Y184" s="21"/>
      <c r="Z184" s="21"/>
      <c r="AA184" s="21"/>
      <c r="AB184" s="21"/>
      <c r="AC184" s="21"/>
      <c r="AD184" s="21"/>
      <c r="AE184" s="21"/>
      <c r="AF184" s="21"/>
      <c r="AG184" s="21"/>
    </row>
    <row r="185" spans="1:33" ht="15.75" customHeight="1">
      <c r="A185" s="44" t="s">
        <v>109</v>
      </c>
      <c r="B185" s="44" t="s">
        <v>1311</v>
      </c>
      <c r="C185" s="41" t="s">
        <v>641</v>
      </c>
      <c r="D185" s="61" t="s">
        <v>149</v>
      </c>
      <c r="E185" s="628" t="s">
        <v>1522</v>
      </c>
      <c r="F185" s="41" t="s">
        <v>1430</v>
      </c>
      <c r="G185" s="272">
        <v>4833.8396254160662</v>
      </c>
      <c r="H185" s="41" t="s">
        <v>384</v>
      </c>
      <c r="I185" s="241" t="s">
        <v>185</v>
      </c>
      <c r="J185" s="274" t="s">
        <v>1320</v>
      </c>
      <c r="K185" s="275" t="s">
        <v>912</v>
      </c>
      <c r="L185" s="41" t="s">
        <v>428</v>
      </c>
      <c r="M185" s="44" t="s">
        <v>859</v>
      </c>
      <c r="N185" s="44" t="s">
        <v>14</v>
      </c>
      <c r="O185" s="294" t="s">
        <v>14</v>
      </c>
      <c r="P185" s="39"/>
      <c r="Q185" s="102">
        <f>17722+2255</f>
        <v>19977</v>
      </c>
      <c r="R185" s="102">
        <f>279+37</f>
        <v>316</v>
      </c>
      <c r="S185" s="110"/>
      <c r="T185" s="21"/>
      <c r="U185" s="21"/>
      <c r="V185" s="21"/>
      <c r="W185" s="21"/>
      <c r="X185" s="21"/>
      <c r="Y185" s="21"/>
      <c r="Z185" s="21"/>
      <c r="AA185" s="21"/>
      <c r="AB185" s="21"/>
      <c r="AC185" s="21"/>
      <c r="AD185" s="21"/>
      <c r="AE185" s="21"/>
      <c r="AF185" s="21"/>
      <c r="AG185" s="21"/>
    </row>
    <row r="186" spans="1:33" ht="15.75" customHeight="1">
      <c r="A186" s="44" t="s">
        <v>109</v>
      </c>
      <c r="B186" s="44" t="s">
        <v>1311</v>
      </c>
      <c r="C186" s="41" t="s">
        <v>641</v>
      </c>
      <c r="D186" s="61" t="s">
        <v>149</v>
      </c>
      <c r="E186" s="628" t="s">
        <v>1524</v>
      </c>
      <c r="F186" s="41" t="s">
        <v>1459</v>
      </c>
      <c r="G186" s="272">
        <v>21340.273321666667</v>
      </c>
      <c r="H186" s="41" t="s">
        <v>384</v>
      </c>
      <c r="I186" s="241" t="s">
        <v>185</v>
      </c>
      <c r="J186" s="274" t="s">
        <v>1320</v>
      </c>
      <c r="K186" s="275" t="s">
        <v>912</v>
      </c>
      <c r="L186" s="41" t="s">
        <v>428</v>
      </c>
      <c r="M186" s="44" t="s">
        <v>859</v>
      </c>
      <c r="N186" s="44" t="s">
        <v>14</v>
      </c>
      <c r="O186" s="294" t="s">
        <v>14</v>
      </c>
      <c r="P186" s="39"/>
      <c r="Q186" s="102">
        <f>5137+2521</f>
        <v>7658</v>
      </c>
      <c r="R186" s="102">
        <f>143+52</f>
        <v>195</v>
      </c>
      <c r="S186" s="110"/>
      <c r="T186" s="21"/>
      <c r="U186" s="21"/>
      <c r="V186" s="21"/>
      <c r="W186" s="21"/>
      <c r="X186" s="21"/>
      <c r="Y186" s="21"/>
      <c r="Z186" s="21"/>
      <c r="AA186" s="21"/>
      <c r="AB186" s="21"/>
      <c r="AC186" s="21"/>
      <c r="AD186" s="21"/>
      <c r="AE186" s="21"/>
      <c r="AF186" s="21"/>
      <c r="AG186" s="21"/>
    </row>
    <row r="187" spans="1:33" ht="15.75" customHeight="1">
      <c r="A187" s="44" t="s">
        <v>109</v>
      </c>
      <c r="B187" s="44" t="s">
        <v>1311</v>
      </c>
      <c r="C187" s="41" t="s">
        <v>641</v>
      </c>
      <c r="D187" s="61" t="s">
        <v>149</v>
      </c>
      <c r="E187" s="628" t="s">
        <v>1338</v>
      </c>
      <c r="F187" s="41" t="s">
        <v>1525</v>
      </c>
      <c r="G187" s="272">
        <v>26323.973712466657</v>
      </c>
      <c r="H187" s="41" t="s">
        <v>384</v>
      </c>
      <c r="I187" s="276">
        <v>8.2000000000000003E-2</v>
      </c>
      <c r="J187" s="274" t="s">
        <v>1320</v>
      </c>
      <c r="K187" s="275" t="s">
        <v>912</v>
      </c>
      <c r="L187" s="41" t="s">
        <v>428</v>
      </c>
      <c r="M187" s="44" t="s">
        <v>859</v>
      </c>
      <c r="N187" s="44" t="s">
        <v>14</v>
      </c>
      <c r="O187" s="294" t="s">
        <v>14</v>
      </c>
      <c r="P187" s="39"/>
      <c r="Q187" s="102">
        <f>16550+3712</f>
        <v>20262</v>
      </c>
      <c r="R187" s="102">
        <f>456+335</f>
        <v>791</v>
      </c>
      <c r="S187" s="110"/>
      <c r="T187" s="21"/>
      <c r="U187" s="21"/>
      <c r="V187" s="21"/>
      <c r="W187" s="21"/>
      <c r="X187" s="21"/>
      <c r="Y187" s="21"/>
      <c r="Z187" s="21"/>
      <c r="AA187" s="21"/>
      <c r="AB187" s="21"/>
      <c r="AC187" s="21"/>
      <c r="AD187" s="21"/>
      <c r="AE187" s="21"/>
      <c r="AF187" s="21"/>
      <c r="AG187" s="21"/>
    </row>
    <row r="188" spans="1:33" ht="15.75" customHeight="1">
      <c r="A188" s="44" t="s">
        <v>109</v>
      </c>
      <c r="B188" s="44" t="s">
        <v>1311</v>
      </c>
      <c r="C188" s="41" t="s">
        <v>641</v>
      </c>
      <c r="D188" s="61" t="s">
        <v>149</v>
      </c>
      <c r="E188" s="628" t="s">
        <v>1526</v>
      </c>
      <c r="F188" s="41" t="s">
        <v>1345</v>
      </c>
      <c r="G188" s="272">
        <v>51.38371273333334</v>
      </c>
      <c r="H188" s="41" t="s">
        <v>384</v>
      </c>
      <c r="I188" s="241" t="s">
        <v>428</v>
      </c>
      <c r="J188" s="274" t="s">
        <v>1320</v>
      </c>
      <c r="K188" s="275" t="s">
        <v>912</v>
      </c>
      <c r="L188" s="627" t="s">
        <v>433</v>
      </c>
      <c r="M188" s="44" t="s">
        <v>859</v>
      </c>
      <c r="N188" s="44" t="s">
        <v>14</v>
      </c>
      <c r="O188" s="294" t="s">
        <v>859</v>
      </c>
      <c r="P188" s="39"/>
      <c r="Q188" s="102">
        <f>412+16</f>
        <v>428</v>
      </c>
      <c r="R188" s="102">
        <f>133+8</f>
        <v>141</v>
      </c>
      <c r="S188" s="110"/>
      <c r="T188" s="21"/>
      <c r="U188" s="21"/>
      <c r="V188" s="21"/>
      <c r="W188" s="21"/>
      <c r="X188" s="21"/>
      <c r="Y188" s="21"/>
      <c r="Z188" s="21"/>
      <c r="AA188" s="21"/>
      <c r="AB188" s="21"/>
      <c r="AC188" s="21"/>
      <c r="AD188" s="21"/>
      <c r="AE188" s="21"/>
      <c r="AF188" s="21"/>
      <c r="AG188" s="21"/>
    </row>
    <row r="189" spans="1:33" ht="15.75" customHeight="1">
      <c r="A189" s="44" t="s">
        <v>109</v>
      </c>
      <c r="B189" s="44" t="s">
        <v>1311</v>
      </c>
      <c r="C189" s="41" t="s">
        <v>641</v>
      </c>
      <c r="D189" s="61" t="s">
        <v>149</v>
      </c>
      <c r="E189" s="628" t="s">
        <v>1527</v>
      </c>
      <c r="F189" s="41" t="s">
        <v>1345</v>
      </c>
      <c r="G189" s="272">
        <v>21.489993999999996</v>
      </c>
      <c r="H189" s="41" t="s">
        <v>384</v>
      </c>
      <c r="I189" s="241" t="s">
        <v>428</v>
      </c>
      <c r="J189" s="274" t="s">
        <v>1320</v>
      </c>
      <c r="K189" s="275" t="s">
        <v>912</v>
      </c>
      <c r="L189" s="627" t="s">
        <v>433</v>
      </c>
      <c r="M189" s="44" t="s">
        <v>859</v>
      </c>
      <c r="N189" s="44" t="s">
        <v>14</v>
      </c>
      <c r="O189" s="294" t="s">
        <v>859</v>
      </c>
      <c r="P189" s="39"/>
      <c r="Q189" s="102">
        <f>203+8</f>
        <v>211</v>
      </c>
      <c r="R189" s="102">
        <f>63+4</f>
        <v>67</v>
      </c>
      <c r="S189" s="110"/>
      <c r="T189" s="21"/>
      <c r="U189" s="21"/>
      <c r="V189" s="21"/>
      <c r="W189" s="21"/>
      <c r="X189" s="21"/>
      <c r="Y189" s="21"/>
      <c r="Z189" s="21"/>
      <c r="AA189" s="21"/>
      <c r="AB189" s="21"/>
      <c r="AC189" s="21"/>
      <c r="AD189" s="21"/>
      <c r="AE189" s="21"/>
      <c r="AF189" s="21"/>
      <c r="AG189" s="21"/>
    </row>
    <row r="190" spans="1:33" ht="15.75" customHeight="1">
      <c r="A190" s="44" t="s">
        <v>109</v>
      </c>
      <c r="B190" s="44" t="s">
        <v>1311</v>
      </c>
      <c r="C190" s="41" t="s">
        <v>641</v>
      </c>
      <c r="D190" s="61" t="s">
        <v>149</v>
      </c>
      <c r="E190" s="628" t="s">
        <v>1528</v>
      </c>
      <c r="F190" s="41" t="s">
        <v>1529</v>
      </c>
      <c r="G190" s="272">
        <v>12.957348132318602</v>
      </c>
      <c r="H190" s="41" t="s">
        <v>384</v>
      </c>
      <c r="I190" s="241" t="s">
        <v>185</v>
      </c>
      <c r="J190" s="274" t="s">
        <v>1320</v>
      </c>
      <c r="K190" s="275" t="s">
        <v>912</v>
      </c>
      <c r="L190" s="41" t="s">
        <v>428</v>
      </c>
      <c r="M190" s="44" t="s">
        <v>859</v>
      </c>
      <c r="N190" s="44" t="s">
        <v>14</v>
      </c>
      <c r="O190" s="294" t="s">
        <v>14</v>
      </c>
      <c r="P190" s="39"/>
      <c r="Q190" s="102">
        <f>475+195</f>
        <v>670</v>
      </c>
      <c r="R190" s="102">
        <f>103+24</f>
        <v>127</v>
      </c>
      <c r="S190" s="110"/>
      <c r="T190" s="21"/>
      <c r="U190" s="21"/>
      <c r="V190" s="21"/>
      <c r="W190" s="21"/>
      <c r="X190" s="21"/>
      <c r="Y190" s="21"/>
      <c r="Z190" s="21"/>
      <c r="AA190" s="21"/>
      <c r="AB190" s="21"/>
      <c r="AC190" s="21"/>
      <c r="AD190" s="21"/>
      <c r="AE190" s="21"/>
      <c r="AF190" s="21"/>
      <c r="AG190" s="21"/>
    </row>
    <row r="191" spans="1:33" ht="15.75" customHeight="1">
      <c r="A191" s="44" t="s">
        <v>109</v>
      </c>
      <c r="B191" s="44" t="s">
        <v>1311</v>
      </c>
      <c r="C191" s="41" t="s">
        <v>641</v>
      </c>
      <c r="D191" s="61" t="s">
        <v>149</v>
      </c>
      <c r="E191" s="628" t="s">
        <v>1528</v>
      </c>
      <c r="F191" s="41" t="s">
        <v>1523</v>
      </c>
      <c r="G191" s="272">
        <v>42.90542712643677</v>
      </c>
      <c r="H191" s="41" t="s">
        <v>384</v>
      </c>
      <c r="I191" s="241" t="s">
        <v>185</v>
      </c>
      <c r="J191" s="274" t="s">
        <v>1320</v>
      </c>
      <c r="K191" s="275" t="s">
        <v>912</v>
      </c>
      <c r="L191" s="627" t="s">
        <v>433</v>
      </c>
      <c r="M191" s="44" t="s">
        <v>859</v>
      </c>
      <c r="N191" s="44" t="s">
        <v>14</v>
      </c>
      <c r="O191" s="294" t="s">
        <v>859</v>
      </c>
      <c r="P191" s="39"/>
      <c r="Q191" s="102">
        <f>0+4985</f>
        <v>4985</v>
      </c>
      <c r="R191" s="102">
        <f>0+160</f>
        <v>160</v>
      </c>
      <c r="S191" s="110"/>
      <c r="T191" s="21"/>
      <c r="U191" s="21"/>
      <c r="V191" s="21"/>
      <c r="W191" s="21"/>
      <c r="X191" s="21"/>
      <c r="Y191" s="21"/>
      <c r="Z191" s="21"/>
      <c r="AA191" s="21"/>
      <c r="AB191" s="21"/>
      <c r="AC191" s="21"/>
      <c r="AD191" s="21"/>
      <c r="AE191" s="21"/>
      <c r="AF191" s="21"/>
      <c r="AG191" s="21"/>
    </row>
    <row r="192" spans="1:33" ht="15.75" customHeight="1">
      <c r="A192" s="44" t="s">
        <v>109</v>
      </c>
      <c r="B192" s="44" t="s">
        <v>1311</v>
      </c>
      <c r="C192" s="41" t="s">
        <v>641</v>
      </c>
      <c r="D192" s="61" t="s">
        <v>149</v>
      </c>
      <c r="E192" s="628" t="s">
        <v>1528</v>
      </c>
      <c r="F192" s="41" t="s">
        <v>1430</v>
      </c>
      <c r="G192" s="272">
        <v>486.77517454023001</v>
      </c>
      <c r="H192" s="41" t="s">
        <v>384</v>
      </c>
      <c r="I192" s="241" t="s">
        <v>185</v>
      </c>
      <c r="J192" s="274" t="s">
        <v>1320</v>
      </c>
      <c r="K192" s="275" t="s">
        <v>912</v>
      </c>
      <c r="L192" s="41" t="s">
        <v>428</v>
      </c>
      <c r="M192" s="44" t="s">
        <v>859</v>
      </c>
      <c r="N192" s="44" t="s">
        <v>14</v>
      </c>
      <c r="O192" s="294" t="s">
        <v>14</v>
      </c>
      <c r="P192" s="39"/>
      <c r="Q192" s="102">
        <f>7663+75</f>
        <v>7738</v>
      </c>
      <c r="R192" s="102">
        <f>429+11</f>
        <v>440</v>
      </c>
      <c r="S192" s="110"/>
      <c r="T192" s="21"/>
      <c r="U192" s="21"/>
      <c r="V192" s="21"/>
      <c r="W192" s="21"/>
      <c r="X192" s="21"/>
      <c r="Y192" s="21"/>
      <c r="Z192" s="21"/>
      <c r="AA192" s="21"/>
      <c r="AB192" s="21"/>
      <c r="AC192" s="21"/>
      <c r="AD192" s="21"/>
      <c r="AE192" s="21"/>
      <c r="AF192" s="21"/>
      <c r="AG192" s="21"/>
    </row>
    <row r="193" spans="1:33" ht="15.75" customHeight="1">
      <c r="A193" s="44" t="s">
        <v>109</v>
      </c>
      <c r="B193" s="44" t="s">
        <v>1311</v>
      </c>
      <c r="C193" s="41" t="s">
        <v>641</v>
      </c>
      <c r="D193" s="61" t="s">
        <v>149</v>
      </c>
      <c r="E193" s="628" t="s">
        <v>1530</v>
      </c>
      <c r="F193" s="41" t="s">
        <v>1414</v>
      </c>
      <c r="G193" s="272" t="s">
        <v>428</v>
      </c>
      <c r="H193" s="41" t="s">
        <v>384</v>
      </c>
      <c r="I193" s="241" t="s">
        <v>185</v>
      </c>
      <c r="J193" s="274" t="s">
        <v>428</v>
      </c>
      <c r="K193" s="275" t="s">
        <v>912</v>
      </c>
      <c r="L193" s="627" t="s">
        <v>433</v>
      </c>
      <c r="M193" s="44" t="s">
        <v>859</v>
      </c>
      <c r="N193" s="44" t="s">
        <v>859</v>
      </c>
      <c r="O193" s="294" t="s">
        <v>859</v>
      </c>
      <c r="P193" s="39"/>
      <c r="Q193" s="102">
        <v>0</v>
      </c>
      <c r="R193" s="102">
        <v>0</v>
      </c>
      <c r="S193" s="110"/>
      <c r="T193" s="21"/>
      <c r="U193" s="21"/>
      <c r="V193" s="21"/>
      <c r="W193" s="21"/>
      <c r="X193" s="21"/>
      <c r="Y193" s="21"/>
      <c r="Z193" s="21"/>
      <c r="AA193" s="21"/>
      <c r="AB193" s="21"/>
      <c r="AC193" s="21"/>
      <c r="AD193" s="21"/>
      <c r="AE193" s="21"/>
      <c r="AF193" s="21"/>
      <c r="AG193" s="21"/>
    </row>
    <row r="194" spans="1:33" ht="15.75" customHeight="1">
      <c r="A194" s="44" t="s">
        <v>109</v>
      </c>
      <c r="B194" s="44" t="s">
        <v>1311</v>
      </c>
      <c r="C194" s="41" t="s">
        <v>641</v>
      </c>
      <c r="D194" s="61" t="s">
        <v>149</v>
      </c>
      <c r="E194" s="628" t="s">
        <v>1531</v>
      </c>
      <c r="F194" s="267" t="s">
        <v>1363</v>
      </c>
      <c r="G194" s="272">
        <v>8.1666666666666676E-3</v>
      </c>
      <c r="H194" s="41" t="s">
        <v>384</v>
      </c>
      <c r="I194" s="241" t="s">
        <v>185</v>
      </c>
      <c r="J194" s="274" t="s">
        <v>1320</v>
      </c>
      <c r="K194" s="275" t="s">
        <v>912</v>
      </c>
      <c r="L194" s="627" t="s">
        <v>433</v>
      </c>
      <c r="M194" s="44" t="s">
        <v>859</v>
      </c>
      <c r="N194" s="44" t="s">
        <v>859</v>
      </c>
      <c r="O194" s="294" t="s">
        <v>859</v>
      </c>
      <c r="P194" s="39"/>
      <c r="Q194" s="102">
        <v>0</v>
      </c>
      <c r="R194" s="102">
        <v>0</v>
      </c>
      <c r="S194" s="110"/>
      <c r="T194" s="21"/>
      <c r="U194" s="21"/>
      <c r="V194" s="21"/>
      <c r="W194" s="21"/>
      <c r="X194" s="21"/>
      <c r="Y194" s="21"/>
      <c r="Z194" s="21"/>
      <c r="AA194" s="21"/>
      <c r="AB194" s="21"/>
      <c r="AC194" s="21"/>
      <c r="AD194" s="21"/>
      <c r="AE194" s="21"/>
      <c r="AF194" s="21"/>
      <c r="AG194" s="21"/>
    </row>
    <row r="195" spans="1:33" ht="15.75" customHeight="1">
      <c r="A195" s="44" t="s">
        <v>109</v>
      </c>
      <c r="B195" s="44" t="s">
        <v>1311</v>
      </c>
      <c r="C195" s="41" t="s">
        <v>641</v>
      </c>
      <c r="D195" s="61" t="s">
        <v>149</v>
      </c>
      <c r="E195" s="628" t="s">
        <v>1339</v>
      </c>
      <c r="F195" s="41" t="s">
        <v>1532</v>
      </c>
      <c r="G195" s="629" t="s">
        <v>428</v>
      </c>
      <c r="H195" s="41" t="s">
        <v>384</v>
      </c>
      <c r="I195" s="662">
        <v>0.10738766184310738</v>
      </c>
      <c r="J195" s="274" t="s">
        <v>428</v>
      </c>
      <c r="K195" s="275" t="s">
        <v>912</v>
      </c>
      <c r="L195" s="627" t="s">
        <v>433</v>
      </c>
      <c r="M195" s="44" t="s">
        <v>859</v>
      </c>
      <c r="N195" s="44" t="s">
        <v>859</v>
      </c>
      <c r="O195" s="44" t="s">
        <v>859</v>
      </c>
      <c r="P195" s="39" t="s">
        <v>1533</v>
      </c>
      <c r="Q195" s="102">
        <v>0</v>
      </c>
      <c r="R195" s="102">
        <v>0</v>
      </c>
      <c r="S195" s="110"/>
      <c r="T195" s="21"/>
      <c r="U195" s="21"/>
      <c r="V195" s="21"/>
      <c r="W195" s="21"/>
      <c r="X195" s="21"/>
      <c r="Y195" s="21"/>
      <c r="Z195" s="21"/>
      <c r="AA195" s="21"/>
      <c r="AB195" s="21"/>
      <c r="AC195" s="21"/>
      <c r="AD195" s="21"/>
      <c r="AE195" s="21"/>
      <c r="AF195" s="21"/>
      <c r="AG195" s="21"/>
    </row>
    <row r="196" spans="1:33" ht="15.75" customHeight="1">
      <c r="A196" s="44" t="s">
        <v>109</v>
      </c>
      <c r="B196" s="44" t="s">
        <v>1311</v>
      </c>
      <c r="C196" s="41" t="s">
        <v>641</v>
      </c>
      <c r="D196" s="61" t="s">
        <v>149</v>
      </c>
      <c r="E196" s="628" t="s">
        <v>1339</v>
      </c>
      <c r="F196" s="41" t="s">
        <v>1534</v>
      </c>
      <c r="G196" s="629" t="s">
        <v>428</v>
      </c>
      <c r="H196" s="41" t="s">
        <v>384</v>
      </c>
      <c r="I196" s="667"/>
      <c r="J196" s="243" t="s">
        <v>428</v>
      </c>
      <c r="K196" s="275" t="s">
        <v>912</v>
      </c>
      <c r="L196" s="41" t="s">
        <v>428</v>
      </c>
      <c r="M196" s="44" t="s">
        <v>859</v>
      </c>
      <c r="N196" s="44" t="s">
        <v>14</v>
      </c>
      <c r="O196" s="44" t="s">
        <v>14</v>
      </c>
      <c r="P196" s="39" t="s">
        <v>1533</v>
      </c>
      <c r="Q196" s="102">
        <v>0</v>
      </c>
      <c r="R196" s="102">
        <v>0</v>
      </c>
      <c r="S196" s="110" t="s">
        <v>1535</v>
      </c>
      <c r="T196" s="21"/>
      <c r="U196" s="21"/>
      <c r="V196" s="21"/>
      <c r="W196" s="21"/>
      <c r="X196" s="21"/>
      <c r="Y196" s="21"/>
      <c r="Z196" s="21"/>
      <c r="AA196" s="21"/>
      <c r="AB196" s="21"/>
      <c r="AC196" s="21"/>
      <c r="AD196" s="21"/>
      <c r="AE196" s="21"/>
      <c r="AF196" s="21"/>
      <c r="AG196" s="21"/>
    </row>
    <row r="197" spans="1:33" ht="15.75" customHeight="1">
      <c r="A197" s="44" t="s">
        <v>109</v>
      </c>
      <c r="B197" s="44" t="s">
        <v>1311</v>
      </c>
      <c r="C197" s="41" t="s">
        <v>641</v>
      </c>
      <c r="D197" s="61" t="s">
        <v>149</v>
      </c>
      <c r="E197" s="628" t="s">
        <v>1339</v>
      </c>
      <c r="F197" s="41" t="s">
        <v>1536</v>
      </c>
      <c r="G197" s="629" t="s">
        <v>428</v>
      </c>
      <c r="H197" s="41" t="s">
        <v>384</v>
      </c>
      <c r="I197" s="667"/>
      <c r="J197" s="274" t="s">
        <v>428</v>
      </c>
      <c r="K197" s="275" t="s">
        <v>912</v>
      </c>
      <c r="L197" s="627" t="s">
        <v>433</v>
      </c>
      <c r="M197" s="44" t="s">
        <v>859</v>
      </c>
      <c r="N197" s="44" t="s">
        <v>859</v>
      </c>
      <c r="O197" s="44" t="s">
        <v>859</v>
      </c>
      <c r="P197" s="39" t="s">
        <v>1533</v>
      </c>
      <c r="Q197" s="102">
        <v>0</v>
      </c>
      <c r="R197" s="102">
        <v>0</v>
      </c>
      <c r="S197" s="110"/>
      <c r="T197" s="21"/>
      <c r="U197" s="21"/>
      <c r="V197" s="21"/>
      <c r="W197" s="21"/>
      <c r="X197" s="21"/>
      <c r="Y197" s="21"/>
      <c r="Z197" s="21"/>
      <c r="AA197" s="21"/>
      <c r="AB197" s="21"/>
      <c r="AC197" s="21"/>
      <c r="AD197" s="21"/>
      <c r="AE197" s="21"/>
      <c r="AF197" s="21"/>
      <c r="AG197" s="21"/>
    </row>
    <row r="198" spans="1:33" ht="15.75" customHeight="1">
      <c r="A198" s="44" t="s">
        <v>109</v>
      </c>
      <c r="B198" s="44" t="s">
        <v>1311</v>
      </c>
      <c r="C198" s="41" t="s">
        <v>641</v>
      </c>
      <c r="D198" s="61" t="s">
        <v>149</v>
      </c>
      <c r="E198" s="628" t="s">
        <v>1342</v>
      </c>
      <c r="F198" s="41" t="s">
        <v>1411</v>
      </c>
      <c r="G198" s="629" t="s">
        <v>428</v>
      </c>
      <c r="H198" s="41" t="s">
        <v>384</v>
      </c>
      <c r="I198" s="666"/>
      <c r="J198" s="274" t="s">
        <v>428</v>
      </c>
      <c r="K198" s="275" t="s">
        <v>912</v>
      </c>
      <c r="L198" s="627" t="s">
        <v>433</v>
      </c>
      <c r="M198" s="44" t="s">
        <v>859</v>
      </c>
      <c r="N198" s="44" t="s">
        <v>859</v>
      </c>
      <c r="O198" s="44" t="s">
        <v>859</v>
      </c>
      <c r="P198" s="39" t="s">
        <v>1340</v>
      </c>
      <c r="Q198" s="102">
        <v>0</v>
      </c>
      <c r="R198" s="102">
        <v>0</v>
      </c>
      <c r="S198" s="110"/>
      <c r="T198" s="21"/>
      <c r="U198" s="21"/>
      <c r="V198" s="21"/>
      <c r="W198" s="21"/>
      <c r="X198" s="21"/>
      <c r="Y198" s="21"/>
      <c r="Z198" s="21"/>
      <c r="AA198" s="21"/>
      <c r="AB198" s="21"/>
      <c r="AC198" s="21"/>
      <c r="AD198" s="21"/>
      <c r="AE198" s="21"/>
      <c r="AF198" s="21"/>
      <c r="AG198" s="21"/>
    </row>
    <row r="199" spans="1:33" ht="15.75" customHeight="1">
      <c r="A199" s="44" t="s">
        <v>109</v>
      </c>
      <c r="B199" s="44" t="s">
        <v>1311</v>
      </c>
      <c r="C199" s="41" t="s">
        <v>641</v>
      </c>
      <c r="D199" s="61" t="s">
        <v>149</v>
      </c>
      <c r="E199" s="628" t="s">
        <v>1537</v>
      </c>
      <c r="F199" s="52" t="s">
        <v>1345</v>
      </c>
      <c r="G199" s="272">
        <v>659.68162908045963</v>
      </c>
      <c r="H199" s="41" t="s">
        <v>384</v>
      </c>
      <c r="I199" s="241" t="s">
        <v>185</v>
      </c>
      <c r="J199" s="274" t="s">
        <v>1320</v>
      </c>
      <c r="K199" s="275" t="s">
        <v>912</v>
      </c>
      <c r="L199" s="41" t="s">
        <v>428</v>
      </c>
      <c r="M199" s="44" t="s">
        <v>859</v>
      </c>
      <c r="N199" s="44" t="s">
        <v>14</v>
      </c>
      <c r="O199" s="294" t="s">
        <v>14</v>
      </c>
      <c r="P199" s="39"/>
      <c r="Q199" s="102">
        <v>6142</v>
      </c>
      <c r="R199" s="102">
        <v>338</v>
      </c>
      <c r="S199" s="110"/>
      <c r="T199" s="21"/>
      <c r="U199" s="21"/>
      <c r="V199" s="21"/>
      <c r="W199" s="21"/>
      <c r="X199" s="21"/>
      <c r="Y199" s="21"/>
      <c r="Z199" s="21"/>
      <c r="AA199" s="21"/>
      <c r="AB199" s="21"/>
      <c r="AC199" s="21"/>
      <c r="AD199" s="21"/>
      <c r="AE199" s="21"/>
      <c r="AF199" s="21"/>
      <c r="AG199" s="21"/>
    </row>
    <row r="200" spans="1:33" ht="15.75" customHeight="1">
      <c r="A200" s="44" t="s">
        <v>109</v>
      </c>
      <c r="B200" s="44" t="s">
        <v>1311</v>
      </c>
      <c r="C200" s="41" t="s">
        <v>641</v>
      </c>
      <c r="D200" s="61" t="s">
        <v>149</v>
      </c>
      <c r="E200" s="628" t="s">
        <v>1538</v>
      </c>
      <c r="F200" s="41" t="s">
        <v>1460</v>
      </c>
      <c r="G200" s="272" t="s">
        <v>428</v>
      </c>
      <c r="H200" s="41" t="s">
        <v>384</v>
      </c>
      <c r="I200" s="241" t="s">
        <v>428</v>
      </c>
      <c r="J200" s="274" t="s">
        <v>428</v>
      </c>
      <c r="K200" s="275" t="s">
        <v>912</v>
      </c>
      <c r="L200" s="627" t="s">
        <v>433</v>
      </c>
      <c r="M200" s="44" t="s">
        <v>859</v>
      </c>
      <c r="N200" s="44" t="s">
        <v>859</v>
      </c>
      <c r="O200" s="294" t="s">
        <v>859</v>
      </c>
      <c r="P200" s="39"/>
      <c r="Q200" s="102">
        <v>0</v>
      </c>
      <c r="R200" s="102">
        <v>0</v>
      </c>
      <c r="S200" s="110"/>
      <c r="T200" s="21"/>
      <c r="U200" s="21"/>
      <c r="V200" s="21"/>
      <c r="W200" s="21"/>
      <c r="X200" s="21"/>
      <c r="Y200" s="21"/>
      <c r="Z200" s="21"/>
      <c r="AA200" s="21"/>
      <c r="AB200" s="21"/>
      <c r="AC200" s="21"/>
      <c r="AD200" s="21"/>
      <c r="AE200" s="21"/>
      <c r="AF200" s="21"/>
      <c r="AG200" s="21"/>
    </row>
    <row r="201" spans="1:33" ht="15.75" customHeight="1">
      <c r="A201" s="44" t="s">
        <v>109</v>
      </c>
      <c r="B201" s="44" t="s">
        <v>1311</v>
      </c>
      <c r="C201" s="41" t="s">
        <v>641</v>
      </c>
      <c r="D201" s="61" t="s">
        <v>149</v>
      </c>
      <c r="E201" s="628" t="s">
        <v>1538</v>
      </c>
      <c r="F201" s="41" t="s">
        <v>1409</v>
      </c>
      <c r="G201" s="272" t="s">
        <v>428</v>
      </c>
      <c r="H201" s="41" t="s">
        <v>384</v>
      </c>
      <c r="I201" s="241" t="s">
        <v>428</v>
      </c>
      <c r="J201" s="274" t="s">
        <v>428</v>
      </c>
      <c r="K201" s="275" t="s">
        <v>912</v>
      </c>
      <c r="L201" s="627" t="s">
        <v>433</v>
      </c>
      <c r="M201" s="44" t="s">
        <v>859</v>
      </c>
      <c r="N201" s="44" t="s">
        <v>859</v>
      </c>
      <c r="O201" s="294" t="s">
        <v>859</v>
      </c>
      <c r="P201" s="39"/>
      <c r="Q201" s="102">
        <v>0</v>
      </c>
      <c r="R201" s="102">
        <v>0</v>
      </c>
      <c r="S201" s="110"/>
      <c r="T201" s="21"/>
      <c r="U201" s="21"/>
      <c r="V201" s="21"/>
      <c r="W201" s="21"/>
      <c r="X201" s="21"/>
      <c r="Y201" s="21"/>
      <c r="Z201" s="21"/>
      <c r="AA201" s="21"/>
      <c r="AB201" s="21"/>
      <c r="AC201" s="21"/>
      <c r="AD201" s="21"/>
      <c r="AE201" s="21"/>
      <c r="AF201" s="21"/>
      <c r="AG201" s="21"/>
    </row>
    <row r="202" spans="1:33" ht="15.75" customHeight="1">
      <c r="A202" s="44" t="s">
        <v>109</v>
      </c>
      <c r="B202" s="44" t="s">
        <v>1311</v>
      </c>
      <c r="C202" s="41" t="s">
        <v>641</v>
      </c>
      <c r="D202" s="61" t="s">
        <v>149</v>
      </c>
      <c r="E202" s="628" t="s">
        <v>1538</v>
      </c>
      <c r="F202" s="41" t="s">
        <v>1497</v>
      </c>
      <c r="G202" s="272">
        <v>8.4993333333333324E-2</v>
      </c>
      <c r="H202" s="41" t="s">
        <v>384</v>
      </c>
      <c r="I202" s="241" t="s">
        <v>428</v>
      </c>
      <c r="J202" s="274" t="s">
        <v>1320</v>
      </c>
      <c r="K202" s="275" t="s">
        <v>912</v>
      </c>
      <c r="L202" s="627" t="s">
        <v>433</v>
      </c>
      <c r="M202" s="44" t="s">
        <v>859</v>
      </c>
      <c r="N202" s="44" t="s">
        <v>859</v>
      </c>
      <c r="O202" s="294" t="s">
        <v>859</v>
      </c>
      <c r="P202" s="39"/>
      <c r="Q202" s="102">
        <v>123</v>
      </c>
      <c r="R202" s="102">
        <v>3</v>
      </c>
      <c r="S202" s="110" t="s">
        <v>1366</v>
      </c>
      <c r="T202" s="21"/>
      <c r="U202" s="21"/>
      <c r="V202" s="21"/>
      <c r="W202" s="21"/>
      <c r="X202" s="21"/>
      <c r="Y202" s="21"/>
      <c r="Z202" s="21"/>
      <c r="AA202" s="21"/>
      <c r="AB202" s="21"/>
      <c r="AC202" s="21"/>
      <c r="AD202" s="21"/>
      <c r="AE202" s="21"/>
      <c r="AF202" s="21"/>
      <c r="AG202" s="21"/>
    </row>
    <row r="203" spans="1:33" ht="15.75" customHeight="1">
      <c r="A203" s="44" t="s">
        <v>109</v>
      </c>
      <c r="B203" s="44" t="s">
        <v>1311</v>
      </c>
      <c r="C203" s="41" t="s">
        <v>641</v>
      </c>
      <c r="D203" s="61" t="s">
        <v>149</v>
      </c>
      <c r="E203" s="628" t="s">
        <v>1538</v>
      </c>
      <c r="F203" s="41" t="s">
        <v>1539</v>
      </c>
      <c r="G203" s="272" t="s">
        <v>428</v>
      </c>
      <c r="H203" s="41" t="s">
        <v>384</v>
      </c>
      <c r="I203" s="241" t="s">
        <v>428</v>
      </c>
      <c r="J203" s="274" t="s">
        <v>428</v>
      </c>
      <c r="K203" s="275" t="s">
        <v>912</v>
      </c>
      <c r="L203" s="627" t="s">
        <v>433</v>
      </c>
      <c r="M203" s="44" t="s">
        <v>859</v>
      </c>
      <c r="N203" s="44" t="s">
        <v>859</v>
      </c>
      <c r="O203" s="294" t="s">
        <v>859</v>
      </c>
      <c r="P203" s="39"/>
      <c r="Q203" s="102">
        <v>0</v>
      </c>
      <c r="R203" s="102">
        <v>0</v>
      </c>
      <c r="S203" s="110"/>
      <c r="T203" s="21"/>
      <c r="U203" s="21"/>
      <c r="V203" s="21"/>
      <c r="W203" s="21"/>
      <c r="X203" s="21"/>
      <c r="Y203" s="21"/>
      <c r="Z203" s="21"/>
      <c r="AA203" s="21"/>
      <c r="AB203" s="21"/>
      <c r="AC203" s="21"/>
      <c r="AD203" s="21"/>
      <c r="AE203" s="21"/>
      <c r="AF203" s="21"/>
      <c r="AG203" s="21"/>
    </row>
    <row r="204" spans="1:33" ht="15.75" customHeight="1">
      <c r="A204" s="44" t="s">
        <v>109</v>
      </c>
      <c r="B204" s="44" t="s">
        <v>1311</v>
      </c>
      <c r="C204" s="41" t="s">
        <v>641</v>
      </c>
      <c r="D204" s="61" t="s">
        <v>149</v>
      </c>
      <c r="E204" s="628" t="s">
        <v>1538</v>
      </c>
      <c r="F204" s="41" t="s">
        <v>1443</v>
      </c>
      <c r="G204" s="272" t="s">
        <v>428</v>
      </c>
      <c r="H204" s="41" t="s">
        <v>384</v>
      </c>
      <c r="I204" s="241" t="s">
        <v>428</v>
      </c>
      <c r="J204" s="274" t="s">
        <v>428</v>
      </c>
      <c r="K204" s="275" t="s">
        <v>912</v>
      </c>
      <c r="L204" s="627" t="s">
        <v>433</v>
      </c>
      <c r="M204" s="44" t="s">
        <v>859</v>
      </c>
      <c r="N204" s="44" t="s">
        <v>859</v>
      </c>
      <c r="O204" s="294" t="s">
        <v>859</v>
      </c>
      <c r="P204" s="39"/>
      <c r="Q204" s="102">
        <v>0</v>
      </c>
      <c r="R204" s="102">
        <v>0</v>
      </c>
      <c r="S204" s="110"/>
      <c r="T204" s="21"/>
      <c r="U204" s="21"/>
      <c r="V204" s="21"/>
      <c r="W204" s="21"/>
      <c r="X204" s="21"/>
      <c r="Y204" s="21"/>
      <c r="Z204" s="21"/>
      <c r="AA204" s="21"/>
      <c r="AB204" s="21"/>
      <c r="AC204" s="21"/>
      <c r="AD204" s="21"/>
      <c r="AE204" s="21"/>
      <c r="AF204" s="21"/>
      <c r="AG204" s="21"/>
    </row>
    <row r="205" spans="1:33" ht="15.75" customHeight="1">
      <c r="A205" s="44" t="s">
        <v>109</v>
      </c>
      <c r="B205" s="44" t="s">
        <v>1311</v>
      </c>
      <c r="C205" s="41" t="s">
        <v>641</v>
      </c>
      <c r="D205" s="61" t="s">
        <v>149</v>
      </c>
      <c r="E205" s="628" t="s">
        <v>1538</v>
      </c>
      <c r="F205" s="41" t="s">
        <v>1498</v>
      </c>
      <c r="G205" s="272">
        <v>0.12133333333333333</v>
      </c>
      <c r="H205" s="41" t="s">
        <v>384</v>
      </c>
      <c r="I205" s="241" t="s">
        <v>428</v>
      </c>
      <c r="J205" s="274" t="s">
        <v>1320</v>
      </c>
      <c r="K205" s="275" t="s">
        <v>912</v>
      </c>
      <c r="L205" s="627" t="s">
        <v>433</v>
      </c>
      <c r="M205" s="44" t="s">
        <v>859</v>
      </c>
      <c r="N205" s="44" t="s">
        <v>859</v>
      </c>
      <c r="O205" s="294" t="s">
        <v>859</v>
      </c>
      <c r="P205" s="39"/>
      <c r="Q205" s="102">
        <v>0</v>
      </c>
      <c r="R205" s="102">
        <v>0</v>
      </c>
      <c r="S205" s="110"/>
      <c r="T205" s="21"/>
      <c r="U205" s="21"/>
      <c r="V205" s="21"/>
      <c r="W205" s="21"/>
      <c r="X205" s="21"/>
      <c r="Y205" s="21"/>
      <c r="Z205" s="21"/>
      <c r="AA205" s="21"/>
      <c r="AB205" s="21"/>
      <c r="AC205" s="21"/>
      <c r="AD205" s="21"/>
      <c r="AE205" s="21"/>
      <c r="AF205" s="21"/>
      <c r="AG205" s="21"/>
    </row>
    <row r="206" spans="1:33" ht="15.75" customHeight="1">
      <c r="A206" s="44" t="s">
        <v>109</v>
      </c>
      <c r="B206" s="44" t="s">
        <v>1311</v>
      </c>
      <c r="C206" s="41" t="s">
        <v>641</v>
      </c>
      <c r="D206" s="61" t="s">
        <v>149</v>
      </c>
      <c r="E206" s="628" t="s">
        <v>1538</v>
      </c>
      <c r="F206" s="41" t="s">
        <v>1540</v>
      </c>
      <c r="G206" s="272">
        <v>2.4983799999999996</v>
      </c>
      <c r="H206" s="41" t="s">
        <v>384</v>
      </c>
      <c r="I206" s="241" t="s">
        <v>428</v>
      </c>
      <c r="J206" s="274" t="s">
        <v>1320</v>
      </c>
      <c r="K206" s="275" t="s">
        <v>912</v>
      </c>
      <c r="L206" s="627" t="s">
        <v>433</v>
      </c>
      <c r="M206" s="44" t="s">
        <v>859</v>
      </c>
      <c r="N206" s="44" t="s">
        <v>859</v>
      </c>
      <c r="O206" s="294" t="s">
        <v>859</v>
      </c>
      <c r="P206" s="39"/>
      <c r="Q206" s="102">
        <v>236</v>
      </c>
      <c r="R206" s="102">
        <v>31</v>
      </c>
      <c r="S206" s="110" t="s">
        <v>1366</v>
      </c>
      <c r="T206" s="21"/>
      <c r="U206" s="21"/>
      <c r="V206" s="21"/>
      <c r="W206" s="21"/>
      <c r="X206" s="21"/>
      <c r="Y206" s="21"/>
      <c r="Z206" s="21"/>
      <c r="AA206" s="21"/>
      <c r="AB206" s="21"/>
      <c r="AC206" s="21"/>
      <c r="AD206" s="21"/>
      <c r="AE206" s="21"/>
      <c r="AF206" s="21"/>
      <c r="AG206" s="21"/>
    </row>
    <row r="207" spans="1:33" ht="15.75" customHeight="1">
      <c r="A207" s="44" t="s">
        <v>109</v>
      </c>
      <c r="B207" s="44" t="s">
        <v>1311</v>
      </c>
      <c r="C207" s="41" t="s">
        <v>641</v>
      </c>
      <c r="D207" s="61" t="s">
        <v>149</v>
      </c>
      <c r="E207" s="628" t="s">
        <v>1538</v>
      </c>
      <c r="F207" s="41" t="s">
        <v>1517</v>
      </c>
      <c r="G207" s="272">
        <v>13.203053333333335</v>
      </c>
      <c r="H207" s="41" t="s">
        <v>384</v>
      </c>
      <c r="I207" s="241">
        <v>2.0000000000000002E-5</v>
      </c>
      <c r="J207" s="274" t="s">
        <v>1320</v>
      </c>
      <c r="K207" s="275" t="s">
        <v>912</v>
      </c>
      <c r="L207" s="627" t="s">
        <v>433</v>
      </c>
      <c r="M207" s="44" t="s">
        <v>859</v>
      </c>
      <c r="N207" s="44" t="s">
        <v>859</v>
      </c>
      <c r="O207" s="294" t="s">
        <v>859</v>
      </c>
      <c r="P207" s="39"/>
      <c r="Q207" s="102">
        <f>1335+1139</f>
        <v>2474</v>
      </c>
      <c r="R207" s="102">
        <f>13+27</f>
        <v>40</v>
      </c>
      <c r="S207" s="110" t="s">
        <v>1366</v>
      </c>
      <c r="T207" s="21"/>
      <c r="U207" s="21"/>
      <c r="V207" s="21"/>
      <c r="W207" s="21"/>
      <c r="X207" s="21"/>
      <c r="Y207" s="21"/>
      <c r="Z207" s="21"/>
      <c r="AA207" s="21"/>
      <c r="AB207" s="21"/>
      <c r="AC207" s="21"/>
      <c r="AD207" s="21"/>
      <c r="AE207" s="21"/>
      <c r="AF207" s="21"/>
      <c r="AG207" s="21"/>
    </row>
    <row r="208" spans="1:33" ht="15.75" customHeight="1">
      <c r="A208" s="44" t="s">
        <v>109</v>
      </c>
      <c r="B208" s="44" t="s">
        <v>1311</v>
      </c>
      <c r="C208" s="41" t="s">
        <v>641</v>
      </c>
      <c r="D208" s="61" t="s">
        <v>149</v>
      </c>
      <c r="E208" s="628" t="s">
        <v>1538</v>
      </c>
      <c r="F208" s="41" t="s">
        <v>1541</v>
      </c>
      <c r="G208" s="272">
        <v>177.67102233333335</v>
      </c>
      <c r="H208" s="41" t="s">
        <v>384</v>
      </c>
      <c r="I208" s="241">
        <v>0.376</v>
      </c>
      <c r="J208" s="274" t="s">
        <v>1320</v>
      </c>
      <c r="K208" s="275" t="s">
        <v>912</v>
      </c>
      <c r="L208" s="627" t="s">
        <v>433</v>
      </c>
      <c r="M208" s="44" t="s">
        <v>859</v>
      </c>
      <c r="N208" s="44" t="s">
        <v>14</v>
      </c>
      <c r="O208" s="294" t="s">
        <v>859</v>
      </c>
      <c r="P208" s="39" t="s">
        <v>1542</v>
      </c>
      <c r="Q208" s="102">
        <f>2735+435</f>
        <v>3170</v>
      </c>
      <c r="R208" s="102">
        <f>301+25</f>
        <v>326</v>
      </c>
      <c r="S208" s="110"/>
      <c r="T208" s="21"/>
      <c r="U208" s="21"/>
      <c r="V208" s="21"/>
      <c r="W208" s="21"/>
      <c r="X208" s="21"/>
      <c r="Y208" s="21"/>
      <c r="Z208" s="21"/>
      <c r="AA208" s="21"/>
      <c r="AB208" s="21"/>
      <c r="AC208" s="21"/>
      <c r="AD208" s="21"/>
      <c r="AE208" s="21"/>
      <c r="AF208" s="21"/>
      <c r="AG208" s="21"/>
    </row>
    <row r="209" spans="1:33" ht="15.75" customHeight="1">
      <c r="A209" s="44" t="s">
        <v>109</v>
      </c>
      <c r="B209" s="44" t="s">
        <v>1311</v>
      </c>
      <c r="C209" s="41" t="s">
        <v>641</v>
      </c>
      <c r="D209" s="61" t="s">
        <v>149</v>
      </c>
      <c r="E209" s="628" t="s">
        <v>1543</v>
      </c>
      <c r="F209" s="41" t="s">
        <v>1345</v>
      </c>
      <c r="G209" s="629" t="s">
        <v>428</v>
      </c>
      <c r="H209" s="41" t="s">
        <v>384</v>
      </c>
      <c r="I209" s="241" t="s">
        <v>185</v>
      </c>
      <c r="J209" s="274" t="s">
        <v>428</v>
      </c>
      <c r="K209" s="275" t="s">
        <v>912</v>
      </c>
      <c r="L209" s="627" t="s">
        <v>433</v>
      </c>
      <c r="M209" s="44" t="s">
        <v>859</v>
      </c>
      <c r="N209" s="44" t="s">
        <v>859</v>
      </c>
      <c r="O209" s="294" t="s">
        <v>859</v>
      </c>
      <c r="P209" s="39"/>
      <c r="Q209" s="102">
        <v>0</v>
      </c>
      <c r="R209" s="102">
        <v>0</v>
      </c>
      <c r="S209" s="110"/>
      <c r="T209" s="21"/>
      <c r="U209" s="21"/>
      <c r="V209" s="21"/>
      <c r="W209" s="21"/>
      <c r="X209" s="21"/>
      <c r="Y209" s="21"/>
      <c r="Z209" s="21"/>
      <c r="AA209" s="21"/>
      <c r="AB209" s="21"/>
      <c r="AC209" s="21"/>
      <c r="AD209" s="21"/>
      <c r="AE209" s="21"/>
      <c r="AF209" s="21"/>
      <c r="AG209" s="21"/>
    </row>
    <row r="210" spans="1:33" ht="15.75" customHeight="1">
      <c r="A210" s="44" t="s">
        <v>109</v>
      </c>
      <c r="B210" s="44" t="s">
        <v>1311</v>
      </c>
      <c r="C210" s="41" t="s">
        <v>641</v>
      </c>
      <c r="D210" s="61" t="s">
        <v>149</v>
      </c>
      <c r="E210" s="628" t="s">
        <v>1544</v>
      </c>
      <c r="F210" s="41" t="s">
        <v>1345</v>
      </c>
      <c r="G210" s="272">
        <v>8.3986333333333345</v>
      </c>
      <c r="H210" s="41" t="s">
        <v>384</v>
      </c>
      <c r="I210" s="241" t="s">
        <v>185</v>
      </c>
      <c r="J210" s="274" t="s">
        <v>1320</v>
      </c>
      <c r="K210" s="275" t="s">
        <v>912</v>
      </c>
      <c r="L210" s="627" t="s">
        <v>433</v>
      </c>
      <c r="M210" s="44" t="s">
        <v>859</v>
      </c>
      <c r="N210" s="44" t="s">
        <v>14</v>
      </c>
      <c r="O210" s="294" t="s">
        <v>14</v>
      </c>
      <c r="P210" s="39"/>
      <c r="Q210" s="102">
        <v>28909</v>
      </c>
      <c r="R210" s="102">
        <v>1100</v>
      </c>
      <c r="S210" s="110"/>
      <c r="T210" s="21"/>
      <c r="U210" s="21"/>
      <c r="V210" s="21"/>
      <c r="W210" s="21"/>
      <c r="X210" s="21"/>
      <c r="Y210" s="21"/>
      <c r="Z210" s="21"/>
      <c r="AA210" s="21"/>
      <c r="AB210" s="21"/>
      <c r="AC210" s="21"/>
      <c r="AD210" s="21"/>
      <c r="AE210" s="21"/>
      <c r="AF210" s="21"/>
      <c r="AG210" s="21"/>
    </row>
    <row r="211" spans="1:33" ht="15.75" customHeight="1">
      <c r="A211" s="44" t="s">
        <v>109</v>
      </c>
      <c r="B211" s="44" t="s">
        <v>1311</v>
      </c>
      <c r="C211" s="41" t="s">
        <v>641</v>
      </c>
      <c r="D211" s="61" t="s">
        <v>149</v>
      </c>
      <c r="E211" s="628" t="s">
        <v>1344</v>
      </c>
      <c r="F211" s="41" t="s">
        <v>1345</v>
      </c>
      <c r="G211" s="272">
        <v>0.85035666666666676</v>
      </c>
      <c r="H211" s="41" t="s">
        <v>384</v>
      </c>
      <c r="I211" s="241" t="s">
        <v>185</v>
      </c>
      <c r="J211" s="274" t="s">
        <v>1320</v>
      </c>
      <c r="K211" s="275" t="s">
        <v>912</v>
      </c>
      <c r="L211" s="627" t="s">
        <v>433</v>
      </c>
      <c r="M211" s="44" t="s">
        <v>859</v>
      </c>
      <c r="N211" s="44" t="s">
        <v>859</v>
      </c>
      <c r="O211" s="294" t="s">
        <v>14</v>
      </c>
      <c r="P211" s="39"/>
      <c r="Q211" s="102">
        <f>40+16</f>
        <v>56</v>
      </c>
      <c r="R211" s="102">
        <f>14+10</f>
        <v>24</v>
      </c>
      <c r="S211" s="110" t="s">
        <v>1366</v>
      </c>
      <c r="T211" s="21"/>
      <c r="U211" s="21"/>
      <c r="V211" s="21"/>
      <c r="W211" s="21"/>
      <c r="X211" s="21"/>
      <c r="Y211" s="21"/>
      <c r="Z211" s="21"/>
      <c r="AA211" s="21"/>
      <c r="AB211" s="21"/>
      <c r="AC211" s="21"/>
      <c r="AD211" s="21"/>
      <c r="AE211" s="21"/>
      <c r="AF211" s="21"/>
      <c r="AG211" s="21"/>
    </row>
    <row r="212" spans="1:33" ht="15.75" customHeight="1">
      <c r="A212" s="44" t="s">
        <v>109</v>
      </c>
      <c r="B212" s="44" t="s">
        <v>1311</v>
      </c>
      <c r="C212" s="41" t="s">
        <v>641</v>
      </c>
      <c r="D212" s="61" t="s">
        <v>149</v>
      </c>
      <c r="E212" s="628" t="s">
        <v>1347</v>
      </c>
      <c r="F212" s="267" t="s">
        <v>1545</v>
      </c>
      <c r="G212" s="272">
        <v>20531.105097580461</v>
      </c>
      <c r="H212" s="41" t="s">
        <v>384</v>
      </c>
      <c r="I212" s="241" t="s">
        <v>1546</v>
      </c>
      <c r="J212" s="274" t="s">
        <v>1320</v>
      </c>
      <c r="K212" s="275" t="s">
        <v>912</v>
      </c>
      <c r="L212" s="41" t="s">
        <v>428</v>
      </c>
      <c r="M212" s="44" t="s">
        <v>859</v>
      </c>
      <c r="N212" s="44" t="s">
        <v>14</v>
      </c>
      <c r="O212" s="294" t="s">
        <v>14</v>
      </c>
      <c r="P212" s="39" t="s">
        <v>1547</v>
      </c>
      <c r="Q212" s="102">
        <f>9404+7066</f>
        <v>16470</v>
      </c>
      <c r="R212" s="102">
        <f>351+264</f>
        <v>615</v>
      </c>
      <c r="S212" s="110"/>
      <c r="T212" s="21"/>
      <c r="U212" s="21"/>
      <c r="V212" s="21"/>
      <c r="W212" s="21"/>
      <c r="X212" s="21"/>
      <c r="Y212" s="21"/>
      <c r="Z212" s="21"/>
      <c r="AA212" s="21"/>
      <c r="AB212" s="21"/>
      <c r="AC212" s="21"/>
      <c r="AD212" s="21"/>
      <c r="AE212" s="21"/>
      <c r="AF212" s="21"/>
      <c r="AG212" s="21"/>
    </row>
    <row r="213" spans="1:33" ht="15.75" customHeight="1">
      <c r="A213" s="44" t="s">
        <v>109</v>
      </c>
      <c r="B213" s="44" t="s">
        <v>1311</v>
      </c>
      <c r="C213" s="41" t="s">
        <v>641</v>
      </c>
      <c r="D213" s="61" t="s">
        <v>149</v>
      </c>
      <c r="E213" s="628" t="s">
        <v>1347</v>
      </c>
      <c r="F213" s="41" t="s">
        <v>1425</v>
      </c>
      <c r="G213" s="272">
        <v>17955.867129506409</v>
      </c>
      <c r="H213" s="41" t="s">
        <v>384</v>
      </c>
      <c r="I213" s="241">
        <v>0.25869999999999999</v>
      </c>
      <c r="J213" s="274" t="s">
        <v>1320</v>
      </c>
      <c r="K213" s="275" t="s">
        <v>912</v>
      </c>
      <c r="L213" s="41" t="s">
        <v>428</v>
      </c>
      <c r="M213" s="44" t="s">
        <v>859</v>
      </c>
      <c r="N213" s="44" t="s">
        <v>14</v>
      </c>
      <c r="O213" s="294" t="s">
        <v>14</v>
      </c>
      <c r="P213" s="39" t="s">
        <v>1548</v>
      </c>
      <c r="Q213" s="102">
        <v>14761</v>
      </c>
      <c r="R213" s="102">
        <v>398</v>
      </c>
      <c r="S213" s="110"/>
      <c r="T213" s="21"/>
      <c r="U213" s="21"/>
      <c r="V213" s="21"/>
      <c r="W213" s="21"/>
      <c r="X213" s="21"/>
      <c r="Y213" s="21"/>
      <c r="Z213" s="21"/>
      <c r="AA213" s="21"/>
      <c r="AB213" s="21"/>
      <c r="AC213" s="21"/>
      <c r="AD213" s="21"/>
      <c r="AE213" s="21"/>
      <c r="AF213" s="21"/>
      <c r="AG213" s="21"/>
    </row>
    <row r="214" spans="1:33" ht="15.75" customHeight="1">
      <c r="A214" s="44" t="s">
        <v>109</v>
      </c>
      <c r="B214" s="44" t="s">
        <v>1311</v>
      </c>
      <c r="C214" s="41" t="s">
        <v>641</v>
      </c>
      <c r="D214" s="61" t="s">
        <v>149</v>
      </c>
      <c r="E214" s="628" t="s">
        <v>1549</v>
      </c>
      <c r="F214" s="41" t="s">
        <v>1550</v>
      </c>
      <c r="G214" s="272">
        <v>525.58787333333339</v>
      </c>
      <c r="H214" s="41" t="s">
        <v>384</v>
      </c>
      <c r="I214" s="241" t="s">
        <v>185</v>
      </c>
      <c r="J214" s="274" t="s">
        <v>1320</v>
      </c>
      <c r="K214" s="275" t="s">
        <v>912</v>
      </c>
      <c r="L214" s="41" t="s">
        <v>428</v>
      </c>
      <c r="M214" s="44" t="s">
        <v>859</v>
      </c>
      <c r="N214" s="44" t="s">
        <v>14</v>
      </c>
      <c r="O214" s="294" t="s">
        <v>14</v>
      </c>
      <c r="P214" s="39" t="s">
        <v>1551</v>
      </c>
      <c r="Q214" s="102">
        <f>3800+3723</f>
        <v>7523</v>
      </c>
      <c r="R214" s="102">
        <f>121+46</f>
        <v>167</v>
      </c>
      <c r="S214" s="110"/>
      <c r="T214" s="21"/>
      <c r="U214" s="21"/>
      <c r="V214" s="21"/>
      <c r="W214" s="21"/>
      <c r="X214" s="21"/>
      <c r="Y214" s="21"/>
      <c r="Z214" s="21"/>
      <c r="AA214" s="21"/>
      <c r="AB214" s="21"/>
      <c r="AC214" s="21"/>
      <c r="AD214" s="21"/>
      <c r="AE214" s="21"/>
      <c r="AF214" s="21"/>
      <c r="AG214" s="21"/>
    </row>
    <row r="215" spans="1:33" ht="15.75" customHeight="1">
      <c r="A215" s="44" t="s">
        <v>109</v>
      </c>
      <c r="B215" s="44" t="s">
        <v>1311</v>
      </c>
      <c r="C215" s="41" t="s">
        <v>641</v>
      </c>
      <c r="D215" s="61" t="s">
        <v>149</v>
      </c>
      <c r="E215" s="628" t="s">
        <v>1552</v>
      </c>
      <c r="F215" s="41" t="s">
        <v>1459</v>
      </c>
      <c r="G215" s="272">
        <v>12.03</v>
      </c>
      <c r="H215" s="41" t="s">
        <v>384</v>
      </c>
      <c r="I215" s="241" t="s">
        <v>185</v>
      </c>
      <c r="J215" s="274" t="s">
        <v>1320</v>
      </c>
      <c r="K215" s="275" t="s">
        <v>912</v>
      </c>
      <c r="L215" s="627" t="s">
        <v>433</v>
      </c>
      <c r="M215" s="44" t="s">
        <v>859</v>
      </c>
      <c r="N215" s="44" t="s">
        <v>859</v>
      </c>
      <c r="O215" s="294" t="s">
        <v>859</v>
      </c>
      <c r="P215" s="39" t="s">
        <v>1551</v>
      </c>
      <c r="Q215" s="102">
        <v>565</v>
      </c>
      <c r="R215" s="102">
        <v>43</v>
      </c>
      <c r="S215" s="110" t="s">
        <v>1366</v>
      </c>
      <c r="T215" s="21"/>
      <c r="U215" s="21"/>
      <c r="V215" s="21"/>
      <c r="W215" s="21"/>
      <c r="X215" s="21"/>
      <c r="Y215" s="21"/>
      <c r="Z215" s="21"/>
      <c r="AA215" s="21"/>
      <c r="AB215" s="21"/>
      <c r="AC215" s="21"/>
      <c r="AD215" s="21"/>
      <c r="AE215" s="21"/>
      <c r="AF215" s="21"/>
      <c r="AG215" s="21"/>
    </row>
    <row r="216" spans="1:33" ht="15.75" customHeight="1">
      <c r="A216" s="44" t="s">
        <v>109</v>
      </c>
      <c r="B216" s="44" t="s">
        <v>1311</v>
      </c>
      <c r="C216" s="41" t="s">
        <v>641</v>
      </c>
      <c r="D216" s="61" t="s">
        <v>149</v>
      </c>
      <c r="E216" s="628" t="s">
        <v>1553</v>
      </c>
      <c r="F216" s="52" t="s">
        <v>1345</v>
      </c>
      <c r="G216" s="272">
        <v>653.18659333333324</v>
      </c>
      <c r="H216" s="41" t="s">
        <v>384</v>
      </c>
      <c r="I216" s="241" t="s">
        <v>185</v>
      </c>
      <c r="J216" s="274" t="s">
        <v>1320</v>
      </c>
      <c r="K216" s="275" t="s">
        <v>912</v>
      </c>
      <c r="L216" s="41" t="s">
        <v>428</v>
      </c>
      <c r="M216" s="44" t="s">
        <v>859</v>
      </c>
      <c r="N216" s="44" t="s">
        <v>14</v>
      </c>
      <c r="O216" s="294" t="s">
        <v>14</v>
      </c>
      <c r="P216" s="39"/>
      <c r="Q216" s="102">
        <f>19402+2368</f>
        <v>21770</v>
      </c>
      <c r="R216" s="102">
        <f>494+172</f>
        <v>666</v>
      </c>
      <c r="S216" s="110"/>
      <c r="T216" s="21"/>
      <c r="U216" s="21"/>
      <c r="V216" s="21"/>
      <c r="W216" s="21"/>
      <c r="X216" s="21"/>
      <c r="Y216" s="21"/>
      <c r="Z216" s="21"/>
      <c r="AA216" s="21"/>
      <c r="AB216" s="21"/>
      <c r="AC216" s="21"/>
      <c r="AD216" s="21"/>
      <c r="AE216" s="21"/>
      <c r="AF216" s="21"/>
      <c r="AG216" s="21"/>
    </row>
    <row r="217" spans="1:33" ht="15.75" customHeight="1">
      <c r="A217" s="44" t="s">
        <v>109</v>
      </c>
      <c r="B217" s="44" t="s">
        <v>1311</v>
      </c>
      <c r="C217" s="41" t="s">
        <v>641</v>
      </c>
      <c r="D217" s="61" t="s">
        <v>149</v>
      </c>
      <c r="E217" s="628" t="s">
        <v>1554</v>
      </c>
      <c r="F217" s="41" t="s">
        <v>1345</v>
      </c>
      <c r="G217" s="272">
        <v>302.2029530555555</v>
      </c>
      <c r="H217" s="41" t="s">
        <v>384</v>
      </c>
      <c r="I217" s="241" t="s">
        <v>185</v>
      </c>
      <c r="J217" s="274" t="s">
        <v>1320</v>
      </c>
      <c r="K217" s="275" t="s">
        <v>912</v>
      </c>
      <c r="L217" s="41" t="s">
        <v>428</v>
      </c>
      <c r="M217" s="44" t="s">
        <v>859</v>
      </c>
      <c r="N217" s="44" t="s">
        <v>14</v>
      </c>
      <c r="O217" s="294" t="s">
        <v>14</v>
      </c>
      <c r="P217" s="39"/>
      <c r="Q217" s="102">
        <f>4093+579</f>
        <v>4672</v>
      </c>
      <c r="R217" s="102">
        <f>392+69</f>
        <v>461</v>
      </c>
      <c r="S217" s="110"/>
      <c r="T217" s="21"/>
      <c r="U217" s="21"/>
      <c r="V217" s="21"/>
      <c r="W217" s="21"/>
      <c r="X217" s="21"/>
      <c r="Y217" s="21"/>
      <c r="Z217" s="21"/>
      <c r="AA217" s="21"/>
      <c r="AB217" s="21"/>
      <c r="AC217" s="21"/>
      <c r="AD217" s="21"/>
      <c r="AE217" s="21"/>
      <c r="AF217" s="21"/>
      <c r="AG217" s="21"/>
    </row>
    <row r="218" spans="1:33" ht="15.75" customHeight="1">
      <c r="A218" s="44" t="s">
        <v>109</v>
      </c>
      <c r="B218" s="44" t="s">
        <v>1311</v>
      </c>
      <c r="C218" s="41" t="s">
        <v>644</v>
      </c>
      <c r="D218" s="61" t="s">
        <v>153</v>
      </c>
      <c r="E218" s="68" t="s">
        <v>1555</v>
      </c>
      <c r="F218" s="39" t="s">
        <v>1556</v>
      </c>
      <c r="G218" s="40" t="s">
        <v>428</v>
      </c>
      <c r="H218" s="41" t="s">
        <v>384</v>
      </c>
      <c r="I218" s="241" t="s">
        <v>185</v>
      </c>
      <c r="J218" s="277">
        <v>0</v>
      </c>
      <c r="K218" s="275" t="s">
        <v>386</v>
      </c>
      <c r="L218" s="41" t="s">
        <v>432</v>
      </c>
      <c r="M218" s="44" t="s">
        <v>859</v>
      </c>
      <c r="N218" s="44" t="s">
        <v>859</v>
      </c>
      <c r="O218" s="44" t="s">
        <v>859</v>
      </c>
      <c r="P218" s="39" t="s">
        <v>1557</v>
      </c>
      <c r="Q218" s="102">
        <v>0</v>
      </c>
      <c r="R218" s="102">
        <v>0</v>
      </c>
      <c r="S218" s="110"/>
      <c r="T218" s="278"/>
      <c r="U218" s="240"/>
      <c r="V218" s="21"/>
      <c r="W218" s="21"/>
      <c r="X218" s="21"/>
      <c r="Y218" s="21"/>
      <c r="Z218" s="21"/>
      <c r="AA218" s="21"/>
      <c r="AB218" s="21"/>
      <c r="AC218" s="21"/>
      <c r="AD218" s="21"/>
      <c r="AE218" s="21"/>
      <c r="AF218" s="21"/>
      <c r="AG218" s="21"/>
    </row>
    <row r="219" spans="1:33" ht="15.75" customHeight="1">
      <c r="A219" s="44" t="s">
        <v>109</v>
      </c>
      <c r="B219" s="44" t="s">
        <v>1311</v>
      </c>
      <c r="C219" s="41" t="s">
        <v>644</v>
      </c>
      <c r="D219" s="61" t="s">
        <v>153</v>
      </c>
      <c r="E219" s="68" t="s">
        <v>1312</v>
      </c>
      <c r="F219" s="39" t="s">
        <v>1558</v>
      </c>
      <c r="G219" s="40">
        <v>23</v>
      </c>
      <c r="H219" s="41" t="s">
        <v>384</v>
      </c>
      <c r="I219" s="241" t="s">
        <v>185</v>
      </c>
      <c r="J219" s="277">
        <v>2.6530702368833987E-2</v>
      </c>
      <c r="K219" s="275" t="s">
        <v>386</v>
      </c>
      <c r="L219" s="41" t="s">
        <v>428</v>
      </c>
      <c r="M219" s="44" t="s">
        <v>859</v>
      </c>
      <c r="N219" s="44" t="s">
        <v>859</v>
      </c>
      <c r="O219" s="44" t="s">
        <v>859</v>
      </c>
      <c r="P219" s="39" t="s">
        <v>1559</v>
      </c>
      <c r="Q219" s="102">
        <v>0</v>
      </c>
      <c r="R219" s="102">
        <v>0</v>
      </c>
      <c r="S219" s="110"/>
      <c r="T219" s="278"/>
      <c r="U219" s="240"/>
      <c r="V219" s="21"/>
      <c r="W219" s="21"/>
      <c r="X219" s="21"/>
      <c r="Y219" s="21"/>
      <c r="Z219" s="21"/>
      <c r="AA219" s="21"/>
      <c r="AB219" s="21"/>
      <c r="AC219" s="21"/>
      <c r="AD219" s="21"/>
      <c r="AE219" s="21"/>
      <c r="AF219" s="21"/>
      <c r="AG219" s="21"/>
    </row>
    <row r="220" spans="1:33" ht="15.75" customHeight="1">
      <c r="A220" s="44" t="s">
        <v>109</v>
      </c>
      <c r="B220" s="44" t="s">
        <v>1311</v>
      </c>
      <c r="C220" s="41" t="s">
        <v>644</v>
      </c>
      <c r="D220" s="61" t="s">
        <v>153</v>
      </c>
      <c r="E220" s="68" t="s">
        <v>1560</v>
      </c>
      <c r="F220" s="39" t="s">
        <v>1561</v>
      </c>
      <c r="G220" s="40" t="s">
        <v>428</v>
      </c>
      <c r="H220" s="41" t="s">
        <v>384</v>
      </c>
      <c r="I220" s="241" t="s">
        <v>185</v>
      </c>
      <c r="J220" s="277">
        <v>0</v>
      </c>
      <c r="K220" s="275" t="s">
        <v>386</v>
      </c>
      <c r="L220" s="41" t="s">
        <v>432</v>
      </c>
      <c r="M220" s="44" t="s">
        <v>859</v>
      </c>
      <c r="N220" s="44" t="s">
        <v>859</v>
      </c>
      <c r="O220" s="44" t="s">
        <v>859</v>
      </c>
      <c r="P220" s="39" t="s">
        <v>1562</v>
      </c>
      <c r="Q220" s="102">
        <v>0</v>
      </c>
      <c r="R220" s="102">
        <v>0</v>
      </c>
      <c r="S220" s="110"/>
      <c r="T220" s="278"/>
      <c r="U220" s="240"/>
      <c r="V220" s="21"/>
      <c r="W220" s="21"/>
      <c r="X220" s="21"/>
      <c r="Y220" s="21"/>
      <c r="Z220" s="21"/>
      <c r="AA220" s="21"/>
      <c r="AB220" s="21"/>
      <c r="AC220" s="21"/>
      <c r="AD220" s="21"/>
      <c r="AE220" s="21"/>
      <c r="AF220" s="21"/>
      <c r="AG220" s="21"/>
    </row>
    <row r="221" spans="1:33" ht="15.75" customHeight="1">
      <c r="A221" s="44" t="s">
        <v>109</v>
      </c>
      <c r="B221" s="44" t="s">
        <v>1311</v>
      </c>
      <c r="C221" s="41" t="s">
        <v>644</v>
      </c>
      <c r="D221" s="61" t="s">
        <v>153</v>
      </c>
      <c r="E221" s="68" t="s">
        <v>1563</v>
      </c>
      <c r="F221" s="39" t="s">
        <v>1564</v>
      </c>
      <c r="G221" s="40">
        <v>5</v>
      </c>
      <c r="H221" s="41" t="s">
        <v>384</v>
      </c>
      <c r="I221" s="241" t="s">
        <v>185</v>
      </c>
      <c r="J221" s="277">
        <v>2.1809936321809499E-3</v>
      </c>
      <c r="K221" s="275" t="s">
        <v>386</v>
      </c>
      <c r="L221" s="41" t="s">
        <v>432</v>
      </c>
      <c r="M221" s="44" t="s">
        <v>859</v>
      </c>
      <c r="N221" s="44" t="s">
        <v>859</v>
      </c>
      <c r="O221" s="44" t="s">
        <v>14</v>
      </c>
      <c r="P221" s="39" t="s">
        <v>1484</v>
      </c>
      <c r="Q221" s="102">
        <v>0</v>
      </c>
      <c r="R221" s="102">
        <v>0</v>
      </c>
      <c r="S221" s="110"/>
      <c r="T221" s="278"/>
      <c r="U221" s="240"/>
      <c r="V221" s="21"/>
      <c r="W221" s="21"/>
      <c r="X221" s="21"/>
      <c r="Y221" s="21"/>
      <c r="Z221" s="21"/>
      <c r="AA221" s="21"/>
      <c r="AB221" s="21"/>
      <c r="AC221" s="21"/>
      <c r="AD221" s="21"/>
      <c r="AE221" s="21"/>
      <c r="AF221" s="21"/>
      <c r="AG221" s="21"/>
    </row>
    <row r="222" spans="1:33" ht="15.75" customHeight="1">
      <c r="A222" s="44" t="s">
        <v>109</v>
      </c>
      <c r="B222" s="44" t="s">
        <v>1311</v>
      </c>
      <c r="C222" s="41" t="s">
        <v>644</v>
      </c>
      <c r="D222" s="61" t="s">
        <v>153</v>
      </c>
      <c r="E222" s="68" t="s">
        <v>1565</v>
      </c>
      <c r="F222" s="39" t="s">
        <v>1564</v>
      </c>
      <c r="G222" s="40">
        <v>985</v>
      </c>
      <c r="H222" s="41" t="s">
        <v>384</v>
      </c>
      <c r="I222" s="241" t="s">
        <v>185</v>
      </c>
      <c r="J222" s="277">
        <v>0.46887632468685064</v>
      </c>
      <c r="K222" s="275" t="s">
        <v>386</v>
      </c>
      <c r="L222" s="41" t="s">
        <v>428</v>
      </c>
      <c r="M222" s="44" t="s">
        <v>859</v>
      </c>
      <c r="N222" s="44" t="s">
        <v>14</v>
      </c>
      <c r="O222" s="44" t="s">
        <v>14</v>
      </c>
      <c r="P222" s="39" t="s">
        <v>1566</v>
      </c>
      <c r="Q222" s="102">
        <v>61313</v>
      </c>
      <c r="R222" s="102">
        <v>676</v>
      </c>
      <c r="S222" s="110"/>
      <c r="T222" s="278"/>
      <c r="U222" s="240"/>
      <c r="V222" s="21"/>
      <c r="W222" s="21"/>
      <c r="X222" s="21"/>
      <c r="Y222" s="21"/>
      <c r="Z222" s="21"/>
      <c r="AA222" s="21"/>
      <c r="AB222" s="21"/>
      <c r="AC222" s="21"/>
      <c r="AD222" s="21"/>
      <c r="AE222" s="21"/>
      <c r="AF222" s="21"/>
      <c r="AG222" s="21"/>
    </row>
    <row r="223" spans="1:33" ht="15.75" customHeight="1">
      <c r="A223" s="44" t="s">
        <v>109</v>
      </c>
      <c r="B223" s="44" t="s">
        <v>1311</v>
      </c>
      <c r="C223" s="41" t="s">
        <v>644</v>
      </c>
      <c r="D223" s="61" t="s">
        <v>153</v>
      </c>
      <c r="E223" s="68" t="s">
        <v>1567</v>
      </c>
      <c r="F223" s="39" t="s">
        <v>1561</v>
      </c>
      <c r="G223" s="40" t="s">
        <v>428</v>
      </c>
      <c r="H223" s="41" t="s">
        <v>384</v>
      </c>
      <c r="I223" s="241" t="s">
        <v>185</v>
      </c>
      <c r="J223" s="277">
        <v>0</v>
      </c>
      <c r="K223" s="275" t="s">
        <v>386</v>
      </c>
      <c r="L223" s="41" t="s">
        <v>432</v>
      </c>
      <c r="M223" s="44" t="s">
        <v>859</v>
      </c>
      <c r="N223" s="44" t="s">
        <v>859</v>
      </c>
      <c r="O223" s="44" t="s">
        <v>859</v>
      </c>
      <c r="P223" s="39" t="s">
        <v>1568</v>
      </c>
      <c r="Q223" s="102">
        <v>0</v>
      </c>
      <c r="R223" s="102">
        <v>0</v>
      </c>
      <c r="S223" s="110"/>
      <c r="T223" s="278"/>
      <c r="U223" s="240"/>
      <c r="V223" s="21"/>
      <c r="W223" s="21"/>
      <c r="X223" s="21"/>
      <c r="Y223" s="21"/>
      <c r="Z223" s="21"/>
      <c r="AA223" s="21"/>
      <c r="AB223" s="21"/>
      <c r="AC223" s="21"/>
      <c r="AD223" s="21"/>
      <c r="AE223" s="21"/>
      <c r="AF223" s="21"/>
      <c r="AG223" s="21"/>
    </row>
    <row r="224" spans="1:33" ht="15.75" customHeight="1">
      <c r="A224" s="44" t="s">
        <v>109</v>
      </c>
      <c r="B224" s="44" t="s">
        <v>1311</v>
      </c>
      <c r="C224" s="41" t="s">
        <v>644</v>
      </c>
      <c r="D224" s="61" t="s">
        <v>153</v>
      </c>
      <c r="E224" s="68" t="s">
        <v>1569</v>
      </c>
      <c r="F224" s="39" t="s">
        <v>1558</v>
      </c>
      <c r="G224" s="40">
        <v>266</v>
      </c>
      <c r="H224" s="41" t="s">
        <v>384</v>
      </c>
      <c r="I224" s="241" t="s">
        <v>185</v>
      </c>
      <c r="J224" s="277">
        <v>4.4775239320062665E-2</v>
      </c>
      <c r="K224" s="275" t="s">
        <v>386</v>
      </c>
      <c r="L224" s="41" t="s">
        <v>432</v>
      </c>
      <c r="M224" s="44" t="s">
        <v>859</v>
      </c>
      <c r="N224" s="44" t="s">
        <v>859</v>
      </c>
      <c r="O224" s="44" t="s">
        <v>859</v>
      </c>
      <c r="P224" s="39"/>
      <c r="Q224" s="102">
        <v>0</v>
      </c>
      <c r="R224" s="102">
        <v>0</v>
      </c>
      <c r="S224" s="110"/>
      <c r="T224" s="278"/>
      <c r="U224" s="240"/>
      <c r="V224" s="21"/>
      <c r="W224" s="21"/>
      <c r="X224" s="21"/>
      <c r="Y224" s="21"/>
      <c r="Z224" s="21"/>
      <c r="AA224" s="21"/>
      <c r="AB224" s="21"/>
      <c r="AC224" s="21"/>
      <c r="AD224" s="21"/>
      <c r="AE224" s="21"/>
      <c r="AF224" s="21"/>
      <c r="AG224" s="21"/>
    </row>
    <row r="225" spans="1:33" ht="15.75" customHeight="1">
      <c r="A225" s="44" t="s">
        <v>109</v>
      </c>
      <c r="B225" s="44" t="s">
        <v>1311</v>
      </c>
      <c r="C225" s="41" t="s">
        <v>644</v>
      </c>
      <c r="D225" s="61" t="s">
        <v>153</v>
      </c>
      <c r="E225" s="68" t="s">
        <v>1570</v>
      </c>
      <c r="F225" s="39" t="s">
        <v>1571</v>
      </c>
      <c r="G225" s="40" t="s">
        <v>428</v>
      </c>
      <c r="H225" s="41" t="s">
        <v>384</v>
      </c>
      <c r="I225" s="241" t="s">
        <v>185</v>
      </c>
      <c r="J225" s="277">
        <v>0</v>
      </c>
      <c r="K225" s="275" t="s">
        <v>386</v>
      </c>
      <c r="L225" s="41" t="s">
        <v>432</v>
      </c>
      <c r="M225" s="44" t="s">
        <v>859</v>
      </c>
      <c r="N225" s="44" t="s">
        <v>859</v>
      </c>
      <c r="O225" s="44" t="s">
        <v>859</v>
      </c>
      <c r="P225" s="39" t="s">
        <v>1572</v>
      </c>
      <c r="Q225" s="102">
        <v>0</v>
      </c>
      <c r="R225" s="102">
        <v>0</v>
      </c>
      <c r="S225" s="110"/>
      <c r="T225" s="278"/>
      <c r="U225" s="240"/>
      <c r="V225" s="21"/>
      <c r="W225" s="21"/>
      <c r="X225" s="21"/>
      <c r="Y225" s="21"/>
      <c r="Z225" s="21"/>
      <c r="AA225" s="21"/>
      <c r="AB225" s="21"/>
      <c r="AC225" s="21"/>
      <c r="AD225" s="21"/>
      <c r="AE225" s="21"/>
      <c r="AF225" s="21"/>
      <c r="AG225" s="21"/>
    </row>
    <row r="226" spans="1:33" ht="15.75" customHeight="1">
      <c r="A226" s="44" t="s">
        <v>109</v>
      </c>
      <c r="B226" s="44" t="s">
        <v>1311</v>
      </c>
      <c r="C226" s="41" t="s">
        <v>644</v>
      </c>
      <c r="D226" s="61" t="s">
        <v>153</v>
      </c>
      <c r="E226" s="68" t="s">
        <v>1573</v>
      </c>
      <c r="F226" s="39" t="s">
        <v>1574</v>
      </c>
      <c r="G226" s="40" t="s">
        <v>428</v>
      </c>
      <c r="H226" s="41" t="s">
        <v>384</v>
      </c>
      <c r="I226" s="241" t="s">
        <v>185</v>
      </c>
      <c r="J226" s="277">
        <v>0</v>
      </c>
      <c r="K226" s="275" t="s">
        <v>386</v>
      </c>
      <c r="L226" s="41" t="s">
        <v>432</v>
      </c>
      <c r="M226" s="44" t="s">
        <v>859</v>
      </c>
      <c r="N226" s="44" t="s">
        <v>859</v>
      </c>
      <c r="O226" s="44" t="s">
        <v>859</v>
      </c>
      <c r="P226" s="39" t="s">
        <v>1575</v>
      </c>
      <c r="Q226" s="102">
        <v>0</v>
      </c>
      <c r="R226" s="102">
        <v>0</v>
      </c>
      <c r="S226" s="110"/>
      <c r="T226" s="278"/>
      <c r="U226" s="240"/>
      <c r="V226" s="21"/>
      <c r="W226" s="21"/>
      <c r="X226" s="21"/>
      <c r="Y226" s="21"/>
      <c r="Z226" s="21"/>
      <c r="AA226" s="21"/>
      <c r="AB226" s="21"/>
      <c r="AC226" s="21"/>
      <c r="AD226" s="21"/>
      <c r="AE226" s="21"/>
      <c r="AF226" s="21"/>
      <c r="AG226" s="21"/>
    </row>
    <row r="227" spans="1:33" ht="15.75" customHeight="1">
      <c r="A227" s="44" t="s">
        <v>109</v>
      </c>
      <c r="B227" s="44" t="s">
        <v>1311</v>
      </c>
      <c r="C227" s="41" t="s">
        <v>644</v>
      </c>
      <c r="D227" s="61" t="s">
        <v>153</v>
      </c>
      <c r="E227" s="68" t="s">
        <v>1576</v>
      </c>
      <c r="F227" s="39" t="s">
        <v>1558</v>
      </c>
      <c r="G227" s="40" t="s">
        <v>428</v>
      </c>
      <c r="H227" s="41" t="s">
        <v>384</v>
      </c>
      <c r="I227" s="241" t="s">
        <v>185</v>
      </c>
      <c r="J227" s="277">
        <v>0</v>
      </c>
      <c r="K227" s="275" t="s">
        <v>386</v>
      </c>
      <c r="L227" s="41" t="s">
        <v>432</v>
      </c>
      <c r="M227" s="44" t="s">
        <v>859</v>
      </c>
      <c r="N227" s="44" t="s">
        <v>859</v>
      </c>
      <c r="O227" s="44" t="s">
        <v>859</v>
      </c>
      <c r="P227" s="39"/>
      <c r="Q227" s="102">
        <v>0</v>
      </c>
      <c r="R227" s="102">
        <v>0</v>
      </c>
      <c r="S227" s="110"/>
      <c r="T227" s="278"/>
      <c r="U227" s="240"/>
      <c r="V227" s="21"/>
      <c r="W227" s="21"/>
      <c r="X227" s="21"/>
      <c r="Y227" s="21"/>
      <c r="Z227" s="21"/>
      <c r="AA227" s="21"/>
      <c r="AB227" s="21"/>
      <c r="AC227" s="21"/>
      <c r="AD227" s="21"/>
      <c r="AE227" s="21"/>
      <c r="AF227" s="21"/>
      <c r="AG227" s="21"/>
    </row>
    <row r="228" spans="1:33" ht="15.75" customHeight="1">
      <c r="A228" s="44" t="s">
        <v>109</v>
      </c>
      <c r="B228" s="44" t="s">
        <v>1311</v>
      </c>
      <c r="C228" s="41" t="s">
        <v>644</v>
      </c>
      <c r="D228" s="61" t="s">
        <v>153</v>
      </c>
      <c r="E228" s="68" t="s">
        <v>1577</v>
      </c>
      <c r="F228" s="39" t="s">
        <v>1578</v>
      </c>
      <c r="G228" s="40" t="s">
        <v>428</v>
      </c>
      <c r="H228" s="41" t="s">
        <v>384</v>
      </c>
      <c r="I228" s="241" t="s">
        <v>185</v>
      </c>
      <c r="J228" s="277">
        <v>0</v>
      </c>
      <c r="K228" s="275" t="s">
        <v>386</v>
      </c>
      <c r="L228" s="41" t="s">
        <v>432</v>
      </c>
      <c r="M228" s="44" t="s">
        <v>859</v>
      </c>
      <c r="N228" s="44" t="s">
        <v>859</v>
      </c>
      <c r="O228" s="44" t="s">
        <v>859</v>
      </c>
      <c r="P228" s="39" t="s">
        <v>1579</v>
      </c>
      <c r="Q228" s="102">
        <v>0</v>
      </c>
      <c r="R228" s="102">
        <v>0</v>
      </c>
      <c r="S228" s="110"/>
      <c r="T228" s="278"/>
      <c r="U228" s="240"/>
      <c r="V228" s="21"/>
      <c r="W228" s="21"/>
      <c r="X228" s="21"/>
      <c r="Y228" s="21"/>
      <c r="Z228" s="21"/>
      <c r="AA228" s="21"/>
      <c r="AB228" s="21"/>
      <c r="AC228" s="21"/>
      <c r="AD228" s="21"/>
      <c r="AE228" s="21"/>
      <c r="AF228" s="21"/>
      <c r="AG228" s="21"/>
    </row>
    <row r="229" spans="1:33" ht="15.75" customHeight="1">
      <c r="A229" s="44" t="s">
        <v>109</v>
      </c>
      <c r="B229" s="44" t="s">
        <v>1311</v>
      </c>
      <c r="C229" s="41" t="s">
        <v>644</v>
      </c>
      <c r="D229" s="61" t="s">
        <v>153</v>
      </c>
      <c r="E229" s="68" t="s">
        <v>1394</v>
      </c>
      <c r="F229" s="39" t="s">
        <v>1558</v>
      </c>
      <c r="G229" s="40">
        <v>94</v>
      </c>
      <c r="H229" s="41" t="s">
        <v>384</v>
      </c>
      <c r="I229" s="241" t="s">
        <v>185</v>
      </c>
      <c r="J229" s="277">
        <v>0.10481170298174679</v>
      </c>
      <c r="K229" s="275" t="s">
        <v>386</v>
      </c>
      <c r="L229" s="41" t="s">
        <v>433</v>
      </c>
      <c r="M229" s="44" t="s">
        <v>859</v>
      </c>
      <c r="N229" s="44" t="s">
        <v>859</v>
      </c>
      <c r="O229" s="44" t="s">
        <v>859</v>
      </c>
      <c r="P229" s="39"/>
      <c r="Q229" s="102">
        <v>0</v>
      </c>
      <c r="R229" s="102">
        <v>0</v>
      </c>
      <c r="S229" s="110"/>
      <c r="T229" s="278"/>
      <c r="U229" s="240"/>
      <c r="V229" s="21"/>
      <c r="W229" s="21"/>
      <c r="X229" s="21"/>
      <c r="Y229" s="21"/>
      <c r="Z229" s="21"/>
      <c r="AA229" s="21"/>
      <c r="AB229" s="21"/>
      <c r="AC229" s="21"/>
      <c r="AD229" s="21"/>
      <c r="AE229" s="21"/>
      <c r="AF229" s="21"/>
      <c r="AG229" s="21"/>
    </row>
    <row r="230" spans="1:33" ht="15.75" customHeight="1">
      <c r="A230" s="44" t="s">
        <v>109</v>
      </c>
      <c r="B230" s="44" t="s">
        <v>1311</v>
      </c>
      <c r="C230" s="41" t="s">
        <v>644</v>
      </c>
      <c r="D230" s="61" t="s">
        <v>153</v>
      </c>
      <c r="E230" s="68" t="s">
        <v>1580</v>
      </c>
      <c r="F230" s="39" t="s">
        <v>1581</v>
      </c>
      <c r="G230" s="40" t="s">
        <v>428</v>
      </c>
      <c r="H230" s="41" t="s">
        <v>384</v>
      </c>
      <c r="I230" s="241" t="s">
        <v>185</v>
      </c>
      <c r="J230" s="277">
        <v>0</v>
      </c>
      <c r="K230" s="275" t="s">
        <v>386</v>
      </c>
      <c r="L230" s="41" t="s">
        <v>432</v>
      </c>
      <c r="M230" s="44" t="s">
        <v>859</v>
      </c>
      <c r="N230" s="44" t="s">
        <v>859</v>
      </c>
      <c r="O230" s="44" t="s">
        <v>859</v>
      </c>
      <c r="P230" s="39" t="s">
        <v>1582</v>
      </c>
      <c r="Q230" s="102">
        <v>0</v>
      </c>
      <c r="R230" s="102">
        <v>0</v>
      </c>
      <c r="S230" s="110"/>
      <c r="T230" s="278"/>
      <c r="U230" s="240"/>
      <c r="V230" s="21"/>
      <c r="W230" s="21"/>
      <c r="X230" s="21"/>
      <c r="Y230" s="21"/>
      <c r="Z230" s="21"/>
      <c r="AA230" s="21"/>
      <c r="AB230" s="21"/>
      <c r="AC230" s="21"/>
      <c r="AD230" s="21"/>
      <c r="AE230" s="21"/>
      <c r="AF230" s="21"/>
      <c r="AG230" s="21"/>
    </row>
    <row r="231" spans="1:33" ht="15.75" customHeight="1">
      <c r="A231" s="44" t="s">
        <v>109</v>
      </c>
      <c r="B231" s="44" t="s">
        <v>1311</v>
      </c>
      <c r="C231" s="41" t="s">
        <v>644</v>
      </c>
      <c r="D231" s="61" t="s">
        <v>153</v>
      </c>
      <c r="E231" s="68" t="s">
        <v>1583</v>
      </c>
      <c r="F231" s="39" t="s">
        <v>1584</v>
      </c>
      <c r="G231" s="40">
        <v>596</v>
      </c>
      <c r="H231" s="41" t="s">
        <v>384</v>
      </c>
      <c r="I231" s="241" t="s">
        <v>185</v>
      </c>
      <c r="J231" s="277">
        <v>0.15908786105395412</v>
      </c>
      <c r="K231" s="275" t="s">
        <v>386</v>
      </c>
      <c r="L231" s="41" t="s">
        <v>428</v>
      </c>
      <c r="M231" s="44" t="s">
        <v>859</v>
      </c>
      <c r="N231" s="44" t="s">
        <v>14</v>
      </c>
      <c r="O231" s="44" t="s">
        <v>859</v>
      </c>
      <c r="P231" s="39"/>
      <c r="Q231" s="102">
        <v>1378</v>
      </c>
      <c r="R231" s="102">
        <v>95</v>
      </c>
      <c r="S231" s="110"/>
      <c r="T231" s="278"/>
      <c r="U231" s="240"/>
      <c r="V231" s="21"/>
      <c r="W231" s="21"/>
      <c r="X231" s="21"/>
      <c r="Y231" s="21"/>
      <c r="Z231" s="21"/>
      <c r="AA231" s="21"/>
      <c r="AB231" s="21"/>
      <c r="AC231" s="21"/>
      <c r="AD231" s="21"/>
      <c r="AE231" s="21"/>
      <c r="AF231" s="21"/>
      <c r="AG231" s="21"/>
    </row>
    <row r="232" spans="1:33" ht="15.75" customHeight="1">
      <c r="A232" s="44" t="s">
        <v>109</v>
      </c>
      <c r="B232" s="44" t="s">
        <v>1311</v>
      </c>
      <c r="C232" s="41" t="s">
        <v>644</v>
      </c>
      <c r="D232" s="61" t="s">
        <v>153</v>
      </c>
      <c r="E232" s="68" t="s">
        <v>1585</v>
      </c>
      <c r="F232" s="39" t="s">
        <v>1586</v>
      </c>
      <c r="G232" s="40">
        <v>172</v>
      </c>
      <c r="H232" s="41" t="s">
        <v>384</v>
      </c>
      <c r="I232" s="241" t="s">
        <v>185</v>
      </c>
      <c r="J232" s="277">
        <v>5.2773133071932342E-2</v>
      </c>
      <c r="K232" s="275" t="s">
        <v>386</v>
      </c>
      <c r="L232" s="41" t="s">
        <v>432</v>
      </c>
      <c r="M232" s="44" t="s">
        <v>859</v>
      </c>
      <c r="N232" s="44" t="s">
        <v>859</v>
      </c>
      <c r="O232" s="44" t="s">
        <v>859</v>
      </c>
      <c r="P232" s="39"/>
      <c r="Q232" s="102">
        <v>0</v>
      </c>
      <c r="R232" s="102">
        <v>0</v>
      </c>
      <c r="S232" s="110"/>
      <c r="T232" s="278"/>
      <c r="U232" s="240"/>
      <c r="V232" s="21"/>
      <c r="W232" s="21"/>
      <c r="X232" s="21"/>
      <c r="Y232" s="21"/>
      <c r="Z232" s="21"/>
      <c r="AA232" s="21"/>
      <c r="AB232" s="21"/>
      <c r="AC232" s="21"/>
      <c r="AD232" s="21"/>
      <c r="AE232" s="21"/>
      <c r="AF232" s="21"/>
      <c r="AG232" s="21"/>
    </row>
    <row r="233" spans="1:33" ht="15.75" customHeight="1">
      <c r="A233" s="44" t="s">
        <v>109</v>
      </c>
      <c r="B233" s="44" t="s">
        <v>1311</v>
      </c>
      <c r="C233" s="41" t="s">
        <v>644</v>
      </c>
      <c r="D233" s="61" t="s">
        <v>153</v>
      </c>
      <c r="E233" s="68" t="s">
        <v>1399</v>
      </c>
      <c r="F233" s="39" t="s">
        <v>1587</v>
      </c>
      <c r="G233" s="40">
        <v>20959</v>
      </c>
      <c r="H233" s="41" t="s">
        <v>384</v>
      </c>
      <c r="I233" s="241" t="s">
        <v>185</v>
      </c>
      <c r="J233" s="277">
        <v>0.25497063956060506</v>
      </c>
      <c r="K233" s="275" t="s">
        <v>386</v>
      </c>
      <c r="L233" s="41" t="s">
        <v>428</v>
      </c>
      <c r="M233" s="44" t="s">
        <v>859</v>
      </c>
      <c r="N233" s="44" t="s">
        <v>14</v>
      </c>
      <c r="O233" s="44" t="s">
        <v>14</v>
      </c>
      <c r="P233" s="39" t="s">
        <v>1588</v>
      </c>
      <c r="Q233" s="102">
        <v>31961</v>
      </c>
      <c r="R233" s="102">
        <v>223</v>
      </c>
      <c r="S233" s="110"/>
      <c r="T233" s="278"/>
      <c r="U233" s="240"/>
      <c r="V233" s="21"/>
      <c r="W233" s="21"/>
      <c r="X233" s="21"/>
      <c r="Y233" s="21"/>
      <c r="Z233" s="21"/>
      <c r="AA233" s="21"/>
      <c r="AB233" s="21"/>
      <c r="AC233" s="21"/>
      <c r="AD233" s="21"/>
      <c r="AE233" s="21"/>
      <c r="AF233" s="21"/>
      <c r="AG233" s="21"/>
    </row>
    <row r="234" spans="1:33" ht="15.75" customHeight="1">
      <c r="A234" s="44" t="s">
        <v>109</v>
      </c>
      <c r="B234" s="44" t="s">
        <v>1311</v>
      </c>
      <c r="C234" s="41" t="s">
        <v>644</v>
      </c>
      <c r="D234" s="61" t="s">
        <v>153</v>
      </c>
      <c r="E234" s="68" t="s">
        <v>1404</v>
      </c>
      <c r="F234" s="39" t="s">
        <v>1589</v>
      </c>
      <c r="G234" s="40" t="s">
        <v>428</v>
      </c>
      <c r="H234" s="41" t="s">
        <v>384</v>
      </c>
      <c r="I234" s="241" t="s">
        <v>185</v>
      </c>
      <c r="J234" s="277">
        <v>0</v>
      </c>
      <c r="K234" s="275" t="s">
        <v>386</v>
      </c>
      <c r="L234" s="41" t="s">
        <v>432</v>
      </c>
      <c r="M234" s="44" t="s">
        <v>859</v>
      </c>
      <c r="N234" s="44" t="s">
        <v>859</v>
      </c>
      <c r="O234" s="44" t="s">
        <v>859</v>
      </c>
      <c r="P234" s="39" t="s">
        <v>1590</v>
      </c>
      <c r="Q234" s="102">
        <v>0</v>
      </c>
      <c r="R234" s="102">
        <v>0</v>
      </c>
      <c r="S234" s="110"/>
      <c r="T234" s="278"/>
      <c r="U234" s="240"/>
      <c r="V234" s="21"/>
      <c r="W234" s="21"/>
      <c r="X234" s="21"/>
      <c r="Y234" s="21"/>
      <c r="Z234" s="21"/>
      <c r="AA234" s="21"/>
      <c r="AB234" s="21"/>
      <c r="AC234" s="21"/>
      <c r="AD234" s="21"/>
      <c r="AE234" s="21"/>
      <c r="AF234" s="21"/>
      <c r="AG234" s="21"/>
    </row>
    <row r="235" spans="1:33" ht="15.75" customHeight="1">
      <c r="A235" s="44" t="s">
        <v>109</v>
      </c>
      <c r="B235" s="44" t="s">
        <v>1311</v>
      </c>
      <c r="C235" s="41" t="s">
        <v>644</v>
      </c>
      <c r="D235" s="61" t="s">
        <v>153</v>
      </c>
      <c r="E235" s="68" t="s">
        <v>1413</v>
      </c>
      <c r="F235" s="39" t="s">
        <v>1591</v>
      </c>
      <c r="G235" s="40">
        <v>98</v>
      </c>
      <c r="H235" s="41" t="s">
        <v>384</v>
      </c>
      <c r="I235" s="241" t="s">
        <v>185</v>
      </c>
      <c r="J235" s="277">
        <v>0.70981157330393108</v>
      </c>
      <c r="K235" s="275" t="s">
        <v>386</v>
      </c>
      <c r="L235" s="41" t="s">
        <v>428</v>
      </c>
      <c r="M235" s="44" t="s">
        <v>859</v>
      </c>
      <c r="N235" s="44" t="s">
        <v>14</v>
      </c>
      <c r="O235" s="44" t="s">
        <v>14</v>
      </c>
      <c r="P235" s="39" t="s">
        <v>1592</v>
      </c>
      <c r="Q235" s="102">
        <v>5764</v>
      </c>
      <c r="R235" s="102">
        <v>206</v>
      </c>
      <c r="S235" s="110"/>
      <c r="T235" s="278"/>
      <c r="U235" s="240"/>
      <c r="V235" s="21"/>
      <c r="W235" s="21"/>
      <c r="X235" s="21"/>
      <c r="Y235" s="21"/>
      <c r="Z235" s="21"/>
      <c r="AA235" s="21"/>
      <c r="AB235" s="21"/>
      <c r="AC235" s="21"/>
      <c r="AD235" s="21"/>
      <c r="AE235" s="21"/>
      <c r="AF235" s="21"/>
      <c r="AG235" s="21"/>
    </row>
    <row r="236" spans="1:33" ht="15.75" customHeight="1">
      <c r="A236" s="44" t="s">
        <v>109</v>
      </c>
      <c r="B236" s="44" t="s">
        <v>1311</v>
      </c>
      <c r="C236" s="41" t="s">
        <v>644</v>
      </c>
      <c r="D236" s="61" t="s">
        <v>153</v>
      </c>
      <c r="E236" s="68" t="s">
        <v>1593</v>
      </c>
      <c r="F236" s="39" t="s">
        <v>1558</v>
      </c>
      <c r="G236" s="40">
        <v>827</v>
      </c>
      <c r="H236" s="41" t="s">
        <v>384</v>
      </c>
      <c r="I236" s="241" t="s">
        <v>185</v>
      </c>
      <c r="J236" s="277">
        <v>0.15512081178352502</v>
      </c>
      <c r="K236" s="275" t="s">
        <v>386</v>
      </c>
      <c r="L236" s="41" t="s">
        <v>428</v>
      </c>
      <c r="M236" s="44" t="s">
        <v>859</v>
      </c>
      <c r="N236" s="44" t="s">
        <v>14</v>
      </c>
      <c r="O236" s="44" t="s">
        <v>14</v>
      </c>
      <c r="P236" s="39"/>
      <c r="Q236" s="102">
        <v>12056</v>
      </c>
      <c r="R236" s="102">
        <v>409</v>
      </c>
      <c r="S236" s="110"/>
      <c r="T236" s="278"/>
      <c r="U236" s="240"/>
      <c r="V236" s="21"/>
      <c r="W236" s="21"/>
      <c r="X236" s="21"/>
      <c r="Y236" s="21"/>
      <c r="Z236" s="21"/>
      <c r="AA236" s="21"/>
      <c r="AB236" s="21"/>
      <c r="AC236" s="21"/>
      <c r="AD236" s="21"/>
      <c r="AE236" s="21"/>
      <c r="AF236" s="21"/>
      <c r="AG236" s="21"/>
    </row>
    <row r="237" spans="1:33" ht="15.75" customHeight="1">
      <c r="A237" s="44" t="s">
        <v>109</v>
      </c>
      <c r="B237" s="44" t="s">
        <v>1311</v>
      </c>
      <c r="C237" s="41" t="s">
        <v>644</v>
      </c>
      <c r="D237" s="61" t="s">
        <v>153</v>
      </c>
      <c r="E237" s="68" t="s">
        <v>1594</v>
      </c>
      <c r="F237" s="39" t="s">
        <v>1558</v>
      </c>
      <c r="G237" s="40" t="s">
        <v>428</v>
      </c>
      <c r="H237" s="41" t="s">
        <v>384</v>
      </c>
      <c r="I237" s="241" t="s">
        <v>185</v>
      </c>
      <c r="J237" s="277">
        <v>0</v>
      </c>
      <c r="K237" s="275" t="s">
        <v>386</v>
      </c>
      <c r="L237" s="41" t="s">
        <v>432</v>
      </c>
      <c r="M237" s="44" t="s">
        <v>859</v>
      </c>
      <c r="N237" s="44" t="s">
        <v>859</v>
      </c>
      <c r="O237" s="44" t="s">
        <v>859</v>
      </c>
      <c r="P237" s="39"/>
      <c r="Q237" s="102">
        <v>0</v>
      </c>
      <c r="R237" s="102">
        <v>0</v>
      </c>
      <c r="S237" s="110"/>
      <c r="T237" s="278"/>
      <c r="U237" s="240"/>
      <c r="V237" s="21"/>
      <c r="W237" s="21"/>
      <c r="X237" s="21"/>
      <c r="Y237" s="21"/>
      <c r="Z237" s="21"/>
      <c r="AA237" s="21"/>
      <c r="AB237" s="21"/>
      <c r="AC237" s="21"/>
      <c r="AD237" s="21"/>
      <c r="AE237" s="21"/>
      <c r="AF237" s="21"/>
      <c r="AG237" s="21"/>
    </row>
    <row r="238" spans="1:33" ht="15.75" customHeight="1">
      <c r="A238" s="44" t="s">
        <v>109</v>
      </c>
      <c r="B238" s="44" t="s">
        <v>1311</v>
      </c>
      <c r="C238" s="41" t="s">
        <v>644</v>
      </c>
      <c r="D238" s="61" t="s">
        <v>153</v>
      </c>
      <c r="E238" s="68" t="s">
        <v>1444</v>
      </c>
      <c r="F238" s="39" t="s">
        <v>1558</v>
      </c>
      <c r="G238" s="40">
        <v>234</v>
      </c>
      <c r="H238" s="41" t="s">
        <v>384</v>
      </c>
      <c r="I238" s="241" t="s">
        <v>185</v>
      </c>
      <c r="J238" s="277">
        <v>9.8367323931468173E-2</v>
      </c>
      <c r="K238" s="275" t="s">
        <v>386</v>
      </c>
      <c r="L238" s="41" t="s">
        <v>428</v>
      </c>
      <c r="M238" s="44" t="s">
        <v>859</v>
      </c>
      <c r="N238" s="44" t="s">
        <v>14</v>
      </c>
      <c r="O238" s="44" t="s">
        <v>14</v>
      </c>
      <c r="P238" s="39"/>
      <c r="Q238" s="102">
        <v>3475</v>
      </c>
      <c r="R238" s="102">
        <v>116</v>
      </c>
      <c r="S238" s="110"/>
      <c r="T238" s="278"/>
      <c r="U238" s="240"/>
      <c r="V238" s="21"/>
      <c r="W238" s="21"/>
      <c r="X238" s="21"/>
      <c r="Y238" s="21"/>
      <c r="Z238" s="21"/>
      <c r="AA238" s="21"/>
      <c r="AB238" s="21"/>
      <c r="AC238" s="21"/>
      <c r="AD238" s="21"/>
      <c r="AE238" s="21"/>
      <c r="AF238" s="21"/>
      <c r="AG238" s="21"/>
    </row>
    <row r="239" spans="1:33" ht="15.75" customHeight="1">
      <c r="A239" s="44" t="s">
        <v>109</v>
      </c>
      <c r="B239" s="44" t="s">
        <v>1311</v>
      </c>
      <c r="C239" s="41" t="s">
        <v>644</v>
      </c>
      <c r="D239" s="61" t="s">
        <v>153</v>
      </c>
      <c r="E239" s="68" t="s">
        <v>1446</v>
      </c>
      <c r="F239" s="39" t="s">
        <v>1595</v>
      </c>
      <c r="G239" s="40">
        <v>872</v>
      </c>
      <c r="H239" s="41" t="s">
        <v>384</v>
      </c>
      <c r="I239" s="241" t="s">
        <v>185</v>
      </c>
      <c r="J239" s="277">
        <v>0.37176970414785421</v>
      </c>
      <c r="K239" s="275" t="s">
        <v>386</v>
      </c>
      <c r="L239" s="41" t="s">
        <v>428</v>
      </c>
      <c r="M239" s="44" t="s">
        <v>859</v>
      </c>
      <c r="N239" s="44" t="s">
        <v>14</v>
      </c>
      <c r="O239" s="44" t="s">
        <v>14</v>
      </c>
      <c r="P239" s="39" t="s">
        <v>1588</v>
      </c>
      <c r="Q239" s="102">
        <v>8294</v>
      </c>
      <c r="R239" s="102">
        <v>540</v>
      </c>
      <c r="S239" s="110"/>
      <c r="T239" s="278"/>
      <c r="U239" s="240"/>
      <c r="V239" s="21"/>
      <c r="W239" s="21"/>
      <c r="X239" s="21"/>
      <c r="Y239" s="21"/>
      <c r="Z239" s="21"/>
      <c r="AA239" s="21"/>
      <c r="AB239" s="21"/>
      <c r="AC239" s="21"/>
      <c r="AD239" s="21"/>
      <c r="AE239" s="21"/>
      <c r="AF239" s="21"/>
      <c r="AG239" s="21"/>
    </row>
    <row r="240" spans="1:33" ht="15.75" customHeight="1">
      <c r="A240" s="44" t="s">
        <v>109</v>
      </c>
      <c r="B240" s="44" t="s">
        <v>1311</v>
      </c>
      <c r="C240" s="41" t="s">
        <v>644</v>
      </c>
      <c r="D240" s="61" t="s">
        <v>153</v>
      </c>
      <c r="E240" s="68" t="s">
        <v>1596</v>
      </c>
      <c r="F240" s="39" t="s">
        <v>1597</v>
      </c>
      <c r="G240" s="40">
        <v>174</v>
      </c>
      <c r="H240" s="41" t="s">
        <v>384</v>
      </c>
      <c r="I240" s="241" t="s">
        <v>185</v>
      </c>
      <c r="J240" s="277">
        <v>0.28638118252054173</v>
      </c>
      <c r="K240" s="275" t="s">
        <v>386</v>
      </c>
      <c r="L240" s="41" t="s">
        <v>433</v>
      </c>
      <c r="M240" s="44" t="s">
        <v>859</v>
      </c>
      <c r="N240" s="44" t="s">
        <v>859</v>
      </c>
      <c r="O240" s="44" t="s">
        <v>859</v>
      </c>
      <c r="P240" s="39"/>
      <c r="Q240" s="102">
        <v>0</v>
      </c>
      <c r="R240" s="102">
        <v>0</v>
      </c>
      <c r="S240" s="110"/>
      <c r="T240" s="278"/>
      <c r="U240" s="240"/>
      <c r="V240" s="21"/>
      <c r="W240" s="21"/>
      <c r="X240" s="21"/>
      <c r="Y240" s="21"/>
      <c r="Z240" s="21"/>
      <c r="AA240" s="21"/>
      <c r="AB240" s="21"/>
      <c r="AC240" s="21"/>
      <c r="AD240" s="21"/>
      <c r="AE240" s="21"/>
      <c r="AF240" s="21"/>
      <c r="AG240" s="21"/>
    </row>
    <row r="241" spans="1:33" ht="15.75" customHeight="1">
      <c r="A241" s="44" t="s">
        <v>109</v>
      </c>
      <c r="B241" s="44" t="s">
        <v>1311</v>
      </c>
      <c r="C241" s="41" t="s">
        <v>644</v>
      </c>
      <c r="D241" s="61" t="s">
        <v>153</v>
      </c>
      <c r="E241" s="68" t="s">
        <v>1458</v>
      </c>
      <c r="F241" s="39" t="s">
        <v>1556</v>
      </c>
      <c r="G241" s="40" t="s">
        <v>428</v>
      </c>
      <c r="H241" s="41" t="s">
        <v>384</v>
      </c>
      <c r="I241" s="241" t="s">
        <v>185</v>
      </c>
      <c r="J241" s="277">
        <v>0</v>
      </c>
      <c r="K241" s="275" t="s">
        <v>386</v>
      </c>
      <c r="L241" s="41" t="s">
        <v>432</v>
      </c>
      <c r="M241" s="44" t="s">
        <v>859</v>
      </c>
      <c r="N241" s="44" t="s">
        <v>859</v>
      </c>
      <c r="O241" s="44" t="s">
        <v>859</v>
      </c>
      <c r="P241" s="39" t="s">
        <v>1557</v>
      </c>
      <c r="Q241" s="102">
        <v>0</v>
      </c>
      <c r="R241" s="102">
        <v>0</v>
      </c>
      <c r="S241" s="110"/>
      <c r="T241" s="278"/>
      <c r="U241" s="240"/>
      <c r="V241" s="21"/>
      <c r="W241" s="21"/>
      <c r="X241" s="21"/>
      <c r="Y241" s="21"/>
      <c r="Z241" s="21"/>
      <c r="AA241" s="21"/>
      <c r="AB241" s="21"/>
      <c r="AC241" s="21"/>
      <c r="AD241" s="21"/>
      <c r="AE241" s="21"/>
      <c r="AF241" s="21"/>
      <c r="AG241" s="21"/>
    </row>
    <row r="242" spans="1:33" ht="15.75" customHeight="1">
      <c r="A242" s="44" t="s">
        <v>109</v>
      </c>
      <c r="B242" s="44" t="s">
        <v>1311</v>
      </c>
      <c r="C242" s="41" t="s">
        <v>644</v>
      </c>
      <c r="D242" s="61" t="s">
        <v>153</v>
      </c>
      <c r="E242" s="68" t="s">
        <v>1462</v>
      </c>
      <c r="F242" s="39" t="s">
        <v>1558</v>
      </c>
      <c r="G242" s="40">
        <v>2446</v>
      </c>
      <c r="H242" s="41" t="s">
        <v>384</v>
      </c>
      <c r="I242" s="241" t="s">
        <v>185</v>
      </c>
      <c r="J242" s="277">
        <v>0.14970484902612466</v>
      </c>
      <c r="K242" s="275" t="s">
        <v>386</v>
      </c>
      <c r="L242" s="41" t="s">
        <v>428</v>
      </c>
      <c r="M242" s="44" t="s">
        <v>859</v>
      </c>
      <c r="N242" s="44" t="s">
        <v>14</v>
      </c>
      <c r="O242" s="44" t="s">
        <v>14</v>
      </c>
      <c r="P242" s="39" t="s">
        <v>1598</v>
      </c>
      <c r="Q242" s="102">
        <v>28894</v>
      </c>
      <c r="R242" s="102">
        <v>665</v>
      </c>
      <c r="S242" s="110"/>
      <c r="T242" s="278"/>
      <c r="U242" s="240"/>
      <c r="V242" s="21"/>
      <c r="W242" s="21"/>
      <c r="X242" s="21"/>
      <c r="Y242" s="21"/>
      <c r="Z242" s="21"/>
      <c r="AA242" s="21"/>
      <c r="AB242" s="21"/>
      <c r="AC242" s="21"/>
      <c r="AD242" s="21"/>
      <c r="AE242" s="21"/>
      <c r="AF242" s="21"/>
      <c r="AG242" s="21"/>
    </row>
    <row r="243" spans="1:33" ht="15.75" customHeight="1">
      <c r="A243" s="44" t="s">
        <v>109</v>
      </c>
      <c r="B243" s="44" t="s">
        <v>1311</v>
      </c>
      <c r="C243" s="41" t="s">
        <v>644</v>
      </c>
      <c r="D243" s="61" t="s">
        <v>153</v>
      </c>
      <c r="E243" s="68" t="s">
        <v>1328</v>
      </c>
      <c r="F243" s="39" t="s">
        <v>1599</v>
      </c>
      <c r="G243" s="40">
        <v>803</v>
      </c>
      <c r="H243" s="41" t="s">
        <v>384</v>
      </c>
      <c r="I243" s="241" t="s">
        <v>185</v>
      </c>
      <c r="J243" s="277">
        <v>0.39179828880467932</v>
      </c>
      <c r="K243" s="275" t="s">
        <v>386</v>
      </c>
      <c r="L243" s="41" t="s">
        <v>428</v>
      </c>
      <c r="M243" s="44" t="s">
        <v>859</v>
      </c>
      <c r="N243" s="44" t="s">
        <v>14</v>
      </c>
      <c r="O243" s="44" t="s">
        <v>14</v>
      </c>
      <c r="P243" s="39" t="s">
        <v>1600</v>
      </c>
      <c r="Q243" s="102">
        <v>6842</v>
      </c>
      <c r="R243" s="102">
        <v>183</v>
      </c>
      <c r="S243" s="110"/>
      <c r="T243" s="278"/>
      <c r="U243" s="240"/>
      <c r="V243" s="21"/>
      <c r="W243" s="21"/>
      <c r="X243" s="21"/>
      <c r="Y243" s="21"/>
      <c r="Z243" s="21"/>
      <c r="AA243" s="21"/>
      <c r="AB243" s="21"/>
      <c r="AC243" s="21"/>
      <c r="AD243" s="21"/>
      <c r="AE243" s="21"/>
      <c r="AF243" s="21"/>
      <c r="AG243" s="21"/>
    </row>
    <row r="244" spans="1:33" ht="15.75" customHeight="1">
      <c r="A244" s="44" t="s">
        <v>109</v>
      </c>
      <c r="B244" s="44" t="s">
        <v>1311</v>
      </c>
      <c r="C244" s="41" t="s">
        <v>644</v>
      </c>
      <c r="D244" s="61" t="s">
        <v>153</v>
      </c>
      <c r="E244" s="68" t="s">
        <v>1601</v>
      </c>
      <c r="F244" s="39" t="s">
        <v>1602</v>
      </c>
      <c r="G244" s="40" t="s">
        <v>428</v>
      </c>
      <c r="H244" s="41" t="s">
        <v>384</v>
      </c>
      <c r="I244" s="241" t="s">
        <v>185</v>
      </c>
      <c r="J244" s="277">
        <v>0</v>
      </c>
      <c r="K244" s="275" t="s">
        <v>386</v>
      </c>
      <c r="L244" s="41" t="s">
        <v>432</v>
      </c>
      <c r="M244" s="44" t="s">
        <v>859</v>
      </c>
      <c r="N244" s="44" t="s">
        <v>859</v>
      </c>
      <c r="O244" s="44" t="s">
        <v>859</v>
      </c>
      <c r="P244" s="39" t="s">
        <v>1603</v>
      </c>
      <c r="Q244" s="102">
        <v>0</v>
      </c>
      <c r="R244" s="102">
        <v>0</v>
      </c>
      <c r="S244" s="110"/>
      <c r="T244" s="278"/>
      <c r="U244" s="240"/>
      <c r="V244" s="21"/>
      <c r="W244" s="21"/>
      <c r="X244" s="21"/>
      <c r="Y244" s="21"/>
      <c r="Z244" s="21"/>
      <c r="AA244" s="21"/>
      <c r="AB244" s="21"/>
      <c r="AC244" s="21"/>
      <c r="AD244" s="21"/>
      <c r="AE244" s="21"/>
      <c r="AF244" s="21"/>
      <c r="AG244" s="21"/>
    </row>
    <row r="245" spans="1:33" ht="15.75" customHeight="1">
      <c r="A245" s="44" t="s">
        <v>109</v>
      </c>
      <c r="B245" s="44" t="s">
        <v>1311</v>
      </c>
      <c r="C245" s="41" t="s">
        <v>644</v>
      </c>
      <c r="D245" s="61" t="s">
        <v>153</v>
      </c>
      <c r="E245" s="68" t="s">
        <v>1604</v>
      </c>
      <c r="F245" s="39" t="s">
        <v>1587</v>
      </c>
      <c r="G245" s="40">
        <v>1640</v>
      </c>
      <c r="H245" s="41" t="s">
        <v>384</v>
      </c>
      <c r="I245" s="241" t="s">
        <v>185</v>
      </c>
      <c r="J245" s="277">
        <v>0.13816825141538661</v>
      </c>
      <c r="K245" s="275" t="s">
        <v>386</v>
      </c>
      <c r="L245" s="41" t="s">
        <v>428</v>
      </c>
      <c r="M245" s="44" t="s">
        <v>859</v>
      </c>
      <c r="N245" s="44" t="s">
        <v>14</v>
      </c>
      <c r="O245" s="44" t="s">
        <v>14</v>
      </c>
      <c r="P245" s="39" t="s">
        <v>1605</v>
      </c>
      <c r="Q245" s="102">
        <v>30695</v>
      </c>
      <c r="R245" s="102">
        <v>326</v>
      </c>
      <c r="S245" s="110"/>
      <c r="T245" s="278"/>
      <c r="U245" s="240"/>
      <c r="V245" s="21"/>
      <c r="W245" s="21"/>
      <c r="X245" s="21"/>
      <c r="Y245" s="21"/>
      <c r="Z245" s="21"/>
      <c r="AA245" s="21"/>
      <c r="AB245" s="21"/>
      <c r="AC245" s="21"/>
      <c r="AD245" s="21"/>
      <c r="AE245" s="21"/>
      <c r="AF245" s="21"/>
      <c r="AG245" s="21"/>
    </row>
    <row r="246" spans="1:33" ht="15.75" customHeight="1">
      <c r="A246" s="44" t="s">
        <v>109</v>
      </c>
      <c r="B246" s="44" t="s">
        <v>1311</v>
      </c>
      <c r="C246" s="41" t="s">
        <v>644</v>
      </c>
      <c r="D246" s="61" t="s">
        <v>153</v>
      </c>
      <c r="E246" s="68" t="s">
        <v>1476</v>
      </c>
      <c r="F246" s="39" t="s">
        <v>1564</v>
      </c>
      <c r="G246" s="40">
        <v>619</v>
      </c>
      <c r="H246" s="41" t="s">
        <v>384</v>
      </c>
      <c r="I246" s="241" t="s">
        <v>185</v>
      </c>
      <c r="J246" s="277">
        <v>0.13631046410319095</v>
      </c>
      <c r="K246" s="275" t="s">
        <v>386</v>
      </c>
      <c r="L246" s="41" t="s">
        <v>428</v>
      </c>
      <c r="M246" s="44" t="s">
        <v>859</v>
      </c>
      <c r="N246" s="44" t="s">
        <v>14</v>
      </c>
      <c r="O246" s="44" t="s">
        <v>14</v>
      </c>
      <c r="P246" s="39" t="s">
        <v>1598</v>
      </c>
      <c r="Q246" s="102">
        <v>12570</v>
      </c>
      <c r="R246" s="102">
        <v>361</v>
      </c>
      <c r="S246" s="110"/>
      <c r="T246" s="278"/>
      <c r="U246" s="240"/>
      <c r="V246" s="21"/>
      <c r="W246" s="21"/>
      <c r="X246" s="21"/>
      <c r="Y246" s="21"/>
      <c r="Z246" s="21"/>
      <c r="AA246" s="21"/>
      <c r="AB246" s="21"/>
      <c r="AC246" s="21"/>
      <c r="AD246" s="21"/>
      <c r="AE246" s="21"/>
      <c r="AF246" s="21"/>
      <c r="AG246" s="21"/>
    </row>
    <row r="247" spans="1:33" ht="15.75" customHeight="1">
      <c r="A247" s="44" t="s">
        <v>109</v>
      </c>
      <c r="B247" s="44" t="s">
        <v>1311</v>
      </c>
      <c r="C247" s="41" t="s">
        <v>644</v>
      </c>
      <c r="D247" s="61" t="s">
        <v>153</v>
      </c>
      <c r="E247" s="68" t="s">
        <v>1482</v>
      </c>
      <c r="F247" s="39" t="s">
        <v>1606</v>
      </c>
      <c r="G247" s="40">
        <v>409</v>
      </c>
      <c r="H247" s="41" t="s">
        <v>384</v>
      </c>
      <c r="I247" s="241" t="s">
        <v>185</v>
      </c>
      <c r="J247" s="277">
        <v>0.16026691877401633</v>
      </c>
      <c r="K247" s="275" t="s">
        <v>386</v>
      </c>
      <c r="L247" s="41" t="s">
        <v>428</v>
      </c>
      <c r="M247" s="44" t="s">
        <v>859</v>
      </c>
      <c r="N247" s="44" t="s">
        <v>14</v>
      </c>
      <c r="O247" s="44" t="s">
        <v>14</v>
      </c>
      <c r="P247" s="39" t="s">
        <v>1598</v>
      </c>
      <c r="Q247" s="102">
        <v>9281</v>
      </c>
      <c r="R247" s="102">
        <v>349</v>
      </c>
      <c r="S247" s="110"/>
      <c r="T247" s="278"/>
      <c r="U247" s="240"/>
      <c r="V247" s="21"/>
      <c r="W247" s="21"/>
      <c r="X247" s="21"/>
      <c r="Y247" s="21"/>
      <c r="Z247" s="21"/>
      <c r="AA247" s="21"/>
      <c r="AB247" s="21"/>
      <c r="AC247" s="21"/>
      <c r="AD247" s="21"/>
      <c r="AE247" s="21"/>
      <c r="AF247" s="21"/>
      <c r="AG247" s="21"/>
    </row>
    <row r="248" spans="1:33" ht="15.75" customHeight="1">
      <c r="A248" s="44" t="s">
        <v>109</v>
      </c>
      <c r="B248" s="44" t="s">
        <v>1311</v>
      </c>
      <c r="C248" s="41" t="s">
        <v>644</v>
      </c>
      <c r="D248" s="61" t="s">
        <v>153</v>
      </c>
      <c r="E248" s="68" t="s">
        <v>1485</v>
      </c>
      <c r="F248" s="39" t="s">
        <v>1558</v>
      </c>
      <c r="G248" s="40">
        <v>2583</v>
      </c>
      <c r="H248" s="41" t="s">
        <v>384</v>
      </c>
      <c r="I248" s="241" t="s">
        <v>185</v>
      </c>
      <c r="J248" s="277">
        <v>0.27048675251834559</v>
      </c>
      <c r="K248" s="275" t="s">
        <v>386</v>
      </c>
      <c r="L248" s="41" t="s">
        <v>428</v>
      </c>
      <c r="M248" s="44" t="s">
        <v>859</v>
      </c>
      <c r="N248" s="44" t="s">
        <v>14</v>
      </c>
      <c r="O248" s="44" t="s">
        <v>14</v>
      </c>
      <c r="P248" s="39" t="s">
        <v>1588</v>
      </c>
      <c r="Q248" s="102">
        <v>4988</v>
      </c>
      <c r="R248" s="102">
        <v>234</v>
      </c>
      <c r="S248" s="110"/>
      <c r="T248" s="278"/>
      <c r="U248" s="240"/>
      <c r="V248" s="21"/>
      <c r="W248" s="21"/>
      <c r="X248" s="21"/>
      <c r="Y248" s="21"/>
      <c r="Z248" s="21"/>
      <c r="AA248" s="21"/>
      <c r="AB248" s="21"/>
      <c r="AC248" s="21"/>
      <c r="AD248" s="21"/>
      <c r="AE248" s="21"/>
      <c r="AF248" s="21"/>
      <c r="AG248" s="21"/>
    </row>
    <row r="249" spans="1:33" ht="15.75" customHeight="1">
      <c r="A249" s="44" t="s">
        <v>109</v>
      </c>
      <c r="B249" s="44" t="s">
        <v>1311</v>
      </c>
      <c r="C249" s="41" t="s">
        <v>644</v>
      </c>
      <c r="D249" s="61" t="s">
        <v>153</v>
      </c>
      <c r="E249" s="68" t="s">
        <v>1487</v>
      </c>
      <c r="F249" s="39" t="s">
        <v>1591</v>
      </c>
      <c r="G249" s="40">
        <v>35</v>
      </c>
      <c r="H249" s="41" t="s">
        <v>384</v>
      </c>
      <c r="I249" s="241" t="s">
        <v>185</v>
      </c>
      <c r="J249" s="277">
        <v>0.14000000000000001</v>
      </c>
      <c r="K249" s="275" t="s">
        <v>386</v>
      </c>
      <c r="L249" s="41" t="s">
        <v>433</v>
      </c>
      <c r="M249" s="44" t="s">
        <v>859</v>
      </c>
      <c r="N249" s="44" t="s">
        <v>859</v>
      </c>
      <c r="O249" s="44" t="s">
        <v>859</v>
      </c>
      <c r="P249" s="39"/>
      <c r="Q249" s="102">
        <v>0</v>
      </c>
      <c r="R249" s="102">
        <v>0</v>
      </c>
      <c r="S249" s="110"/>
      <c r="T249" s="278"/>
      <c r="U249" s="240"/>
      <c r="V249" s="21"/>
      <c r="W249" s="21"/>
      <c r="X249" s="21"/>
      <c r="Y249" s="21"/>
      <c r="Z249" s="21"/>
      <c r="AA249" s="21"/>
      <c r="AB249" s="21"/>
      <c r="AC249" s="21"/>
      <c r="AD249" s="21"/>
      <c r="AE249" s="21"/>
      <c r="AF249" s="21"/>
      <c r="AG249" s="21"/>
    </row>
    <row r="250" spans="1:33" ht="15.75" customHeight="1">
      <c r="A250" s="44" t="s">
        <v>109</v>
      </c>
      <c r="B250" s="44" t="s">
        <v>1311</v>
      </c>
      <c r="C250" s="41" t="s">
        <v>644</v>
      </c>
      <c r="D250" s="61" t="s">
        <v>153</v>
      </c>
      <c r="E250" s="68" t="s">
        <v>1607</v>
      </c>
      <c r="F250" s="39" t="s">
        <v>1558</v>
      </c>
      <c r="G250" s="40">
        <v>980</v>
      </c>
      <c r="H250" s="41" t="s">
        <v>384</v>
      </c>
      <c r="I250" s="241" t="s">
        <v>185</v>
      </c>
      <c r="J250" s="277">
        <v>0.36101162392424713</v>
      </c>
      <c r="K250" s="275" t="s">
        <v>386</v>
      </c>
      <c r="L250" s="41" t="s">
        <v>428</v>
      </c>
      <c r="M250" s="44" t="s">
        <v>859</v>
      </c>
      <c r="N250" s="44" t="s">
        <v>14</v>
      </c>
      <c r="O250" s="44" t="s">
        <v>859</v>
      </c>
      <c r="P250" s="39"/>
      <c r="Q250" s="102">
        <v>4722</v>
      </c>
      <c r="R250" s="102">
        <v>165</v>
      </c>
      <c r="S250" s="110"/>
      <c r="T250" s="278"/>
      <c r="U250" s="240"/>
      <c r="V250" s="21"/>
      <c r="W250" s="21"/>
      <c r="X250" s="21"/>
      <c r="Y250" s="21"/>
      <c r="Z250" s="21"/>
      <c r="AA250" s="21"/>
      <c r="AB250" s="21"/>
      <c r="AC250" s="21"/>
      <c r="AD250" s="21"/>
      <c r="AE250" s="21"/>
      <c r="AF250" s="21"/>
      <c r="AG250" s="21"/>
    </row>
    <row r="251" spans="1:33" ht="15.75" customHeight="1">
      <c r="A251" s="44" t="s">
        <v>109</v>
      </c>
      <c r="B251" s="44" t="s">
        <v>1311</v>
      </c>
      <c r="C251" s="41" t="s">
        <v>644</v>
      </c>
      <c r="D251" s="61" t="s">
        <v>153</v>
      </c>
      <c r="E251" s="68" t="s">
        <v>1608</v>
      </c>
      <c r="F251" s="39" t="s">
        <v>1609</v>
      </c>
      <c r="G251" s="40" t="s">
        <v>428</v>
      </c>
      <c r="H251" s="41" t="s">
        <v>384</v>
      </c>
      <c r="I251" s="241" t="s">
        <v>185</v>
      </c>
      <c r="J251" s="277">
        <v>0</v>
      </c>
      <c r="K251" s="275" t="s">
        <v>386</v>
      </c>
      <c r="L251" s="41" t="s">
        <v>432</v>
      </c>
      <c r="M251" s="44" t="s">
        <v>859</v>
      </c>
      <c r="N251" s="44" t="s">
        <v>859</v>
      </c>
      <c r="O251" s="44" t="s">
        <v>859</v>
      </c>
      <c r="P251" s="39" t="s">
        <v>1610</v>
      </c>
      <c r="Q251" s="102">
        <v>0</v>
      </c>
      <c r="R251" s="102">
        <v>0</v>
      </c>
      <c r="S251" s="110"/>
      <c r="T251" s="278"/>
      <c r="U251" s="240"/>
      <c r="V251" s="21"/>
      <c r="W251" s="21"/>
      <c r="X251" s="21"/>
      <c r="Y251" s="21"/>
      <c r="Z251" s="21"/>
      <c r="AA251" s="21"/>
      <c r="AB251" s="21"/>
      <c r="AC251" s="21"/>
      <c r="AD251" s="21"/>
      <c r="AE251" s="21"/>
      <c r="AF251" s="21"/>
      <c r="AG251" s="21"/>
    </row>
    <row r="252" spans="1:33" ht="15.75" customHeight="1">
      <c r="A252" s="44" t="s">
        <v>109</v>
      </c>
      <c r="B252" s="44" t="s">
        <v>1311</v>
      </c>
      <c r="C252" s="41" t="s">
        <v>644</v>
      </c>
      <c r="D252" s="61" t="s">
        <v>153</v>
      </c>
      <c r="E252" s="68" t="s">
        <v>1491</v>
      </c>
      <c r="F252" s="39" t="s">
        <v>1558</v>
      </c>
      <c r="G252" s="40">
        <v>1146</v>
      </c>
      <c r="H252" s="41" t="s">
        <v>384</v>
      </c>
      <c r="I252" s="241" t="s">
        <v>185</v>
      </c>
      <c r="J252" s="277">
        <v>0.10153734511728164</v>
      </c>
      <c r="K252" s="275" t="s">
        <v>386</v>
      </c>
      <c r="L252" s="41" t="s">
        <v>428</v>
      </c>
      <c r="M252" s="44" t="s">
        <v>859</v>
      </c>
      <c r="N252" s="44" t="s">
        <v>14</v>
      </c>
      <c r="O252" s="44" t="s">
        <v>14</v>
      </c>
      <c r="P252" s="39" t="s">
        <v>1598</v>
      </c>
      <c r="Q252" s="102">
        <v>37438</v>
      </c>
      <c r="R252" s="102">
        <v>434</v>
      </c>
      <c r="S252" s="110"/>
      <c r="T252" s="278"/>
      <c r="U252" s="240"/>
      <c r="V252" s="21"/>
      <c r="W252" s="21"/>
      <c r="X252" s="21"/>
      <c r="Y252" s="21"/>
      <c r="Z252" s="21"/>
      <c r="AA252" s="21"/>
      <c r="AB252" s="21"/>
      <c r="AC252" s="21"/>
      <c r="AD252" s="21"/>
      <c r="AE252" s="21"/>
      <c r="AF252" s="21"/>
      <c r="AG252" s="21"/>
    </row>
    <row r="253" spans="1:33" ht="15.75" customHeight="1">
      <c r="A253" s="44" t="s">
        <v>109</v>
      </c>
      <c r="B253" s="44" t="s">
        <v>1311</v>
      </c>
      <c r="C253" s="41" t="s">
        <v>644</v>
      </c>
      <c r="D253" s="61" t="s">
        <v>153</v>
      </c>
      <c r="E253" s="68" t="s">
        <v>1611</v>
      </c>
      <c r="F253" s="39" t="s">
        <v>1571</v>
      </c>
      <c r="G253" s="40" t="s">
        <v>428</v>
      </c>
      <c r="H253" s="41" t="s">
        <v>384</v>
      </c>
      <c r="I253" s="241" t="s">
        <v>185</v>
      </c>
      <c r="J253" s="277">
        <v>0</v>
      </c>
      <c r="K253" s="275" t="s">
        <v>386</v>
      </c>
      <c r="L253" s="41" t="s">
        <v>432</v>
      </c>
      <c r="M253" s="44" t="s">
        <v>859</v>
      </c>
      <c r="N253" s="44" t="s">
        <v>859</v>
      </c>
      <c r="O253" s="44" t="s">
        <v>859</v>
      </c>
      <c r="P253" s="39" t="s">
        <v>1572</v>
      </c>
      <c r="Q253" s="102">
        <v>0</v>
      </c>
      <c r="R253" s="102">
        <v>0</v>
      </c>
      <c r="S253" s="110"/>
      <c r="T253" s="278"/>
      <c r="U253" s="240"/>
      <c r="V253" s="21"/>
      <c r="W253" s="21"/>
      <c r="X253" s="21"/>
      <c r="Y253" s="21"/>
      <c r="Z253" s="21"/>
      <c r="AA253" s="21"/>
      <c r="AB253" s="21"/>
      <c r="AC253" s="21"/>
      <c r="AD253" s="21"/>
      <c r="AE253" s="21"/>
      <c r="AF253" s="21"/>
      <c r="AG253" s="21"/>
    </row>
    <row r="254" spans="1:33" ht="15.75" customHeight="1">
      <c r="A254" s="44" t="s">
        <v>109</v>
      </c>
      <c r="B254" s="44" t="s">
        <v>1311</v>
      </c>
      <c r="C254" s="41" t="s">
        <v>644</v>
      </c>
      <c r="D254" s="61" t="s">
        <v>153</v>
      </c>
      <c r="E254" s="68" t="s">
        <v>1612</v>
      </c>
      <c r="F254" s="39" t="s">
        <v>1558</v>
      </c>
      <c r="G254" s="40" t="s">
        <v>428</v>
      </c>
      <c r="H254" s="41" t="s">
        <v>384</v>
      </c>
      <c r="I254" s="241" t="s">
        <v>185</v>
      </c>
      <c r="J254" s="277">
        <v>0</v>
      </c>
      <c r="K254" s="275" t="s">
        <v>386</v>
      </c>
      <c r="L254" s="41" t="s">
        <v>432</v>
      </c>
      <c r="M254" s="44" t="s">
        <v>859</v>
      </c>
      <c r="N254" s="44" t="s">
        <v>859</v>
      </c>
      <c r="O254" s="44" t="s">
        <v>859</v>
      </c>
      <c r="P254" s="39"/>
      <c r="Q254" s="102">
        <v>0</v>
      </c>
      <c r="R254" s="102">
        <v>0</v>
      </c>
      <c r="S254" s="110"/>
      <c r="T254" s="278"/>
      <c r="U254" s="240"/>
      <c r="V254" s="21"/>
      <c r="W254" s="21"/>
      <c r="X254" s="21"/>
      <c r="Y254" s="21"/>
      <c r="Z254" s="21"/>
      <c r="AA254" s="21"/>
      <c r="AB254" s="21"/>
      <c r="AC254" s="21"/>
      <c r="AD254" s="21"/>
      <c r="AE254" s="21"/>
      <c r="AF254" s="21"/>
      <c r="AG254" s="21"/>
    </row>
    <row r="255" spans="1:33" ht="15.75" customHeight="1">
      <c r="A255" s="44" t="s">
        <v>109</v>
      </c>
      <c r="B255" s="44" t="s">
        <v>1311</v>
      </c>
      <c r="C255" s="41" t="s">
        <v>644</v>
      </c>
      <c r="D255" s="61" t="s">
        <v>153</v>
      </c>
      <c r="E255" s="68" t="s">
        <v>1613</v>
      </c>
      <c r="F255" s="39" t="s">
        <v>1591</v>
      </c>
      <c r="G255" s="40">
        <v>35</v>
      </c>
      <c r="H255" s="41" t="s">
        <v>384</v>
      </c>
      <c r="I255" s="241" t="s">
        <v>185</v>
      </c>
      <c r="J255" s="277">
        <v>1.974291358126198E-2</v>
      </c>
      <c r="K255" s="275" t="s">
        <v>386</v>
      </c>
      <c r="L255" s="41" t="s">
        <v>428</v>
      </c>
      <c r="M255" s="44" t="s">
        <v>859</v>
      </c>
      <c r="N255" s="44" t="s">
        <v>14</v>
      </c>
      <c r="O255" s="44" t="s">
        <v>14</v>
      </c>
      <c r="P255" s="39" t="s">
        <v>1614</v>
      </c>
      <c r="Q255" s="102">
        <v>136</v>
      </c>
      <c r="R255" s="102">
        <v>48</v>
      </c>
      <c r="S255" s="110"/>
      <c r="T255" s="278"/>
      <c r="U255" s="240"/>
      <c r="V255" s="21"/>
      <c r="W255" s="21"/>
      <c r="X255" s="21"/>
      <c r="Y255" s="21"/>
      <c r="Z255" s="21"/>
      <c r="AA255" s="21"/>
      <c r="AB255" s="21"/>
      <c r="AC255" s="21"/>
      <c r="AD255" s="21"/>
      <c r="AE255" s="21"/>
      <c r="AF255" s="21"/>
      <c r="AG255" s="21"/>
    </row>
    <row r="256" spans="1:33" ht="15.75" customHeight="1">
      <c r="A256" s="44" t="s">
        <v>109</v>
      </c>
      <c r="B256" s="44" t="s">
        <v>1311</v>
      </c>
      <c r="C256" s="41" t="s">
        <v>644</v>
      </c>
      <c r="D256" s="61" t="s">
        <v>153</v>
      </c>
      <c r="E256" s="68" t="s">
        <v>1508</v>
      </c>
      <c r="F256" s="39" t="s">
        <v>1615</v>
      </c>
      <c r="G256" s="40">
        <v>133</v>
      </c>
      <c r="H256" s="41" t="s">
        <v>384</v>
      </c>
      <c r="I256" s="241" t="s">
        <v>185</v>
      </c>
      <c r="J256" s="277">
        <v>0.19579795399834016</v>
      </c>
      <c r="K256" s="275" t="s">
        <v>386</v>
      </c>
      <c r="L256" s="41" t="s">
        <v>428</v>
      </c>
      <c r="M256" s="44" t="s">
        <v>859</v>
      </c>
      <c r="N256" s="44" t="s">
        <v>14</v>
      </c>
      <c r="O256" s="44" t="s">
        <v>14</v>
      </c>
      <c r="P256" s="39" t="s">
        <v>1614</v>
      </c>
      <c r="Q256" s="102">
        <v>393</v>
      </c>
      <c r="R256" s="102">
        <v>60</v>
      </c>
      <c r="S256" s="110"/>
      <c r="T256" s="278"/>
      <c r="U256" s="240"/>
      <c r="V256" s="21"/>
      <c r="W256" s="21"/>
      <c r="X256" s="21"/>
      <c r="Y256" s="21"/>
      <c r="Z256" s="21"/>
      <c r="AA256" s="21"/>
      <c r="AB256" s="21"/>
      <c r="AC256" s="21"/>
      <c r="AD256" s="21"/>
      <c r="AE256" s="21"/>
      <c r="AF256" s="21"/>
      <c r="AG256" s="21"/>
    </row>
    <row r="257" spans="1:33" ht="15.75" customHeight="1">
      <c r="A257" s="44" t="s">
        <v>109</v>
      </c>
      <c r="B257" s="44" t="s">
        <v>1311</v>
      </c>
      <c r="C257" s="41" t="s">
        <v>644</v>
      </c>
      <c r="D257" s="61" t="s">
        <v>153</v>
      </c>
      <c r="E257" s="68" t="s">
        <v>1616</v>
      </c>
      <c r="F257" s="39" t="s">
        <v>1556</v>
      </c>
      <c r="G257" s="40" t="s">
        <v>428</v>
      </c>
      <c r="H257" s="41" t="s">
        <v>384</v>
      </c>
      <c r="I257" s="241" t="s">
        <v>185</v>
      </c>
      <c r="J257" s="277">
        <v>0</v>
      </c>
      <c r="K257" s="275" t="s">
        <v>386</v>
      </c>
      <c r="L257" s="41" t="s">
        <v>432</v>
      </c>
      <c r="M257" s="44" t="s">
        <v>859</v>
      </c>
      <c r="N257" s="44" t="s">
        <v>859</v>
      </c>
      <c r="O257" s="44" t="s">
        <v>859</v>
      </c>
      <c r="P257" s="39" t="s">
        <v>1557</v>
      </c>
      <c r="Q257" s="102">
        <v>0</v>
      </c>
      <c r="R257" s="102">
        <v>0</v>
      </c>
      <c r="S257" s="110"/>
      <c r="T257" s="278"/>
      <c r="U257" s="240"/>
      <c r="V257" s="21"/>
      <c r="W257" s="21"/>
      <c r="X257" s="21"/>
      <c r="Y257" s="21"/>
      <c r="Z257" s="21"/>
      <c r="AA257" s="21"/>
      <c r="AB257" s="21"/>
      <c r="AC257" s="21"/>
      <c r="AD257" s="21"/>
      <c r="AE257" s="21"/>
      <c r="AF257" s="21"/>
      <c r="AG257" s="21"/>
    </row>
    <row r="258" spans="1:33" ht="15.75" customHeight="1">
      <c r="A258" s="44" t="s">
        <v>109</v>
      </c>
      <c r="B258" s="44" t="s">
        <v>1311</v>
      </c>
      <c r="C258" s="41" t="s">
        <v>644</v>
      </c>
      <c r="D258" s="61" t="s">
        <v>153</v>
      </c>
      <c r="E258" s="68" t="s">
        <v>1522</v>
      </c>
      <c r="F258" s="39" t="s">
        <v>1558</v>
      </c>
      <c r="G258" s="40">
        <v>10822</v>
      </c>
      <c r="H258" s="41" t="s">
        <v>384</v>
      </c>
      <c r="I258" s="241" t="s">
        <v>185</v>
      </c>
      <c r="J258" s="277">
        <v>0.11454885627412537</v>
      </c>
      <c r="K258" s="275" t="s">
        <v>386</v>
      </c>
      <c r="L258" s="41" t="s">
        <v>428</v>
      </c>
      <c r="M258" s="44" t="s">
        <v>859</v>
      </c>
      <c r="N258" s="44" t="s">
        <v>14</v>
      </c>
      <c r="O258" s="44" t="s">
        <v>14</v>
      </c>
      <c r="P258" s="39" t="s">
        <v>1600</v>
      </c>
      <c r="Q258" s="102">
        <v>20055</v>
      </c>
      <c r="R258" s="102">
        <v>212</v>
      </c>
      <c r="S258" s="110"/>
      <c r="T258" s="278"/>
      <c r="U258" s="240"/>
      <c r="V258" s="21"/>
      <c r="W258" s="21"/>
      <c r="X258" s="21"/>
      <c r="Y258" s="21"/>
      <c r="Z258" s="21"/>
      <c r="AA258" s="21"/>
      <c r="AB258" s="21"/>
      <c r="AC258" s="21"/>
      <c r="AD258" s="21"/>
      <c r="AE258" s="21"/>
      <c r="AF258" s="21"/>
      <c r="AG258" s="21"/>
    </row>
    <row r="259" spans="1:33" ht="15.75" customHeight="1">
      <c r="A259" s="44" t="s">
        <v>109</v>
      </c>
      <c r="B259" s="44" t="s">
        <v>1311</v>
      </c>
      <c r="C259" s="41" t="s">
        <v>644</v>
      </c>
      <c r="D259" s="61" t="s">
        <v>153</v>
      </c>
      <c r="E259" s="68" t="s">
        <v>1617</v>
      </c>
      <c r="F259" s="39" t="s">
        <v>1564</v>
      </c>
      <c r="G259" s="40">
        <v>4583</v>
      </c>
      <c r="H259" s="41" t="s">
        <v>384</v>
      </c>
      <c r="I259" s="241" t="s">
        <v>185</v>
      </c>
      <c r="J259" s="277">
        <v>0.62350000000000005</v>
      </c>
      <c r="K259" s="275" t="s">
        <v>386</v>
      </c>
      <c r="L259" s="41" t="s">
        <v>428</v>
      </c>
      <c r="M259" s="44" t="s">
        <v>859</v>
      </c>
      <c r="N259" s="44" t="s">
        <v>14</v>
      </c>
      <c r="O259" s="44" t="s">
        <v>859</v>
      </c>
      <c r="P259" s="39" t="s">
        <v>1618</v>
      </c>
      <c r="Q259" s="102">
        <v>3224</v>
      </c>
      <c r="R259" s="102">
        <v>39</v>
      </c>
      <c r="S259" s="110"/>
      <c r="T259" s="278"/>
      <c r="U259" s="240"/>
      <c r="V259" s="21"/>
      <c r="W259" s="21"/>
      <c r="X259" s="21"/>
      <c r="Y259" s="21"/>
      <c r="Z259" s="21"/>
      <c r="AA259" s="21"/>
      <c r="AB259" s="21"/>
      <c r="AC259" s="21"/>
      <c r="AD259" s="21"/>
      <c r="AE259" s="21"/>
      <c r="AF259" s="21"/>
      <c r="AG259" s="21"/>
    </row>
    <row r="260" spans="1:33" ht="15.75" customHeight="1">
      <c r="A260" s="44" t="s">
        <v>109</v>
      </c>
      <c r="B260" s="44" t="s">
        <v>1311</v>
      </c>
      <c r="C260" s="41" t="s">
        <v>644</v>
      </c>
      <c r="D260" s="61" t="s">
        <v>153</v>
      </c>
      <c r="E260" s="68" t="s">
        <v>1619</v>
      </c>
      <c r="F260" s="39" t="s">
        <v>1620</v>
      </c>
      <c r="G260" s="40" t="s">
        <v>428</v>
      </c>
      <c r="H260" s="41" t="s">
        <v>384</v>
      </c>
      <c r="I260" s="241" t="s">
        <v>185</v>
      </c>
      <c r="J260" s="277">
        <v>0</v>
      </c>
      <c r="K260" s="275" t="s">
        <v>386</v>
      </c>
      <c r="L260" s="41" t="s">
        <v>432</v>
      </c>
      <c r="M260" s="44" t="s">
        <v>859</v>
      </c>
      <c r="N260" s="44" t="s">
        <v>859</v>
      </c>
      <c r="O260" s="44" t="s">
        <v>859</v>
      </c>
      <c r="P260" s="39" t="s">
        <v>1621</v>
      </c>
      <c r="Q260" s="102">
        <v>0</v>
      </c>
      <c r="R260" s="102">
        <v>0</v>
      </c>
      <c r="S260" s="110"/>
      <c r="T260" s="278"/>
      <c r="U260" s="240"/>
      <c r="V260" s="21"/>
      <c r="W260" s="21"/>
      <c r="X260" s="21"/>
      <c r="Y260" s="21"/>
      <c r="Z260" s="21"/>
      <c r="AA260" s="21"/>
      <c r="AB260" s="21"/>
      <c r="AC260" s="21"/>
      <c r="AD260" s="21"/>
      <c r="AE260" s="21"/>
      <c r="AF260" s="21"/>
      <c r="AG260" s="21"/>
    </row>
    <row r="261" spans="1:33" ht="15.75" customHeight="1">
      <c r="A261" s="44" t="s">
        <v>109</v>
      </c>
      <c r="B261" s="44" t="s">
        <v>1311</v>
      </c>
      <c r="C261" s="41" t="s">
        <v>644</v>
      </c>
      <c r="D261" s="61" t="s">
        <v>153</v>
      </c>
      <c r="E261" s="68" t="s">
        <v>1622</v>
      </c>
      <c r="F261" s="39" t="s">
        <v>1620</v>
      </c>
      <c r="G261" s="40" t="s">
        <v>428</v>
      </c>
      <c r="H261" s="41" t="s">
        <v>384</v>
      </c>
      <c r="I261" s="241" t="s">
        <v>185</v>
      </c>
      <c r="J261" s="277">
        <v>0</v>
      </c>
      <c r="K261" s="275" t="s">
        <v>386</v>
      </c>
      <c r="L261" s="41" t="s">
        <v>432</v>
      </c>
      <c r="M261" s="44" t="s">
        <v>859</v>
      </c>
      <c r="N261" s="44" t="s">
        <v>859</v>
      </c>
      <c r="O261" s="44" t="s">
        <v>859</v>
      </c>
      <c r="P261" s="39" t="s">
        <v>1621</v>
      </c>
      <c r="Q261" s="102">
        <v>0</v>
      </c>
      <c r="R261" s="102">
        <v>0</v>
      </c>
      <c r="S261" s="110"/>
      <c r="T261" s="278"/>
      <c r="U261" s="240"/>
      <c r="V261" s="21"/>
      <c r="W261" s="21"/>
      <c r="X261" s="21"/>
      <c r="Y261" s="21"/>
      <c r="Z261" s="21"/>
      <c r="AA261" s="21"/>
      <c r="AB261" s="21"/>
      <c r="AC261" s="21"/>
      <c r="AD261" s="21"/>
      <c r="AE261" s="21"/>
      <c r="AF261" s="21"/>
      <c r="AG261" s="21"/>
    </row>
    <row r="262" spans="1:33" ht="15.75" customHeight="1">
      <c r="A262" s="44" t="s">
        <v>109</v>
      </c>
      <c r="B262" s="44" t="s">
        <v>1311</v>
      </c>
      <c r="C262" s="41" t="s">
        <v>644</v>
      </c>
      <c r="D262" s="61" t="s">
        <v>153</v>
      </c>
      <c r="E262" s="68" t="s">
        <v>1526</v>
      </c>
      <c r="F262" s="39" t="s">
        <v>1556</v>
      </c>
      <c r="G262" s="40" t="s">
        <v>428</v>
      </c>
      <c r="H262" s="41" t="s">
        <v>384</v>
      </c>
      <c r="I262" s="241" t="s">
        <v>185</v>
      </c>
      <c r="J262" s="277">
        <v>0</v>
      </c>
      <c r="K262" s="275" t="s">
        <v>386</v>
      </c>
      <c r="L262" s="41" t="s">
        <v>432</v>
      </c>
      <c r="M262" s="44" t="s">
        <v>859</v>
      </c>
      <c r="N262" s="44" t="s">
        <v>859</v>
      </c>
      <c r="O262" s="44" t="s">
        <v>859</v>
      </c>
      <c r="P262" s="39" t="s">
        <v>1557</v>
      </c>
      <c r="Q262" s="102">
        <v>0</v>
      </c>
      <c r="R262" s="102">
        <v>0</v>
      </c>
      <c r="S262" s="110"/>
      <c r="T262" s="278"/>
      <c r="U262" s="240"/>
      <c r="V262" s="21"/>
      <c r="W262" s="21"/>
      <c r="X262" s="21"/>
      <c r="Y262" s="21"/>
      <c r="Z262" s="21"/>
      <c r="AA262" s="21"/>
      <c r="AB262" s="21"/>
      <c r="AC262" s="21"/>
      <c r="AD262" s="21"/>
      <c r="AE262" s="21"/>
      <c r="AF262" s="21"/>
      <c r="AG262" s="21"/>
    </row>
    <row r="263" spans="1:33" ht="15.75" customHeight="1">
      <c r="A263" s="44" t="s">
        <v>109</v>
      </c>
      <c r="B263" s="44" t="s">
        <v>1311</v>
      </c>
      <c r="C263" s="41" t="s">
        <v>644</v>
      </c>
      <c r="D263" s="61" t="s">
        <v>153</v>
      </c>
      <c r="E263" s="68" t="s">
        <v>1524</v>
      </c>
      <c r="F263" s="39" t="s">
        <v>1623</v>
      </c>
      <c r="G263" s="40">
        <v>2768</v>
      </c>
      <c r="H263" s="41" t="s">
        <v>384</v>
      </c>
      <c r="I263" s="241" t="s">
        <v>185</v>
      </c>
      <c r="J263" s="277">
        <v>0.52039999999999997</v>
      </c>
      <c r="K263" s="275" t="s">
        <v>386</v>
      </c>
      <c r="L263" s="41" t="s">
        <v>428</v>
      </c>
      <c r="M263" s="44" t="s">
        <v>859</v>
      </c>
      <c r="N263" s="44" t="s">
        <v>14</v>
      </c>
      <c r="O263" s="44" t="s">
        <v>14</v>
      </c>
      <c r="P263" s="39" t="s">
        <v>1600</v>
      </c>
      <c r="Q263" s="102">
        <v>2589</v>
      </c>
      <c r="R263" s="102">
        <v>59</v>
      </c>
      <c r="S263" s="110"/>
      <c r="T263" s="278"/>
      <c r="U263" s="240"/>
      <c r="V263" s="21"/>
      <c r="W263" s="21"/>
      <c r="X263" s="21"/>
      <c r="Y263" s="21"/>
      <c r="Z263" s="21"/>
      <c r="AA263" s="21"/>
      <c r="AB263" s="21"/>
      <c r="AC263" s="21"/>
      <c r="AD263" s="21"/>
      <c r="AE263" s="21"/>
      <c r="AF263" s="21"/>
      <c r="AG263" s="21"/>
    </row>
    <row r="264" spans="1:33" ht="15.75" customHeight="1">
      <c r="A264" s="44" t="s">
        <v>109</v>
      </c>
      <c r="B264" s="44" t="s">
        <v>1311</v>
      </c>
      <c r="C264" s="41" t="s">
        <v>644</v>
      </c>
      <c r="D264" s="61" t="s">
        <v>153</v>
      </c>
      <c r="E264" s="68" t="s">
        <v>1338</v>
      </c>
      <c r="F264" s="39" t="s">
        <v>1615</v>
      </c>
      <c r="G264" s="40">
        <v>893</v>
      </c>
      <c r="H264" s="41" t="s">
        <v>384</v>
      </c>
      <c r="I264" s="241" t="s">
        <v>185</v>
      </c>
      <c r="J264" s="277">
        <v>0.41749999999999998</v>
      </c>
      <c r="K264" s="275" t="s">
        <v>386</v>
      </c>
      <c r="L264" s="41" t="s">
        <v>428</v>
      </c>
      <c r="M264" s="44" t="s">
        <v>859</v>
      </c>
      <c r="N264" s="44" t="s">
        <v>14</v>
      </c>
      <c r="O264" s="44" t="s">
        <v>859</v>
      </c>
      <c r="P264" s="39"/>
      <c r="Q264" s="102">
        <v>1177</v>
      </c>
      <c r="R264" s="102">
        <v>66</v>
      </c>
      <c r="S264" s="110"/>
      <c r="T264" s="278"/>
      <c r="U264" s="240"/>
      <c r="V264" s="21"/>
      <c r="W264" s="21"/>
      <c r="X264" s="21"/>
      <c r="Y264" s="21"/>
      <c r="Z264" s="21"/>
      <c r="AA264" s="21"/>
      <c r="AB264" s="21"/>
      <c r="AC264" s="21"/>
      <c r="AD264" s="21"/>
      <c r="AE264" s="21"/>
      <c r="AF264" s="21"/>
      <c r="AG264" s="21"/>
    </row>
    <row r="265" spans="1:33" ht="15.75" customHeight="1">
      <c r="A265" s="44" t="s">
        <v>109</v>
      </c>
      <c r="B265" s="44" t="s">
        <v>1311</v>
      </c>
      <c r="C265" s="41" t="s">
        <v>644</v>
      </c>
      <c r="D265" s="61" t="s">
        <v>153</v>
      </c>
      <c r="E265" s="68" t="s">
        <v>1624</v>
      </c>
      <c r="F265" s="39" t="s">
        <v>1587</v>
      </c>
      <c r="G265" s="40" t="s">
        <v>1625</v>
      </c>
      <c r="H265" s="41" t="s">
        <v>384</v>
      </c>
      <c r="I265" s="241" t="s">
        <v>185</v>
      </c>
      <c r="J265" s="243" t="s">
        <v>185</v>
      </c>
      <c r="K265" s="275" t="s">
        <v>386</v>
      </c>
      <c r="L265" s="41" t="s">
        <v>912</v>
      </c>
      <c r="M265" s="44" t="s">
        <v>859</v>
      </c>
      <c r="N265" s="44" t="s">
        <v>14</v>
      </c>
      <c r="O265" s="44" t="s">
        <v>859</v>
      </c>
      <c r="P265" s="39" t="s">
        <v>1626</v>
      </c>
      <c r="Q265" s="102">
        <v>126</v>
      </c>
      <c r="R265" s="102">
        <v>50</v>
      </c>
      <c r="S265" s="110"/>
      <c r="T265" s="244"/>
      <c r="U265" s="240"/>
      <c r="V265" s="21"/>
      <c r="W265" s="21"/>
      <c r="X265" s="21"/>
      <c r="Y265" s="21"/>
      <c r="Z265" s="21"/>
      <c r="AA265" s="21"/>
      <c r="AB265" s="21"/>
      <c r="AC265" s="21"/>
      <c r="AD265" s="21"/>
      <c r="AE265" s="21"/>
      <c r="AF265" s="21"/>
      <c r="AG265" s="21"/>
    </row>
    <row r="266" spans="1:33" ht="15.75" customHeight="1">
      <c r="A266" s="44" t="s">
        <v>109</v>
      </c>
      <c r="B266" s="44" t="s">
        <v>1311</v>
      </c>
      <c r="C266" s="41" t="s">
        <v>644</v>
      </c>
      <c r="D266" s="61" t="s">
        <v>153</v>
      </c>
      <c r="E266" s="68" t="s">
        <v>1537</v>
      </c>
      <c r="F266" s="39" t="s">
        <v>1606</v>
      </c>
      <c r="G266" s="40">
        <v>816</v>
      </c>
      <c r="H266" s="41" t="s">
        <v>384</v>
      </c>
      <c r="I266" s="241" t="s">
        <v>185</v>
      </c>
      <c r="J266" s="277">
        <v>8.3621437861346348E-2</v>
      </c>
      <c r="K266" s="275" t="s">
        <v>386</v>
      </c>
      <c r="L266" s="41" t="s">
        <v>432</v>
      </c>
      <c r="M266" s="44" t="s">
        <v>859</v>
      </c>
      <c r="N266" s="44" t="s">
        <v>859</v>
      </c>
      <c r="O266" s="44" t="s">
        <v>14</v>
      </c>
      <c r="P266" s="39" t="s">
        <v>1484</v>
      </c>
      <c r="Q266" s="102">
        <v>0</v>
      </c>
      <c r="R266" s="102">
        <v>0</v>
      </c>
      <c r="S266" s="110"/>
      <c r="T266" s="278"/>
      <c r="U266" s="240"/>
      <c r="V266" s="21"/>
      <c r="W266" s="21"/>
      <c r="X266" s="21"/>
      <c r="Y266" s="21"/>
      <c r="Z266" s="21"/>
      <c r="AA266" s="21"/>
      <c r="AB266" s="21"/>
      <c r="AC266" s="21"/>
      <c r="AD266" s="21"/>
      <c r="AE266" s="21"/>
      <c r="AF266" s="21"/>
      <c r="AG266" s="21"/>
    </row>
    <row r="267" spans="1:33" ht="15.75" customHeight="1">
      <c r="A267" s="44" t="s">
        <v>109</v>
      </c>
      <c r="B267" s="44" t="s">
        <v>1311</v>
      </c>
      <c r="C267" s="41" t="s">
        <v>644</v>
      </c>
      <c r="D267" s="61" t="s">
        <v>153</v>
      </c>
      <c r="E267" s="68" t="s">
        <v>1627</v>
      </c>
      <c r="F267" s="39" t="s">
        <v>1620</v>
      </c>
      <c r="G267" s="40" t="s">
        <v>428</v>
      </c>
      <c r="H267" s="41" t="s">
        <v>384</v>
      </c>
      <c r="I267" s="241" t="s">
        <v>185</v>
      </c>
      <c r="J267" s="277">
        <v>0</v>
      </c>
      <c r="K267" s="275" t="s">
        <v>386</v>
      </c>
      <c r="L267" s="41" t="s">
        <v>432</v>
      </c>
      <c r="M267" s="44" t="s">
        <v>859</v>
      </c>
      <c r="N267" s="44" t="s">
        <v>859</v>
      </c>
      <c r="O267" s="44" t="s">
        <v>859</v>
      </c>
      <c r="P267" s="39" t="s">
        <v>1621</v>
      </c>
      <c r="Q267" s="102">
        <v>0</v>
      </c>
      <c r="R267" s="102">
        <v>0</v>
      </c>
      <c r="S267" s="110"/>
      <c r="T267" s="278"/>
      <c r="U267" s="240"/>
      <c r="V267" s="21"/>
      <c r="W267" s="21"/>
      <c r="X267" s="21"/>
      <c r="Y267" s="21"/>
      <c r="Z267" s="21"/>
      <c r="AA267" s="21"/>
      <c r="AB267" s="21"/>
      <c r="AC267" s="21"/>
      <c r="AD267" s="21"/>
      <c r="AE267" s="21"/>
      <c r="AF267" s="21"/>
      <c r="AG267" s="21"/>
    </row>
    <row r="268" spans="1:33" ht="15.75" customHeight="1">
      <c r="A268" s="44" t="s">
        <v>109</v>
      </c>
      <c r="B268" s="44" t="s">
        <v>1311</v>
      </c>
      <c r="C268" s="41" t="s">
        <v>644</v>
      </c>
      <c r="D268" s="61" t="s">
        <v>153</v>
      </c>
      <c r="E268" s="68" t="s">
        <v>1628</v>
      </c>
      <c r="F268" s="39" t="s">
        <v>1620</v>
      </c>
      <c r="G268" s="40" t="s">
        <v>428</v>
      </c>
      <c r="H268" s="41" t="s">
        <v>384</v>
      </c>
      <c r="I268" s="241" t="s">
        <v>185</v>
      </c>
      <c r="J268" s="277">
        <v>0</v>
      </c>
      <c r="K268" s="275" t="s">
        <v>386</v>
      </c>
      <c r="L268" s="41" t="s">
        <v>432</v>
      </c>
      <c r="M268" s="44" t="s">
        <v>859</v>
      </c>
      <c r="N268" s="44" t="s">
        <v>859</v>
      </c>
      <c r="O268" s="44" t="s">
        <v>859</v>
      </c>
      <c r="P268" s="39" t="s">
        <v>1621</v>
      </c>
      <c r="Q268" s="102">
        <v>0</v>
      </c>
      <c r="R268" s="102">
        <v>0</v>
      </c>
      <c r="S268" s="110"/>
      <c r="T268" s="278"/>
      <c r="U268" s="240"/>
      <c r="V268" s="21"/>
      <c r="W268" s="21"/>
      <c r="X268" s="21"/>
      <c r="Y268" s="21"/>
      <c r="Z268" s="21"/>
      <c r="AA268" s="21"/>
      <c r="AB268" s="21"/>
      <c r="AC268" s="21"/>
      <c r="AD268" s="21"/>
      <c r="AE268" s="21"/>
      <c r="AF268" s="21"/>
      <c r="AG268" s="21"/>
    </row>
    <row r="269" spans="1:33" ht="15.75" customHeight="1">
      <c r="A269" s="44" t="s">
        <v>109</v>
      </c>
      <c r="B269" s="44" t="s">
        <v>1311</v>
      </c>
      <c r="C269" s="41" t="s">
        <v>644</v>
      </c>
      <c r="D269" s="61" t="s">
        <v>153</v>
      </c>
      <c r="E269" s="68" t="s">
        <v>1629</v>
      </c>
      <c r="F269" s="39" t="s">
        <v>1630</v>
      </c>
      <c r="G269" s="40" t="s">
        <v>428</v>
      </c>
      <c r="H269" s="41" t="s">
        <v>384</v>
      </c>
      <c r="I269" s="241" t="s">
        <v>185</v>
      </c>
      <c r="J269" s="277">
        <v>0</v>
      </c>
      <c r="K269" s="275" t="s">
        <v>386</v>
      </c>
      <c r="L269" s="41" t="s">
        <v>432</v>
      </c>
      <c r="M269" s="44" t="s">
        <v>859</v>
      </c>
      <c r="N269" s="44" t="s">
        <v>859</v>
      </c>
      <c r="O269" s="44" t="s">
        <v>859</v>
      </c>
      <c r="P269" s="39" t="s">
        <v>1631</v>
      </c>
      <c r="Q269" s="102">
        <v>0</v>
      </c>
      <c r="R269" s="102">
        <v>0</v>
      </c>
      <c r="S269" s="110"/>
      <c r="T269" s="278"/>
      <c r="U269" s="240"/>
      <c r="V269" s="21"/>
      <c r="W269" s="21"/>
      <c r="X269" s="21"/>
      <c r="Y269" s="21"/>
      <c r="Z269" s="21"/>
      <c r="AA269" s="21"/>
      <c r="AB269" s="21"/>
      <c r="AC269" s="21"/>
      <c r="AD269" s="21"/>
      <c r="AE269" s="21"/>
      <c r="AF269" s="21"/>
      <c r="AG269" s="21"/>
    </row>
    <row r="270" spans="1:33" ht="15.75" customHeight="1">
      <c r="A270" s="44" t="s">
        <v>109</v>
      </c>
      <c r="B270" s="44" t="s">
        <v>1311</v>
      </c>
      <c r="C270" s="41" t="s">
        <v>644</v>
      </c>
      <c r="D270" s="61" t="s">
        <v>153</v>
      </c>
      <c r="E270" s="68" t="s">
        <v>1632</v>
      </c>
      <c r="F270" s="39" t="s">
        <v>1633</v>
      </c>
      <c r="G270" s="40" t="s">
        <v>428</v>
      </c>
      <c r="H270" s="41" t="s">
        <v>384</v>
      </c>
      <c r="I270" s="241" t="s">
        <v>185</v>
      </c>
      <c r="J270" s="277">
        <v>0</v>
      </c>
      <c r="K270" s="275" t="s">
        <v>386</v>
      </c>
      <c r="L270" s="41" t="s">
        <v>432</v>
      </c>
      <c r="M270" s="44" t="s">
        <v>859</v>
      </c>
      <c r="N270" s="44" t="s">
        <v>859</v>
      </c>
      <c r="O270" s="44" t="s">
        <v>859</v>
      </c>
      <c r="P270" s="39" t="s">
        <v>1634</v>
      </c>
      <c r="Q270" s="102">
        <v>0</v>
      </c>
      <c r="R270" s="102">
        <v>0</v>
      </c>
      <c r="S270" s="110"/>
      <c r="T270" s="278"/>
      <c r="U270" s="240"/>
      <c r="V270" s="21"/>
      <c r="W270" s="21"/>
      <c r="X270" s="21"/>
      <c r="Y270" s="21"/>
      <c r="Z270" s="21"/>
      <c r="AA270" s="21"/>
      <c r="AB270" s="21"/>
      <c r="AC270" s="21"/>
      <c r="AD270" s="21"/>
      <c r="AE270" s="21"/>
      <c r="AF270" s="21"/>
      <c r="AG270" s="21"/>
    </row>
    <row r="271" spans="1:33" ht="15.75" customHeight="1">
      <c r="A271" s="44" t="s">
        <v>109</v>
      </c>
      <c r="B271" s="44" t="s">
        <v>1311</v>
      </c>
      <c r="C271" s="41" t="s">
        <v>644</v>
      </c>
      <c r="D271" s="61" t="s">
        <v>153</v>
      </c>
      <c r="E271" s="68" t="s">
        <v>1635</v>
      </c>
      <c r="F271" s="39" t="s">
        <v>1581</v>
      </c>
      <c r="G271" s="40" t="s">
        <v>428</v>
      </c>
      <c r="H271" s="41" t="s">
        <v>384</v>
      </c>
      <c r="I271" s="241" t="s">
        <v>185</v>
      </c>
      <c r="J271" s="277">
        <v>0</v>
      </c>
      <c r="K271" s="275" t="s">
        <v>386</v>
      </c>
      <c r="L271" s="41" t="s">
        <v>432</v>
      </c>
      <c r="M271" s="44" t="s">
        <v>859</v>
      </c>
      <c r="N271" s="44" t="s">
        <v>859</v>
      </c>
      <c r="O271" s="44" t="s">
        <v>859</v>
      </c>
      <c r="P271" s="39" t="s">
        <v>1582</v>
      </c>
      <c r="Q271" s="102">
        <v>0</v>
      </c>
      <c r="R271" s="102">
        <v>0</v>
      </c>
      <c r="S271" s="110"/>
      <c r="T271" s="278"/>
      <c r="U271" s="240"/>
      <c r="V271" s="21"/>
      <c r="W271" s="21"/>
      <c r="X271" s="21"/>
      <c r="Y271" s="21"/>
      <c r="Z271" s="21"/>
      <c r="AA271" s="21"/>
      <c r="AB271" s="21"/>
      <c r="AC271" s="21"/>
      <c r="AD271" s="21"/>
      <c r="AE271" s="21"/>
      <c r="AF271" s="21"/>
      <c r="AG271" s="21"/>
    </row>
    <row r="272" spans="1:33" ht="15.75" customHeight="1">
      <c r="A272" s="44" t="s">
        <v>109</v>
      </c>
      <c r="B272" s="44" t="s">
        <v>1311</v>
      </c>
      <c r="C272" s="41" t="s">
        <v>644</v>
      </c>
      <c r="D272" s="61" t="s">
        <v>153</v>
      </c>
      <c r="E272" s="68" t="s">
        <v>1636</v>
      </c>
      <c r="F272" s="39" t="s">
        <v>1630</v>
      </c>
      <c r="G272" s="40" t="s">
        <v>428</v>
      </c>
      <c r="H272" s="41" t="s">
        <v>384</v>
      </c>
      <c r="I272" s="241" t="s">
        <v>185</v>
      </c>
      <c r="J272" s="277">
        <v>0</v>
      </c>
      <c r="K272" s="275" t="s">
        <v>386</v>
      </c>
      <c r="L272" s="41" t="s">
        <v>432</v>
      </c>
      <c r="M272" s="44" t="s">
        <v>859</v>
      </c>
      <c r="N272" s="44" t="s">
        <v>859</v>
      </c>
      <c r="O272" s="44" t="s">
        <v>859</v>
      </c>
      <c r="P272" s="39" t="s">
        <v>1631</v>
      </c>
      <c r="Q272" s="102">
        <v>0</v>
      </c>
      <c r="R272" s="102">
        <v>0</v>
      </c>
      <c r="S272" s="110"/>
      <c r="T272" s="278"/>
      <c r="U272" s="240"/>
      <c r="V272" s="21"/>
      <c r="W272" s="21"/>
      <c r="X272" s="21"/>
      <c r="Y272" s="21"/>
      <c r="Z272" s="21"/>
      <c r="AA272" s="21"/>
      <c r="AB272" s="21"/>
      <c r="AC272" s="21"/>
      <c r="AD272" s="21"/>
      <c r="AE272" s="21"/>
      <c r="AF272" s="21"/>
      <c r="AG272" s="21"/>
    </row>
    <row r="273" spans="1:33" ht="15.75" customHeight="1">
      <c r="A273" s="44" t="s">
        <v>109</v>
      </c>
      <c r="B273" s="44" t="s">
        <v>1311</v>
      </c>
      <c r="C273" s="41" t="s">
        <v>644</v>
      </c>
      <c r="D273" s="61" t="s">
        <v>153</v>
      </c>
      <c r="E273" s="68" t="s">
        <v>1637</v>
      </c>
      <c r="F273" s="39" t="s">
        <v>1556</v>
      </c>
      <c r="G273" s="40" t="s">
        <v>428</v>
      </c>
      <c r="H273" s="41" t="s">
        <v>384</v>
      </c>
      <c r="I273" s="241" t="s">
        <v>185</v>
      </c>
      <c r="J273" s="277">
        <v>0</v>
      </c>
      <c r="K273" s="275" t="s">
        <v>386</v>
      </c>
      <c r="L273" s="41" t="s">
        <v>432</v>
      </c>
      <c r="M273" s="44" t="s">
        <v>859</v>
      </c>
      <c r="N273" s="44" t="s">
        <v>859</v>
      </c>
      <c r="O273" s="44" t="s">
        <v>859</v>
      </c>
      <c r="P273" s="39" t="s">
        <v>1557</v>
      </c>
      <c r="Q273" s="102">
        <v>0</v>
      </c>
      <c r="R273" s="102">
        <v>0</v>
      </c>
      <c r="S273" s="110"/>
      <c r="T273" s="278"/>
      <c r="U273" s="240"/>
      <c r="V273" s="21"/>
      <c r="W273" s="21"/>
      <c r="X273" s="21"/>
      <c r="Y273" s="21"/>
      <c r="Z273" s="21"/>
      <c r="AA273" s="21"/>
      <c r="AB273" s="21"/>
      <c r="AC273" s="21"/>
      <c r="AD273" s="21"/>
      <c r="AE273" s="21"/>
      <c r="AF273" s="21"/>
      <c r="AG273" s="21"/>
    </row>
    <row r="274" spans="1:33" ht="15.75" customHeight="1">
      <c r="A274" s="44" t="s">
        <v>109</v>
      </c>
      <c r="B274" s="44" t="s">
        <v>1311</v>
      </c>
      <c r="C274" s="41" t="s">
        <v>644</v>
      </c>
      <c r="D274" s="61" t="s">
        <v>153</v>
      </c>
      <c r="E274" s="68" t="s">
        <v>1344</v>
      </c>
      <c r="F274" s="39" t="s">
        <v>1556</v>
      </c>
      <c r="G274" s="40" t="s">
        <v>428</v>
      </c>
      <c r="H274" s="41" t="s">
        <v>384</v>
      </c>
      <c r="I274" s="241" t="s">
        <v>185</v>
      </c>
      <c r="J274" s="277">
        <v>0</v>
      </c>
      <c r="K274" s="275" t="s">
        <v>386</v>
      </c>
      <c r="L274" s="41" t="s">
        <v>428</v>
      </c>
      <c r="M274" s="44" t="s">
        <v>859</v>
      </c>
      <c r="N274" s="44" t="s">
        <v>14</v>
      </c>
      <c r="O274" s="44" t="s">
        <v>859</v>
      </c>
      <c r="P274" s="39" t="s">
        <v>1638</v>
      </c>
      <c r="Q274" s="102">
        <v>0</v>
      </c>
      <c r="R274" s="102">
        <v>0</v>
      </c>
      <c r="S274" s="110" t="s">
        <v>1557</v>
      </c>
      <c r="T274" s="278"/>
      <c r="U274" s="240"/>
      <c r="V274" s="21"/>
      <c r="W274" s="21"/>
      <c r="X274" s="21"/>
      <c r="Y274" s="21"/>
      <c r="Z274" s="21"/>
      <c r="AA274" s="21"/>
      <c r="AB274" s="21"/>
      <c r="AC274" s="21"/>
      <c r="AD274" s="21"/>
      <c r="AE274" s="21"/>
      <c r="AF274" s="21"/>
      <c r="AG274" s="21"/>
    </row>
    <row r="275" spans="1:33" ht="15.75" customHeight="1">
      <c r="A275" s="44" t="s">
        <v>109</v>
      </c>
      <c r="B275" s="44" t="s">
        <v>1311</v>
      </c>
      <c r="C275" s="41" t="s">
        <v>644</v>
      </c>
      <c r="D275" s="61" t="s">
        <v>153</v>
      </c>
      <c r="E275" s="68" t="s">
        <v>1639</v>
      </c>
      <c r="F275" s="39" t="s">
        <v>1574</v>
      </c>
      <c r="G275" s="40" t="s">
        <v>428</v>
      </c>
      <c r="H275" s="41" t="s">
        <v>384</v>
      </c>
      <c r="I275" s="241" t="s">
        <v>185</v>
      </c>
      <c r="J275" s="277">
        <v>0</v>
      </c>
      <c r="K275" s="275" t="s">
        <v>386</v>
      </c>
      <c r="L275" s="41" t="s">
        <v>432</v>
      </c>
      <c r="M275" s="44" t="s">
        <v>859</v>
      </c>
      <c r="N275" s="44" t="s">
        <v>859</v>
      </c>
      <c r="O275" s="44" t="s">
        <v>859</v>
      </c>
      <c r="P275" s="39" t="s">
        <v>1575</v>
      </c>
      <c r="Q275" s="102">
        <v>0</v>
      </c>
      <c r="R275" s="102">
        <v>0</v>
      </c>
      <c r="S275" s="110"/>
      <c r="T275" s="278"/>
      <c r="U275" s="240"/>
      <c r="V275" s="21"/>
      <c r="W275" s="21"/>
      <c r="X275" s="21"/>
      <c r="Y275" s="21"/>
      <c r="Z275" s="21"/>
      <c r="AA275" s="21"/>
      <c r="AB275" s="21"/>
      <c r="AC275" s="21"/>
      <c r="AD275" s="21"/>
      <c r="AE275" s="21"/>
      <c r="AF275" s="21"/>
      <c r="AG275" s="21"/>
    </row>
    <row r="276" spans="1:33" ht="15.75" customHeight="1">
      <c r="A276" s="44" t="s">
        <v>109</v>
      </c>
      <c r="B276" s="44" t="s">
        <v>1311</v>
      </c>
      <c r="C276" s="41" t="s">
        <v>644</v>
      </c>
      <c r="D276" s="61" t="s">
        <v>153</v>
      </c>
      <c r="E276" s="68" t="s">
        <v>1549</v>
      </c>
      <c r="F276" s="39" t="s">
        <v>1587</v>
      </c>
      <c r="G276" s="40">
        <v>1766</v>
      </c>
      <c r="H276" s="41" t="s">
        <v>384</v>
      </c>
      <c r="I276" s="241" t="s">
        <v>185</v>
      </c>
      <c r="J276" s="277">
        <v>0.40522924881134481</v>
      </c>
      <c r="K276" s="275" t="s">
        <v>386</v>
      </c>
      <c r="L276" s="41" t="s">
        <v>428</v>
      </c>
      <c r="M276" s="44" t="s">
        <v>859</v>
      </c>
      <c r="N276" s="44" t="s">
        <v>14</v>
      </c>
      <c r="O276" s="44" t="s">
        <v>14</v>
      </c>
      <c r="P276" s="39" t="s">
        <v>1600</v>
      </c>
      <c r="Q276" s="102">
        <v>3612</v>
      </c>
      <c r="R276" s="102">
        <v>67</v>
      </c>
      <c r="S276" s="110"/>
      <c r="T276" s="278"/>
      <c r="U276" s="240"/>
      <c r="V276" s="21"/>
      <c r="W276" s="21"/>
      <c r="X276" s="21"/>
      <c r="Y276" s="21"/>
      <c r="Z276" s="21"/>
      <c r="AA276" s="21"/>
      <c r="AB276" s="21"/>
      <c r="AC276" s="21"/>
      <c r="AD276" s="21"/>
      <c r="AE276" s="21"/>
      <c r="AF276" s="21"/>
      <c r="AG276" s="21"/>
    </row>
    <row r="277" spans="1:33" ht="15.75" customHeight="1">
      <c r="A277" s="44" t="s">
        <v>109</v>
      </c>
      <c r="B277" s="44" t="s">
        <v>1311</v>
      </c>
      <c r="C277" s="41" t="s">
        <v>644</v>
      </c>
      <c r="D277" s="61" t="s">
        <v>153</v>
      </c>
      <c r="E277" s="68" t="s">
        <v>1552</v>
      </c>
      <c r="F277" s="39" t="s">
        <v>1591</v>
      </c>
      <c r="G277" s="40" t="s">
        <v>428</v>
      </c>
      <c r="H277" s="41" t="s">
        <v>384</v>
      </c>
      <c r="I277" s="241" t="s">
        <v>185</v>
      </c>
      <c r="J277" s="277">
        <v>0</v>
      </c>
      <c r="K277" s="275" t="s">
        <v>386</v>
      </c>
      <c r="L277" s="41" t="s">
        <v>432</v>
      </c>
      <c r="M277" s="44" t="s">
        <v>859</v>
      </c>
      <c r="N277" s="44" t="s">
        <v>859</v>
      </c>
      <c r="O277" s="44" t="s">
        <v>859</v>
      </c>
      <c r="P277" s="39"/>
      <c r="Q277" s="102">
        <v>0</v>
      </c>
      <c r="R277" s="102">
        <v>0</v>
      </c>
      <c r="S277" s="110"/>
      <c r="T277" s="278"/>
      <c r="U277" s="240"/>
      <c r="V277" s="21"/>
      <c r="W277" s="21"/>
      <c r="X277" s="21"/>
      <c r="Y277" s="21"/>
      <c r="Z277" s="21"/>
      <c r="AA277" s="21"/>
      <c r="AB277" s="21"/>
      <c r="AC277" s="21"/>
      <c r="AD277" s="21"/>
      <c r="AE277" s="21"/>
      <c r="AF277" s="21"/>
      <c r="AG277" s="21"/>
    </row>
    <row r="278" spans="1:33" ht="15.75" customHeight="1">
      <c r="A278" s="44" t="s">
        <v>109</v>
      </c>
      <c r="B278" s="44" t="s">
        <v>1311</v>
      </c>
      <c r="C278" s="41" t="s">
        <v>644</v>
      </c>
      <c r="D278" s="61" t="s">
        <v>153</v>
      </c>
      <c r="E278" s="68" t="s">
        <v>1347</v>
      </c>
      <c r="F278" s="39" t="s">
        <v>1587</v>
      </c>
      <c r="G278" s="40">
        <v>1747</v>
      </c>
      <c r="H278" s="41" t="s">
        <v>384</v>
      </c>
      <c r="I278" s="241" t="s">
        <v>185</v>
      </c>
      <c r="J278" s="277">
        <v>0.36664180963126647</v>
      </c>
      <c r="K278" s="275" t="s">
        <v>386</v>
      </c>
      <c r="L278" s="41" t="s">
        <v>428</v>
      </c>
      <c r="M278" s="44" t="s">
        <v>859</v>
      </c>
      <c r="N278" s="44" t="s">
        <v>14</v>
      </c>
      <c r="O278" s="44" t="s">
        <v>14</v>
      </c>
      <c r="P278" s="39" t="s">
        <v>1600</v>
      </c>
      <c r="Q278" s="102">
        <v>18269</v>
      </c>
      <c r="R278" s="102">
        <v>189</v>
      </c>
      <c r="S278" s="110"/>
      <c r="T278" s="278"/>
      <c r="U278" s="240"/>
      <c r="V278" s="21"/>
      <c r="W278" s="21"/>
      <c r="X278" s="21"/>
      <c r="Y278" s="21"/>
      <c r="Z278" s="21"/>
      <c r="AA278" s="21"/>
      <c r="AB278" s="21"/>
      <c r="AC278" s="21"/>
      <c r="AD278" s="21"/>
      <c r="AE278" s="21"/>
      <c r="AF278" s="21"/>
      <c r="AG278" s="21"/>
    </row>
    <row r="279" spans="1:33" ht="15.75" customHeight="1">
      <c r="A279" s="44" t="s">
        <v>109</v>
      </c>
      <c r="B279" s="44" t="s">
        <v>1311</v>
      </c>
      <c r="C279" s="41" t="s">
        <v>644</v>
      </c>
      <c r="D279" s="61" t="s">
        <v>153</v>
      </c>
      <c r="E279" s="68" t="s">
        <v>1640</v>
      </c>
      <c r="F279" s="39" t="s">
        <v>1587</v>
      </c>
      <c r="G279" s="40">
        <v>567</v>
      </c>
      <c r="H279" s="41" t="s">
        <v>384</v>
      </c>
      <c r="I279" s="241" t="s">
        <v>185</v>
      </c>
      <c r="J279" s="277">
        <v>0.31253206679944534</v>
      </c>
      <c r="K279" s="275" t="s">
        <v>386</v>
      </c>
      <c r="L279" s="41" t="s">
        <v>428</v>
      </c>
      <c r="M279" s="44" t="s">
        <v>859</v>
      </c>
      <c r="N279" s="44" t="s">
        <v>14</v>
      </c>
      <c r="O279" s="44" t="s">
        <v>859</v>
      </c>
      <c r="P279" s="39"/>
      <c r="Q279" s="102">
        <v>4993</v>
      </c>
      <c r="R279" s="102">
        <v>105</v>
      </c>
      <c r="S279" s="110"/>
      <c r="T279" s="278"/>
      <c r="U279" s="240"/>
      <c r="V279" s="21"/>
      <c r="W279" s="21"/>
      <c r="X279" s="21"/>
      <c r="Y279" s="21"/>
      <c r="Z279" s="21"/>
      <c r="AA279" s="21"/>
      <c r="AB279" s="21"/>
      <c r="AC279" s="21"/>
      <c r="AD279" s="21"/>
      <c r="AE279" s="21"/>
      <c r="AF279" s="21"/>
      <c r="AG279" s="21"/>
    </row>
    <row r="280" spans="1:33" ht="15.75" customHeight="1">
      <c r="A280" s="44" t="s">
        <v>109</v>
      </c>
      <c r="B280" s="44" t="s">
        <v>1311</v>
      </c>
      <c r="C280" s="41" t="s">
        <v>644</v>
      </c>
      <c r="D280" s="61" t="s">
        <v>153</v>
      </c>
      <c r="E280" s="68" t="s">
        <v>1641</v>
      </c>
      <c r="F280" s="39" t="s">
        <v>1642</v>
      </c>
      <c r="G280" s="40">
        <v>71</v>
      </c>
      <c r="H280" s="41" t="s">
        <v>384</v>
      </c>
      <c r="I280" s="241" t="s">
        <v>185</v>
      </c>
      <c r="J280" s="277">
        <v>0.29953699646399762</v>
      </c>
      <c r="K280" s="275" t="s">
        <v>386</v>
      </c>
      <c r="L280" s="41" t="s">
        <v>433</v>
      </c>
      <c r="M280" s="44" t="s">
        <v>859</v>
      </c>
      <c r="N280" s="44" t="s">
        <v>859</v>
      </c>
      <c r="O280" s="44" t="s">
        <v>859</v>
      </c>
      <c r="P280" s="39"/>
      <c r="Q280" s="102">
        <v>0</v>
      </c>
      <c r="R280" s="102">
        <v>0</v>
      </c>
      <c r="S280" s="110"/>
      <c r="T280" s="278"/>
      <c r="U280" s="240"/>
      <c r="V280" s="21"/>
      <c r="W280" s="21"/>
      <c r="X280" s="21"/>
      <c r="Y280" s="21"/>
      <c r="Z280" s="21"/>
      <c r="AA280" s="21"/>
      <c r="AB280" s="21"/>
      <c r="AC280" s="21"/>
      <c r="AD280" s="21"/>
      <c r="AE280" s="21"/>
      <c r="AF280" s="21"/>
      <c r="AG280" s="21"/>
    </row>
    <row r="281" spans="1:33" ht="15.75" customHeight="1">
      <c r="A281" s="44" t="s">
        <v>109</v>
      </c>
      <c r="B281" s="44" t="s">
        <v>1311</v>
      </c>
      <c r="C281" s="41" t="s">
        <v>643</v>
      </c>
      <c r="D281" s="61" t="s">
        <v>149</v>
      </c>
      <c r="E281" s="68" t="s">
        <v>1643</v>
      </c>
      <c r="F281" s="41" t="s">
        <v>1644</v>
      </c>
      <c r="G281" s="40" t="s">
        <v>428</v>
      </c>
      <c r="H281" s="122" t="s">
        <v>384</v>
      </c>
      <c r="I281" s="241" t="s">
        <v>185</v>
      </c>
      <c r="J281" s="243" t="s">
        <v>428</v>
      </c>
      <c r="K281" s="242" t="s">
        <v>386</v>
      </c>
      <c r="L281" s="41" t="s">
        <v>432</v>
      </c>
      <c r="M281" s="44" t="s">
        <v>859</v>
      </c>
      <c r="N281" s="44" t="s">
        <v>859</v>
      </c>
      <c r="O281" s="44" t="s">
        <v>859</v>
      </c>
      <c r="P281" s="39"/>
      <c r="Q281" s="102">
        <v>0</v>
      </c>
      <c r="R281" s="102">
        <v>0</v>
      </c>
      <c r="S281" s="110" t="s">
        <v>1645</v>
      </c>
      <c r="T281" s="244"/>
      <c r="U281" s="240"/>
      <c r="V281" s="21"/>
      <c r="W281" s="21"/>
      <c r="X281" s="21"/>
      <c r="Y281" s="21"/>
      <c r="Z281" s="21"/>
      <c r="AA281" s="21"/>
      <c r="AB281" s="21"/>
      <c r="AC281" s="21"/>
      <c r="AD281" s="21"/>
      <c r="AE281" s="21"/>
      <c r="AF281" s="21"/>
      <c r="AG281" s="21"/>
    </row>
    <row r="282" spans="1:33" ht="15.75" customHeight="1">
      <c r="A282" s="44" t="s">
        <v>109</v>
      </c>
      <c r="B282" s="44" t="s">
        <v>1311</v>
      </c>
      <c r="C282" s="41" t="s">
        <v>643</v>
      </c>
      <c r="D282" s="57" t="s">
        <v>155</v>
      </c>
      <c r="E282" s="68" t="s">
        <v>1643</v>
      </c>
      <c r="F282" s="41" t="s">
        <v>1646</v>
      </c>
      <c r="G282" s="40">
        <v>5</v>
      </c>
      <c r="H282" s="122" t="s">
        <v>384</v>
      </c>
      <c r="I282" s="241" t="s">
        <v>185</v>
      </c>
      <c r="J282" s="243" t="s">
        <v>1320</v>
      </c>
      <c r="K282" s="242" t="s">
        <v>386</v>
      </c>
      <c r="L282" s="41" t="s">
        <v>433</v>
      </c>
      <c r="M282" s="44" t="s">
        <v>859</v>
      </c>
      <c r="N282" s="44" t="s">
        <v>859</v>
      </c>
      <c r="O282" s="44" t="s">
        <v>859</v>
      </c>
      <c r="P282" s="39"/>
      <c r="Q282" s="102">
        <v>0</v>
      </c>
      <c r="R282" s="102">
        <v>0</v>
      </c>
      <c r="S282" s="110"/>
      <c r="T282" s="244"/>
      <c r="U282" s="240"/>
      <c r="V282" s="21"/>
      <c r="W282" s="21"/>
      <c r="X282" s="21"/>
      <c r="Y282" s="21"/>
      <c r="Z282" s="21"/>
      <c r="AA282" s="21"/>
      <c r="AB282" s="21"/>
      <c r="AC282" s="21"/>
      <c r="AD282" s="21"/>
      <c r="AE282" s="21"/>
      <c r="AF282" s="21"/>
      <c r="AG282" s="21"/>
    </row>
    <row r="283" spans="1:33" ht="15.75" customHeight="1">
      <c r="A283" s="44" t="s">
        <v>109</v>
      </c>
      <c r="B283" s="44" t="s">
        <v>1311</v>
      </c>
      <c r="C283" s="41" t="s">
        <v>643</v>
      </c>
      <c r="D283" s="61" t="s">
        <v>149</v>
      </c>
      <c r="E283" s="68" t="s">
        <v>1522</v>
      </c>
      <c r="F283" s="41" t="s">
        <v>1644</v>
      </c>
      <c r="G283" s="40" t="s">
        <v>428</v>
      </c>
      <c r="H283" s="122" t="s">
        <v>384</v>
      </c>
      <c r="I283" s="241" t="s">
        <v>185</v>
      </c>
      <c r="J283" s="243" t="s">
        <v>428</v>
      </c>
      <c r="K283" s="242" t="s">
        <v>386</v>
      </c>
      <c r="L283" s="41" t="s">
        <v>432</v>
      </c>
      <c r="M283" s="44" t="s">
        <v>859</v>
      </c>
      <c r="N283" s="44" t="s">
        <v>859</v>
      </c>
      <c r="O283" s="44" t="s">
        <v>859</v>
      </c>
      <c r="P283" s="39"/>
      <c r="Q283" s="102">
        <v>0</v>
      </c>
      <c r="R283" s="102">
        <v>0</v>
      </c>
      <c r="S283" s="110" t="s">
        <v>1645</v>
      </c>
      <c r="T283" s="244"/>
      <c r="U283" s="240"/>
      <c r="V283" s="21"/>
      <c r="W283" s="21"/>
      <c r="X283" s="21"/>
      <c r="Y283" s="21"/>
      <c r="Z283" s="21"/>
      <c r="AA283" s="21"/>
      <c r="AB283" s="21"/>
      <c r="AC283" s="21"/>
      <c r="AD283" s="21"/>
      <c r="AE283" s="21"/>
      <c r="AF283" s="21"/>
      <c r="AG283" s="21"/>
    </row>
    <row r="284" spans="1:33" ht="15.75" customHeight="1">
      <c r="A284" s="44" t="s">
        <v>109</v>
      </c>
      <c r="B284" s="44" t="s">
        <v>1311</v>
      </c>
      <c r="C284" s="41" t="s">
        <v>643</v>
      </c>
      <c r="D284" s="57" t="s">
        <v>155</v>
      </c>
      <c r="E284" s="68" t="s">
        <v>1522</v>
      </c>
      <c r="F284" s="41" t="s">
        <v>1646</v>
      </c>
      <c r="G284" s="40">
        <v>262</v>
      </c>
      <c r="H284" s="122" t="s">
        <v>384</v>
      </c>
      <c r="I284" s="241" t="s">
        <v>185</v>
      </c>
      <c r="J284" s="243" t="s">
        <v>1320</v>
      </c>
      <c r="K284" s="242" t="s">
        <v>386</v>
      </c>
      <c r="L284" s="41" t="s">
        <v>428</v>
      </c>
      <c r="M284" s="44" t="s">
        <v>859</v>
      </c>
      <c r="N284" s="44" t="s">
        <v>14</v>
      </c>
      <c r="O284" s="44" t="s">
        <v>14</v>
      </c>
      <c r="P284" s="39"/>
      <c r="Q284" s="102">
        <v>0</v>
      </c>
      <c r="R284" s="102">
        <v>0</v>
      </c>
      <c r="S284" s="160" t="s">
        <v>1647</v>
      </c>
      <c r="T284" s="244"/>
      <c r="U284" s="240"/>
      <c r="V284" s="21"/>
      <c r="W284" s="21"/>
      <c r="X284" s="21"/>
      <c r="Y284" s="21"/>
      <c r="Z284" s="21"/>
      <c r="AA284" s="21"/>
      <c r="AB284" s="21"/>
      <c r="AC284" s="21"/>
      <c r="AD284" s="21"/>
      <c r="AE284" s="21"/>
      <c r="AF284" s="21"/>
      <c r="AG284" s="21"/>
    </row>
    <row r="285" spans="1:33" ht="15.75" customHeight="1">
      <c r="A285" s="44" t="s">
        <v>109</v>
      </c>
      <c r="B285" s="44" t="s">
        <v>1311</v>
      </c>
      <c r="C285" s="41" t="s">
        <v>643</v>
      </c>
      <c r="D285" s="57" t="s">
        <v>155</v>
      </c>
      <c r="E285" s="68" t="s">
        <v>1617</v>
      </c>
      <c r="F285" s="41" t="s">
        <v>1646</v>
      </c>
      <c r="G285" s="40">
        <v>160</v>
      </c>
      <c r="H285" s="122" t="s">
        <v>384</v>
      </c>
      <c r="I285" s="241" t="s">
        <v>185</v>
      </c>
      <c r="J285" s="277">
        <v>1</v>
      </c>
      <c r="K285" s="279" t="s">
        <v>386</v>
      </c>
      <c r="L285" s="41" t="s">
        <v>428</v>
      </c>
      <c r="M285" s="44" t="s">
        <v>859</v>
      </c>
      <c r="N285" s="44" t="s">
        <v>14</v>
      </c>
      <c r="O285" s="44" t="s">
        <v>14</v>
      </c>
      <c r="P285" s="41" t="s">
        <v>1648</v>
      </c>
      <c r="Q285" s="102">
        <v>2718</v>
      </c>
      <c r="R285" s="102">
        <v>29</v>
      </c>
      <c r="S285" s="110"/>
      <c r="T285" s="278"/>
      <c r="U285" s="240"/>
      <c r="V285" s="21"/>
      <c r="W285" s="21"/>
      <c r="X285" s="21"/>
      <c r="Y285" s="21"/>
      <c r="Z285" s="21"/>
      <c r="AA285" s="21"/>
      <c r="AB285" s="21"/>
      <c r="AC285" s="21"/>
      <c r="AD285" s="21"/>
      <c r="AE285" s="21"/>
      <c r="AF285" s="21"/>
      <c r="AG285" s="21"/>
    </row>
    <row r="286" spans="1:33" ht="15.75" customHeight="1">
      <c r="A286" s="44" t="s">
        <v>109</v>
      </c>
      <c r="B286" s="44" t="s">
        <v>1311</v>
      </c>
      <c r="C286" s="41" t="s">
        <v>643</v>
      </c>
      <c r="D286" s="61" t="s">
        <v>149</v>
      </c>
      <c r="E286" s="68" t="s">
        <v>1649</v>
      </c>
      <c r="F286" s="41" t="s">
        <v>1644</v>
      </c>
      <c r="G286" s="40" t="s">
        <v>428</v>
      </c>
      <c r="H286" s="122" t="s">
        <v>384</v>
      </c>
      <c r="I286" s="241" t="s">
        <v>185</v>
      </c>
      <c r="J286" s="243" t="s">
        <v>428</v>
      </c>
      <c r="K286" s="242" t="s">
        <v>386</v>
      </c>
      <c r="L286" s="41" t="s">
        <v>432</v>
      </c>
      <c r="M286" s="44" t="s">
        <v>859</v>
      </c>
      <c r="N286" s="44" t="s">
        <v>859</v>
      </c>
      <c r="O286" s="44" t="s">
        <v>859</v>
      </c>
      <c r="P286" s="39"/>
      <c r="Q286" s="102">
        <v>0</v>
      </c>
      <c r="R286" s="102">
        <v>0</v>
      </c>
      <c r="S286" s="110" t="s">
        <v>1645</v>
      </c>
      <c r="T286" s="244"/>
      <c r="U286" s="240"/>
      <c r="V286" s="21"/>
      <c r="W286" s="21"/>
      <c r="X286" s="21"/>
      <c r="Y286" s="21"/>
      <c r="Z286" s="21"/>
      <c r="AA286" s="21"/>
      <c r="AB286" s="21"/>
      <c r="AC286" s="21"/>
      <c r="AD286" s="21"/>
      <c r="AE286" s="21"/>
      <c r="AF286" s="21"/>
      <c r="AG286" s="21"/>
    </row>
    <row r="287" spans="1:33" ht="15.75" customHeight="1">
      <c r="A287" s="44" t="s">
        <v>109</v>
      </c>
      <c r="B287" s="44" t="s">
        <v>1311</v>
      </c>
      <c r="C287" s="41" t="s">
        <v>643</v>
      </c>
      <c r="D287" s="61" t="s">
        <v>149</v>
      </c>
      <c r="E287" s="68" t="s">
        <v>1650</v>
      </c>
      <c r="F287" s="41" t="s">
        <v>1644</v>
      </c>
      <c r="G287" s="40" t="s">
        <v>428</v>
      </c>
      <c r="H287" s="122" t="s">
        <v>384</v>
      </c>
      <c r="I287" s="241" t="s">
        <v>185</v>
      </c>
      <c r="J287" s="243" t="s">
        <v>428</v>
      </c>
      <c r="K287" s="242" t="s">
        <v>386</v>
      </c>
      <c r="L287" s="41" t="s">
        <v>432</v>
      </c>
      <c r="M287" s="44" t="s">
        <v>859</v>
      </c>
      <c r="N287" s="44" t="s">
        <v>859</v>
      </c>
      <c r="O287" s="44" t="s">
        <v>859</v>
      </c>
      <c r="P287" s="39"/>
      <c r="Q287" s="102">
        <v>0</v>
      </c>
      <c r="R287" s="102">
        <v>0</v>
      </c>
      <c r="S287" s="110" t="s">
        <v>1645</v>
      </c>
      <c r="T287" s="244"/>
      <c r="U287" s="240"/>
      <c r="V287" s="21"/>
      <c r="W287" s="21"/>
      <c r="X287" s="21"/>
      <c r="Y287" s="21"/>
      <c r="Z287" s="21"/>
      <c r="AA287" s="21"/>
      <c r="AB287" s="21"/>
      <c r="AC287" s="21"/>
      <c r="AD287" s="21"/>
      <c r="AE287" s="21"/>
      <c r="AF287" s="21"/>
      <c r="AG287" s="21"/>
    </row>
    <row r="288" spans="1:33" ht="15.75" customHeight="1">
      <c r="A288" s="44" t="s">
        <v>109</v>
      </c>
      <c r="B288" s="44" t="s">
        <v>1311</v>
      </c>
      <c r="C288" s="41" t="s">
        <v>643</v>
      </c>
      <c r="D288" s="57" t="s">
        <v>155</v>
      </c>
      <c r="E288" s="68" t="s">
        <v>1650</v>
      </c>
      <c r="F288" s="41" t="s">
        <v>1646</v>
      </c>
      <c r="G288" s="40">
        <v>228</v>
      </c>
      <c r="H288" s="122" t="s">
        <v>384</v>
      </c>
      <c r="I288" s="241" t="s">
        <v>185</v>
      </c>
      <c r="J288" s="243" t="s">
        <v>1320</v>
      </c>
      <c r="K288" s="242" t="s">
        <v>386</v>
      </c>
      <c r="L288" s="41" t="s">
        <v>428</v>
      </c>
      <c r="M288" s="44" t="s">
        <v>859</v>
      </c>
      <c r="N288" s="44" t="s">
        <v>14</v>
      </c>
      <c r="O288" s="44" t="s">
        <v>14</v>
      </c>
      <c r="P288" s="39" t="s">
        <v>1651</v>
      </c>
      <c r="Q288" s="102">
        <v>2856</v>
      </c>
      <c r="R288" s="102">
        <v>182</v>
      </c>
      <c r="S288" s="110"/>
      <c r="T288" s="244"/>
      <c r="U288" s="240"/>
      <c r="V288" s="21"/>
      <c r="W288" s="21"/>
      <c r="X288" s="21"/>
      <c r="Y288" s="21"/>
      <c r="Z288" s="21"/>
      <c r="AA288" s="21"/>
      <c r="AB288" s="21"/>
      <c r="AC288" s="21"/>
      <c r="AD288" s="21"/>
      <c r="AE288" s="21"/>
      <c r="AF288" s="21"/>
      <c r="AG288" s="21"/>
    </row>
    <row r="289" spans="1:33" ht="15.75" customHeight="1">
      <c r="A289" s="44" t="s">
        <v>109</v>
      </c>
      <c r="B289" s="44" t="s">
        <v>1311</v>
      </c>
      <c r="C289" s="41" t="s">
        <v>642</v>
      </c>
      <c r="D289" s="61" t="s">
        <v>151</v>
      </c>
      <c r="E289" s="68" t="s">
        <v>1652</v>
      </c>
      <c r="F289" s="41" t="s">
        <v>1653</v>
      </c>
      <c r="G289" s="39">
        <v>2680</v>
      </c>
      <c r="H289" s="39" t="s">
        <v>388</v>
      </c>
      <c r="I289" s="280">
        <v>0.77</v>
      </c>
      <c r="J289" s="277">
        <v>0.92</v>
      </c>
      <c r="K289" s="123" t="s">
        <v>388</v>
      </c>
      <c r="L289" s="41" t="s">
        <v>428</v>
      </c>
      <c r="M289" s="123" t="s">
        <v>859</v>
      </c>
      <c r="N289" s="123" t="s">
        <v>14</v>
      </c>
      <c r="O289" s="123" t="s">
        <v>14</v>
      </c>
      <c r="P289" s="39"/>
      <c r="Q289" s="102">
        <v>5921</v>
      </c>
      <c r="R289" s="102">
        <v>6</v>
      </c>
      <c r="S289" s="110" t="s">
        <v>1654</v>
      </c>
      <c r="T289" s="278"/>
      <c r="U289" s="240"/>
      <c r="V289" s="21"/>
      <c r="W289" s="21"/>
      <c r="X289" s="21"/>
      <c r="Y289" s="21"/>
      <c r="Z289" s="21"/>
      <c r="AA289" s="21"/>
      <c r="AB289" s="21"/>
      <c r="AC289" s="21"/>
      <c r="AD289" s="21"/>
      <c r="AE289" s="21"/>
      <c r="AF289" s="21"/>
      <c r="AG289" s="21"/>
    </row>
    <row r="290" spans="1:33" ht="15.75" customHeight="1">
      <c r="A290" s="44" t="s">
        <v>109</v>
      </c>
      <c r="B290" s="44" t="s">
        <v>1311</v>
      </c>
      <c r="C290" s="41" t="s">
        <v>642</v>
      </c>
      <c r="D290" s="61" t="s">
        <v>151</v>
      </c>
      <c r="E290" s="68" t="s">
        <v>1362</v>
      </c>
      <c r="F290" s="41" t="s">
        <v>1655</v>
      </c>
      <c r="G290" s="281" t="s">
        <v>428</v>
      </c>
      <c r="H290" s="122" t="s">
        <v>388</v>
      </c>
      <c r="I290" s="282" t="s">
        <v>185</v>
      </c>
      <c r="J290" s="283" t="s">
        <v>428</v>
      </c>
      <c r="K290" s="122" t="s">
        <v>388</v>
      </c>
      <c r="L290" s="52" t="s">
        <v>433</v>
      </c>
      <c r="M290" s="122" t="s">
        <v>859</v>
      </c>
      <c r="N290" s="122" t="s">
        <v>859</v>
      </c>
      <c r="O290" s="122" t="s">
        <v>859</v>
      </c>
      <c r="P290" s="284"/>
      <c r="Q290" s="102">
        <v>0</v>
      </c>
      <c r="R290" s="102">
        <v>0</v>
      </c>
      <c r="S290" s="110"/>
      <c r="T290" s="244"/>
      <c r="U290" s="240"/>
      <c r="V290" s="21"/>
      <c r="W290" s="21"/>
      <c r="X290" s="21"/>
      <c r="Y290" s="21"/>
      <c r="Z290" s="21"/>
      <c r="AA290" s="21"/>
      <c r="AB290" s="21"/>
      <c r="AC290" s="21"/>
      <c r="AD290" s="21"/>
      <c r="AE290" s="21"/>
      <c r="AF290" s="21"/>
      <c r="AG290" s="21"/>
    </row>
    <row r="291" spans="1:33" ht="15.75" customHeight="1">
      <c r="A291" s="44" t="s">
        <v>109</v>
      </c>
      <c r="B291" s="44" t="s">
        <v>1311</v>
      </c>
      <c r="C291" s="41" t="s">
        <v>642</v>
      </c>
      <c r="D291" s="61" t="s">
        <v>151</v>
      </c>
      <c r="E291" s="68" t="s">
        <v>1656</v>
      </c>
      <c r="F291" s="41" t="s">
        <v>1657</v>
      </c>
      <c r="G291" s="281">
        <v>18</v>
      </c>
      <c r="H291" s="122" t="s">
        <v>388</v>
      </c>
      <c r="I291" s="282" t="s">
        <v>428</v>
      </c>
      <c r="J291" s="277">
        <v>1</v>
      </c>
      <c r="K291" s="122" t="s">
        <v>388</v>
      </c>
      <c r="L291" s="52" t="s">
        <v>433</v>
      </c>
      <c r="M291" s="122" t="s">
        <v>859</v>
      </c>
      <c r="N291" s="122" t="s">
        <v>859</v>
      </c>
      <c r="O291" s="122" t="s">
        <v>859</v>
      </c>
      <c r="P291" s="39" t="s">
        <v>1658</v>
      </c>
      <c r="Q291" s="102">
        <v>0</v>
      </c>
      <c r="R291" s="102">
        <v>0</v>
      </c>
      <c r="S291" s="110"/>
      <c r="T291" s="278"/>
      <c r="U291" s="240"/>
      <c r="V291" s="21"/>
      <c r="W291" s="21"/>
      <c r="X291" s="21"/>
      <c r="Y291" s="21"/>
      <c r="Z291" s="21"/>
      <c r="AA291" s="21"/>
      <c r="AB291" s="21"/>
      <c r="AC291" s="21"/>
      <c r="AD291" s="21"/>
      <c r="AE291" s="21"/>
      <c r="AF291" s="21"/>
      <c r="AG291" s="21"/>
    </row>
    <row r="292" spans="1:33" ht="15.75" customHeight="1">
      <c r="A292" s="44" t="s">
        <v>109</v>
      </c>
      <c r="B292" s="44" t="s">
        <v>1311</v>
      </c>
      <c r="C292" s="41" t="s">
        <v>642</v>
      </c>
      <c r="D292" s="61" t="s">
        <v>151</v>
      </c>
      <c r="E292" s="68" t="s">
        <v>1386</v>
      </c>
      <c r="F292" s="41" t="s">
        <v>1659</v>
      </c>
      <c r="G292" s="281">
        <v>21</v>
      </c>
      <c r="H292" s="122" t="s">
        <v>388</v>
      </c>
      <c r="I292" s="282" t="s">
        <v>185</v>
      </c>
      <c r="J292" s="277">
        <v>0.53</v>
      </c>
      <c r="K292" s="122" t="s">
        <v>388</v>
      </c>
      <c r="L292" s="52" t="s">
        <v>433</v>
      </c>
      <c r="M292" s="122" t="s">
        <v>859</v>
      </c>
      <c r="N292" s="122" t="s">
        <v>859</v>
      </c>
      <c r="O292" s="122" t="s">
        <v>14</v>
      </c>
      <c r="P292" s="39" t="s">
        <v>1660</v>
      </c>
      <c r="Q292" s="102">
        <v>170</v>
      </c>
      <c r="R292" s="102">
        <v>1</v>
      </c>
      <c r="S292" s="110" t="s">
        <v>1661</v>
      </c>
      <c r="T292" s="278"/>
      <c r="U292" s="240"/>
      <c r="V292" s="21"/>
      <c r="W292" s="21"/>
      <c r="X292" s="21"/>
      <c r="Y292" s="21"/>
      <c r="Z292" s="21"/>
      <c r="AA292" s="21"/>
      <c r="AB292" s="21"/>
      <c r="AC292" s="21"/>
      <c r="AD292" s="21"/>
      <c r="AE292" s="21"/>
      <c r="AF292" s="21"/>
      <c r="AG292" s="21"/>
    </row>
    <row r="293" spans="1:33" ht="15.75" customHeight="1">
      <c r="A293" s="44" t="s">
        <v>109</v>
      </c>
      <c r="B293" s="44" t="s">
        <v>1311</v>
      </c>
      <c r="C293" s="41" t="s">
        <v>642</v>
      </c>
      <c r="D293" s="61" t="s">
        <v>151</v>
      </c>
      <c r="E293" s="68" t="s">
        <v>1375</v>
      </c>
      <c r="F293" s="41" t="s">
        <v>1655</v>
      </c>
      <c r="G293" s="281" t="s">
        <v>428</v>
      </c>
      <c r="H293" s="122" t="s">
        <v>388</v>
      </c>
      <c r="I293" s="282" t="s">
        <v>185</v>
      </c>
      <c r="J293" s="283" t="s">
        <v>428</v>
      </c>
      <c r="K293" s="122" t="s">
        <v>388</v>
      </c>
      <c r="L293" s="52" t="s">
        <v>433</v>
      </c>
      <c r="M293" s="122" t="s">
        <v>859</v>
      </c>
      <c r="N293" s="122" t="s">
        <v>859</v>
      </c>
      <c r="O293" s="122" t="s">
        <v>859</v>
      </c>
      <c r="P293" s="39"/>
      <c r="Q293" s="102">
        <v>0</v>
      </c>
      <c r="R293" s="102">
        <v>0</v>
      </c>
      <c r="S293" s="110"/>
      <c r="T293" s="244"/>
      <c r="U293" s="240"/>
      <c r="V293" s="21"/>
      <c r="W293" s="21"/>
      <c r="X293" s="21"/>
      <c r="Y293" s="21"/>
      <c r="Z293" s="21"/>
      <c r="AA293" s="21"/>
      <c r="AB293" s="21"/>
      <c r="AC293" s="21"/>
      <c r="AD293" s="21"/>
      <c r="AE293" s="21"/>
      <c r="AF293" s="21"/>
      <c r="AG293" s="21"/>
    </row>
    <row r="294" spans="1:33" ht="15.75" customHeight="1">
      <c r="A294" s="44" t="s">
        <v>109</v>
      </c>
      <c r="B294" s="44" t="s">
        <v>1311</v>
      </c>
      <c r="C294" s="41" t="s">
        <v>642</v>
      </c>
      <c r="D294" s="61" t="s">
        <v>151</v>
      </c>
      <c r="E294" s="68" t="s">
        <v>1376</v>
      </c>
      <c r="F294" s="41" t="s">
        <v>1655</v>
      </c>
      <c r="G294" s="281" t="s">
        <v>428</v>
      </c>
      <c r="H294" s="122" t="s">
        <v>388</v>
      </c>
      <c r="I294" s="282" t="s">
        <v>185</v>
      </c>
      <c r="J294" s="283" t="s">
        <v>428</v>
      </c>
      <c r="K294" s="122" t="s">
        <v>388</v>
      </c>
      <c r="L294" s="52" t="s">
        <v>433</v>
      </c>
      <c r="M294" s="122" t="s">
        <v>859</v>
      </c>
      <c r="N294" s="122" t="s">
        <v>859</v>
      </c>
      <c r="O294" s="122" t="s">
        <v>859</v>
      </c>
      <c r="P294" s="39"/>
      <c r="Q294" s="102">
        <v>0</v>
      </c>
      <c r="R294" s="102">
        <v>0</v>
      </c>
      <c r="S294" s="110"/>
      <c r="T294" s="244"/>
      <c r="U294" s="240"/>
      <c r="V294" s="21"/>
      <c r="W294" s="21"/>
      <c r="X294" s="21"/>
      <c r="Y294" s="21"/>
      <c r="Z294" s="21"/>
      <c r="AA294" s="21"/>
      <c r="AB294" s="21"/>
      <c r="AC294" s="21"/>
      <c r="AD294" s="21"/>
      <c r="AE294" s="21"/>
      <c r="AF294" s="21"/>
      <c r="AG294" s="21"/>
    </row>
    <row r="295" spans="1:33" ht="15.75" customHeight="1">
      <c r="A295" s="44" t="s">
        <v>109</v>
      </c>
      <c r="B295" s="44" t="s">
        <v>1311</v>
      </c>
      <c r="C295" s="41" t="s">
        <v>642</v>
      </c>
      <c r="D295" s="61" t="s">
        <v>151</v>
      </c>
      <c r="E295" s="68" t="s">
        <v>1377</v>
      </c>
      <c r="F295" s="41" t="s">
        <v>1655</v>
      </c>
      <c r="G295" s="281" t="s">
        <v>428</v>
      </c>
      <c r="H295" s="122" t="s">
        <v>388</v>
      </c>
      <c r="I295" s="282" t="s">
        <v>185</v>
      </c>
      <c r="J295" s="283" t="s">
        <v>428</v>
      </c>
      <c r="K295" s="122" t="s">
        <v>388</v>
      </c>
      <c r="L295" s="52" t="s">
        <v>433</v>
      </c>
      <c r="M295" s="122" t="s">
        <v>859</v>
      </c>
      <c r="N295" s="122" t="s">
        <v>859</v>
      </c>
      <c r="O295" s="122" t="s">
        <v>859</v>
      </c>
      <c r="P295" s="39"/>
      <c r="Q295" s="102">
        <v>0</v>
      </c>
      <c r="R295" s="102">
        <v>0</v>
      </c>
      <c r="S295" s="110"/>
      <c r="T295" s="244"/>
      <c r="U295" s="240"/>
      <c r="V295" s="21"/>
      <c r="W295" s="21"/>
      <c r="X295" s="21"/>
      <c r="Y295" s="21"/>
      <c r="Z295" s="21"/>
      <c r="AA295" s="21"/>
      <c r="AB295" s="21"/>
      <c r="AC295" s="21"/>
      <c r="AD295" s="21"/>
      <c r="AE295" s="21"/>
      <c r="AF295" s="21"/>
      <c r="AG295" s="21"/>
    </row>
    <row r="296" spans="1:33" ht="15.75" customHeight="1">
      <c r="A296" s="44" t="s">
        <v>109</v>
      </c>
      <c r="B296" s="44" t="s">
        <v>1311</v>
      </c>
      <c r="C296" s="41" t="s">
        <v>642</v>
      </c>
      <c r="D296" s="61" t="s">
        <v>151</v>
      </c>
      <c r="E296" s="68" t="s">
        <v>1378</v>
      </c>
      <c r="F296" s="41" t="s">
        <v>1655</v>
      </c>
      <c r="G296" s="281" t="s">
        <v>428</v>
      </c>
      <c r="H296" s="122" t="s">
        <v>388</v>
      </c>
      <c r="I296" s="282" t="s">
        <v>185</v>
      </c>
      <c r="J296" s="283" t="s">
        <v>428</v>
      </c>
      <c r="K296" s="122" t="s">
        <v>388</v>
      </c>
      <c r="L296" s="52" t="s">
        <v>433</v>
      </c>
      <c r="M296" s="122" t="s">
        <v>859</v>
      </c>
      <c r="N296" s="122" t="s">
        <v>859</v>
      </c>
      <c r="O296" s="122" t="s">
        <v>14</v>
      </c>
      <c r="P296" s="39" t="s">
        <v>1660</v>
      </c>
      <c r="Q296" s="102">
        <v>180</v>
      </c>
      <c r="R296" s="102">
        <v>1</v>
      </c>
      <c r="S296" s="110" t="s">
        <v>1662</v>
      </c>
      <c r="T296" s="244"/>
      <c r="U296" s="240"/>
      <c r="V296" s="21"/>
      <c r="W296" s="21"/>
      <c r="X296" s="21"/>
      <c r="Y296" s="21"/>
      <c r="Z296" s="21"/>
      <c r="AA296" s="21"/>
      <c r="AB296" s="21"/>
      <c r="AC296" s="21"/>
      <c r="AD296" s="21"/>
      <c r="AE296" s="21"/>
      <c r="AF296" s="21"/>
      <c r="AG296" s="21"/>
    </row>
    <row r="297" spans="1:33" ht="15.75" customHeight="1">
      <c r="A297" s="44" t="s">
        <v>109</v>
      </c>
      <c r="B297" s="44" t="s">
        <v>1311</v>
      </c>
      <c r="C297" s="41" t="s">
        <v>642</v>
      </c>
      <c r="D297" s="61" t="s">
        <v>151</v>
      </c>
      <c r="E297" s="68" t="s">
        <v>1379</v>
      </c>
      <c r="F297" s="41" t="s">
        <v>1655</v>
      </c>
      <c r="G297" s="281" t="s">
        <v>428</v>
      </c>
      <c r="H297" s="122" t="s">
        <v>388</v>
      </c>
      <c r="I297" s="282" t="s">
        <v>185</v>
      </c>
      <c r="J297" s="283" t="s">
        <v>428</v>
      </c>
      <c r="K297" s="122" t="s">
        <v>388</v>
      </c>
      <c r="L297" s="52" t="s">
        <v>433</v>
      </c>
      <c r="M297" s="122" t="s">
        <v>859</v>
      </c>
      <c r="N297" s="122" t="s">
        <v>859</v>
      </c>
      <c r="O297" s="122" t="s">
        <v>859</v>
      </c>
      <c r="P297" s="39"/>
      <c r="Q297" s="102">
        <v>0</v>
      </c>
      <c r="R297" s="102">
        <v>0</v>
      </c>
      <c r="S297" s="110"/>
      <c r="T297" s="244"/>
      <c r="U297" s="240"/>
      <c r="V297" s="21"/>
      <c r="W297" s="21"/>
      <c r="X297" s="21"/>
      <c r="Y297" s="21"/>
      <c r="Z297" s="21"/>
      <c r="AA297" s="21"/>
      <c r="AB297" s="21"/>
      <c r="AC297" s="21"/>
      <c r="AD297" s="21"/>
      <c r="AE297" s="21"/>
      <c r="AF297" s="21"/>
      <c r="AG297" s="21"/>
    </row>
    <row r="298" spans="1:33" ht="15.75" customHeight="1">
      <c r="A298" s="44" t="s">
        <v>109</v>
      </c>
      <c r="B298" s="44" t="s">
        <v>1311</v>
      </c>
      <c r="C298" s="41" t="s">
        <v>642</v>
      </c>
      <c r="D298" s="61" t="s">
        <v>151</v>
      </c>
      <c r="E298" s="68" t="s">
        <v>1389</v>
      </c>
      <c r="F298" s="41" t="s">
        <v>1655</v>
      </c>
      <c r="G298" s="281" t="s">
        <v>428</v>
      </c>
      <c r="H298" s="122" t="s">
        <v>388</v>
      </c>
      <c r="I298" s="282" t="s">
        <v>185</v>
      </c>
      <c r="J298" s="283" t="s">
        <v>428</v>
      </c>
      <c r="K298" s="122" t="s">
        <v>388</v>
      </c>
      <c r="L298" s="52" t="s">
        <v>433</v>
      </c>
      <c r="M298" s="122" t="s">
        <v>859</v>
      </c>
      <c r="N298" s="122" t="s">
        <v>859</v>
      </c>
      <c r="O298" s="122" t="s">
        <v>859</v>
      </c>
      <c r="P298" s="39"/>
      <c r="Q298" s="102">
        <v>0</v>
      </c>
      <c r="R298" s="102">
        <v>0</v>
      </c>
      <c r="S298" s="110"/>
      <c r="T298" s="244"/>
      <c r="U298" s="240"/>
      <c r="V298" s="21"/>
      <c r="W298" s="21"/>
      <c r="X298" s="21"/>
      <c r="Y298" s="21"/>
      <c r="Z298" s="21"/>
      <c r="AA298" s="21"/>
      <c r="AB298" s="21"/>
      <c r="AC298" s="21"/>
      <c r="AD298" s="21"/>
      <c r="AE298" s="21"/>
      <c r="AF298" s="21"/>
      <c r="AG298" s="21"/>
    </row>
    <row r="299" spans="1:33" ht="15.75" customHeight="1">
      <c r="A299" s="44" t="s">
        <v>109</v>
      </c>
      <c r="B299" s="44" t="s">
        <v>1311</v>
      </c>
      <c r="C299" s="41" t="s">
        <v>642</v>
      </c>
      <c r="D299" s="61" t="s">
        <v>151</v>
      </c>
      <c r="E299" s="68" t="s">
        <v>1392</v>
      </c>
      <c r="F299" s="41" t="s">
        <v>1655</v>
      </c>
      <c r="G299" s="281" t="s">
        <v>428</v>
      </c>
      <c r="H299" s="122" t="s">
        <v>388</v>
      </c>
      <c r="I299" s="282" t="s">
        <v>185</v>
      </c>
      <c r="J299" s="283" t="s">
        <v>428</v>
      </c>
      <c r="K299" s="122" t="s">
        <v>388</v>
      </c>
      <c r="L299" s="52" t="s">
        <v>433</v>
      </c>
      <c r="M299" s="122" t="s">
        <v>859</v>
      </c>
      <c r="N299" s="122" t="s">
        <v>859</v>
      </c>
      <c r="O299" s="122" t="s">
        <v>859</v>
      </c>
      <c r="P299" s="39"/>
      <c r="Q299" s="102">
        <v>0</v>
      </c>
      <c r="R299" s="102">
        <v>0</v>
      </c>
      <c r="S299" s="110"/>
      <c r="T299" s="244"/>
      <c r="U299" s="240"/>
      <c r="V299" s="21"/>
      <c r="W299" s="21"/>
      <c r="X299" s="21"/>
      <c r="Y299" s="21"/>
      <c r="Z299" s="21"/>
      <c r="AA299" s="21"/>
      <c r="AB299" s="21"/>
      <c r="AC299" s="21"/>
      <c r="AD299" s="21"/>
      <c r="AE299" s="21"/>
      <c r="AF299" s="21"/>
      <c r="AG299" s="21"/>
    </row>
    <row r="300" spans="1:33" ht="15.75" customHeight="1">
      <c r="A300" s="44" t="s">
        <v>109</v>
      </c>
      <c r="B300" s="44" t="s">
        <v>1311</v>
      </c>
      <c r="C300" s="41" t="s">
        <v>642</v>
      </c>
      <c r="D300" s="61" t="s">
        <v>151</v>
      </c>
      <c r="E300" s="68" t="s">
        <v>1401</v>
      </c>
      <c r="F300" s="41" t="s">
        <v>1655</v>
      </c>
      <c r="G300" s="281" t="s">
        <v>428</v>
      </c>
      <c r="H300" s="122" t="s">
        <v>388</v>
      </c>
      <c r="I300" s="282" t="s">
        <v>185</v>
      </c>
      <c r="J300" s="283" t="s">
        <v>428</v>
      </c>
      <c r="K300" s="122" t="s">
        <v>388</v>
      </c>
      <c r="L300" s="52" t="s">
        <v>433</v>
      </c>
      <c r="M300" s="122" t="s">
        <v>859</v>
      </c>
      <c r="N300" s="122" t="s">
        <v>859</v>
      </c>
      <c r="O300" s="122" t="s">
        <v>859</v>
      </c>
      <c r="P300" s="39"/>
      <c r="Q300" s="102">
        <v>0</v>
      </c>
      <c r="R300" s="102">
        <v>0</v>
      </c>
      <c r="S300" s="110"/>
      <c r="T300" s="244"/>
      <c r="U300" s="240"/>
      <c r="V300" s="21"/>
      <c r="W300" s="21"/>
      <c r="X300" s="21"/>
      <c r="Y300" s="21"/>
      <c r="Z300" s="21"/>
      <c r="AA300" s="21"/>
      <c r="AB300" s="21"/>
      <c r="AC300" s="21"/>
      <c r="AD300" s="21"/>
      <c r="AE300" s="21"/>
      <c r="AF300" s="21"/>
      <c r="AG300" s="21"/>
    </row>
    <row r="301" spans="1:33" ht="15.75" customHeight="1">
      <c r="A301" s="44" t="s">
        <v>109</v>
      </c>
      <c r="B301" s="44" t="s">
        <v>1311</v>
      </c>
      <c r="C301" s="41" t="s">
        <v>642</v>
      </c>
      <c r="D301" s="61" t="s">
        <v>151</v>
      </c>
      <c r="E301" s="68" t="s">
        <v>1402</v>
      </c>
      <c r="F301" s="41" t="s">
        <v>1655</v>
      </c>
      <c r="G301" s="281" t="s">
        <v>428</v>
      </c>
      <c r="H301" s="122" t="s">
        <v>388</v>
      </c>
      <c r="I301" s="282" t="s">
        <v>185</v>
      </c>
      <c r="J301" s="283" t="s">
        <v>428</v>
      </c>
      <c r="K301" s="122" t="s">
        <v>388</v>
      </c>
      <c r="L301" s="52" t="s">
        <v>433</v>
      </c>
      <c r="M301" s="122" t="s">
        <v>859</v>
      </c>
      <c r="N301" s="122" t="s">
        <v>859</v>
      </c>
      <c r="O301" s="122" t="s">
        <v>859</v>
      </c>
      <c r="P301" s="39"/>
      <c r="Q301" s="102">
        <v>0</v>
      </c>
      <c r="R301" s="102">
        <v>0</v>
      </c>
      <c r="S301" s="110"/>
      <c r="T301" s="244"/>
      <c r="U301" s="240"/>
      <c r="V301" s="21"/>
      <c r="W301" s="21"/>
      <c r="X301" s="21"/>
      <c r="Y301" s="21"/>
      <c r="Z301" s="21"/>
      <c r="AA301" s="21"/>
      <c r="AB301" s="21"/>
      <c r="AC301" s="21"/>
      <c r="AD301" s="21"/>
      <c r="AE301" s="21"/>
      <c r="AF301" s="21"/>
      <c r="AG301" s="21"/>
    </row>
    <row r="302" spans="1:33" ht="15.75" customHeight="1">
      <c r="A302" s="44" t="s">
        <v>109</v>
      </c>
      <c r="B302" s="44" t="s">
        <v>1311</v>
      </c>
      <c r="C302" s="41" t="s">
        <v>642</v>
      </c>
      <c r="D302" s="61" t="s">
        <v>151</v>
      </c>
      <c r="E302" s="68" t="s">
        <v>1319</v>
      </c>
      <c r="F302" s="41" t="s">
        <v>1663</v>
      </c>
      <c r="G302" s="281">
        <v>1307</v>
      </c>
      <c r="H302" s="122" t="s">
        <v>388</v>
      </c>
      <c r="I302" s="280">
        <v>0.3</v>
      </c>
      <c r="J302" s="277">
        <v>0.16</v>
      </c>
      <c r="K302" s="122" t="s">
        <v>388</v>
      </c>
      <c r="L302" s="52" t="s">
        <v>428</v>
      </c>
      <c r="M302" s="122" t="s">
        <v>859</v>
      </c>
      <c r="N302" s="122" t="s">
        <v>14</v>
      </c>
      <c r="O302" s="122" t="s">
        <v>14</v>
      </c>
      <c r="P302" s="39"/>
      <c r="Q302" s="102">
        <v>1479</v>
      </c>
      <c r="R302" s="102">
        <v>3</v>
      </c>
      <c r="S302" s="110" t="s">
        <v>1664</v>
      </c>
      <c r="T302" s="278"/>
      <c r="U302" s="240"/>
      <c r="V302" s="21"/>
      <c r="W302" s="21"/>
      <c r="X302" s="21"/>
      <c r="Y302" s="21"/>
      <c r="Z302" s="21"/>
      <c r="AA302" s="21"/>
      <c r="AB302" s="21"/>
      <c r="AC302" s="21"/>
      <c r="AD302" s="21"/>
      <c r="AE302" s="21"/>
      <c r="AF302" s="21"/>
      <c r="AG302" s="21"/>
    </row>
    <row r="303" spans="1:33" ht="15.75" customHeight="1">
      <c r="A303" s="44" t="s">
        <v>109</v>
      </c>
      <c r="B303" s="44" t="s">
        <v>1311</v>
      </c>
      <c r="C303" s="41" t="s">
        <v>642</v>
      </c>
      <c r="D303" s="61" t="s">
        <v>151</v>
      </c>
      <c r="E303" s="68" t="s">
        <v>1319</v>
      </c>
      <c r="F303" s="41" t="s">
        <v>1665</v>
      </c>
      <c r="G303" s="281">
        <v>153</v>
      </c>
      <c r="H303" s="122" t="s">
        <v>388</v>
      </c>
      <c r="I303" s="282" t="s">
        <v>428</v>
      </c>
      <c r="J303" s="277">
        <v>0.51</v>
      </c>
      <c r="K303" s="122" t="s">
        <v>388</v>
      </c>
      <c r="L303" s="52" t="s">
        <v>433</v>
      </c>
      <c r="M303" s="122" t="s">
        <v>859</v>
      </c>
      <c r="N303" s="122" t="s">
        <v>859</v>
      </c>
      <c r="O303" s="122" t="s">
        <v>14</v>
      </c>
      <c r="P303" s="39" t="s">
        <v>1666</v>
      </c>
      <c r="Q303" s="102">
        <v>629</v>
      </c>
      <c r="R303" s="102">
        <v>2</v>
      </c>
      <c r="S303" s="110" t="s">
        <v>1667</v>
      </c>
      <c r="T303" s="278"/>
      <c r="U303" s="240"/>
      <c r="V303" s="21"/>
      <c r="W303" s="21"/>
      <c r="X303" s="21"/>
      <c r="Y303" s="21"/>
      <c r="Z303" s="21"/>
      <c r="AA303" s="21"/>
      <c r="AB303" s="21"/>
      <c r="AC303" s="21"/>
      <c r="AD303" s="21"/>
      <c r="AE303" s="21"/>
      <c r="AF303" s="21"/>
      <c r="AG303" s="21"/>
    </row>
    <row r="304" spans="1:33" ht="15.75" customHeight="1">
      <c r="A304" s="44" t="s">
        <v>109</v>
      </c>
      <c r="B304" s="44" t="s">
        <v>1311</v>
      </c>
      <c r="C304" s="41" t="s">
        <v>642</v>
      </c>
      <c r="D304" s="61" t="s">
        <v>151</v>
      </c>
      <c r="E304" s="68" t="s">
        <v>1319</v>
      </c>
      <c r="F304" s="41" t="s">
        <v>1668</v>
      </c>
      <c r="G304" s="281" t="s">
        <v>428</v>
      </c>
      <c r="H304" s="122" t="s">
        <v>388</v>
      </c>
      <c r="I304" s="282" t="s">
        <v>185</v>
      </c>
      <c r="J304" s="283" t="s">
        <v>428</v>
      </c>
      <c r="K304" s="122" t="s">
        <v>388</v>
      </c>
      <c r="L304" s="52" t="s">
        <v>433</v>
      </c>
      <c r="M304" s="122" t="s">
        <v>859</v>
      </c>
      <c r="N304" s="122" t="s">
        <v>859</v>
      </c>
      <c r="O304" s="122" t="s">
        <v>859</v>
      </c>
      <c r="P304" s="39"/>
      <c r="Q304" s="102">
        <v>0</v>
      </c>
      <c r="R304" s="102">
        <v>0</v>
      </c>
      <c r="S304" s="110"/>
      <c r="T304" s="244"/>
      <c r="U304" s="240"/>
      <c r="V304" s="21"/>
      <c r="W304" s="21"/>
      <c r="X304" s="21"/>
      <c r="Y304" s="21"/>
      <c r="Z304" s="21"/>
      <c r="AA304" s="21"/>
      <c r="AB304" s="21"/>
      <c r="AC304" s="21"/>
      <c r="AD304" s="21"/>
      <c r="AE304" s="21"/>
      <c r="AF304" s="21"/>
      <c r="AG304" s="21"/>
    </row>
    <row r="305" spans="1:33" ht="15.75" customHeight="1">
      <c r="A305" s="44" t="s">
        <v>109</v>
      </c>
      <c r="B305" s="44" t="s">
        <v>1311</v>
      </c>
      <c r="C305" s="41" t="s">
        <v>642</v>
      </c>
      <c r="D305" s="61" t="s">
        <v>151</v>
      </c>
      <c r="E305" s="68" t="s">
        <v>1319</v>
      </c>
      <c r="F305" s="41" t="s">
        <v>1669</v>
      </c>
      <c r="G305" s="281" t="s">
        <v>428</v>
      </c>
      <c r="H305" s="122" t="s">
        <v>388</v>
      </c>
      <c r="I305" s="282" t="s">
        <v>185</v>
      </c>
      <c r="J305" s="283" t="s">
        <v>428</v>
      </c>
      <c r="K305" s="122" t="s">
        <v>388</v>
      </c>
      <c r="L305" s="52" t="s">
        <v>433</v>
      </c>
      <c r="M305" s="122" t="s">
        <v>859</v>
      </c>
      <c r="N305" s="122" t="s">
        <v>859</v>
      </c>
      <c r="O305" s="122" t="s">
        <v>859</v>
      </c>
      <c r="P305" s="39"/>
      <c r="Q305" s="102">
        <v>0</v>
      </c>
      <c r="R305" s="102">
        <v>0</v>
      </c>
      <c r="S305" s="110"/>
      <c r="T305" s="244"/>
      <c r="U305" s="240"/>
      <c r="V305" s="21"/>
      <c r="W305" s="21"/>
      <c r="X305" s="21"/>
      <c r="Y305" s="21"/>
      <c r="Z305" s="21"/>
      <c r="AA305" s="21"/>
      <c r="AB305" s="21"/>
      <c r="AC305" s="21"/>
      <c r="AD305" s="21"/>
      <c r="AE305" s="21"/>
      <c r="AF305" s="21"/>
      <c r="AG305" s="21"/>
    </row>
    <row r="306" spans="1:33" ht="15.75" customHeight="1">
      <c r="A306" s="44" t="s">
        <v>109</v>
      </c>
      <c r="B306" s="44" t="s">
        <v>1311</v>
      </c>
      <c r="C306" s="41" t="s">
        <v>642</v>
      </c>
      <c r="D306" s="61" t="s">
        <v>151</v>
      </c>
      <c r="E306" s="68" t="s">
        <v>1416</v>
      </c>
      <c r="F306" s="41" t="s">
        <v>1655</v>
      </c>
      <c r="G306" s="281" t="s">
        <v>428</v>
      </c>
      <c r="H306" s="122" t="s">
        <v>388</v>
      </c>
      <c r="I306" s="282" t="s">
        <v>185</v>
      </c>
      <c r="J306" s="283" t="s">
        <v>428</v>
      </c>
      <c r="K306" s="122" t="s">
        <v>388</v>
      </c>
      <c r="L306" s="52" t="s">
        <v>433</v>
      </c>
      <c r="M306" s="122" t="s">
        <v>859</v>
      </c>
      <c r="N306" s="122" t="s">
        <v>859</v>
      </c>
      <c r="O306" s="122" t="s">
        <v>859</v>
      </c>
      <c r="P306" s="39"/>
      <c r="Q306" s="102">
        <v>0</v>
      </c>
      <c r="R306" s="102">
        <v>0</v>
      </c>
      <c r="S306" s="110"/>
      <c r="T306" s="244"/>
      <c r="U306" s="240"/>
      <c r="V306" s="21"/>
      <c r="W306" s="21"/>
      <c r="X306" s="21"/>
      <c r="Y306" s="21"/>
      <c r="Z306" s="21"/>
      <c r="AA306" s="21"/>
      <c r="AB306" s="21"/>
      <c r="AC306" s="21"/>
      <c r="AD306" s="21"/>
      <c r="AE306" s="21"/>
      <c r="AF306" s="21"/>
      <c r="AG306" s="21"/>
    </row>
    <row r="307" spans="1:33" ht="15.75" customHeight="1">
      <c r="A307" s="44" t="s">
        <v>109</v>
      </c>
      <c r="B307" s="44" t="s">
        <v>1311</v>
      </c>
      <c r="C307" s="41" t="s">
        <v>642</v>
      </c>
      <c r="D307" s="61" t="s">
        <v>151</v>
      </c>
      <c r="E307" s="68" t="s">
        <v>1417</v>
      </c>
      <c r="F307" s="41" t="s">
        <v>1665</v>
      </c>
      <c r="G307" s="281">
        <v>40</v>
      </c>
      <c r="H307" s="122" t="s">
        <v>388</v>
      </c>
      <c r="I307" s="282" t="s">
        <v>428</v>
      </c>
      <c r="J307" s="277">
        <v>0.32</v>
      </c>
      <c r="K307" s="122" t="s">
        <v>388</v>
      </c>
      <c r="L307" s="52" t="s">
        <v>433</v>
      </c>
      <c r="M307" s="122" t="s">
        <v>859</v>
      </c>
      <c r="N307" s="122" t="s">
        <v>859</v>
      </c>
      <c r="O307" s="122" t="s">
        <v>14</v>
      </c>
      <c r="P307" s="39" t="s">
        <v>1670</v>
      </c>
      <c r="Q307" s="102">
        <v>1696</v>
      </c>
      <c r="R307" s="102">
        <v>4</v>
      </c>
      <c r="S307" s="110" t="s">
        <v>1671</v>
      </c>
      <c r="T307" s="278"/>
      <c r="U307" s="240"/>
      <c r="V307" s="21"/>
      <c r="W307" s="21"/>
      <c r="X307" s="21"/>
      <c r="Y307" s="21"/>
      <c r="Z307" s="21"/>
      <c r="AA307" s="21"/>
      <c r="AB307" s="21"/>
      <c r="AC307" s="21"/>
      <c r="AD307" s="21"/>
      <c r="AE307" s="21"/>
      <c r="AF307" s="21"/>
      <c r="AG307" s="21"/>
    </row>
    <row r="308" spans="1:33" ht="15.75" customHeight="1">
      <c r="A308" s="44" t="s">
        <v>109</v>
      </c>
      <c r="B308" s="44" t="s">
        <v>1311</v>
      </c>
      <c r="C308" s="41" t="s">
        <v>642</v>
      </c>
      <c r="D308" s="61" t="s">
        <v>151</v>
      </c>
      <c r="E308" s="68" t="s">
        <v>1417</v>
      </c>
      <c r="F308" s="41" t="s">
        <v>1672</v>
      </c>
      <c r="G308" s="281">
        <v>22</v>
      </c>
      <c r="H308" s="122" t="s">
        <v>388</v>
      </c>
      <c r="I308" s="282" t="s">
        <v>428</v>
      </c>
      <c r="J308" s="277">
        <v>0.77</v>
      </c>
      <c r="K308" s="122" t="s">
        <v>388</v>
      </c>
      <c r="L308" s="52" t="s">
        <v>433</v>
      </c>
      <c r="M308" s="122" t="s">
        <v>859</v>
      </c>
      <c r="N308" s="122" t="s">
        <v>859</v>
      </c>
      <c r="O308" s="122" t="s">
        <v>14</v>
      </c>
      <c r="P308" s="39" t="s">
        <v>1673</v>
      </c>
      <c r="Q308" s="102">
        <v>0</v>
      </c>
      <c r="R308" s="102">
        <v>0</v>
      </c>
      <c r="S308" s="110" t="s">
        <v>1359</v>
      </c>
      <c r="T308" s="278"/>
      <c r="U308" s="240"/>
      <c r="V308" s="21"/>
      <c r="W308" s="21"/>
      <c r="X308" s="21"/>
      <c r="Y308" s="21"/>
      <c r="Z308" s="21"/>
      <c r="AA308" s="21"/>
      <c r="AB308" s="21"/>
      <c r="AC308" s="21"/>
      <c r="AD308" s="21"/>
      <c r="AE308" s="21"/>
      <c r="AF308" s="21"/>
      <c r="AG308" s="21"/>
    </row>
    <row r="309" spans="1:33" ht="15.75" customHeight="1">
      <c r="A309" s="44" t="s">
        <v>109</v>
      </c>
      <c r="B309" s="44" t="s">
        <v>1311</v>
      </c>
      <c r="C309" s="41" t="s">
        <v>642</v>
      </c>
      <c r="D309" s="61" t="s">
        <v>151</v>
      </c>
      <c r="E309" s="68" t="s">
        <v>1419</v>
      </c>
      <c r="F309" s="41" t="s">
        <v>1655</v>
      </c>
      <c r="G309" s="281" t="s">
        <v>428</v>
      </c>
      <c r="H309" s="122" t="s">
        <v>388</v>
      </c>
      <c r="I309" s="282" t="s">
        <v>185</v>
      </c>
      <c r="J309" s="283" t="s">
        <v>428</v>
      </c>
      <c r="K309" s="122" t="s">
        <v>388</v>
      </c>
      <c r="L309" s="52" t="s">
        <v>433</v>
      </c>
      <c r="M309" s="122" t="s">
        <v>859</v>
      </c>
      <c r="N309" s="122" t="s">
        <v>859</v>
      </c>
      <c r="O309" s="122" t="s">
        <v>859</v>
      </c>
      <c r="P309" s="39"/>
      <c r="Q309" s="102">
        <v>0</v>
      </c>
      <c r="R309" s="102">
        <v>0</v>
      </c>
      <c r="S309" s="110"/>
      <c r="T309" s="244"/>
      <c r="U309" s="240"/>
      <c r="W309" s="21"/>
      <c r="X309" s="21"/>
      <c r="Y309" s="21"/>
      <c r="Z309" s="21"/>
      <c r="AA309" s="21"/>
      <c r="AB309" s="21"/>
      <c r="AC309" s="21"/>
      <c r="AD309" s="21"/>
      <c r="AE309" s="21"/>
      <c r="AF309" s="21"/>
      <c r="AG309" s="21"/>
    </row>
    <row r="310" spans="1:33" ht="15.75" customHeight="1">
      <c r="A310" s="44" t="s">
        <v>109</v>
      </c>
      <c r="B310" s="44" t="s">
        <v>1311</v>
      </c>
      <c r="C310" s="41" t="s">
        <v>642</v>
      </c>
      <c r="D310" s="61" t="s">
        <v>151</v>
      </c>
      <c r="E310" s="68" t="s">
        <v>1324</v>
      </c>
      <c r="F310" s="41" t="s">
        <v>1674</v>
      </c>
      <c r="G310" s="281">
        <v>219</v>
      </c>
      <c r="H310" s="122" t="s">
        <v>388</v>
      </c>
      <c r="I310" s="120" t="s">
        <v>428</v>
      </c>
      <c r="J310" s="277">
        <v>0.51</v>
      </c>
      <c r="K310" s="122" t="s">
        <v>388</v>
      </c>
      <c r="L310" s="41" t="s">
        <v>430</v>
      </c>
      <c r="M310" s="281" t="s">
        <v>859</v>
      </c>
      <c r="N310" s="122" t="s">
        <v>859</v>
      </c>
      <c r="O310" s="122" t="s">
        <v>14</v>
      </c>
      <c r="P310" s="39" t="s">
        <v>1666</v>
      </c>
      <c r="Q310" s="102">
        <v>3103</v>
      </c>
      <c r="R310" s="102">
        <v>6</v>
      </c>
      <c r="S310" s="110" t="s">
        <v>1675</v>
      </c>
      <c r="T310" s="278"/>
      <c r="U310" s="240"/>
      <c r="V310" s="21"/>
      <c r="W310" s="21"/>
      <c r="X310" s="21"/>
      <c r="Y310" s="21"/>
      <c r="Z310" s="21"/>
      <c r="AA310" s="21"/>
      <c r="AB310" s="21"/>
      <c r="AC310" s="21"/>
      <c r="AD310" s="21"/>
      <c r="AE310" s="21"/>
      <c r="AF310" s="21"/>
      <c r="AG310" s="21"/>
    </row>
    <row r="311" spans="1:33" ht="15.75" customHeight="1">
      <c r="A311" s="44" t="s">
        <v>109</v>
      </c>
      <c r="B311" s="44" t="s">
        <v>1311</v>
      </c>
      <c r="C311" s="41" t="s">
        <v>642</v>
      </c>
      <c r="D311" s="61" t="s">
        <v>151</v>
      </c>
      <c r="E311" s="68" t="s">
        <v>1324</v>
      </c>
      <c r="F311" s="41" t="s">
        <v>1663</v>
      </c>
      <c r="G311" s="281">
        <v>17</v>
      </c>
      <c r="H311" s="122" t="s">
        <v>388</v>
      </c>
      <c r="I311" s="282" t="s">
        <v>428</v>
      </c>
      <c r="J311" s="277">
        <v>0.08</v>
      </c>
      <c r="K311" s="122" t="s">
        <v>388</v>
      </c>
      <c r="L311" s="41" t="s">
        <v>433</v>
      </c>
      <c r="M311" s="122" t="s">
        <v>859</v>
      </c>
      <c r="N311" s="122" t="s">
        <v>859</v>
      </c>
      <c r="O311" s="122" t="s">
        <v>14</v>
      </c>
      <c r="P311" s="39" t="s">
        <v>1666</v>
      </c>
      <c r="Q311" s="102">
        <v>249</v>
      </c>
      <c r="R311" s="102">
        <v>1</v>
      </c>
      <c r="S311" s="110" t="s">
        <v>1676</v>
      </c>
      <c r="T311" s="278"/>
      <c r="U311" s="240"/>
      <c r="V311" s="21"/>
      <c r="W311" s="21"/>
      <c r="X311" s="21"/>
      <c r="Y311" s="21"/>
      <c r="Z311" s="21"/>
      <c r="AA311" s="21"/>
      <c r="AB311" s="21"/>
      <c r="AC311" s="21"/>
      <c r="AD311" s="21"/>
      <c r="AE311" s="21"/>
      <c r="AF311" s="21"/>
      <c r="AG311" s="21"/>
    </row>
    <row r="312" spans="1:33" ht="15.75" customHeight="1">
      <c r="A312" s="44" t="s">
        <v>109</v>
      </c>
      <c r="B312" s="44" t="s">
        <v>1311</v>
      </c>
      <c r="C312" s="41" t="s">
        <v>642</v>
      </c>
      <c r="D312" s="61" t="s">
        <v>151</v>
      </c>
      <c r="E312" s="68" t="s">
        <v>1677</v>
      </c>
      <c r="F312" s="41" t="s">
        <v>1678</v>
      </c>
      <c r="G312" s="281">
        <v>105</v>
      </c>
      <c r="H312" s="122" t="s">
        <v>388</v>
      </c>
      <c r="I312" s="282" t="s">
        <v>428</v>
      </c>
      <c r="J312" s="277">
        <v>0.91</v>
      </c>
      <c r="K312" s="122" t="s">
        <v>388</v>
      </c>
      <c r="L312" s="52" t="s">
        <v>433</v>
      </c>
      <c r="M312" s="122" t="s">
        <v>859</v>
      </c>
      <c r="N312" s="122" t="s">
        <v>14</v>
      </c>
      <c r="O312" s="122" t="s">
        <v>14</v>
      </c>
      <c r="P312" s="39" t="s">
        <v>1679</v>
      </c>
      <c r="Q312" s="102">
        <v>0</v>
      </c>
      <c r="R312" s="102">
        <v>0</v>
      </c>
      <c r="S312" s="110" t="s">
        <v>1680</v>
      </c>
      <c r="T312" s="278"/>
      <c r="U312" s="240"/>
      <c r="V312" s="21"/>
      <c r="W312" s="21"/>
      <c r="X312" s="21"/>
      <c r="Y312" s="21"/>
      <c r="Z312" s="21"/>
      <c r="AA312" s="21"/>
      <c r="AB312" s="21"/>
      <c r="AC312" s="21"/>
      <c r="AD312" s="21"/>
      <c r="AE312" s="21"/>
      <c r="AF312" s="21"/>
      <c r="AG312" s="21"/>
    </row>
    <row r="313" spans="1:33" ht="15.75" customHeight="1">
      <c r="A313" s="44" t="s">
        <v>109</v>
      </c>
      <c r="B313" s="44" t="s">
        <v>1311</v>
      </c>
      <c r="C313" s="41" t="s">
        <v>642</v>
      </c>
      <c r="D313" s="61" t="s">
        <v>151</v>
      </c>
      <c r="E313" s="68" t="s">
        <v>1681</v>
      </c>
      <c r="F313" s="41" t="s">
        <v>1674</v>
      </c>
      <c r="G313" s="281">
        <v>310</v>
      </c>
      <c r="H313" s="122" t="s">
        <v>388</v>
      </c>
      <c r="I313" s="120" t="s">
        <v>428</v>
      </c>
      <c r="J313" s="277">
        <v>0.7</v>
      </c>
      <c r="K313" s="122" t="s">
        <v>388</v>
      </c>
      <c r="L313" s="41" t="s">
        <v>430</v>
      </c>
      <c r="M313" s="281" t="s">
        <v>859</v>
      </c>
      <c r="N313" s="122" t="s">
        <v>859</v>
      </c>
      <c r="O313" s="122" t="s">
        <v>14</v>
      </c>
      <c r="P313" s="39" t="s">
        <v>1682</v>
      </c>
      <c r="Q313" s="102">
        <v>1765</v>
      </c>
      <c r="R313" s="102">
        <v>3</v>
      </c>
      <c r="S313" s="110" t="s">
        <v>1683</v>
      </c>
      <c r="T313" s="278"/>
      <c r="U313" s="240"/>
      <c r="V313" s="21"/>
      <c r="W313" s="21"/>
      <c r="X313" s="21"/>
      <c r="Y313" s="21"/>
      <c r="Z313" s="21"/>
      <c r="AA313" s="21"/>
      <c r="AB313" s="21"/>
      <c r="AC313" s="21"/>
      <c r="AD313" s="21"/>
      <c r="AE313" s="21"/>
      <c r="AF313" s="21"/>
      <c r="AG313" s="21"/>
    </row>
    <row r="314" spans="1:33" ht="15.75" customHeight="1">
      <c r="A314" s="44" t="s">
        <v>109</v>
      </c>
      <c r="B314" s="44" t="s">
        <v>1311</v>
      </c>
      <c r="C314" s="41" t="s">
        <v>642</v>
      </c>
      <c r="D314" s="61" t="s">
        <v>151</v>
      </c>
      <c r="E314" s="68" t="s">
        <v>1451</v>
      </c>
      <c r="F314" s="41" t="s">
        <v>1659</v>
      </c>
      <c r="G314" s="281">
        <v>77</v>
      </c>
      <c r="H314" s="122" t="s">
        <v>388</v>
      </c>
      <c r="I314" s="282" t="s">
        <v>185</v>
      </c>
      <c r="J314" s="277">
        <v>0.16</v>
      </c>
      <c r="K314" s="122" t="s">
        <v>388</v>
      </c>
      <c r="L314" s="41" t="s">
        <v>433</v>
      </c>
      <c r="M314" s="122" t="s">
        <v>859</v>
      </c>
      <c r="N314" s="122" t="s">
        <v>859</v>
      </c>
      <c r="O314" s="122" t="s">
        <v>14</v>
      </c>
      <c r="P314" s="39"/>
      <c r="Q314" s="102">
        <v>7869</v>
      </c>
      <c r="R314" s="102">
        <v>8</v>
      </c>
      <c r="S314" s="110" t="s">
        <v>1684</v>
      </c>
      <c r="T314" s="278"/>
      <c r="U314" s="240"/>
      <c r="V314" s="21"/>
      <c r="W314" s="21"/>
      <c r="X314" s="21"/>
      <c r="Y314" s="21"/>
      <c r="Z314" s="21"/>
      <c r="AA314" s="21"/>
      <c r="AB314" s="21"/>
      <c r="AC314" s="21"/>
      <c r="AD314" s="21"/>
      <c r="AE314" s="21"/>
      <c r="AF314" s="21"/>
      <c r="AG314" s="21"/>
    </row>
    <row r="315" spans="1:33" ht="15.75" customHeight="1">
      <c r="A315" s="44" t="s">
        <v>109</v>
      </c>
      <c r="B315" s="44" t="s">
        <v>1311</v>
      </c>
      <c r="C315" s="41" t="s">
        <v>642</v>
      </c>
      <c r="D315" s="61" t="s">
        <v>151</v>
      </c>
      <c r="E315" s="68" t="s">
        <v>1325</v>
      </c>
      <c r="F315" s="41" t="s">
        <v>1665</v>
      </c>
      <c r="G315" s="281" t="s">
        <v>428</v>
      </c>
      <c r="H315" s="122" t="s">
        <v>388</v>
      </c>
      <c r="I315" s="282" t="s">
        <v>185</v>
      </c>
      <c r="J315" s="283" t="s">
        <v>428</v>
      </c>
      <c r="K315" s="122" t="s">
        <v>388</v>
      </c>
      <c r="L315" s="52" t="s">
        <v>433</v>
      </c>
      <c r="M315" s="122" t="s">
        <v>859</v>
      </c>
      <c r="N315" s="122" t="s">
        <v>859</v>
      </c>
      <c r="O315" s="122" t="s">
        <v>859</v>
      </c>
      <c r="P315" s="39"/>
      <c r="Q315" s="102">
        <v>0</v>
      </c>
      <c r="R315" s="102">
        <v>0</v>
      </c>
      <c r="S315" s="110"/>
      <c r="T315" s="285"/>
      <c r="U315" s="240"/>
      <c r="V315" s="21"/>
      <c r="W315" s="21"/>
      <c r="X315" s="21"/>
      <c r="Y315" s="21"/>
      <c r="Z315" s="21"/>
      <c r="AA315" s="21"/>
      <c r="AB315" s="21"/>
      <c r="AC315" s="21"/>
      <c r="AD315" s="21"/>
      <c r="AE315" s="21"/>
      <c r="AF315" s="21"/>
      <c r="AG315" s="21"/>
    </row>
    <row r="316" spans="1:33" ht="15.75" customHeight="1">
      <c r="A316" s="44" t="s">
        <v>109</v>
      </c>
      <c r="B316" s="44" t="s">
        <v>1311</v>
      </c>
      <c r="C316" s="41" t="s">
        <v>642</v>
      </c>
      <c r="D316" s="61" t="s">
        <v>151</v>
      </c>
      <c r="E316" s="68" t="s">
        <v>1486</v>
      </c>
      <c r="F316" s="41" t="s">
        <v>1655</v>
      </c>
      <c r="G316" s="281" t="s">
        <v>428</v>
      </c>
      <c r="H316" s="122" t="s">
        <v>388</v>
      </c>
      <c r="I316" s="282" t="s">
        <v>185</v>
      </c>
      <c r="J316" s="283" t="s">
        <v>428</v>
      </c>
      <c r="K316" s="122" t="s">
        <v>388</v>
      </c>
      <c r="L316" s="52" t="s">
        <v>433</v>
      </c>
      <c r="M316" s="122" t="s">
        <v>859</v>
      </c>
      <c r="N316" s="122" t="s">
        <v>859</v>
      </c>
      <c r="O316" s="122" t="s">
        <v>859</v>
      </c>
      <c r="P316" s="39"/>
      <c r="Q316" s="102">
        <v>0</v>
      </c>
      <c r="R316" s="102">
        <v>0</v>
      </c>
      <c r="S316" s="110"/>
      <c r="T316" s="244"/>
      <c r="U316" s="240"/>
      <c r="V316" s="21"/>
      <c r="W316" s="21"/>
      <c r="X316" s="21"/>
      <c r="Y316" s="21"/>
      <c r="Z316" s="21"/>
      <c r="AA316" s="21"/>
      <c r="AB316" s="21"/>
      <c r="AC316" s="21"/>
      <c r="AD316" s="21"/>
      <c r="AE316" s="21"/>
      <c r="AF316" s="21"/>
      <c r="AG316" s="21"/>
    </row>
    <row r="317" spans="1:33" ht="15.75" customHeight="1">
      <c r="A317" s="44" t="s">
        <v>109</v>
      </c>
      <c r="B317" s="44" t="s">
        <v>1311</v>
      </c>
      <c r="C317" s="41" t="s">
        <v>642</v>
      </c>
      <c r="D317" s="61" t="s">
        <v>151</v>
      </c>
      <c r="E317" s="68" t="s">
        <v>1333</v>
      </c>
      <c r="F317" s="41" t="s">
        <v>1669</v>
      </c>
      <c r="G317" s="281" t="s">
        <v>428</v>
      </c>
      <c r="H317" s="122" t="s">
        <v>388</v>
      </c>
      <c r="I317" s="282" t="s">
        <v>185</v>
      </c>
      <c r="J317" s="283" t="s">
        <v>428</v>
      </c>
      <c r="K317" s="122" t="s">
        <v>388</v>
      </c>
      <c r="L317" s="52" t="s">
        <v>433</v>
      </c>
      <c r="M317" s="122" t="s">
        <v>859</v>
      </c>
      <c r="N317" s="122" t="s">
        <v>859</v>
      </c>
      <c r="O317" s="122" t="s">
        <v>859</v>
      </c>
      <c r="P317" s="39"/>
      <c r="Q317" s="102">
        <v>0</v>
      </c>
      <c r="R317" s="102">
        <v>0</v>
      </c>
      <c r="S317" s="110"/>
      <c r="T317" s="244"/>
      <c r="U317" s="240"/>
      <c r="V317" s="21"/>
      <c r="W317" s="21"/>
      <c r="X317" s="21"/>
      <c r="Y317" s="21"/>
      <c r="Z317" s="21"/>
      <c r="AA317" s="21"/>
      <c r="AB317" s="21"/>
      <c r="AC317" s="21"/>
      <c r="AD317" s="21"/>
      <c r="AE317" s="21"/>
      <c r="AF317" s="21"/>
      <c r="AG317" s="21"/>
    </row>
    <row r="318" spans="1:33" ht="15.75" customHeight="1">
      <c r="A318" s="44" t="s">
        <v>109</v>
      </c>
      <c r="B318" s="44" t="s">
        <v>1311</v>
      </c>
      <c r="C318" s="41" t="s">
        <v>642</v>
      </c>
      <c r="D318" s="61" t="s">
        <v>151</v>
      </c>
      <c r="E318" s="68" t="s">
        <v>1333</v>
      </c>
      <c r="F318" s="41" t="s">
        <v>1674</v>
      </c>
      <c r="G318" s="281" t="s">
        <v>428</v>
      </c>
      <c r="H318" s="122" t="s">
        <v>388</v>
      </c>
      <c r="I318" s="282" t="s">
        <v>428</v>
      </c>
      <c r="J318" s="283" t="s">
        <v>428</v>
      </c>
      <c r="K318" s="122" t="s">
        <v>388</v>
      </c>
      <c r="L318" s="52" t="s">
        <v>433</v>
      </c>
      <c r="M318" s="122" t="s">
        <v>859</v>
      </c>
      <c r="N318" s="122" t="s">
        <v>859</v>
      </c>
      <c r="O318" s="122" t="s">
        <v>14</v>
      </c>
      <c r="P318" s="39" t="s">
        <v>1666</v>
      </c>
      <c r="Q318" s="102">
        <v>0</v>
      </c>
      <c r="R318" s="102">
        <v>0</v>
      </c>
      <c r="S318" s="110" t="s">
        <v>1685</v>
      </c>
      <c r="T318" s="244"/>
      <c r="U318" s="240"/>
      <c r="V318" s="21"/>
      <c r="W318" s="21"/>
      <c r="X318" s="21"/>
      <c r="Y318" s="21"/>
      <c r="Z318" s="21"/>
      <c r="AA318" s="21"/>
      <c r="AB318" s="21"/>
      <c r="AC318" s="21"/>
      <c r="AD318" s="21"/>
      <c r="AE318" s="21"/>
      <c r="AF318" s="21"/>
      <c r="AG318" s="21"/>
    </row>
    <row r="319" spans="1:33" ht="15.75" customHeight="1">
      <c r="A319" s="44" t="s">
        <v>109</v>
      </c>
      <c r="B319" s="44" t="s">
        <v>1311</v>
      </c>
      <c r="C319" s="41" t="s">
        <v>642</v>
      </c>
      <c r="D319" s="61" t="s">
        <v>151</v>
      </c>
      <c r="E319" s="68" t="s">
        <v>1333</v>
      </c>
      <c r="F319" s="41" t="s">
        <v>1663</v>
      </c>
      <c r="G319" s="281" t="s">
        <v>428</v>
      </c>
      <c r="H319" s="122" t="s">
        <v>388</v>
      </c>
      <c r="I319" s="282" t="s">
        <v>185</v>
      </c>
      <c r="J319" s="283" t="s">
        <v>428</v>
      </c>
      <c r="K319" s="122" t="s">
        <v>388</v>
      </c>
      <c r="L319" s="52" t="s">
        <v>433</v>
      </c>
      <c r="M319" s="122" t="s">
        <v>859</v>
      </c>
      <c r="N319" s="122" t="s">
        <v>859</v>
      </c>
      <c r="O319" s="122" t="s">
        <v>14</v>
      </c>
      <c r="P319" s="39" t="s">
        <v>1686</v>
      </c>
      <c r="Q319" s="102">
        <v>0</v>
      </c>
      <c r="R319" s="102">
        <v>0</v>
      </c>
      <c r="S319" s="110" t="s">
        <v>1685</v>
      </c>
      <c r="T319" s="244"/>
      <c r="U319" s="240"/>
      <c r="V319" s="21"/>
      <c r="W319" s="21"/>
      <c r="X319" s="21"/>
      <c r="Y319" s="21"/>
      <c r="Z319" s="21"/>
      <c r="AA319" s="21"/>
      <c r="AB319" s="21"/>
      <c r="AC319" s="21"/>
      <c r="AD319" s="21"/>
      <c r="AE319" s="21"/>
      <c r="AF319" s="21"/>
      <c r="AG319" s="21"/>
    </row>
    <row r="320" spans="1:33" ht="15.75" customHeight="1">
      <c r="A320" s="44" t="s">
        <v>109</v>
      </c>
      <c r="B320" s="44" t="s">
        <v>1311</v>
      </c>
      <c r="C320" s="41" t="s">
        <v>642</v>
      </c>
      <c r="D320" s="61" t="s">
        <v>151</v>
      </c>
      <c r="E320" s="68" t="s">
        <v>1335</v>
      </c>
      <c r="F320" s="41" t="s">
        <v>1687</v>
      </c>
      <c r="G320" s="281">
        <v>4344</v>
      </c>
      <c r="H320" s="122" t="s">
        <v>388</v>
      </c>
      <c r="I320" s="280">
        <v>0.63</v>
      </c>
      <c r="J320" s="277">
        <v>0.49</v>
      </c>
      <c r="K320" s="122" t="s">
        <v>388</v>
      </c>
      <c r="L320" s="52" t="s">
        <v>428</v>
      </c>
      <c r="M320" s="122" t="s">
        <v>859</v>
      </c>
      <c r="N320" s="122" t="s">
        <v>14</v>
      </c>
      <c r="O320" s="122" t="s">
        <v>14</v>
      </c>
      <c r="P320" s="39"/>
      <c r="Q320" s="102">
        <v>18886</v>
      </c>
      <c r="R320" s="102">
        <v>8</v>
      </c>
      <c r="S320" s="110" t="s">
        <v>1688</v>
      </c>
      <c r="T320" s="278"/>
      <c r="U320" s="240"/>
      <c r="V320" s="21"/>
      <c r="W320" s="21"/>
      <c r="X320" s="21"/>
      <c r="Y320" s="21"/>
      <c r="Z320" s="21"/>
      <c r="AA320" s="21"/>
      <c r="AB320" s="21"/>
      <c r="AC320" s="21"/>
      <c r="AD320" s="21"/>
      <c r="AE320" s="21"/>
      <c r="AF320" s="21"/>
      <c r="AG320" s="21"/>
    </row>
    <row r="321" spans="1:33" ht="15.75" customHeight="1">
      <c r="A321" s="44" t="s">
        <v>109</v>
      </c>
      <c r="B321" s="44" t="s">
        <v>1311</v>
      </c>
      <c r="C321" s="41" t="s">
        <v>642</v>
      </c>
      <c r="D321" s="61" t="s">
        <v>151</v>
      </c>
      <c r="E321" s="68" t="s">
        <v>1335</v>
      </c>
      <c r="F321" s="41" t="s">
        <v>1669</v>
      </c>
      <c r="G321" s="281" t="s">
        <v>428</v>
      </c>
      <c r="H321" s="122" t="s">
        <v>388</v>
      </c>
      <c r="I321" s="282" t="s">
        <v>185</v>
      </c>
      <c r="J321" s="283" t="s">
        <v>428</v>
      </c>
      <c r="K321" s="122" t="s">
        <v>388</v>
      </c>
      <c r="L321" s="52" t="s">
        <v>433</v>
      </c>
      <c r="M321" s="122" t="s">
        <v>859</v>
      </c>
      <c r="N321" s="122" t="s">
        <v>859</v>
      </c>
      <c r="O321" s="122" t="s">
        <v>859</v>
      </c>
      <c r="P321" s="39"/>
      <c r="Q321" s="102">
        <v>0</v>
      </c>
      <c r="R321" s="102">
        <v>0</v>
      </c>
      <c r="S321" s="110"/>
      <c r="T321" s="244"/>
      <c r="U321" s="240"/>
      <c r="V321" s="21"/>
      <c r="W321" s="21"/>
      <c r="X321" s="21"/>
      <c r="Y321" s="21"/>
      <c r="Z321" s="21"/>
      <c r="AA321" s="21"/>
      <c r="AB321" s="21"/>
      <c r="AC321" s="21"/>
      <c r="AD321" s="21"/>
      <c r="AE321" s="21"/>
      <c r="AF321" s="21"/>
      <c r="AG321" s="21"/>
    </row>
    <row r="322" spans="1:33" ht="15.75" customHeight="1">
      <c r="A322" s="44" t="s">
        <v>109</v>
      </c>
      <c r="B322" s="44" t="s">
        <v>1311</v>
      </c>
      <c r="C322" s="41" t="s">
        <v>642</v>
      </c>
      <c r="D322" s="61" t="s">
        <v>151</v>
      </c>
      <c r="E322" s="68" t="s">
        <v>1336</v>
      </c>
      <c r="F322" s="41" t="s">
        <v>1689</v>
      </c>
      <c r="G322" s="281" t="s">
        <v>428</v>
      </c>
      <c r="H322" s="122" t="s">
        <v>388</v>
      </c>
      <c r="I322" s="282" t="s">
        <v>428</v>
      </c>
      <c r="J322" s="283" t="s">
        <v>428</v>
      </c>
      <c r="K322" s="122" t="s">
        <v>388</v>
      </c>
      <c r="L322" s="41" t="s">
        <v>428</v>
      </c>
      <c r="M322" s="122" t="s">
        <v>859</v>
      </c>
      <c r="N322" s="122" t="s">
        <v>859</v>
      </c>
      <c r="O322" s="122" t="s">
        <v>859</v>
      </c>
      <c r="P322" s="41" t="s">
        <v>1690</v>
      </c>
      <c r="Q322" s="102">
        <v>0</v>
      </c>
      <c r="R322" s="102">
        <v>0</v>
      </c>
      <c r="S322" s="110"/>
      <c r="T322" s="244"/>
      <c r="U322" s="240"/>
      <c r="V322" s="21"/>
      <c r="W322" s="21"/>
      <c r="X322" s="21"/>
      <c r="Y322" s="21"/>
      <c r="Z322" s="21"/>
      <c r="AA322" s="21"/>
      <c r="AB322" s="21"/>
      <c r="AC322" s="21"/>
      <c r="AD322" s="21"/>
      <c r="AE322" s="21"/>
      <c r="AF322" s="21"/>
      <c r="AG322" s="21"/>
    </row>
    <row r="323" spans="1:33" ht="15.75" customHeight="1">
      <c r="A323" s="44" t="s">
        <v>109</v>
      </c>
      <c r="B323" s="44" t="s">
        <v>1311</v>
      </c>
      <c r="C323" s="41" t="s">
        <v>642</v>
      </c>
      <c r="D323" s="61" t="s">
        <v>151</v>
      </c>
      <c r="E323" s="68" t="s">
        <v>1531</v>
      </c>
      <c r="F323" s="41" t="s">
        <v>1655</v>
      </c>
      <c r="G323" s="281" t="s">
        <v>428</v>
      </c>
      <c r="H323" s="122" t="s">
        <v>388</v>
      </c>
      <c r="I323" s="282" t="s">
        <v>185</v>
      </c>
      <c r="J323" s="283" t="s">
        <v>428</v>
      </c>
      <c r="K323" s="122" t="s">
        <v>388</v>
      </c>
      <c r="L323" s="52" t="s">
        <v>433</v>
      </c>
      <c r="M323" s="122" t="s">
        <v>859</v>
      </c>
      <c r="N323" s="122" t="s">
        <v>859</v>
      </c>
      <c r="O323" s="122" t="s">
        <v>859</v>
      </c>
      <c r="P323" s="39"/>
      <c r="Q323" s="102">
        <v>0</v>
      </c>
      <c r="R323" s="102">
        <v>0</v>
      </c>
      <c r="S323" s="110"/>
      <c r="T323" s="244"/>
      <c r="U323" s="286"/>
      <c r="V323" s="21"/>
      <c r="W323" s="21"/>
      <c r="X323" s="21"/>
      <c r="Y323" s="21"/>
      <c r="Z323" s="21"/>
      <c r="AA323" s="21"/>
      <c r="AB323" s="21"/>
      <c r="AC323" s="21"/>
      <c r="AD323" s="21"/>
      <c r="AE323" s="21"/>
      <c r="AF323" s="21"/>
      <c r="AG323" s="21"/>
    </row>
    <row r="324" spans="1:33" ht="15.75" customHeight="1">
      <c r="A324" s="44" t="s">
        <v>109</v>
      </c>
      <c r="B324" s="44" t="s">
        <v>1311</v>
      </c>
      <c r="C324" s="41" t="s">
        <v>642</v>
      </c>
      <c r="D324" s="61" t="s">
        <v>151</v>
      </c>
      <c r="E324" s="68" t="s">
        <v>1339</v>
      </c>
      <c r="F324" s="41" t="s">
        <v>1669</v>
      </c>
      <c r="G324" s="281" t="s">
        <v>428</v>
      </c>
      <c r="H324" s="122" t="s">
        <v>388</v>
      </c>
      <c r="I324" s="282" t="s">
        <v>185</v>
      </c>
      <c r="J324" s="283" t="s">
        <v>428</v>
      </c>
      <c r="K324" s="122" t="s">
        <v>388</v>
      </c>
      <c r="L324" s="52" t="s">
        <v>433</v>
      </c>
      <c r="M324" s="122" t="s">
        <v>859</v>
      </c>
      <c r="N324" s="122" t="s">
        <v>859</v>
      </c>
      <c r="O324" s="122" t="s">
        <v>859</v>
      </c>
      <c r="P324" s="39"/>
      <c r="Q324" s="102">
        <v>0</v>
      </c>
      <c r="R324" s="102">
        <v>0</v>
      </c>
      <c r="S324" s="110"/>
      <c r="T324" s="244"/>
      <c r="U324" s="286"/>
      <c r="V324" s="21"/>
      <c r="W324" s="21"/>
      <c r="X324" s="21"/>
      <c r="Y324" s="21"/>
      <c r="Z324" s="21"/>
      <c r="AA324" s="21"/>
      <c r="AB324" s="21"/>
      <c r="AC324" s="21"/>
      <c r="AD324" s="21"/>
      <c r="AE324" s="21"/>
      <c r="AF324" s="21"/>
      <c r="AG324" s="21"/>
    </row>
    <row r="325" spans="1:33" ht="15.75" customHeight="1">
      <c r="A325" s="44" t="s">
        <v>109</v>
      </c>
      <c r="B325" s="44" t="s">
        <v>1311</v>
      </c>
      <c r="C325" s="41" t="s">
        <v>642</v>
      </c>
      <c r="D325" s="61" t="s">
        <v>151</v>
      </c>
      <c r="E325" s="68" t="s">
        <v>1691</v>
      </c>
      <c r="F325" s="41" t="s">
        <v>1692</v>
      </c>
      <c r="G325" s="281">
        <v>403</v>
      </c>
      <c r="H325" s="122" t="s">
        <v>388</v>
      </c>
      <c r="I325" s="282" t="s">
        <v>428</v>
      </c>
      <c r="J325" s="287">
        <v>0.1</v>
      </c>
      <c r="K325" s="122" t="s">
        <v>388</v>
      </c>
      <c r="L325" s="52" t="s">
        <v>428</v>
      </c>
      <c r="M325" s="122" t="s">
        <v>859</v>
      </c>
      <c r="N325" s="122" t="s">
        <v>14</v>
      </c>
      <c r="O325" s="122" t="s">
        <v>14</v>
      </c>
      <c r="P325" s="39"/>
      <c r="Q325" s="102">
        <v>1033</v>
      </c>
      <c r="R325" s="102">
        <v>2</v>
      </c>
      <c r="S325" s="110" t="s">
        <v>1693</v>
      </c>
      <c r="T325" s="278"/>
      <c r="U325" s="286"/>
      <c r="V325" s="21"/>
      <c r="W325" s="21"/>
      <c r="X325" s="21"/>
      <c r="Y325" s="21"/>
      <c r="Z325" s="21"/>
      <c r="AA325" s="21"/>
      <c r="AB325" s="21"/>
      <c r="AC325" s="21"/>
      <c r="AD325" s="21"/>
      <c r="AE325" s="21"/>
      <c r="AF325" s="21"/>
      <c r="AG325" s="21"/>
    </row>
    <row r="326" spans="1:33" ht="15.75" customHeight="1">
      <c r="A326" s="44" t="s">
        <v>109</v>
      </c>
      <c r="B326" s="44" t="s">
        <v>1311</v>
      </c>
      <c r="C326" s="41" t="s">
        <v>642</v>
      </c>
      <c r="D326" s="61" t="s">
        <v>151</v>
      </c>
      <c r="E326" s="68" t="s">
        <v>1691</v>
      </c>
      <c r="F326" s="41" t="s">
        <v>1663</v>
      </c>
      <c r="G326" s="281">
        <v>2084</v>
      </c>
      <c r="H326" s="122" t="s">
        <v>388</v>
      </c>
      <c r="I326" s="280">
        <v>0.03</v>
      </c>
      <c r="J326" s="287">
        <v>0.25</v>
      </c>
      <c r="K326" s="122" t="s">
        <v>388</v>
      </c>
      <c r="L326" s="52" t="s">
        <v>428</v>
      </c>
      <c r="M326" s="122" t="s">
        <v>859</v>
      </c>
      <c r="N326" s="122" t="s">
        <v>14</v>
      </c>
      <c r="O326" s="122" t="s">
        <v>14</v>
      </c>
      <c r="P326" s="39"/>
      <c r="Q326" s="102">
        <v>4736</v>
      </c>
      <c r="R326" s="102">
        <v>5</v>
      </c>
      <c r="S326" s="110" t="s">
        <v>1694</v>
      </c>
      <c r="T326" s="278"/>
      <c r="U326" s="286"/>
      <c r="V326" s="21"/>
      <c r="W326" s="21"/>
      <c r="X326" s="21"/>
      <c r="Y326" s="21"/>
      <c r="Z326" s="21"/>
      <c r="AA326" s="21"/>
      <c r="AB326" s="21"/>
      <c r="AC326" s="21"/>
      <c r="AD326" s="21"/>
      <c r="AE326" s="21"/>
      <c r="AF326" s="21"/>
      <c r="AG326" s="21"/>
    </row>
    <row r="327" spans="1:33" ht="15.75" customHeight="1">
      <c r="A327" s="44" t="s">
        <v>109</v>
      </c>
      <c r="B327" s="44" t="s">
        <v>1311</v>
      </c>
      <c r="C327" s="41" t="s">
        <v>642</v>
      </c>
      <c r="D327" s="61" t="s">
        <v>151</v>
      </c>
      <c r="E327" s="68" t="s">
        <v>1691</v>
      </c>
      <c r="F327" s="41" t="s">
        <v>1695</v>
      </c>
      <c r="G327" s="281">
        <v>1838</v>
      </c>
      <c r="H327" s="122" t="s">
        <v>388</v>
      </c>
      <c r="I327" s="280">
        <v>0.25</v>
      </c>
      <c r="J327" s="287">
        <v>0.31</v>
      </c>
      <c r="K327" s="122" t="s">
        <v>388</v>
      </c>
      <c r="L327" s="52" t="s">
        <v>428</v>
      </c>
      <c r="M327" s="122" t="s">
        <v>859</v>
      </c>
      <c r="N327" s="122" t="s">
        <v>14</v>
      </c>
      <c r="O327" s="122" t="s">
        <v>14</v>
      </c>
      <c r="P327" s="39"/>
      <c r="Q327" s="102">
        <v>5471</v>
      </c>
      <c r="R327" s="102">
        <v>6</v>
      </c>
      <c r="S327" s="110" t="s">
        <v>1696</v>
      </c>
      <c r="T327" s="278"/>
      <c r="U327" s="286"/>
      <c r="V327" s="21"/>
      <c r="W327" s="21"/>
      <c r="X327" s="21"/>
      <c r="Y327" s="21"/>
      <c r="Z327" s="21"/>
      <c r="AA327" s="21"/>
      <c r="AB327" s="21"/>
      <c r="AC327" s="21"/>
      <c r="AD327" s="21"/>
      <c r="AE327" s="21"/>
      <c r="AF327" s="21"/>
      <c r="AG327" s="21"/>
    </row>
    <row r="328" spans="1:33" ht="15.75" customHeight="1">
      <c r="A328" s="44" t="s">
        <v>109</v>
      </c>
      <c r="B328" s="44" t="s">
        <v>1311</v>
      </c>
      <c r="C328" s="41" t="s">
        <v>642</v>
      </c>
      <c r="D328" s="61" t="s">
        <v>151</v>
      </c>
      <c r="E328" s="68" t="s">
        <v>1543</v>
      </c>
      <c r="F328" s="41" t="s">
        <v>1655</v>
      </c>
      <c r="G328" s="281" t="s">
        <v>428</v>
      </c>
      <c r="H328" s="122" t="s">
        <v>388</v>
      </c>
      <c r="I328" s="282" t="s">
        <v>185</v>
      </c>
      <c r="J328" s="283" t="s">
        <v>428</v>
      </c>
      <c r="K328" s="122" t="s">
        <v>388</v>
      </c>
      <c r="L328" s="52" t="s">
        <v>433</v>
      </c>
      <c r="M328" s="122" t="s">
        <v>859</v>
      </c>
      <c r="N328" s="122" t="s">
        <v>859</v>
      </c>
      <c r="O328" s="122" t="s">
        <v>859</v>
      </c>
      <c r="P328" s="39"/>
      <c r="Q328" s="102">
        <v>0</v>
      </c>
      <c r="R328" s="102">
        <v>0</v>
      </c>
      <c r="S328" s="110"/>
      <c r="T328" s="244"/>
      <c r="U328" s="286"/>
      <c r="V328" s="21"/>
      <c r="W328" s="21"/>
      <c r="X328" s="21"/>
      <c r="Y328" s="21"/>
      <c r="Z328" s="21"/>
      <c r="AA328" s="21"/>
      <c r="AB328" s="21"/>
      <c r="AC328" s="21"/>
      <c r="AD328" s="21"/>
      <c r="AE328" s="21"/>
      <c r="AF328" s="21"/>
      <c r="AG328" s="21"/>
    </row>
    <row r="329" spans="1:33" ht="15.75" customHeight="1">
      <c r="A329" s="44" t="s">
        <v>109</v>
      </c>
      <c r="B329" s="44" t="s">
        <v>1311</v>
      </c>
      <c r="C329" s="41" t="s">
        <v>642</v>
      </c>
      <c r="D329" s="61" t="s">
        <v>151</v>
      </c>
      <c r="E329" s="68" t="s">
        <v>1697</v>
      </c>
      <c r="F329" s="41" t="s">
        <v>1665</v>
      </c>
      <c r="G329" s="281">
        <v>64</v>
      </c>
      <c r="H329" s="122" t="s">
        <v>388</v>
      </c>
      <c r="I329" s="280">
        <v>0.43</v>
      </c>
      <c r="J329" s="287">
        <v>0.62</v>
      </c>
      <c r="K329" s="122" t="s">
        <v>388</v>
      </c>
      <c r="L329" s="52" t="s">
        <v>433</v>
      </c>
      <c r="M329" s="122" t="s">
        <v>859</v>
      </c>
      <c r="N329" s="122" t="s">
        <v>859</v>
      </c>
      <c r="O329" s="122" t="s">
        <v>14</v>
      </c>
      <c r="P329" s="39" t="s">
        <v>1660</v>
      </c>
      <c r="Q329" s="102">
        <v>1770</v>
      </c>
      <c r="R329" s="102">
        <v>5</v>
      </c>
      <c r="S329" s="110" t="s">
        <v>1698</v>
      </c>
      <c r="T329" s="278"/>
      <c r="U329" s="286"/>
      <c r="V329" s="21"/>
      <c r="W329" s="21"/>
      <c r="X329" s="21"/>
      <c r="Y329" s="21"/>
      <c r="Z329" s="21"/>
      <c r="AA329" s="21"/>
      <c r="AB329" s="21"/>
      <c r="AC329" s="21"/>
      <c r="AD329" s="21"/>
      <c r="AE329" s="21"/>
      <c r="AF329" s="21"/>
      <c r="AG329" s="21"/>
    </row>
    <row r="330" spans="1:33" ht="15.75" customHeight="1">
      <c r="A330" s="44" t="s">
        <v>109</v>
      </c>
      <c r="B330" s="44" t="s">
        <v>1311</v>
      </c>
      <c r="C330" s="41" t="s">
        <v>642</v>
      </c>
      <c r="D330" s="57" t="s">
        <v>155</v>
      </c>
      <c r="E330" s="68" t="s">
        <v>1356</v>
      </c>
      <c r="F330" s="488" t="s">
        <v>1345</v>
      </c>
      <c r="G330" s="39">
        <v>1</v>
      </c>
      <c r="H330" s="39" t="s">
        <v>384</v>
      </c>
      <c r="I330" s="241" t="s">
        <v>185</v>
      </c>
      <c r="J330" s="243" t="s">
        <v>1320</v>
      </c>
      <c r="K330" s="275" t="s">
        <v>386</v>
      </c>
      <c r="L330" s="41" t="s">
        <v>433</v>
      </c>
      <c r="M330" s="41" t="s">
        <v>859</v>
      </c>
      <c r="N330" s="41" t="s">
        <v>859</v>
      </c>
      <c r="O330" s="41" t="s">
        <v>859</v>
      </c>
      <c r="P330" s="41" t="s">
        <v>1699</v>
      </c>
      <c r="Q330" s="102">
        <v>0</v>
      </c>
      <c r="R330" s="102">
        <v>0</v>
      </c>
      <c r="S330" s="110"/>
      <c r="T330" s="244"/>
      <c r="U330" s="240"/>
      <c r="V330" s="21"/>
      <c r="W330" s="21"/>
      <c r="X330" s="21"/>
      <c r="Y330" s="21"/>
      <c r="Z330" s="21"/>
      <c r="AA330" s="21"/>
      <c r="AB330" s="21"/>
      <c r="AC330" s="21"/>
      <c r="AD330" s="21"/>
      <c r="AE330" s="21"/>
      <c r="AF330" s="21"/>
      <c r="AG330" s="21"/>
    </row>
    <row r="331" spans="1:33" ht="15.75" customHeight="1">
      <c r="A331" s="44" t="s">
        <v>109</v>
      </c>
      <c r="B331" s="44" t="s">
        <v>1311</v>
      </c>
      <c r="C331" s="41" t="s">
        <v>642</v>
      </c>
      <c r="D331" s="57" t="s">
        <v>155</v>
      </c>
      <c r="E331" s="68" t="s">
        <v>1700</v>
      </c>
      <c r="F331" s="488" t="s">
        <v>1345</v>
      </c>
      <c r="G331" s="39" t="s">
        <v>428</v>
      </c>
      <c r="H331" s="39" t="s">
        <v>384</v>
      </c>
      <c r="I331" s="241" t="s">
        <v>185</v>
      </c>
      <c r="J331" s="283" t="s">
        <v>428</v>
      </c>
      <c r="K331" s="275" t="s">
        <v>386</v>
      </c>
      <c r="L331" s="41" t="s">
        <v>432</v>
      </c>
      <c r="M331" s="41" t="s">
        <v>859</v>
      </c>
      <c r="N331" s="41" t="s">
        <v>859</v>
      </c>
      <c r="O331" s="41" t="s">
        <v>859</v>
      </c>
      <c r="P331" s="41"/>
      <c r="Q331" s="102">
        <v>0</v>
      </c>
      <c r="R331" s="102">
        <v>0</v>
      </c>
      <c r="S331" s="110"/>
      <c r="T331" s="244"/>
      <c r="U331" s="240"/>
      <c r="V331" s="21"/>
      <c r="W331" s="21"/>
      <c r="X331" s="21"/>
      <c r="Y331" s="21"/>
      <c r="Z331" s="21"/>
      <c r="AA331" s="21"/>
      <c r="AB331" s="21"/>
      <c r="AC331" s="21"/>
      <c r="AD331" s="21"/>
      <c r="AE331" s="21"/>
      <c r="AF331" s="21"/>
      <c r="AG331" s="21"/>
    </row>
    <row r="332" spans="1:33" ht="15.75" customHeight="1">
      <c r="A332" s="44" t="s">
        <v>109</v>
      </c>
      <c r="B332" s="44" t="s">
        <v>1311</v>
      </c>
      <c r="C332" s="41" t="s">
        <v>642</v>
      </c>
      <c r="D332" s="57" t="s">
        <v>155</v>
      </c>
      <c r="E332" s="68" t="s">
        <v>1362</v>
      </c>
      <c r="F332" s="488" t="s">
        <v>1701</v>
      </c>
      <c r="G332" s="39" t="s">
        <v>428</v>
      </c>
      <c r="H332" s="39" t="s">
        <v>384</v>
      </c>
      <c r="I332" s="241" t="s">
        <v>185</v>
      </c>
      <c r="J332" s="283" t="s">
        <v>428</v>
      </c>
      <c r="K332" s="275" t="s">
        <v>386</v>
      </c>
      <c r="L332" s="41" t="s">
        <v>432</v>
      </c>
      <c r="M332" s="41" t="s">
        <v>859</v>
      </c>
      <c r="N332" s="41" t="s">
        <v>859</v>
      </c>
      <c r="O332" s="41" t="s">
        <v>859</v>
      </c>
      <c r="P332" s="41"/>
      <c r="Q332" s="102">
        <v>0</v>
      </c>
      <c r="R332" s="102">
        <v>0</v>
      </c>
      <c r="S332" s="110"/>
      <c r="T332" s="244"/>
      <c r="U332" s="240"/>
      <c r="V332" s="21"/>
      <c r="W332" s="21"/>
      <c r="X332" s="21"/>
      <c r="Y332" s="21"/>
      <c r="Z332" s="21"/>
      <c r="AA332" s="21"/>
      <c r="AB332" s="21"/>
      <c r="AC332" s="21"/>
      <c r="AD332" s="21"/>
      <c r="AE332" s="21"/>
      <c r="AF332" s="21"/>
      <c r="AG332" s="21"/>
    </row>
    <row r="333" spans="1:33" ht="15.75" customHeight="1">
      <c r="A333" s="44" t="s">
        <v>109</v>
      </c>
      <c r="B333" s="44" t="s">
        <v>1702</v>
      </c>
      <c r="C333" s="41" t="s">
        <v>642</v>
      </c>
      <c r="D333" s="57" t="s">
        <v>155</v>
      </c>
      <c r="E333" s="68" t="s">
        <v>1703</v>
      </c>
      <c r="F333" s="488" t="s">
        <v>1345</v>
      </c>
      <c r="G333" s="39">
        <v>281</v>
      </c>
      <c r="H333" s="39" t="s">
        <v>384</v>
      </c>
      <c r="I333" s="241" t="s">
        <v>185</v>
      </c>
      <c r="J333" s="277">
        <v>0.99</v>
      </c>
      <c r="K333" s="275" t="s">
        <v>386</v>
      </c>
      <c r="L333" s="41" t="s">
        <v>428</v>
      </c>
      <c r="M333" s="41" t="s">
        <v>859</v>
      </c>
      <c r="N333" s="41" t="s">
        <v>14</v>
      </c>
      <c r="O333" s="41" t="s">
        <v>14</v>
      </c>
      <c r="P333" s="41" t="s">
        <v>1704</v>
      </c>
      <c r="Q333" s="102">
        <v>5283</v>
      </c>
      <c r="R333" s="102">
        <v>34</v>
      </c>
      <c r="S333" s="110"/>
      <c r="T333" s="278"/>
      <c r="U333" s="240"/>
      <c r="V333" s="21"/>
      <c r="W333" s="21"/>
      <c r="X333" s="21"/>
      <c r="Y333" s="21"/>
      <c r="Z333" s="21"/>
      <c r="AA333" s="21"/>
      <c r="AB333" s="21"/>
      <c r="AC333" s="21"/>
      <c r="AD333" s="21"/>
      <c r="AE333" s="21"/>
      <c r="AF333" s="21"/>
      <c r="AG333" s="21"/>
    </row>
    <row r="334" spans="1:33" ht="15.75" customHeight="1">
      <c r="A334" s="44" t="s">
        <v>109</v>
      </c>
      <c r="B334" s="44" t="s">
        <v>1311</v>
      </c>
      <c r="C334" s="41" t="s">
        <v>642</v>
      </c>
      <c r="D334" s="57" t="s">
        <v>155</v>
      </c>
      <c r="E334" s="68" t="s">
        <v>1705</v>
      </c>
      <c r="F334" s="488" t="s">
        <v>1345</v>
      </c>
      <c r="G334" s="39" t="s">
        <v>428</v>
      </c>
      <c r="H334" s="39" t="s">
        <v>384</v>
      </c>
      <c r="I334" s="241" t="s">
        <v>185</v>
      </c>
      <c r="J334" s="283" t="s">
        <v>428</v>
      </c>
      <c r="K334" s="275" t="s">
        <v>386</v>
      </c>
      <c r="L334" s="41" t="s">
        <v>432</v>
      </c>
      <c r="M334" s="41" t="s">
        <v>859</v>
      </c>
      <c r="N334" s="41" t="s">
        <v>859</v>
      </c>
      <c r="O334" s="41" t="s">
        <v>859</v>
      </c>
      <c r="P334" s="41"/>
      <c r="Q334" s="102">
        <v>0</v>
      </c>
      <c r="R334" s="102">
        <v>0</v>
      </c>
      <c r="S334" s="110"/>
      <c r="T334" s="244"/>
      <c r="U334" s="240"/>
      <c r="V334" s="21"/>
      <c r="W334" s="21"/>
      <c r="X334" s="21"/>
      <c r="Y334" s="21"/>
      <c r="Z334" s="21"/>
      <c r="AA334" s="21"/>
      <c r="AB334" s="21"/>
      <c r="AC334" s="21"/>
      <c r="AD334" s="21"/>
      <c r="AE334" s="21"/>
      <c r="AF334" s="21"/>
      <c r="AG334" s="21"/>
    </row>
    <row r="335" spans="1:33" ht="15.75" customHeight="1">
      <c r="A335" s="44" t="s">
        <v>109</v>
      </c>
      <c r="B335" s="44" t="s">
        <v>1702</v>
      </c>
      <c r="C335" s="41" t="s">
        <v>642</v>
      </c>
      <c r="D335" s="57" t="s">
        <v>155</v>
      </c>
      <c r="E335" s="68" t="s">
        <v>1706</v>
      </c>
      <c r="F335" s="488" t="s">
        <v>1345</v>
      </c>
      <c r="G335" s="39">
        <v>2250</v>
      </c>
      <c r="H335" s="39" t="s">
        <v>384</v>
      </c>
      <c r="I335" s="241" t="s">
        <v>185</v>
      </c>
      <c r="J335" s="277">
        <v>0.74</v>
      </c>
      <c r="K335" s="275" t="s">
        <v>386</v>
      </c>
      <c r="L335" s="41" t="s">
        <v>428</v>
      </c>
      <c r="M335" s="41" t="s">
        <v>859</v>
      </c>
      <c r="N335" s="41" t="s">
        <v>14</v>
      </c>
      <c r="O335" s="41" t="s">
        <v>859</v>
      </c>
      <c r="P335" s="41" t="s">
        <v>1707</v>
      </c>
      <c r="Q335" s="102">
        <v>2353</v>
      </c>
      <c r="R335" s="102">
        <v>8</v>
      </c>
      <c r="S335" s="288" t="s">
        <v>1708</v>
      </c>
      <c r="T335" s="278"/>
      <c r="U335" s="240"/>
      <c r="V335" s="21"/>
      <c r="W335" s="21"/>
      <c r="X335" s="21"/>
      <c r="Y335" s="21"/>
      <c r="Z335" s="21"/>
      <c r="AA335" s="21"/>
      <c r="AB335" s="21"/>
      <c r="AC335" s="21"/>
      <c r="AD335" s="21"/>
      <c r="AE335" s="21"/>
      <c r="AF335" s="21"/>
      <c r="AG335" s="21"/>
    </row>
    <row r="336" spans="1:33" ht="15.75" customHeight="1">
      <c r="A336" s="44" t="s">
        <v>109</v>
      </c>
      <c r="B336" s="44" t="s">
        <v>1311</v>
      </c>
      <c r="C336" s="41" t="s">
        <v>642</v>
      </c>
      <c r="D336" s="57" t="s">
        <v>155</v>
      </c>
      <c r="E336" s="68" t="s">
        <v>1709</v>
      </c>
      <c r="F336" s="488" t="s">
        <v>1710</v>
      </c>
      <c r="G336" s="39">
        <v>3</v>
      </c>
      <c r="H336" s="39" t="s">
        <v>384</v>
      </c>
      <c r="I336" s="241" t="s">
        <v>185</v>
      </c>
      <c r="J336" s="243" t="s">
        <v>1320</v>
      </c>
      <c r="K336" s="275" t="s">
        <v>386</v>
      </c>
      <c r="L336" s="41" t="s">
        <v>433</v>
      </c>
      <c r="M336" s="41" t="s">
        <v>859</v>
      </c>
      <c r="N336" s="41" t="s">
        <v>859</v>
      </c>
      <c r="O336" s="41" t="s">
        <v>859</v>
      </c>
      <c r="P336" s="41" t="s">
        <v>1711</v>
      </c>
      <c r="Q336" s="102">
        <v>0</v>
      </c>
      <c r="R336" s="102">
        <v>0</v>
      </c>
      <c r="S336" s="110"/>
      <c r="T336" s="244"/>
      <c r="U336" s="240"/>
      <c r="V336" s="21"/>
      <c r="W336" s="21"/>
      <c r="X336" s="21"/>
      <c r="Y336" s="21"/>
      <c r="Z336" s="21"/>
      <c r="AA336" s="21"/>
      <c r="AB336" s="21"/>
      <c r="AC336" s="21"/>
      <c r="AD336" s="21"/>
      <c r="AE336" s="21"/>
      <c r="AF336" s="21"/>
      <c r="AG336" s="21"/>
    </row>
    <row r="337" spans="1:33" ht="15.75" customHeight="1">
      <c r="A337" s="44" t="s">
        <v>109</v>
      </c>
      <c r="B337" s="44" t="s">
        <v>1311</v>
      </c>
      <c r="C337" s="41" t="s">
        <v>642</v>
      </c>
      <c r="D337" s="57" t="s">
        <v>155</v>
      </c>
      <c r="E337" s="68" t="s">
        <v>1375</v>
      </c>
      <c r="F337" s="488" t="s">
        <v>1701</v>
      </c>
      <c r="G337" s="39" t="s">
        <v>428</v>
      </c>
      <c r="H337" s="39" t="s">
        <v>384</v>
      </c>
      <c r="I337" s="241" t="s">
        <v>185</v>
      </c>
      <c r="J337" s="283" t="s">
        <v>428</v>
      </c>
      <c r="K337" s="275" t="s">
        <v>386</v>
      </c>
      <c r="L337" s="41" t="s">
        <v>432</v>
      </c>
      <c r="M337" s="41" t="s">
        <v>859</v>
      </c>
      <c r="N337" s="41" t="s">
        <v>859</v>
      </c>
      <c r="O337" s="41" t="s">
        <v>859</v>
      </c>
      <c r="P337" s="41"/>
      <c r="Q337" s="102">
        <v>0</v>
      </c>
      <c r="R337" s="102">
        <v>0</v>
      </c>
      <c r="S337" s="110"/>
      <c r="T337" s="244"/>
      <c r="U337" s="240"/>
      <c r="V337" s="21"/>
      <c r="W337" s="21"/>
      <c r="X337" s="21"/>
      <c r="Y337" s="21"/>
      <c r="Z337" s="21"/>
      <c r="AA337" s="21"/>
      <c r="AB337" s="21"/>
      <c r="AC337" s="21"/>
      <c r="AD337" s="21"/>
      <c r="AE337" s="21"/>
      <c r="AF337" s="21"/>
      <c r="AG337" s="21"/>
    </row>
    <row r="338" spans="1:33" ht="15.75" customHeight="1">
      <c r="A338" s="44" t="s">
        <v>109</v>
      </c>
      <c r="B338" s="44" t="s">
        <v>1311</v>
      </c>
      <c r="C338" s="41" t="s">
        <v>642</v>
      </c>
      <c r="D338" s="57" t="s">
        <v>155</v>
      </c>
      <c r="E338" s="68" t="s">
        <v>1376</v>
      </c>
      <c r="F338" s="488" t="s">
        <v>1701</v>
      </c>
      <c r="G338" s="39" t="s">
        <v>428</v>
      </c>
      <c r="H338" s="39" t="s">
        <v>384</v>
      </c>
      <c r="I338" s="241" t="s">
        <v>185</v>
      </c>
      <c r="J338" s="283" t="s">
        <v>428</v>
      </c>
      <c r="K338" s="275" t="s">
        <v>386</v>
      </c>
      <c r="L338" s="41" t="s">
        <v>432</v>
      </c>
      <c r="M338" s="41" t="s">
        <v>859</v>
      </c>
      <c r="N338" s="41" t="s">
        <v>859</v>
      </c>
      <c r="O338" s="41" t="s">
        <v>859</v>
      </c>
      <c r="P338" s="41"/>
      <c r="Q338" s="102">
        <v>0</v>
      </c>
      <c r="R338" s="102">
        <v>0</v>
      </c>
      <c r="S338" s="110"/>
      <c r="T338" s="244"/>
      <c r="U338" s="240"/>
      <c r="V338" s="21"/>
      <c r="W338" s="21"/>
      <c r="X338" s="21"/>
      <c r="Y338" s="21"/>
      <c r="Z338" s="21"/>
      <c r="AA338" s="21"/>
      <c r="AB338" s="21"/>
      <c r="AC338" s="21"/>
      <c r="AD338" s="21"/>
      <c r="AE338" s="21"/>
      <c r="AF338" s="21"/>
      <c r="AG338" s="21"/>
    </row>
    <row r="339" spans="1:33" ht="15.75" customHeight="1">
      <c r="A339" s="44" t="s">
        <v>109</v>
      </c>
      <c r="B339" s="44" t="s">
        <v>1311</v>
      </c>
      <c r="C339" s="41" t="s">
        <v>642</v>
      </c>
      <c r="D339" s="57" t="s">
        <v>155</v>
      </c>
      <c r="E339" s="68" t="s">
        <v>1377</v>
      </c>
      <c r="F339" s="488" t="s">
        <v>1701</v>
      </c>
      <c r="G339" s="39" t="s">
        <v>428</v>
      </c>
      <c r="H339" s="39" t="s">
        <v>384</v>
      </c>
      <c r="I339" s="241" t="s">
        <v>185</v>
      </c>
      <c r="J339" s="283" t="s">
        <v>428</v>
      </c>
      <c r="K339" s="275" t="s">
        <v>386</v>
      </c>
      <c r="L339" s="41" t="s">
        <v>432</v>
      </c>
      <c r="M339" s="41" t="s">
        <v>859</v>
      </c>
      <c r="N339" s="41" t="s">
        <v>859</v>
      </c>
      <c r="O339" s="41" t="s">
        <v>859</v>
      </c>
      <c r="P339" s="41"/>
      <c r="Q339" s="102">
        <v>0</v>
      </c>
      <c r="R339" s="102">
        <v>0</v>
      </c>
      <c r="S339" s="110"/>
      <c r="T339" s="244"/>
      <c r="U339" s="240"/>
      <c r="V339" s="21"/>
      <c r="W339" s="21"/>
      <c r="X339" s="21"/>
      <c r="Y339" s="21"/>
      <c r="Z339" s="21"/>
      <c r="AA339" s="21"/>
      <c r="AB339" s="21"/>
      <c r="AC339" s="21"/>
      <c r="AD339" s="21"/>
      <c r="AE339" s="21"/>
      <c r="AF339" s="21"/>
      <c r="AG339" s="21"/>
    </row>
    <row r="340" spans="1:33" ht="15.75" customHeight="1">
      <c r="A340" s="44" t="s">
        <v>109</v>
      </c>
      <c r="B340" s="44" t="s">
        <v>1311</v>
      </c>
      <c r="C340" s="41" t="s">
        <v>642</v>
      </c>
      <c r="D340" s="57" t="s">
        <v>155</v>
      </c>
      <c r="E340" s="68" t="s">
        <v>1378</v>
      </c>
      <c r="F340" s="488" t="s">
        <v>1701</v>
      </c>
      <c r="G340" s="39" t="s">
        <v>428</v>
      </c>
      <c r="H340" s="39" t="s">
        <v>384</v>
      </c>
      <c r="I340" s="241" t="s">
        <v>185</v>
      </c>
      <c r="J340" s="283" t="s">
        <v>428</v>
      </c>
      <c r="K340" s="275" t="s">
        <v>386</v>
      </c>
      <c r="L340" s="41" t="s">
        <v>432</v>
      </c>
      <c r="M340" s="41" t="s">
        <v>859</v>
      </c>
      <c r="N340" s="41" t="s">
        <v>859</v>
      </c>
      <c r="O340" s="41" t="s">
        <v>859</v>
      </c>
      <c r="P340" s="41"/>
      <c r="Q340" s="102">
        <v>0</v>
      </c>
      <c r="R340" s="102">
        <v>0</v>
      </c>
      <c r="S340" s="110"/>
      <c r="T340" s="244"/>
      <c r="U340" s="240"/>
      <c r="V340" s="21"/>
      <c r="W340" s="21"/>
      <c r="X340" s="21"/>
      <c r="Y340" s="21"/>
      <c r="Z340" s="21"/>
      <c r="AA340" s="21"/>
      <c r="AB340" s="21"/>
      <c r="AC340" s="21"/>
      <c r="AD340" s="21"/>
      <c r="AE340" s="21"/>
      <c r="AF340" s="21"/>
      <c r="AG340" s="21"/>
    </row>
    <row r="341" spans="1:33" ht="15.75" customHeight="1">
      <c r="A341" s="44" t="s">
        <v>109</v>
      </c>
      <c r="B341" s="44" t="s">
        <v>1311</v>
      </c>
      <c r="C341" s="41" t="s">
        <v>642</v>
      </c>
      <c r="D341" s="57" t="s">
        <v>155</v>
      </c>
      <c r="E341" s="68" t="s">
        <v>1379</v>
      </c>
      <c r="F341" s="488" t="s">
        <v>1701</v>
      </c>
      <c r="G341" s="39" t="s">
        <v>428</v>
      </c>
      <c r="H341" s="39" t="s">
        <v>384</v>
      </c>
      <c r="I341" s="241" t="s">
        <v>185</v>
      </c>
      <c r="J341" s="283" t="s">
        <v>428</v>
      </c>
      <c r="K341" s="275" t="s">
        <v>386</v>
      </c>
      <c r="L341" s="41" t="s">
        <v>432</v>
      </c>
      <c r="M341" s="41" t="s">
        <v>859</v>
      </c>
      <c r="N341" s="41" t="s">
        <v>859</v>
      </c>
      <c r="O341" s="41" t="s">
        <v>859</v>
      </c>
      <c r="P341" s="41"/>
      <c r="Q341" s="102">
        <v>0</v>
      </c>
      <c r="R341" s="102">
        <v>0</v>
      </c>
      <c r="S341" s="110"/>
      <c r="T341" s="244"/>
      <c r="U341" s="240"/>
      <c r="V341" s="21"/>
      <c r="W341" s="21"/>
      <c r="X341" s="21"/>
      <c r="Y341" s="21"/>
      <c r="Z341" s="21"/>
      <c r="AA341" s="21"/>
      <c r="AB341" s="21"/>
      <c r="AC341" s="21"/>
      <c r="AD341" s="21"/>
      <c r="AE341" s="21"/>
      <c r="AF341" s="21"/>
      <c r="AG341" s="21"/>
    </row>
    <row r="342" spans="1:33" ht="15.75" customHeight="1">
      <c r="A342" s="44" t="s">
        <v>109</v>
      </c>
      <c r="B342" s="44" t="s">
        <v>1311</v>
      </c>
      <c r="C342" s="41" t="s">
        <v>642</v>
      </c>
      <c r="D342" s="57" t="s">
        <v>155</v>
      </c>
      <c r="E342" s="68" t="s">
        <v>1712</v>
      </c>
      <c r="F342" s="488" t="s">
        <v>1345</v>
      </c>
      <c r="G342" s="39">
        <v>148</v>
      </c>
      <c r="H342" s="39" t="s">
        <v>384</v>
      </c>
      <c r="I342" s="241" t="s">
        <v>185</v>
      </c>
      <c r="J342" s="243" t="s">
        <v>1320</v>
      </c>
      <c r="K342" s="275" t="s">
        <v>386</v>
      </c>
      <c r="L342" s="41" t="s">
        <v>433</v>
      </c>
      <c r="M342" s="41" t="s">
        <v>859</v>
      </c>
      <c r="N342" s="41" t="s">
        <v>859</v>
      </c>
      <c r="O342" s="41" t="s">
        <v>859</v>
      </c>
      <c r="P342" s="41" t="s">
        <v>1699</v>
      </c>
      <c r="Q342" s="102">
        <v>0</v>
      </c>
      <c r="R342" s="102">
        <v>0</v>
      </c>
      <c r="S342" s="110"/>
      <c r="T342" s="244"/>
      <c r="U342" s="240"/>
      <c r="V342" s="21"/>
      <c r="W342" s="21"/>
      <c r="X342" s="21"/>
      <c r="Y342" s="21"/>
      <c r="Z342" s="21"/>
      <c r="AA342" s="21"/>
      <c r="AB342" s="21"/>
      <c r="AC342" s="21"/>
      <c r="AD342" s="21"/>
      <c r="AE342" s="21"/>
      <c r="AF342" s="21"/>
      <c r="AG342" s="21"/>
    </row>
    <row r="343" spans="1:33" ht="15.75" customHeight="1">
      <c r="A343" s="44" t="s">
        <v>109</v>
      </c>
      <c r="B343" s="44" t="s">
        <v>1311</v>
      </c>
      <c r="C343" s="41" t="s">
        <v>642</v>
      </c>
      <c r="D343" s="57" t="s">
        <v>155</v>
      </c>
      <c r="E343" s="68" t="s">
        <v>1389</v>
      </c>
      <c r="F343" s="488" t="s">
        <v>1701</v>
      </c>
      <c r="G343" s="39" t="s">
        <v>428</v>
      </c>
      <c r="H343" s="39" t="s">
        <v>384</v>
      </c>
      <c r="I343" s="241" t="s">
        <v>185</v>
      </c>
      <c r="J343" s="283" t="s">
        <v>428</v>
      </c>
      <c r="K343" s="275" t="s">
        <v>386</v>
      </c>
      <c r="L343" s="41" t="s">
        <v>432</v>
      </c>
      <c r="M343" s="41" t="s">
        <v>859</v>
      </c>
      <c r="N343" s="41" t="s">
        <v>859</v>
      </c>
      <c r="O343" s="41" t="s">
        <v>859</v>
      </c>
      <c r="P343" s="41"/>
      <c r="Q343" s="102">
        <v>0</v>
      </c>
      <c r="R343" s="102">
        <v>0</v>
      </c>
      <c r="S343" s="110"/>
      <c r="T343" s="244"/>
      <c r="U343" s="240"/>
      <c r="V343" s="21"/>
      <c r="W343" s="21"/>
      <c r="X343" s="21"/>
      <c r="Y343" s="21"/>
      <c r="Z343" s="21"/>
      <c r="AA343" s="21"/>
      <c r="AB343" s="21"/>
      <c r="AC343" s="21"/>
      <c r="AD343" s="21"/>
      <c r="AE343" s="21"/>
      <c r="AF343" s="21"/>
      <c r="AG343" s="21"/>
    </row>
    <row r="344" spans="1:33" ht="15.75" customHeight="1">
      <c r="A344" s="44" t="s">
        <v>109</v>
      </c>
      <c r="B344" s="44" t="s">
        <v>1311</v>
      </c>
      <c r="C344" s="41" t="s">
        <v>642</v>
      </c>
      <c r="D344" s="57" t="s">
        <v>155</v>
      </c>
      <c r="E344" s="68" t="s">
        <v>1392</v>
      </c>
      <c r="F344" s="488" t="s">
        <v>1701</v>
      </c>
      <c r="G344" s="39" t="s">
        <v>428</v>
      </c>
      <c r="H344" s="39" t="s">
        <v>384</v>
      </c>
      <c r="I344" s="241" t="s">
        <v>185</v>
      </c>
      <c r="J344" s="283" t="s">
        <v>428</v>
      </c>
      <c r="K344" s="275" t="s">
        <v>386</v>
      </c>
      <c r="L344" s="41" t="s">
        <v>432</v>
      </c>
      <c r="M344" s="41" t="s">
        <v>859</v>
      </c>
      <c r="N344" s="41" t="s">
        <v>859</v>
      </c>
      <c r="O344" s="41" t="s">
        <v>859</v>
      </c>
      <c r="P344" s="41"/>
      <c r="Q344" s="102">
        <v>0</v>
      </c>
      <c r="R344" s="102">
        <v>0</v>
      </c>
      <c r="S344" s="110"/>
      <c r="T344" s="244"/>
      <c r="U344" s="240"/>
      <c r="V344" s="21"/>
      <c r="W344" s="21"/>
      <c r="X344" s="21"/>
      <c r="Y344" s="21"/>
      <c r="Z344" s="21"/>
      <c r="AA344" s="21"/>
      <c r="AB344" s="21"/>
      <c r="AC344" s="21"/>
      <c r="AD344" s="21"/>
      <c r="AE344" s="21"/>
      <c r="AF344" s="21"/>
      <c r="AG344" s="21"/>
    </row>
    <row r="345" spans="1:33" ht="15.75" customHeight="1">
      <c r="A345" s="44" t="s">
        <v>109</v>
      </c>
      <c r="B345" s="44" t="s">
        <v>1311</v>
      </c>
      <c r="C345" s="41" t="s">
        <v>642</v>
      </c>
      <c r="D345" s="57" t="s">
        <v>155</v>
      </c>
      <c r="E345" s="68" t="s">
        <v>1713</v>
      </c>
      <c r="F345" s="488" t="s">
        <v>1710</v>
      </c>
      <c r="G345" s="39" t="s">
        <v>428</v>
      </c>
      <c r="H345" s="39" t="s">
        <v>384</v>
      </c>
      <c r="I345" s="241" t="s">
        <v>185</v>
      </c>
      <c r="J345" s="283" t="s">
        <v>428</v>
      </c>
      <c r="K345" s="275" t="s">
        <v>386</v>
      </c>
      <c r="L345" s="41" t="s">
        <v>432</v>
      </c>
      <c r="M345" s="41" t="s">
        <v>859</v>
      </c>
      <c r="N345" s="41" t="s">
        <v>859</v>
      </c>
      <c r="O345" s="41" t="s">
        <v>859</v>
      </c>
      <c r="P345" s="41"/>
      <c r="Q345" s="102">
        <v>0</v>
      </c>
      <c r="R345" s="102">
        <v>0</v>
      </c>
      <c r="S345" s="110"/>
      <c r="T345" s="244"/>
      <c r="U345" s="240"/>
      <c r="V345" s="21"/>
      <c r="W345" s="21"/>
      <c r="X345" s="21"/>
      <c r="Y345" s="21"/>
      <c r="Z345" s="21"/>
      <c r="AA345" s="21"/>
      <c r="AB345" s="21"/>
      <c r="AC345" s="21"/>
      <c r="AD345" s="21"/>
      <c r="AE345" s="21"/>
      <c r="AF345" s="21"/>
      <c r="AG345" s="21"/>
    </row>
    <row r="346" spans="1:33" ht="15.75" customHeight="1">
      <c r="A346" s="44" t="s">
        <v>109</v>
      </c>
      <c r="B346" s="44" t="s">
        <v>1702</v>
      </c>
      <c r="C346" s="41" t="s">
        <v>642</v>
      </c>
      <c r="D346" s="57" t="s">
        <v>155</v>
      </c>
      <c r="E346" s="68" t="s">
        <v>1714</v>
      </c>
      <c r="F346" s="488" t="s">
        <v>1345</v>
      </c>
      <c r="G346" s="39">
        <v>74</v>
      </c>
      <c r="H346" s="39" t="s">
        <v>384</v>
      </c>
      <c r="I346" s="241" t="s">
        <v>185</v>
      </c>
      <c r="J346" s="277">
        <v>0.8</v>
      </c>
      <c r="K346" s="275" t="s">
        <v>386</v>
      </c>
      <c r="L346" s="41" t="s">
        <v>433</v>
      </c>
      <c r="M346" s="41" t="s">
        <v>859</v>
      </c>
      <c r="N346" s="41" t="s">
        <v>859</v>
      </c>
      <c r="O346" s="41" t="s">
        <v>859</v>
      </c>
      <c r="P346" s="41" t="s">
        <v>1707</v>
      </c>
      <c r="Q346" s="102">
        <v>0</v>
      </c>
      <c r="R346" s="102">
        <v>0</v>
      </c>
      <c r="S346" s="110"/>
      <c r="T346" s="278"/>
      <c r="U346" s="240"/>
      <c r="V346" s="21"/>
      <c r="W346" s="21"/>
      <c r="X346" s="21"/>
      <c r="Y346" s="21"/>
      <c r="Z346" s="21"/>
      <c r="AA346" s="21"/>
      <c r="AB346" s="21"/>
      <c r="AC346" s="21"/>
      <c r="AD346" s="21"/>
      <c r="AE346" s="21"/>
      <c r="AF346" s="21"/>
      <c r="AG346" s="21"/>
    </row>
    <row r="347" spans="1:33" ht="15.75" customHeight="1">
      <c r="A347" s="44" t="s">
        <v>109</v>
      </c>
      <c r="B347" s="44" t="s">
        <v>1702</v>
      </c>
      <c r="C347" s="41" t="s">
        <v>642</v>
      </c>
      <c r="D347" s="57" t="s">
        <v>155</v>
      </c>
      <c r="E347" s="68" t="s">
        <v>1399</v>
      </c>
      <c r="F347" s="488" t="s">
        <v>1345</v>
      </c>
      <c r="G347" s="39">
        <v>407</v>
      </c>
      <c r="H347" s="39" t="s">
        <v>384</v>
      </c>
      <c r="I347" s="241" t="s">
        <v>185</v>
      </c>
      <c r="J347" s="277">
        <v>0.98</v>
      </c>
      <c r="K347" s="275" t="s">
        <v>386</v>
      </c>
      <c r="L347" s="41" t="s">
        <v>428</v>
      </c>
      <c r="M347" s="41" t="s">
        <v>859</v>
      </c>
      <c r="N347" s="41" t="s">
        <v>14</v>
      </c>
      <c r="O347" s="41" t="s">
        <v>14</v>
      </c>
      <c r="P347" s="41" t="s">
        <v>1707</v>
      </c>
      <c r="Q347" s="102">
        <v>0</v>
      </c>
      <c r="R347" s="102">
        <v>0</v>
      </c>
      <c r="S347" s="289" t="s">
        <v>1715</v>
      </c>
      <c r="T347" s="278"/>
      <c r="U347" s="240"/>
      <c r="V347" s="21"/>
      <c r="W347" s="21"/>
      <c r="X347" s="21"/>
      <c r="Y347" s="21"/>
      <c r="Z347" s="21"/>
      <c r="AA347" s="21"/>
      <c r="AB347" s="21"/>
      <c r="AC347" s="21"/>
      <c r="AD347" s="21"/>
      <c r="AE347" s="21"/>
      <c r="AF347" s="21"/>
      <c r="AG347" s="21"/>
    </row>
    <row r="348" spans="1:33" ht="15.75" customHeight="1">
      <c r="A348" s="44" t="s">
        <v>109</v>
      </c>
      <c r="B348" s="44" t="s">
        <v>1702</v>
      </c>
      <c r="C348" s="41" t="s">
        <v>642</v>
      </c>
      <c r="D348" s="57" t="s">
        <v>155</v>
      </c>
      <c r="E348" s="68" t="s">
        <v>1716</v>
      </c>
      <c r="F348" s="488" t="s">
        <v>1717</v>
      </c>
      <c r="G348" s="39">
        <v>11</v>
      </c>
      <c r="H348" s="39" t="s">
        <v>384</v>
      </c>
      <c r="I348" s="241" t="s">
        <v>185</v>
      </c>
      <c r="J348" s="277">
        <v>0.17</v>
      </c>
      <c r="K348" s="275" t="s">
        <v>386</v>
      </c>
      <c r="L348" s="41" t="s">
        <v>433</v>
      </c>
      <c r="M348" s="41" t="s">
        <v>859</v>
      </c>
      <c r="N348" s="41" t="s">
        <v>859</v>
      </c>
      <c r="O348" s="41" t="s">
        <v>859</v>
      </c>
      <c r="P348" s="41" t="s">
        <v>1707</v>
      </c>
      <c r="Q348" s="102">
        <v>0</v>
      </c>
      <c r="R348" s="102">
        <v>0</v>
      </c>
      <c r="S348" s="110"/>
      <c r="T348" s="278"/>
      <c r="U348" s="240"/>
      <c r="V348" s="21"/>
      <c r="W348" s="21"/>
      <c r="X348" s="21"/>
      <c r="Y348" s="21"/>
      <c r="Z348" s="21"/>
      <c r="AA348" s="21"/>
      <c r="AB348" s="21"/>
      <c r="AC348" s="21"/>
      <c r="AD348" s="21"/>
      <c r="AE348" s="21"/>
      <c r="AF348" s="21"/>
      <c r="AG348" s="21"/>
    </row>
    <row r="349" spans="1:33" ht="15.75" customHeight="1">
      <c r="A349" s="44" t="s">
        <v>109</v>
      </c>
      <c r="B349" s="44" t="s">
        <v>1311</v>
      </c>
      <c r="C349" s="41" t="s">
        <v>642</v>
      </c>
      <c r="D349" s="57" t="s">
        <v>155</v>
      </c>
      <c r="E349" s="68" t="s">
        <v>1718</v>
      </c>
      <c r="F349" s="488" t="s">
        <v>1710</v>
      </c>
      <c r="G349" s="39">
        <v>1</v>
      </c>
      <c r="H349" s="39" t="s">
        <v>384</v>
      </c>
      <c r="I349" s="241" t="s">
        <v>185</v>
      </c>
      <c r="J349" s="243" t="s">
        <v>1320</v>
      </c>
      <c r="K349" s="275" t="s">
        <v>386</v>
      </c>
      <c r="L349" s="41" t="s">
        <v>433</v>
      </c>
      <c r="M349" s="41" t="s">
        <v>859</v>
      </c>
      <c r="N349" s="41" t="s">
        <v>859</v>
      </c>
      <c r="O349" s="41" t="s">
        <v>859</v>
      </c>
      <c r="P349" s="41" t="s">
        <v>1711</v>
      </c>
      <c r="Q349" s="102">
        <v>0</v>
      </c>
      <c r="R349" s="102">
        <v>0</v>
      </c>
      <c r="S349" s="110"/>
      <c r="T349" s="244"/>
      <c r="U349" s="240"/>
      <c r="V349" s="21"/>
      <c r="W349" s="21"/>
      <c r="X349" s="21"/>
      <c r="Y349" s="21"/>
      <c r="Z349" s="21"/>
      <c r="AA349" s="21"/>
      <c r="AB349" s="21"/>
      <c r="AC349" s="21"/>
      <c r="AD349" s="21"/>
      <c r="AE349" s="21"/>
      <c r="AF349" s="21"/>
      <c r="AG349" s="21"/>
    </row>
    <row r="350" spans="1:33" ht="15.75" customHeight="1">
      <c r="A350" s="44" t="s">
        <v>109</v>
      </c>
      <c r="B350" s="44" t="s">
        <v>1311</v>
      </c>
      <c r="C350" s="41" t="s">
        <v>642</v>
      </c>
      <c r="D350" s="57" t="s">
        <v>155</v>
      </c>
      <c r="E350" s="68" t="s">
        <v>1401</v>
      </c>
      <c r="F350" s="488" t="s">
        <v>1701</v>
      </c>
      <c r="G350" s="39" t="s">
        <v>428</v>
      </c>
      <c r="H350" s="39" t="s">
        <v>384</v>
      </c>
      <c r="I350" s="241" t="s">
        <v>185</v>
      </c>
      <c r="J350" s="283" t="s">
        <v>428</v>
      </c>
      <c r="K350" s="275" t="s">
        <v>386</v>
      </c>
      <c r="L350" s="41" t="s">
        <v>432</v>
      </c>
      <c r="M350" s="41" t="s">
        <v>859</v>
      </c>
      <c r="N350" s="41" t="s">
        <v>859</v>
      </c>
      <c r="O350" s="41" t="s">
        <v>859</v>
      </c>
      <c r="P350" s="41"/>
      <c r="Q350" s="102">
        <v>0</v>
      </c>
      <c r="R350" s="102">
        <v>0</v>
      </c>
      <c r="S350" s="110"/>
      <c r="T350" s="244"/>
      <c r="U350" s="240"/>
      <c r="V350" s="21"/>
      <c r="W350" s="21"/>
      <c r="X350" s="21"/>
      <c r="Y350" s="21"/>
      <c r="Z350" s="21"/>
      <c r="AA350" s="21"/>
      <c r="AB350" s="21"/>
      <c r="AC350" s="21"/>
      <c r="AD350" s="21"/>
      <c r="AE350" s="21"/>
      <c r="AF350" s="21"/>
      <c r="AG350" s="21"/>
    </row>
    <row r="351" spans="1:33" ht="15.75" customHeight="1">
      <c r="A351" s="44" t="s">
        <v>109</v>
      </c>
      <c r="B351" s="44" t="s">
        <v>1311</v>
      </c>
      <c r="C351" s="41" t="s">
        <v>642</v>
      </c>
      <c r="D351" s="57" t="s">
        <v>155</v>
      </c>
      <c r="E351" s="68" t="s">
        <v>1402</v>
      </c>
      <c r="F351" s="488" t="s">
        <v>1701</v>
      </c>
      <c r="G351" s="39" t="s">
        <v>428</v>
      </c>
      <c r="H351" s="39" t="s">
        <v>384</v>
      </c>
      <c r="I351" s="241" t="s">
        <v>185</v>
      </c>
      <c r="J351" s="283" t="s">
        <v>428</v>
      </c>
      <c r="K351" s="275" t="s">
        <v>386</v>
      </c>
      <c r="L351" s="41" t="s">
        <v>432</v>
      </c>
      <c r="M351" s="41" t="s">
        <v>859</v>
      </c>
      <c r="N351" s="41" t="s">
        <v>859</v>
      </c>
      <c r="O351" s="41" t="s">
        <v>859</v>
      </c>
      <c r="P351" s="41"/>
      <c r="Q351" s="102">
        <v>0</v>
      </c>
      <c r="R351" s="102">
        <v>0</v>
      </c>
      <c r="S351" s="110"/>
      <c r="T351" s="244"/>
      <c r="U351" s="240"/>
      <c r="V351" s="21"/>
      <c r="W351" s="21"/>
      <c r="X351" s="21"/>
      <c r="Y351" s="21"/>
      <c r="Z351" s="21"/>
      <c r="AA351" s="21"/>
      <c r="AB351" s="21"/>
      <c r="AC351" s="21"/>
      <c r="AD351" s="21"/>
      <c r="AE351" s="21"/>
      <c r="AF351" s="21"/>
      <c r="AG351" s="21"/>
    </row>
    <row r="352" spans="1:33" ht="15.75" customHeight="1">
      <c r="A352" s="44" t="s">
        <v>109</v>
      </c>
      <c r="B352" s="44" t="s">
        <v>1702</v>
      </c>
      <c r="C352" s="41" t="s">
        <v>642</v>
      </c>
      <c r="D352" s="57" t="s">
        <v>155</v>
      </c>
      <c r="E352" s="68" t="s">
        <v>1719</v>
      </c>
      <c r="F352" s="488" t="s">
        <v>1345</v>
      </c>
      <c r="G352" s="39">
        <v>233</v>
      </c>
      <c r="H352" s="39" t="s">
        <v>384</v>
      </c>
      <c r="I352" s="241" t="s">
        <v>185</v>
      </c>
      <c r="J352" s="277">
        <v>0.72</v>
      </c>
      <c r="K352" s="275" t="s">
        <v>386</v>
      </c>
      <c r="L352" s="41" t="s">
        <v>428</v>
      </c>
      <c r="M352" s="41" t="s">
        <v>859</v>
      </c>
      <c r="N352" s="41" t="s">
        <v>14</v>
      </c>
      <c r="O352" s="41" t="s">
        <v>14</v>
      </c>
      <c r="P352" s="41" t="s">
        <v>1720</v>
      </c>
      <c r="Q352" s="102">
        <v>0</v>
      </c>
      <c r="R352" s="102">
        <v>0</v>
      </c>
      <c r="S352" s="110" t="s">
        <v>1721</v>
      </c>
      <c r="T352" s="278"/>
      <c r="U352" s="240"/>
      <c r="V352" s="21"/>
      <c r="W352" s="21"/>
      <c r="X352" s="21"/>
      <c r="Y352" s="21"/>
      <c r="Z352" s="21"/>
      <c r="AA352" s="21"/>
      <c r="AB352" s="21"/>
      <c r="AC352" s="21"/>
      <c r="AD352" s="21"/>
      <c r="AE352" s="21"/>
      <c r="AF352" s="21"/>
      <c r="AG352" s="21"/>
    </row>
    <row r="353" spans="1:33" ht="15.75" customHeight="1">
      <c r="A353" s="44" t="s">
        <v>109</v>
      </c>
      <c r="B353" s="44" t="s">
        <v>1311</v>
      </c>
      <c r="C353" s="41" t="s">
        <v>642</v>
      </c>
      <c r="D353" s="57" t="s">
        <v>155</v>
      </c>
      <c r="E353" s="68" t="s">
        <v>1722</v>
      </c>
      <c r="F353" s="488" t="s">
        <v>1717</v>
      </c>
      <c r="G353" s="39">
        <v>169</v>
      </c>
      <c r="H353" s="39" t="s">
        <v>384</v>
      </c>
      <c r="I353" s="241" t="s">
        <v>185</v>
      </c>
      <c r="J353" s="277">
        <v>1</v>
      </c>
      <c r="K353" s="275" t="s">
        <v>386</v>
      </c>
      <c r="L353" s="41" t="s">
        <v>433</v>
      </c>
      <c r="M353" s="41" t="s">
        <v>859</v>
      </c>
      <c r="N353" s="41" t="s">
        <v>859</v>
      </c>
      <c r="O353" s="41" t="s">
        <v>859</v>
      </c>
      <c r="P353" s="41" t="s">
        <v>1707</v>
      </c>
      <c r="Q353" s="102">
        <v>0</v>
      </c>
      <c r="R353" s="102">
        <v>0</v>
      </c>
      <c r="S353" s="110"/>
      <c r="T353" s="278"/>
      <c r="U353" s="240"/>
      <c r="V353" s="21"/>
      <c r="W353" s="21"/>
      <c r="X353" s="21"/>
      <c r="Y353" s="21"/>
      <c r="Z353" s="21"/>
      <c r="AA353" s="21"/>
      <c r="AB353" s="21"/>
      <c r="AC353" s="21"/>
      <c r="AD353" s="21"/>
      <c r="AE353" s="21"/>
      <c r="AF353" s="21"/>
      <c r="AG353" s="21"/>
    </row>
    <row r="354" spans="1:33" ht="15.75" customHeight="1">
      <c r="A354" s="44" t="s">
        <v>109</v>
      </c>
      <c r="B354" s="44" t="s">
        <v>1311</v>
      </c>
      <c r="C354" s="41" t="s">
        <v>642</v>
      </c>
      <c r="D354" s="57" t="s">
        <v>155</v>
      </c>
      <c r="E354" s="68" t="s">
        <v>1416</v>
      </c>
      <c r="F354" s="488" t="s">
        <v>1701</v>
      </c>
      <c r="G354" s="39" t="s">
        <v>428</v>
      </c>
      <c r="H354" s="39" t="s">
        <v>384</v>
      </c>
      <c r="I354" s="241" t="s">
        <v>185</v>
      </c>
      <c r="J354" s="283" t="s">
        <v>428</v>
      </c>
      <c r="K354" s="275" t="s">
        <v>386</v>
      </c>
      <c r="L354" s="41" t="s">
        <v>432</v>
      </c>
      <c r="M354" s="41" t="s">
        <v>859</v>
      </c>
      <c r="N354" s="41" t="s">
        <v>859</v>
      </c>
      <c r="O354" s="41" t="s">
        <v>859</v>
      </c>
      <c r="P354" s="41"/>
      <c r="Q354" s="102">
        <v>0</v>
      </c>
      <c r="R354" s="102">
        <v>0</v>
      </c>
      <c r="S354" s="110"/>
      <c r="T354" s="244"/>
      <c r="U354" s="240"/>
      <c r="V354" s="21"/>
      <c r="W354" s="21"/>
      <c r="X354" s="21"/>
      <c r="Y354" s="21"/>
      <c r="Z354" s="21"/>
      <c r="AA354" s="21"/>
      <c r="AB354" s="21"/>
      <c r="AC354" s="21"/>
      <c r="AD354" s="21"/>
      <c r="AE354" s="21"/>
      <c r="AF354" s="21"/>
      <c r="AG354" s="21"/>
    </row>
    <row r="355" spans="1:33" ht="15.75" customHeight="1">
      <c r="A355" s="44" t="s">
        <v>109</v>
      </c>
      <c r="B355" s="44" t="s">
        <v>1311</v>
      </c>
      <c r="C355" s="41" t="s">
        <v>642</v>
      </c>
      <c r="D355" s="57" t="s">
        <v>155</v>
      </c>
      <c r="E355" s="68" t="s">
        <v>1419</v>
      </c>
      <c r="F355" s="290" t="s">
        <v>1701</v>
      </c>
      <c r="G355" s="39" t="s">
        <v>428</v>
      </c>
      <c r="H355" s="39" t="s">
        <v>384</v>
      </c>
      <c r="I355" s="241" t="s">
        <v>185</v>
      </c>
      <c r="J355" s="283" t="s">
        <v>428</v>
      </c>
      <c r="K355" s="275" t="s">
        <v>386</v>
      </c>
      <c r="L355" s="41" t="s">
        <v>432</v>
      </c>
      <c r="M355" s="41" t="s">
        <v>859</v>
      </c>
      <c r="N355" s="41" t="s">
        <v>859</v>
      </c>
      <c r="O355" s="41" t="s">
        <v>859</v>
      </c>
      <c r="P355" s="41"/>
      <c r="Q355" s="102">
        <v>0</v>
      </c>
      <c r="R355" s="102">
        <v>0</v>
      </c>
      <c r="S355" s="110"/>
      <c r="T355" s="244"/>
      <c r="U355" s="240"/>
      <c r="V355" s="21"/>
      <c r="W355" s="21"/>
      <c r="X355" s="21"/>
      <c r="Y355" s="21"/>
      <c r="Z355" s="21"/>
      <c r="AA355" s="21"/>
      <c r="AB355" s="21"/>
      <c r="AC355" s="21"/>
      <c r="AD355" s="21"/>
      <c r="AE355" s="21"/>
      <c r="AF355" s="21"/>
      <c r="AG355" s="21"/>
    </row>
    <row r="356" spans="1:33" ht="15.75" customHeight="1">
      <c r="A356" s="44" t="s">
        <v>109</v>
      </c>
      <c r="B356" s="44" t="s">
        <v>1311</v>
      </c>
      <c r="C356" s="41" t="s">
        <v>642</v>
      </c>
      <c r="D356" s="57" t="s">
        <v>155</v>
      </c>
      <c r="E356" s="628" t="s">
        <v>1444</v>
      </c>
      <c r="F356" s="290" t="s">
        <v>1345</v>
      </c>
      <c r="G356" s="39">
        <v>10</v>
      </c>
      <c r="H356" s="39" t="s">
        <v>384</v>
      </c>
      <c r="I356" s="241" t="s">
        <v>185</v>
      </c>
      <c r="J356" s="277">
        <v>0.97</v>
      </c>
      <c r="K356" s="275" t="s">
        <v>386</v>
      </c>
      <c r="L356" s="41" t="s">
        <v>428</v>
      </c>
      <c r="M356" s="41" t="s">
        <v>859</v>
      </c>
      <c r="N356" s="41" t="s">
        <v>14</v>
      </c>
      <c r="O356" s="41" t="s">
        <v>14</v>
      </c>
      <c r="P356" s="41" t="s">
        <v>1723</v>
      </c>
      <c r="Q356" s="102">
        <v>0</v>
      </c>
      <c r="R356" s="102">
        <v>0</v>
      </c>
      <c r="S356" s="110" t="s">
        <v>1724</v>
      </c>
      <c r="T356" s="278"/>
      <c r="U356" s="240"/>
      <c r="V356" s="21"/>
      <c r="W356" s="21"/>
      <c r="X356" s="21"/>
      <c r="Y356" s="21"/>
      <c r="Z356" s="21"/>
      <c r="AA356" s="21"/>
      <c r="AB356" s="21"/>
      <c r="AC356" s="21"/>
      <c r="AD356" s="21"/>
      <c r="AE356" s="21"/>
      <c r="AF356" s="21"/>
      <c r="AG356" s="21"/>
    </row>
    <row r="357" spans="1:33" ht="15.75" customHeight="1">
      <c r="A357" s="44" t="s">
        <v>109</v>
      </c>
      <c r="B357" s="44" t="s">
        <v>1311</v>
      </c>
      <c r="C357" s="41" t="s">
        <v>642</v>
      </c>
      <c r="D357" s="57" t="s">
        <v>155</v>
      </c>
      <c r="E357" s="628" t="s">
        <v>1725</v>
      </c>
      <c r="F357" s="290" t="s">
        <v>1345</v>
      </c>
      <c r="G357" s="39" t="s">
        <v>428</v>
      </c>
      <c r="H357" s="39" t="s">
        <v>384</v>
      </c>
      <c r="I357" s="241" t="s">
        <v>185</v>
      </c>
      <c r="J357" s="283" t="s">
        <v>428</v>
      </c>
      <c r="K357" s="275" t="s">
        <v>386</v>
      </c>
      <c r="L357" s="41" t="s">
        <v>428</v>
      </c>
      <c r="M357" s="41" t="s">
        <v>859</v>
      </c>
      <c r="N357" s="41" t="s">
        <v>14</v>
      </c>
      <c r="O357" s="41" t="s">
        <v>14</v>
      </c>
      <c r="P357" s="41" t="s">
        <v>1726</v>
      </c>
      <c r="Q357" s="102">
        <v>17388</v>
      </c>
      <c r="R357" s="102">
        <v>98</v>
      </c>
      <c r="S357" s="288" t="s">
        <v>1727</v>
      </c>
      <c r="T357" s="244"/>
      <c r="U357" s="240"/>
      <c r="V357" s="21"/>
      <c r="W357" s="21"/>
      <c r="X357" s="21"/>
      <c r="Y357" s="21"/>
      <c r="Z357" s="21"/>
      <c r="AA357" s="21"/>
      <c r="AB357" s="21"/>
      <c r="AC357" s="21"/>
      <c r="AD357" s="21"/>
      <c r="AE357" s="21"/>
      <c r="AF357" s="21"/>
      <c r="AG357" s="21"/>
    </row>
    <row r="358" spans="1:33" ht="15.75" customHeight="1">
      <c r="A358" s="44" t="s">
        <v>109</v>
      </c>
      <c r="B358" s="44" t="s">
        <v>1311</v>
      </c>
      <c r="C358" s="41" t="s">
        <v>642</v>
      </c>
      <c r="D358" s="57" t="s">
        <v>155</v>
      </c>
      <c r="E358" s="68" t="s">
        <v>1728</v>
      </c>
      <c r="F358" s="290" t="s">
        <v>1345</v>
      </c>
      <c r="G358" s="39" t="s">
        <v>428</v>
      </c>
      <c r="H358" s="39" t="s">
        <v>384</v>
      </c>
      <c r="I358" s="241" t="s">
        <v>185</v>
      </c>
      <c r="J358" s="283" t="s">
        <v>428</v>
      </c>
      <c r="K358" s="275" t="s">
        <v>386</v>
      </c>
      <c r="L358" s="41" t="s">
        <v>428</v>
      </c>
      <c r="M358" s="41" t="s">
        <v>859</v>
      </c>
      <c r="N358" s="41" t="s">
        <v>14</v>
      </c>
      <c r="O358" s="41" t="s">
        <v>859</v>
      </c>
      <c r="P358" s="41" t="s">
        <v>1729</v>
      </c>
      <c r="Q358" s="102">
        <v>2289</v>
      </c>
      <c r="R358" s="102">
        <v>35</v>
      </c>
      <c r="S358" s="288" t="s">
        <v>1727</v>
      </c>
      <c r="T358" s="244"/>
      <c r="U358" s="240"/>
      <c r="V358" s="21"/>
      <c r="W358" s="21"/>
      <c r="X358" s="21"/>
      <c r="Y358" s="21"/>
      <c r="Z358" s="21"/>
      <c r="AA358" s="21"/>
      <c r="AB358" s="21"/>
      <c r="AC358" s="21"/>
      <c r="AD358" s="21"/>
      <c r="AE358" s="21"/>
      <c r="AF358" s="21"/>
      <c r="AG358" s="21"/>
    </row>
    <row r="359" spans="1:33" ht="15.75" customHeight="1">
      <c r="A359" s="44" t="s">
        <v>109</v>
      </c>
      <c r="B359" s="44" t="s">
        <v>1311</v>
      </c>
      <c r="C359" s="41" t="s">
        <v>642</v>
      </c>
      <c r="D359" s="57" t="s">
        <v>155</v>
      </c>
      <c r="E359" s="68" t="s">
        <v>1485</v>
      </c>
      <c r="F359" s="290" t="s">
        <v>1345</v>
      </c>
      <c r="G359" s="39">
        <v>455</v>
      </c>
      <c r="H359" s="39" t="s">
        <v>384</v>
      </c>
      <c r="I359" s="241" t="s">
        <v>185</v>
      </c>
      <c r="J359" s="277">
        <v>0.66</v>
      </c>
      <c r="K359" s="275" t="s">
        <v>386</v>
      </c>
      <c r="L359" s="41" t="s">
        <v>428</v>
      </c>
      <c r="M359" s="41" t="s">
        <v>859</v>
      </c>
      <c r="N359" s="41" t="s">
        <v>14</v>
      </c>
      <c r="O359" s="41" t="s">
        <v>14</v>
      </c>
      <c r="P359" s="41" t="s">
        <v>1723</v>
      </c>
      <c r="Q359" s="102">
        <v>0</v>
      </c>
      <c r="R359" s="102">
        <v>0</v>
      </c>
      <c r="S359" s="110" t="s">
        <v>1724</v>
      </c>
      <c r="T359" s="278"/>
      <c r="U359" s="240"/>
      <c r="V359" s="21"/>
      <c r="W359" s="21"/>
      <c r="X359" s="21"/>
      <c r="Y359" s="21"/>
      <c r="Z359" s="21"/>
      <c r="AA359" s="21"/>
      <c r="AB359" s="21"/>
      <c r="AC359" s="21"/>
      <c r="AD359" s="21"/>
      <c r="AE359" s="21"/>
      <c r="AF359" s="21"/>
      <c r="AG359" s="21"/>
    </row>
    <row r="360" spans="1:33" ht="15.75" customHeight="1">
      <c r="A360" s="44" t="s">
        <v>109</v>
      </c>
      <c r="B360" s="44" t="s">
        <v>1311</v>
      </c>
      <c r="C360" s="41" t="s">
        <v>642</v>
      </c>
      <c r="D360" s="57" t="s">
        <v>155</v>
      </c>
      <c r="E360" s="68" t="s">
        <v>1486</v>
      </c>
      <c r="F360" s="290" t="s">
        <v>1701</v>
      </c>
      <c r="G360" s="39" t="s">
        <v>428</v>
      </c>
      <c r="H360" s="39" t="s">
        <v>384</v>
      </c>
      <c r="I360" s="241" t="s">
        <v>185</v>
      </c>
      <c r="J360" s="283" t="s">
        <v>428</v>
      </c>
      <c r="K360" s="275" t="s">
        <v>386</v>
      </c>
      <c r="L360" s="41" t="s">
        <v>432</v>
      </c>
      <c r="M360" s="41" t="s">
        <v>859</v>
      </c>
      <c r="N360" s="41" t="s">
        <v>859</v>
      </c>
      <c r="O360" s="41" t="s">
        <v>859</v>
      </c>
      <c r="P360" s="41"/>
      <c r="Q360" s="102">
        <v>0</v>
      </c>
      <c r="R360" s="102">
        <v>0</v>
      </c>
      <c r="S360" s="110"/>
      <c r="T360" s="244"/>
      <c r="U360" s="240"/>
      <c r="V360" s="21"/>
      <c r="W360" s="21"/>
      <c r="X360" s="21"/>
      <c r="Y360" s="21"/>
      <c r="Z360" s="21"/>
      <c r="AA360" s="21"/>
      <c r="AB360" s="21"/>
      <c r="AC360" s="21"/>
      <c r="AD360" s="21"/>
      <c r="AE360" s="21"/>
      <c r="AF360" s="21"/>
      <c r="AG360" s="21"/>
    </row>
    <row r="361" spans="1:33" ht="15.75" customHeight="1">
      <c r="A361" s="44" t="s">
        <v>109</v>
      </c>
      <c r="B361" s="44" t="s">
        <v>1702</v>
      </c>
      <c r="C361" s="41" t="s">
        <v>642</v>
      </c>
      <c r="D361" s="57" t="s">
        <v>155</v>
      </c>
      <c r="E361" s="68" t="s">
        <v>1730</v>
      </c>
      <c r="F361" s="488" t="s">
        <v>1731</v>
      </c>
      <c r="G361" s="39">
        <v>11</v>
      </c>
      <c r="H361" s="39" t="s">
        <v>384</v>
      </c>
      <c r="I361" s="241" t="s">
        <v>185</v>
      </c>
      <c r="J361" s="277">
        <v>0.75</v>
      </c>
      <c r="K361" s="275" t="s">
        <v>386</v>
      </c>
      <c r="L361" s="41" t="s">
        <v>433</v>
      </c>
      <c r="M361" s="41" t="s">
        <v>859</v>
      </c>
      <c r="N361" s="41" t="s">
        <v>859</v>
      </c>
      <c r="O361" s="41" t="s">
        <v>859</v>
      </c>
      <c r="P361" s="41" t="s">
        <v>1707</v>
      </c>
      <c r="Q361" s="102">
        <v>0</v>
      </c>
      <c r="R361" s="102">
        <v>0</v>
      </c>
      <c r="S361" s="110"/>
      <c r="T361" s="278"/>
      <c r="U361" s="240"/>
      <c r="V361" s="21"/>
      <c r="W361" s="21"/>
      <c r="X361" s="21"/>
      <c r="Y361" s="21"/>
      <c r="Z361" s="21"/>
      <c r="AA361" s="21"/>
      <c r="AB361" s="21"/>
      <c r="AC361" s="21"/>
      <c r="AD361" s="21"/>
      <c r="AE361" s="21"/>
      <c r="AF361" s="21"/>
      <c r="AG361" s="21"/>
    </row>
    <row r="362" spans="1:33" ht="15.75" customHeight="1">
      <c r="A362" s="44" t="s">
        <v>109</v>
      </c>
      <c r="B362" s="44" t="s">
        <v>1702</v>
      </c>
      <c r="C362" s="41" t="s">
        <v>642</v>
      </c>
      <c r="D362" s="57" t="s">
        <v>155</v>
      </c>
      <c r="E362" s="68" t="s">
        <v>1732</v>
      </c>
      <c r="F362" s="488" t="s">
        <v>1345</v>
      </c>
      <c r="G362" s="39">
        <v>359</v>
      </c>
      <c r="H362" s="39" t="s">
        <v>384</v>
      </c>
      <c r="I362" s="241" t="s">
        <v>185</v>
      </c>
      <c r="J362" s="277">
        <v>1</v>
      </c>
      <c r="K362" s="275" t="s">
        <v>386</v>
      </c>
      <c r="L362" s="41" t="s">
        <v>428</v>
      </c>
      <c r="M362" s="41" t="s">
        <v>859</v>
      </c>
      <c r="N362" s="41" t="s">
        <v>14</v>
      </c>
      <c r="O362" s="41" t="s">
        <v>859</v>
      </c>
      <c r="P362" s="41" t="s">
        <v>1707</v>
      </c>
      <c r="Q362" s="102">
        <v>0</v>
      </c>
      <c r="R362" s="102">
        <v>0</v>
      </c>
      <c r="S362" s="110" t="s">
        <v>1359</v>
      </c>
      <c r="T362" s="278"/>
      <c r="U362" s="240"/>
      <c r="V362" s="21"/>
      <c r="W362" s="21"/>
      <c r="X362" s="21"/>
      <c r="Y362" s="21"/>
      <c r="Z362" s="21"/>
      <c r="AA362" s="21"/>
      <c r="AB362" s="21"/>
      <c r="AC362" s="21"/>
      <c r="AD362" s="21"/>
      <c r="AE362" s="21"/>
      <c r="AF362" s="21"/>
      <c r="AG362" s="21"/>
    </row>
    <row r="363" spans="1:33" ht="15.75" customHeight="1">
      <c r="A363" s="44" t="s">
        <v>109</v>
      </c>
      <c r="B363" s="44" t="s">
        <v>1702</v>
      </c>
      <c r="C363" s="41" t="s">
        <v>642</v>
      </c>
      <c r="D363" s="57" t="s">
        <v>155</v>
      </c>
      <c r="E363" s="68" t="s">
        <v>1733</v>
      </c>
      <c r="F363" s="488" t="s">
        <v>1345</v>
      </c>
      <c r="G363" s="39">
        <v>2</v>
      </c>
      <c r="H363" s="39" t="s">
        <v>384</v>
      </c>
      <c r="I363" s="241" t="s">
        <v>185</v>
      </c>
      <c r="J363" s="277">
        <v>1</v>
      </c>
      <c r="K363" s="275" t="s">
        <v>386</v>
      </c>
      <c r="L363" s="41" t="s">
        <v>433</v>
      </c>
      <c r="M363" s="41" t="s">
        <v>859</v>
      </c>
      <c r="N363" s="41" t="s">
        <v>859</v>
      </c>
      <c r="O363" s="41" t="s">
        <v>859</v>
      </c>
      <c r="P363" s="41" t="s">
        <v>1707</v>
      </c>
      <c r="Q363" s="102">
        <v>0</v>
      </c>
      <c r="R363" s="102">
        <v>0</v>
      </c>
      <c r="S363" s="110"/>
      <c r="T363" s="278"/>
      <c r="U363" s="240"/>
      <c r="V363" s="21"/>
      <c r="W363" s="21"/>
      <c r="X363" s="21"/>
      <c r="Y363" s="21"/>
      <c r="Z363" s="21"/>
      <c r="AA363" s="21"/>
      <c r="AB363" s="21"/>
      <c r="AC363" s="21"/>
      <c r="AD363" s="21"/>
      <c r="AE363" s="21"/>
      <c r="AF363" s="21"/>
      <c r="AG363" s="21"/>
    </row>
    <row r="364" spans="1:33" ht="15.75" customHeight="1">
      <c r="A364" s="44" t="s">
        <v>109</v>
      </c>
      <c r="B364" s="44" t="s">
        <v>1702</v>
      </c>
      <c r="C364" s="41" t="s">
        <v>642</v>
      </c>
      <c r="D364" s="57" t="s">
        <v>155</v>
      </c>
      <c r="E364" s="68" t="s">
        <v>1491</v>
      </c>
      <c r="F364" s="488" t="s">
        <v>1345</v>
      </c>
      <c r="G364" s="39">
        <v>1857</v>
      </c>
      <c r="H364" s="39" t="s">
        <v>384</v>
      </c>
      <c r="I364" s="241" t="s">
        <v>185</v>
      </c>
      <c r="J364" s="277">
        <v>1</v>
      </c>
      <c r="K364" s="275" t="s">
        <v>386</v>
      </c>
      <c r="L364" s="41" t="s">
        <v>428</v>
      </c>
      <c r="M364" s="41" t="s">
        <v>859</v>
      </c>
      <c r="N364" s="41" t="s">
        <v>14</v>
      </c>
      <c r="O364" s="41" t="s">
        <v>14</v>
      </c>
      <c r="P364" s="41" t="s">
        <v>1707</v>
      </c>
      <c r="Q364" s="102">
        <v>1090</v>
      </c>
      <c r="R364" s="102">
        <v>8</v>
      </c>
      <c r="S364" s="291"/>
      <c r="T364" s="278"/>
      <c r="U364" s="240"/>
      <c r="V364" s="21"/>
      <c r="W364" s="21"/>
      <c r="X364" s="21"/>
      <c r="Y364" s="21"/>
      <c r="Z364" s="21"/>
      <c r="AA364" s="21"/>
      <c r="AB364" s="21"/>
      <c r="AC364" s="21"/>
      <c r="AD364" s="21"/>
      <c r="AE364" s="21"/>
      <c r="AF364" s="21"/>
      <c r="AG364" s="21"/>
    </row>
    <row r="365" spans="1:33" ht="15.75" customHeight="1">
      <c r="A365" s="44" t="s">
        <v>109</v>
      </c>
      <c r="B365" s="44" t="s">
        <v>1702</v>
      </c>
      <c r="C365" s="41" t="s">
        <v>642</v>
      </c>
      <c r="D365" s="57" t="s">
        <v>155</v>
      </c>
      <c r="E365" s="68" t="s">
        <v>1734</v>
      </c>
      <c r="F365" s="488" t="s">
        <v>1345</v>
      </c>
      <c r="G365" s="39">
        <v>40</v>
      </c>
      <c r="H365" s="39" t="s">
        <v>384</v>
      </c>
      <c r="I365" s="241" t="s">
        <v>185</v>
      </c>
      <c r="J365" s="277">
        <v>0.75</v>
      </c>
      <c r="K365" s="275" t="s">
        <v>386</v>
      </c>
      <c r="L365" s="41" t="s">
        <v>433</v>
      </c>
      <c r="M365" s="41" t="s">
        <v>859</v>
      </c>
      <c r="N365" s="41" t="s">
        <v>859</v>
      </c>
      <c r="O365" s="41" t="s">
        <v>859</v>
      </c>
      <c r="P365" s="41" t="s">
        <v>1707</v>
      </c>
      <c r="Q365" s="102">
        <v>0</v>
      </c>
      <c r="R365" s="102">
        <v>0</v>
      </c>
      <c r="S365" s="110"/>
      <c r="T365" s="278"/>
      <c r="U365" s="240"/>
      <c r="V365" s="21"/>
      <c r="W365" s="21"/>
      <c r="X365" s="21"/>
      <c r="Y365" s="21"/>
      <c r="Z365" s="21"/>
      <c r="AA365" s="21"/>
      <c r="AB365" s="21"/>
      <c r="AC365" s="21"/>
      <c r="AD365" s="21"/>
      <c r="AE365" s="21"/>
      <c r="AF365" s="21"/>
      <c r="AG365" s="21"/>
    </row>
    <row r="366" spans="1:33" ht="15.75" customHeight="1">
      <c r="A366" s="44" t="s">
        <v>109</v>
      </c>
      <c r="B366" s="44" t="s">
        <v>1311</v>
      </c>
      <c r="C366" s="41" t="s">
        <v>642</v>
      </c>
      <c r="D366" s="57" t="s">
        <v>155</v>
      </c>
      <c r="E366" s="68" t="s">
        <v>1735</v>
      </c>
      <c r="F366" s="488" t="s">
        <v>1731</v>
      </c>
      <c r="G366" s="39" t="s">
        <v>428</v>
      </c>
      <c r="H366" s="39" t="s">
        <v>384</v>
      </c>
      <c r="I366" s="241" t="s">
        <v>185</v>
      </c>
      <c r="J366" s="283" t="s">
        <v>428</v>
      </c>
      <c r="K366" s="275" t="s">
        <v>386</v>
      </c>
      <c r="L366" s="41" t="s">
        <v>432</v>
      </c>
      <c r="M366" s="41" t="s">
        <v>859</v>
      </c>
      <c r="N366" s="41" t="s">
        <v>859</v>
      </c>
      <c r="O366" s="41" t="s">
        <v>859</v>
      </c>
      <c r="P366" s="41"/>
      <c r="Q366" s="102">
        <v>0</v>
      </c>
      <c r="R366" s="102">
        <v>0</v>
      </c>
      <c r="S366" s="110"/>
      <c r="T366" s="244"/>
      <c r="U366" s="240"/>
      <c r="V366" s="21"/>
      <c r="W366" s="21"/>
      <c r="X366" s="21"/>
      <c r="Y366" s="21"/>
      <c r="Z366" s="21"/>
      <c r="AA366" s="21"/>
      <c r="AB366" s="21"/>
      <c r="AC366" s="21"/>
      <c r="AD366" s="21"/>
      <c r="AE366" s="21"/>
      <c r="AF366" s="21"/>
      <c r="AG366" s="21"/>
    </row>
    <row r="367" spans="1:33" ht="15.75" customHeight="1">
      <c r="A367" s="44" t="s">
        <v>109</v>
      </c>
      <c r="B367" s="44" t="s">
        <v>1702</v>
      </c>
      <c r="C367" s="41" t="s">
        <v>642</v>
      </c>
      <c r="D367" s="57" t="s">
        <v>155</v>
      </c>
      <c r="E367" s="68" t="s">
        <v>1522</v>
      </c>
      <c r="F367" s="488" t="s">
        <v>1736</v>
      </c>
      <c r="G367" s="39">
        <v>414</v>
      </c>
      <c r="H367" s="39" t="s">
        <v>384</v>
      </c>
      <c r="I367" s="241" t="s">
        <v>185</v>
      </c>
      <c r="J367" s="277">
        <v>0.01</v>
      </c>
      <c r="K367" s="275" t="s">
        <v>386</v>
      </c>
      <c r="L367" s="41" t="s">
        <v>428</v>
      </c>
      <c r="M367" s="41" t="s">
        <v>859</v>
      </c>
      <c r="N367" s="41" t="s">
        <v>14</v>
      </c>
      <c r="O367" s="41" t="s">
        <v>14</v>
      </c>
      <c r="P367" s="41" t="s">
        <v>1737</v>
      </c>
      <c r="Q367" s="102">
        <v>0</v>
      </c>
      <c r="R367" s="102">
        <v>0</v>
      </c>
      <c r="S367" s="289" t="s">
        <v>1715</v>
      </c>
      <c r="T367" s="278"/>
      <c r="U367" s="240"/>
      <c r="V367" s="21"/>
      <c r="W367" s="21"/>
      <c r="X367" s="21"/>
      <c r="Y367" s="21"/>
      <c r="Z367" s="21"/>
      <c r="AA367" s="21"/>
      <c r="AB367" s="21"/>
      <c r="AC367" s="21"/>
      <c r="AD367" s="21"/>
      <c r="AE367" s="21"/>
      <c r="AF367" s="21"/>
      <c r="AG367" s="21"/>
    </row>
    <row r="368" spans="1:33" ht="15.75" customHeight="1">
      <c r="A368" s="44" t="s">
        <v>109</v>
      </c>
      <c r="B368" s="44" t="s">
        <v>1311</v>
      </c>
      <c r="C368" s="41" t="s">
        <v>642</v>
      </c>
      <c r="D368" s="57" t="s">
        <v>155</v>
      </c>
      <c r="E368" s="68" t="s">
        <v>1617</v>
      </c>
      <c r="F368" s="488" t="s">
        <v>1345</v>
      </c>
      <c r="G368" s="39">
        <v>4</v>
      </c>
      <c r="H368" s="39" t="s">
        <v>384</v>
      </c>
      <c r="I368" s="241" t="s">
        <v>185</v>
      </c>
      <c r="J368" s="243" t="s">
        <v>1320</v>
      </c>
      <c r="K368" s="275" t="s">
        <v>386</v>
      </c>
      <c r="L368" s="41" t="s">
        <v>433</v>
      </c>
      <c r="M368" s="41" t="s">
        <v>859</v>
      </c>
      <c r="N368" s="41" t="s">
        <v>859</v>
      </c>
      <c r="O368" s="41" t="s">
        <v>859</v>
      </c>
      <c r="P368" s="41" t="s">
        <v>1738</v>
      </c>
      <c r="Q368" s="102">
        <v>0</v>
      </c>
      <c r="R368" s="102">
        <v>0</v>
      </c>
      <c r="S368" s="110"/>
      <c r="T368" s="244"/>
      <c r="U368" s="240"/>
      <c r="V368" s="21"/>
      <c r="W368" s="21"/>
      <c r="X368" s="21"/>
      <c r="Y368" s="21"/>
      <c r="Z368" s="21"/>
      <c r="AA368" s="21"/>
      <c r="AB368" s="21"/>
      <c r="AC368" s="21"/>
      <c r="AD368" s="21"/>
      <c r="AE368" s="21"/>
      <c r="AF368" s="21"/>
      <c r="AG368" s="21"/>
    </row>
    <row r="369" spans="1:33" ht="15.75" customHeight="1">
      <c r="A369" s="44" t="s">
        <v>109</v>
      </c>
      <c r="B369" s="44" t="s">
        <v>1311</v>
      </c>
      <c r="C369" s="41" t="s">
        <v>642</v>
      </c>
      <c r="D369" s="57" t="s">
        <v>155</v>
      </c>
      <c r="E369" s="68" t="s">
        <v>1649</v>
      </c>
      <c r="F369" s="488" t="s">
        <v>1345</v>
      </c>
      <c r="G369" s="39" t="s">
        <v>428</v>
      </c>
      <c r="H369" s="39" t="s">
        <v>384</v>
      </c>
      <c r="I369" s="241" t="s">
        <v>185</v>
      </c>
      <c r="J369" s="283" t="s">
        <v>428</v>
      </c>
      <c r="K369" s="275" t="s">
        <v>386</v>
      </c>
      <c r="L369" s="41" t="s">
        <v>432</v>
      </c>
      <c r="M369" s="41" t="s">
        <v>859</v>
      </c>
      <c r="N369" s="41" t="s">
        <v>859</v>
      </c>
      <c r="O369" s="41" t="s">
        <v>859</v>
      </c>
      <c r="P369" s="41"/>
      <c r="Q369" s="102">
        <v>0</v>
      </c>
      <c r="R369" s="102">
        <v>0</v>
      </c>
      <c r="S369" s="110"/>
      <c r="T369" s="244"/>
      <c r="U369" s="240"/>
      <c r="V369" s="21"/>
      <c r="W369" s="21"/>
      <c r="X369" s="21"/>
      <c r="Y369" s="21"/>
      <c r="Z369" s="21"/>
      <c r="AA369" s="21"/>
      <c r="AB369" s="21"/>
      <c r="AC369" s="21"/>
      <c r="AD369" s="21"/>
      <c r="AE369" s="21"/>
      <c r="AF369" s="21"/>
      <c r="AG369" s="21"/>
    </row>
    <row r="370" spans="1:33" ht="15.75" customHeight="1">
      <c r="A370" s="44" t="s">
        <v>109</v>
      </c>
      <c r="B370" s="44" t="s">
        <v>1311</v>
      </c>
      <c r="C370" s="41" t="s">
        <v>642</v>
      </c>
      <c r="D370" s="57" t="s">
        <v>155</v>
      </c>
      <c r="E370" s="68" t="s">
        <v>1524</v>
      </c>
      <c r="F370" s="488" t="s">
        <v>1345</v>
      </c>
      <c r="G370" s="39">
        <v>33</v>
      </c>
      <c r="H370" s="39" t="s">
        <v>384</v>
      </c>
      <c r="I370" s="241" t="s">
        <v>185</v>
      </c>
      <c r="J370" s="277">
        <v>6.9999999999999993E-3</v>
      </c>
      <c r="K370" s="275" t="s">
        <v>386</v>
      </c>
      <c r="L370" s="41" t="s">
        <v>433</v>
      </c>
      <c r="M370" s="41" t="s">
        <v>859</v>
      </c>
      <c r="N370" s="41" t="s">
        <v>859</v>
      </c>
      <c r="O370" s="41" t="s">
        <v>859</v>
      </c>
      <c r="P370" s="41" t="s">
        <v>1738</v>
      </c>
      <c r="Q370" s="102">
        <v>0</v>
      </c>
      <c r="R370" s="102">
        <v>0</v>
      </c>
      <c r="S370" s="110"/>
      <c r="T370" s="278"/>
      <c r="U370" s="240"/>
      <c r="V370" s="21"/>
      <c r="W370" s="21"/>
      <c r="X370" s="21"/>
      <c r="Y370" s="21"/>
      <c r="Z370" s="21"/>
      <c r="AA370" s="21"/>
      <c r="AB370" s="21"/>
      <c r="AC370" s="21"/>
      <c r="AD370" s="21"/>
      <c r="AE370" s="21"/>
      <c r="AF370" s="21"/>
      <c r="AG370" s="21"/>
    </row>
    <row r="371" spans="1:33" ht="15.75" customHeight="1">
      <c r="A371" s="44" t="s">
        <v>109</v>
      </c>
      <c r="B371" s="44" t="s">
        <v>1311</v>
      </c>
      <c r="C371" s="41" t="s">
        <v>642</v>
      </c>
      <c r="D371" s="57" t="s">
        <v>155</v>
      </c>
      <c r="E371" s="68" t="s">
        <v>1531</v>
      </c>
      <c r="F371" s="488" t="s">
        <v>1701</v>
      </c>
      <c r="G371" s="39" t="s">
        <v>428</v>
      </c>
      <c r="H371" s="39" t="s">
        <v>384</v>
      </c>
      <c r="I371" s="241" t="s">
        <v>185</v>
      </c>
      <c r="J371" s="283" t="s">
        <v>428</v>
      </c>
      <c r="K371" s="275" t="s">
        <v>386</v>
      </c>
      <c r="L371" s="41" t="s">
        <v>432</v>
      </c>
      <c r="M371" s="41" t="s">
        <v>859</v>
      </c>
      <c r="N371" s="41" t="s">
        <v>859</v>
      </c>
      <c r="O371" s="41" t="s">
        <v>859</v>
      </c>
      <c r="P371" s="41"/>
      <c r="Q371" s="102">
        <v>0</v>
      </c>
      <c r="R371" s="102">
        <v>0</v>
      </c>
      <c r="S371" s="110"/>
      <c r="T371" s="244"/>
      <c r="U371" s="240"/>
      <c r="V371" s="21"/>
      <c r="W371" s="21"/>
      <c r="X371" s="21"/>
      <c r="Y371" s="21"/>
      <c r="Z371" s="21"/>
      <c r="AA371" s="21"/>
      <c r="AB371" s="21"/>
      <c r="AC371" s="21"/>
      <c r="AD371" s="21"/>
      <c r="AE371" s="21"/>
      <c r="AF371" s="21"/>
      <c r="AG371" s="21"/>
    </row>
    <row r="372" spans="1:33" ht="15.75" customHeight="1">
      <c r="A372" s="44" t="s">
        <v>109</v>
      </c>
      <c r="B372" s="44" t="s">
        <v>1311</v>
      </c>
      <c r="C372" s="41" t="s">
        <v>642</v>
      </c>
      <c r="D372" s="57" t="s">
        <v>155</v>
      </c>
      <c r="E372" s="68" t="s">
        <v>1739</v>
      </c>
      <c r="F372" s="488" t="s">
        <v>1345</v>
      </c>
      <c r="G372" s="39" t="s">
        <v>428</v>
      </c>
      <c r="H372" s="39" t="s">
        <v>384</v>
      </c>
      <c r="I372" s="241" t="s">
        <v>185</v>
      </c>
      <c r="J372" s="283" t="s">
        <v>428</v>
      </c>
      <c r="K372" s="275" t="s">
        <v>386</v>
      </c>
      <c r="L372" s="41" t="s">
        <v>432</v>
      </c>
      <c r="M372" s="41" t="s">
        <v>859</v>
      </c>
      <c r="N372" s="41" t="s">
        <v>859</v>
      </c>
      <c r="O372" s="41" t="s">
        <v>859</v>
      </c>
      <c r="P372" s="41" t="s">
        <v>1740</v>
      </c>
      <c r="Q372" s="102">
        <v>0</v>
      </c>
      <c r="R372" s="102">
        <v>0</v>
      </c>
      <c r="S372" s="110"/>
      <c r="T372" s="244"/>
      <c r="U372" s="240"/>
      <c r="V372" s="21"/>
      <c r="W372" s="21"/>
      <c r="X372" s="21"/>
      <c r="Y372" s="21"/>
      <c r="Z372" s="21"/>
      <c r="AA372" s="21"/>
      <c r="AB372" s="21"/>
      <c r="AC372" s="21"/>
      <c r="AD372" s="21"/>
      <c r="AE372" s="21"/>
      <c r="AF372" s="21"/>
      <c r="AG372" s="21"/>
    </row>
    <row r="373" spans="1:33" ht="15.75" customHeight="1">
      <c r="A373" s="44" t="s">
        <v>109</v>
      </c>
      <c r="B373" s="44" t="s">
        <v>1311</v>
      </c>
      <c r="C373" s="41" t="s">
        <v>642</v>
      </c>
      <c r="D373" s="57" t="s">
        <v>155</v>
      </c>
      <c r="E373" s="68" t="s">
        <v>1537</v>
      </c>
      <c r="F373" s="488" t="s">
        <v>1345</v>
      </c>
      <c r="G373" s="39" t="s">
        <v>428</v>
      </c>
      <c r="H373" s="39" t="s">
        <v>384</v>
      </c>
      <c r="I373" s="241" t="s">
        <v>185</v>
      </c>
      <c r="J373" s="283" t="s">
        <v>428</v>
      </c>
      <c r="K373" s="275" t="s">
        <v>386</v>
      </c>
      <c r="L373" s="41" t="s">
        <v>432</v>
      </c>
      <c r="M373" s="41" t="s">
        <v>859</v>
      </c>
      <c r="N373" s="41" t="s">
        <v>859</v>
      </c>
      <c r="O373" s="41" t="s">
        <v>859</v>
      </c>
      <c r="P373" s="41" t="s">
        <v>1740</v>
      </c>
      <c r="Q373" s="102">
        <v>0</v>
      </c>
      <c r="R373" s="102">
        <v>0</v>
      </c>
      <c r="S373" s="110"/>
      <c r="T373" s="244"/>
      <c r="U373" s="240"/>
      <c r="V373" s="21"/>
      <c r="W373" s="21"/>
      <c r="X373" s="21"/>
      <c r="Y373" s="21"/>
      <c r="Z373" s="21"/>
      <c r="AA373" s="21"/>
      <c r="AB373" s="21"/>
      <c r="AC373" s="21"/>
      <c r="AD373" s="21"/>
      <c r="AE373" s="21"/>
      <c r="AF373" s="21"/>
      <c r="AG373" s="21"/>
    </row>
    <row r="374" spans="1:33" ht="15.75" customHeight="1">
      <c r="A374" s="44" t="s">
        <v>109</v>
      </c>
      <c r="B374" s="44" t="s">
        <v>1311</v>
      </c>
      <c r="C374" s="41" t="s">
        <v>642</v>
      </c>
      <c r="D374" s="57" t="s">
        <v>155</v>
      </c>
      <c r="E374" s="68" t="s">
        <v>1741</v>
      </c>
      <c r="F374" s="488" t="s">
        <v>1731</v>
      </c>
      <c r="G374" s="39">
        <v>15</v>
      </c>
      <c r="H374" s="39" t="s">
        <v>384</v>
      </c>
      <c r="I374" s="241" t="s">
        <v>185</v>
      </c>
      <c r="J374" s="277">
        <v>0.94</v>
      </c>
      <c r="K374" s="275" t="s">
        <v>386</v>
      </c>
      <c r="L374" s="41" t="s">
        <v>433</v>
      </c>
      <c r="M374" s="41" t="s">
        <v>859</v>
      </c>
      <c r="N374" s="41" t="s">
        <v>859</v>
      </c>
      <c r="O374" s="41" t="s">
        <v>859</v>
      </c>
      <c r="P374" s="41"/>
      <c r="Q374" s="102">
        <v>0</v>
      </c>
      <c r="R374" s="102">
        <v>0</v>
      </c>
      <c r="S374" s="110"/>
      <c r="T374" s="278"/>
      <c r="U374" s="240"/>
      <c r="V374" s="21"/>
      <c r="W374" s="21"/>
      <c r="X374" s="21"/>
      <c r="Y374" s="21"/>
      <c r="Z374" s="21"/>
      <c r="AA374" s="21"/>
      <c r="AB374" s="21"/>
      <c r="AC374" s="21"/>
      <c r="AD374" s="21"/>
      <c r="AE374" s="21"/>
      <c r="AF374" s="21"/>
      <c r="AG374" s="21"/>
    </row>
    <row r="375" spans="1:33" ht="15.75" customHeight="1">
      <c r="A375" s="44" t="s">
        <v>109</v>
      </c>
      <c r="B375" s="44" t="s">
        <v>1311</v>
      </c>
      <c r="C375" s="41" t="s">
        <v>642</v>
      </c>
      <c r="D375" s="57" t="s">
        <v>155</v>
      </c>
      <c r="E375" s="68" t="s">
        <v>1742</v>
      </c>
      <c r="F375" s="488" t="s">
        <v>1345</v>
      </c>
      <c r="G375" s="39">
        <v>4231</v>
      </c>
      <c r="H375" s="39" t="s">
        <v>384</v>
      </c>
      <c r="I375" s="241" t="s">
        <v>185</v>
      </c>
      <c r="J375" s="277">
        <v>0.09</v>
      </c>
      <c r="K375" s="275" t="s">
        <v>386</v>
      </c>
      <c r="L375" s="41" t="s">
        <v>432</v>
      </c>
      <c r="M375" s="41" t="s">
        <v>859</v>
      </c>
      <c r="N375" s="41" t="s">
        <v>859</v>
      </c>
      <c r="O375" s="41" t="s">
        <v>859</v>
      </c>
      <c r="P375" s="41" t="s">
        <v>1743</v>
      </c>
      <c r="Q375" s="102">
        <v>0</v>
      </c>
      <c r="R375" s="102">
        <v>0</v>
      </c>
      <c r="S375" s="110"/>
      <c r="T375" s="278"/>
      <c r="U375" s="240"/>
      <c r="V375" s="21"/>
      <c r="W375" s="21"/>
      <c r="X375" s="21"/>
      <c r="Y375" s="21"/>
      <c r="Z375" s="21"/>
      <c r="AA375" s="21"/>
      <c r="AB375" s="21"/>
      <c r="AC375" s="21"/>
      <c r="AD375" s="21"/>
      <c r="AE375" s="21"/>
      <c r="AF375" s="21"/>
      <c r="AG375" s="21"/>
    </row>
    <row r="376" spans="1:33" ht="15.75" customHeight="1">
      <c r="A376" s="44" t="s">
        <v>109</v>
      </c>
      <c r="B376" s="44" t="s">
        <v>1311</v>
      </c>
      <c r="C376" s="41" t="s">
        <v>642</v>
      </c>
      <c r="D376" s="61" t="s">
        <v>163</v>
      </c>
      <c r="E376" s="68" t="s">
        <v>1744</v>
      </c>
      <c r="F376" s="41" t="s">
        <v>1345</v>
      </c>
      <c r="G376" s="39">
        <v>64</v>
      </c>
      <c r="H376" s="39" t="s">
        <v>388</v>
      </c>
      <c r="I376" s="282" t="s">
        <v>185</v>
      </c>
      <c r="J376" s="277">
        <v>0.36</v>
      </c>
      <c r="K376" s="123" t="s">
        <v>388</v>
      </c>
      <c r="L376" s="41" t="s">
        <v>428</v>
      </c>
      <c r="M376" s="39" t="s">
        <v>859</v>
      </c>
      <c r="N376" s="39" t="s">
        <v>859</v>
      </c>
      <c r="O376" s="39" t="s">
        <v>859</v>
      </c>
      <c r="P376" s="39" t="s">
        <v>1745</v>
      </c>
      <c r="Q376" s="110">
        <v>174</v>
      </c>
      <c r="R376" s="110">
        <v>4</v>
      </c>
      <c r="S376" s="110" t="s">
        <v>1366</v>
      </c>
      <c r="T376" s="278"/>
      <c r="U376" s="240"/>
      <c r="V376" s="21"/>
      <c r="W376" s="21"/>
      <c r="X376" s="21"/>
      <c r="Y376" s="21"/>
      <c r="Z376" s="21"/>
      <c r="AA376" s="21"/>
      <c r="AB376" s="21"/>
      <c r="AC376" s="21"/>
      <c r="AD376" s="21"/>
      <c r="AE376" s="21"/>
      <c r="AF376" s="21"/>
      <c r="AG376" s="21"/>
    </row>
    <row r="377" spans="1:33" ht="15.75" customHeight="1">
      <c r="A377" s="44" t="s">
        <v>109</v>
      </c>
      <c r="B377" s="44" t="s">
        <v>1311</v>
      </c>
      <c r="C377" s="41" t="s">
        <v>642</v>
      </c>
      <c r="D377" s="61" t="s">
        <v>163</v>
      </c>
      <c r="E377" s="68" t="s">
        <v>1746</v>
      </c>
      <c r="F377" s="41" t="s">
        <v>1345</v>
      </c>
      <c r="G377" s="39" t="s">
        <v>428</v>
      </c>
      <c r="H377" s="39" t="s">
        <v>388</v>
      </c>
      <c r="I377" s="282" t="s">
        <v>185</v>
      </c>
      <c r="J377" s="283" t="s">
        <v>428</v>
      </c>
      <c r="K377" s="123" t="s">
        <v>388</v>
      </c>
      <c r="L377" s="41" t="s">
        <v>428</v>
      </c>
      <c r="M377" s="39" t="s">
        <v>859</v>
      </c>
      <c r="N377" s="39" t="s">
        <v>859</v>
      </c>
      <c r="O377" s="39" t="s">
        <v>859</v>
      </c>
      <c r="P377" s="39" t="s">
        <v>1747</v>
      </c>
      <c r="Q377" s="110">
        <v>0</v>
      </c>
      <c r="R377" s="110">
        <v>0</v>
      </c>
      <c r="S377" s="110"/>
      <c r="T377" s="244"/>
      <c r="U377" s="240"/>
      <c r="V377" s="21"/>
      <c r="W377" s="21"/>
      <c r="X377" s="21"/>
      <c r="Y377" s="21"/>
      <c r="Z377" s="21"/>
      <c r="AA377" s="21"/>
      <c r="AB377" s="21"/>
      <c r="AC377" s="21"/>
      <c r="AD377" s="21"/>
      <c r="AE377" s="21"/>
      <c r="AF377" s="21"/>
      <c r="AG377" s="21"/>
    </row>
    <row r="378" spans="1:33" ht="15.75" customHeight="1">
      <c r="A378" s="44" t="s">
        <v>109</v>
      </c>
      <c r="B378" s="44" t="s">
        <v>1311</v>
      </c>
      <c r="C378" s="41" t="s">
        <v>642</v>
      </c>
      <c r="D378" s="61" t="s">
        <v>163</v>
      </c>
      <c r="E378" s="68" t="s">
        <v>1748</v>
      </c>
      <c r="F378" s="41" t="s">
        <v>1345</v>
      </c>
      <c r="G378" s="39" t="s">
        <v>428</v>
      </c>
      <c r="H378" s="39" t="s">
        <v>388</v>
      </c>
      <c r="I378" s="282" t="s">
        <v>185</v>
      </c>
      <c r="J378" s="283" t="s">
        <v>428</v>
      </c>
      <c r="K378" s="123" t="s">
        <v>388</v>
      </c>
      <c r="L378" s="41" t="s">
        <v>428</v>
      </c>
      <c r="M378" s="39" t="s">
        <v>859</v>
      </c>
      <c r="N378" s="39" t="s">
        <v>859</v>
      </c>
      <c r="O378" s="39" t="s">
        <v>859</v>
      </c>
      <c r="P378" s="39" t="s">
        <v>1747</v>
      </c>
      <c r="Q378" s="110">
        <v>0</v>
      </c>
      <c r="R378" s="110">
        <v>0</v>
      </c>
      <c r="S378" s="110"/>
      <c r="T378" s="244"/>
      <c r="U378" s="240"/>
      <c r="V378" s="21"/>
      <c r="W378" s="21"/>
      <c r="X378" s="21"/>
      <c r="Y378" s="21"/>
      <c r="Z378" s="21"/>
      <c r="AA378" s="21"/>
      <c r="AB378" s="21"/>
      <c r="AC378" s="21"/>
      <c r="AD378" s="21"/>
      <c r="AE378" s="21"/>
      <c r="AF378" s="21"/>
      <c r="AG378" s="21"/>
    </row>
    <row r="379" spans="1:33" ht="15.75" customHeight="1">
      <c r="A379" s="44" t="s">
        <v>109</v>
      </c>
      <c r="B379" s="44" t="s">
        <v>1311</v>
      </c>
      <c r="C379" s="41" t="s">
        <v>642</v>
      </c>
      <c r="D379" s="61" t="s">
        <v>163</v>
      </c>
      <c r="E379" s="68" t="s">
        <v>1749</v>
      </c>
      <c r="F379" s="41" t="s">
        <v>1345</v>
      </c>
      <c r="G379" s="39">
        <v>1326</v>
      </c>
      <c r="H379" s="39" t="s">
        <v>388</v>
      </c>
      <c r="I379" s="282" t="s">
        <v>185</v>
      </c>
      <c r="J379" s="277">
        <v>0.62</v>
      </c>
      <c r="K379" s="123" t="s">
        <v>388</v>
      </c>
      <c r="L379" s="41" t="s">
        <v>428</v>
      </c>
      <c r="M379" s="39" t="s">
        <v>859</v>
      </c>
      <c r="N379" s="39" t="s">
        <v>14</v>
      </c>
      <c r="O379" s="39" t="s">
        <v>14</v>
      </c>
      <c r="P379" s="39"/>
      <c r="Q379" s="110">
        <v>1441</v>
      </c>
      <c r="R379" s="110">
        <v>19</v>
      </c>
      <c r="S379" s="110"/>
      <c r="T379" s="278"/>
      <c r="U379" s="240"/>
      <c r="V379" s="21"/>
      <c r="W379" s="21"/>
      <c r="X379" s="21"/>
      <c r="Y379" s="21"/>
      <c r="Z379" s="21"/>
      <c r="AA379" s="21"/>
      <c r="AB379" s="21"/>
      <c r="AC379" s="21"/>
      <c r="AD379" s="21"/>
      <c r="AE379" s="21"/>
      <c r="AF379" s="21"/>
      <c r="AG379" s="21"/>
    </row>
    <row r="380" spans="1:33" ht="15.75" customHeight="1">
      <c r="A380" s="44" t="s">
        <v>109</v>
      </c>
      <c r="B380" s="44" t="s">
        <v>1311</v>
      </c>
      <c r="C380" s="41" t="s">
        <v>642</v>
      </c>
      <c r="D380" s="61" t="s">
        <v>163</v>
      </c>
      <c r="E380" s="68" t="s">
        <v>1750</v>
      </c>
      <c r="F380" s="41" t="s">
        <v>1345</v>
      </c>
      <c r="G380" s="39">
        <v>1257</v>
      </c>
      <c r="H380" s="39" t="s">
        <v>388</v>
      </c>
      <c r="I380" s="282" t="s">
        <v>185</v>
      </c>
      <c r="J380" s="277">
        <v>0.38</v>
      </c>
      <c r="K380" s="123" t="s">
        <v>388</v>
      </c>
      <c r="L380" s="41" t="s">
        <v>428</v>
      </c>
      <c r="M380" s="39" t="s">
        <v>859</v>
      </c>
      <c r="N380" s="39" t="s">
        <v>859</v>
      </c>
      <c r="O380" s="39" t="s">
        <v>859</v>
      </c>
      <c r="P380" s="39" t="s">
        <v>1745</v>
      </c>
      <c r="Q380" s="110">
        <v>34</v>
      </c>
      <c r="R380" s="110">
        <v>1</v>
      </c>
      <c r="S380" s="110" t="s">
        <v>1366</v>
      </c>
      <c r="T380" s="278"/>
      <c r="U380" s="240"/>
      <c r="V380" s="21"/>
      <c r="W380" s="21"/>
      <c r="X380" s="21"/>
      <c r="Y380" s="21"/>
      <c r="Z380" s="21"/>
      <c r="AA380" s="21"/>
      <c r="AB380" s="21"/>
      <c r="AC380" s="21"/>
      <c r="AD380" s="21"/>
      <c r="AE380" s="21"/>
      <c r="AF380" s="21"/>
      <c r="AG380" s="21"/>
    </row>
    <row r="381" spans="1:33" ht="15.75" customHeight="1">
      <c r="A381" s="44" t="s">
        <v>109</v>
      </c>
      <c r="B381" s="44" t="s">
        <v>1311</v>
      </c>
      <c r="C381" s="41" t="s">
        <v>642</v>
      </c>
      <c r="D381" s="61" t="s">
        <v>163</v>
      </c>
      <c r="E381" s="68" t="s">
        <v>1751</v>
      </c>
      <c r="F381" s="41" t="s">
        <v>1345</v>
      </c>
      <c r="G381" s="39">
        <v>70</v>
      </c>
      <c r="H381" s="39" t="s">
        <v>388</v>
      </c>
      <c r="I381" s="282" t="s">
        <v>185</v>
      </c>
      <c r="J381" s="277">
        <v>0.38</v>
      </c>
      <c r="K381" s="123" t="s">
        <v>388</v>
      </c>
      <c r="L381" s="41" t="s">
        <v>428</v>
      </c>
      <c r="M381" s="39" t="s">
        <v>859</v>
      </c>
      <c r="N381" s="39" t="s">
        <v>859</v>
      </c>
      <c r="O381" s="39" t="s">
        <v>859</v>
      </c>
      <c r="P381" s="39" t="s">
        <v>1747</v>
      </c>
      <c r="Q381" s="110">
        <v>224</v>
      </c>
      <c r="R381" s="110">
        <v>5</v>
      </c>
      <c r="S381" s="110" t="s">
        <v>1366</v>
      </c>
      <c r="T381" s="278"/>
      <c r="U381" s="240"/>
      <c r="V381" s="21"/>
      <c r="W381" s="21"/>
      <c r="X381" s="21"/>
      <c r="Y381" s="21"/>
      <c r="Z381" s="21"/>
      <c r="AA381" s="21"/>
      <c r="AB381" s="21"/>
      <c r="AC381" s="21"/>
      <c r="AD381" s="21"/>
      <c r="AE381" s="21"/>
      <c r="AF381" s="21"/>
      <c r="AG381" s="21"/>
    </row>
    <row r="382" spans="1:33" ht="15.75" customHeight="1">
      <c r="A382" s="44" t="s">
        <v>109</v>
      </c>
      <c r="B382" s="44" t="s">
        <v>1311</v>
      </c>
      <c r="C382" s="41" t="s">
        <v>642</v>
      </c>
      <c r="D382" s="61" t="s">
        <v>163</v>
      </c>
      <c r="E382" s="68" t="s">
        <v>1752</v>
      </c>
      <c r="F382" s="41" t="s">
        <v>1345</v>
      </c>
      <c r="G382" s="39" t="s">
        <v>428</v>
      </c>
      <c r="H382" s="39" t="s">
        <v>388</v>
      </c>
      <c r="I382" s="282" t="s">
        <v>185</v>
      </c>
      <c r="J382" s="283" t="s">
        <v>428</v>
      </c>
      <c r="K382" s="123" t="s">
        <v>388</v>
      </c>
      <c r="L382" s="41" t="s">
        <v>428</v>
      </c>
      <c r="M382" s="39" t="s">
        <v>859</v>
      </c>
      <c r="N382" s="39" t="s">
        <v>859</v>
      </c>
      <c r="O382" s="39" t="s">
        <v>859</v>
      </c>
      <c r="P382" s="39" t="s">
        <v>1747</v>
      </c>
      <c r="Q382" s="110">
        <v>1</v>
      </c>
      <c r="R382" s="110">
        <v>1</v>
      </c>
      <c r="S382" s="110" t="s">
        <v>1366</v>
      </c>
      <c r="T382" s="244"/>
      <c r="U382" s="240"/>
      <c r="V382" s="21"/>
      <c r="W382" s="21"/>
      <c r="X382" s="21"/>
      <c r="Y382" s="21"/>
      <c r="Z382" s="21"/>
      <c r="AA382" s="21"/>
      <c r="AB382" s="21"/>
      <c r="AC382" s="21"/>
      <c r="AD382" s="21"/>
      <c r="AE382" s="21"/>
      <c r="AF382" s="21"/>
      <c r="AG382" s="21"/>
    </row>
    <row r="383" spans="1:33" ht="15.75" customHeight="1">
      <c r="A383" s="44" t="s">
        <v>109</v>
      </c>
      <c r="B383" s="44" t="s">
        <v>1311</v>
      </c>
      <c r="C383" s="41" t="s">
        <v>642</v>
      </c>
      <c r="D383" s="61" t="s">
        <v>163</v>
      </c>
      <c r="E383" s="68" t="s">
        <v>1753</v>
      </c>
      <c r="F383" s="41" t="s">
        <v>1345</v>
      </c>
      <c r="G383" s="39" t="s">
        <v>428</v>
      </c>
      <c r="H383" s="39" t="s">
        <v>388</v>
      </c>
      <c r="I383" s="282" t="s">
        <v>185</v>
      </c>
      <c r="J383" s="283" t="s">
        <v>428</v>
      </c>
      <c r="K383" s="123" t="s">
        <v>388</v>
      </c>
      <c r="L383" s="41" t="s">
        <v>428</v>
      </c>
      <c r="M383" s="39" t="s">
        <v>859</v>
      </c>
      <c r="N383" s="39" t="s">
        <v>859</v>
      </c>
      <c r="O383" s="39" t="s">
        <v>859</v>
      </c>
      <c r="P383" s="39" t="s">
        <v>1747</v>
      </c>
      <c r="Q383" s="110">
        <v>0</v>
      </c>
      <c r="R383" s="110">
        <v>0</v>
      </c>
      <c r="S383" s="110"/>
      <c r="T383" s="244"/>
      <c r="U383" s="240"/>
      <c r="V383" s="21"/>
      <c r="W383" s="21"/>
      <c r="X383" s="21"/>
      <c r="Y383" s="21"/>
      <c r="Z383" s="21"/>
      <c r="AA383" s="21"/>
      <c r="AB383" s="21"/>
      <c r="AC383" s="21"/>
      <c r="AD383" s="21"/>
      <c r="AE383" s="21"/>
      <c r="AF383" s="21"/>
      <c r="AG383" s="21"/>
    </row>
    <row r="384" spans="1:33" ht="15.75" customHeight="1">
      <c r="A384" s="44" t="s">
        <v>109</v>
      </c>
      <c r="B384" s="44" t="s">
        <v>1311</v>
      </c>
      <c r="C384" s="41" t="s">
        <v>642</v>
      </c>
      <c r="D384" s="61" t="s">
        <v>163</v>
      </c>
      <c r="E384" s="68" t="s">
        <v>1577</v>
      </c>
      <c r="F384" s="41" t="s">
        <v>1345</v>
      </c>
      <c r="G384" s="39">
        <v>53</v>
      </c>
      <c r="H384" s="39" t="s">
        <v>388</v>
      </c>
      <c r="I384" s="282" t="s">
        <v>185</v>
      </c>
      <c r="J384" s="277">
        <v>0.02</v>
      </c>
      <c r="K384" s="123" t="s">
        <v>388</v>
      </c>
      <c r="L384" s="41" t="s">
        <v>428</v>
      </c>
      <c r="M384" s="39" t="s">
        <v>859</v>
      </c>
      <c r="N384" s="39" t="s">
        <v>14</v>
      </c>
      <c r="O384" s="39" t="s">
        <v>14</v>
      </c>
      <c r="P384" s="39"/>
      <c r="Q384" s="110">
        <v>848</v>
      </c>
      <c r="R384" s="110">
        <v>54</v>
      </c>
      <c r="S384" s="110"/>
      <c r="T384" s="278"/>
      <c r="U384" s="240"/>
      <c r="V384" s="21"/>
      <c r="W384" s="21"/>
      <c r="X384" s="21"/>
      <c r="Y384" s="21"/>
      <c r="Z384" s="21"/>
      <c r="AA384" s="21"/>
      <c r="AB384" s="21"/>
      <c r="AC384" s="21"/>
      <c r="AD384" s="21"/>
      <c r="AE384" s="21"/>
      <c r="AF384" s="21"/>
      <c r="AG384" s="21"/>
    </row>
    <row r="385" spans="1:33" ht="15.75" customHeight="1">
      <c r="A385" s="44" t="s">
        <v>109</v>
      </c>
      <c r="B385" s="44" t="s">
        <v>1311</v>
      </c>
      <c r="C385" s="41" t="s">
        <v>642</v>
      </c>
      <c r="D385" s="61" t="s">
        <v>163</v>
      </c>
      <c r="E385" s="68" t="s">
        <v>1754</v>
      </c>
      <c r="F385" s="41" t="s">
        <v>1345</v>
      </c>
      <c r="G385" s="39">
        <v>612</v>
      </c>
      <c r="H385" s="39" t="s">
        <v>388</v>
      </c>
      <c r="I385" s="282" t="s">
        <v>185</v>
      </c>
      <c r="J385" s="277">
        <v>0.22</v>
      </c>
      <c r="K385" s="123" t="s">
        <v>388</v>
      </c>
      <c r="L385" s="41" t="s">
        <v>428</v>
      </c>
      <c r="M385" s="39" t="s">
        <v>859</v>
      </c>
      <c r="N385" s="39" t="s">
        <v>14</v>
      </c>
      <c r="O385" s="39" t="s">
        <v>14</v>
      </c>
      <c r="P385" s="39"/>
      <c r="Q385" s="110">
        <v>4871</v>
      </c>
      <c r="R385" s="110">
        <v>120</v>
      </c>
      <c r="S385" s="110"/>
      <c r="T385" s="278"/>
      <c r="U385" s="240"/>
      <c r="V385" s="21"/>
      <c r="W385" s="21"/>
      <c r="X385" s="21"/>
      <c r="Y385" s="21"/>
      <c r="Z385" s="21"/>
      <c r="AA385" s="21"/>
      <c r="AB385" s="21"/>
      <c r="AC385" s="21"/>
      <c r="AD385" s="21"/>
      <c r="AE385" s="21"/>
      <c r="AF385" s="21"/>
      <c r="AG385" s="21"/>
    </row>
    <row r="386" spans="1:33" ht="15.75" customHeight="1">
      <c r="A386" s="44" t="s">
        <v>109</v>
      </c>
      <c r="B386" s="44" t="s">
        <v>1311</v>
      </c>
      <c r="C386" s="41" t="s">
        <v>642</v>
      </c>
      <c r="D386" s="61" t="s">
        <v>163</v>
      </c>
      <c r="E386" s="68" t="s">
        <v>1755</v>
      </c>
      <c r="F386" s="41" t="s">
        <v>1345</v>
      </c>
      <c r="G386" s="39">
        <v>592</v>
      </c>
      <c r="H386" s="39" t="s">
        <v>388</v>
      </c>
      <c r="I386" s="282" t="s">
        <v>185</v>
      </c>
      <c r="J386" s="277">
        <v>0.84</v>
      </c>
      <c r="K386" s="123" t="s">
        <v>388</v>
      </c>
      <c r="L386" s="41" t="s">
        <v>428</v>
      </c>
      <c r="M386" s="39" t="s">
        <v>859</v>
      </c>
      <c r="N386" s="39" t="s">
        <v>859</v>
      </c>
      <c r="O386" s="39" t="s">
        <v>859</v>
      </c>
      <c r="P386" s="39" t="s">
        <v>1747</v>
      </c>
      <c r="Q386" s="110">
        <v>33</v>
      </c>
      <c r="R386" s="110">
        <v>6</v>
      </c>
      <c r="S386" s="110" t="s">
        <v>1366</v>
      </c>
      <c r="T386" s="278"/>
      <c r="U386" s="240"/>
      <c r="V386" s="21"/>
      <c r="W386" s="21"/>
      <c r="X386" s="21"/>
      <c r="Y386" s="21"/>
      <c r="Z386" s="21"/>
      <c r="AA386" s="21"/>
      <c r="AB386" s="21"/>
      <c r="AC386" s="21"/>
      <c r="AD386" s="21"/>
      <c r="AE386" s="21"/>
      <c r="AF386" s="21"/>
      <c r="AG386" s="21"/>
    </row>
    <row r="387" spans="1:33" ht="15.75" customHeight="1">
      <c r="A387" s="44" t="s">
        <v>109</v>
      </c>
      <c r="B387" s="44" t="s">
        <v>1311</v>
      </c>
      <c r="C387" s="41" t="s">
        <v>642</v>
      </c>
      <c r="D387" s="61" t="s">
        <v>163</v>
      </c>
      <c r="E387" s="68" t="s">
        <v>1756</v>
      </c>
      <c r="F387" s="41" t="s">
        <v>1345</v>
      </c>
      <c r="G387" s="39">
        <v>2333</v>
      </c>
      <c r="H387" s="39" t="s">
        <v>388</v>
      </c>
      <c r="I387" s="282" t="s">
        <v>185</v>
      </c>
      <c r="J387" s="277">
        <v>0.78</v>
      </c>
      <c r="K387" s="123" t="s">
        <v>388</v>
      </c>
      <c r="L387" s="41" t="s">
        <v>428</v>
      </c>
      <c r="M387" s="39" t="s">
        <v>859</v>
      </c>
      <c r="N387" s="39" t="s">
        <v>859</v>
      </c>
      <c r="O387" s="39" t="s">
        <v>859</v>
      </c>
      <c r="P387" s="39" t="s">
        <v>1747</v>
      </c>
      <c r="Q387" s="110">
        <v>3</v>
      </c>
      <c r="R387" s="110">
        <v>3</v>
      </c>
      <c r="S387" s="110" t="s">
        <v>1366</v>
      </c>
      <c r="T387" s="278"/>
      <c r="U387" s="240"/>
      <c r="V387" s="21"/>
      <c r="W387" s="21"/>
      <c r="X387" s="21"/>
      <c r="Y387" s="21"/>
      <c r="Z387" s="21"/>
      <c r="AA387" s="21"/>
      <c r="AB387" s="21"/>
      <c r="AC387" s="21"/>
      <c r="AD387" s="21"/>
      <c r="AE387" s="21"/>
      <c r="AF387" s="21"/>
      <c r="AG387" s="21"/>
    </row>
    <row r="388" spans="1:33" ht="15.75" customHeight="1">
      <c r="A388" s="44" t="s">
        <v>109</v>
      </c>
      <c r="B388" s="44" t="s">
        <v>1311</v>
      </c>
      <c r="C388" s="41" t="s">
        <v>642</v>
      </c>
      <c r="D388" s="61" t="s">
        <v>163</v>
      </c>
      <c r="E388" s="68" t="s">
        <v>1757</v>
      </c>
      <c r="F388" s="41" t="s">
        <v>1345</v>
      </c>
      <c r="G388" s="39">
        <v>100</v>
      </c>
      <c r="H388" s="39" t="s">
        <v>388</v>
      </c>
      <c r="I388" s="282" t="s">
        <v>185</v>
      </c>
      <c r="J388" s="277">
        <v>1</v>
      </c>
      <c r="K388" s="123" t="s">
        <v>388</v>
      </c>
      <c r="L388" s="41" t="s">
        <v>428</v>
      </c>
      <c r="M388" s="39" t="s">
        <v>859</v>
      </c>
      <c r="N388" s="39" t="s">
        <v>859</v>
      </c>
      <c r="O388" s="39" t="s">
        <v>859</v>
      </c>
      <c r="P388" s="39" t="s">
        <v>1747</v>
      </c>
      <c r="Q388" s="110">
        <v>0</v>
      </c>
      <c r="R388" s="110">
        <v>0</v>
      </c>
      <c r="S388" s="110"/>
      <c r="T388" s="278"/>
      <c r="U388" s="240"/>
      <c r="V388" s="21"/>
      <c r="W388" s="21"/>
      <c r="X388" s="21"/>
      <c r="Y388" s="21"/>
      <c r="Z388" s="21"/>
      <c r="AA388" s="21"/>
      <c r="AB388" s="21"/>
      <c r="AC388" s="21"/>
      <c r="AD388" s="21"/>
      <c r="AE388" s="21"/>
      <c r="AF388" s="21"/>
      <c r="AG388" s="21"/>
    </row>
    <row r="389" spans="1:33" ht="15.75" customHeight="1">
      <c r="A389" s="44" t="s">
        <v>109</v>
      </c>
      <c r="B389" s="44" t="s">
        <v>1311</v>
      </c>
      <c r="C389" s="41" t="s">
        <v>642</v>
      </c>
      <c r="D389" s="61" t="s">
        <v>163</v>
      </c>
      <c r="E389" s="68" t="s">
        <v>1758</v>
      </c>
      <c r="F389" s="41" t="s">
        <v>1345</v>
      </c>
      <c r="G389" s="39">
        <v>55</v>
      </c>
      <c r="H389" s="39" t="s">
        <v>388</v>
      </c>
      <c r="I389" s="280">
        <v>0.6</v>
      </c>
      <c r="J389" s="277">
        <v>0.88</v>
      </c>
      <c r="K389" s="123" t="s">
        <v>388</v>
      </c>
      <c r="L389" s="41" t="s">
        <v>428</v>
      </c>
      <c r="M389" s="39" t="s">
        <v>859</v>
      </c>
      <c r="N389" s="39" t="s">
        <v>859</v>
      </c>
      <c r="O389" s="39" t="s">
        <v>859</v>
      </c>
      <c r="P389" s="39" t="s">
        <v>1747</v>
      </c>
      <c r="Q389" s="110">
        <v>0</v>
      </c>
      <c r="R389" s="110">
        <v>0</v>
      </c>
      <c r="S389" s="110"/>
      <c r="T389" s="278"/>
      <c r="U389" s="240"/>
      <c r="V389" s="21"/>
      <c r="W389" s="21"/>
      <c r="X389" s="21"/>
      <c r="Y389" s="21"/>
      <c r="Z389" s="21"/>
      <c r="AA389" s="21"/>
      <c r="AB389" s="21"/>
      <c r="AC389" s="21"/>
      <c r="AD389" s="21"/>
      <c r="AE389" s="21"/>
      <c r="AF389" s="21"/>
      <c r="AG389" s="21"/>
    </row>
    <row r="390" spans="1:33" ht="15.75" customHeight="1">
      <c r="A390" s="44" t="s">
        <v>109</v>
      </c>
      <c r="B390" s="44" t="s">
        <v>1311</v>
      </c>
      <c r="C390" s="41" t="s">
        <v>642</v>
      </c>
      <c r="D390" s="61" t="s">
        <v>163</v>
      </c>
      <c r="E390" s="68" t="s">
        <v>1759</v>
      </c>
      <c r="F390" s="41" t="s">
        <v>1345</v>
      </c>
      <c r="G390" s="39">
        <v>53091</v>
      </c>
      <c r="H390" s="39" t="s">
        <v>388</v>
      </c>
      <c r="I390" s="282" t="s">
        <v>185</v>
      </c>
      <c r="J390" s="277">
        <v>0.68</v>
      </c>
      <c r="K390" s="123" t="s">
        <v>388</v>
      </c>
      <c r="L390" s="41" t="s">
        <v>428</v>
      </c>
      <c r="M390" s="39" t="s">
        <v>859</v>
      </c>
      <c r="N390" s="39" t="s">
        <v>14</v>
      </c>
      <c r="O390" s="39" t="s">
        <v>14</v>
      </c>
      <c r="P390" s="39"/>
      <c r="Q390" s="110">
        <v>14558</v>
      </c>
      <c r="R390" s="110">
        <v>85</v>
      </c>
      <c r="S390" s="110"/>
      <c r="T390" s="278"/>
      <c r="U390" s="240"/>
      <c r="V390" s="21"/>
      <c r="W390" s="21"/>
      <c r="X390" s="21"/>
      <c r="Y390" s="21"/>
      <c r="Z390" s="21"/>
      <c r="AA390" s="21"/>
      <c r="AB390" s="21"/>
      <c r="AC390" s="21"/>
      <c r="AD390" s="21"/>
      <c r="AE390" s="21"/>
      <c r="AF390" s="21"/>
      <c r="AG390" s="21"/>
    </row>
    <row r="391" spans="1:33" ht="15.75" customHeight="1">
      <c r="A391" s="44" t="s">
        <v>109</v>
      </c>
      <c r="B391" s="44" t="s">
        <v>1311</v>
      </c>
      <c r="C391" s="41" t="s">
        <v>642</v>
      </c>
      <c r="D391" s="61" t="s">
        <v>163</v>
      </c>
      <c r="E391" s="68" t="s">
        <v>1760</v>
      </c>
      <c r="F391" s="41" t="s">
        <v>1345</v>
      </c>
      <c r="G391" s="39" t="s">
        <v>428</v>
      </c>
      <c r="H391" s="39" t="s">
        <v>388</v>
      </c>
      <c r="I391" s="282" t="s">
        <v>185</v>
      </c>
      <c r="J391" s="283" t="s">
        <v>428</v>
      </c>
      <c r="K391" s="123" t="s">
        <v>388</v>
      </c>
      <c r="L391" s="41" t="s">
        <v>428</v>
      </c>
      <c r="M391" s="39" t="s">
        <v>859</v>
      </c>
      <c r="N391" s="39" t="s">
        <v>859</v>
      </c>
      <c r="O391" s="39" t="s">
        <v>859</v>
      </c>
      <c r="P391" s="39" t="s">
        <v>1747</v>
      </c>
      <c r="Q391" s="110">
        <v>0</v>
      </c>
      <c r="R391" s="110">
        <v>0</v>
      </c>
      <c r="S391" s="110"/>
      <c r="T391" s="244"/>
      <c r="U391" s="240"/>
      <c r="V391" s="21"/>
      <c r="W391" s="21"/>
      <c r="X391" s="21"/>
      <c r="Y391" s="21"/>
      <c r="Z391" s="21"/>
      <c r="AA391" s="21"/>
      <c r="AB391" s="21"/>
      <c r="AC391" s="21"/>
      <c r="AD391" s="21"/>
      <c r="AE391" s="21"/>
      <c r="AF391" s="21"/>
      <c r="AG391" s="21"/>
    </row>
    <row r="392" spans="1:33" ht="15.75" customHeight="1">
      <c r="A392" s="44" t="s">
        <v>109</v>
      </c>
      <c r="B392" s="44" t="s">
        <v>1311</v>
      </c>
      <c r="C392" s="41" t="s">
        <v>642</v>
      </c>
      <c r="D392" s="61" t="s">
        <v>163</v>
      </c>
      <c r="E392" s="68" t="s">
        <v>1761</v>
      </c>
      <c r="F392" s="41" t="s">
        <v>1345</v>
      </c>
      <c r="G392" s="39">
        <v>164</v>
      </c>
      <c r="H392" s="39" t="s">
        <v>388</v>
      </c>
      <c r="I392" s="280">
        <v>0.05</v>
      </c>
      <c r="J392" s="277">
        <v>0.28999999999999998</v>
      </c>
      <c r="K392" s="123" t="s">
        <v>388</v>
      </c>
      <c r="L392" s="41" t="s">
        <v>428</v>
      </c>
      <c r="M392" s="39" t="s">
        <v>859</v>
      </c>
      <c r="N392" s="39" t="s">
        <v>859</v>
      </c>
      <c r="O392" s="39" t="s">
        <v>859</v>
      </c>
      <c r="P392" s="39" t="s">
        <v>1747</v>
      </c>
      <c r="Q392" s="110">
        <v>30</v>
      </c>
      <c r="R392" s="110">
        <v>5</v>
      </c>
      <c r="S392" s="110" t="s">
        <v>1366</v>
      </c>
      <c r="T392" s="278"/>
      <c r="U392" s="240"/>
      <c r="V392" s="21"/>
      <c r="W392" s="21"/>
      <c r="X392" s="21"/>
      <c r="Y392" s="21"/>
      <c r="Z392" s="21"/>
      <c r="AA392" s="21"/>
      <c r="AB392" s="21"/>
      <c r="AC392" s="21"/>
      <c r="AD392" s="21"/>
      <c r="AE392" s="21"/>
      <c r="AF392" s="21"/>
      <c r="AG392" s="21"/>
    </row>
    <row r="393" spans="1:33" ht="15.75" customHeight="1">
      <c r="A393" s="44" t="s">
        <v>109</v>
      </c>
      <c r="B393" s="44" t="s">
        <v>1311</v>
      </c>
      <c r="C393" s="41" t="s">
        <v>642</v>
      </c>
      <c r="D393" s="61" t="s">
        <v>163</v>
      </c>
      <c r="E393" s="68" t="s">
        <v>1762</v>
      </c>
      <c r="F393" s="41" t="s">
        <v>1345</v>
      </c>
      <c r="G393" s="39">
        <v>6</v>
      </c>
      <c r="H393" s="39" t="s">
        <v>388</v>
      </c>
      <c r="I393" s="282" t="s">
        <v>185</v>
      </c>
      <c r="J393" s="277">
        <v>0.32</v>
      </c>
      <c r="K393" s="123" t="s">
        <v>388</v>
      </c>
      <c r="L393" s="41" t="s">
        <v>428</v>
      </c>
      <c r="M393" s="39" t="s">
        <v>859</v>
      </c>
      <c r="N393" s="39" t="s">
        <v>859</v>
      </c>
      <c r="O393" s="39" t="s">
        <v>859</v>
      </c>
      <c r="P393" s="39" t="s">
        <v>1747</v>
      </c>
      <c r="Q393" s="110">
        <v>9</v>
      </c>
      <c r="R393" s="110">
        <v>2</v>
      </c>
      <c r="S393" s="110" t="s">
        <v>1366</v>
      </c>
      <c r="T393" s="278"/>
      <c r="U393" s="240"/>
      <c r="V393" s="21"/>
      <c r="W393" s="21"/>
      <c r="X393" s="21"/>
      <c r="Y393" s="21"/>
      <c r="Z393" s="21"/>
      <c r="AA393" s="21"/>
      <c r="AB393" s="21"/>
      <c r="AC393" s="21"/>
      <c r="AD393" s="21"/>
      <c r="AE393" s="21"/>
      <c r="AF393" s="21"/>
      <c r="AG393" s="21"/>
    </row>
    <row r="394" spans="1:33" ht="15.75" customHeight="1">
      <c r="A394" s="44" t="s">
        <v>109</v>
      </c>
      <c r="B394" s="44" t="s">
        <v>1311</v>
      </c>
      <c r="C394" s="41" t="s">
        <v>642</v>
      </c>
      <c r="D394" s="61" t="s">
        <v>163</v>
      </c>
      <c r="E394" s="68" t="s">
        <v>1763</v>
      </c>
      <c r="F394" s="41" t="s">
        <v>1345</v>
      </c>
      <c r="G394" s="39" t="s">
        <v>428</v>
      </c>
      <c r="H394" s="39" t="s">
        <v>388</v>
      </c>
      <c r="I394" s="282" t="s">
        <v>185</v>
      </c>
      <c r="J394" s="283" t="s">
        <v>428</v>
      </c>
      <c r="K394" s="123" t="s">
        <v>388</v>
      </c>
      <c r="L394" s="41" t="s">
        <v>428</v>
      </c>
      <c r="M394" s="39" t="s">
        <v>859</v>
      </c>
      <c r="N394" s="39" t="s">
        <v>859</v>
      </c>
      <c r="O394" s="39" t="s">
        <v>859</v>
      </c>
      <c r="P394" s="39" t="s">
        <v>1747</v>
      </c>
      <c r="Q394" s="110">
        <v>1</v>
      </c>
      <c r="R394" s="110">
        <v>1</v>
      </c>
      <c r="S394" s="110" t="s">
        <v>1366</v>
      </c>
      <c r="T394" s="244"/>
      <c r="U394" s="240"/>
      <c r="V394" s="21"/>
      <c r="W394" s="21"/>
      <c r="X394" s="21"/>
      <c r="Y394" s="21"/>
      <c r="Z394" s="21"/>
      <c r="AA394" s="21"/>
      <c r="AB394" s="21"/>
      <c r="AC394" s="21"/>
      <c r="AD394" s="21"/>
      <c r="AE394" s="21"/>
      <c r="AF394" s="21"/>
      <c r="AG394" s="21"/>
    </row>
    <row r="395" spans="1:33" ht="15.75" customHeight="1">
      <c r="A395" s="44" t="s">
        <v>109</v>
      </c>
      <c r="B395" s="44" t="s">
        <v>1311</v>
      </c>
      <c r="C395" s="41" t="s">
        <v>642</v>
      </c>
      <c r="D395" s="61" t="s">
        <v>163</v>
      </c>
      <c r="E395" s="68" t="s">
        <v>1764</v>
      </c>
      <c r="F395" s="41" t="s">
        <v>1345</v>
      </c>
      <c r="G395" s="39">
        <v>36297</v>
      </c>
      <c r="H395" s="39" t="s">
        <v>388</v>
      </c>
      <c r="I395" s="280">
        <v>0.83</v>
      </c>
      <c r="J395" s="277">
        <v>0.74</v>
      </c>
      <c r="K395" s="123" t="s">
        <v>388</v>
      </c>
      <c r="L395" s="41" t="s">
        <v>428</v>
      </c>
      <c r="M395" s="39" t="s">
        <v>859</v>
      </c>
      <c r="N395" s="39" t="s">
        <v>14</v>
      </c>
      <c r="O395" s="39" t="s">
        <v>14</v>
      </c>
      <c r="P395" s="39"/>
      <c r="Q395" s="110">
        <v>4788</v>
      </c>
      <c r="R395" s="110">
        <v>99</v>
      </c>
      <c r="S395" s="110"/>
      <c r="T395" s="278"/>
      <c r="U395" s="240"/>
      <c r="V395" s="21"/>
      <c r="W395" s="21"/>
      <c r="X395" s="21"/>
      <c r="Y395" s="21"/>
      <c r="Z395" s="21"/>
      <c r="AA395" s="21"/>
      <c r="AB395" s="21"/>
      <c r="AC395" s="21"/>
      <c r="AD395" s="21"/>
      <c r="AE395" s="21"/>
      <c r="AF395" s="21"/>
      <c r="AG395" s="21"/>
    </row>
    <row r="396" spans="1:33" ht="15.75" customHeight="1">
      <c r="A396" s="44" t="s">
        <v>109</v>
      </c>
      <c r="B396" s="44" t="s">
        <v>1311</v>
      </c>
      <c r="C396" s="41" t="s">
        <v>642</v>
      </c>
      <c r="D396" s="61" t="s">
        <v>163</v>
      </c>
      <c r="E396" s="68" t="s">
        <v>1765</v>
      </c>
      <c r="F396" s="41" t="s">
        <v>1345</v>
      </c>
      <c r="G396" s="39" t="s">
        <v>428</v>
      </c>
      <c r="H396" s="39" t="s">
        <v>388</v>
      </c>
      <c r="I396" s="282" t="s">
        <v>185</v>
      </c>
      <c r="J396" s="283" t="s">
        <v>428</v>
      </c>
      <c r="K396" s="123" t="s">
        <v>388</v>
      </c>
      <c r="L396" s="41" t="s">
        <v>428</v>
      </c>
      <c r="M396" s="39" t="s">
        <v>859</v>
      </c>
      <c r="N396" s="39" t="s">
        <v>859</v>
      </c>
      <c r="O396" s="39" t="s">
        <v>859</v>
      </c>
      <c r="P396" s="39" t="s">
        <v>1747</v>
      </c>
      <c r="Q396" s="110">
        <v>0</v>
      </c>
      <c r="R396" s="110">
        <v>0</v>
      </c>
      <c r="S396" s="110"/>
      <c r="T396" s="244"/>
      <c r="U396" s="240"/>
      <c r="V396" s="21"/>
      <c r="W396" s="21"/>
      <c r="X396" s="21"/>
      <c r="Y396" s="21"/>
      <c r="Z396" s="21"/>
      <c r="AA396" s="21"/>
      <c r="AB396" s="21"/>
      <c r="AC396" s="21"/>
      <c r="AD396" s="21"/>
      <c r="AE396" s="21"/>
      <c r="AF396" s="21"/>
      <c r="AG396" s="21"/>
    </row>
    <row r="397" spans="1:33" ht="15.75" customHeight="1">
      <c r="A397" s="44" t="s">
        <v>109</v>
      </c>
      <c r="B397" s="44" t="s">
        <v>1311</v>
      </c>
      <c r="C397" s="41" t="s">
        <v>642</v>
      </c>
      <c r="D397" s="61" t="s">
        <v>163</v>
      </c>
      <c r="E397" s="68" t="s">
        <v>1766</v>
      </c>
      <c r="F397" s="41" t="s">
        <v>1345</v>
      </c>
      <c r="G397" s="39">
        <v>391</v>
      </c>
      <c r="H397" s="39" t="s">
        <v>388</v>
      </c>
      <c r="I397" s="282" t="s">
        <v>185</v>
      </c>
      <c r="J397" s="277">
        <v>0.08</v>
      </c>
      <c r="K397" s="123" t="s">
        <v>388</v>
      </c>
      <c r="L397" s="41" t="s">
        <v>428</v>
      </c>
      <c r="M397" s="39" t="s">
        <v>859</v>
      </c>
      <c r="N397" s="39" t="s">
        <v>14</v>
      </c>
      <c r="O397" s="39" t="s">
        <v>14</v>
      </c>
      <c r="P397" s="39"/>
      <c r="Q397" s="110">
        <v>1846</v>
      </c>
      <c r="R397" s="110">
        <v>33</v>
      </c>
      <c r="S397" s="110"/>
      <c r="T397" s="278"/>
      <c r="U397" s="240"/>
      <c r="V397" s="21"/>
      <c r="W397" s="21"/>
      <c r="X397" s="21"/>
      <c r="Y397" s="21"/>
      <c r="Z397" s="21"/>
      <c r="AA397" s="21"/>
      <c r="AB397" s="21"/>
      <c r="AC397" s="21"/>
      <c r="AD397" s="21"/>
      <c r="AE397" s="21"/>
      <c r="AF397" s="21"/>
      <c r="AG397" s="21"/>
    </row>
    <row r="398" spans="1:33" ht="15.75" customHeight="1">
      <c r="A398" s="44" t="s">
        <v>109</v>
      </c>
      <c r="B398" s="44" t="s">
        <v>1311</v>
      </c>
      <c r="C398" s="41" t="s">
        <v>642</v>
      </c>
      <c r="D398" s="61" t="s">
        <v>163</v>
      </c>
      <c r="E398" s="68" t="s">
        <v>1767</v>
      </c>
      <c r="F398" s="41" t="s">
        <v>1345</v>
      </c>
      <c r="G398" s="39" t="s">
        <v>428</v>
      </c>
      <c r="H398" s="39" t="s">
        <v>388</v>
      </c>
      <c r="I398" s="282" t="s">
        <v>185</v>
      </c>
      <c r="J398" s="283" t="s">
        <v>428</v>
      </c>
      <c r="K398" s="123" t="s">
        <v>388</v>
      </c>
      <c r="L398" s="41" t="s">
        <v>428</v>
      </c>
      <c r="M398" s="39" t="s">
        <v>859</v>
      </c>
      <c r="N398" s="39" t="s">
        <v>859</v>
      </c>
      <c r="O398" s="39" t="s">
        <v>859</v>
      </c>
      <c r="P398" s="39" t="s">
        <v>1747</v>
      </c>
      <c r="Q398" s="110">
        <v>0</v>
      </c>
      <c r="R398" s="110">
        <v>0</v>
      </c>
      <c r="S398" s="110"/>
      <c r="T398" s="244"/>
      <c r="U398" s="240"/>
      <c r="V398" s="21"/>
      <c r="W398" s="21"/>
      <c r="X398" s="21"/>
      <c r="Y398" s="21"/>
      <c r="Z398" s="21"/>
      <c r="AA398" s="21"/>
      <c r="AB398" s="21"/>
      <c r="AC398" s="21"/>
      <c r="AD398" s="21"/>
      <c r="AE398" s="21"/>
      <c r="AF398" s="21"/>
      <c r="AG398" s="21"/>
    </row>
    <row r="399" spans="1:33" ht="15.75" customHeight="1">
      <c r="A399" s="44" t="s">
        <v>109</v>
      </c>
      <c r="B399" s="44" t="s">
        <v>1311</v>
      </c>
      <c r="C399" s="41" t="s">
        <v>642</v>
      </c>
      <c r="D399" s="61" t="s">
        <v>163</v>
      </c>
      <c r="E399" s="68" t="s">
        <v>1768</v>
      </c>
      <c r="F399" s="41" t="s">
        <v>1345</v>
      </c>
      <c r="G399" s="39" t="s">
        <v>428</v>
      </c>
      <c r="H399" s="39" t="s">
        <v>388</v>
      </c>
      <c r="I399" s="282" t="s">
        <v>185</v>
      </c>
      <c r="J399" s="283" t="s">
        <v>428</v>
      </c>
      <c r="K399" s="123" t="s">
        <v>388</v>
      </c>
      <c r="L399" s="41" t="s">
        <v>428</v>
      </c>
      <c r="M399" s="39" t="s">
        <v>859</v>
      </c>
      <c r="N399" s="39" t="s">
        <v>859</v>
      </c>
      <c r="O399" s="39" t="s">
        <v>859</v>
      </c>
      <c r="P399" s="39" t="s">
        <v>1747</v>
      </c>
      <c r="Q399" s="110">
        <v>0</v>
      </c>
      <c r="R399" s="110">
        <v>0</v>
      </c>
      <c r="S399" s="110"/>
      <c r="T399" s="244"/>
      <c r="U399" s="240"/>
      <c r="V399" s="21"/>
      <c r="W399" s="21"/>
      <c r="X399" s="21"/>
      <c r="Y399" s="21"/>
      <c r="Z399" s="21"/>
      <c r="AA399" s="21"/>
      <c r="AB399" s="21"/>
      <c r="AC399" s="21"/>
      <c r="AD399" s="21"/>
      <c r="AE399" s="21"/>
      <c r="AF399" s="21"/>
      <c r="AG399" s="21"/>
    </row>
    <row r="400" spans="1:33" ht="15.75" customHeight="1">
      <c r="A400" s="44" t="s">
        <v>109</v>
      </c>
      <c r="B400" s="44" t="s">
        <v>1311</v>
      </c>
      <c r="C400" s="41" t="s">
        <v>642</v>
      </c>
      <c r="D400" s="61" t="s">
        <v>163</v>
      </c>
      <c r="E400" s="68" t="s">
        <v>1769</v>
      </c>
      <c r="F400" s="41" t="s">
        <v>1345</v>
      </c>
      <c r="G400" s="39" t="s">
        <v>428</v>
      </c>
      <c r="H400" s="39" t="s">
        <v>388</v>
      </c>
      <c r="I400" s="282" t="s">
        <v>185</v>
      </c>
      <c r="J400" s="283" t="s">
        <v>428</v>
      </c>
      <c r="K400" s="123" t="s">
        <v>388</v>
      </c>
      <c r="L400" s="41" t="s">
        <v>428</v>
      </c>
      <c r="M400" s="39" t="s">
        <v>859</v>
      </c>
      <c r="N400" s="39" t="s">
        <v>859</v>
      </c>
      <c r="O400" s="39" t="s">
        <v>859</v>
      </c>
      <c r="P400" s="39" t="s">
        <v>1747</v>
      </c>
      <c r="Q400" s="110">
        <v>0</v>
      </c>
      <c r="R400" s="110">
        <v>0</v>
      </c>
      <c r="S400" s="110"/>
      <c r="T400" s="244"/>
      <c r="U400" s="240"/>
      <c r="V400" s="21"/>
      <c r="W400" s="21"/>
      <c r="X400" s="21"/>
      <c r="Y400" s="21"/>
      <c r="Z400" s="21"/>
      <c r="AA400" s="21"/>
      <c r="AB400" s="21"/>
      <c r="AC400" s="21"/>
      <c r="AD400" s="21"/>
      <c r="AE400" s="21"/>
      <c r="AF400" s="21"/>
      <c r="AG400" s="21"/>
    </row>
    <row r="401" spans="1:33" ht="15.75" customHeight="1">
      <c r="A401" s="44" t="s">
        <v>109</v>
      </c>
      <c r="B401" s="44" t="s">
        <v>1311</v>
      </c>
      <c r="C401" s="41" t="s">
        <v>642</v>
      </c>
      <c r="D401" s="61" t="s">
        <v>163</v>
      </c>
      <c r="E401" s="68" t="s">
        <v>1770</v>
      </c>
      <c r="F401" s="41" t="s">
        <v>1345</v>
      </c>
      <c r="G401" s="39" t="s">
        <v>428</v>
      </c>
      <c r="H401" s="39" t="s">
        <v>388</v>
      </c>
      <c r="I401" s="282" t="s">
        <v>185</v>
      </c>
      <c r="J401" s="283" t="s">
        <v>428</v>
      </c>
      <c r="K401" s="123" t="s">
        <v>388</v>
      </c>
      <c r="L401" s="41" t="s">
        <v>428</v>
      </c>
      <c r="M401" s="39" t="s">
        <v>859</v>
      </c>
      <c r="N401" s="39" t="s">
        <v>859</v>
      </c>
      <c r="O401" s="39" t="s">
        <v>859</v>
      </c>
      <c r="P401" s="39" t="s">
        <v>1747</v>
      </c>
      <c r="Q401" s="110">
        <v>0</v>
      </c>
      <c r="R401" s="110">
        <v>0</v>
      </c>
      <c r="S401" s="110"/>
      <c r="T401" s="244"/>
      <c r="U401" s="240"/>
      <c r="V401" s="21"/>
      <c r="W401" s="21"/>
      <c r="X401" s="21"/>
      <c r="Y401" s="21"/>
      <c r="Z401" s="21"/>
      <c r="AA401" s="21"/>
      <c r="AB401" s="21"/>
      <c r="AC401" s="21"/>
      <c r="AD401" s="21"/>
      <c r="AE401" s="21"/>
      <c r="AF401" s="21"/>
      <c r="AG401" s="21"/>
    </row>
    <row r="402" spans="1:33" ht="15.75" customHeight="1">
      <c r="A402" s="44" t="s">
        <v>109</v>
      </c>
      <c r="B402" s="44" t="s">
        <v>1311</v>
      </c>
      <c r="C402" s="41" t="s">
        <v>642</v>
      </c>
      <c r="D402" s="61" t="s">
        <v>163</v>
      </c>
      <c r="E402" s="68" t="s">
        <v>1771</v>
      </c>
      <c r="F402" s="41" t="s">
        <v>1345</v>
      </c>
      <c r="G402" s="39" t="s">
        <v>428</v>
      </c>
      <c r="H402" s="39" t="s">
        <v>388</v>
      </c>
      <c r="I402" s="282" t="s">
        <v>185</v>
      </c>
      <c r="J402" s="283" t="s">
        <v>428</v>
      </c>
      <c r="K402" s="123" t="s">
        <v>388</v>
      </c>
      <c r="L402" s="41" t="s">
        <v>428</v>
      </c>
      <c r="M402" s="39" t="s">
        <v>859</v>
      </c>
      <c r="N402" s="39" t="s">
        <v>859</v>
      </c>
      <c r="O402" s="39" t="s">
        <v>859</v>
      </c>
      <c r="P402" s="39" t="s">
        <v>1747</v>
      </c>
      <c r="Q402" s="110">
        <v>0</v>
      </c>
      <c r="R402" s="110">
        <v>0</v>
      </c>
      <c r="S402" s="110"/>
      <c r="T402" s="244"/>
      <c r="U402" s="240"/>
      <c r="V402" s="21"/>
      <c r="W402" s="21"/>
      <c r="X402" s="21"/>
      <c r="Y402" s="21"/>
      <c r="Z402" s="21"/>
      <c r="AA402" s="21"/>
      <c r="AB402" s="21"/>
      <c r="AC402" s="21"/>
      <c r="AD402" s="21"/>
      <c r="AE402" s="21"/>
      <c r="AF402" s="21"/>
      <c r="AG402" s="21"/>
    </row>
    <row r="403" spans="1:33" ht="15.75" customHeight="1">
      <c r="A403" s="44" t="s">
        <v>109</v>
      </c>
      <c r="B403" s="44" t="s">
        <v>1311</v>
      </c>
      <c r="C403" s="41" t="s">
        <v>642</v>
      </c>
      <c r="D403" s="61" t="s">
        <v>163</v>
      </c>
      <c r="E403" s="68" t="s">
        <v>1772</v>
      </c>
      <c r="F403" s="41" t="s">
        <v>1345</v>
      </c>
      <c r="G403" s="39">
        <v>5</v>
      </c>
      <c r="H403" s="39" t="s">
        <v>388</v>
      </c>
      <c r="I403" s="282" t="s">
        <v>185</v>
      </c>
      <c r="J403" s="277">
        <v>0.68</v>
      </c>
      <c r="K403" s="123" t="s">
        <v>388</v>
      </c>
      <c r="L403" s="41" t="s">
        <v>428</v>
      </c>
      <c r="M403" s="39" t="s">
        <v>859</v>
      </c>
      <c r="N403" s="39" t="s">
        <v>859</v>
      </c>
      <c r="O403" s="39" t="s">
        <v>859</v>
      </c>
      <c r="P403" s="39" t="s">
        <v>1747</v>
      </c>
      <c r="Q403" s="110">
        <v>0</v>
      </c>
      <c r="R403" s="110">
        <v>0</v>
      </c>
      <c r="S403" s="110"/>
      <c r="T403" s="278"/>
      <c r="U403" s="240"/>
      <c r="V403" s="21"/>
      <c r="W403" s="21"/>
      <c r="X403" s="21"/>
      <c r="Y403" s="21"/>
      <c r="Z403" s="21"/>
      <c r="AA403" s="21"/>
      <c r="AB403" s="21"/>
      <c r="AC403" s="21"/>
      <c r="AD403" s="21"/>
      <c r="AE403" s="21"/>
      <c r="AF403" s="21"/>
      <c r="AG403" s="21"/>
    </row>
    <row r="404" spans="1:33" ht="15.75" customHeight="1">
      <c r="A404" s="44" t="s">
        <v>109</v>
      </c>
      <c r="B404" s="44" t="s">
        <v>1311</v>
      </c>
      <c r="C404" s="41" t="s">
        <v>642</v>
      </c>
      <c r="D404" s="61" t="s">
        <v>163</v>
      </c>
      <c r="E404" s="68" t="s">
        <v>1773</v>
      </c>
      <c r="F404" s="41" t="s">
        <v>1345</v>
      </c>
      <c r="G404" s="39">
        <v>3</v>
      </c>
      <c r="H404" s="39" t="s">
        <v>388</v>
      </c>
      <c r="I404" s="282" t="s">
        <v>185</v>
      </c>
      <c r="J404" s="277">
        <v>0.94</v>
      </c>
      <c r="K404" s="123" t="s">
        <v>388</v>
      </c>
      <c r="L404" s="41" t="s">
        <v>428</v>
      </c>
      <c r="M404" s="39" t="s">
        <v>859</v>
      </c>
      <c r="N404" s="39" t="s">
        <v>859</v>
      </c>
      <c r="O404" s="39" t="s">
        <v>859</v>
      </c>
      <c r="P404" s="39" t="s">
        <v>1747</v>
      </c>
      <c r="Q404" s="110">
        <v>0</v>
      </c>
      <c r="R404" s="110">
        <v>0</v>
      </c>
      <c r="S404" s="110"/>
      <c r="T404" s="278"/>
      <c r="U404" s="240"/>
      <c r="V404" s="21"/>
      <c r="W404" s="21"/>
      <c r="X404" s="21"/>
      <c r="Y404" s="21"/>
      <c r="Z404" s="21"/>
      <c r="AA404" s="21"/>
      <c r="AB404" s="21"/>
      <c r="AC404" s="21"/>
      <c r="AD404" s="21"/>
      <c r="AE404" s="21"/>
      <c r="AF404" s="21"/>
      <c r="AG404" s="21"/>
    </row>
    <row r="405" spans="1:33" ht="15.75" customHeight="1">
      <c r="A405" s="44" t="s">
        <v>109</v>
      </c>
      <c r="B405" s="44" t="s">
        <v>1311</v>
      </c>
      <c r="C405" s="41" t="s">
        <v>642</v>
      </c>
      <c r="D405" s="61" t="s">
        <v>163</v>
      </c>
      <c r="E405" s="68" t="s">
        <v>1774</v>
      </c>
      <c r="F405" s="41" t="s">
        <v>1345</v>
      </c>
      <c r="G405" s="39">
        <v>1</v>
      </c>
      <c r="H405" s="39" t="s">
        <v>388</v>
      </c>
      <c r="I405" s="282" t="s">
        <v>185</v>
      </c>
      <c r="J405" s="277">
        <v>0.06</v>
      </c>
      <c r="K405" s="123" t="s">
        <v>388</v>
      </c>
      <c r="L405" s="41" t="s">
        <v>428</v>
      </c>
      <c r="M405" s="39" t="s">
        <v>859</v>
      </c>
      <c r="N405" s="39" t="s">
        <v>859</v>
      </c>
      <c r="O405" s="39" t="s">
        <v>859</v>
      </c>
      <c r="P405" s="39" t="s">
        <v>1747</v>
      </c>
      <c r="Q405" s="110">
        <v>32</v>
      </c>
      <c r="R405" s="110">
        <v>5</v>
      </c>
      <c r="S405" s="110" t="s">
        <v>1366</v>
      </c>
      <c r="T405" s="278"/>
      <c r="U405" s="240"/>
      <c r="V405" s="21"/>
      <c r="W405" s="21"/>
      <c r="X405" s="21"/>
      <c r="Y405" s="21"/>
      <c r="Z405" s="21"/>
      <c r="AA405" s="21"/>
      <c r="AB405" s="21"/>
      <c r="AC405" s="21"/>
      <c r="AD405" s="21"/>
      <c r="AE405" s="21"/>
      <c r="AF405" s="21"/>
      <c r="AG405" s="21"/>
    </row>
    <row r="406" spans="1:33" ht="15.75" customHeight="1">
      <c r="A406" s="44" t="s">
        <v>109</v>
      </c>
      <c r="B406" s="44" t="s">
        <v>1311</v>
      </c>
      <c r="C406" s="41" t="s">
        <v>642</v>
      </c>
      <c r="D406" s="61" t="s">
        <v>163</v>
      </c>
      <c r="E406" s="68" t="s">
        <v>1775</v>
      </c>
      <c r="F406" s="41" t="s">
        <v>1345</v>
      </c>
      <c r="G406" s="39" t="s">
        <v>428</v>
      </c>
      <c r="H406" s="39" t="s">
        <v>388</v>
      </c>
      <c r="I406" s="282" t="s">
        <v>185</v>
      </c>
      <c r="J406" s="283" t="s">
        <v>428</v>
      </c>
      <c r="K406" s="123" t="s">
        <v>388</v>
      </c>
      <c r="L406" s="41" t="s">
        <v>428</v>
      </c>
      <c r="M406" s="39" t="s">
        <v>859</v>
      </c>
      <c r="N406" s="39" t="s">
        <v>859</v>
      </c>
      <c r="O406" s="39" t="s">
        <v>859</v>
      </c>
      <c r="P406" s="39" t="s">
        <v>1747</v>
      </c>
      <c r="Q406" s="110">
        <v>188</v>
      </c>
      <c r="R406" s="110">
        <v>36</v>
      </c>
      <c r="S406" s="110" t="s">
        <v>1366</v>
      </c>
      <c r="T406" s="244"/>
      <c r="U406" s="240"/>
      <c r="V406" s="21"/>
      <c r="W406" s="21"/>
      <c r="X406" s="21"/>
      <c r="Y406" s="21"/>
      <c r="Z406" s="21"/>
      <c r="AA406" s="21"/>
      <c r="AB406" s="21"/>
      <c r="AC406" s="21"/>
      <c r="AD406" s="21"/>
      <c r="AE406" s="21"/>
      <c r="AF406" s="21"/>
      <c r="AG406" s="21"/>
    </row>
    <row r="407" spans="1:33" ht="15.75" customHeight="1">
      <c r="A407" s="44" t="s">
        <v>109</v>
      </c>
      <c r="B407" s="44" t="s">
        <v>1311</v>
      </c>
      <c r="C407" s="41" t="s">
        <v>642</v>
      </c>
      <c r="D407" s="61" t="s">
        <v>163</v>
      </c>
      <c r="E407" s="68" t="s">
        <v>1776</v>
      </c>
      <c r="F407" s="41" t="s">
        <v>1345</v>
      </c>
      <c r="G407" s="39">
        <v>9</v>
      </c>
      <c r="H407" s="39" t="s">
        <v>388</v>
      </c>
      <c r="I407" s="282" t="s">
        <v>185</v>
      </c>
      <c r="J407" s="277">
        <v>1</v>
      </c>
      <c r="K407" s="123" t="s">
        <v>388</v>
      </c>
      <c r="L407" s="41" t="s">
        <v>428</v>
      </c>
      <c r="M407" s="39" t="s">
        <v>859</v>
      </c>
      <c r="N407" s="39" t="s">
        <v>859</v>
      </c>
      <c r="O407" s="39" t="s">
        <v>859</v>
      </c>
      <c r="P407" s="39" t="s">
        <v>1747</v>
      </c>
      <c r="Q407" s="110">
        <v>0</v>
      </c>
      <c r="R407" s="110">
        <v>0</v>
      </c>
      <c r="S407" s="110"/>
      <c r="T407" s="278"/>
      <c r="U407" s="240"/>
      <c r="V407" s="21"/>
      <c r="W407" s="21"/>
      <c r="X407" s="21"/>
      <c r="Y407" s="21"/>
      <c r="Z407" s="21"/>
      <c r="AA407" s="21"/>
      <c r="AB407" s="21"/>
      <c r="AC407" s="21"/>
      <c r="AD407" s="21"/>
      <c r="AE407" s="21"/>
      <c r="AF407" s="21"/>
      <c r="AG407" s="21"/>
    </row>
    <row r="408" spans="1:33" ht="15.75" customHeight="1">
      <c r="A408" s="44" t="s">
        <v>109</v>
      </c>
      <c r="B408" s="44" t="s">
        <v>1311</v>
      </c>
      <c r="C408" s="41" t="s">
        <v>642</v>
      </c>
      <c r="D408" s="61" t="s">
        <v>163</v>
      </c>
      <c r="E408" s="68" t="s">
        <v>1777</v>
      </c>
      <c r="F408" s="41" t="s">
        <v>1345</v>
      </c>
      <c r="G408" s="39">
        <v>113</v>
      </c>
      <c r="H408" s="39" t="s">
        <v>388</v>
      </c>
      <c r="I408" s="282" t="s">
        <v>185</v>
      </c>
      <c r="J408" s="277">
        <v>0.83</v>
      </c>
      <c r="K408" s="123" t="s">
        <v>388</v>
      </c>
      <c r="L408" s="41" t="s">
        <v>428</v>
      </c>
      <c r="M408" s="39" t="s">
        <v>859</v>
      </c>
      <c r="N408" s="39" t="s">
        <v>859</v>
      </c>
      <c r="O408" s="39" t="s">
        <v>859</v>
      </c>
      <c r="P408" s="39" t="s">
        <v>1747</v>
      </c>
      <c r="Q408" s="110">
        <v>0</v>
      </c>
      <c r="R408" s="110">
        <v>0</v>
      </c>
      <c r="S408" s="110"/>
      <c r="T408" s="278"/>
      <c r="U408" s="240"/>
      <c r="V408" s="21"/>
      <c r="W408" s="21"/>
      <c r="X408" s="21"/>
      <c r="Y408" s="21"/>
      <c r="Z408" s="21"/>
      <c r="AA408" s="21"/>
      <c r="AB408" s="21"/>
      <c r="AC408" s="21"/>
      <c r="AD408" s="21"/>
      <c r="AE408" s="21"/>
      <c r="AF408" s="21"/>
      <c r="AG408" s="21"/>
    </row>
    <row r="409" spans="1:33" ht="15.75" customHeight="1">
      <c r="A409" s="44" t="s">
        <v>109</v>
      </c>
      <c r="B409" s="44" t="s">
        <v>1311</v>
      </c>
      <c r="C409" s="41" t="s">
        <v>642</v>
      </c>
      <c r="D409" s="61" t="s">
        <v>163</v>
      </c>
      <c r="E409" s="68" t="s">
        <v>1778</v>
      </c>
      <c r="F409" s="39" t="s">
        <v>1779</v>
      </c>
      <c r="G409" s="39">
        <v>115</v>
      </c>
      <c r="H409" s="39" t="s">
        <v>388</v>
      </c>
      <c r="I409" s="282" t="s">
        <v>185</v>
      </c>
      <c r="J409" s="277">
        <v>0.04</v>
      </c>
      <c r="K409" s="123" t="s">
        <v>388</v>
      </c>
      <c r="L409" s="41" t="s">
        <v>428</v>
      </c>
      <c r="M409" s="39" t="s">
        <v>859</v>
      </c>
      <c r="N409" s="39" t="s">
        <v>14</v>
      </c>
      <c r="O409" s="39" t="s">
        <v>14</v>
      </c>
      <c r="P409" s="39" t="s">
        <v>1780</v>
      </c>
      <c r="Q409" s="110">
        <v>1756</v>
      </c>
      <c r="R409" s="110">
        <v>25</v>
      </c>
      <c r="S409" s="110"/>
      <c r="T409" s="278"/>
      <c r="U409" s="240"/>
      <c r="V409" s="21"/>
      <c r="W409" s="21"/>
      <c r="X409" s="21"/>
      <c r="Y409" s="21"/>
      <c r="Z409" s="21"/>
      <c r="AA409" s="21"/>
      <c r="AB409" s="21"/>
      <c r="AC409" s="21"/>
      <c r="AD409" s="21"/>
      <c r="AE409" s="21"/>
      <c r="AF409" s="21"/>
      <c r="AG409" s="21"/>
    </row>
    <row r="410" spans="1:33" ht="15.75" customHeight="1">
      <c r="A410" s="44" t="s">
        <v>109</v>
      </c>
      <c r="B410" s="44" t="s">
        <v>1311</v>
      </c>
      <c r="C410" s="41" t="s">
        <v>642</v>
      </c>
      <c r="D410" s="61" t="s">
        <v>163</v>
      </c>
      <c r="E410" s="68" t="s">
        <v>1778</v>
      </c>
      <c r="F410" s="39" t="s">
        <v>1781</v>
      </c>
      <c r="G410" s="39">
        <v>7838</v>
      </c>
      <c r="H410" s="39" t="s">
        <v>388</v>
      </c>
      <c r="I410" s="280">
        <v>0.62</v>
      </c>
      <c r="J410" s="277">
        <v>0.59</v>
      </c>
      <c r="K410" s="123" t="s">
        <v>388</v>
      </c>
      <c r="L410" s="41" t="s">
        <v>428</v>
      </c>
      <c r="M410" s="39" t="s">
        <v>859</v>
      </c>
      <c r="N410" s="39" t="s">
        <v>14</v>
      </c>
      <c r="O410" s="39" t="s">
        <v>14</v>
      </c>
      <c r="P410" s="39" t="s">
        <v>1782</v>
      </c>
      <c r="Q410" s="110">
        <v>75929</v>
      </c>
      <c r="R410" s="110">
        <v>548</v>
      </c>
      <c r="S410" s="110"/>
      <c r="T410" s="278"/>
      <c r="U410" s="240"/>
      <c r="V410" s="21"/>
      <c r="W410" s="21"/>
      <c r="X410" s="21"/>
      <c r="Y410" s="21"/>
      <c r="Z410" s="21"/>
      <c r="AA410" s="21"/>
      <c r="AB410" s="21"/>
      <c r="AC410" s="21"/>
      <c r="AD410" s="21"/>
      <c r="AE410" s="21"/>
      <c r="AF410" s="21"/>
      <c r="AG410" s="21"/>
    </row>
    <row r="411" spans="1:33" ht="15.75" customHeight="1">
      <c r="A411" s="44" t="s">
        <v>109</v>
      </c>
      <c r="B411" s="44" t="s">
        <v>1311</v>
      </c>
      <c r="C411" s="41" t="s">
        <v>642</v>
      </c>
      <c r="D411" s="61" t="s">
        <v>163</v>
      </c>
      <c r="E411" s="68" t="s">
        <v>1783</v>
      </c>
      <c r="F411" s="41" t="s">
        <v>1345</v>
      </c>
      <c r="G411" s="39">
        <v>12776</v>
      </c>
      <c r="H411" s="39" t="s">
        <v>388</v>
      </c>
      <c r="I411" s="282" t="s">
        <v>185</v>
      </c>
      <c r="J411" s="277">
        <v>0.35</v>
      </c>
      <c r="K411" s="123" t="s">
        <v>388</v>
      </c>
      <c r="L411" s="41" t="s">
        <v>428</v>
      </c>
      <c r="M411" s="39" t="s">
        <v>859</v>
      </c>
      <c r="N411" s="39" t="s">
        <v>14</v>
      </c>
      <c r="O411" s="39" t="s">
        <v>14</v>
      </c>
      <c r="P411" s="39"/>
      <c r="Q411" s="110">
        <v>25740</v>
      </c>
      <c r="R411" s="110">
        <v>64</v>
      </c>
      <c r="S411" s="110"/>
      <c r="T411" s="278"/>
      <c r="U411" s="240"/>
      <c r="V411" s="21"/>
      <c r="W411" s="21"/>
      <c r="X411" s="21"/>
      <c r="Y411" s="21"/>
      <c r="Z411" s="21"/>
      <c r="AA411" s="21"/>
      <c r="AB411" s="21"/>
      <c r="AC411" s="21"/>
      <c r="AD411" s="21"/>
      <c r="AE411" s="21"/>
      <c r="AF411" s="21"/>
      <c r="AG411" s="21"/>
    </row>
    <row r="412" spans="1:33" ht="15.75" customHeight="1">
      <c r="A412" s="44" t="s">
        <v>109</v>
      </c>
      <c r="B412" s="44" t="s">
        <v>1311</v>
      </c>
      <c r="C412" s="41" t="s">
        <v>642</v>
      </c>
      <c r="D412" s="61" t="s">
        <v>163</v>
      </c>
      <c r="E412" s="68" t="s">
        <v>1784</v>
      </c>
      <c r="F412" s="41" t="s">
        <v>1345</v>
      </c>
      <c r="G412" s="39" t="s">
        <v>428</v>
      </c>
      <c r="H412" s="39" t="s">
        <v>388</v>
      </c>
      <c r="I412" s="282" t="s">
        <v>185</v>
      </c>
      <c r="J412" s="283" t="s">
        <v>428</v>
      </c>
      <c r="K412" s="123" t="s">
        <v>388</v>
      </c>
      <c r="L412" s="41" t="s">
        <v>428</v>
      </c>
      <c r="M412" s="39" t="s">
        <v>859</v>
      </c>
      <c r="N412" s="39" t="s">
        <v>859</v>
      </c>
      <c r="O412" s="39" t="s">
        <v>859</v>
      </c>
      <c r="P412" s="39" t="s">
        <v>1747</v>
      </c>
      <c r="Q412" s="110">
        <v>0</v>
      </c>
      <c r="R412" s="110">
        <v>0</v>
      </c>
      <c r="S412" s="110"/>
      <c r="T412" s="244"/>
      <c r="U412" s="240"/>
      <c r="V412" s="21"/>
      <c r="W412" s="21"/>
      <c r="X412" s="21"/>
      <c r="Y412" s="21"/>
      <c r="Z412" s="21"/>
      <c r="AA412" s="21"/>
      <c r="AB412" s="21"/>
      <c r="AC412" s="21"/>
      <c r="AD412" s="21"/>
      <c r="AE412" s="21"/>
      <c r="AF412" s="21"/>
      <c r="AG412" s="21"/>
    </row>
    <row r="413" spans="1:33" ht="15.75" customHeight="1">
      <c r="A413" s="44" t="s">
        <v>109</v>
      </c>
      <c r="B413" s="44" t="s">
        <v>1311</v>
      </c>
      <c r="C413" s="41" t="s">
        <v>642</v>
      </c>
      <c r="D413" s="61" t="s">
        <v>163</v>
      </c>
      <c r="E413" s="68" t="s">
        <v>1785</v>
      </c>
      <c r="F413" s="41" t="s">
        <v>1345</v>
      </c>
      <c r="G413" s="39">
        <v>9687</v>
      </c>
      <c r="H413" s="39" t="s">
        <v>388</v>
      </c>
      <c r="I413" s="280">
        <v>0.54</v>
      </c>
      <c r="J413" s="277">
        <v>0.54</v>
      </c>
      <c r="K413" s="123" t="s">
        <v>388</v>
      </c>
      <c r="L413" s="41" t="s">
        <v>428</v>
      </c>
      <c r="M413" s="39" t="s">
        <v>859</v>
      </c>
      <c r="N413" s="39" t="s">
        <v>14</v>
      </c>
      <c r="O413" s="39" t="s">
        <v>14</v>
      </c>
      <c r="P413" s="39"/>
      <c r="Q413" s="110">
        <v>14200</v>
      </c>
      <c r="R413" s="110">
        <v>65</v>
      </c>
      <c r="S413" s="110"/>
      <c r="T413" s="278"/>
      <c r="U413" s="240"/>
      <c r="V413" s="21"/>
      <c r="W413" s="21"/>
      <c r="X413" s="21"/>
      <c r="Y413" s="21"/>
      <c r="Z413" s="21"/>
      <c r="AA413" s="21"/>
      <c r="AB413" s="21"/>
      <c r="AC413" s="21"/>
      <c r="AD413" s="21"/>
      <c r="AE413" s="21"/>
      <c r="AF413" s="21"/>
      <c r="AG413" s="21"/>
    </row>
    <row r="414" spans="1:33" ht="15.75" customHeight="1">
      <c r="A414" s="44" t="s">
        <v>109</v>
      </c>
      <c r="B414" s="44" t="s">
        <v>1311</v>
      </c>
      <c r="C414" s="41" t="s">
        <v>642</v>
      </c>
      <c r="D414" s="61" t="s">
        <v>163</v>
      </c>
      <c r="E414" s="68" t="s">
        <v>1786</v>
      </c>
      <c r="F414" s="41" t="s">
        <v>1345</v>
      </c>
      <c r="G414" s="39">
        <v>4927</v>
      </c>
      <c r="H414" s="39" t="s">
        <v>388</v>
      </c>
      <c r="I414" s="280">
        <v>0.32</v>
      </c>
      <c r="J414" s="277">
        <v>0.32</v>
      </c>
      <c r="K414" s="123" t="s">
        <v>388</v>
      </c>
      <c r="L414" s="41" t="s">
        <v>428</v>
      </c>
      <c r="M414" s="39" t="s">
        <v>859</v>
      </c>
      <c r="N414" s="39" t="s">
        <v>14</v>
      </c>
      <c r="O414" s="39" t="s">
        <v>14</v>
      </c>
      <c r="P414" s="39"/>
      <c r="Q414" s="110">
        <v>11979</v>
      </c>
      <c r="R414" s="110">
        <v>1400</v>
      </c>
      <c r="S414" s="110"/>
      <c r="T414" s="278"/>
      <c r="U414" s="240"/>
      <c r="V414" s="21"/>
      <c r="W414" s="21"/>
      <c r="X414" s="21"/>
      <c r="Y414" s="21"/>
      <c r="Z414" s="21"/>
      <c r="AA414" s="21"/>
      <c r="AB414" s="21"/>
      <c r="AC414" s="21"/>
      <c r="AD414" s="21"/>
      <c r="AE414" s="21"/>
      <c r="AF414" s="21"/>
      <c r="AG414" s="21"/>
    </row>
    <row r="415" spans="1:33" ht="15.75" customHeight="1">
      <c r="A415" s="44" t="s">
        <v>109</v>
      </c>
      <c r="B415" s="44" t="s">
        <v>1311</v>
      </c>
      <c r="C415" s="41" t="s">
        <v>642</v>
      </c>
      <c r="D415" s="61" t="s">
        <v>163</v>
      </c>
      <c r="E415" s="68" t="s">
        <v>1787</v>
      </c>
      <c r="F415" s="39" t="s">
        <v>1788</v>
      </c>
      <c r="G415" s="39">
        <v>1502</v>
      </c>
      <c r="H415" s="39" t="s">
        <v>388</v>
      </c>
      <c r="I415" s="280">
        <v>0.25</v>
      </c>
      <c r="J415" s="277">
        <v>0.27</v>
      </c>
      <c r="K415" s="123" t="s">
        <v>388</v>
      </c>
      <c r="L415" s="41" t="s">
        <v>428</v>
      </c>
      <c r="M415" s="39" t="s">
        <v>859</v>
      </c>
      <c r="N415" s="39" t="s">
        <v>14</v>
      </c>
      <c r="O415" s="39" t="s">
        <v>14</v>
      </c>
      <c r="P415" s="39" t="s">
        <v>1780</v>
      </c>
      <c r="Q415" s="110">
        <v>10997</v>
      </c>
      <c r="R415" s="110">
        <v>289</v>
      </c>
      <c r="S415" s="110"/>
      <c r="T415" s="278"/>
      <c r="U415" s="240"/>
      <c r="V415" s="21"/>
      <c r="W415" s="21"/>
      <c r="X415" s="21"/>
      <c r="Y415" s="21"/>
      <c r="Z415" s="21"/>
      <c r="AA415" s="21"/>
      <c r="AB415" s="21"/>
      <c r="AC415" s="21"/>
      <c r="AD415" s="21"/>
      <c r="AE415" s="21"/>
      <c r="AF415" s="21"/>
      <c r="AG415" s="21"/>
    </row>
    <row r="416" spans="1:33" ht="15.75" customHeight="1">
      <c r="A416" s="44" t="s">
        <v>109</v>
      </c>
      <c r="B416" s="44" t="s">
        <v>1311</v>
      </c>
      <c r="C416" s="41" t="s">
        <v>642</v>
      </c>
      <c r="D416" s="61" t="s">
        <v>163</v>
      </c>
      <c r="E416" s="68" t="s">
        <v>1787</v>
      </c>
      <c r="F416" s="39" t="s">
        <v>1789</v>
      </c>
      <c r="G416" s="39">
        <v>3861</v>
      </c>
      <c r="H416" s="39" t="s">
        <v>388</v>
      </c>
      <c r="I416" s="280">
        <v>0.89</v>
      </c>
      <c r="J416" s="277">
        <v>0.75</v>
      </c>
      <c r="K416" s="123" t="s">
        <v>388</v>
      </c>
      <c r="L416" s="41" t="s">
        <v>428</v>
      </c>
      <c r="M416" s="39" t="s">
        <v>859</v>
      </c>
      <c r="N416" s="39" t="s">
        <v>14</v>
      </c>
      <c r="O416" s="39" t="s">
        <v>14</v>
      </c>
      <c r="P416" s="39" t="s">
        <v>1782</v>
      </c>
      <c r="Q416" s="110">
        <v>3883</v>
      </c>
      <c r="R416" s="110">
        <v>52</v>
      </c>
      <c r="S416" s="110"/>
      <c r="T416" s="278"/>
      <c r="U416" s="240"/>
      <c r="V416" s="21"/>
      <c r="W416" s="21"/>
      <c r="X416" s="21"/>
      <c r="Y416" s="21"/>
      <c r="Z416" s="21"/>
      <c r="AA416" s="21"/>
      <c r="AB416" s="21"/>
      <c r="AC416" s="21"/>
      <c r="AD416" s="21"/>
      <c r="AE416" s="21"/>
      <c r="AF416" s="21"/>
      <c r="AG416" s="21"/>
    </row>
    <row r="417" spans="1:33" ht="15.75" customHeight="1">
      <c r="A417" s="44" t="s">
        <v>109</v>
      </c>
      <c r="B417" s="44" t="s">
        <v>1311</v>
      </c>
      <c r="C417" s="41" t="s">
        <v>642</v>
      </c>
      <c r="D417" s="61" t="s">
        <v>167</v>
      </c>
      <c r="E417" s="68" t="s">
        <v>1744</v>
      </c>
      <c r="F417" s="41" t="s">
        <v>1345</v>
      </c>
      <c r="G417" s="39">
        <v>2</v>
      </c>
      <c r="H417" s="39" t="s">
        <v>388</v>
      </c>
      <c r="I417" s="282" t="s">
        <v>185</v>
      </c>
      <c r="J417" s="277">
        <v>0.01</v>
      </c>
      <c r="K417" s="123" t="s">
        <v>388</v>
      </c>
      <c r="L417" s="41" t="s">
        <v>428</v>
      </c>
      <c r="M417" s="39" t="s">
        <v>859</v>
      </c>
      <c r="N417" s="39" t="s">
        <v>859</v>
      </c>
      <c r="O417" s="39" t="s">
        <v>859</v>
      </c>
      <c r="P417" s="39" t="s">
        <v>1747</v>
      </c>
      <c r="Q417" s="110">
        <v>268</v>
      </c>
      <c r="R417" s="110">
        <v>11</v>
      </c>
      <c r="S417" s="110" t="s">
        <v>1366</v>
      </c>
      <c r="T417" s="278"/>
      <c r="U417" s="240"/>
      <c r="V417" s="21"/>
      <c r="W417" s="21"/>
      <c r="X417" s="21"/>
      <c r="Y417" s="21"/>
      <c r="Z417" s="21"/>
      <c r="AA417" s="21"/>
      <c r="AB417" s="21"/>
      <c r="AC417" s="21"/>
      <c r="AD417" s="21"/>
      <c r="AE417" s="21"/>
      <c r="AF417" s="21"/>
      <c r="AG417" s="21"/>
    </row>
    <row r="418" spans="1:33" ht="15.75" customHeight="1">
      <c r="A418" s="44" t="s">
        <v>109</v>
      </c>
      <c r="B418" s="44" t="s">
        <v>1311</v>
      </c>
      <c r="C418" s="41" t="s">
        <v>642</v>
      </c>
      <c r="D418" s="61" t="s">
        <v>167</v>
      </c>
      <c r="E418" s="68" t="s">
        <v>1790</v>
      </c>
      <c r="F418" s="41" t="s">
        <v>1345</v>
      </c>
      <c r="G418" s="39" t="s">
        <v>428</v>
      </c>
      <c r="H418" s="39" t="s">
        <v>388</v>
      </c>
      <c r="I418" s="282" t="s">
        <v>185</v>
      </c>
      <c r="J418" s="283" t="s">
        <v>428</v>
      </c>
      <c r="K418" s="123" t="s">
        <v>388</v>
      </c>
      <c r="L418" s="41" t="s">
        <v>428</v>
      </c>
      <c r="M418" s="39" t="s">
        <v>859</v>
      </c>
      <c r="N418" s="39" t="s">
        <v>859</v>
      </c>
      <c r="O418" s="39" t="s">
        <v>859</v>
      </c>
      <c r="P418" s="39" t="s">
        <v>1747</v>
      </c>
      <c r="Q418" s="110">
        <v>0</v>
      </c>
      <c r="R418" s="110">
        <v>0</v>
      </c>
      <c r="S418" s="110"/>
      <c r="T418" s="244"/>
      <c r="U418" s="240"/>
      <c r="V418" s="21"/>
      <c r="W418" s="21"/>
      <c r="X418" s="21"/>
      <c r="Y418" s="21"/>
      <c r="Z418" s="21"/>
      <c r="AA418" s="21"/>
      <c r="AB418" s="21"/>
      <c r="AC418" s="21"/>
      <c r="AD418" s="21"/>
      <c r="AE418" s="21"/>
      <c r="AF418" s="21"/>
      <c r="AG418" s="21"/>
    </row>
    <row r="419" spans="1:33" ht="15.75" customHeight="1">
      <c r="A419" s="44" t="s">
        <v>109</v>
      </c>
      <c r="B419" s="44" t="s">
        <v>1311</v>
      </c>
      <c r="C419" s="41" t="s">
        <v>642</v>
      </c>
      <c r="D419" s="61" t="s">
        <v>167</v>
      </c>
      <c r="E419" s="68" t="s">
        <v>1746</v>
      </c>
      <c r="F419" s="41" t="s">
        <v>1345</v>
      </c>
      <c r="G419" s="39" t="s">
        <v>428</v>
      </c>
      <c r="H419" s="39" t="s">
        <v>388</v>
      </c>
      <c r="I419" s="282" t="s">
        <v>185</v>
      </c>
      <c r="J419" s="283" t="s">
        <v>428</v>
      </c>
      <c r="K419" s="123" t="s">
        <v>388</v>
      </c>
      <c r="L419" s="41" t="s">
        <v>428</v>
      </c>
      <c r="M419" s="39" t="s">
        <v>859</v>
      </c>
      <c r="N419" s="39" t="s">
        <v>859</v>
      </c>
      <c r="O419" s="39" t="s">
        <v>859</v>
      </c>
      <c r="P419" s="39" t="s">
        <v>1747</v>
      </c>
      <c r="Q419" s="110">
        <v>0</v>
      </c>
      <c r="R419" s="110">
        <v>0</v>
      </c>
      <c r="S419" s="110"/>
      <c r="T419" s="244"/>
      <c r="U419" s="240"/>
      <c r="V419" s="21"/>
      <c r="W419" s="21"/>
      <c r="X419" s="21"/>
      <c r="Y419" s="21"/>
      <c r="Z419" s="21"/>
      <c r="AA419" s="21"/>
      <c r="AB419" s="21"/>
      <c r="AC419" s="21"/>
      <c r="AD419" s="21"/>
      <c r="AE419" s="21"/>
      <c r="AF419" s="21"/>
      <c r="AG419" s="21"/>
    </row>
    <row r="420" spans="1:33" ht="15.75" customHeight="1">
      <c r="A420" s="44" t="s">
        <v>109</v>
      </c>
      <c r="B420" s="44" t="s">
        <v>1311</v>
      </c>
      <c r="C420" s="41" t="s">
        <v>642</v>
      </c>
      <c r="D420" s="61" t="s">
        <v>167</v>
      </c>
      <c r="E420" s="68" t="s">
        <v>1749</v>
      </c>
      <c r="F420" s="41" t="s">
        <v>1345</v>
      </c>
      <c r="G420" s="39" t="s">
        <v>428</v>
      </c>
      <c r="H420" s="39" t="s">
        <v>388</v>
      </c>
      <c r="I420" s="282" t="s">
        <v>185</v>
      </c>
      <c r="J420" s="283" t="s">
        <v>428</v>
      </c>
      <c r="K420" s="123" t="s">
        <v>388</v>
      </c>
      <c r="L420" s="41" t="s">
        <v>428</v>
      </c>
      <c r="M420" s="39" t="s">
        <v>859</v>
      </c>
      <c r="N420" s="39" t="s">
        <v>859</v>
      </c>
      <c r="O420" s="39" t="s">
        <v>859</v>
      </c>
      <c r="P420" s="39" t="s">
        <v>1747</v>
      </c>
      <c r="Q420" s="110">
        <v>0</v>
      </c>
      <c r="R420" s="110">
        <v>0</v>
      </c>
      <c r="S420" s="110"/>
      <c r="T420" s="244"/>
      <c r="U420" s="240"/>
      <c r="V420" s="21"/>
      <c r="W420" s="21"/>
      <c r="X420" s="21"/>
      <c r="Y420" s="21"/>
      <c r="Z420" s="21"/>
      <c r="AA420" s="21"/>
      <c r="AB420" s="21"/>
      <c r="AC420" s="21"/>
      <c r="AD420" s="21"/>
      <c r="AE420" s="21"/>
      <c r="AF420" s="21"/>
      <c r="AG420" s="21"/>
    </row>
    <row r="421" spans="1:33" ht="15.75" customHeight="1">
      <c r="A421" s="44" t="s">
        <v>109</v>
      </c>
      <c r="B421" s="44" t="s">
        <v>1311</v>
      </c>
      <c r="C421" s="41" t="s">
        <v>642</v>
      </c>
      <c r="D421" s="61" t="s">
        <v>167</v>
      </c>
      <c r="E421" s="68" t="s">
        <v>1750</v>
      </c>
      <c r="F421" s="41" t="s">
        <v>1345</v>
      </c>
      <c r="G421" s="39">
        <v>721</v>
      </c>
      <c r="H421" s="39" t="s">
        <v>388</v>
      </c>
      <c r="I421" s="282" t="s">
        <v>185</v>
      </c>
      <c r="J421" s="277">
        <v>1</v>
      </c>
      <c r="K421" s="123" t="s">
        <v>388</v>
      </c>
      <c r="L421" s="41" t="s">
        <v>428</v>
      </c>
      <c r="M421" s="39" t="s">
        <v>859</v>
      </c>
      <c r="N421" s="39" t="s">
        <v>859</v>
      </c>
      <c r="O421" s="39" t="s">
        <v>859</v>
      </c>
      <c r="P421" s="39" t="s">
        <v>1747</v>
      </c>
      <c r="Q421" s="110">
        <v>596</v>
      </c>
      <c r="R421" s="110">
        <v>2</v>
      </c>
      <c r="S421" s="110" t="s">
        <v>1366</v>
      </c>
      <c r="T421" s="278"/>
      <c r="U421" s="240"/>
      <c r="V421" s="21"/>
      <c r="W421" s="21"/>
      <c r="X421" s="21"/>
      <c r="Y421" s="21"/>
      <c r="Z421" s="21"/>
      <c r="AA421" s="21"/>
      <c r="AB421" s="21"/>
      <c r="AC421" s="21"/>
      <c r="AD421" s="21"/>
      <c r="AE421" s="21"/>
      <c r="AF421" s="21"/>
      <c r="AG421" s="21"/>
    </row>
    <row r="422" spans="1:33" ht="15.75" customHeight="1">
      <c r="A422" s="44" t="s">
        <v>109</v>
      </c>
      <c r="B422" s="44" t="s">
        <v>1311</v>
      </c>
      <c r="C422" s="41" t="s">
        <v>642</v>
      </c>
      <c r="D422" s="61" t="s">
        <v>167</v>
      </c>
      <c r="E422" s="68" t="s">
        <v>1751</v>
      </c>
      <c r="F422" s="41" t="s">
        <v>1345</v>
      </c>
      <c r="G422" s="39">
        <v>2</v>
      </c>
      <c r="H422" s="39" t="s">
        <v>388</v>
      </c>
      <c r="I422" s="282" t="s">
        <v>185</v>
      </c>
      <c r="J422" s="277">
        <v>0.61</v>
      </c>
      <c r="K422" s="123" t="s">
        <v>388</v>
      </c>
      <c r="L422" s="41" t="s">
        <v>428</v>
      </c>
      <c r="M422" s="39" t="s">
        <v>859</v>
      </c>
      <c r="N422" s="39" t="s">
        <v>859</v>
      </c>
      <c r="O422" s="39" t="s">
        <v>859</v>
      </c>
      <c r="P422" s="39" t="s">
        <v>1747</v>
      </c>
      <c r="Q422" s="110">
        <v>496</v>
      </c>
      <c r="R422" s="110">
        <v>10</v>
      </c>
      <c r="S422" s="110" t="s">
        <v>1366</v>
      </c>
      <c r="T422" s="278"/>
      <c r="U422" s="240"/>
      <c r="V422" s="21"/>
      <c r="W422" s="21"/>
      <c r="X422" s="21"/>
      <c r="Y422" s="21"/>
      <c r="Z422" s="21"/>
      <c r="AA422" s="21"/>
      <c r="AB422" s="21"/>
      <c r="AC422" s="21"/>
      <c r="AD422" s="21"/>
      <c r="AE422" s="21"/>
      <c r="AF422" s="21"/>
      <c r="AG422" s="21"/>
    </row>
    <row r="423" spans="1:33" ht="15.75" customHeight="1">
      <c r="A423" s="44" t="s">
        <v>109</v>
      </c>
      <c r="B423" s="44" t="s">
        <v>1311</v>
      </c>
      <c r="C423" s="41" t="s">
        <v>642</v>
      </c>
      <c r="D423" s="61" t="s">
        <v>167</v>
      </c>
      <c r="E423" s="68" t="s">
        <v>1752</v>
      </c>
      <c r="F423" s="41" t="s">
        <v>1345</v>
      </c>
      <c r="G423" s="39" t="s">
        <v>428</v>
      </c>
      <c r="H423" s="39" t="s">
        <v>388</v>
      </c>
      <c r="I423" s="282" t="s">
        <v>185</v>
      </c>
      <c r="J423" s="283" t="s">
        <v>428</v>
      </c>
      <c r="K423" s="123" t="s">
        <v>388</v>
      </c>
      <c r="L423" s="41" t="s">
        <v>428</v>
      </c>
      <c r="M423" s="39" t="s">
        <v>859</v>
      </c>
      <c r="N423" s="39" t="s">
        <v>859</v>
      </c>
      <c r="O423" s="39" t="s">
        <v>859</v>
      </c>
      <c r="P423" s="39" t="s">
        <v>1747</v>
      </c>
      <c r="Q423" s="110">
        <v>17</v>
      </c>
      <c r="R423" s="110">
        <v>4</v>
      </c>
      <c r="S423" s="110" t="s">
        <v>1366</v>
      </c>
      <c r="T423" s="244"/>
      <c r="U423" s="240"/>
      <c r="V423" s="21"/>
      <c r="W423" s="21"/>
      <c r="X423" s="21"/>
      <c r="Y423" s="21"/>
      <c r="Z423" s="21"/>
      <c r="AA423" s="21"/>
      <c r="AB423" s="21"/>
      <c r="AC423" s="21"/>
      <c r="AD423" s="21"/>
      <c r="AE423" s="21"/>
      <c r="AF423" s="21"/>
      <c r="AG423" s="21"/>
    </row>
    <row r="424" spans="1:33" ht="15.75" customHeight="1">
      <c r="A424" s="44" t="s">
        <v>109</v>
      </c>
      <c r="B424" s="44" t="s">
        <v>1311</v>
      </c>
      <c r="C424" s="41" t="s">
        <v>642</v>
      </c>
      <c r="D424" s="61" t="s">
        <v>167</v>
      </c>
      <c r="E424" s="68" t="s">
        <v>1753</v>
      </c>
      <c r="F424" s="41" t="s">
        <v>1345</v>
      </c>
      <c r="G424" s="39" t="s">
        <v>428</v>
      </c>
      <c r="H424" s="39" t="s">
        <v>388</v>
      </c>
      <c r="I424" s="282" t="s">
        <v>185</v>
      </c>
      <c r="J424" s="283" t="s">
        <v>428</v>
      </c>
      <c r="K424" s="123" t="s">
        <v>388</v>
      </c>
      <c r="L424" s="41" t="s">
        <v>428</v>
      </c>
      <c r="M424" s="39" t="s">
        <v>859</v>
      </c>
      <c r="N424" s="39" t="s">
        <v>859</v>
      </c>
      <c r="O424" s="39" t="s">
        <v>859</v>
      </c>
      <c r="P424" s="39" t="s">
        <v>1747</v>
      </c>
      <c r="Q424" s="110">
        <v>0</v>
      </c>
      <c r="R424" s="110">
        <v>0</v>
      </c>
      <c r="S424" s="110"/>
      <c r="T424" s="244"/>
      <c r="U424" s="240"/>
      <c r="V424" s="21"/>
      <c r="W424" s="21"/>
      <c r="X424" s="21"/>
      <c r="Y424" s="21"/>
      <c r="Z424" s="21"/>
      <c r="AA424" s="21"/>
      <c r="AB424" s="21"/>
      <c r="AC424" s="21"/>
      <c r="AD424" s="21"/>
      <c r="AE424" s="21"/>
      <c r="AF424" s="21"/>
      <c r="AG424" s="21"/>
    </row>
    <row r="425" spans="1:33" ht="15.75" customHeight="1">
      <c r="A425" s="44" t="s">
        <v>109</v>
      </c>
      <c r="B425" s="44" t="s">
        <v>1311</v>
      </c>
      <c r="C425" s="41" t="s">
        <v>642</v>
      </c>
      <c r="D425" s="61" t="s">
        <v>167</v>
      </c>
      <c r="E425" s="68" t="s">
        <v>1577</v>
      </c>
      <c r="F425" s="41" t="s">
        <v>1345</v>
      </c>
      <c r="G425" s="39">
        <v>21</v>
      </c>
      <c r="H425" s="39" t="s">
        <v>388</v>
      </c>
      <c r="I425" s="282" t="s">
        <v>185</v>
      </c>
      <c r="J425" s="277">
        <v>0.06</v>
      </c>
      <c r="K425" s="123" t="s">
        <v>388</v>
      </c>
      <c r="L425" s="41" t="s">
        <v>428</v>
      </c>
      <c r="M425" s="39" t="s">
        <v>859</v>
      </c>
      <c r="N425" s="39" t="s">
        <v>859</v>
      </c>
      <c r="O425" s="39" t="s">
        <v>859</v>
      </c>
      <c r="P425" s="39" t="s">
        <v>1747</v>
      </c>
      <c r="Q425" s="110">
        <v>837</v>
      </c>
      <c r="R425" s="110">
        <v>12</v>
      </c>
      <c r="S425" s="110" t="s">
        <v>1366</v>
      </c>
      <c r="T425" s="278"/>
      <c r="U425" s="240"/>
      <c r="V425" s="21"/>
      <c r="W425" s="21"/>
      <c r="X425" s="21"/>
      <c r="Y425" s="21"/>
      <c r="Z425" s="21"/>
      <c r="AA425" s="21"/>
      <c r="AB425" s="21"/>
      <c r="AC425" s="21"/>
      <c r="AD425" s="21"/>
      <c r="AE425" s="21"/>
      <c r="AF425" s="21"/>
      <c r="AG425" s="21"/>
    </row>
    <row r="426" spans="1:33" ht="15.75" customHeight="1">
      <c r="A426" s="44" t="s">
        <v>109</v>
      </c>
      <c r="B426" s="44" t="s">
        <v>1311</v>
      </c>
      <c r="C426" s="41" t="s">
        <v>642</v>
      </c>
      <c r="D426" s="61" t="s">
        <v>167</v>
      </c>
      <c r="E426" s="68" t="s">
        <v>1791</v>
      </c>
      <c r="F426" s="41" t="s">
        <v>1345</v>
      </c>
      <c r="G426" s="39" t="s">
        <v>428</v>
      </c>
      <c r="H426" s="39" t="s">
        <v>388</v>
      </c>
      <c r="I426" s="282" t="s">
        <v>185</v>
      </c>
      <c r="J426" s="283" t="s">
        <v>428</v>
      </c>
      <c r="K426" s="123" t="s">
        <v>388</v>
      </c>
      <c r="L426" s="41" t="s">
        <v>428</v>
      </c>
      <c r="M426" s="39" t="s">
        <v>859</v>
      </c>
      <c r="N426" s="39" t="s">
        <v>859</v>
      </c>
      <c r="O426" s="39" t="s">
        <v>859</v>
      </c>
      <c r="P426" s="39" t="s">
        <v>1747</v>
      </c>
      <c r="Q426" s="110">
        <v>31</v>
      </c>
      <c r="R426" s="110">
        <v>9</v>
      </c>
      <c r="S426" s="110" t="s">
        <v>1366</v>
      </c>
      <c r="T426" s="244"/>
      <c r="U426" s="240"/>
      <c r="V426" s="21"/>
      <c r="W426" s="21"/>
      <c r="X426" s="21"/>
      <c r="Y426" s="21"/>
      <c r="Z426" s="21"/>
      <c r="AA426" s="21"/>
      <c r="AB426" s="21"/>
      <c r="AC426" s="21"/>
      <c r="AD426" s="21"/>
      <c r="AE426" s="21"/>
      <c r="AF426" s="21"/>
      <c r="AG426" s="21"/>
    </row>
    <row r="427" spans="1:33" ht="15.75" customHeight="1">
      <c r="A427" s="44" t="s">
        <v>109</v>
      </c>
      <c r="B427" s="44" t="s">
        <v>1311</v>
      </c>
      <c r="C427" s="41" t="s">
        <v>642</v>
      </c>
      <c r="D427" s="61" t="s">
        <v>167</v>
      </c>
      <c r="E427" s="68" t="s">
        <v>1792</v>
      </c>
      <c r="F427" s="41" t="s">
        <v>1345</v>
      </c>
      <c r="G427" s="39">
        <v>32</v>
      </c>
      <c r="H427" s="39" t="s">
        <v>388</v>
      </c>
      <c r="I427" s="282" t="s">
        <v>185</v>
      </c>
      <c r="J427" s="277">
        <v>0.44</v>
      </c>
      <c r="K427" s="123" t="s">
        <v>388</v>
      </c>
      <c r="L427" s="41" t="s">
        <v>428</v>
      </c>
      <c r="M427" s="39" t="s">
        <v>859</v>
      </c>
      <c r="N427" s="39" t="s">
        <v>859</v>
      </c>
      <c r="O427" s="39" t="s">
        <v>859</v>
      </c>
      <c r="P427" s="39" t="s">
        <v>1747</v>
      </c>
      <c r="Q427" s="110">
        <v>21</v>
      </c>
      <c r="R427" s="110">
        <v>6</v>
      </c>
      <c r="S427" s="110" t="s">
        <v>1366</v>
      </c>
      <c r="T427" s="278"/>
      <c r="U427" s="240"/>
      <c r="V427" s="21"/>
      <c r="W427" s="21"/>
      <c r="X427" s="21"/>
      <c r="Y427" s="21"/>
      <c r="Z427" s="21"/>
      <c r="AA427" s="21"/>
      <c r="AB427" s="21"/>
      <c r="AC427" s="21"/>
      <c r="AD427" s="21"/>
      <c r="AE427" s="21"/>
      <c r="AF427" s="21"/>
      <c r="AG427" s="21"/>
    </row>
    <row r="428" spans="1:33" ht="15.75" customHeight="1">
      <c r="A428" s="44" t="s">
        <v>109</v>
      </c>
      <c r="B428" s="44" t="s">
        <v>1311</v>
      </c>
      <c r="C428" s="41" t="s">
        <v>642</v>
      </c>
      <c r="D428" s="61" t="s">
        <v>167</v>
      </c>
      <c r="E428" s="68" t="s">
        <v>1793</v>
      </c>
      <c r="F428" s="41" t="s">
        <v>1345</v>
      </c>
      <c r="G428" s="39">
        <v>40</v>
      </c>
      <c r="H428" s="39" t="s">
        <v>388</v>
      </c>
      <c r="I428" s="282" t="s">
        <v>185</v>
      </c>
      <c r="J428" s="277">
        <v>0.68</v>
      </c>
      <c r="K428" s="123" t="s">
        <v>388</v>
      </c>
      <c r="L428" s="41" t="s">
        <v>428</v>
      </c>
      <c r="M428" s="39" t="s">
        <v>859</v>
      </c>
      <c r="N428" s="39" t="s">
        <v>859</v>
      </c>
      <c r="O428" s="39" t="s">
        <v>859</v>
      </c>
      <c r="P428" s="39" t="s">
        <v>1747</v>
      </c>
      <c r="Q428" s="110">
        <v>3</v>
      </c>
      <c r="R428" s="110">
        <v>2</v>
      </c>
      <c r="S428" s="110" t="s">
        <v>1366</v>
      </c>
      <c r="T428" s="278"/>
      <c r="U428" s="240"/>
      <c r="V428" s="21"/>
      <c r="W428" s="21"/>
      <c r="X428" s="21"/>
      <c r="Y428" s="21"/>
      <c r="Z428" s="21"/>
      <c r="AA428" s="21"/>
      <c r="AB428" s="21"/>
      <c r="AC428" s="21"/>
      <c r="AD428" s="21"/>
      <c r="AE428" s="21"/>
      <c r="AF428" s="21"/>
      <c r="AG428" s="21"/>
    </row>
    <row r="429" spans="1:33" ht="15.75" customHeight="1">
      <c r="A429" s="44" t="s">
        <v>109</v>
      </c>
      <c r="B429" s="44" t="s">
        <v>1311</v>
      </c>
      <c r="C429" s="41" t="s">
        <v>642</v>
      </c>
      <c r="D429" s="61" t="s">
        <v>167</v>
      </c>
      <c r="E429" s="68" t="s">
        <v>1756</v>
      </c>
      <c r="F429" s="41" t="s">
        <v>1345</v>
      </c>
      <c r="G429" s="39">
        <v>452</v>
      </c>
      <c r="H429" s="39" t="s">
        <v>388</v>
      </c>
      <c r="I429" s="282" t="s">
        <v>185</v>
      </c>
      <c r="J429" s="277">
        <v>0.7</v>
      </c>
      <c r="K429" s="123" t="s">
        <v>388</v>
      </c>
      <c r="L429" s="41" t="s">
        <v>428</v>
      </c>
      <c r="M429" s="39" t="s">
        <v>859</v>
      </c>
      <c r="N429" s="39" t="s">
        <v>859</v>
      </c>
      <c r="O429" s="39" t="s">
        <v>859</v>
      </c>
      <c r="P429" s="39" t="s">
        <v>1747</v>
      </c>
      <c r="Q429" s="110">
        <v>21</v>
      </c>
      <c r="R429" s="110">
        <v>1</v>
      </c>
      <c r="S429" s="110" t="s">
        <v>1366</v>
      </c>
      <c r="T429" s="278"/>
      <c r="U429" s="240"/>
      <c r="V429" s="21"/>
      <c r="W429" s="21"/>
      <c r="X429" s="21"/>
      <c r="Y429" s="21"/>
      <c r="Z429" s="21"/>
      <c r="AA429" s="21"/>
      <c r="AB429" s="21"/>
      <c r="AC429" s="21"/>
      <c r="AD429" s="21"/>
      <c r="AE429" s="21"/>
      <c r="AF429" s="21"/>
      <c r="AG429" s="21"/>
    </row>
    <row r="430" spans="1:33" ht="15.75" customHeight="1">
      <c r="A430" s="44" t="s">
        <v>109</v>
      </c>
      <c r="B430" s="44" t="s">
        <v>1311</v>
      </c>
      <c r="C430" s="41" t="s">
        <v>642</v>
      </c>
      <c r="D430" s="61" t="s">
        <v>167</v>
      </c>
      <c r="E430" s="68" t="s">
        <v>1757</v>
      </c>
      <c r="F430" s="41" t="s">
        <v>1345</v>
      </c>
      <c r="G430" s="39">
        <v>1</v>
      </c>
      <c r="H430" s="39" t="s">
        <v>388</v>
      </c>
      <c r="I430" s="282" t="s">
        <v>185</v>
      </c>
      <c r="J430" s="277">
        <v>1</v>
      </c>
      <c r="K430" s="123" t="s">
        <v>388</v>
      </c>
      <c r="L430" s="41" t="s">
        <v>428</v>
      </c>
      <c r="M430" s="39" t="s">
        <v>859</v>
      </c>
      <c r="N430" s="39" t="s">
        <v>859</v>
      </c>
      <c r="O430" s="39" t="s">
        <v>859</v>
      </c>
      <c r="P430" s="39" t="s">
        <v>1747</v>
      </c>
      <c r="Q430" s="110">
        <v>0</v>
      </c>
      <c r="R430" s="110">
        <v>0</v>
      </c>
      <c r="S430" s="110"/>
      <c r="T430" s="278"/>
      <c r="U430" s="240"/>
      <c r="V430" s="21"/>
      <c r="W430" s="21"/>
      <c r="X430" s="21"/>
      <c r="Y430" s="21"/>
      <c r="Z430" s="21"/>
      <c r="AA430" s="21"/>
      <c r="AB430" s="21"/>
      <c r="AC430" s="21"/>
      <c r="AD430" s="21"/>
      <c r="AE430" s="21"/>
      <c r="AF430" s="21"/>
      <c r="AG430" s="21"/>
    </row>
    <row r="431" spans="1:33" ht="15.75" customHeight="1">
      <c r="A431" s="44" t="s">
        <v>109</v>
      </c>
      <c r="B431" s="44" t="s">
        <v>1311</v>
      </c>
      <c r="C431" s="41" t="s">
        <v>642</v>
      </c>
      <c r="D431" s="61" t="s">
        <v>167</v>
      </c>
      <c r="E431" s="68" t="s">
        <v>1759</v>
      </c>
      <c r="F431" s="41" t="s">
        <v>1345</v>
      </c>
      <c r="G431" s="39">
        <v>112399</v>
      </c>
      <c r="H431" s="39" t="s">
        <v>388</v>
      </c>
      <c r="I431" s="282" t="s">
        <v>185</v>
      </c>
      <c r="J431" s="277">
        <v>0.72</v>
      </c>
      <c r="K431" s="123" t="s">
        <v>388</v>
      </c>
      <c r="L431" s="41" t="s">
        <v>428</v>
      </c>
      <c r="M431" s="39" t="s">
        <v>859</v>
      </c>
      <c r="N431" s="39" t="s">
        <v>14</v>
      </c>
      <c r="O431" s="39" t="s">
        <v>859</v>
      </c>
      <c r="P431" s="39"/>
      <c r="Q431" s="110">
        <v>28012</v>
      </c>
      <c r="R431" s="110">
        <v>110</v>
      </c>
      <c r="S431" s="110"/>
      <c r="T431" s="278"/>
      <c r="U431" s="240"/>
      <c r="V431" s="21"/>
      <c r="W431" s="21"/>
      <c r="X431" s="21"/>
      <c r="Y431" s="21"/>
      <c r="Z431" s="21"/>
      <c r="AA431" s="21"/>
      <c r="AB431" s="21"/>
      <c r="AC431" s="21"/>
      <c r="AD431" s="21"/>
      <c r="AE431" s="21"/>
      <c r="AF431" s="21"/>
      <c r="AG431" s="21"/>
    </row>
    <row r="432" spans="1:33" ht="15.75" customHeight="1">
      <c r="A432" s="44" t="s">
        <v>109</v>
      </c>
      <c r="B432" s="44" t="s">
        <v>1311</v>
      </c>
      <c r="C432" s="41" t="s">
        <v>642</v>
      </c>
      <c r="D432" s="61" t="s">
        <v>167</v>
      </c>
      <c r="E432" s="68" t="s">
        <v>1760</v>
      </c>
      <c r="F432" s="41" t="s">
        <v>1345</v>
      </c>
      <c r="G432" s="39" t="s">
        <v>428</v>
      </c>
      <c r="H432" s="39" t="s">
        <v>388</v>
      </c>
      <c r="I432" s="282" t="s">
        <v>185</v>
      </c>
      <c r="J432" s="283" t="s">
        <v>428</v>
      </c>
      <c r="K432" s="123" t="s">
        <v>388</v>
      </c>
      <c r="L432" s="41" t="s">
        <v>428</v>
      </c>
      <c r="M432" s="39" t="s">
        <v>859</v>
      </c>
      <c r="N432" s="39" t="s">
        <v>859</v>
      </c>
      <c r="O432" s="39" t="s">
        <v>859</v>
      </c>
      <c r="P432" s="39" t="s">
        <v>1747</v>
      </c>
      <c r="Q432" s="110">
        <v>0</v>
      </c>
      <c r="R432" s="110">
        <v>0</v>
      </c>
      <c r="S432" s="110"/>
      <c r="T432" s="244"/>
      <c r="U432" s="240"/>
      <c r="V432" s="21"/>
      <c r="W432" s="21"/>
      <c r="X432" s="21"/>
      <c r="Y432" s="21"/>
      <c r="Z432" s="21"/>
      <c r="AA432" s="21"/>
      <c r="AB432" s="21"/>
      <c r="AC432" s="21"/>
      <c r="AD432" s="21"/>
      <c r="AE432" s="21"/>
      <c r="AF432" s="21"/>
      <c r="AG432" s="21"/>
    </row>
    <row r="433" spans="1:33" ht="15.75" customHeight="1">
      <c r="A433" s="44" t="s">
        <v>109</v>
      </c>
      <c r="B433" s="44" t="s">
        <v>1311</v>
      </c>
      <c r="C433" s="41" t="s">
        <v>642</v>
      </c>
      <c r="D433" s="61" t="s">
        <v>167</v>
      </c>
      <c r="E433" s="68" t="s">
        <v>1761</v>
      </c>
      <c r="F433" s="41" t="s">
        <v>1345</v>
      </c>
      <c r="G433" s="39">
        <v>20</v>
      </c>
      <c r="H433" s="39" t="s">
        <v>388</v>
      </c>
      <c r="I433" s="282" t="s">
        <v>185</v>
      </c>
      <c r="J433" s="277">
        <v>0.08</v>
      </c>
      <c r="K433" s="123" t="s">
        <v>388</v>
      </c>
      <c r="L433" s="41" t="s">
        <v>428</v>
      </c>
      <c r="M433" s="39" t="s">
        <v>859</v>
      </c>
      <c r="N433" s="39" t="s">
        <v>859</v>
      </c>
      <c r="O433" s="39" t="s">
        <v>859</v>
      </c>
      <c r="P433" s="39" t="s">
        <v>1747</v>
      </c>
      <c r="Q433" s="110">
        <v>18</v>
      </c>
      <c r="R433" s="110">
        <v>7</v>
      </c>
      <c r="S433" s="110" t="s">
        <v>1366</v>
      </c>
      <c r="T433" s="278"/>
      <c r="U433" s="240"/>
      <c r="V433" s="21"/>
      <c r="W433" s="21"/>
      <c r="X433" s="21"/>
      <c r="Y433" s="21"/>
      <c r="Z433" s="21"/>
      <c r="AA433" s="21"/>
      <c r="AB433" s="21"/>
      <c r="AC433" s="21"/>
      <c r="AD433" s="21"/>
      <c r="AE433" s="21"/>
      <c r="AF433" s="21"/>
      <c r="AG433" s="21"/>
    </row>
    <row r="434" spans="1:33" ht="15.75" customHeight="1">
      <c r="A434" s="44" t="s">
        <v>109</v>
      </c>
      <c r="B434" s="44" t="s">
        <v>1311</v>
      </c>
      <c r="C434" s="41" t="s">
        <v>642</v>
      </c>
      <c r="D434" s="61" t="s">
        <v>167</v>
      </c>
      <c r="E434" s="68" t="s">
        <v>1762</v>
      </c>
      <c r="F434" s="41" t="s">
        <v>1345</v>
      </c>
      <c r="G434" s="39" t="s">
        <v>428</v>
      </c>
      <c r="H434" s="39" t="s">
        <v>388</v>
      </c>
      <c r="I434" s="282" t="s">
        <v>185</v>
      </c>
      <c r="J434" s="283" t="s">
        <v>428</v>
      </c>
      <c r="K434" s="123" t="s">
        <v>388</v>
      </c>
      <c r="L434" s="41" t="s">
        <v>428</v>
      </c>
      <c r="M434" s="39" t="s">
        <v>859</v>
      </c>
      <c r="N434" s="39" t="s">
        <v>859</v>
      </c>
      <c r="O434" s="39" t="s">
        <v>859</v>
      </c>
      <c r="P434" s="39" t="s">
        <v>1747</v>
      </c>
      <c r="Q434" s="110">
        <v>4</v>
      </c>
      <c r="R434" s="110">
        <v>3</v>
      </c>
      <c r="S434" s="110" t="s">
        <v>1366</v>
      </c>
      <c r="T434" s="244"/>
      <c r="U434" s="240"/>
      <c r="V434" s="21"/>
      <c r="W434" s="21"/>
      <c r="X434" s="21"/>
      <c r="Y434" s="21"/>
      <c r="Z434" s="21"/>
      <c r="AA434" s="21"/>
      <c r="AB434" s="21"/>
      <c r="AC434" s="21"/>
      <c r="AD434" s="21"/>
      <c r="AE434" s="21"/>
      <c r="AF434" s="21"/>
      <c r="AG434" s="21"/>
    </row>
    <row r="435" spans="1:33" ht="15.75" customHeight="1">
      <c r="A435" s="44" t="s">
        <v>109</v>
      </c>
      <c r="B435" s="44" t="s">
        <v>1311</v>
      </c>
      <c r="C435" s="41" t="s">
        <v>642</v>
      </c>
      <c r="D435" s="61" t="s">
        <v>167</v>
      </c>
      <c r="E435" s="68" t="s">
        <v>1764</v>
      </c>
      <c r="F435" s="41" t="s">
        <v>1345</v>
      </c>
      <c r="G435" s="39">
        <v>2623</v>
      </c>
      <c r="H435" s="39" t="s">
        <v>388</v>
      </c>
      <c r="I435" s="282" t="s">
        <v>185</v>
      </c>
      <c r="J435" s="277">
        <v>0.72</v>
      </c>
      <c r="K435" s="123" t="s">
        <v>388</v>
      </c>
      <c r="L435" s="41" t="s">
        <v>428</v>
      </c>
      <c r="M435" s="39" t="s">
        <v>859</v>
      </c>
      <c r="N435" s="39" t="s">
        <v>14</v>
      </c>
      <c r="O435" s="39" t="s">
        <v>14</v>
      </c>
      <c r="P435" s="39"/>
      <c r="Q435" s="110">
        <v>250</v>
      </c>
      <c r="R435" s="110">
        <v>2</v>
      </c>
      <c r="S435" s="110"/>
      <c r="T435" s="278"/>
      <c r="U435" s="240"/>
      <c r="V435" s="21"/>
      <c r="W435" s="21"/>
      <c r="X435" s="21"/>
      <c r="Y435" s="21"/>
      <c r="Z435" s="21"/>
      <c r="AA435" s="21"/>
      <c r="AB435" s="21"/>
      <c r="AC435" s="21"/>
      <c r="AD435" s="21"/>
      <c r="AE435" s="21"/>
      <c r="AF435" s="21"/>
      <c r="AG435" s="21"/>
    </row>
    <row r="436" spans="1:33" ht="15.75" customHeight="1">
      <c r="A436" s="44" t="s">
        <v>109</v>
      </c>
      <c r="B436" s="44" t="s">
        <v>1311</v>
      </c>
      <c r="C436" s="41" t="s">
        <v>642</v>
      </c>
      <c r="D436" s="61" t="s">
        <v>167</v>
      </c>
      <c r="E436" s="68" t="s">
        <v>1765</v>
      </c>
      <c r="F436" s="41" t="s">
        <v>1345</v>
      </c>
      <c r="G436" s="39" t="s">
        <v>428</v>
      </c>
      <c r="H436" s="39" t="s">
        <v>388</v>
      </c>
      <c r="I436" s="282" t="s">
        <v>185</v>
      </c>
      <c r="J436" s="283" t="s">
        <v>428</v>
      </c>
      <c r="K436" s="123" t="s">
        <v>388</v>
      </c>
      <c r="L436" s="41" t="s">
        <v>428</v>
      </c>
      <c r="M436" s="39" t="s">
        <v>859</v>
      </c>
      <c r="N436" s="39" t="s">
        <v>859</v>
      </c>
      <c r="O436" s="39" t="s">
        <v>859</v>
      </c>
      <c r="P436" s="39" t="s">
        <v>1747</v>
      </c>
      <c r="Q436" s="110">
        <v>0</v>
      </c>
      <c r="R436" s="110">
        <v>0</v>
      </c>
      <c r="S436" s="110"/>
      <c r="T436" s="244"/>
      <c r="U436" s="240"/>
      <c r="V436" s="21"/>
      <c r="W436" s="21"/>
      <c r="X436" s="21"/>
      <c r="Y436" s="21"/>
      <c r="Z436" s="21"/>
      <c r="AA436" s="21"/>
      <c r="AB436" s="21"/>
      <c r="AC436" s="21"/>
      <c r="AD436" s="21"/>
      <c r="AE436" s="21"/>
      <c r="AF436" s="21"/>
      <c r="AG436" s="21"/>
    </row>
    <row r="437" spans="1:33" ht="15.75" customHeight="1">
      <c r="A437" s="44" t="s">
        <v>109</v>
      </c>
      <c r="B437" s="44" t="s">
        <v>1311</v>
      </c>
      <c r="C437" s="41" t="s">
        <v>642</v>
      </c>
      <c r="D437" s="61" t="s">
        <v>167</v>
      </c>
      <c r="E437" s="68" t="s">
        <v>1794</v>
      </c>
      <c r="F437" s="41" t="s">
        <v>1345</v>
      </c>
      <c r="G437" s="39" t="s">
        <v>428</v>
      </c>
      <c r="H437" s="39" t="s">
        <v>388</v>
      </c>
      <c r="I437" s="282" t="s">
        <v>185</v>
      </c>
      <c r="J437" s="283" t="s">
        <v>428</v>
      </c>
      <c r="K437" s="123" t="s">
        <v>388</v>
      </c>
      <c r="L437" s="41" t="s">
        <v>428</v>
      </c>
      <c r="M437" s="39" t="s">
        <v>859</v>
      </c>
      <c r="N437" s="39" t="s">
        <v>859</v>
      </c>
      <c r="O437" s="39" t="s">
        <v>859</v>
      </c>
      <c r="P437" s="39" t="s">
        <v>1747</v>
      </c>
      <c r="Q437" s="110">
        <v>0</v>
      </c>
      <c r="R437" s="110">
        <v>0</v>
      </c>
      <c r="S437" s="110"/>
      <c r="T437" s="244"/>
      <c r="U437" s="240"/>
      <c r="V437" s="21"/>
      <c r="W437" s="21"/>
      <c r="X437" s="21"/>
      <c r="Y437" s="21"/>
      <c r="Z437" s="21"/>
      <c r="AA437" s="21"/>
      <c r="AB437" s="21"/>
      <c r="AC437" s="21"/>
      <c r="AD437" s="21"/>
      <c r="AE437" s="21"/>
      <c r="AF437" s="21"/>
      <c r="AG437" s="21"/>
    </row>
    <row r="438" spans="1:33" ht="15.75" customHeight="1">
      <c r="A438" s="44" t="s">
        <v>109</v>
      </c>
      <c r="B438" s="44" t="s">
        <v>1311</v>
      </c>
      <c r="C438" s="41" t="s">
        <v>642</v>
      </c>
      <c r="D438" s="61" t="s">
        <v>167</v>
      </c>
      <c r="E438" s="68" t="s">
        <v>1795</v>
      </c>
      <c r="F438" s="41" t="s">
        <v>1345</v>
      </c>
      <c r="G438" s="39" t="s">
        <v>428</v>
      </c>
      <c r="H438" s="39" t="s">
        <v>388</v>
      </c>
      <c r="I438" s="282" t="s">
        <v>185</v>
      </c>
      <c r="J438" s="283" t="s">
        <v>428</v>
      </c>
      <c r="K438" s="123" t="s">
        <v>388</v>
      </c>
      <c r="L438" s="41" t="s">
        <v>428</v>
      </c>
      <c r="M438" s="39" t="s">
        <v>859</v>
      </c>
      <c r="N438" s="39" t="s">
        <v>859</v>
      </c>
      <c r="O438" s="39" t="s">
        <v>859</v>
      </c>
      <c r="P438" s="39" t="s">
        <v>1747</v>
      </c>
      <c r="Q438" s="110">
        <v>0</v>
      </c>
      <c r="R438" s="110">
        <v>0</v>
      </c>
      <c r="S438" s="110"/>
      <c r="T438" s="244"/>
      <c r="U438" s="240"/>
      <c r="V438" s="21"/>
      <c r="W438" s="21"/>
      <c r="X438" s="21"/>
      <c r="Y438" s="21"/>
      <c r="Z438" s="21"/>
      <c r="AA438" s="21"/>
      <c r="AB438" s="21"/>
      <c r="AC438" s="21"/>
      <c r="AD438" s="21"/>
      <c r="AE438" s="21"/>
      <c r="AF438" s="21"/>
      <c r="AG438" s="21"/>
    </row>
    <row r="439" spans="1:33" ht="15.75" customHeight="1">
      <c r="A439" s="44" t="s">
        <v>109</v>
      </c>
      <c r="B439" s="44" t="s">
        <v>1311</v>
      </c>
      <c r="C439" s="41" t="s">
        <v>642</v>
      </c>
      <c r="D439" s="61" t="s">
        <v>167</v>
      </c>
      <c r="E439" s="68" t="s">
        <v>1796</v>
      </c>
      <c r="F439" s="41" t="s">
        <v>1345</v>
      </c>
      <c r="G439" s="39" t="s">
        <v>428</v>
      </c>
      <c r="H439" s="39" t="s">
        <v>388</v>
      </c>
      <c r="I439" s="282" t="s">
        <v>185</v>
      </c>
      <c r="J439" s="283" t="s">
        <v>428</v>
      </c>
      <c r="K439" s="123" t="s">
        <v>388</v>
      </c>
      <c r="L439" s="41" t="s">
        <v>428</v>
      </c>
      <c r="M439" s="39" t="s">
        <v>859</v>
      </c>
      <c r="N439" s="39" t="s">
        <v>859</v>
      </c>
      <c r="O439" s="39" t="s">
        <v>859</v>
      </c>
      <c r="P439" s="39" t="s">
        <v>1747</v>
      </c>
      <c r="Q439" s="110">
        <v>0</v>
      </c>
      <c r="R439" s="110">
        <v>0</v>
      </c>
      <c r="S439" s="110"/>
      <c r="T439" s="244"/>
      <c r="U439" s="240"/>
      <c r="V439" s="21"/>
      <c r="W439" s="21"/>
      <c r="X439" s="21"/>
      <c r="Y439" s="21"/>
      <c r="Z439" s="21"/>
      <c r="AA439" s="21"/>
      <c r="AB439" s="21"/>
      <c r="AC439" s="21"/>
      <c r="AD439" s="21"/>
      <c r="AE439" s="21"/>
      <c r="AF439" s="21"/>
      <c r="AG439" s="21"/>
    </row>
    <row r="440" spans="1:33" ht="15.75" customHeight="1">
      <c r="A440" s="44" t="s">
        <v>109</v>
      </c>
      <c r="B440" s="44" t="s">
        <v>1311</v>
      </c>
      <c r="C440" s="41" t="s">
        <v>642</v>
      </c>
      <c r="D440" s="61" t="s">
        <v>167</v>
      </c>
      <c r="E440" s="68" t="s">
        <v>1772</v>
      </c>
      <c r="F440" s="41" t="s">
        <v>1345</v>
      </c>
      <c r="G440" s="39" t="s">
        <v>428</v>
      </c>
      <c r="H440" s="39" t="s">
        <v>388</v>
      </c>
      <c r="I440" s="282" t="s">
        <v>185</v>
      </c>
      <c r="J440" s="283" t="s">
        <v>428</v>
      </c>
      <c r="K440" s="123" t="s">
        <v>388</v>
      </c>
      <c r="L440" s="41" t="s">
        <v>428</v>
      </c>
      <c r="M440" s="39" t="s">
        <v>859</v>
      </c>
      <c r="N440" s="39" t="s">
        <v>859</v>
      </c>
      <c r="O440" s="39" t="s">
        <v>859</v>
      </c>
      <c r="P440" s="39" t="s">
        <v>1747</v>
      </c>
      <c r="Q440" s="110">
        <v>0</v>
      </c>
      <c r="R440" s="110">
        <v>0</v>
      </c>
      <c r="S440" s="110"/>
      <c r="T440" s="244"/>
      <c r="U440" s="240"/>
      <c r="V440" s="21"/>
      <c r="W440" s="21"/>
      <c r="X440" s="21"/>
      <c r="Y440" s="21"/>
      <c r="Z440" s="21"/>
      <c r="AA440" s="21"/>
      <c r="AB440" s="21"/>
      <c r="AC440" s="21"/>
      <c r="AD440" s="21"/>
      <c r="AE440" s="21"/>
      <c r="AF440" s="21"/>
      <c r="AG440" s="21"/>
    </row>
    <row r="441" spans="1:33" ht="15.75" customHeight="1">
      <c r="A441" s="44" t="s">
        <v>109</v>
      </c>
      <c r="B441" s="44" t="s">
        <v>1311</v>
      </c>
      <c r="C441" s="41" t="s">
        <v>642</v>
      </c>
      <c r="D441" s="61" t="s">
        <v>167</v>
      </c>
      <c r="E441" s="68" t="s">
        <v>1773</v>
      </c>
      <c r="F441" s="41" t="s">
        <v>1345</v>
      </c>
      <c r="G441" s="39" t="s">
        <v>428</v>
      </c>
      <c r="H441" s="39" t="s">
        <v>388</v>
      </c>
      <c r="I441" s="282" t="s">
        <v>185</v>
      </c>
      <c r="J441" s="283" t="s">
        <v>428</v>
      </c>
      <c r="K441" s="123" t="s">
        <v>388</v>
      </c>
      <c r="L441" s="41" t="s">
        <v>428</v>
      </c>
      <c r="M441" s="39" t="s">
        <v>859</v>
      </c>
      <c r="N441" s="39" t="s">
        <v>859</v>
      </c>
      <c r="O441" s="39" t="s">
        <v>859</v>
      </c>
      <c r="P441" s="39" t="s">
        <v>1747</v>
      </c>
      <c r="Q441" s="110">
        <v>0</v>
      </c>
      <c r="R441" s="110">
        <v>0</v>
      </c>
      <c r="S441" s="110"/>
      <c r="T441" s="244"/>
      <c r="U441" s="240"/>
      <c r="V441" s="21"/>
      <c r="W441" s="21"/>
      <c r="X441" s="21"/>
      <c r="Y441" s="21"/>
      <c r="Z441" s="21"/>
      <c r="AA441" s="21"/>
      <c r="AB441" s="21"/>
      <c r="AC441" s="21"/>
      <c r="AD441" s="21"/>
      <c r="AE441" s="21"/>
      <c r="AF441" s="21"/>
      <c r="AG441" s="21"/>
    </row>
    <row r="442" spans="1:33" ht="15.75" customHeight="1">
      <c r="A442" s="44" t="s">
        <v>109</v>
      </c>
      <c r="B442" s="44" t="s">
        <v>1311</v>
      </c>
      <c r="C442" s="41" t="s">
        <v>642</v>
      </c>
      <c r="D442" s="61" t="s">
        <v>167</v>
      </c>
      <c r="E442" s="68" t="s">
        <v>1774</v>
      </c>
      <c r="F442" s="41" t="s">
        <v>1345</v>
      </c>
      <c r="G442" s="39" t="s">
        <v>428</v>
      </c>
      <c r="H442" s="39" t="s">
        <v>388</v>
      </c>
      <c r="I442" s="282" t="s">
        <v>185</v>
      </c>
      <c r="J442" s="283" t="s">
        <v>428</v>
      </c>
      <c r="K442" s="123" t="s">
        <v>388</v>
      </c>
      <c r="L442" s="41" t="s">
        <v>428</v>
      </c>
      <c r="M442" s="39" t="s">
        <v>859</v>
      </c>
      <c r="N442" s="39" t="s">
        <v>859</v>
      </c>
      <c r="O442" s="39" t="s">
        <v>859</v>
      </c>
      <c r="P442" s="39" t="s">
        <v>1747</v>
      </c>
      <c r="Q442" s="110">
        <v>0</v>
      </c>
      <c r="R442" s="110">
        <v>0</v>
      </c>
      <c r="S442" s="110"/>
      <c r="T442" s="244"/>
      <c r="U442" s="240"/>
      <c r="V442" s="21"/>
      <c r="W442" s="21"/>
      <c r="X442" s="21"/>
      <c r="Y442" s="21"/>
      <c r="Z442" s="21"/>
      <c r="AA442" s="21"/>
      <c r="AB442" s="21"/>
      <c r="AC442" s="21"/>
      <c r="AD442" s="21"/>
      <c r="AE442" s="21"/>
      <c r="AF442" s="21"/>
      <c r="AG442" s="21"/>
    </row>
    <row r="443" spans="1:33" ht="15.75" customHeight="1">
      <c r="A443" s="44" t="s">
        <v>109</v>
      </c>
      <c r="B443" s="44" t="s">
        <v>1311</v>
      </c>
      <c r="C443" s="41" t="s">
        <v>642</v>
      </c>
      <c r="D443" s="61" t="s">
        <v>167</v>
      </c>
      <c r="E443" s="68" t="s">
        <v>1797</v>
      </c>
      <c r="F443" s="41" t="s">
        <v>1345</v>
      </c>
      <c r="G443" s="39">
        <v>24</v>
      </c>
      <c r="H443" s="39" t="s">
        <v>388</v>
      </c>
      <c r="I443" s="282" t="s">
        <v>185</v>
      </c>
      <c r="J443" s="277">
        <v>0.43</v>
      </c>
      <c r="K443" s="123" t="s">
        <v>388</v>
      </c>
      <c r="L443" s="41" t="s">
        <v>428</v>
      </c>
      <c r="M443" s="39" t="s">
        <v>859</v>
      </c>
      <c r="N443" s="39" t="s">
        <v>859</v>
      </c>
      <c r="O443" s="39" t="s">
        <v>859</v>
      </c>
      <c r="P443" s="39" t="s">
        <v>1747</v>
      </c>
      <c r="Q443" s="110">
        <v>0</v>
      </c>
      <c r="R443" s="110">
        <v>0</v>
      </c>
      <c r="S443" s="110"/>
      <c r="T443" s="278"/>
      <c r="U443" s="240"/>
      <c r="V443" s="21"/>
      <c r="W443" s="21"/>
      <c r="X443" s="21"/>
      <c r="Y443" s="21"/>
      <c r="Z443" s="21"/>
      <c r="AA443" s="21"/>
      <c r="AB443" s="21"/>
      <c r="AC443" s="21"/>
      <c r="AD443" s="21"/>
      <c r="AE443" s="21"/>
      <c r="AF443" s="21"/>
      <c r="AG443" s="21"/>
    </row>
    <row r="444" spans="1:33" ht="15.75" customHeight="1">
      <c r="A444" s="44" t="s">
        <v>109</v>
      </c>
      <c r="B444" s="44" t="s">
        <v>1311</v>
      </c>
      <c r="C444" s="41" t="s">
        <v>642</v>
      </c>
      <c r="D444" s="61" t="s">
        <v>167</v>
      </c>
      <c r="E444" s="68" t="s">
        <v>1798</v>
      </c>
      <c r="F444" s="41" t="s">
        <v>1345</v>
      </c>
      <c r="G444" s="39">
        <v>4</v>
      </c>
      <c r="H444" s="39" t="s">
        <v>388</v>
      </c>
      <c r="I444" s="282" t="s">
        <v>185</v>
      </c>
      <c r="J444" s="277">
        <v>0.43</v>
      </c>
      <c r="K444" s="123" t="s">
        <v>388</v>
      </c>
      <c r="L444" s="41" t="s">
        <v>428</v>
      </c>
      <c r="M444" s="39" t="s">
        <v>859</v>
      </c>
      <c r="N444" s="39" t="s">
        <v>859</v>
      </c>
      <c r="O444" s="39" t="s">
        <v>859</v>
      </c>
      <c r="P444" s="39" t="s">
        <v>1747</v>
      </c>
      <c r="Q444" s="110">
        <v>0</v>
      </c>
      <c r="R444" s="110">
        <v>0</v>
      </c>
      <c r="S444" s="110"/>
      <c r="T444" s="278"/>
      <c r="U444" s="240"/>
      <c r="V444" s="21"/>
      <c r="W444" s="21"/>
      <c r="X444" s="21"/>
      <c r="Y444" s="21"/>
      <c r="Z444" s="21"/>
      <c r="AA444" s="21"/>
      <c r="AB444" s="21"/>
      <c r="AC444" s="21"/>
      <c r="AD444" s="21"/>
      <c r="AE444" s="21"/>
      <c r="AF444" s="21"/>
      <c r="AG444" s="21"/>
    </row>
    <row r="445" spans="1:33" ht="15.75" customHeight="1">
      <c r="A445" s="44" t="s">
        <v>109</v>
      </c>
      <c r="B445" s="44" t="s">
        <v>1311</v>
      </c>
      <c r="C445" s="41" t="s">
        <v>642</v>
      </c>
      <c r="D445" s="61" t="s">
        <v>167</v>
      </c>
      <c r="E445" s="68" t="s">
        <v>1778</v>
      </c>
      <c r="F445" s="41" t="s">
        <v>1345</v>
      </c>
      <c r="G445" s="39">
        <v>69</v>
      </c>
      <c r="H445" s="39" t="s">
        <v>388</v>
      </c>
      <c r="I445" s="282" t="s">
        <v>185</v>
      </c>
      <c r="J445" s="277">
        <v>0.15</v>
      </c>
      <c r="K445" s="123" t="s">
        <v>388</v>
      </c>
      <c r="L445" s="41" t="s">
        <v>428</v>
      </c>
      <c r="M445" s="39" t="s">
        <v>859</v>
      </c>
      <c r="N445" s="39" t="s">
        <v>859</v>
      </c>
      <c r="O445" s="39" t="s">
        <v>859</v>
      </c>
      <c r="P445" s="39" t="s">
        <v>1747</v>
      </c>
      <c r="Q445" s="110">
        <v>51</v>
      </c>
      <c r="R445" s="110">
        <v>3</v>
      </c>
      <c r="S445" s="110" t="s">
        <v>1366</v>
      </c>
      <c r="T445" s="278"/>
      <c r="U445" s="240"/>
      <c r="V445" s="21"/>
      <c r="W445" s="21"/>
      <c r="X445" s="21"/>
      <c r="Y445" s="21"/>
      <c r="Z445" s="21"/>
      <c r="AA445" s="21"/>
      <c r="AB445" s="21"/>
      <c r="AC445" s="21"/>
      <c r="AD445" s="21"/>
      <c r="AE445" s="21"/>
      <c r="AF445" s="21"/>
      <c r="AG445" s="21"/>
    </row>
    <row r="446" spans="1:33" ht="15.75" customHeight="1">
      <c r="A446" s="44" t="s">
        <v>109</v>
      </c>
      <c r="B446" s="44" t="s">
        <v>1311</v>
      </c>
      <c r="C446" s="41" t="s">
        <v>642</v>
      </c>
      <c r="D446" s="61" t="s">
        <v>167</v>
      </c>
      <c r="E446" s="68" t="s">
        <v>1783</v>
      </c>
      <c r="F446" s="41" t="s">
        <v>1345</v>
      </c>
      <c r="G446" s="39">
        <v>47428</v>
      </c>
      <c r="H446" s="39" t="s">
        <v>388</v>
      </c>
      <c r="I446" s="280">
        <v>0.59</v>
      </c>
      <c r="J446" s="277">
        <v>0.59</v>
      </c>
      <c r="K446" s="123" t="s">
        <v>388</v>
      </c>
      <c r="L446" s="41" t="s">
        <v>428</v>
      </c>
      <c r="M446" s="39" t="s">
        <v>859</v>
      </c>
      <c r="N446" s="39" t="s">
        <v>14</v>
      </c>
      <c r="O446" s="39" t="s">
        <v>859</v>
      </c>
      <c r="P446" s="39"/>
      <c r="Q446" s="110">
        <v>38933</v>
      </c>
      <c r="R446" s="110">
        <v>128</v>
      </c>
      <c r="S446" s="110"/>
      <c r="T446" s="278"/>
      <c r="U446" s="240"/>
      <c r="V446" s="21"/>
      <c r="W446" s="21"/>
      <c r="X446" s="21"/>
      <c r="Y446" s="21"/>
      <c r="Z446" s="21"/>
      <c r="AA446" s="21"/>
      <c r="AB446" s="21"/>
      <c r="AC446" s="21"/>
      <c r="AD446" s="21"/>
      <c r="AE446" s="21"/>
      <c r="AF446" s="21"/>
      <c r="AG446" s="21"/>
    </row>
    <row r="447" spans="1:33" ht="15.75" customHeight="1">
      <c r="A447" s="44" t="s">
        <v>109</v>
      </c>
      <c r="B447" s="44" t="s">
        <v>1311</v>
      </c>
      <c r="C447" s="41" t="s">
        <v>642</v>
      </c>
      <c r="D447" s="61" t="s">
        <v>167</v>
      </c>
      <c r="E447" s="68" t="s">
        <v>1785</v>
      </c>
      <c r="F447" s="41" t="s">
        <v>1345</v>
      </c>
      <c r="G447" s="39">
        <v>16716</v>
      </c>
      <c r="H447" s="39" t="s">
        <v>388</v>
      </c>
      <c r="I447" s="282" t="s">
        <v>185</v>
      </c>
      <c r="J447" s="277">
        <v>0.75</v>
      </c>
      <c r="K447" s="123" t="s">
        <v>388</v>
      </c>
      <c r="L447" s="41" t="s">
        <v>428</v>
      </c>
      <c r="M447" s="39" t="s">
        <v>859</v>
      </c>
      <c r="N447" s="39" t="s">
        <v>14</v>
      </c>
      <c r="O447" s="39" t="s">
        <v>859</v>
      </c>
      <c r="P447" s="39"/>
      <c r="Q447" s="110">
        <v>9370</v>
      </c>
      <c r="R447" s="110">
        <v>112</v>
      </c>
      <c r="S447" s="110"/>
      <c r="T447" s="278"/>
      <c r="U447" s="240"/>
      <c r="V447" s="21"/>
      <c r="W447" s="21"/>
      <c r="X447" s="21"/>
      <c r="Y447" s="21"/>
      <c r="Z447" s="21"/>
      <c r="AA447" s="21"/>
      <c r="AB447" s="21"/>
      <c r="AC447" s="21"/>
      <c r="AD447" s="21"/>
      <c r="AE447" s="21"/>
      <c r="AF447" s="21"/>
      <c r="AG447" s="21"/>
    </row>
    <row r="448" spans="1:33" ht="15.75" customHeight="1">
      <c r="A448" s="44" t="s">
        <v>109</v>
      </c>
      <c r="B448" s="44" t="s">
        <v>1311</v>
      </c>
      <c r="C448" s="41" t="s">
        <v>642</v>
      </c>
      <c r="D448" s="61" t="s">
        <v>167</v>
      </c>
      <c r="E448" s="68" t="s">
        <v>1787</v>
      </c>
      <c r="F448" s="41" t="s">
        <v>1345</v>
      </c>
      <c r="G448" s="39">
        <v>2322</v>
      </c>
      <c r="H448" s="39" t="s">
        <v>388</v>
      </c>
      <c r="I448" s="282" t="s">
        <v>185</v>
      </c>
      <c r="J448" s="277">
        <v>0.56000000000000005</v>
      </c>
      <c r="K448" s="123" t="s">
        <v>388</v>
      </c>
      <c r="L448" s="41" t="s">
        <v>428</v>
      </c>
      <c r="M448" s="39" t="s">
        <v>859</v>
      </c>
      <c r="N448" s="39" t="s">
        <v>14</v>
      </c>
      <c r="O448" s="39" t="s">
        <v>14</v>
      </c>
      <c r="P448" s="39"/>
      <c r="Q448" s="110">
        <v>103</v>
      </c>
      <c r="R448" s="110">
        <v>1</v>
      </c>
      <c r="S448" s="110"/>
      <c r="T448" s="278"/>
      <c r="U448" s="240"/>
      <c r="V448" s="21"/>
      <c r="W448" s="21"/>
      <c r="X448" s="21"/>
      <c r="Y448" s="21"/>
      <c r="Z448" s="21"/>
      <c r="AA448" s="21"/>
      <c r="AB448" s="21"/>
      <c r="AC448" s="21"/>
      <c r="AD448" s="21"/>
      <c r="AE448" s="21"/>
      <c r="AF448" s="21"/>
      <c r="AG448" s="21"/>
    </row>
    <row r="449" spans="1:33" ht="15.75" customHeight="1">
      <c r="A449" s="44" t="s">
        <v>109</v>
      </c>
      <c r="B449" s="44" t="s">
        <v>1311</v>
      </c>
      <c r="C449" s="41" t="s">
        <v>642</v>
      </c>
      <c r="D449" s="61" t="s">
        <v>169</v>
      </c>
      <c r="E449" s="68" t="s">
        <v>1790</v>
      </c>
      <c r="F449" s="41" t="s">
        <v>1345</v>
      </c>
      <c r="G449" s="39" t="s">
        <v>428</v>
      </c>
      <c r="H449" s="39" t="s">
        <v>384</v>
      </c>
      <c r="I449" s="282" t="s">
        <v>185</v>
      </c>
      <c r="J449" s="283" t="s">
        <v>428</v>
      </c>
      <c r="K449" s="123" t="s">
        <v>388</v>
      </c>
      <c r="L449" s="41" t="s">
        <v>428</v>
      </c>
      <c r="M449" s="39" t="s">
        <v>859</v>
      </c>
      <c r="N449" s="39" t="s">
        <v>859</v>
      </c>
      <c r="O449" s="39" t="s">
        <v>859</v>
      </c>
      <c r="P449" s="39" t="s">
        <v>1747</v>
      </c>
      <c r="Q449" s="110">
        <v>0</v>
      </c>
      <c r="R449" s="110">
        <v>0</v>
      </c>
      <c r="S449" s="110"/>
      <c r="T449" s="244"/>
      <c r="U449" s="240"/>
      <c r="V449" s="21"/>
      <c r="W449" s="21"/>
      <c r="X449" s="21"/>
      <c r="Y449" s="21"/>
      <c r="Z449" s="21"/>
      <c r="AA449" s="21"/>
      <c r="AB449" s="21"/>
      <c r="AC449" s="21"/>
      <c r="AD449" s="21"/>
      <c r="AE449" s="21"/>
      <c r="AF449" s="21"/>
      <c r="AG449" s="21"/>
    </row>
    <row r="450" spans="1:33" ht="15.75" customHeight="1">
      <c r="A450" s="44" t="s">
        <v>109</v>
      </c>
      <c r="B450" s="44" t="s">
        <v>1311</v>
      </c>
      <c r="C450" s="41" t="s">
        <v>642</v>
      </c>
      <c r="D450" s="61" t="s">
        <v>169</v>
      </c>
      <c r="E450" s="68" t="s">
        <v>1746</v>
      </c>
      <c r="F450" s="41" t="s">
        <v>1345</v>
      </c>
      <c r="G450" s="39" t="s">
        <v>428</v>
      </c>
      <c r="H450" s="39" t="s">
        <v>384</v>
      </c>
      <c r="I450" s="282" t="s">
        <v>185</v>
      </c>
      <c r="J450" s="283" t="s">
        <v>428</v>
      </c>
      <c r="K450" s="123" t="s">
        <v>388</v>
      </c>
      <c r="L450" s="41" t="s">
        <v>428</v>
      </c>
      <c r="M450" s="39" t="s">
        <v>859</v>
      </c>
      <c r="N450" s="39" t="s">
        <v>859</v>
      </c>
      <c r="O450" s="39" t="s">
        <v>859</v>
      </c>
      <c r="P450" s="39" t="s">
        <v>1747</v>
      </c>
      <c r="Q450" s="110">
        <v>0</v>
      </c>
      <c r="R450" s="110">
        <v>0</v>
      </c>
      <c r="S450" s="110"/>
      <c r="T450" s="244"/>
      <c r="U450" s="240"/>
      <c r="V450" s="21"/>
      <c r="W450" s="21"/>
      <c r="X450" s="21"/>
      <c r="Y450" s="21"/>
      <c r="Z450" s="21"/>
      <c r="AA450" s="21"/>
      <c r="AB450" s="21"/>
      <c r="AC450" s="21"/>
      <c r="AD450" s="21"/>
      <c r="AE450" s="21"/>
      <c r="AF450" s="21"/>
      <c r="AG450" s="21"/>
    </row>
    <row r="451" spans="1:33" ht="15.75" customHeight="1">
      <c r="A451" s="44" t="s">
        <v>109</v>
      </c>
      <c r="B451" s="44" t="s">
        <v>1311</v>
      </c>
      <c r="C451" s="41" t="s">
        <v>642</v>
      </c>
      <c r="D451" s="61" t="s">
        <v>169</v>
      </c>
      <c r="E451" s="68" t="s">
        <v>1748</v>
      </c>
      <c r="F451" s="41" t="s">
        <v>1345</v>
      </c>
      <c r="G451" s="39" t="s">
        <v>428</v>
      </c>
      <c r="H451" s="39" t="s">
        <v>384</v>
      </c>
      <c r="I451" s="282" t="s">
        <v>185</v>
      </c>
      <c r="J451" s="283" t="s">
        <v>428</v>
      </c>
      <c r="K451" s="123" t="s">
        <v>388</v>
      </c>
      <c r="L451" s="41" t="s">
        <v>428</v>
      </c>
      <c r="M451" s="39" t="s">
        <v>859</v>
      </c>
      <c r="N451" s="39" t="s">
        <v>859</v>
      </c>
      <c r="O451" s="39" t="s">
        <v>859</v>
      </c>
      <c r="P451" s="39" t="s">
        <v>1747</v>
      </c>
      <c r="Q451" s="110">
        <v>0</v>
      </c>
      <c r="R451" s="110">
        <v>0</v>
      </c>
      <c r="S451" s="110"/>
      <c r="T451" s="244"/>
      <c r="U451" s="240"/>
      <c r="V451" s="21"/>
      <c r="W451" s="21"/>
      <c r="X451" s="21"/>
      <c r="Y451" s="21"/>
      <c r="Z451" s="21"/>
      <c r="AA451" s="21"/>
      <c r="AB451" s="21"/>
      <c r="AC451" s="21"/>
      <c r="AD451" s="21"/>
      <c r="AE451" s="21"/>
      <c r="AF451" s="21"/>
      <c r="AG451" s="21"/>
    </row>
    <row r="452" spans="1:33" ht="15.75" customHeight="1">
      <c r="A452" s="44" t="s">
        <v>109</v>
      </c>
      <c r="B452" s="44" t="s">
        <v>1311</v>
      </c>
      <c r="C452" s="41" t="s">
        <v>642</v>
      </c>
      <c r="D452" s="61" t="s">
        <v>169</v>
      </c>
      <c r="E452" s="68" t="s">
        <v>1751</v>
      </c>
      <c r="F452" s="41" t="s">
        <v>1345</v>
      </c>
      <c r="G452" s="40">
        <v>0.6</v>
      </c>
      <c r="H452" s="39" t="s">
        <v>384</v>
      </c>
      <c r="I452" s="282" t="s">
        <v>185</v>
      </c>
      <c r="J452" s="277">
        <v>1</v>
      </c>
      <c r="K452" s="123" t="s">
        <v>388</v>
      </c>
      <c r="L452" s="41" t="s">
        <v>428</v>
      </c>
      <c r="M452" s="39" t="s">
        <v>859</v>
      </c>
      <c r="N452" s="39" t="s">
        <v>859</v>
      </c>
      <c r="O452" s="39" t="s">
        <v>859</v>
      </c>
      <c r="P452" s="39" t="s">
        <v>1747</v>
      </c>
      <c r="Q452" s="110">
        <v>25</v>
      </c>
      <c r="R452" s="110">
        <v>4</v>
      </c>
      <c r="S452" s="110" t="s">
        <v>1366</v>
      </c>
      <c r="T452" s="278"/>
      <c r="U452" s="240"/>
      <c r="V452" s="21"/>
      <c r="W452" s="21"/>
      <c r="X452" s="21"/>
      <c r="Y452" s="21"/>
      <c r="Z452" s="21"/>
      <c r="AA452" s="21"/>
      <c r="AB452" s="21"/>
      <c r="AC452" s="21"/>
      <c r="AD452" s="21"/>
      <c r="AE452" s="21"/>
      <c r="AF452" s="21"/>
      <c r="AG452" s="21"/>
    </row>
    <row r="453" spans="1:33" ht="15.75" customHeight="1">
      <c r="A453" s="44" t="s">
        <v>109</v>
      </c>
      <c r="B453" s="44" t="s">
        <v>1311</v>
      </c>
      <c r="C453" s="41" t="s">
        <v>642</v>
      </c>
      <c r="D453" s="61" t="s">
        <v>169</v>
      </c>
      <c r="E453" s="68" t="s">
        <v>1752</v>
      </c>
      <c r="F453" s="41" t="s">
        <v>1345</v>
      </c>
      <c r="G453" s="39" t="s">
        <v>428</v>
      </c>
      <c r="H453" s="39" t="s">
        <v>384</v>
      </c>
      <c r="I453" s="282" t="s">
        <v>185</v>
      </c>
      <c r="J453" s="283" t="s">
        <v>428</v>
      </c>
      <c r="K453" s="123" t="s">
        <v>388</v>
      </c>
      <c r="L453" s="41" t="s">
        <v>428</v>
      </c>
      <c r="M453" s="39" t="s">
        <v>859</v>
      </c>
      <c r="N453" s="39" t="s">
        <v>859</v>
      </c>
      <c r="O453" s="39" t="s">
        <v>859</v>
      </c>
      <c r="P453" s="39" t="s">
        <v>1747</v>
      </c>
      <c r="Q453" s="110">
        <v>0</v>
      </c>
      <c r="R453" s="110">
        <v>0</v>
      </c>
      <c r="S453" s="110"/>
      <c r="T453" s="244"/>
      <c r="U453" s="240"/>
      <c r="V453" s="21"/>
      <c r="W453" s="21"/>
      <c r="X453" s="21"/>
      <c r="Y453" s="21"/>
      <c r="Z453" s="21"/>
      <c r="AA453" s="21"/>
      <c r="AB453" s="21"/>
      <c r="AC453" s="21"/>
      <c r="AD453" s="21"/>
      <c r="AE453" s="21"/>
      <c r="AF453" s="21"/>
      <c r="AG453" s="21"/>
    </row>
    <row r="454" spans="1:33" ht="15.75" customHeight="1">
      <c r="A454" s="44" t="s">
        <v>109</v>
      </c>
      <c r="B454" s="44" t="s">
        <v>1311</v>
      </c>
      <c r="C454" s="41" t="s">
        <v>642</v>
      </c>
      <c r="D454" s="61" t="s">
        <v>169</v>
      </c>
      <c r="E454" s="68" t="s">
        <v>1792</v>
      </c>
      <c r="F454" s="41" t="s">
        <v>1345</v>
      </c>
      <c r="G454" s="39">
        <v>36</v>
      </c>
      <c r="H454" s="39" t="s">
        <v>384</v>
      </c>
      <c r="I454" s="282" t="s">
        <v>185</v>
      </c>
      <c r="J454" s="277">
        <v>1</v>
      </c>
      <c r="K454" s="123" t="s">
        <v>388</v>
      </c>
      <c r="L454" s="41" t="s">
        <v>428</v>
      </c>
      <c r="M454" s="39" t="s">
        <v>859</v>
      </c>
      <c r="N454" s="39" t="s">
        <v>859</v>
      </c>
      <c r="O454" s="39" t="s">
        <v>859</v>
      </c>
      <c r="P454" s="39" t="s">
        <v>1747</v>
      </c>
      <c r="Q454" s="110">
        <v>6</v>
      </c>
      <c r="R454" s="110">
        <v>4</v>
      </c>
      <c r="S454" s="110" t="s">
        <v>1366</v>
      </c>
      <c r="T454" s="278"/>
      <c r="U454" s="240"/>
      <c r="V454" s="21"/>
      <c r="W454" s="21"/>
      <c r="X454" s="21"/>
      <c r="Y454" s="21"/>
      <c r="Z454" s="21"/>
      <c r="AA454" s="21"/>
      <c r="AB454" s="21"/>
      <c r="AC454" s="21"/>
      <c r="AD454" s="21"/>
      <c r="AE454" s="21"/>
      <c r="AF454" s="21"/>
      <c r="AG454" s="21"/>
    </row>
    <row r="455" spans="1:33" ht="15.75" customHeight="1">
      <c r="A455" s="44" t="s">
        <v>109</v>
      </c>
      <c r="B455" s="44" t="s">
        <v>1311</v>
      </c>
      <c r="C455" s="41" t="s">
        <v>642</v>
      </c>
      <c r="D455" s="61" t="s">
        <v>169</v>
      </c>
      <c r="E455" s="68" t="s">
        <v>1756</v>
      </c>
      <c r="F455" s="41" t="s">
        <v>1345</v>
      </c>
      <c r="G455" s="39">
        <v>474</v>
      </c>
      <c r="H455" s="39" t="s">
        <v>384</v>
      </c>
      <c r="I455" s="282" t="s">
        <v>185</v>
      </c>
      <c r="J455" s="277">
        <v>1</v>
      </c>
      <c r="K455" s="123" t="s">
        <v>388</v>
      </c>
      <c r="L455" s="41" t="s">
        <v>428</v>
      </c>
      <c r="M455" s="39" t="s">
        <v>859</v>
      </c>
      <c r="N455" s="39" t="s">
        <v>859</v>
      </c>
      <c r="O455" s="39" t="s">
        <v>859</v>
      </c>
      <c r="P455" s="39" t="s">
        <v>1747</v>
      </c>
      <c r="Q455" s="110">
        <v>0</v>
      </c>
      <c r="R455" s="110">
        <v>0</v>
      </c>
      <c r="S455" s="110"/>
      <c r="T455" s="278"/>
      <c r="U455" s="240"/>
      <c r="V455" s="21"/>
      <c r="W455" s="21"/>
      <c r="X455" s="21"/>
      <c r="Y455" s="21"/>
      <c r="Z455" s="21"/>
      <c r="AA455" s="21"/>
      <c r="AB455" s="21"/>
      <c r="AC455" s="21"/>
      <c r="AD455" s="21"/>
      <c r="AE455" s="21"/>
      <c r="AF455" s="21"/>
      <c r="AG455" s="21"/>
    </row>
    <row r="456" spans="1:33" ht="15.75" customHeight="1">
      <c r="A456" s="44" t="s">
        <v>109</v>
      </c>
      <c r="B456" s="44" t="s">
        <v>1311</v>
      </c>
      <c r="C456" s="41" t="s">
        <v>642</v>
      </c>
      <c r="D456" s="61" t="s">
        <v>169</v>
      </c>
      <c r="E456" s="68" t="s">
        <v>1757</v>
      </c>
      <c r="F456" s="41" t="s">
        <v>1345</v>
      </c>
      <c r="G456" s="39" t="s">
        <v>428</v>
      </c>
      <c r="H456" s="39" t="s">
        <v>384</v>
      </c>
      <c r="I456" s="282" t="s">
        <v>185</v>
      </c>
      <c r="J456" s="283" t="s">
        <v>428</v>
      </c>
      <c r="K456" s="123" t="s">
        <v>388</v>
      </c>
      <c r="L456" s="41" t="s">
        <v>428</v>
      </c>
      <c r="M456" s="39" t="s">
        <v>859</v>
      </c>
      <c r="N456" s="39" t="s">
        <v>859</v>
      </c>
      <c r="O456" s="39" t="s">
        <v>859</v>
      </c>
      <c r="P456" s="39" t="s">
        <v>1747</v>
      </c>
      <c r="Q456" s="110">
        <v>0</v>
      </c>
      <c r="R456" s="110">
        <v>0</v>
      </c>
      <c r="S456" s="110"/>
      <c r="T456" s="244"/>
      <c r="U456" s="240"/>
      <c r="V456" s="21"/>
      <c r="W456" s="21"/>
      <c r="X456" s="21"/>
      <c r="Y456" s="21"/>
      <c r="Z456" s="21"/>
      <c r="AA456" s="21"/>
      <c r="AB456" s="21"/>
      <c r="AC456" s="21"/>
      <c r="AD456" s="21"/>
      <c r="AE456" s="21"/>
      <c r="AF456" s="21"/>
      <c r="AG456" s="21"/>
    </row>
    <row r="457" spans="1:33" ht="15.75" customHeight="1">
      <c r="A457" s="44" t="s">
        <v>109</v>
      </c>
      <c r="B457" s="44" t="s">
        <v>1311</v>
      </c>
      <c r="C457" s="41" t="s">
        <v>642</v>
      </c>
      <c r="D457" s="61" t="s">
        <v>169</v>
      </c>
      <c r="E457" s="68" t="s">
        <v>1759</v>
      </c>
      <c r="F457" s="41" t="s">
        <v>1345</v>
      </c>
      <c r="G457" s="39">
        <v>8504</v>
      </c>
      <c r="H457" s="39" t="s">
        <v>384</v>
      </c>
      <c r="I457" s="282" t="s">
        <v>185</v>
      </c>
      <c r="J457" s="277">
        <v>1</v>
      </c>
      <c r="K457" s="123" t="s">
        <v>388</v>
      </c>
      <c r="L457" s="41" t="s">
        <v>428</v>
      </c>
      <c r="M457" s="39" t="s">
        <v>859</v>
      </c>
      <c r="N457" s="39" t="s">
        <v>859</v>
      </c>
      <c r="O457" s="39" t="s">
        <v>859</v>
      </c>
      <c r="P457" s="39" t="s">
        <v>1799</v>
      </c>
      <c r="Q457" s="110">
        <v>0</v>
      </c>
      <c r="R457" s="110">
        <v>0</v>
      </c>
      <c r="S457" s="110"/>
      <c r="T457" s="278"/>
      <c r="U457" s="240"/>
      <c r="V457" s="21"/>
      <c r="W457" s="21"/>
      <c r="X457" s="21"/>
      <c r="Y457" s="21"/>
      <c r="Z457" s="21"/>
      <c r="AA457" s="21"/>
      <c r="AB457" s="21"/>
      <c r="AC457" s="21"/>
      <c r="AD457" s="21"/>
      <c r="AE457" s="21"/>
      <c r="AF457" s="21"/>
      <c r="AG457" s="21"/>
    </row>
    <row r="458" spans="1:33" ht="15.75" customHeight="1">
      <c r="A458" s="44" t="s">
        <v>109</v>
      </c>
      <c r="B458" s="44" t="s">
        <v>1311</v>
      </c>
      <c r="C458" s="41" t="s">
        <v>642</v>
      </c>
      <c r="D458" s="61" t="s">
        <v>169</v>
      </c>
      <c r="E458" s="68" t="s">
        <v>1760</v>
      </c>
      <c r="F458" s="41" t="s">
        <v>1345</v>
      </c>
      <c r="G458" s="39" t="s">
        <v>428</v>
      </c>
      <c r="H458" s="39" t="s">
        <v>384</v>
      </c>
      <c r="I458" s="282" t="s">
        <v>185</v>
      </c>
      <c r="J458" s="283" t="s">
        <v>428</v>
      </c>
      <c r="K458" s="123" t="s">
        <v>388</v>
      </c>
      <c r="L458" s="41" t="s">
        <v>428</v>
      </c>
      <c r="M458" s="39" t="s">
        <v>859</v>
      </c>
      <c r="N458" s="39" t="s">
        <v>859</v>
      </c>
      <c r="O458" s="39" t="s">
        <v>859</v>
      </c>
      <c r="P458" s="39" t="s">
        <v>1747</v>
      </c>
      <c r="Q458" s="110">
        <v>0</v>
      </c>
      <c r="R458" s="110">
        <v>0</v>
      </c>
      <c r="S458" s="110"/>
      <c r="T458" s="244"/>
      <c r="U458" s="240"/>
      <c r="V458" s="21"/>
      <c r="W458" s="21"/>
      <c r="X458" s="21"/>
      <c r="Y458" s="21"/>
      <c r="Z458" s="21"/>
      <c r="AA458" s="21"/>
      <c r="AB458" s="21"/>
      <c r="AC458" s="21"/>
      <c r="AD458" s="21"/>
      <c r="AE458" s="21"/>
      <c r="AF458" s="21"/>
      <c r="AG458" s="21"/>
    </row>
    <row r="459" spans="1:33" ht="15.75" customHeight="1">
      <c r="A459" s="44" t="s">
        <v>109</v>
      </c>
      <c r="B459" s="44" t="s">
        <v>1311</v>
      </c>
      <c r="C459" s="41" t="s">
        <v>642</v>
      </c>
      <c r="D459" s="61" t="s">
        <v>169</v>
      </c>
      <c r="E459" s="68" t="s">
        <v>1761</v>
      </c>
      <c r="F459" s="41" t="s">
        <v>1345</v>
      </c>
      <c r="G459" s="39">
        <v>0.5</v>
      </c>
      <c r="H459" s="39" t="s">
        <v>384</v>
      </c>
      <c r="I459" s="282" t="s">
        <v>185</v>
      </c>
      <c r="J459" s="277">
        <v>1</v>
      </c>
      <c r="K459" s="123" t="s">
        <v>388</v>
      </c>
      <c r="L459" s="41" t="s">
        <v>428</v>
      </c>
      <c r="M459" s="39" t="s">
        <v>859</v>
      </c>
      <c r="N459" s="39" t="s">
        <v>859</v>
      </c>
      <c r="O459" s="39" t="s">
        <v>859</v>
      </c>
      <c r="P459" s="39" t="s">
        <v>1747</v>
      </c>
      <c r="Q459" s="110">
        <v>32</v>
      </c>
      <c r="R459" s="110">
        <v>7</v>
      </c>
      <c r="S459" s="110" t="s">
        <v>1366</v>
      </c>
      <c r="T459" s="278"/>
      <c r="U459" s="240"/>
      <c r="V459" s="21"/>
      <c r="W459" s="21"/>
      <c r="X459" s="21"/>
      <c r="Y459" s="21"/>
      <c r="Z459" s="21"/>
      <c r="AA459" s="21"/>
      <c r="AB459" s="21"/>
      <c r="AC459" s="21"/>
      <c r="AD459" s="21"/>
      <c r="AE459" s="21"/>
      <c r="AF459" s="21"/>
      <c r="AG459" s="21"/>
    </row>
    <row r="460" spans="1:33" ht="15.75" customHeight="1">
      <c r="A460" s="44" t="s">
        <v>109</v>
      </c>
      <c r="B460" s="44" t="s">
        <v>1311</v>
      </c>
      <c r="C460" s="41" t="s">
        <v>642</v>
      </c>
      <c r="D460" s="61" t="s">
        <v>169</v>
      </c>
      <c r="E460" s="68" t="s">
        <v>1764</v>
      </c>
      <c r="F460" s="41" t="s">
        <v>1345</v>
      </c>
      <c r="G460" s="39">
        <v>1531</v>
      </c>
      <c r="H460" s="39" t="s">
        <v>384</v>
      </c>
      <c r="I460" s="282" t="s">
        <v>185</v>
      </c>
      <c r="J460" s="277">
        <v>1</v>
      </c>
      <c r="K460" s="123" t="s">
        <v>388</v>
      </c>
      <c r="L460" s="41" t="s">
        <v>428</v>
      </c>
      <c r="M460" s="39" t="s">
        <v>859</v>
      </c>
      <c r="N460" s="39" t="s">
        <v>859</v>
      </c>
      <c r="O460" s="39" t="s">
        <v>859</v>
      </c>
      <c r="P460" s="39" t="s">
        <v>1747</v>
      </c>
      <c r="Q460" s="110">
        <v>0</v>
      </c>
      <c r="R460" s="110">
        <v>0</v>
      </c>
      <c r="S460" s="110"/>
      <c r="T460" s="278"/>
      <c r="U460" s="240"/>
      <c r="V460" s="21"/>
      <c r="W460" s="21"/>
      <c r="X460" s="21"/>
      <c r="Y460" s="21"/>
      <c r="Z460" s="21"/>
      <c r="AA460" s="21"/>
      <c r="AB460" s="21"/>
      <c r="AC460" s="21"/>
      <c r="AD460" s="21"/>
      <c r="AE460" s="21"/>
      <c r="AF460" s="21"/>
      <c r="AG460" s="21"/>
    </row>
    <row r="461" spans="1:33" ht="15.75" customHeight="1">
      <c r="A461" s="44" t="s">
        <v>109</v>
      </c>
      <c r="B461" s="44" t="s">
        <v>1311</v>
      </c>
      <c r="C461" s="41" t="s">
        <v>642</v>
      </c>
      <c r="D461" s="61" t="s">
        <v>169</v>
      </c>
      <c r="E461" s="68" t="s">
        <v>1765</v>
      </c>
      <c r="F461" s="41" t="s">
        <v>1345</v>
      </c>
      <c r="G461" s="39" t="s">
        <v>428</v>
      </c>
      <c r="H461" s="39" t="s">
        <v>384</v>
      </c>
      <c r="I461" s="282" t="s">
        <v>185</v>
      </c>
      <c r="J461" s="283" t="s">
        <v>428</v>
      </c>
      <c r="K461" s="123" t="s">
        <v>388</v>
      </c>
      <c r="L461" s="41" t="s">
        <v>428</v>
      </c>
      <c r="M461" s="39" t="s">
        <v>859</v>
      </c>
      <c r="N461" s="39" t="s">
        <v>859</v>
      </c>
      <c r="O461" s="39" t="s">
        <v>859</v>
      </c>
      <c r="P461" s="39" t="s">
        <v>1747</v>
      </c>
      <c r="Q461" s="110">
        <v>0</v>
      </c>
      <c r="R461" s="110">
        <v>0</v>
      </c>
      <c r="S461" s="110"/>
      <c r="T461" s="244"/>
      <c r="U461" s="240"/>
      <c r="V461" s="21"/>
      <c r="W461" s="21"/>
      <c r="X461" s="21"/>
      <c r="Y461" s="21"/>
      <c r="Z461" s="21"/>
      <c r="AA461" s="21"/>
      <c r="AB461" s="21"/>
      <c r="AC461" s="21"/>
      <c r="AD461" s="21"/>
      <c r="AE461" s="21"/>
      <c r="AF461" s="21"/>
      <c r="AG461" s="21"/>
    </row>
    <row r="462" spans="1:33" ht="15.75" customHeight="1">
      <c r="A462" s="44" t="s">
        <v>109</v>
      </c>
      <c r="B462" s="44" t="s">
        <v>1311</v>
      </c>
      <c r="C462" s="41" t="s">
        <v>642</v>
      </c>
      <c r="D462" s="61" t="s">
        <v>169</v>
      </c>
      <c r="E462" s="68" t="s">
        <v>1772</v>
      </c>
      <c r="F462" s="41" t="s">
        <v>1345</v>
      </c>
      <c r="G462" s="39" t="s">
        <v>428</v>
      </c>
      <c r="H462" s="39" t="s">
        <v>384</v>
      </c>
      <c r="I462" s="282" t="s">
        <v>185</v>
      </c>
      <c r="J462" s="283" t="s">
        <v>428</v>
      </c>
      <c r="K462" s="123" t="s">
        <v>388</v>
      </c>
      <c r="L462" s="41" t="s">
        <v>428</v>
      </c>
      <c r="M462" s="39" t="s">
        <v>859</v>
      </c>
      <c r="N462" s="39" t="s">
        <v>859</v>
      </c>
      <c r="O462" s="39" t="s">
        <v>859</v>
      </c>
      <c r="P462" s="39" t="s">
        <v>1747</v>
      </c>
      <c r="Q462" s="110">
        <v>0</v>
      </c>
      <c r="R462" s="110">
        <v>0</v>
      </c>
      <c r="S462" s="110"/>
      <c r="T462" s="244"/>
      <c r="U462" s="240"/>
      <c r="V462" s="21"/>
      <c r="W462" s="21"/>
      <c r="X462" s="21"/>
      <c r="Y462" s="21"/>
      <c r="Z462" s="21"/>
      <c r="AA462" s="21"/>
      <c r="AB462" s="21"/>
      <c r="AC462" s="21"/>
      <c r="AD462" s="21"/>
      <c r="AE462" s="21"/>
      <c r="AF462" s="21"/>
      <c r="AG462" s="21"/>
    </row>
    <row r="463" spans="1:33" ht="15.75" customHeight="1">
      <c r="A463" s="44" t="s">
        <v>109</v>
      </c>
      <c r="B463" s="44" t="s">
        <v>1311</v>
      </c>
      <c r="C463" s="41" t="s">
        <v>642</v>
      </c>
      <c r="D463" s="61" t="s">
        <v>169</v>
      </c>
      <c r="E463" s="68" t="s">
        <v>1773</v>
      </c>
      <c r="F463" s="41" t="s">
        <v>1345</v>
      </c>
      <c r="G463" s="39" t="s">
        <v>428</v>
      </c>
      <c r="H463" s="39" t="s">
        <v>384</v>
      </c>
      <c r="I463" s="282" t="s">
        <v>185</v>
      </c>
      <c r="J463" s="283" t="s">
        <v>428</v>
      </c>
      <c r="K463" s="123" t="s">
        <v>388</v>
      </c>
      <c r="L463" s="41" t="s">
        <v>428</v>
      </c>
      <c r="M463" s="39" t="s">
        <v>859</v>
      </c>
      <c r="N463" s="39" t="s">
        <v>859</v>
      </c>
      <c r="O463" s="39" t="s">
        <v>859</v>
      </c>
      <c r="P463" s="39" t="s">
        <v>1747</v>
      </c>
      <c r="Q463" s="110">
        <v>0</v>
      </c>
      <c r="R463" s="110">
        <v>0</v>
      </c>
      <c r="S463" s="110"/>
      <c r="T463" s="244"/>
      <c r="U463" s="240"/>
      <c r="V463" s="21"/>
      <c r="W463" s="21"/>
      <c r="X463" s="21"/>
      <c r="Y463" s="21"/>
      <c r="Z463" s="21"/>
      <c r="AA463" s="21"/>
      <c r="AB463" s="21"/>
      <c r="AC463" s="21"/>
      <c r="AD463" s="21"/>
      <c r="AE463" s="21"/>
      <c r="AF463" s="21"/>
      <c r="AG463" s="21"/>
    </row>
    <row r="464" spans="1:33" ht="15.75" customHeight="1">
      <c r="A464" s="44" t="s">
        <v>109</v>
      </c>
      <c r="B464" s="44" t="s">
        <v>1311</v>
      </c>
      <c r="C464" s="41" t="s">
        <v>642</v>
      </c>
      <c r="D464" s="61" t="s">
        <v>169</v>
      </c>
      <c r="E464" s="68" t="s">
        <v>1774</v>
      </c>
      <c r="F464" s="41" t="s">
        <v>1345</v>
      </c>
      <c r="G464" s="39" t="s">
        <v>428</v>
      </c>
      <c r="H464" s="39" t="s">
        <v>384</v>
      </c>
      <c r="I464" s="282" t="s">
        <v>185</v>
      </c>
      <c r="J464" s="283" t="s">
        <v>428</v>
      </c>
      <c r="K464" s="123" t="s">
        <v>388</v>
      </c>
      <c r="L464" s="41" t="s">
        <v>428</v>
      </c>
      <c r="M464" s="39" t="s">
        <v>859</v>
      </c>
      <c r="N464" s="39" t="s">
        <v>859</v>
      </c>
      <c r="O464" s="39" t="s">
        <v>859</v>
      </c>
      <c r="P464" s="39" t="s">
        <v>1747</v>
      </c>
      <c r="Q464" s="110">
        <v>1</v>
      </c>
      <c r="R464" s="110">
        <v>1</v>
      </c>
      <c r="S464" s="110" t="s">
        <v>1366</v>
      </c>
      <c r="T464" s="244"/>
      <c r="U464" s="240"/>
      <c r="V464" s="21"/>
      <c r="W464" s="21"/>
      <c r="X464" s="21"/>
      <c r="Y464" s="21"/>
      <c r="Z464" s="21"/>
      <c r="AA464" s="21"/>
      <c r="AB464" s="21"/>
      <c r="AC464" s="21"/>
      <c r="AD464" s="21"/>
      <c r="AE464" s="21"/>
      <c r="AF464" s="21"/>
      <c r="AG464" s="21"/>
    </row>
    <row r="465" spans="1:33" ht="15.75" customHeight="1">
      <c r="A465" s="44" t="s">
        <v>109</v>
      </c>
      <c r="B465" s="44" t="s">
        <v>1311</v>
      </c>
      <c r="C465" s="41" t="s">
        <v>642</v>
      </c>
      <c r="D465" s="61" t="s">
        <v>169</v>
      </c>
      <c r="E465" s="68" t="s">
        <v>1797</v>
      </c>
      <c r="F465" s="41" t="s">
        <v>1345</v>
      </c>
      <c r="G465" s="39">
        <v>7</v>
      </c>
      <c r="H465" s="39" t="s">
        <v>384</v>
      </c>
      <c r="I465" s="282" t="s">
        <v>185</v>
      </c>
      <c r="J465" s="277">
        <v>1</v>
      </c>
      <c r="K465" s="123" t="s">
        <v>388</v>
      </c>
      <c r="L465" s="41" t="s">
        <v>428</v>
      </c>
      <c r="M465" s="39" t="s">
        <v>859</v>
      </c>
      <c r="N465" s="39" t="s">
        <v>859</v>
      </c>
      <c r="O465" s="39" t="s">
        <v>859</v>
      </c>
      <c r="P465" s="39" t="s">
        <v>1747</v>
      </c>
      <c r="Q465" s="110">
        <v>1</v>
      </c>
      <c r="R465" s="110">
        <v>1</v>
      </c>
      <c r="S465" s="110" t="s">
        <v>1366</v>
      </c>
      <c r="T465" s="278"/>
      <c r="U465" s="240"/>
      <c r="V465" s="21"/>
      <c r="W465" s="21"/>
      <c r="X465" s="21"/>
      <c r="Y465" s="21"/>
      <c r="Z465" s="21"/>
      <c r="AA465" s="21"/>
      <c r="AB465" s="21"/>
      <c r="AC465" s="21"/>
      <c r="AD465" s="21"/>
      <c r="AE465" s="21"/>
      <c r="AF465" s="21"/>
      <c r="AG465" s="21"/>
    </row>
    <row r="466" spans="1:33" ht="15.75" customHeight="1">
      <c r="A466" s="44" t="s">
        <v>109</v>
      </c>
      <c r="B466" s="44" t="s">
        <v>1311</v>
      </c>
      <c r="C466" s="41" t="s">
        <v>642</v>
      </c>
      <c r="D466" s="61" t="s">
        <v>169</v>
      </c>
      <c r="E466" s="68" t="s">
        <v>1778</v>
      </c>
      <c r="F466" s="41" t="s">
        <v>1345</v>
      </c>
      <c r="G466" s="39">
        <v>2</v>
      </c>
      <c r="H466" s="39" t="s">
        <v>384</v>
      </c>
      <c r="I466" s="282" t="s">
        <v>185</v>
      </c>
      <c r="J466" s="277">
        <v>1</v>
      </c>
      <c r="K466" s="123" t="s">
        <v>388</v>
      </c>
      <c r="L466" s="41" t="s">
        <v>428</v>
      </c>
      <c r="M466" s="39" t="s">
        <v>859</v>
      </c>
      <c r="N466" s="39" t="s">
        <v>859</v>
      </c>
      <c r="O466" s="39" t="s">
        <v>859</v>
      </c>
      <c r="P466" s="39" t="s">
        <v>1747</v>
      </c>
      <c r="Q466" s="110">
        <v>0</v>
      </c>
      <c r="R466" s="110">
        <v>0</v>
      </c>
      <c r="S466" s="110"/>
      <c r="T466" s="278"/>
      <c r="U466" s="240"/>
      <c r="V466" s="21"/>
      <c r="W466" s="21"/>
      <c r="X466" s="21"/>
      <c r="Y466" s="21"/>
      <c r="Z466" s="21"/>
      <c r="AA466" s="21"/>
      <c r="AB466" s="21"/>
      <c r="AC466" s="21"/>
      <c r="AD466" s="21"/>
      <c r="AE466" s="21"/>
      <c r="AF466" s="21"/>
      <c r="AG466" s="21"/>
    </row>
    <row r="467" spans="1:33" ht="15.75" customHeight="1">
      <c r="A467" s="44" t="s">
        <v>109</v>
      </c>
      <c r="B467" s="44" t="s">
        <v>1311</v>
      </c>
      <c r="C467" s="41" t="s">
        <v>642</v>
      </c>
      <c r="D467" s="61" t="s">
        <v>169</v>
      </c>
      <c r="E467" s="68" t="s">
        <v>1783</v>
      </c>
      <c r="F467" s="41" t="s">
        <v>1345</v>
      </c>
      <c r="G467" s="39">
        <v>936</v>
      </c>
      <c r="H467" s="39" t="s">
        <v>384</v>
      </c>
      <c r="I467" s="282" t="s">
        <v>185</v>
      </c>
      <c r="J467" s="277">
        <v>1</v>
      </c>
      <c r="K467" s="123" t="s">
        <v>388</v>
      </c>
      <c r="L467" s="41" t="s">
        <v>428</v>
      </c>
      <c r="M467" s="39" t="s">
        <v>859</v>
      </c>
      <c r="N467" s="39" t="s">
        <v>859</v>
      </c>
      <c r="O467" s="39" t="s">
        <v>859</v>
      </c>
      <c r="P467" s="39" t="s">
        <v>1799</v>
      </c>
      <c r="Q467" s="110">
        <v>0</v>
      </c>
      <c r="R467" s="110">
        <v>0</v>
      </c>
      <c r="S467" s="110"/>
      <c r="T467" s="278"/>
      <c r="U467" s="240"/>
      <c r="V467" s="21"/>
      <c r="W467" s="21"/>
      <c r="X467" s="21"/>
      <c r="Y467" s="21"/>
      <c r="Z467" s="21"/>
      <c r="AA467" s="21"/>
      <c r="AB467" s="21"/>
      <c r="AC467" s="21"/>
      <c r="AD467" s="21"/>
      <c r="AE467" s="21"/>
      <c r="AF467" s="21"/>
      <c r="AG467" s="21"/>
    </row>
    <row r="468" spans="1:33" ht="15.75" customHeight="1">
      <c r="A468" s="44" t="s">
        <v>109</v>
      </c>
      <c r="B468" s="44" t="s">
        <v>1311</v>
      </c>
      <c r="C468" s="41" t="s">
        <v>642</v>
      </c>
      <c r="D468" s="61" t="s">
        <v>169</v>
      </c>
      <c r="E468" s="68" t="s">
        <v>1785</v>
      </c>
      <c r="F468" s="41" t="s">
        <v>1345</v>
      </c>
      <c r="G468" s="39">
        <v>1302</v>
      </c>
      <c r="H468" s="39" t="s">
        <v>384</v>
      </c>
      <c r="I468" s="280">
        <v>0.5</v>
      </c>
      <c r="J468" s="277">
        <v>1</v>
      </c>
      <c r="K468" s="123" t="s">
        <v>388</v>
      </c>
      <c r="L468" s="41" t="s">
        <v>428</v>
      </c>
      <c r="M468" s="39" t="s">
        <v>859</v>
      </c>
      <c r="N468" s="39" t="s">
        <v>859</v>
      </c>
      <c r="O468" s="39" t="s">
        <v>859</v>
      </c>
      <c r="P468" s="39" t="s">
        <v>1800</v>
      </c>
      <c r="Q468" s="110">
        <v>0</v>
      </c>
      <c r="R468" s="110">
        <v>0</v>
      </c>
      <c r="S468" s="110"/>
      <c r="T468" s="278"/>
      <c r="U468" s="240"/>
      <c r="V468" s="21"/>
      <c r="W468" s="21"/>
      <c r="X468" s="21"/>
      <c r="Y468" s="21"/>
      <c r="Z468" s="21"/>
      <c r="AA468" s="21"/>
      <c r="AB468" s="21"/>
      <c r="AC468" s="21"/>
      <c r="AD468" s="21"/>
      <c r="AE468" s="21"/>
      <c r="AF468" s="21"/>
      <c r="AG468" s="21"/>
    </row>
    <row r="469" spans="1:33" ht="15.75" customHeight="1">
      <c r="A469" s="44" t="s">
        <v>109</v>
      </c>
      <c r="B469" s="44" t="s">
        <v>1311</v>
      </c>
      <c r="C469" s="41" t="s">
        <v>642</v>
      </c>
      <c r="D469" s="61" t="s">
        <v>169</v>
      </c>
      <c r="E469" s="68" t="s">
        <v>1801</v>
      </c>
      <c r="F469" s="41" t="s">
        <v>1345</v>
      </c>
      <c r="G469" s="39" t="s">
        <v>428</v>
      </c>
      <c r="H469" s="39" t="s">
        <v>384</v>
      </c>
      <c r="I469" s="282" t="s">
        <v>185</v>
      </c>
      <c r="J469" s="283" t="s">
        <v>428</v>
      </c>
      <c r="K469" s="123" t="s">
        <v>388</v>
      </c>
      <c r="L469" s="41" t="s">
        <v>428</v>
      </c>
      <c r="M469" s="39" t="s">
        <v>859</v>
      </c>
      <c r="N469" s="39" t="s">
        <v>859</v>
      </c>
      <c r="O469" s="39" t="s">
        <v>859</v>
      </c>
      <c r="P469" s="39" t="s">
        <v>1747</v>
      </c>
      <c r="Q469" s="110">
        <v>0</v>
      </c>
      <c r="R469" s="110">
        <v>0</v>
      </c>
      <c r="S469" s="110"/>
      <c r="T469" s="244"/>
      <c r="U469" s="240"/>
      <c r="V469" s="21"/>
      <c r="W469" s="21"/>
      <c r="X469" s="21"/>
      <c r="Y469" s="21"/>
      <c r="Z469" s="21"/>
      <c r="AA469" s="21"/>
      <c r="AB469" s="21"/>
      <c r="AC469" s="21"/>
      <c r="AD469" s="21"/>
      <c r="AE469" s="21"/>
      <c r="AF469" s="21"/>
      <c r="AG469" s="21"/>
    </row>
    <row r="470" spans="1:33" ht="15.75" customHeight="1">
      <c r="A470" s="44" t="s">
        <v>109</v>
      </c>
      <c r="B470" s="44" t="s">
        <v>1311</v>
      </c>
      <c r="C470" s="41" t="s">
        <v>642</v>
      </c>
      <c r="D470" s="61" t="s">
        <v>169</v>
      </c>
      <c r="E470" s="68" t="s">
        <v>1787</v>
      </c>
      <c r="F470" s="41" t="s">
        <v>1345</v>
      </c>
      <c r="G470" s="39">
        <v>1083</v>
      </c>
      <c r="H470" s="39" t="s">
        <v>384</v>
      </c>
      <c r="I470" s="282" t="s">
        <v>428</v>
      </c>
      <c r="J470" s="277">
        <v>1</v>
      </c>
      <c r="K470" s="123" t="s">
        <v>388</v>
      </c>
      <c r="L470" s="41" t="s">
        <v>428</v>
      </c>
      <c r="M470" s="39" t="s">
        <v>859</v>
      </c>
      <c r="N470" s="39" t="s">
        <v>859</v>
      </c>
      <c r="O470" s="39" t="s">
        <v>859</v>
      </c>
      <c r="P470" s="39" t="s">
        <v>1802</v>
      </c>
      <c r="Q470" s="110">
        <v>0</v>
      </c>
      <c r="R470" s="110">
        <v>0</v>
      </c>
      <c r="S470" s="110"/>
      <c r="T470" s="278"/>
      <c r="U470" s="240"/>
      <c r="V470" s="21"/>
      <c r="W470" s="21"/>
      <c r="X470" s="21"/>
      <c r="Y470" s="21"/>
      <c r="Z470" s="21"/>
      <c r="AA470" s="21"/>
      <c r="AB470" s="21"/>
      <c r="AC470" s="21"/>
      <c r="AD470" s="21"/>
      <c r="AE470" s="21"/>
      <c r="AF470" s="21"/>
      <c r="AG470" s="21"/>
    </row>
    <row r="471" spans="1:33" ht="15.75" customHeight="1">
      <c r="A471" s="44" t="s">
        <v>109</v>
      </c>
      <c r="B471" s="44" t="s">
        <v>1311</v>
      </c>
      <c r="C471" s="41" t="s">
        <v>642</v>
      </c>
      <c r="D471" s="61" t="s">
        <v>169</v>
      </c>
      <c r="E471" s="68" t="s">
        <v>1803</v>
      </c>
      <c r="F471" s="41" t="s">
        <v>1345</v>
      </c>
      <c r="G471" s="39" t="s">
        <v>428</v>
      </c>
      <c r="H471" s="39" t="s">
        <v>384</v>
      </c>
      <c r="I471" s="282" t="s">
        <v>185</v>
      </c>
      <c r="J471" s="283" t="s">
        <v>428</v>
      </c>
      <c r="K471" s="123" t="s">
        <v>388</v>
      </c>
      <c r="L471" s="41" t="s">
        <v>428</v>
      </c>
      <c r="M471" s="39" t="s">
        <v>859</v>
      </c>
      <c r="N471" s="39" t="s">
        <v>859</v>
      </c>
      <c r="O471" s="39" t="s">
        <v>859</v>
      </c>
      <c r="P471" s="39" t="s">
        <v>1747</v>
      </c>
      <c r="Q471" s="110">
        <v>4</v>
      </c>
      <c r="R471" s="110">
        <v>3</v>
      </c>
      <c r="S471" s="110" t="s">
        <v>1366</v>
      </c>
      <c r="T471" s="244"/>
      <c r="U471" s="240"/>
      <c r="V471" s="21"/>
      <c r="W471" s="21"/>
      <c r="X471" s="21"/>
      <c r="Y471" s="21"/>
      <c r="Z471" s="21"/>
      <c r="AA471" s="21"/>
      <c r="AB471" s="21"/>
      <c r="AC471" s="21"/>
      <c r="AD471" s="21"/>
      <c r="AE471" s="21"/>
      <c r="AF471" s="21"/>
      <c r="AG471" s="21"/>
    </row>
    <row r="472" spans="1:33" ht="15.75" customHeight="1">
      <c r="A472" s="44" t="s">
        <v>109</v>
      </c>
      <c r="B472" s="44" t="s">
        <v>1311</v>
      </c>
      <c r="C472" s="41" t="s">
        <v>642</v>
      </c>
      <c r="D472" s="61" t="s">
        <v>171</v>
      </c>
      <c r="E472" s="68" t="s">
        <v>1751</v>
      </c>
      <c r="F472" s="41" t="s">
        <v>1345</v>
      </c>
      <c r="G472" s="40">
        <v>30.066666666666666</v>
      </c>
      <c r="H472" s="39" t="s">
        <v>384</v>
      </c>
      <c r="I472" s="282" t="s">
        <v>185</v>
      </c>
      <c r="J472" s="277">
        <v>1</v>
      </c>
      <c r="K472" s="123" t="s">
        <v>388</v>
      </c>
      <c r="L472" s="41" t="s">
        <v>428</v>
      </c>
      <c r="M472" s="39" t="s">
        <v>859</v>
      </c>
      <c r="N472" s="39" t="s">
        <v>859</v>
      </c>
      <c r="O472" s="39" t="s">
        <v>859</v>
      </c>
      <c r="P472" s="39" t="s">
        <v>1747</v>
      </c>
      <c r="Q472" s="110">
        <v>291</v>
      </c>
      <c r="R472" s="110">
        <v>4</v>
      </c>
      <c r="S472" s="110" t="s">
        <v>1366</v>
      </c>
      <c r="T472" s="278"/>
      <c r="U472" s="240"/>
      <c r="V472" s="21"/>
      <c r="W472" s="21"/>
      <c r="X472" s="21"/>
      <c r="Y472" s="21"/>
      <c r="Z472" s="21"/>
      <c r="AA472" s="21"/>
      <c r="AB472" s="21"/>
      <c r="AC472" s="21"/>
      <c r="AD472" s="21"/>
      <c r="AE472" s="21"/>
      <c r="AF472" s="21"/>
      <c r="AG472" s="21"/>
    </row>
    <row r="473" spans="1:33" ht="15.75" customHeight="1">
      <c r="A473" s="44" t="s">
        <v>109</v>
      </c>
      <c r="B473" s="44" t="s">
        <v>1311</v>
      </c>
      <c r="C473" s="41" t="s">
        <v>642</v>
      </c>
      <c r="D473" s="61" t="s">
        <v>171</v>
      </c>
      <c r="E473" s="68" t="s">
        <v>1752</v>
      </c>
      <c r="F473" s="41" t="s">
        <v>1345</v>
      </c>
      <c r="G473" s="292">
        <v>0.3</v>
      </c>
      <c r="H473" s="39" t="s">
        <v>384</v>
      </c>
      <c r="I473" s="282" t="s">
        <v>185</v>
      </c>
      <c r="J473" s="277">
        <v>1</v>
      </c>
      <c r="K473" s="123" t="s">
        <v>388</v>
      </c>
      <c r="L473" s="41" t="s">
        <v>428</v>
      </c>
      <c r="M473" s="39" t="s">
        <v>859</v>
      </c>
      <c r="N473" s="39" t="s">
        <v>859</v>
      </c>
      <c r="O473" s="39" t="s">
        <v>859</v>
      </c>
      <c r="P473" s="39" t="s">
        <v>1747</v>
      </c>
      <c r="Q473" s="110">
        <v>7</v>
      </c>
      <c r="R473" s="110">
        <v>2</v>
      </c>
      <c r="S473" s="110" t="s">
        <v>1366</v>
      </c>
      <c r="T473" s="278"/>
      <c r="U473" s="240"/>
      <c r="V473" s="21"/>
      <c r="W473" s="21"/>
      <c r="X473" s="21"/>
      <c r="Y473" s="21"/>
      <c r="Z473" s="21"/>
      <c r="AA473" s="21"/>
      <c r="AB473" s="21"/>
      <c r="AC473" s="21"/>
      <c r="AD473" s="21"/>
      <c r="AE473" s="21"/>
      <c r="AF473" s="21"/>
      <c r="AG473" s="21"/>
    </row>
    <row r="474" spans="1:33" ht="15.75" customHeight="1">
      <c r="A474" s="44" t="s">
        <v>109</v>
      </c>
      <c r="B474" s="44" t="s">
        <v>1311</v>
      </c>
      <c r="C474" s="41" t="s">
        <v>642</v>
      </c>
      <c r="D474" s="61" t="s">
        <v>171</v>
      </c>
      <c r="E474" s="68" t="s">
        <v>1792</v>
      </c>
      <c r="F474" s="41" t="s">
        <v>1345</v>
      </c>
      <c r="G474" s="40">
        <v>1.8020000000000003</v>
      </c>
      <c r="H474" s="39" t="s">
        <v>384</v>
      </c>
      <c r="I474" s="282" t="s">
        <v>185</v>
      </c>
      <c r="J474" s="277">
        <v>1</v>
      </c>
      <c r="K474" s="123" t="s">
        <v>388</v>
      </c>
      <c r="L474" s="41" t="s">
        <v>428</v>
      </c>
      <c r="M474" s="39" t="s">
        <v>859</v>
      </c>
      <c r="N474" s="39" t="s">
        <v>859</v>
      </c>
      <c r="O474" s="39" t="s">
        <v>859</v>
      </c>
      <c r="P474" s="39" t="s">
        <v>1747</v>
      </c>
      <c r="Q474" s="110">
        <v>3</v>
      </c>
      <c r="R474" s="110">
        <v>1</v>
      </c>
      <c r="S474" s="110" t="s">
        <v>1366</v>
      </c>
      <c r="T474" s="278"/>
      <c r="U474" s="240"/>
      <c r="V474" s="21"/>
      <c r="W474" s="21"/>
      <c r="X474" s="21"/>
      <c r="Y474" s="21"/>
      <c r="Z474" s="21"/>
      <c r="AA474" s="21"/>
      <c r="AB474" s="21"/>
      <c r="AC474" s="21"/>
      <c r="AD474" s="21"/>
      <c r="AE474" s="21"/>
      <c r="AF474" s="21"/>
      <c r="AG474" s="21"/>
    </row>
    <row r="475" spans="1:33" ht="15.75" customHeight="1">
      <c r="A475" s="44" t="s">
        <v>109</v>
      </c>
      <c r="B475" s="44" t="s">
        <v>1311</v>
      </c>
      <c r="C475" s="41" t="s">
        <v>642</v>
      </c>
      <c r="D475" s="61" t="s">
        <v>171</v>
      </c>
      <c r="E475" s="68" t="s">
        <v>1804</v>
      </c>
      <c r="F475" s="41" t="s">
        <v>1345</v>
      </c>
      <c r="G475" s="39" t="s">
        <v>428</v>
      </c>
      <c r="H475" s="39" t="s">
        <v>384</v>
      </c>
      <c r="I475" s="282" t="s">
        <v>185</v>
      </c>
      <c r="J475" s="283" t="s">
        <v>428</v>
      </c>
      <c r="K475" s="123" t="s">
        <v>388</v>
      </c>
      <c r="L475" s="41" t="s">
        <v>428</v>
      </c>
      <c r="M475" s="39" t="s">
        <v>859</v>
      </c>
      <c r="N475" s="39" t="s">
        <v>859</v>
      </c>
      <c r="O475" s="39" t="s">
        <v>859</v>
      </c>
      <c r="P475" s="39" t="s">
        <v>1747</v>
      </c>
      <c r="Q475" s="110">
        <v>19</v>
      </c>
      <c r="R475" s="110">
        <v>1</v>
      </c>
      <c r="S475" s="110" t="s">
        <v>1366</v>
      </c>
      <c r="T475" s="244"/>
      <c r="U475" s="240"/>
      <c r="V475" s="21"/>
      <c r="W475" s="21"/>
      <c r="X475" s="21"/>
      <c r="Y475" s="21"/>
      <c r="Z475" s="21"/>
      <c r="AA475" s="21"/>
      <c r="AB475" s="21"/>
      <c r="AC475" s="21"/>
      <c r="AD475" s="21"/>
      <c r="AE475" s="21"/>
      <c r="AF475" s="21"/>
      <c r="AG475" s="21"/>
    </row>
    <row r="476" spans="1:33" ht="15.75" customHeight="1">
      <c r="A476" s="44" t="s">
        <v>109</v>
      </c>
      <c r="B476" s="44" t="s">
        <v>1311</v>
      </c>
      <c r="C476" s="41" t="s">
        <v>642</v>
      </c>
      <c r="D476" s="61" t="s">
        <v>171</v>
      </c>
      <c r="E476" s="68" t="s">
        <v>1759</v>
      </c>
      <c r="F476" s="41" t="s">
        <v>1345</v>
      </c>
      <c r="G476" s="40">
        <v>3841.0339999999997</v>
      </c>
      <c r="H476" s="39" t="s">
        <v>384</v>
      </c>
      <c r="I476" s="282" t="s">
        <v>185</v>
      </c>
      <c r="J476" s="277">
        <v>1</v>
      </c>
      <c r="K476" s="123" t="s">
        <v>388</v>
      </c>
      <c r="L476" s="41" t="s">
        <v>428</v>
      </c>
      <c r="M476" s="39" t="s">
        <v>859</v>
      </c>
      <c r="N476" s="39" t="s">
        <v>859</v>
      </c>
      <c r="O476" s="39" t="s">
        <v>859</v>
      </c>
      <c r="P476" s="39" t="s">
        <v>1805</v>
      </c>
      <c r="Q476" s="110">
        <v>0</v>
      </c>
      <c r="R476" s="110">
        <v>0</v>
      </c>
      <c r="S476" s="110"/>
      <c r="T476" s="278"/>
      <c r="U476" s="240"/>
      <c r="V476" s="21"/>
      <c r="W476" s="21"/>
      <c r="X476" s="21"/>
      <c r="Y476" s="21"/>
      <c r="Z476" s="21"/>
      <c r="AA476" s="21"/>
      <c r="AB476" s="21"/>
      <c r="AC476" s="21"/>
      <c r="AD476" s="21"/>
      <c r="AE476" s="21"/>
      <c r="AF476" s="21"/>
      <c r="AG476" s="21"/>
    </row>
    <row r="477" spans="1:33" ht="15.75" customHeight="1">
      <c r="A477" s="44" t="s">
        <v>109</v>
      </c>
      <c r="B477" s="44" t="s">
        <v>1311</v>
      </c>
      <c r="C477" s="41" t="s">
        <v>642</v>
      </c>
      <c r="D477" s="61" t="s">
        <v>171</v>
      </c>
      <c r="E477" s="68" t="s">
        <v>1760</v>
      </c>
      <c r="F477" s="41" t="s">
        <v>1345</v>
      </c>
      <c r="G477" s="39" t="s">
        <v>428</v>
      </c>
      <c r="H477" s="39" t="s">
        <v>384</v>
      </c>
      <c r="I477" s="282" t="s">
        <v>185</v>
      </c>
      <c r="J477" s="283" t="s">
        <v>428</v>
      </c>
      <c r="K477" s="123" t="s">
        <v>388</v>
      </c>
      <c r="L477" s="41" t="s">
        <v>428</v>
      </c>
      <c r="M477" s="39" t="s">
        <v>859</v>
      </c>
      <c r="N477" s="39" t="s">
        <v>859</v>
      </c>
      <c r="O477" s="39" t="s">
        <v>859</v>
      </c>
      <c r="P477" s="39" t="s">
        <v>1747</v>
      </c>
      <c r="Q477" s="110">
        <v>0</v>
      </c>
      <c r="R477" s="110">
        <v>0</v>
      </c>
      <c r="S477" s="110"/>
      <c r="T477" s="244"/>
      <c r="U477" s="240"/>
      <c r="V477" s="21"/>
      <c r="W477" s="21"/>
      <c r="X477" s="21"/>
      <c r="Y477" s="21"/>
      <c r="Z477" s="21"/>
      <c r="AA477" s="21"/>
      <c r="AB477" s="21"/>
      <c r="AC477" s="21"/>
      <c r="AD477" s="21"/>
      <c r="AE477" s="21"/>
      <c r="AF477" s="21"/>
      <c r="AG477" s="21"/>
    </row>
    <row r="478" spans="1:33" ht="15.75" customHeight="1">
      <c r="A478" s="44" t="s">
        <v>109</v>
      </c>
      <c r="B478" s="44" t="s">
        <v>1311</v>
      </c>
      <c r="C478" s="41" t="s">
        <v>642</v>
      </c>
      <c r="D478" s="61" t="s">
        <v>171</v>
      </c>
      <c r="E478" s="68" t="s">
        <v>1761</v>
      </c>
      <c r="F478" s="41" t="s">
        <v>1345</v>
      </c>
      <c r="G478" s="40">
        <v>3.7866666666666671</v>
      </c>
      <c r="H478" s="39" t="s">
        <v>384</v>
      </c>
      <c r="I478" s="282" t="s">
        <v>185</v>
      </c>
      <c r="J478" s="277">
        <v>1</v>
      </c>
      <c r="K478" s="123" t="s">
        <v>388</v>
      </c>
      <c r="L478" s="41" t="s">
        <v>428</v>
      </c>
      <c r="M478" s="39" t="s">
        <v>859</v>
      </c>
      <c r="N478" s="39" t="s">
        <v>859</v>
      </c>
      <c r="O478" s="39" t="s">
        <v>859</v>
      </c>
      <c r="P478" s="39" t="s">
        <v>1747</v>
      </c>
      <c r="Q478" s="110">
        <v>16</v>
      </c>
      <c r="R478" s="110">
        <v>7</v>
      </c>
      <c r="S478" s="110" t="s">
        <v>1366</v>
      </c>
      <c r="T478" s="278"/>
      <c r="U478" s="240"/>
      <c r="V478" s="21"/>
      <c r="W478" s="21"/>
      <c r="X478" s="21"/>
      <c r="Y478" s="21"/>
      <c r="Z478" s="21"/>
      <c r="AA478" s="21"/>
      <c r="AB478" s="21"/>
      <c r="AC478" s="21"/>
      <c r="AD478" s="21"/>
      <c r="AE478" s="21"/>
      <c r="AF478" s="21"/>
      <c r="AG478" s="21"/>
    </row>
    <row r="479" spans="1:33" ht="15.75" customHeight="1">
      <c r="A479" s="44" t="s">
        <v>109</v>
      </c>
      <c r="B479" s="44" t="s">
        <v>1311</v>
      </c>
      <c r="C479" s="41" t="s">
        <v>642</v>
      </c>
      <c r="D479" s="61" t="s">
        <v>171</v>
      </c>
      <c r="E479" s="68" t="s">
        <v>1765</v>
      </c>
      <c r="F479" s="41" t="s">
        <v>1345</v>
      </c>
      <c r="G479" s="39" t="s">
        <v>428</v>
      </c>
      <c r="H479" s="39" t="s">
        <v>384</v>
      </c>
      <c r="I479" s="282" t="s">
        <v>185</v>
      </c>
      <c r="J479" s="283" t="s">
        <v>428</v>
      </c>
      <c r="K479" s="123" t="s">
        <v>388</v>
      </c>
      <c r="L479" s="41" t="s">
        <v>428</v>
      </c>
      <c r="M479" s="39" t="s">
        <v>859</v>
      </c>
      <c r="N479" s="39" t="s">
        <v>859</v>
      </c>
      <c r="O479" s="39" t="s">
        <v>859</v>
      </c>
      <c r="P479" s="39" t="s">
        <v>1747</v>
      </c>
      <c r="Q479" s="110">
        <v>0</v>
      </c>
      <c r="R479" s="110">
        <v>0</v>
      </c>
      <c r="S479" s="110"/>
      <c r="T479" s="244"/>
      <c r="U479" s="240"/>
      <c r="V479" s="21"/>
      <c r="W479" s="21"/>
      <c r="X479" s="21"/>
      <c r="Y479" s="21"/>
      <c r="Z479" s="21"/>
      <c r="AA479" s="21"/>
      <c r="AB479" s="21"/>
      <c r="AC479" s="21"/>
      <c r="AD479" s="21"/>
      <c r="AE479" s="21"/>
      <c r="AF479" s="21"/>
      <c r="AG479" s="21"/>
    </row>
    <row r="480" spans="1:33" ht="15.75" customHeight="1">
      <c r="A480" s="44" t="s">
        <v>109</v>
      </c>
      <c r="B480" s="44" t="s">
        <v>1311</v>
      </c>
      <c r="C480" s="41" t="s">
        <v>642</v>
      </c>
      <c r="D480" s="61" t="s">
        <v>171</v>
      </c>
      <c r="E480" s="68" t="s">
        <v>1772</v>
      </c>
      <c r="F480" s="41" t="s">
        <v>1345</v>
      </c>
      <c r="G480" s="292">
        <v>2.3333333333333334E-2</v>
      </c>
      <c r="H480" s="39" t="s">
        <v>384</v>
      </c>
      <c r="I480" s="282" t="s">
        <v>185</v>
      </c>
      <c r="J480" s="283" t="s">
        <v>428</v>
      </c>
      <c r="K480" s="123" t="s">
        <v>388</v>
      </c>
      <c r="L480" s="41" t="s">
        <v>428</v>
      </c>
      <c r="M480" s="39" t="s">
        <v>859</v>
      </c>
      <c r="N480" s="39" t="s">
        <v>859</v>
      </c>
      <c r="O480" s="39" t="s">
        <v>859</v>
      </c>
      <c r="P480" s="39" t="s">
        <v>1747</v>
      </c>
      <c r="Q480" s="110">
        <v>0</v>
      </c>
      <c r="R480" s="110">
        <v>0</v>
      </c>
      <c r="S480" s="110"/>
      <c r="T480" s="244"/>
      <c r="U480" s="240"/>
      <c r="V480" s="21"/>
      <c r="W480" s="21"/>
      <c r="X480" s="21"/>
      <c r="Y480" s="21"/>
      <c r="Z480" s="21"/>
      <c r="AA480" s="21"/>
      <c r="AB480" s="21"/>
      <c r="AC480" s="21"/>
      <c r="AD480" s="21"/>
      <c r="AE480" s="21"/>
      <c r="AF480" s="21"/>
      <c r="AG480" s="21"/>
    </row>
    <row r="481" spans="1:33" ht="15.75" customHeight="1">
      <c r="A481" s="44" t="s">
        <v>109</v>
      </c>
      <c r="B481" s="44" t="s">
        <v>1311</v>
      </c>
      <c r="C481" s="41" t="s">
        <v>642</v>
      </c>
      <c r="D481" s="61" t="s">
        <v>171</v>
      </c>
      <c r="E481" s="68" t="s">
        <v>1773</v>
      </c>
      <c r="F481" s="41" t="s">
        <v>1345</v>
      </c>
      <c r="G481" s="39" t="s">
        <v>428</v>
      </c>
      <c r="H481" s="39" t="s">
        <v>384</v>
      </c>
      <c r="I481" s="282" t="s">
        <v>185</v>
      </c>
      <c r="J481" s="283" t="s">
        <v>428</v>
      </c>
      <c r="K481" s="123" t="s">
        <v>388</v>
      </c>
      <c r="L481" s="41" t="s">
        <v>428</v>
      </c>
      <c r="M481" s="39" t="s">
        <v>859</v>
      </c>
      <c r="N481" s="39" t="s">
        <v>859</v>
      </c>
      <c r="O481" s="39" t="s">
        <v>859</v>
      </c>
      <c r="P481" s="39" t="s">
        <v>1747</v>
      </c>
      <c r="Q481" s="110">
        <v>0</v>
      </c>
      <c r="R481" s="110">
        <v>0</v>
      </c>
      <c r="S481" s="110"/>
      <c r="T481" s="244"/>
      <c r="U481" s="240"/>
      <c r="V481" s="21"/>
      <c r="W481" s="21"/>
      <c r="X481" s="21"/>
      <c r="Y481" s="21"/>
      <c r="Z481" s="21"/>
      <c r="AA481" s="21"/>
      <c r="AB481" s="21"/>
      <c r="AC481" s="21"/>
      <c r="AD481" s="21"/>
      <c r="AE481" s="21"/>
      <c r="AF481" s="21"/>
      <c r="AG481" s="21"/>
    </row>
    <row r="482" spans="1:33" ht="15.75" customHeight="1">
      <c r="A482" s="44" t="s">
        <v>109</v>
      </c>
      <c r="B482" s="44" t="s">
        <v>1311</v>
      </c>
      <c r="C482" s="41" t="s">
        <v>642</v>
      </c>
      <c r="D482" s="61" t="s">
        <v>171</v>
      </c>
      <c r="E482" s="68" t="s">
        <v>1774</v>
      </c>
      <c r="F482" s="41" t="s">
        <v>1345</v>
      </c>
      <c r="G482" s="292">
        <v>0.06</v>
      </c>
      <c r="H482" s="39" t="s">
        <v>384</v>
      </c>
      <c r="I482" s="282" t="s">
        <v>185</v>
      </c>
      <c r="J482" s="283" t="s">
        <v>428</v>
      </c>
      <c r="K482" s="123" t="s">
        <v>388</v>
      </c>
      <c r="L482" s="41" t="s">
        <v>428</v>
      </c>
      <c r="M482" s="39" t="s">
        <v>859</v>
      </c>
      <c r="N482" s="39" t="s">
        <v>859</v>
      </c>
      <c r="O482" s="39" t="s">
        <v>859</v>
      </c>
      <c r="P482" s="39" t="s">
        <v>1747</v>
      </c>
      <c r="Q482" s="110">
        <v>1</v>
      </c>
      <c r="R482" s="110">
        <v>1</v>
      </c>
      <c r="S482" s="110" t="s">
        <v>1366</v>
      </c>
      <c r="T482" s="244"/>
      <c r="U482" s="240"/>
      <c r="V482" s="21"/>
      <c r="W482" s="21"/>
      <c r="X482" s="21"/>
      <c r="Y482" s="21"/>
      <c r="Z482" s="21"/>
      <c r="AA482" s="21"/>
      <c r="AB482" s="21"/>
      <c r="AC482" s="21"/>
      <c r="AD482" s="21"/>
      <c r="AE482" s="21"/>
      <c r="AF482" s="21"/>
      <c r="AG482" s="21"/>
    </row>
    <row r="483" spans="1:33" ht="15.75" customHeight="1">
      <c r="A483" s="44" t="s">
        <v>109</v>
      </c>
      <c r="B483" s="44" t="s">
        <v>1311</v>
      </c>
      <c r="C483" s="41" t="s">
        <v>642</v>
      </c>
      <c r="D483" s="61" t="s">
        <v>171</v>
      </c>
      <c r="E483" s="68" t="s">
        <v>1797</v>
      </c>
      <c r="F483" s="41" t="s">
        <v>1345</v>
      </c>
      <c r="G483" s="40">
        <v>131.38166666666666</v>
      </c>
      <c r="H483" s="39" t="s">
        <v>384</v>
      </c>
      <c r="I483" s="282" t="s">
        <v>185</v>
      </c>
      <c r="J483" s="277">
        <v>1</v>
      </c>
      <c r="K483" s="123" t="s">
        <v>388</v>
      </c>
      <c r="L483" s="41" t="s">
        <v>428</v>
      </c>
      <c r="M483" s="39" t="s">
        <v>859</v>
      </c>
      <c r="N483" s="39" t="s">
        <v>859</v>
      </c>
      <c r="O483" s="39" t="s">
        <v>859</v>
      </c>
      <c r="P483" s="39" t="s">
        <v>1747</v>
      </c>
      <c r="Q483" s="110">
        <v>1</v>
      </c>
      <c r="R483" s="110">
        <v>1</v>
      </c>
      <c r="S483" s="110" t="s">
        <v>1366</v>
      </c>
      <c r="T483" s="278"/>
      <c r="U483" s="240"/>
      <c r="V483" s="21"/>
      <c r="W483" s="21"/>
      <c r="X483" s="21"/>
      <c r="Y483" s="21"/>
      <c r="Z483" s="21"/>
      <c r="AA483" s="21"/>
      <c r="AB483" s="21"/>
      <c r="AC483" s="21"/>
      <c r="AD483" s="21"/>
      <c r="AE483" s="21"/>
      <c r="AF483" s="21"/>
      <c r="AG483" s="21"/>
    </row>
    <row r="484" spans="1:33" ht="15.75" customHeight="1">
      <c r="A484" s="44" t="s">
        <v>109</v>
      </c>
      <c r="B484" s="44" t="s">
        <v>1311</v>
      </c>
      <c r="C484" s="41" t="s">
        <v>642</v>
      </c>
      <c r="D484" s="61" t="s">
        <v>171</v>
      </c>
      <c r="E484" s="68" t="s">
        <v>1778</v>
      </c>
      <c r="F484" s="41" t="s">
        <v>1345</v>
      </c>
      <c r="G484" s="40">
        <v>10.883666666666665</v>
      </c>
      <c r="H484" s="39" t="s">
        <v>384</v>
      </c>
      <c r="I484" s="282" t="s">
        <v>185</v>
      </c>
      <c r="J484" s="277">
        <v>1</v>
      </c>
      <c r="K484" s="123" t="s">
        <v>388</v>
      </c>
      <c r="L484" s="41" t="s">
        <v>428</v>
      </c>
      <c r="M484" s="39" t="s">
        <v>859</v>
      </c>
      <c r="N484" s="39" t="s">
        <v>859</v>
      </c>
      <c r="O484" s="39" t="s">
        <v>859</v>
      </c>
      <c r="P484" s="39" t="s">
        <v>1747</v>
      </c>
      <c r="Q484" s="110">
        <v>0</v>
      </c>
      <c r="R484" s="110">
        <v>0</v>
      </c>
      <c r="S484" s="110"/>
      <c r="T484" s="278"/>
      <c r="U484" s="240"/>
      <c r="V484" s="21"/>
      <c r="W484" s="21"/>
      <c r="X484" s="21"/>
      <c r="Y484" s="21"/>
      <c r="Z484" s="21"/>
      <c r="AA484" s="21"/>
      <c r="AB484" s="21"/>
      <c r="AC484" s="21"/>
      <c r="AD484" s="21"/>
      <c r="AE484" s="21"/>
      <c r="AF484" s="21"/>
      <c r="AG484" s="21"/>
    </row>
    <row r="485" spans="1:33" ht="15.75" customHeight="1">
      <c r="A485" s="44" t="s">
        <v>109</v>
      </c>
      <c r="B485" s="44" t="s">
        <v>1311</v>
      </c>
      <c r="C485" s="41" t="s">
        <v>642</v>
      </c>
      <c r="D485" s="61" t="s">
        <v>171</v>
      </c>
      <c r="E485" s="68" t="s">
        <v>1783</v>
      </c>
      <c r="F485" s="41" t="s">
        <v>1345</v>
      </c>
      <c r="G485" s="40">
        <v>414.93566666666669</v>
      </c>
      <c r="H485" s="39" t="s">
        <v>384</v>
      </c>
      <c r="I485" s="282" t="s">
        <v>185</v>
      </c>
      <c r="J485" s="277">
        <v>1</v>
      </c>
      <c r="K485" s="123" t="s">
        <v>388</v>
      </c>
      <c r="L485" s="41" t="s">
        <v>428</v>
      </c>
      <c r="M485" s="39" t="s">
        <v>859</v>
      </c>
      <c r="N485" s="39" t="s">
        <v>859</v>
      </c>
      <c r="O485" s="39" t="s">
        <v>859</v>
      </c>
      <c r="P485" s="39" t="s">
        <v>1805</v>
      </c>
      <c r="Q485" s="110">
        <v>0</v>
      </c>
      <c r="R485" s="110">
        <v>0</v>
      </c>
      <c r="S485" s="110"/>
      <c r="T485" s="278"/>
      <c r="U485" s="240"/>
      <c r="V485" s="21"/>
      <c r="W485" s="21"/>
      <c r="X485" s="21"/>
      <c r="Y485" s="21"/>
      <c r="Z485" s="21"/>
      <c r="AA485" s="21"/>
      <c r="AB485" s="21"/>
      <c r="AC485" s="21"/>
      <c r="AD485" s="21"/>
      <c r="AE485" s="21"/>
      <c r="AF485" s="21"/>
      <c r="AG485" s="21"/>
    </row>
    <row r="486" spans="1:33" ht="15.75" customHeight="1">
      <c r="A486" s="44" t="s">
        <v>109</v>
      </c>
      <c r="B486" s="44" t="s">
        <v>1311</v>
      </c>
      <c r="C486" s="41" t="s">
        <v>642</v>
      </c>
      <c r="D486" s="61" t="s">
        <v>171</v>
      </c>
      <c r="E486" s="68" t="s">
        <v>1785</v>
      </c>
      <c r="F486" s="41" t="s">
        <v>1345</v>
      </c>
      <c r="G486" s="40">
        <v>1507.4899999999998</v>
      </c>
      <c r="H486" s="39" t="s">
        <v>384</v>
      </c>
      <c r="I486" s="282" t="s">
        <v>428</v>
      </c>
      <c r="J486" s="277">
        <v>1</v>
      </c>
      <c r="K486" s="123" t="s">
        <v>388</v>
      </c>
      <c r="L486" s="41" t="s">
        <v>428</v>
      </c>
      <c r="M486" s="39" t="s">
        <v>859</v>
      </c>
      <c r="N486" s="39" t="s">
        <v>859</v>
      </c>
      <c r="O486" s="39" t="s">
        <v>859</v>
      </c>
      <c r="P486" s="39" t="s">
        <v>1806</v>
      </c>
      <c r="Q486" s="110">
        <v>2</v>
      </c>
      <c r="R486" s="110">
        <v>1</v>
      </c>
      <c r="S486" s="110" t="s">
        <v>1366</v>
      </c>
      <c r="T486" s="278"/>
      <c r="U486" s="240"/>
      <c r="V486" s="21"/>
      <c r="W486" s="21"/>
      <c r="X486" s="21"/>
      <c r="Y486" s="21"/>
      <c r="Z486" s="21"/>
      <c r="AA486" s="21"/>
      <c r="AB486" s="21"/>
      <c r="AC486" s="21"/>
      <c r="AD486" s="21"/>
      <c r="AE486" s="21"/>
      <c r="AF486" s="21"/>
      <c r="AG486" s="21"/>
    </row>
    <row r="487" spans="1:33" ht="15.75" customHeight="1">
      <c r="A487" s="44" t="s">
        <v>109</v>
      </c>
      <c r="B487" s="44" t="s">
        <v>1311</v>
      </c>
      <c r="C487" s="41" t="s">
        <v>642</v>
      </c>
      <c r="D487" s="61" t="s">
        <v>171</v>
      </c>
      <c r="E487" s="68" t="s">
        <v>1801</v>
      </c>
      <c r="F487" s="41" t="s">
        <v>1345</v>
      </c>
      <c r="G487" s="39" t="s">
        <v>428</v>
      </c>
      <c r="H487" s="39" t="s">
        <v>384</v>
      </c>
      <c r="I487" s="282" t="s">
        <v>185</v>
      </c>
      <c r="J487" s="283" t="s">
        <v>428</v>
      </c>
      <c r="K487" s="123" t="s">
        <v>388</v>
      </c>
      <c r="L487" s="41" t="s">
        <v>428</v>
      </c>
      <c r="M487" s="39" t="s">
        <v>859</v>
      </c>
      <c r="N487" s="39" t="s">
        <v>859</v>
      </c>
      <c r="O487" s="39" t="s">
        <v>859</v>
      </c>
      <c r="P487" s="39" t="s">
        <v>1747</v>
      </c>
      <c r="Q487" s="110">
        <v>0</v>
      </c>
      <c r="R487" s="110">
        <v>0</v>
      </c>
      <c r="S487" s="110"/>
      <c r="T487" s="244"/>
      <c r="U487" s="240"/>
      <c r="V487" s="21"/>
      <c r="W487" s="21"/>
      <c r="X487" s="21"/>
      <c r="Y487" s="21"/>
      <c r="Z487" s="21"/>
      <c r="AA487" s="21"/>
      <c r="AB487" s="21"/>
      <c r="AC487" s="21"/>
      <c r="AD487" s="21"/>
      <c r="AE487" s="21"/>
      <c r="AF487" s="21"/>
      <c r="AG487" s="21"/>
    </row>
    <row r="488" spans="1:33" ht="15.75" customHeight="1">
      <c r="A488" s="44" t="s">
        <v>109</v>
      </c>
      <c r="B488" s="44" t="s">
        <v>1311</v>
      </c>
      <c r="C488" s="41" t="s">
        <v>642</v>
      </c>
      <c r="D488" s="61" t="s">
        <v>171</v>
      </c>
      <c r="E488" s="68" t="s">
        <v>1787</v>
      </c>
      <c r="F488" s="41" t="s">
        <v>1345</v>
      </c>
      <c r="G488" s="40">
        <v>10282.120666666668</v>
      </c>
      <c r="H488" s="39" t="s">
        <v>384</v>
      </c>
      <c r="I488" s="282" t="s">
        <v>185</v>
      </c>
      <c r="J488" s="277">
        <v>1</v>
      </c>
      <c r="K488" s="123" t="s">
        <v>388</v>
      </c>
      <c r="L488" s="41" t="s">
        <v>428</v>
      </c>
      <c r="M488" s="39" t="s">
        <v>859</v>
      </c>
      <c r="N488" s="39" t="s">
        <v>14</v>
      </c>
      <c r="O488" s="39" t="s">
        <v>14</v>
      </c>
      <c r="P488" s="39"/>
      <c r="Q488" s="110">
        <v>357</v>
      </c>
      <c r="R488" s="110">
        <v>1</v>
      </c>
      <c r="S488" s="110"/>
      <c r="T488" s="278"/>
      <c r="U488" s="240"/>
      <c r="V488" s="21"/>
      <c r="W488" s="21"/>
      <c r="X488" s="21"/>
      <c r="Y488" s="21"/>
      <c r="Z488" s="21"/>
      <c r="AA488" s="21"/>
      <c r="AB488" s="21"/>
      <c r="AC488" s="21"/>
      <c r="AD488" s="21"/>
      <c r="AE488" s="21"/>
      <c r="AF488" s="21"/>
      <c r="AG488" s="21"/>
    </row>
    <row r="489" spans="1:33" ht="15.75" customHeight="1">
      <c r="A489" s="44" t="s">
        <v>109</v>
      </c>
      <c r="B489" s="44" t="s">
        <v>1311</v>
      </c>
      <c r="C489" s="41" t="s">
        <v>642</v>
      </c>
      <c r="D489" s="61" t="s">
        <v>171</v>
      </c>
      <c r="E489" s="68" t="s">
        <v>1803</v>
      </c>
      <c r="F489" s="41" t="s">
        <v>1345</v>
      </c>
      <c r="G489" s="292">
        <v>8.3333333333333329E-2</v>
      </c>
      <c r="H489" s="39" t="s">
        <v>384</v>
      </c>
      <c r="I489" s="282" t="s">
        <v>185</v>
      </c>
      <c r="J489" s="277">
        <v>1</v>
      </c>
      <c r="K489" s="123" t="s">
        <v>388</v>
      </c>
      <c r="L489" s="41" t="s">
        <v>428</v>
      </c>
      <c r="M489" s="39" t="s">
        <v>859</v>
      </c>
      <c r="N489" s="39" t="s">
        <v>859</v>
      </c>
      <c r="O489" s="39" t="s">
        <v>859</v>
      </c>
      <c r="P489" s="39" t="s">
        <v>1747</v>
      </c>
      <c r="Q489" s="110">
        <v>2</v>
      </c>
      <c r="R489" s="110">
        <v>2</v>
      </c>
      <c r="S489" s="110" t="s">
        <v>1366</v>
      </c>
      <c r="T489" s="278"/>
      <c r="U489" s="240"/>
      <c r="V489" s="21"/>
      <c r="W489" s="21"/>
      <c r="X489" s="21"/>
      <c r="Y489" s="21"/>
      <c r="Z489" s="21"/>
      <c r="AA489" s="21"/>
      <c r="AB489" s="21"/>
      <c r="AC489" s="21"/>
      <c r="AD489" s="21"/>
      <c r="AE489" s="21"/>
      <c r="AF489" s="21"/>
      <c r="AG489" s="21"/>
    </row>
    <row r="490" spans="1:33" ht="15.75" customHeight="1">
      <c r="A490" s="44" t="s">
        <v>109</v>
      </c>
      <c r="B490" s="44" t="s">
        <v>1311</v>
      </c>
      <c r="C490" s="41" t="s">
        <v>642</v>
      </c>
      <c r="D490" s="41" t="s">
        <v>175</v>
      </c>
      <c r="E490" s="68" t="s">
        <v>1369</v>
      </c>
      <c r="F490" s="41" t="s">
        <v>1345</v>
      </c>
      <c r="G490" s="122" t="s">
        <v>428</v>
      </c>
      <c r="H490" s="294" t="s">
        <v>388</v>
      </c>
      <c r="I490" s="293" t="s">
        <v>428</v>
      </c>
      <c r="J490" s="283" t="s">
        <v>428</v>
      </c>
      <c r="K490" s="294" t="s">
        <v>388</v>
      </c>
      <c r="L490" s="627" t="s">
        <v>433</v>
      </c>
      <c r="M490" s="630" t="s">
        <v>859</v>
      </c>
      <c r="N490" s="630" t="s">
        <v>859</v>
      </c>
      <c r="O490" s="630" t="s">
        <v>859</v>
      </c>
      <c r="P490" s="39"/>
      <c r="Q490" s="102">
        <v>0</v>
      </c>
      <c r="R490" s="102">
        <v>0</v>
      </c>
      <c r="S490" s="110"/>
      <c r="T490" s="244"/>
      <c r="U490" s="240"/>
      <c r="V490" s="21"/>
      <c r="W490" s="21"/>
      <c r="X490" s="21"/>
      <c r="Y490" s="21"/>
      <c r="Z490" s="21"/>
      <c r="AA490" s="21"/>
      <c r="AB490" s="21"/>
      <c r="AC490" s="21"/>
      <c r="AD490" s="21"/>
      <c r="AE490" s="21"/>
      <c r="AF490" s="21"/>
      <c r="AG490" s="21"/>
    </row>
    <row r="491" spans="1:33" ht="15.75" customHeight="1">
      <c r="A491" s="44" t="s">
        <v>109</v>
      </c>
      <c r="B491" s="44" t="s">
        <v>1311</v>
      </c>
      <c r="C491" s="41" t="s">
        <v>642</v>
      </c>
      <c r="D491" s="41" t="s">
        <v>175</v>
      </c>
      <c r="E491" s="68" t="s">
        <v>1807</v>
      </c>
      <c r="F491" s="631" t="s">
        <v>1345</v>
      </c>
      <c r="G491" s="122" t="s">
        <v>428</v>
      </c>
      <c r="H491" s="294" t="s">
        <v>388</v>
      </c>
      <c r="I491" s="293" t="s">
        <v>428</v>
      </c>
      <c r="J491" s="283" t="s">
        <v>428</v>
      </c>
      <c r="K491" s="294" t="s">
        <v>388</v>
      </c>
      <c r="L491" s="627" t="s">
        <v>433</v>
      </c>
      <c r="M491" s="630" t="s">
        <v>859</v>
      </c>
      <c r="N491" s="630" t="s">
        <v>859</v>
      </c>
      <c r="O491" s="630" t="s">
        <v>859</v>
      </c>
      <c r="P491" s="39"/>
      <c r="Q491" s="102">
        <v>0</v>
      </c>
      <c r="R491" s="102">
        <v>0</v>
      </c>
      <c r="S491" s="110"/>
      <c r="T491" s="244"/>
      <c r="U491" s="240"/>
      <c r="V491" s="21"/>
      <c r="W491" s="21"/>
      <c r="X491" s="21"/>
      <c r="Y491" s="21"/>
      <c r="Z491" s="21"/>
      <c r="AA491" s="21"/>
      <c r="AB491" s="21"/>
      <c r="AC491" s="21"/>
      <c r="AD491" s="21"/>
      <c r="AE491" s="21"/>
      <c r="AF491" s="21"/>
      <c r="AG491" s="21"/>
    </row>
    <row r="492" spans="1:33" ht="15.75" customHeight="1">
      <c r="A492" s="44" t="s">
        <v>109</v>
      </c>
      <c r="B492" s="44" t="s">
        <v>1311</v>
      </c>
      <c r="C492" s="41" t="s">
        <v>642</v>
      </c>
      <c r="D492" s="41" t="s">
        <v>175</v>
      </c>
      <c r="E492" s="68" t="s">
        <v>1808</v>
      </c>
      <c r="F492" s="631" t="s">
        <v>1809</v>
      </c>
      <c r="G492" s="122">
        <v>208</v>
      </c>
      <c r="H492" s="294" t="s">
        <v>388</v>
      </c>
      <c r="I492" s="293" t="s">
        <v>428</v>
      </c>
      <c r="J492" s="277">
        <v>0.4</v>
      </c>
      <c r="K492" s="294" t="s">
        <v>388</v>
      </c>
      <c r="L492" s="627" t="s">
        <v>428</v>
      </c>
      <c r="M492" s="630" t="s">
        <v>859</v>
      </c>
      <c r="N492" s="630" t="s">
        <v>14</v>
      </c>
      <c r="O492" s="630" t="s">
        <v>14</v>
      </c>
      <c r="P492" s="627" t="s">
        <v>1810</v>
      </c>
      <c r="Q492" s="102">
        <v>4944</v>
      </c>
      <c r="R492" s="102">
        <v>3</v>
      </c>
      <c r="S492" s="110" t="s">
        <v>1811</v>
      </c>
      <c r="T492" s="278"/>
      <c r="U492" s="240"/>
      <c r="V492" s="21"/>
      <c r="W492" s="21"/>
      <c r="X492" s="21"/>
      <c r="Y492" s="21"/>
      <c r="Z492" s="21"/>
      <c r="AA492" s="21"/>
      <c r="AB492" s="21"/>
      <c r="AC492" s="21"/>
      <c r="AD492" s="21"/>
      <c r="AE492" s="21"/>
      <c r="AF492" s="21"/>
      <c r="AG492" s="21"/>
    </row>
    <row r="493" spans="1:33" ht="15.75" customHeight="1">
      <c r="A493" s="44" t="s">
        <v>109</v>
      </c>
      <c r="B493" s="44" t="s">
        <v>1311</v>
      </c>
      <c r="C493" s="41" t="s">
        <v>642</v>
      </c>
      <c r="D493" s="41" t="s">
        <v>175</v>
      </c>
      <c r="E493" s="68" t="s">
        <v>1808</v>
      </c>
      <c r="F493" s="631" t="s">
        <v>1812</v>
      </c>
      <c r="G493" s="122">
        <v>182</v>
      </c>
      <c r="H493" s="294" t="s">
        <v>388</v>
      </c>
      <c r="I493" s="293" t="s">
        <v>428</v>
      </c>
      <c r="J493" s="277">
        <v>1</v>
      </c>
      <c r="K493" s="294" t="s">
        <v>388</v>
      </c>
      <c r="L493" s="627" t="s">
        <v>433</v>
      </c>
      <c r="M493" s="630" t="s">
        <v>859</v>
      </c>
      <c r="N493" s="630" t="s">
        <v>14</v>
      </c>
      <c r="O493" s="630" t="s">
        <v>14</v>
      </c>
      <c r="P493" s="627" t="s">
        <v>1813</v>
      </c>
      <c r="Q493" s="102">
        <v>2694</v>
      </c>
      <c r="R493" s="102">
        <v>1</v>
      </c>
      <c r="S493" s="110" t="s">
        <v>1814</v>
      </c>
      <c r="T493" s="278"/>
      <c r="U493" s="240"/>
      <c r="V493" s="21"/>
      <c r="W493" s="21"/>
      <c r="X493" s="21"/>
      <c r="Y493" s="21"/>
      <c r="Z493" s="21"/>
      <c r="AA493" s="21"/>
      <c r="AB493" s="21"/>
      <c r="AC493" s="21"/>
      <c r="AD493" s="21"/>
      <c r="AE493" s="21"/>
      <c r="AF493" s="21"/>
      <c r="AG493" s="21"/>
    </row>
    <row r="494" spans="1:33" ht="15.75" customHeight="1">
      <c r="A494" s="44" t="s">
        <v>109</v>
      </c>
      <c r="B494" s="44" t="s">
        <v>1311</v>
      </c>
      <c r="C494" s="41" t="s">
        <v>642</v>
      </c>
      <c r="D494" s="41" t="s">
        <v>175</v>
      </c>
      <c r="E494" s="68" t="s">
        <v>1815</v>
      </c>
      <c r="F494" s="631" t="s">
        <v>1345</v>
      </c>
      <c r="G494" s="122" t="s">
        <v>428</v>
      </c>
      <c r="H494" s="294" t="s">
        <v>388</v>
      </c>
      <c r="I494" s="293" t="s">
        <v>428</v>
      </c>
      <c r="J494" s="283" t="s">
        <v>428</v>
      </c>
      <c r="K494" s="294" t="s">
        <v>388</v>
      </c>
      <c r="L494" s="627" t="s">
        <v>433</v>
      </c>
      <c r="M494" s="630" t="s">
        <v>859</v>
      </c>
      <c r="N494" s="630" t="s">
        <v>859</v>
      </c>
      <c r="O494" s="630" t="s">
        <v>859</v>
      </c>
      <c r="P494" s="39"/>
      <c r="Q494" s="102">
        <v>0</v>
      </c>
      <c r="R494" s="102">
        <v>0</v>
      </c>
      <c r="S494" s="110"/>
      <c r="T494" s="244"/>
      <c r="U494" s="240"/>
      <c r="V494" s="21"/>
      <c r="W494" s="21"/>
      <c r="X494" s="21"/>
      <c r="Y494" s="21"/>
      <c r="Z494" s="21"/>
      <c r="AA494" s="21"/>
      <c r="AB494" s="21"/>
      <c r="AC494" s="21"/>
      <c r="AD494" s="21"/>
      <c r="AE494" s="21"/>
      <c r="AF494" s="21"/>
      <c r="AG494" s="21"/>
    </row>
    <row r="495" spans="1:33" ht="15.75" customHeight="1">
      <c r="A495" s="44" t="s">
        <v>109</v>
      </c>
      <c r="B495" s="44" t="s">
        <v>1311</v>
      </c>
      <c r="C495" s="41" t="s">
        <v>642</v>
      </c>
      <c r="D495" s="41" t="s">
        <v>175</v>
      </c>
      <c r="E495" s="68" t="s">
        <v>1423</v>
      </c>
      <c r="F495" s="631" t="s">
        <v>1345</v>
      </c>
      <c r="G495" s="122" t="s">
        <v>428</v>
      </c>
      <c r="H495" s="294" t="s">
        <v>388</v>
      </c>
      <c r="I495" s="293" t="s">
        <v>428</v>
      </c>
      <c r="J495" s="283" t="s">
        <v>428</v>
      </c>
      <c r="K495" s="294" t="s">
        <v>388</v>
      </c>
      <c r="L495" s="627" t="s">
        <v>433</v>
      </c>
      <c r="M495" s="630" t="s">
        <v>859</v>
      </c>
      <c r="N495" s="630" t="s">
        <v>859</v>
      </c>
      <c r="O495" s="630" t="s">
        <v>859</v>
      </c>
      <c r="P495" s="39"/>
      <c r="Q495" s="102">
        <v>0</v>
      </c>
      <c r="R495" s="102">
        <v>0</v>
      </c>
      <c r="S495" s="110"/>
      <c r="T495" s="244"/>
      <c r="U495" s="240"/>
      <c r="V495" s="21"/>
      <c r="W495" s="21"/>
      <c r="X495" s="21"/>
      <c r="Y495" s="21"/>
      <c r="Z495" s="21"/>
      <c r="AA495" s="21"/>
      <c r="AB495" s="21"/>
      <c r="AC495" s="21"/>
      <c r="AD495" s="21"/>
      <c r="AE495" s="21"/>
      <c r="AF495" s="21"/>
      <c r="AG495" s="21"/>
    </row>
    <row r="496" spans="1:33" ht="15.75" customHeight="1">
      <c r="A496" s="44" t="s">
        <v>109</v>
      </c>
      <c r="B496" s="44" t="s">
        <v>1311</v>
      </c>
      <c r="C496" s="41" t="s">
        <v>642</v>
      </c>
      <c r="D496" s="41" t="s">
        <v>175</v>
      </c>
      <c r="E496" s="68" t="s">
        <v>1816</v>
      </c>
      <c r="F496" s="631" t="s">
        <v>1345</v>
      </c>
      <c r="G496" s="122" t="s">
        <v>428</v>
      </c>
      <c r="H496" s="294" t="s">
        <v>388</v>
      </c>
      <c r="I496" s="293" t="s">
        <v>428</v>
      </c>
      <c r="J496" s="283" t="s">
        <v>428</v>
      </c>
      <c r="K496" s="294" t="s">
        <v>388</v>
      </c>
      <c r="L496" s="627" t="s">
        <v>433</v>
      </c>
      <c r="M496" s="630" t="s">
        <v>859</v>
      </c>
      <c r="N496" s="630" t="s">
        <v>859</v>
      </c>
      <c r="O496" s="630" t="s">
        <v>859</v>
      </c>
      <c r="P496" s="39"/>
      <c r="Q496" s="102">
        <v>0</v>
      </c>
      <c r="R496" s="102">
        <v>0</v>
      </c>
      <c r="S496" s="110"/>
      <c r="T496" s="244"/>
      <c r="U496" s="240"/>
      <c r="V496" s="21"/>
      <c r="W496" s="21"/>
      <c r="X496" s="21"/>
      <c r="Y496" s="21"/>
      <c r="Z496" s="21"/>
      <c r="AA496" s="21"/>
      <c r="AB496" s="21"/>
      <c r="AC496" s="21"/>
      <c r="AD496" s="21"/>
      <c r="AE496" s="21"/>
      <c r="AF496" s="21"/>
      <c r="AG496" s="21"/>
    </row>
    <row r="497" spans="1:33" ht="15.75" customHeight="1">
      <c r="A497" s="44" t="s">
        <v>109</v>
      </c>
      <c r="B497" s="44" t="s">
        <v>1311</v>
      </c>
      <c r="C497" s="41" t="s">
        <v>642</v>
      </c>
      <c r="D497" s="41" t="s">
        <v>175</v>
      </c>
      <c r="E497" s="68" t="s">
        <v>1817</v>
      </c>
      <c r="F497" s="631" t="s">
        <v>1809</v>
      </c>
      <c r="G497" s="122">
        <v>6</v>
      </c>
      <c r="H497" s="294" t="s">
        <v>388</v>
      </c>
      <c r="I497" s="293" t="s">
        <v>428</v>
      </c>
      <c r="J497" s="277">
        <v>0.22</v>
      </c>
      <c r="K497" s="294" t="s">
        <v>388</v>
      </c>
      <c r="L497" s="627" t="s">
        <v>433</v>
      </c>
      <c r="M497" s="630" t="s">
        <v>859</v>
      </c>
      <c r="N497" s="630" t="s">
        <v>14</v>
      </c>
      <c r="O497" s="630" t="s">
        <v>14</v>
      </c>
      <c r="P497" s="627" t="s">
        <v>1810</v>
      </c>
      <c r="Q497" s="102">
        <v>909</v>
      </c>
      <c r="R497" s="102">
        <v>3</v>
      </c>
      <c r="S497" s="110" t="s">
        <v>1818</v>
      </c>
      <c r="T497" s="278"/>
      <c r="U497" s="240"/>
      <c r="V497" s="21"/>
      <c r="W497" s="21"/>
      <c r="X497" s="21"/>
      <c r="Y497" s="21"/>
      <c r="Z497" s="21"/>
      <c r="AA497" s="21"/>
      <c r="AB497" s="21"/>
      <c r="AC497" s="21"/>
      <c r="AD497" s="21"/>
      <c r="AE497" s="21"/>
      <c r="AF497" s="21"/>
      <c r="AG497" s="21"/>
    </row>
    <row r="498" spans="1:33" ht="15.75" customHeight="1">
      <c r="A498" s="44" t="s">
        <v>109</v>
      </c>
      <c r="B498" s="44" t="s">
        <v>1311</v>
      </c>
      <c r="C498" s="41" t="s">
        <v>642</v>
      </c>
      <c r="D498" s="41" t="s">
        <v>175</v>
      </c>
      <c r="E498" s="68" t="s">
        <v>1817</v>
      </c>
      <c r="F498" s="631" t="s">
        <v>1812</v>
      </c>
      <c r="G498" s="122">
        <v>3</v>
      </c>
      <c r="H498" s="294" t="s">
        <v>388</v>
      </c>
      <c r="I498" s="293" t="s">
        <v>428</v>
      </c>
      <c r="J498" s="277">
        <v>1</v>
      </c>
      <c r="K498" s="294" t="s">
        <v>388</v>
      </c>
      <c r="L498" s="627" t="s">
        <v>433</v>
      </c>
      <c r="M498" s="630" t="s">
        <v>859</v>
      </c>
      <c r="N498" s="630" t="s">
        <v>14</v>
      </c>
      <c r="O498" s="630" t="s">
        <v>14</v>
      </c>
      <c r="P498" s="627" t="s">
        <v>1813</v>
      </c>
      <c r="Q498" s="102">
        <v>1000</v>
      </c>
      <c r="R498" s="102">
        <v>1</v>
      </c>
      <c r="S498" s="110" t="s">
        <v>1819</v>
      </c>
      <c r="T498" s="278"/>
      <c r="U498" s="240"/>
      <c r="V498" s="21"/>
      <c r="W498" s="21"/>
      <c r="X498" s="21"/>
      <c r="Y498" s="21"/>
      <c r="Z498" s="21"/>
      <c r="AA498" s="21"/>
      <c r="AB498" s="21"/>
      <c r="AC498" s="21"/>
      <c r="AD498" s="21"/>
      <c r="AE498" s="21"/>
      <c r="AF498" s="21"/>
      <c r="AG498" s="21"/>
    </row>
    <row r="499" spans="1:33" ht="15.75" customHeight="1">
      <c r="A499" s="44" t="s">
        <v>109</v>
      </c>
      <c r="B499" s="44" t="s">
        <v>1311</v>
      </c>
      <c r="C499" s="41" t="s">
        <v>642</v>
      </c>
      <c r="D499" s="41" t="s">
        <v>175</v>
      </c>
      <c r="E499" s="68" t="s">
        <v>1820</v>
      </c>
      <c r="F499" s="631" t="s">
        <v>1345</v>
      </c>
      <c r="G499" s="122" t="s">
        <v>428</v>
      </c>
      <c r="H499" s="294" t="s">
        <v>388</v>
      </c>
      <c r="I499" s="293" t="s">
        <v>428</v>
      </c>
      <c r="J499" s="283" t="s">
        <v>428</v>
      </c>
      <c r="K499" s="294" t="s">
        <v>388</v>
      </c>
      <c r="L499" s="627" t="s">
        <v>433</v>
      </c>
      <c r="M499" s="630" t="s">
        <v>859</v>
      </c>
      <c r="N499" s="630" t="s">
        <v>859</v>
      </c>
      <c r="O499" s="630" t="s">
        <v>859</v>
      </c>
      <c r="P499" s="39"/>
      <c r="Q499" s="102">
        <v>0</v>
      </c>
      <c r="R499" s="102">
        <v>0</v>
      </c>
      <c r="S499" s="110"/>
      <c r="T499" s="244"/>
      <c r="U499" s="240"/>
      <c r="V499" s="21"/>
      <c r="W499" s="21"/>
      <c r="X499" s="21"/>
      <c r="Y499" s="21"/>
      <c r="Z499" s="21"/>
      <c r="AA499" s="21"/>
      <c r="AB499" s="21"/>
      <c r="AC499" s="21"/>
      <c r="AD499" s="21"/>
      <c r="AE499" s="21"/>
      <c r="AF499" s="21"/>
      <c r="AG499" s="21"/>
    </row>
    <row r="500" spans="1:33" ht="15.75" customHeight="1" thickBot="1">
      <c r="A500" s="295" t="s">
        <v>109</v>
      </c>
      <c r="B500" s="295" t="s">
        <v>1311</v>
      </c>
      <c r="C500" s="296" t="s">
        <v>642</v>
      </c>
      <c r="D500" s="296" t="s">
        <v>175</v>
      </c>
      <c r="E500" s="297" t="s">
        <v>1821</v>
      </c>
      <c r="F500" s="298" t="s">
        <v>1345</v>
      </c>
      <c r="G500" s="299" t="s">
        <v>428</v>
      </c>
      <c r="H500" s="300" t="s">
        <v>388</v>
      </c>
      <c r="I500" s="300" t="s">
        <v>428</v>
      </c>
      <c r="J500" s="300" t="s">
        <v>428</v>
      </c>
      <c r="K500" s="300" t="s">
        <v>388</v>
      </c>
      <c r="L500" s="301" t="s">
        <v>433</v>
      </c>
      <c r="M500" s="302" t="s">
        <v>859</v>
      </c>
      <c r="N500" s="302" t="s">
        <v>859</v>
      </c>
      <c r="O500" s="302" t="s">
        <v>859</v>
      </c>
      <c r="P500" s="303"/>
      <c r="Q500" s="102">
        <v>0</v>
      </c>
      <c r="R500" s="102">
        <v>0</v>
      </c>
      <c r="S500" s="110"/>
      <c r="T500" s="244"/>
      <c r="U500" s="240"/>
      <c r="V500" s="21"/>
      <c r="W500" s="21"/>
      <c r="X500" s="21"/>
      <c r="Y500" s="21"/>
      <c r="Z500" s="21"/>
      <c r="AA500" s="21"/>
      <c r="AB500" s="21"/>
      <c r="AC500" s="21"/>
      <c r="AD500" s="21"/>
      <c r="AE500" s="21"/>
      <c r="AF500" s="21"/>
      <c r="AG500" s="21"/>
    </row>
    <row r="501" spans="1:33" ht="15.75" customHeight="1">
      <c r="A501" s="304" t="s">
        <v>109</v>
      </c>
      <c r="B501" s="632" t="s">
        <v>1311</v>
      </c>
      <c r="C501" s="633" t="s">
        <v>644</v>
      </c>
      <c r="D501" s="305" t="s">
        <v>153</v>
      </c>
      <c r="E501" s="306" t="s">
        <v>1389</v>
      </c>
      <c r="F501" s="307" t="s">
        <v>1587</v>
      </c>
      <c r="G501" s="281">
        <v>1</v>
      </c>
      <c r="H501" s="308" t="s">
        <v>384</v>
      </c>
      <c r="I501" s="634" t="s">
        <v>185</v>
      </c>
      <c r="J501" s="309">
        <v>0.22764489716975053</v>
      </c>
      <c r="K501" s="310" t="s">
        <v>386</v>
      </c>
      <c r="L501" s="311" t="s">
        <v>428</v>
      </c>
      <c r="M501" s="304" t="s">
        <v>859</v>
      </c>
      <c r="N501" s="304" t="s">
        <v>14</v>
      </c>
      <c r="O501" s="312" t="s">
        <v>14</v>
      </c>
      <c r="P501" s="313" t="s">
        <v>1822</v>
      </c>
      <c r="Q501" s="314">
        <v>3</v>
      </c>
      <c r="R501" s="314">
        <v>3</v>
      </c>
      <c r="S501" s="110" t="s">
        <v>1361</v>
      </c>
      <c r="T501" s="278"/>
      <c r="U501" s="315"/>
      <c r="V501" s="316"/>
      <c r="W501" s="316"/>
      <c r="X501" s="316"/>
      <c r="Y501" s="316"/>
      <c r="Z501" s="316"/>
      <c r="AA501" s="316"/>
      <c r="AB501" s="316"/>
      <c r="AC501" s="316"/>
      <c r="AD501" s="316"/>
      <c r="AE501" s="316"/>
      <c r="AF501" s="316"/>
      <c r="AG501" s="316"/>
    </row>
    <row r="502" spans="1:33" ht="15.75" customHeight="1">
      <c r="A502" s="304" t="s">
        <v>109</v>
      </c>
      <c r="B502" s="632" t="s">
        <v>1311</v>
      </c>
      <c r="C502" s="633" t="s">
        <v>644</v>
      </c>
      <c r="D502" s="305" t="s">
        <v>153</v>
      </c>
      <c r="E502" s="317" t="s">
        <v>1823</v>
      </c>
      <c r="F502" s="307" t="s">
        <v>1587</v>
      </c>
      <c r="G502" s="39" t="s">
        <v>428</v>
      </c>
      <c r="H502" s="318" t="s">
        <v>384</v>
      </c>
      <c r="I502" s="319" t="s">
        <v>185</v>
      </c>
      <c r="J502" s="320">
        <v>0</v>
      </c>
      <c r="K502" s="321" t="s">
        <v>386</v>
      </c>
      <c r="L502" s="322" t="s">
        <v>428</v>
      </c>
      <c r="M502" s="323" t="s">
        <v>859</v>
      </c>
      <c r="N502" s="323" t="s">
        <v>14</v>
      </c>
      <c r="O502" s="324" t="s">
        <v>14</v>
      </c>
      <c r="P502" s="325" t="s">
        <v>1822</v>
      </c>
      <c r="Q502" s="314">
        <v>26</v>
      </c>
      <c r="R502" s="314">
        <v>12</v>
      </c>
      <c r="S502" s="110"/>
      <c r="T502" s="278"/>
      <c r="U502" s="315"/>
      <c r="V502" s="316"/>
      <c r="W502" s="316"/>
      <c r="X502" s="316"/>
      <c r="Y502" s="316"/>
      <c r="Z502" s="316"/>
      <c r="AA502" s="316"/>
      <c r="AB502" s="316"/>
      <c r="AC502" s="316"/>
      <c r="AD502" s="316"/>
      <c r="AE502" s="316"/>
      <c r="AF502" s="316"/>
      <c r="AG502" s="316"/>
    </row>
    <row r="503" spans="1:33" ht="15.75" customHeight="1">
      <c r="A503" s="304" t="s">
        <v>109</v>
      </c>
      <c r="B503" s="632" t="s">
        <v>1311</v>
      </c>
      <c r="C503" s="633" t="s">
        <v>644</v>
      </c>
      <c r="D503" s="305" t="s">
        <v>153</v>
      </c>
      <c r="E503" s="317" t="s">
        <v>1402</v>
      </c>
      <c r="F503" s="307" t="s">
        <v>1587</v>
      </c>
      <c r="G503" s="39">
        <v>4</v>
      </c>
      <c r="H503" s="318" t="s">
        <v>384</v>
      </c>
      <c r="I503" s="319" t="s">
        <v>185</v>
      </c>
      <c r="J503" s="320">
        <v>0.6</v>
      </c>
      <c r="K503" s="321" t="s">
        <v>386</v>
      </c>
      <c r="L503" s="322" t="s">
        <v>428</v>
      </c>
      <c r="M503" s="323" t="s">
        <v>859</v>
      </c>
      <c r="N503" s="323" t="s">
        <v>14</v>
      </c>
      <c r="O503" s="324" t="s">
        <v>14</v>
      </c>
      <c r="P503" s="325" t="s">
        <v>1822</v>
      </c>
      <c r="Q503" s="314">
        <v>0</v>
      </c>
      <c r="R503" s="314">
        <v>0</v>
      </c>
      <c r="S503" s="110" t="s">
        <v>1359</v>
      </c>
      <c r="T503" s="278"/>
      <c r="U503" s="315"/>
      <c r="V503" s="316"/>
      <c r="W503" s="316"/>
      <c r="X503" s="316"/>
      <c r="Y503" s="316"/>
      <c r="Z503" s="316"/>
      <c r="AA503" s="316"/>
      <c r="AB503" s="316"/>
      <c r="AC503" s="316"/>
      <c r="AD503" s="316"/>
      <c r="AE503" s="316"/>
      <c r="AF503" s="316"/>
      <c r="AG503" s="316"/>
    </row>
    <row r="504" spans="1:33" ht="15.75" customHeight="1">
      <c r="A504" s="304" t="s">
        <v>109</v>
      </c>
      <c r="B504" s="632" t="s">
        <v>1311</v>
      </c>
      <c r="C504" s="633" t="s">
        <v>644</v>
      </c>
      <c r="D504" s="305" t="s">
        <v>153</v>
      </c>
      <c r="E504" s="317" t="s">
        <v>1419</v>
      </c>
      <c r="F504" s="307" t="s">
        <v>1587</v>
      </c>
      <c r="G504" s="39">
        <v>0</v>
      </c>
      <c r="H504" s="318" t="s">
        <v>384</v>
      </c>
      <c r="I504" s="319" t="s">
        <v>185</v>
      </c>
      <c r="J504" s="320">
        <v>8.0613959530634438E-2</v>
      </c>
      <c r="K504" s="321" t="s">
        <v>386</v>
      </c>
      <c r="L504" s="322" t="s">
        <v>428</v>
      </c>
      <c r="M504" s="323" t="s">
        <v>859</v>
      </c>
      <c r="N504" s="323" t="s">
        <v>14</v>
      </c>
      <c r="O504" s="324" t="s">
        <v>14</v>
      </c>
      <c r="P504" s="325" t="s">
        <v>1822</v>
      </c>
      <c r="Q504" s="314">
        <v>0</v>
      </c>
      <c r="R504" s="314">
        <v>0</v>
      </c>
      <c r="S504" s="110" t="s">
        <v>1359</v>
      </c>
      <c r="T504" s="278"/>
      <c r="U504" s="315"/>
      <c r="V504" s="316"/>
      <c r="W504" s="316"/>
      <c r="X504" s="316"/>
      <c r="Y504" s="316"/>
      <c r="Z504" s="316"/>
      <c r="AA504" s="316"/>
      <c r="AB504" s="316"/>
      <c r="AC504" s="316"/>
      <c r="AD504" s="316"/>
      <c r="AE504" s="316"/>
      <c r="AF504" s="316"/>
      <c r="AG504" s="316"/>
    </row>
    <row r="505" spans="1:33" ht="15.75" customHeight="1">
      <c r="A505" s="304" t="s">
        <v>109</v>
      </c>
      <c r="B505" s="632" t="s">
        <v>1311</v>
      </c>
      <c r="C505" s="633" t="s">
        <v>644</v>
      </c>
      <c r="D505" s="305" t="s">
        <v>153</v>
      </c>
      <c r="E505" s="317" t="s">
        <v>1477</v>
      </c>
      <c r="F505" s="307" t="s">
        <v>1587</v>
      </c>
      <c r="G505" s="39" t="s">
        <v>428</v>
      </c>
      <c r="H505" s="318" t="s">
        <v>384</v>
      </c>
      <c r="I505" s="319" t="s">
        <v>185</v>
      </c>
      <c r="J505" s="320">
        <v>0</v>
      </c>
      <c r="K505" s="321" t="s">
        <v>386</v>
      </c>
      <c r="L505" s="322" t="s">
        <v>428</v>
      </c>
      <c r="M505" s="323" t="s">
        <v>859</v>
      </c>
      <c r="N505" s="323" t="s">
        <v>14</v>
      </c>
      <c r="O505" s="324" t="s">
        <v>14</v>
      </c>
      <c r="P505" s="325" t="s">
        <v>1822</v>
      </c>
      <c r="Q505" s="314">
        <v>0</v>
      </c>
      <c r="R505" s="314">
        <v>0</v>
      </c>
      <c r="S505" s="110" t="s">
        <v>1359</v>
      </c>
      <c r="T505" s="278"/>
      <c r="U505" s="315"/>
      <c r="V505" s="316"/>
      <c r="W505" s="316"/>
      <c r="X505" s="316"/>
      <c r="Y505" s="316"/>
      <c r="Z505" s="316"/>
      <c r="AA505" s="316"/>
      <c r="AB505" s="316"/>
      <c r="AC505" s="316"/>
      <c r="AD505" s="316"/>
      <c r="AE505" s="316"/>
      <c r="AF505" s="316"/>
      <c r="AG505" s="316"/>
    </row>
    <row r="506" spans="1:33" ht="15.75" customHeight="1">
      <c r="A506" s="304" t="s">
        <v>109</v>
      </c>
      <c r="B506" s="632" t="s">
        <v>1311</v>
      </c>
      <c r="C506" s="633" t="s">
        <v>644</v>
      </c>
      <c r="D506" s="305" t="s">
        <v>153</v>
      </c>
      <c r="E506" s="317" t="s">
        <v>1479</v>
      </c>
      <c r="F506" s="307" t="s">
        <v>1587</v>
      </c>
      <c r="G506" s="39">
        <v>27</v>
      </c>
      <c r="H506" s="318" t="s">
        <v>384</v>
      </c>
      <c r="I506" s="319" t="s">
        <v>185</v>
      </c>
      <c r="J506" s="320">
        <v>0.33704155471631514</v>
      </c>
      <c r="K506" s="321" t="s">
        <v>386</v>
      </c>
      <c r="L506" s="322" t="s">
        <v>428</v>
      </c>
      <c r="M506" s="323" t="s">
        <v>859</v>
      </c>
      <c r="N506" s="323" t="s">
        <v>14</v>
      </c>
      <c r="O506" s="324" t="s">
        <v>14</v>
      </c>
      <c r="P506" s="325" t="s">
        <v>1822</v>
      </c>
      <c r="Q506" s="314">
        <v>8</v>
      </c>
      <c r="R506" s="314">
        <v>4</v>
      </c>
      <c r="S506" s="110" t="s">
        <v>1361</v>
      </c>
      <c r="T506" s="278"/>
      <c r="U506" s="315"/>
      <c r="V506" s="316"/>
      <c r="W506" s="316"/>
      <c r="X506" s="316"/>
      <c r="Y506" s="316"/>
      <c r="Z506" s="316"/>
      <c r="AA506" s="316"/>
      <c r="AB506" s="316"/>
      <c r="AC506" s="316"/>
      <c r="AD506" s="316"/>
      <c r="AE506" s="316"/>
      <c r="AF506" s="316"/>
      <c r="AG506" s="316"/>
    </row>
    <row r="507" spans="1:33" ht="15.75" customHeight="1">
      <c r="A507" s="304" t="s">
        <v>109</v>
      </c>
      <c r="B507" s="632" t="s">
        <v>1311</v>
      </c>
      <c r="C507" s="633" t="s">
        <v>644</v>
      </c>
      <c r="D507" s="305" t="s">
        <v>153</v>
      </c>
      <c r="E507" s="317" t="s">
        <v>1480</v>
      </c>
      <c r="F507" s="307" t="s">
        <v>1587</v>
      </c>
      <c r="G507" s="39" t="s">
        <v>428</v>
      </c>
      <c r="H507" s="318" t="s">
        <v>384</v>
      </c>
      <c r="I507" s="319" t="s">
        <v>185</v>
      </c>
      <c r="J507" s="320">
        <v>0</v>
      </c>
      <c r="K507" s="321" t="s">
        <v>386</v>
      </c>
      <c r="L507" s="322" t="s">
        <v>428</v>
      </c>
      <c r="M507" s="323" t="s">
        <v>859</v>
      </c>
      <c r="N507" s="323" t="s">
        <v>14</v>
      </c>
      <c r="O507" s="324" t="s">
        <v>14</v>
      </c>
      <c r="P507" s="325" t="s">
        <v>1822</v>
      </c>
      <c r="Q507" s="314">
        <v>0</v>
      </c>
      <c r="R507" s="314">
        <v>0</v>
      </c>
      <c r="S507" s="110" t="s">
        <v>1359</v>
      </c>
      <c r="T507" s="278"/>
      <c r="U507" s="315"/>
      <c r="V507" s="316"/>
      <c r="W507" s="316"/>
      <c r="X507" s="316"/>
      <c r="Y507" s="316"/>
      <c r="Z507" s="316"/>
      <c r="AA507" s="316"/>
      <c r="AB507" s="316"/>
      <c r="AC507" s="316"/>
      <c r="AD507" s="316"/>
      <c r="AE507" s="316"/>
      <c r="AF507" s="316"/>
      <c r="AG507" s="316"/>
    </row>
    <row r="508" spans="1:33" ht="15.75" customHeight="1">
      <c r="A508" s="304" t="s">
        <v>109</v>
      </c>
      <c r="B508" s="632" t="s">
        <v>1311</v>
      </c>
      <c r="C508" s="633" t="s">
        <v>644</v>
      </c>
      <c r="D508" s="305" t="s">
        <v>153</v>
      </c>
      <c r="E508" s="317" t="s">
        <v>1824</v>
      </c>
      <c r="F508" s="307" t="s">
        <v>1587</v>
      </c>
      <c r="G508" s="39">
        <v>9</v>
      </c>
      <c r="H508" s="318" t="s">
        <v>384</v>
      </c>
      <c r="I508" s="319" t="s">
        <v>185</v>
      </c>
      <c r="J508" s="320">
        <v>0.24</v>
      </c>
      <c r="K508" s="321" t="s">
        <v>386</v>
      </c>
      <c r="L508" s="322" t="s">
        <v>428</v>
      </c>
      <c r="M508" s="323" t="s">
        <v>859</v>
      </c>
      <c r="N508" s="323" t="s">
        <v>14</v>
      </c>
      <c r="O508" s="324" t="s">
        <v>14</v>
      </c>
      <c r="P508" s="325" t="s">
        <v>1822</v>
      </c>
      <c r="Q508" s="314">
        <v>0</v>
      </c>
      <c r="R508" s="314">
        <v>0</v>
      </c>
      <c r="S508" s="110" t="s">
        <v>1359</v>
      </c>
      <c r="T508" s="278"/>
      <c r="U508" s="315"/>
      <c r="V508" s="316"/>
      <c r="W508" s="316"/>
      <c r="X508" s="316"/>
      <c r="Y508" s="316"/>
      <c r="Z508" s="316"/>
      <c r="AA508" s="316"/>
      <c r="AB508" s="316"/>
      <c r="AC508" s="316"/>
      <c r="AD508" s="316"/>
      <c r="AE508" s="316"/>
      <c r="AF508" s="316"/>
      <c r="AG508" s="316"/>
    </row>
    <row r="509" spans="1:33" ht="15.75" customHeight="1">
      <c r="A509" s="304" t="s">
        <v>109</v>
      </c>
      <c r="B509" s="632" t="s">
        <v>1311</v>
      </c>
      <c r="C509" s="633" t="s">
        <v>644</v>
      </c>
      <c r="D509" s="305" t="s">
        <v>153</v>
      </c>
      <c r="E509" s="317" t="s">
        <v>1764</v>
      </c>
      <c r="F509" s="307" t="s">
        <v>1587</v>
      </c>
      <c r="G509" s="39">
        <v>23</v>
      </c>
      <c r="H509" s="318" t="s">
        <v>384</v>
      </c>
      <c r="I509" s="319" t="s">
        <v>185</v>
      </c>
      <c r="J509" s="320">
        <v>0.88589348339331142</v>
      </c>
      <c r="K509" s="321" t="s">
        <v>386</v>
      </c>
      <c r="L509" s="322" t="s">
        <v>428</v>
      </c>
      <c r="M509" s="323" t="s">
        <v>859</v>
      </c>
      <c r="N509" s="323" t="s">
        <v>14</v>
      </c>
      <c r="O509" s="324" t="s">
        <v>859</v>
      </c>
      <c r="P509" s="325" t="s">
        <v>1822</v>
      </c>
      <c r="Q509" s="314">
        <v>0</v>
      </c>
      <c r="R509" s="314">
        <v>0</v>
      </c>
      <c r="S509" s="110" t="s">
        <v>1359</v>
      </c>
      <c r="T509" s="278"/>
      <c r="U509" s="315"/>
      <c r="V509" s="316"/>
      <c r="W509" s="316"/>
      <c r="X509" s="316"/>
      <c r="Y509" s="316"/>
      <c r="Z509" s="316"/>
      <c r="AA509" s="316"/>
      <c r="AB509" s="316"/>
      <c r="AC509" s="316"/>
      <c r="AD509" s="316"/>
      <c r="AE509" s="316"/>
      <c r="AF509" s="316"/>
      <c r="AG509" s="316"/>
    </row>
    <row r="510" spans="1:33" ht="15.75" customHeight="1">
      <c r="A510" s="304" t="s">
        <v>109</v>
      </c>
      <c r="B510" s="632" t="s">
        <v>1311</v>
      </c>
      <c r="C510" s="633" t="s">
        <v>644</v>
      </c>
      <c r="D510" s="305" t="s">
        <v>153</v>
      </c>
      <c r="E510" s="317" t="s">
        <v>1825</v>
      </c>
      <c r="F510" s="307" t="s">
        <v>1587</v>
      </c>
      <c r="G510" s="39" t="s">
        <v>428</v>
      </c>
      <c r="H510" s="318" t="s">
        <v>384</v>
      </c>
      <c r="I510" s="319" t="s">
        <v>185</v>
      </c>
      <c r="J510" s="320">
        <v>0</v>
      </c>
      <c r="K510" s="321" t="s">
        <v>386</v>
      </c>
      <c r="L510" s="322" t="s">
        <v>428</v>
      </c>
      <c r="M510" s="323" t="s">
        <v>859</v>
      </c>
      <c r="N510" s="323" t="s">
        <v>14</v>
      </c>
      <c r="O510" s="324" t="s">
        <v>859</v>
      </c>
      <c r="P510" s="325" t="s">
        <v>1822</v>
      </c>
      <c r="Q510" s="314">
        <v>0</v>
      </c>
      <c r="R510" s="314">
        <v>0</v>
      </c>
      <c r="S510" s="110" t="s">
        <v>1359</v>
      </c>
      <c r="T510" s="278"/>
      <c r="U510" s="315"/>
      <c r="V510" s="316"/>
      <c r="W510" s="316"/>
      <c r="X510" s="316"/>
      <c r="Y510" s="316"/>
      <c r="Z510" s="316"/>
      <c r="AA510" s="316"/>
      <c r="AB510" s="316"/>
      <c r="AC510" s="316"/>
      <c r="AD510" s="316"/>
      <c r="AE510" s="316"/>
      <c r="AF510" s="316"/>
      <c r="AG510" s="316"/>
    </row>
    <row r="511" spans="1:33" ht="15.75" customHeight="1">
      <c r="A511" s="304" t="s">
        <v>109</v>
      </c>
      <c r="B511" s="632" t="s">
        <v>1311</v>
      </c>
      <c r="C511" s="633" t="s">
        <v>644</v>
      </c>
      <c r="D511" s="305" t="s">
        <v>153</v>
      </c>
      <c r="E511" s="317" t="s">
        <v>1826</v>
      </c>
      <c r="F511" s="307" t="s">
        <v>1587</v>
      </c>
      <c r="G511" s="39" t="s">
        <v>428</v>
      </c>
      <c r="H511" s="318" t="s">
        <v>384</v>
      </c>
      <c r="I511" s="319" t="s">
        <v>185</v>
      </c>
      <c r="J511" s="320">
        <v>0</v>
      </c>
      <c r="K511" s="321" t="s">
        <v>386</v>
      </c>
      <c r="L511" s="322" t="s">
        <v>428</v>
      </c>
      <c r="M511" s="323" t="s">
        <v>859</v>
      </c>
      <c r="N511" s="323" t="s">
        <v>14</v>
      </c>
      <c r="O511" s="324" t="s">
        <v>14</v>
      </c>
      <c r="P511" s="325" t="s">
        <v>1822</v>
      </c>
      <c r="Q511" s="314">
        <v>15</v>
      </c>
      <c r="R511" s="314">
        <v>4</v>
      </c>
      <c r="S511" s="110"/>
      <c r="T511" s="278"/>
      <c r="U511" s="315"/>
      <c r="V511" s="316"/>
      <c r="W511" s="316"/>
      <c r="X511" s="316"/>
      <c r="Y511" s="316"/>
      <c r="Z511" s="316"/>
      <c r="AA511" s="316"/>
      <c r="AB511" s="316"/>
      <c r="AC511" s="316"/>
      <c r="AD511" s="316"/>
      <c r="AE511" s="316"/>
      <c r="AF511" s="316"/>
      <c r="AG511" s="316"/>
    </row>
    <row r="512" spans="1:33" ht="15.75" customHeight="1">
      <c r="A512" s="304" t="s">
        <v>109</v>
      </c>
      <c r="B512" s="632" t="s">
        <v>1311</v>
      </c>
      <c r="C512" s="633" t="s">
        <v>644</v>
      </c>
      <c r="D512" s="305" t="s">
        <v>153</v>
      </c>
      <c r="E512" s="317" t="s">
        <v>1528</v>
      </c>
      <c r="F512" s="307" t="s">
        <v>1587</v>
      </c>
      <c r="G512" s="39">
        <v>248</v>
      </c>
      <c r="H512" s="318" t="s">
        <v>384</v>
      </c>
      <c r="I512" s="319" t="s">
        <v>185</v>
      </c>
      <c r="J512" s="320">
        <v>0.83071836211879213</v>
      </c>
      <c r="K512" s="321" t="s">
        <v>386</v>
      </c>
      <c r="L512" s="322" t="s">
        <v>428</v>
      </c>
      <c r="M512" s="323" t="s">
        <v>859</v>
      </c>
      <c r="N512" s="323" t="s">
        <v>14</v>
      </c>
      <c r="O512" s="324" t="s">
        <v>14</v>
      </c>
      <c r="P512" s="325" t="s">
        <v>1822</v>
      </c>
      <c r="Q512" s="314">
        <v>2644</v>
      </c>
      <c r="R512" s="314">
        <v>131</v>
      </c>
      <c r="S512" s="110"/>
      <c r="T512" s="278"/>
      <c r="U512" s="315"/>
      <c r="V512" s="316"/>
      <c r="W512" s="316"/>
      <c r="X512" s="316"/>
      <c r="Y512" s="316"/>
      <c r="Z512" s="316"/>
      <c r="AA512" s="316"/>
      <c r="AB512" s="316"/>
      <c r="AC512" s="316"/>
      <c r="AD512" s="316"/>
      <c r="AE512" s="316"/>
      <c r="AF512" s="316"/>
      <c r="AG512" s="316"/>
    </row>
    <row r="513" spans="1:33" ht="15.75" customHeight="1">
      <c r="A513" s="304" t="s">
        <v>109</v>
      </c>
      <c r="B513" s="632" t="s">
        <v>1311</v>
      </c>
      <c r="C513" s="633" t="s">
        <v>644</v>
      </c>
      <c r="D513" s="305" t="s">
        <v>153</v>
      </c>
      <c r="E513" s="317" t="s">
        <v>1530</v>
      </c>
      <c r="F513" s="307" t="s">
        <v>1587</v>
      </c>
      <c r="G513" s="39" t="s">
        <v>428</v>
      </c>
      <c r="H513" s="318" t="s">
        <v>384</v>
      </c>
      <c r="I513" s="319" t="s">
        <v>185</v>
      </c>
      <c r="J513" s="320">
        <v>0</v>
      </c>
      <c r="K513" s="321" t="s">
        <v>386</v>
      </c>
      <c r="L513" s="322" t="s">
        <v>428</v>
      </c>
      <c r="M513" s="323" t="s">
        <v>859</v>
      </c>
      <c r="N513" s="323" t="s">
        <v>14</v>
      </c>
      <c r="O513" s="324" t="s">
        <v>14</v>
      </c>
      <c r="P513" s="325" t="s">
        <v>1822</v>
      </c>
      <c r="Q513" s="314">
        <v>1</v>
      </c>
      <c r="R513" s="314">
        <v>1</v>
      </c>
      <c r="S513" s="110" t="s">
        <v>1361</v>
      </c>
      <c r="T513" s="278"/>
      <c r="U513" s="315"/>
      <c r="V513" s="316"/>
      <c r="W513" s="316"/>
      <c r="X513" s="316"/>
      <c r="Y513" s="316"/>
      <c r="Z513" s="316"/>
      <c r="AA513" s="316"/>
      <c r="AB513" s="316"/>
      <c r="AC513" s="316"/>
      <c r="AD513" s="316"/>
      <c r="AE513" s="316"/>
      <c r="AF513" s="316"/>
      <c r="AG513" s="316"/>
    </row>
    <row r="514" spans="1:33" ht="15.75" customHeight="1">
      <c r="A514" s="304" t="s">
        <v>109</v>
      </c>
      <c r="B514" s="632" t="s">
        <v>1311</v>
      </c>
      <c r="C514" s="633" t="s">
        <v>644</v>
      </c>
      <c r="D514" s="305" t="s">
        <v>153</v>
      </c>
      <c r="E514" s="317" t="s">
        <v>1827</v>
      </c>
      <c r="F514" s="307" t="s">
        <v>1587</v>
      </c>
      <c r="G514" s="39" t="s">
        <v>428</v>
      </c>
      <c r="H514" s="318" t="s">
        <v>384</v>
      </c>
      <c r="I514" s="319" t="s">
        <v>185</v>
      </c>
      <c r="J514" s="320">
        <v>0</v>
      </c>
      <c r="K514" s="321" t="s">
        <v>386</v>
      </c>
      <c r="L514" s="322" t="s">
        <v>428</v>
      </c>
      <c r="M514" s="323" t="s">
        <v>859</v>
      </c>
      <c r="N514" s="323" t="s">
        <v>14</v>
      </c>
      <c r="O514" s="324" t="s">
        <v>14</v>
      </c>
      <c r="P514" s="325" t="s">
        <v>1822</v>
      </c>
      <c r="Q514" s="314">
        <v>0</v>
      </c>
      <c r="R514" s="314">
        <v>0</v>
      </c>
      <c r="S514" s="110" t="s">
        <v>1359</v>
      </c>
      <c r="T514" s="278"/>
      <c r="U514" s="315"/>
      <c r="V514" s="316"/>
      <c r="W514" s="316"/>
      <c r="X514" s="316"/>
      <c r="Y514" s="316"/>
      <c r="Z514" s="316"/>
      <c r="AA514" s="316"/>
      <c r="AB514" s="316"/>
      <c r="AC514" s="316"/>
      <c r="AD514" s="316"/>
      <c r="AE514" s="316"/>
      <c r="AF514" s="316"/>
      <c r="AG514" s="316"/>
    </row>
    <row r="515" spans="1:33" ht="15.75" customHeight="1">
      <c r="A515" s="304" t="s">
        <v>109</v>
      </c>
      <c r="B515" s="632" t="s">
        <v>1311</v>
      </c>
      <c r="C515" s="633" t="s">
        <v>644</v>
      </c>
      <c r="D515" s="305" t="s">
        <v>153</v>
      </c>
      <c r="E515" s="317" t="s">
        <v>1828</v>
      </c>
      <c r="F515" s="307" t="s">
        <v>1587</v>
      </c>
      <c r="G515" s="39" t="s">
        <v>428</v>
      </c>
      <c r="H515" s="318" t="s">
        <v>384</v>
      </c>
      <c r="I515" s="319" t="s">
        <v>185</v>
      </c>
      <c r="J515" s="320">
        <v>0</v>
      </c>
      <c r="K515" s="321" t="s">
        <v>386</v>
      </c>
      <c r="L515" s="322" t="s">
        <v>428</v>
      </c>
      <c r="M515" s="323" t="s">
        <v>859</v>
      </c>
      <c r="N515" s="323" t="s">
        <v>14</v>
      </c>
      <c r="O515" s="324" t="s">
        <v>14</v>
      </c>
      <c r="P515" s="325" t="s">
        <v>1822</v>
      </c>
      <c r="Q515" s="314">
        <v>0</v>
      </c>
      <c r="R515" s="314">
        <v>0</v>
      </c>
      <c r="S515" s="110" t="s">
        <v>1359</v>
      </c>
      <c r="T515" s="278"/>
      <c r="U515" s="315"/>
      <c r="V515" s="316"/>
      <c r="W515" s="316"/>
      <c r="X515" s="316"/>
      <c r="Y515" s="316"/>
      <c r="Z515" s="316"/>
      <c r="AA515" s="316"/>
      <c r="AB515" s="316"/>
      <c r="AC515" s="316"/>
      <c r="AD515" s="316"/>
      <c r="AE515" s="316"/>
      <c r="AF515" s="316"/>
      <c r="AG515" s="316"/>
    </row>
    <row r="516" spans="1:33" ht="15.75" customHeight="1">
      <c r="A516" s="304" t="s">
        <v>109</v>
      </c>
      <c r="B516" s="632" t="s">
        <v>1311</v>
      </c>
      <c r="C516" s="633" t="s">
        <v>644</v>
      </c>
      <c r="D516" s="305" t="s">
        <v>153</v>
      </c>
      <c r="E516" s="317" t="s">
        <v>1829</v>
      </c>
      <c r="F516" s="307" t="s">
        <v>1587</v>
      </c>
      <c r="G516" s="39" t="s">
        <v>428</v>
      </c>
      <c r="H516" s="318" t="s">
        <v>384</v>
      </c>
      <c r="I516" s="319" t="s">
        <v>185</v>
      </c>
      <c r="J516" s="320">
        <v>0</v>
      </c>
      <c r="K516" s="321" t="s">
        <v>386</v>
      </c>
      <c r="L516" s="322" t="s">
        <v>428</v>
      </c>
      <c r="M516" s="323" t="s">
        <v>859</v>
      </c>
      <c r="N516" s="323" t="s">
        <v>14</v>
      </c>
      <c r="O516" s="324" t="s">
        <v>859</v>
      </c>
      <c r="P516" s="325" t="s">
        <v>1822</v>
      </c>
      <c r="Q516" s="314">
        <v>0</v>
      </c>
      <c r="R516" s="314">
        <v>0</v>
      </c>
      <c r="S516" s="110" t="s">
        <v>1359</v>
      </c>
      <c r="T516" s="278"/>
      <c r="U516" s="315"/>
      <c r="V516" s="316"/>
      <c r="W516" s="316"/>
      <c r="X516" s="316"/>
      <c r="Y516" s="316"/>
      <c r="Z516" s="316"/>
      <c r="AA516" s="316"/>
      <c r="AB516" s="316"/>
      <c r="AC516" s="316"/>
      <c r="AD516" s="316"/>
      <c r="AE516" s="316"/>
      <c r="AF516" s="316"/>
      <c r="AG516" s="316"/>
    </row>
    <row r="517" spans="1:33" ht="15.75" customHeight="1">
      <c r="A517" s="304" t="s">
        <v>109</v>
      </c>
      <c r="B517" s="632" t="s">
        <v>1311</v>
      </c>
      <c r="C517" s="633" t="s">
        <v>644</v>
      </c>
      <c r="D517" s="305" t="s">
        <v>153</v>
      </c>
      <c r="E517" s="326" t="s">
        <v>1830</v>
      </c>
      <c r="F517" s="327" t="s">
        <v>1620</v>
      </c>
      <c r="G517" s="39" t="s">
        <v>428</v>
      </c>
      <c r="H517" s="318" t="s">
        <v>384</v>
      </c>
      <c r="I517" s="319" t="s">
        <v>185</v>
      </c>
      <c r="J517" s="277">
        <v>0</v>
      </c>
      <c r="K517" s="321" t="s">
        <v>386</v>
      </c>
      <c r="L517" s="328" t="s">
        <v>432</v>
      </c>
      <c r="M517" s="323" t="s">
        <v>859</v>
      </c>
      <c r="N517" s="323" t="s">
        <v>859</v>
      </c>
      <c r="O517" s="324" t="s">
        <v>859</v>
      </c>
      <c r="P517" s="325" t="s">
        <v>1831</v>
      </c>
      <c r="Q517" s="314">
        <v>0</v>
      </c>
      <c r="R517" s="314">
        <v>0</v>
      </c>
      <c r="S517" s="110"/>
      <c r="T517" s="278"/>
      <c r="U517" s="240"/>
      <c r="V517" s="21"/>
      <c r="W517" s="21"/>
      <c r="X517" s="21"/>
      <c r="Y517" s="21"/>
      <c r="Z517" s="21"/>
      <c r="AA517" s="21"/>
      <c r="AB517" s="21"/>
      <c r="AC517" s="21"/>
      <c r="AD517" s="21"/>
      <c r="AE517" s="21"/>
      <c r="AF517" s="21"/>
      <c r="AG517" s="21"/>
    </row>
    <row r="518" spans="1:33" ht="15.75" customHeight="1">
      <c r="A518" s="304" t="s">
        <v>109</v>
      </c>
      <c r="B518" s="632" t="s">
        <v>1311</v>
      </c>
      <c r="C518" s="633" t="s">
        <v>644</v>
      </c>
      <c r="D518" s="305" t="s">
        <v>153</v>
      </c>
      <c r="E518" s="326" t="s">
        <v>1832</v>
      </c>
      <c r="F518" s="327" t="s">
        <v>1620</v>
      </c>
      <c r="G518" s="39" t="s">
        <v>428</v>
      </c>
      <c r="H518" s="318" t="s">
        <v>384</v>
      </c>
      <c r="I518" s="319" t="s">
        <v>185</v>
      </c>
      <c r="J518" s="277">
        <v>0</v>
      </c>
      <c r="K518" s="321" t="s">
        <v>386</v>
      </c>
      <c r="L518" s="328" t="s">
        <v>432</v>
      </c>
      <c r="M518" s="323" t="s">
        <v>859</v>
      </c>
      <c r="N518" s="323" t="s">
        <v>859</v>
      </c>
      <c r="O518" s="324" t="s">
        <v>859</v>
      </c>
      <c r="P518" s="325" t="s">
        <v>1831</v>
      </c>
      <c r="Q518" s="314">
        <v>0</v>
      </c>
      <c r="R518" s="314">
        <v>0</v>
      </c>
      <c r="S518" s="110"/>
      <c r="T518" s="278"/>
      <c r="U518" s="240"/>
      <c r="V518" s="21"/>
      <c r="W518" s="21"/>
      <c r="X518" s="21"/>
      <c r="Y518" s="21"/>
      <c r="Z518" s="21"/>
      <c r="AA518" s="21"/>
      <c r="AB518" s="21"/>
      <c r="AC518" s="21"/>
      <c r="AD518" s="21"/>
      <c r="AE518" s="21"/>
      <c r="AF518" s="21"/>
      <c r="AG518" s="21"/>
    </row>
    <row r="519" spans="1:33" ht="15.75" customHeight="1">
      <c r="A519" s="304" t="s">
        <v>109</v>
      </c>
      <c r="B519" s="632" t="s">
        <v>1311</v>
      </c>
      <c r="C519" s="633" t="s">
        <v>644</v>
      </c>
      <c r="D519" s="305" t="s">
        <v>153</v>
      </c>
      <c r="E519" s="326" t="s">
        <v>1833</v>
      </c>
      <c r="F519" s="327" t="s">
        <v>1620</v>
      </c>
      <c r="G519" s="39" t="s">
        <v>428</v>
      </c>
      <c r="H519" s="318" t="s">
        <v>384</v>
      </c>
      <c r="I519" s="319" t="s">
        <v>185</v>
      </c>
      <c r="J519" s="277">
        <v>0</v>
      </c>
      <c r="K519" s="321" t="s">
        <v>386</v>
      </c>
      <c r="L519" s="328" t="s">
        <v>432</v>
      </c>
      <c r="M519" s="323" t="s">
        <v>859</v>
      </c>
      <c r="N519" s="323" t="s">
        <v>859</v>
      </c>
      <c r="O519" s="324" t="s">
        <v>859</v>
      </c>
      <c r="P519" s="325" t="s">
        <v>1831</v>
      </c>
      <c r="Q519" s="314">
        <v>0</v>
      </c>
      <c r="R519" s="314">
        <v>0</v>
      </c>
      <c r="S519" s="110"/>
      <c r="T519" s="278"/>
      <c r="U519" s="240"/>
      <c r="V519" s="21"/>
      <c r="W519" s="21"/>
      <c r="X519" s="21"/>
      <c r="Y519" s="21"/>
      <c r="Z519" s="21"/>
      <c r="AA519" s="21"/>
      <c r="AB519" s="21"/>
      <c r="AC519" s="21"/>
      <c r="AD519" s="21"/>
      <c r="AE519" s="21"/>
      <c r="AF519" s="21"/>
      <c r="AG519" s="21"/>
    </row>
    <row r="520" spans="1:33" ht="15.75" customHeight="1">
      <c r="A520" s="304" t="s">
        <v>109</v>
      </c>
      <c r="B520" s="632" t="s">
        <v>1311</v>
      </c>
      <c r="C520" s="633" t="s">
        <v>644</v>
      </c>
      <c r="D520" s="305" t="s">
        <v>153</v>
      </c>
      <c r="E520" s="326" t="s">
        <v>1795</v>
      </c>
      <c r="F520" s="327" t="s">
        <v>1620</v>
      </c>
      <c r="G520" s="39" t="s">
        <v>428</v>
      </c>
      <c r="H520" s="318" t="s">
        <v>384</v>
      </c>
      <c r="I520" s="319" t="s">
        <v>185</v>
      </c>
      <c r="J520" s="277">
        <v>0</v>
      </c>
      <c r="K520" s="321" t="s">
        <v>386</v>
      </c>
      <c r="L520" s="328" t="s">
        <v>432</v>
      </c>
      <c r="M520" s="323" t="s">
        <v>859</v>
      </c>
      <c r="N520" s="323" t="s">
        <v>859</v>
      </c>
      <c r="O520" s="324" t="s">
        <v>859</v>
      </c>
      <c r="P520" s="325" t="s">
        <v>1831</v>
      </c>
      <c r="Q520" s="314">
        <v>0</v>
      </c>
      <c r="R520" s="314">
        <v>0</v>
      </c>
      <c r="S520" s="110"/>
      <c r="T520" s="278"/>
      <c r="U520" s="240"/>
      <c r="V520" s="21"/>
      <c r="W520" s="21"/>
      <c r="X520" s="21"/>
      <c r="Y520" s="21"/>
      <c r="Z520" s="21"/>
      <c r="AA520" s="21"/>
      <c r="AB520" s="21"/>
      <c r="AC520" s="21"/>
      <c r="AD520" s="21"/>
      <c r="AE520" s="21"/>
      <c r="AF520" s="21"/>
      <c r="AG520" s="21"/>
    </row>
    <row r="521" spans="1:33" ht="15.75" customHeight="1">
      <c r="A521" s="304" t="s">
        <v>109</v>
      </c>
      <c r="B521" s="632" t="s">
        <v>1311</v>
      </c>
      <c r="C521" s="633" t="s">
        <v>643</v>
      </c>
      <c r="D521" s="305" t="s">
        <v>155</v>
      </c>
      <c r="E521" s="326" t="s">
        <v>1742</v>
      </c>
      <c r="F521" s="327" t="s">
        <v>1834</v>
      </c>
      <c r="G521" s="39">
        <v>1088</v>
      </c>
      <c r="H521" s="318" t="s">
        <v>384</v>
      </c>
      <c r="I521" s="319" t="s">
        <v>185</v>
      </c>
      <c r="J521" s="277">
        <v>0.01</v>
      </c>
      <c r="K521" s="321" t="s">
        <v>386</v>
      </c>
      <c r="L521" s="328" t="s">
        <v>428</v>
      </c>
      <c r="M521" s="323" t="s">
        <v>859</v>
      </c>
      <c r="N521" s="323" t="s">
        <v>14</v>
      </c>
      <c r="O521" s="324" t="s">
        <v>14</v>
      </c>
      <c r="P521" s="325" t="s">
        <v>1835</v>
      </c>
      <c r="Q521" s="102">
        <v>5746</v>
      </c>
      <c r="R521" s="102">
        <v>43</v>
      </c>
      <c r="S521" s="110" t="s">
        <v>1836</v>
      </c>
      <c r="T521" s="278"/>
      <c r="U521" s="240"/>
      <c r="V521" s="21"/>
      <c r="W521" s="21"/>
      <c r="X521" s="21"/>
      <c r="Y521" s="21"/>
      <c r="Z521" s="21"/>
      <c r="AA521" s="21"/>
      <c r="AB521" s="21"/>
      <c r="AC521" s="21"/>
      <c r="AD521" s="21"/>
      <c r="AE521" s="21"/>
      <c r="AF521" s="21"/>
      <c r="AG521" s="21"/>
    </row>
    <row r="522" spans="1:33" ht="15.75" customHeight="1">
      <c r="A522" s="304" t="s">
        <v>109</v>
      </c>
      <c r="B522" s="632" t="s">
        <v>1311</v>
      </c>
      <c r="C522" s="633" t="s">
        <v>643</v>
      </c>
      <c r="D522" s="305" t="s">
        <v>155</v>
      </c>
      <c r="E522" s="326" t="s">
        <v>1524</v>
      </c>
      <c r="F522" s="327" t="s">
        <v>1834</v>
      </c>
      <c r="G522" s="39">
        <v>551</v>
      </c>
      <c r="H522" s="318" t="s">
        <v>384</v>
      </c>
      <c r="I522" s="319" t="s">
        <v>185</v>
      </c>
      <c r="J522" s="277">
        <v>0.01</v>
      </c>
      <c r="K522" s="321" t="s">
        <v>386</v>
      </c>
      <c r="L522" s="328" t="s">
        <v>428</v>
      </c>
      <c r="M522" s="323" t="s">
        <v>859</v>
      </c>
      <c r="N522" s="323" t="s">
        <v>14</v>
      </c>
      <c r="O522" s="324" t="s">
        <v>14</v>
      </c>
      <c r="P522" s="329" t="s">
        <v>1651</v>
      </c>
      <c r="Q522" s="102">
        <v>8605</v>
      </c>
      <c r="R522" s="102">
        <v>101</v>
      </c>
      <c r="S522" s="110"/>
      <c r="T522" s="278"/>
      <c r="U522" s="240"/>
      <c r="V522" s="21"/>
      <c r="W522" s="21"/>
      <c r="X522" s="21"/>
      <c r="Y522" s="21"/>
      <c r="Z522" s="21"/>
      <c r="AA522" s="21"/>
      <c r="AB522" s="21"/>
      <c r="AC522" s="21"/>
      <c r="AD522" s="21"/>
      <c r="AE522" s="21"/>
      <c r="AF522" s="21"/>
      <c r="AG522" s="21"/>
    </row>
    <row r="523" spans="1:33" ht="15.75" customHeight="1">
      <c r="A523" s="304" t="s">
        <v>109</v>
      </c>
      <c r="B523" s="632" t="s">
        <v>1311</v>
      </c>
      <c r="C523" s="633" t="s">
        <v>642</v>
      </c>
      <c r="D523" s="305" t="s">
        <v>151</v>
      </c>
      <c r="E523" s="326" t="s">
        <v>1319</v>
      </c>
      <c r="F523" s="327" t="s">
        <v>1837</v>
      </c>
      <c r="G523" s="39">
        <v>4</v>
      </c>
      <c r="H523" s="318" t="s">
        <v>388</v>
      </c>
      <c r="I523" s="319" t="s">
        <v>428</v>
      </c>
      <c r="J523" s="287">
        <v>7.0000000000000007E-2</v>
      </c>
      <c r="K523" s="321" t="s">
        <v>388</v>
      </c>
      <c r="L523" s="328" t="s">
        <v>433</v>
      </c>
      <c r="M523" s="323" t="s">
        <v>859</v>
      </c>
      <c r="N523" s="323" t="s">
        <v>859</v>
      </c>
      <c r="O523" s="324" t="s">
        <v>14</v>
      </c>
      <c r="P523" s="325" t="s">
        <v>1838</v>
      </c>
      <c r="Q523" s="102">
        <v>0</v>
      </c>
      <c r="R523" s="102">
        <v>0</v>
      </c>
      <c r="S523" s="110" t="s">
        <v>1839</v>
      </c>
      <c r="T523" s="278"/>
      <c r="U523" s="286"/>
      <c r="V523" s="21"/>
      <c r="W523" s="21"/>
      <c r="X523" s="21"/>
      <c r="Y523" s="21"/>
      <c r="Z523" s="21"/>
      <c r="AA523" s="21"/>
      <c r="AB523" s="21"/>
      <c r="AC523" s="21"/>
      <c r="AD523" s="21"/>
      <c r="AE523" s="21"/>
      <c r="AF523" s="21"/>
      <c r="AG523" s="21"/>
    </row>
    <row r="524" spans="1:33" ht="15.75" customHeight="1">
      <c r="A524" s="304" t="s">
        <v>109</v>
      </c>
      <c r="B524" s="632" t="s">
        <v>1311</v>
      </c>
      <c r="C524" s="633" t="s">
        <v>642</v>
      </c>
      <c r="D524" s="305" t="s">
        <v>151</v>
      </c>
      <c r="E524" s="326" t="s">
        <v>1840</v>
      </c>
      <c r="F524" s="327" t="s">
        <v>1665</v>
      </c>
      <c r="G524" s="39">
        <v>407</v>
      </c>
      <c r="H524" s="318" t="s">
        <v>388</v>
      </c>
      <c r="I524" s="319" t="s">
        <v>185</v>
      </c>
      <c r="J524" s="287">
        <v>0.73</v>
      </c>
      <c r="K524" s="321" t="s">
        <v>388</v>
      </c>
      <c r="L524" s="328" t="s">
        <v>428</v>
      </c>
      <c r="M524" s="323" t="s">
        <v>859</v>
      </c>
      <c r="N524" s="323" t="s">
        <v>14</v>
      </c>
      <c r="O524" s="324" t="s">
        <v>14</v>
      </c>
      <c r="P524" s="325" t="s">
        <v>1841</v>
      </c>
      <c r="Q524" s="102">
        <v>11909</v>
      </c>
      <c r="R524" s="102">
        <v>7</v>
      </c>
      <c r="S524" s="110" t="s">
        <v>1842</v>
      </c>
      <c r="T524" s="278"/>
      <c r="U524" s="286"/>
      <c r="V524" s="21"/>
      <c r="W524" s="21"/>
      <c r="X524" s="21"/>
      <c r="Y524" s="21"/>
      <c r="Z524" s="21"/>
      <c r="AA524" s="21"/>
      <c r="AB524" s="21"/>
      <c r="AC524" s="21"/>
      <c r="AD524" s="21"/>
      <c r="AE524" s="21"/>
      <c r="AF524" s="21"/>
      <c r="AG524" s="21"/>
    </row>
    <row r="525" spans="1:33" ht="15.75" customHeight="1">
      <c r="A525" s="304" t="s">
        <v>109</v>
      </c>
      <c r="B525" s="632" t="s">
        <v>1702</v>
      </c>
      <c r="C525" s="633" t="s">
        <v>642</v>
      </c>
      <c r="D525" s="305" t="s">
        <v>155</v>
      </c>
      <c r="E525" s="326" t="s">
        <v>1843</v>
      </c>
      <c r="F525" s="325" t="s">
        <v>1844</v>
      </c>
      <c r="G525" s="39">
        <v>14755</v>
      </c>
      <c r="H525" s="318" t="s">
        <v>384</v>
      </c>
      <c r="I525" s="319" t="s">
        <v>185</v>
      </c>
      <c r="J525" s="277">
        <v>0.98</v>
      </c>
      <c r="K525" s="321" t="s">
        <v>386</v>
      </c>
      <c r="L525" s="328" t="s">
        <v>428</v>
      </c>
      <c r="M525" s="323" t="s">
        <v>859</v>
      </c>
      <c r="N525" s="323" t="s">
        <v>859</v>
      </c>
      <c r="O525" s="324" t="s">
        <v>859</v>
      </c>
      <c r="P525" s="325" t="s">
        <v>1845</v>
      </c>
      <c r="Q525" s="102">
        <v>0</v>
      </c>
      <c r="R525" s="102">
        <v>0</v>
      </c>
      <c r="S525" s="110"/>
      <c r="T525" s="278"/>
      <c r="U525" s="240"/>
      <c r="V525" s="21"/>
      <c r="W525" s="21"/>
      <c r="X525" s="21"/>
      <c r="Y525" s="21"/>
      <c r="Z525" s="21"/>
      <c r="AA525" s="21"/>
      <c r="AB525" s="21"/>
      <c r="AC525" s="21"/>
      <c r="AD525" s="21"/>
      <c r="AE525" s="21"/>
      <c r="AF525" s="21"/>
      <c r="AG525" s="21"/>
    </row>
    <row r="526" spans="1:33" ht="15.75" customHeight="1">
      <c r="A526" s="304" t="s">
        <v>109</v>
      </c>
      <c r="B526" s="632" t="s">
        <v>1311</v>
      </c>
      <c r="C526" s="633" t="s">
        <v>642</v>
      </c>
      <c r="D526" s="305" t="s">
        <v>155</v>
      </c>
      <c r="E526" s="326" t="s">
        <v>1846</v>
      </c>
      <c r="F526" s="325" t="s">
        <v>1844</v>
      </c>
      <c r="G526" s="39">
        <v>173</v>
      </c>
      <c r="H526" s="318" t="s">
        <v>384</v>
      </c>
      <c r="I526" s="319" t="s">
        <v>185</v>
      </c>
      <c r="J526" s="277">
        <v>0.34</v>
      </c>
      <c r="K526" s="321" t="s">
        <v>386</v>
      </c>
      <c r="L526" s="328" t="s">
        <v>428</v>
      </c>
      <c r="M526" s="323" t="s">
        <v>859</v>
      </c>
      <c r="N526" s="323" t="s">
        <v>14</v>
      </c>
      <c r="O526" s="324" t="s">
        <v>859</v>
      </c>
      <c r="P526" s="325" t="s">
        <v>1847</v>
      </c>
      <c r="Q526" s="102">
        <v>0</v>
      </c>
      <c r="R526" s="102">
        <v>0</v>
      </c>
      <c r="S526" s="110" t="s">
        <v>1848</v>
      </c>
      <c r="T526" s="278"/>
      <c r="U526" s="240"/>
      <c r="V526" s="21"/>
      <c r="W526" s="21"/>
      <c r="X526" s="21"/>
      <c r="Y526" s="21"/>
      <c r="Z526" s="21"/>
      <c r="AA526" s="21"/>
      <c r="AB526" s="21"/>
      <c r="AC526" s="21"/>
      <c r="AD526" s="21"/>
      <c r="AE526" s="21"/>
      <c r="AF526" s="21"/>
      <c r="AG526" s="21"/>
    </row>
    <row r="527" spans="1:33" ht="15.75" customHeight="1">
      <c r="A527" s="304" t="s">
        <v>109</v>
      </c>
      <c r="B527" s="632" t="s">
        <v>1311</v>
      </c>
      <c r="C527" s="633" t="s">
        <v>642</v>
      </c>
      <c r="D527" s="305" t="s">
        <v>155</v>
      </c>
      <c r="E527" s="326" t="s">
        <v>1347</v>
      </c>
      <c r="F527" s="325" t="s">
        <v>1844</v>
      </c>
      <c r="G527" s="39" t="s">
        <v>428</v>
      </c>
      <c r="H527" s="318" t="s">
        <v>384</v>
      </c>
      <c r="I527" s="635" t="s">
        <v>185</v>
      </c>
      <c r="J527" s="330" t="s">
        <v>428</v>
      </c>
      <c r="K527" s="636" t="s">
        <v>386</v>
      </c>
      <c r="L527" s="328" t="s">
        <v>428</v>
      </c>
      <c r="M527" s="323" t="s">
        <v>859</v>
      </c>
      <c r="N527" s="323" t="s">
        <v>14</v>
      </c>
      <c r="O527" s="324" t="s">
        <v>14</v>
      </c>
      <c r="P527" s="325" t="s">
        <v>1849</v>
      </c>
      <c r="Q527" s="102">
        <v>652</v>
      </c>
      <c r="R527" s="102">
        <v>12</v>
      </c>
      <c r="S527" s="288" t="s">
        <v>1850</v>
      </c>
      <c r="T527" s="244"/>
      <c r="U527" s="240"/>
      <c r="V527" s="21"/>
      <c r="W527" s="21"/>
      <c r="X527" s="21"/>
      <c r="Y527" s="21"/>
      <c r="Z527" s="21"/>
      <c r="AA527" s="21"/>
      <c r="AB527" s="21"/>
      <c r="AC527" s="21"/>
      <c r="AD527" s="21"/>
      <c r="AE527" s="21"/>
      <c r="AF527" s="21"/>
      <c r="AG527" s="21"/>
    </row>
    <row r="528" spans="1:33" ht="15.75" customHeight="1">
      <c r="A528" s="304" t="s">
        <v>109</v>
      </c>
      <c r="B528" s="632" t="s">
        <v>1311</v>
      </c>
      <c r="C528" s="633" t="s">
        <v>642</v>
      </c>
      <c r="D528" s="305" t="s">
        <v>155</v>
      </c>
      <c r="E528" s="326" t="s">
        <v>1851</v>
      </c>
      <c r="F528" s="325" t="s">
        <v>1844</v>
      </c>
      <c r="G528" s="39" t="s">
        <v>428</v>
      </c>
      <c r="H528" s="318" t="s">
        <v>384</v>
      </c>
      <c r="I528" s="635" t="s">
        <v>185</v>
      </c>
      <c r="J528" s="331" t="s">
        <v>428</v>
      </c>
      <c r="K528" s="636" t="s">
        <v>386</v>
      </c>
      <c r="L528" s="328" t="s">
        <v>428</v>
      </c>
      <c r="M528" s="323" t="s">
        <v>859</v>
      </c>
      <c r="N528" s="323" t="s">
        <v>14</v>
      </c>
      <c r="O528" s="324" t="s">
        <v>14</v>
      </c>
      <c r="P528" s="325" t="s">
        <v>1849</v>
      </c>
      <c r="Q528" s="102">
        <v>0</v>
      </c>
      <c r="R528" s="102">
        <v>0</v>
      </c>
      <c r="S528" s="110" t="s">
        <v>1359</v>
      </c>
      <c r="T528" s="244"/>
      <c r="U528" s="240"/>
      <c r="V528" s="21"/>
      <c r="W528" s="21"/>
      <c r="X528" s="21"/>
      <c r="Y528" s="21"/>
      <c r="Z528" s="21"/>
      <c r="AA528" s="21"/>
      <c r="AB528" s="21"/>
      <c r="AC528" s="21"/>
      <c r="AD528" s="21"/>
      <c r="AE528" s="21"/>
      <c r="AF528" s="21"/>
      <c r="AG528" s="21"/>
    </row>
    <row r="529" spans="1:33" ht="15.75" customHeight="1">
      <c r="A529" s="21"/>
      <c r="B529" s="21"/>
      <c r="C529" s="21"/>
      <c r="D529" s="35"/>
      <c r="E529" s="21"/>
      <c r="F529" s="21"/>
      <c r="G529" s="21"/>
      <c r="H529" s="21"/>
      <c r="I529" s="21"/>
      <c r="J529" s="21"/>
      <c r="K529" s="21"/>
      <c r="L529" s="37"/>
      <c r="M529" s="21"/>
      <c r="N529" s="21"/>
      <c r="O529" s="21"/>
      <c r="P529" s="21"/>
      <c r="Q529" s="21"/>
      <c r="R529" s="21"/>
      <c r="S529" s="21"/>
      <c r="T529" s="244"/>
      <c r="U529" s="286"/>
      <c r="V529" s="21"/>
      <c r="W529" s="21"/>
      <c r="X529" s="21"/>
      <c r="Y529" s="21"/>
      <c r="Z529" s="21"/>
      <c r="AA529" s="21"/>
      <c r="AB529" s="21"/>
      <c r="AC529" s="21"/>
      <c r="AD529" s="21"/>
      <c r="AE529" s="21"/>
      <c r="AF529" s="21"/>
      <c r="AG529" s="21"/>
    </row>
    <row r="530" spans="1:33" ht="15.75" customHeight="1">
      <c r="A530" s="21"/>
      <c r="B530" s="21"/>
      <c r="C530" s="21"/>
      <c r="D530" s="35"/>
      <c r="E530" s="21"/>
      <c r="F530" s="21"/>
      <c r="G530" s="21"/>
      <c r="H530" s="21"/>
      <c r="I530" s="21"/>
      <c r="J530" s="21"/>
      <c r="K530" s="21"/>
      <c r="L530" s="37"/>
      <c r="M530" s="21"/>
      <c r="N530" s="21"/>
      <c r="O530" s="21"/>
      <c r="P530" s="21"/>
      <c r="Q530" s="21"/>
      <c r="R530" s="21"/>
      <c r="S530" s="21"/>
      <c r="T530" s="244"/>
      <c r="U530" s="286"/>
      <c r="V530" s="21"/>
      <c r="W530" s="21"/>
      <c r="X530" s="21"/>
      <c r="Y530" s="21"/>
      <c r="Z530" s="21"/>
      <c r="AA530" s="21"/>
      <c r="AB530" s="21"/>
      <c r="AC530" s="21"/>
      <c r="AD530" s="21"/>
      <c r="AE530" s="21"/>
      <c r="AF530" s="21"/>
      <c r="AG530" s="21"/>
    </row>
    <row r="531" spans="1:33" ht="15.75" customHeight="1">
      <c r="A531" s="21"/>
      <c r="B531" s="21"/>
      <c r="C531" s="21"/>
      <c r="D531" s="35"/>
      <c r="E531" s="21"/>
      <c r="F531" s="21"/>
      <c r="G531" s="21"/>
      <c r="H531" s="21"/>
      <c r="I531" s="21"/>
      <c r="J531" s="21"/>
      <c r="K531" s="21"/>
      <c r="L531" s="37"/>
      <c r="M531" s="21"/>
      <c r="N531" s="21"/>
      <c r="O531" s="21"/>
      <c r="P531" s="21"/>
      <c r="Q531" s="21"/>
      <c r="R531" s="21"/>
      <c r="S531" s="21"/>
      <c r="T531" s="244"/>
      <c r="U531" s="240"/>
      <c r="V531" s="21"/>
      <c r="W531" s="21"/>
      <c r="X531" s="21"/>
      <c r="Y531" s="21"/>
      <c r="Z531" s="21"/>
      <c r="AA531" s="21"/>
      <c r="AB531" s="21"/>
      <c r="AC531" s="21"/>
      <c r="AD531" s="21"/>
      <c r="AE531" s="21"/>
      <c r="AF531" s="21"/>
      <c r="AG531" s="21"/>
    </row>
    <row r="532" spans="1:33" ht="15.75" customHeight="1">
      <c r="A532" s="21"/>
      <c r="B532" s="21"/>
      <c r="C532" s="21"/>
      <c r="D532" s="35"/>
      <c r="E532" s="21"/>
      <c r="F532" s="21"/>
      <c r="G532" s="21"/>
      <c r="H532" s="21"/>
      <c r="I532" s="21"/>
      <c r="J532" s="21"/>
      <c r="K532" s="21"/>
      <c r="L532" s="37"/>
      <c r="M532" s="21"/>
      <c r="N532" s="21"/>
      <c r="O532" s="21"/>
      <c r="P532" s="21"/>
      <c r="Q532" s="21"/>
      <c r="R532" s="21"/>
      <c r="S532" s="21"/>
      <c r="T532" s="244"/>
      <c r="U532" s="240"/>
      <c r="V532" s="21"/>
      <c r="W532" s="21"/>
      <c r="X532" s="21"/>
      <c r="Y532" s="21"/>
      <c r="Z532" s="21"/>
      <c r="AA532" s="21"/>
      <c r="AB532" s="21"/>
      <c r="AC532" s="21"/>
      <c r="AD532" s="21"/>
      <c r="AE532" s="21"/>
      <c r="AF532" s="21"/>
      <c r="AG532" s="21"/>
    </row>
    <row r="533" spans="1:33" ht="15.75" customHeight="1">
      <c r="A533" s="21"/>
      <c r="B533" s="21"/>
      <c r="C533" s="21"/>
      <c r="D533" s="35"/>
      <c r="E533" s="21"/>
      <c r="F533" s="21"/>
      <c r="G533" s="21"/>
      <c r="H533" s="21"/>
      <c r="I533" s="21"/>
      <c r="J533" s="21"/>
      <c r="K533" s="21"/>
      <c r="L533" s="37"/>
      <c r="M533" s="21"/>
      <c r="N533" s="21"/>
      <c r="O533" s="21"/>
      <c r="P533" s="21"/>
      <c r="Q533" s="21"/>
      <c r="R533" s="21"/>
      <c r="S533" s="21"/>
      <c r="T533" s="244"/>
      <c r="U533" s="240"/>
      <c r="V533" s="21"/>
      <c r="W533" s="21"/>
      <c r="X533" s="21"/>
      <c r="Y533" s="21"/>
      <c r="Z533" s="21"/>
      <c r="AA533" s="21"/>
      <c r="AB533" s="21"/>
      <c r="AC533" s="21"/>
      <c r="AD533" s="21"/>
      <c r="AE533" s="21"/>
      <c r="AF533" s="21"/>
      <c r="AG533" s="21"/>
    </row>
    <row r="534" spans="1:33" ht="15.75" customHeight="1">
      <c r="A534" s="21"/>
      <c r="B534" s="21"/>
      <c r="C534" s="21"/>
      <c r="D534" s="35"/>
      <c r="E534" s="21"/>
      <c r="F534" s="21"/>
      <c r="G534" s="21"/>
      <c r="H534" s="21"/>
      <c r="I534" s="21"/>
      <c r="J534" s="21"/>
      <c r="K534" s="21"/>
      <c r="L534" s="37"/>
      <c r="M534" s="21"/>
      <c r="N534" s="21"/>
      <c r="O534" s="21"/>
      <c r="P534" s="21"/>
      <c r="Q534" s="21"/>
      <c r="R534" s="21"/>
      <c r="S534" s="21"/>
      <c r="T534" s="244"/>
      <c r="U534" s="240"/>
      <c r="V534" s="21"/>
      <c r="W534" s="21"/>
      <c r="X534" s="21"/>
      <c r="Y534" s="21"/>
      <c r="Z534" s="21"/>
      <c r="AA534" s="21"/>
      <c r="AB534" s="21"/>
      <c r="AC534" s="21"/>
      <c r="AD534" s="21"/>
      <c r="AE534" s="21"/>
      <c r="AF534" s="21"/>
      <c r="AG534" s="21"/>
    </row>
    <row r="535" spans="1:33" ht="15.75" customHeight="1">
      <c r="A535" s="21"/>
      <c r="B535" s="21"/>
      <c r="C535" s="21"/>
      <c r="D535" s="35"/>
      <c r="E535" s="21"/>
      <c r="F535" s="21"/>
      <c r="G535" s="21"/>
      <c r="H535" s="21"/>
      <c r="I535" s="21"/>
      <c r="J535" s="21"/>
      <c r="K535" s="21"/>
      <c r="L535" s="37"/>
      <c r="M535" s="21"/>
      <c r="N535" s="21"/>
      <c r="O535" s="21"/>
      <c r="P535" s="21"/>
      <c r="Q535" s="21"/>
      <c r="R535" s="21"/>
      <c r="S535" s="21"/>
      <c r="T535" s="244"/>
      <c r="U535" s="240"/>
      <c r="V535" s="21"/>
      <c r="W535" s="21"/>
      <c r="X535" s="21"/>
      <c r="Y535" s="21"/>
      <c r="Z535" s="21"/>
      <c r="AA535" s="21"/>
      <c r="AB535" s="21"/>
      <c r="AC535" s="21"/>
      <c r="AD535" s="21"/>
      <c r="AE535" s="21"/>
      <c r="AF535" s="21"/>
      <c r="AG535" s="21"/>
    </row>
    <row r="536" spans="1:33" ht="15.75" customHeight="1">
      <c r="A536" s="21"/>
      <c r="B536" s="21"/>
      <c r="C536" s="21"/>
      <c r="D536" s="35"/>
      <c r="E536" s="21"/>
      <c r="F536" s="21"/>
      <c r="G536" s="21"/>
      <c r="H536" s="21"/>
      <c r="I536" s="21"/>
      <c r="J536" s="21"/>
      <c r="K536" s="21"/>
      <c r="L536" s="37"/>
      <c r="M536" s="21"/>
      <c r="N536" s="21"/>
      <c r="O536" s="21"/>
      <c r="P536" s="21"/>
      <c r="Q536" s="21"/>
      <c r="R536" s="21"/>
      <c r="S536" s="21"/>
      <c r="T536" s="244"/>
      <c r="U536" s="240"/>
      <c r="V536" s="21"/>
      <c r="W536" s="21"/>
      <c r="X536" s="21"/>
      <c r="Y536" s="21"/>
      <c r="Z536" s="21"/>
      <c r="AA536" s="21"/>
      <c r="AB536" s="21"/>
      <c r="AC536" s="21"/>
      <c r="AD536" s="21"/>
      <c r="AE536" s="21"/>
      <c r="AF536" s="21"/>
      <c r="AG536" s="21"/>
    </row>
    <row r="537" spans="1:33" ht="15.75" customHeight="1">
      <c r="A537" s="21"/>
      <c r="B537" s="21"/>
      <c r="C537" s="21"/>
      <c r="D537" s="35"/>
      <c r="E537" s="21"/>
      <c r="F537" s="21"/>
      <c r="G537" s="21"/>
      <c r="H537" s="21"/>
      <c r="I537" s="21"/>
      <c r="J537" s="21"/>
      <c r="K537" s="21"/>
      <c r="L537" s="37"/>
      <c r="M537" s="21"/>
      <c r="N537" s="21"/>
      <c r="O537" s="21"/>
      <c r="P537" s="21"/>
      <c r="Q537" s="21"/>
      <c r="R537" s="21"/>
      <c r="S537" s="21"/>
      <c r="T537" s="244"/>
      <c r="U537" s="240"/>
      <c r="V537" s="21"/>
      <c r="W537" s="21"/>
      <c r="X537" s="21"/>
      <c r="Y537" s="21"/>
      <c r="Z537" s="21"/>
      <c r="AA537" s="21"/>
      <c r="AB537" s="21"/>
      <c r="AC537" s="21"/>
      <c r="AD537" s="21"/>
      <c r="AE537" s="21"/>
      <c r="AF537" s="21"/>
      <c r="AG537" s="21"/>
    </row>
    <row r="538" spans="1:33" ht="15.75" customHeight="1">
      <c r="A538" s="21"/>
      <c r="B538" s="21"/>
      <c r="C538" s="21"/>
      <c r="D538" s="35"/>
      <c r="E538" s="21"/>
      <c r="F538" s="21"/>
      <c r="G538" s="21"/>
      <c r="H538" s="21"/>
      <c r="I538" s="21"/>
      <c r="J538" s="21"/>
      <c r="K538" s="21"/>
      <c r="L538" s="37"/>
      <c r="M538" s="21"/>
      <c r="N538" s="21"/>
      <c r="O538" s="21"/>
      <c r="P538" s="21"/>
      <c r="Q538" s="21"/>
      <c r="R538" s="21"/>
      <c r="S538" s="21"/>
      <c r="T538" s="244"/>
      <c r="U538" s="240"/>
      <c r="V538" s="21"/>
      <c r="W538" s="21"/>
      <c r="X538" s="21"/>
      <c r="Y538" s="21"/>
      <c r="Z538" s="21"/>
      <c r="AA538" s="21"/>
      <c r="AB538" s="21"/>
      <c r="AC538" s="21"/>
      <c r="AD538" s="21"/>
      <c r="AE538" s="21"/>
      <c r="AF538" s="21"/>
      <c r="AG538" s="21"/>
    </row>
    <row r="539" spans="1:33" ht="15.75" customHeight="1">
      <c r="A539" s="21"/>
      <c r="B539" s="21"/>
      <c r="C539" s="21"/>
      <c r="D539" s="35"/>
      <c r="E539" s="21"/>
      <c r="F539" s="21"/>
      <c r="G539" s="21"/>
      <c r="H539" s="21"/>
      <c r="I539" s="21"/>
      <c r="J539" s="21"/>
      <c r="K539" s="21"/>
      <c r="L539" s="37"/>
      <c r="M539" s="21"/>
      <c r="N539" s="21"/>
      <c r="O539" s="21"/>
      <c r="P539" s="21"/>
      <c r="Q539" s="21"/>
      <c r="R539" s="21"/>
      <c r="S539" s="21"/>
      <c r="T539" s="244"/>
      <c r="U539" s="240"/>
      <c r="V539" s="21"/>
      <c r="W539" s="21"/>
      <c r="X539" s="21"/>
      <c r="Y539" s="21"/>
      <c r="Z539" s="21"/>
      <c r="AA539" s="21"/>
      <c r="AB539" s="21"/>
      <c r="AC539" s="21"/>
      <c r="AD539" s="21"/>
      <c r="AE539" s="21"/>
      <c r="AF539" s="21"/>
      <c r="AG539" s="21"/>
    </row>
    <row r="540" spans="1:33" ht="15.75" customHeight="1">
      <c r="A540" s="21"/>
      <c r="B540" s="21"/>
      <c r="C540" s="21"/>
      <c r="D540" s="35"/>
      <c r="E540" s="21"/>
      <c r="F540" s="21"/>
      <c r="G540" s="21"/>
      <c r="H540" s="21"/>
      <c r="I540" s="21"/>
      <c r="J540" s="21"/>
      <c r="K540" s="21"/>
      <c r="L540" s="37"/>
      <c r="M540" s="21"/>
      <c r="N540" s="21"/>
      <c r="O540" s="21"/>
      <c r="P540" s="21"/>
      <c r="Q540" s="21"/>
      <c r="R540" s="21"/>
      <c r="S540" s="21"/>
      <c r="T540" s="244"/>
      <c r="U540" s="240"/>
      <c r="V540" s="21"/>
      <c r="W540" s="21"/>
      <c r="X540" s="21"/>
      <c r="Y540" s="21"/>
      <c r="Z540" s="21"/>
      <c r="AA540" s="21"/>
      <c r="AB540" s="21"/>
      <c r="AC540" s="21"/>
      <c r="AD540" s="21"/>
      <c r="AE540" s="21"/>
      <c r="AF540" s="21"/>
      <c r="AG540" s="21"/>
    </row>
    <row r="541" spans="1:33" ht="15.75" customHeight="1">
      <c r="A541" s="21"/>
      <c r="B541" s="21"/>
      <c r="C541" s="21"/>
      <c r="D541" s="35"/>
      <c r="E541" s="21"/>
      <c r="F541" s="21"/>
      <c r="G541" s="21"/>
      <c r="H541" s="21"/>
      <c r="I541" s="21"/>
      <c r="J541" s="21"/>
      <c r="K541" s="21"/>
      <c r="L541" s="37"/>
      <c r="M541" s="21"/>
      <c r="N541" s="21"/>
      <c r="O541" s="21"/>
      <c r="P541" s="21"/>
      <c r="Q541" s="21"/>
      <c r="R541" s="21"/>
      <c r="S541" s="21"/>
      <c r="T541" s="244"/>
      <c r="U541" s="240"/>
      <c r="V541" s="21"/>
      <c r="W541" s="21"/>
      <c r="X541" s="21"/>
      <c r="Y541" s="21"/>
      <c r="Z541" s="21"/>
      <c r="AA541" s="21"/>
      <c r="AB541" s="21"/>
      <c r="AC541" s="21"/>
      <c r="AD541" s="21"/>
      <c r="AE541" s="21"/>
      <c r="AF541" s="21"/>
      <c r="AG541" s="21"/>
    </row>
    <row r="542" spans="1:33" ht="15.75" customHeight="1">
      <c r="A542" s="21"/>
      <c r="B542" s="21"/>
      <c r="C542" s="21"/>
      <c r="D542" s="35"/>
      <c r="E542" s="21"/>
      <c r="F542" s="21"/>
      <c r="G542" s="21"/>
      <c r="H542" s="21"/>
      <c r="I542" s="21"/>
      <c r="J542" s="21"/>
      <c r="K542" s="21"/>
      <c r="L542" s="37"/>
      <c r="M542" s="21"/>
      <c r="N542" s="21"/>
      <c r="O542" s="21"/>
      <c r="P542" s="21"/>
      <c r="Q542" s="21"/>
      <c r="R542" s="21"/>
      <c r="S542" s="21"/>
      <c r="T542" s="244"/>
      <c r="U542" s="240"/>
      <c r="V542" s="21"/>
      <c r="W542" s="21"/>
      <c r="X542" s="21"/>
      <c r="Y542" s="21"/>
      <c r="Z542" s="21"/>
      <c r="AA542" s="21"/>
      <c r="AB542" s="21"/>
      <c r="AC542" s="21"/>
      <c r="AD542" s="21"/>
      <c r="AE542" s="21"/>
      <c r="AF542" s="21"/>
      <c r="AG542" s="21"/>
    </row>
    <row r="543" spans="1:33" ht="15.75" customHeight="1">
      <c r="A543" s="21"/>
      <c r="B543" s="21"/>
      <c r="C543" s="21"/>
      <c r="D543" s="35"/>
      <c r="E543" s="21"/>
      <c r="F543" s="21"/>
      <c r="G543" s="21"/>
      <c r="H543" s="21"/>
      <c r="I543" s="21"/>
      <c r="J543" s="21"/>
      <c r="K543" s="21"/>
      <c r="L543" s="37"/>
      <c r="M543" s="21"/>
      <c r="N543" s="21"/>
      <c r="O543" s="21"/>
      <c r="P543" s="21"/>
      <c r="Q543" s="21"/>
      <c r="R543" s="21"/>
      <c r="S543" s="21"/>
      <c r="T543" s="244"/>
      <c r="U543" s="240"/>
      <c r="V543" s="21"/>
      <c r="W543" s="21"/>
      <c r="X543" s="21"/>
      <c r="Y543" s="21"/>
      <c r="Z543" s="21"/>
      <c r="AA543" s="21"/>
      <c r="AB543" s="21"/>
      <c r="AC543" s="21"/>
      <c r="AD543" s="21"/>
      <c r="AE543" s="21"/>
      <c r="AF543" s="21"/>
      <c r="AG543" s="21"/>
    </row>
    <row r="544" spans="1:33" ht="15.75" customHeight="1">
      <c r="A544" s="21"/>
      <c r="B544" s="21"/>
      <c r="C544" s="21"/>
      <c r="D544" s="35"/>
      <c r="E544" s="21"/>
      <c r="F544" s="21"/>
      <c r="G544" s="21"/>
      <c r="H544" s="21"/>
      <c r="I544" s="21"/>
      <c r="J544" s="21"/>
      <c r="K544" s="21"/>
      <c r="L544" s="37"/>
      <c r="M544" s="21"/>
      <c r="N544" s="21"/>
      <c r="O544" s="21"/>
      <c r="P544" s="21"/>
      <c r="Q544" s="21"/>
      <c r="R544" s="21"/>
      <c r="S544" s="21"/>
      <c r="T544" s="244"/>
      <c r="U544" s="240"/>
      <c r="V544" s="21"/>
      <c r="W544" s="21"/>
      <c r="X544" s="21"/>
      <c r="Y544" s="21"/>
      <c r="Z544" s="21"/>
      <c r="AA544" s="21"/>
      <c r="AB544" s="21"/>
      <c r="AC544" s="21"/>
      <c r="AD544" s="21"/>
      <c r="AE544" s="21"/>
      <c r="AF544" s="21"/>
      <c r="AG544" s="21"/>
    </row>
    <row r="545" spans="1:33" ht="15.75" customHeight="1">
      <c r="A545" s="21"/>
      <c r="B545" s="21"/>
      <c r="C545" s="21"/>
      <c r="D545" s="35"/>
      <c r="E545" s="21"/>
      <c r="F545" s="21"/>
      <c r="G545" s="21"/>
      <c r="H545" s="21"/>
      <c r="I545" s="21"/>
      <c r="J545" s="21"/>
      <c r="K545" s="21"/>
      <c r="L545" s="37"/>
      <c r="M545" s="21"/>
      <c r="N545" s="21"/>
      <c r="O545" s="21"/>
      <c r="P545" s="21"/>
      <c r="Q545" s="21"/>
      <c r="R545" s="21"/>
      <c r="S545" s="21"/>
      <c r="T545" s="244"/>
      <c r="U545" s="240"/>
      <c r="V545" s="21"/>
      <c r="W545" s="21"/>
      <c r="X545" s="21"/>
      <c r="Y545" s="21"/>
      <c r="Z545" s="21"/>
      <c r="AA545" s="21"/>
      <c r="AB545" s="21"/>
      <c r="AC545" s="21"/>
      <c r="AD545" s="21"/>
      <c r="AE545" s="21"/>
      <c r="AF545" s="21"/>
      <c r="AG545" s="21"/>
    </row>
    <row r="546" spans="1:33" ht="15.75" customHeight="1">
      <c r="A546" s="21"/>
      <c r="B546" s="21"/>
      <c r="C546" s="21"/>
      <c r="D546" s="35"/>
      <c r="E546" s="21"/>
      <c r="F546" s="21"/>
      <c r="G546" s="21"/>
      <c r="H546" s="21"/>
      <c r="I546" s="21"/>
      <c r="J546" s="21"/>
      <c r="K546" s="21"/>
      <c r="L546" s="37"/>
      <c r="M546" s="21"/>
      <c r="N546" s="21"/>
      <c r="O546" s="21"/>
      <c r="P546" s="21"/>
      <c r="Q546" s="21"/>
      <c r="R546" s="21"/>
      <c r="S546" s="21"/>
      <c r="T546" s="244"/>
      <c r="U546" s="240"/>
      <c r="V546" s="21"/>
      <c r="W546" s="21"/>
      <c r="X546" s="21"/>
      <c r="Y546" s="21"/>
      <c r="Z546" s="21"/>
      <c r="AA546" s="21"/>
      <c r="AB546" s="21"/>
      <c r="AC546" s="21"/>
      <c r="AD546" s="21"/>
      <c r="AE546" s="21"/>
      <c r="AF546" s="21"/>
      <c r="AG546" s="21"/>
    </row>
    <row r="547" spans="1:33" ht="15.75" customHeight="1">
      <c r="A547" s="21"/>
      <c r="B547" s="21"/>
      <c r="C547" s="21"/>
      <c r="D547" s="35"/>
      <c r="E547" s="21"/>
      <c r="F547" s="21"/>
      <c r="G547" s="21"/>
      <c r="H547" s="21"/>
      <c r="I547" s="21"/>
      <c r="J547" s="21"/>
      <c r="K547" s="21"/>
      <c r="L547" s="37"/>
      <c r="M547" s="21"/>
      <c r="N547" s="21"/>
      <c r="O547" s="21"/>
      <c r="P547" s="21"/>
      <c r="Q547" s="21"/>
      <c r="R547" s="21"/>
      <c r="S547" s="21"/>
      <c r="T547" s="244"/>
      <c r="U547" s="240"/>
      <c r="V547" s="21"/>
      <c r="W547" s="21"/>
      <c r="X547" s="21"/>
      <c r="Y547" s="21"/>
      <c r="Z547" s="21"/>
      <c r="AA547" s="21"/>
      <c r="AB547" s="21"/>
      <c r="AC547" s="21"/>
      <c r="AD547" s="21"/>
      <c r="AE547" s="21"/>
      <c r="AF547" s="21"/>
      <c r="AG547" s="21"/>
    </row>
    <row r="548" spans="1:33" ht="15.75" customHeight="1">
      <c r="A548" s="21"/>
      <c r="B548" s="21"/>
      <c r="C548" s="21"/>
      <c r="D548" s="35"/>
      <c r="E548" s="21"/>
      <c r="F548" s="21"/>
      <c r="G548" s="21"/>
      <c r="H548" s="21"/>
      <c r="I548" s="21"/>
      <c r="J548" s="21"/>
      <c r="K548" s="21"/>
      <c r="L548" s="37"/>
      <c r="M548" s="21"/>
      <c r="N548" s="21"/>
      <c r="O548" s="21"/>
      <c r="P548" s="21"/>
      <c r="Q548" s="21"/>
      <c r="R548" s="21"/>
      <c r="S548" s="21"/>
      <c r="T548" s="244"/>
      <c r="U548" s="240"/>
      <c r="V548" s="21"/>
      <c r="W548" s="21"/>
      <c r="X548" s="21"/>
      <c r="Y548" s="21"/>
      <c r="Z548" s="21"/>
      <c r="AA548" s="21"/>
      <c r="AB548" s="21"/>
      <c r="AC548" s="21"/>
      <c r="AD548" s="21"/>
      <c r="AE548" s="21"/>
      <c r="AF548" s="21"/>
      <c r="AG548" s="21"/>
    </row>
    <row r="549" spans="1:33" ht="15.75" customHeight="1">
      <c r="A549" s="21"/>
      <c r="B549" s="21"/>
      <c r="C549" s="21"/>
      <c r="D549" s="35"/>
      <c r="E549" s="21"/>
      <c r="F549" s="21"/>
      <c r="G549" s="21"/>
      <c r="H549" s="21"/>
      <c r="I549" s="21"/>
      <c r="J549" s="21"/>
      <c r="K549" s="21"/>
      <c r="L549" s="37"/>
      <c r="M549" s="21"/>
      <c r="N549" s="21"/>
      <c r="O549" s="21"/>
      <c r="P549" s="21"/>
      <c r="Q549" s="21"/>
      <c r="R549" s="21"/>
      <c r="S549" s="21"/>
      <c r="T549" s="244"/>
      <c r="U549" s="240"/>
      <c r="V549" s="21"/>
      <c r="W549" s="21"/>
      <c r="X549" s="21"/>
      <c r="Y549" s="21"/>
      <c r="Z549" s="21"/>
      <c r="AA549" s="21"/>
      <c r="AB549" s="21"/>
      <c r="AC549" s="21"/>
      <c r="AD549" s="21"/>
      <c r="AE549" s="21"/>
      <c r="AF549" s="21"/>
      <c r="AG549" s="21"/>
    </row>
    <row r="550" spans="1:33" ht="15.75" customHeight="1">
      <c r="A550" s="21"/>
      <c r="B550" s="21"/>
      <c r="C550" s="21"/>
      <c r="D550" s="35"/>
      <c r="E550" s="21"/>
      <c r="F550" s="21"/>
      <c r="G550" s="21"/>
      <c r="H550" s="21"/>
      <c r="I550" s="21"/>
      <c r="J550" s="21"/>
      <c r="K550" s="21"/>
      <c r="L550" s="37"/>
      <c r="M550" s="21"/>
      <c r="N550" s="21"/>
      <c r="O550" s="21"/>
      <c r="P550" s="21"/>
      <c r="Q550" s="21"/>
      <c r="R550" s="21"/>
      <c r="S550" s="21"/>
      <c r="T550" s="244"/>
      <c r="U550" s="240"/>
      <c r="V550" s="21"/>
      <c r="W550" s="21"/>
      <c r="X550" s="21"/>
      <c r="Y550" s="21"/>
      <c r="Z550" s="21"/>
      <c r="AA550" s="21"/>
      <c r="AB550" s="21"/>
      <c r="AC550" s="21"/>
      <c r="AD550" s="21"/>
      <c r="AE550" s="21"/>
      <c r="AF550" s="21"/>
      <c r="AG550" s="21"/>
    </row>
    <row r="551" spans="1:33" ht="15.75" customHeight="1">
      <c r="A551" s="21"/>
      <c r="B551" s="21"/>
      <c r="C551" s="21"/>
      <c r="D551" s="35"/>
      <c r="E551" s="21"/>
      <c r="F551" s="21"/>
      <c r="G551" s="21"/>
      <c r="H551" s="21"/>
      <c r="I551" s="21"/>
      <c r="J551" s="21"/>
      <c r="K551" s="21"/>
      <c r="L551" s="37"/>
      <c r="M551" s="21"/>
      <c r="N551" s="21"/>
      <c r="O551" s="21"/>
      <c r="P551" s="21"/>
      <c r="Q551" s="21"/>
      <c r="R551" s="21"/>
      <c r="S551" s="21"/>
      <c r="T551" s="244"/>
      <c r="U551" s="240"/>
      <c r="V551" s="21"/>
      <c r="W551" s="21"/>
      <c r="X551" s="21"/>
      <c r="Y551" s="21"/>
      <c r="Z551" s="21"/>
      <c r="AA551" s="21"/>
      <c r="AB551" s="21"/>
      <c r="AC551" s="21"/>
      <c r="AD551" s="21"/>
      <c r="AE551" s="21"/>
      <c r="AF551" s="21"/>
      <c r="AG551" s="21"/>
    </row>
    <row r="552" spans="1:33" ht="15.75" customHeight="1">
      <c r="A552" s="21"/>
      <c r="B552" s="21"/>
      <c r="C552" s="21"/>
      <c r="D552" s="35"/>
      <c r="E552" s="21"/>
      <c r="F552" s="21"/>
      <c r="G552" s="21"/>
      <c r="H552" s="21"/>
      <c r="I552" s="21"/>
      <c r="J552" s="21"/>
      <c r="K552" s="21"/>
      <c r="L552" s="37"/>
      <c r="M552" s="21"/>
      <c r="N552" s="21"/>
      <c r="O552" s="21"/>
      <c r="P552" s="21"/>
      <c r="Q552" s="21"/>
      <c r="R552" s="21"/>
      <c r="S552" s="21"/>
      <c r="T552" s="244"/>
      <c r="U552" s="240"/>
      <c r="V552" s="21"/>
      <c r="W552" s="21"/>
      <c r="X552" s="21"/>
      <c r="Y552" s="21"/>
      <c r="Z552" s="21"/>
      <c r="AA552" s="21"/>
      <c r="AB552" s="21"/>
      <c r="AC552" s="21"/>
      <c r="AD552" s="21"/>
      <c r="AE552" s="21"/>
      <c r="AF552" s="21"/>
      <c r="AG552" s="21"/>
    </row>
    <row r="553" spans="1:33" ht="15.75" customHeight="1">
      <c r="A553" s="21"/>
      <c r="B553" s="21"/>
      <c r="C553" s="21"/>
      <c r="D553" s="35"/>
      <c r="E553" s="21"/>
      <c r="F553" s="21"/>
      <c r="G553" s="21"/>
      <c r="H553" s="21"/>
      <c r="I553" s="21"/>
      <c r="J553" s="21"/>
      <c r="K553" s="21"/>
      <c r="L553" s="37"/>
      <c r="M553" s="21"/>
      <c r="N553" s="21"/>
      <c r="O553" s="21"/>
      <c r="P553" s="21"/>
      <c r="Q553" s="21"/>
      <c r="R553" s="21"/>
      <c r="S553" s="21"/>
      <c r="T553" s="244"/>
      <c r="U553" s="240"/>
      <c r="V553" s="21"/>
      <c r="W553" s="21"/>
      <c r="X553" s="21"/>
      <c r="Y553" s="21"/>
      <c r="Z553" s="21"/>
      <c r="AA553" s="21"/>
      <c r="AB553" s="21"/>
      <c r="AC553" s="21"/>
      <c r="AD553" s="21"/>
      <c r="AE553" s="21"/>
      <c r="AF553" s="21"/>
      <c r="AG553" s="21"/>
    </row>
    <row r="554" spans="1:33" ht="15.75" customHeight="1">
      <c r="A554" s="21"/>
      <c r="B554" s="21"/>
      <c r="C554" s="21"/>
      <c r="D554" s="35"/>
      <c r="E554" s="21"/>
      <c r="F554" s="21"/>
      <c r="G554" s="21"/>
      <c r="H554" s="21"/>
      <c r="I554" s="21"/>
      <c r="J554" s="21"/>
      <c r="K554" s="21"/>
      <c r="L554" s="37"/>
      <c r="M554" s="21"/>
      <c r="N554" s="21"/>
      <c r="O554" s="21"/>
      <c r="P554" s="21"/>
      <c r="Q554" s="21"/>
      <c r="R554" s="21"/>
      <c r="S554" s="21"/>
      <c r="T554" s="244"/>
      <c r="U554" s="240"/>
      <c r="V554" s="21"/>
      <c r="W554" s="21"/>
      <c r="X554" s="21"/>
      <c r="Y554" s="21"/>
      <c r="Z554" s="21"/>
      <c r="AA554" s="21"/>
      <c r="AB554" s="21"/>
      <c r="AC554" s="21"/>
      <c r="AD554" s="21"/>
      <c r="AE554" s="21"/>
      <c r="AF554" s="21"/>
      <c r="AG554" s="21"/>
    </row>
    <row r="555" spans="1:33" ht="15.75" customHeight="1">
      <c r="A555" s="21"/>
      <c r="B555" s="21"/>
      <c r="C555" s="21"/>
      <c r="D555" s="35"/>
      <c r="E555" s="21"/>
      <c r="F555" s="21"/>
      <c r="G555" s="21"/>
      <c r="H555" s="21"/>
      <c r="I555" s="21"/>
      <c r="J555" s="21"/>
      <c r="K555" s="21"/>
      <c r="L555" s="37"/>
      <c r="M555" s="21"/>
      <c r="N555" s="21"/>
      <c r="O555" s="21"/>
      <c r="P555" s="21"/>
      <c r="Q555" s="21"/>
      <c r="R555" s="21"/>
      <c r="S555" s="21"/>
      <c r="T555" s="244"/>
      <c r="U555" s="240"/>
      <c r="V555" s="21"/>
      <c r="W555" s="21"/>
      <c r="X555" s="21"/>
      <c r="Y555" s="21"/>
      <c r="Z555" s="21"/>
      <c r="AA555" s="21"/>
      <c r="AB555" s="21"/>
      <c r="AC555" s="21"/>
      <c r="AD555" s="21"/>
      <c r="AE555" s="21"/>
      <c r="AF555" s="21"/>
      <c r="AG555" s="21"/>
    </row>
    <row r="556" spans="1:33" ht="15.75" customHeight="1">
      <c r="A556" s="21"/>
      <c r="B556" s="21"/>
      <c r="C556" s="21"/>
      <c r="D556" s="35"/>
      <c r="E556" s="21"/>
      <c r="F556" s="21"/>
      <c r="G556" s="21"/>
      <c r="H556" s="21"/>
      <c r="I556" s="21"/>
      <c r="J556" s="21"/>
      <c r="K556" s="21"/>
      <c r="L556" s="37"/>
      <c r="M556" s="21"/>
      <c r="N556" s="21"/>
      <c r="O556" s="21"/>
      <c r="P556" s="21"/>
      <c r="Q556" s="21"/>
      <c r="R556" s="21"/>
      <c r="S556" s="21"/>
      <c r="T556" s="244"/>
      <c r="U556" s="240"/>
      <c r="V556" s="21"/>
      <c r="W556" s="21"/>
      <c r="X556" s="21"/>
      <c r="Y556" s="21"/>
      <c r="Z556" s="21"/>
      <c r="AA556" s="21"/>
      <c r="AB556" s="21"/>
      <c r="AC556" s="21"/>
      <c r="AD556" s="21"/>
      <c r="AE556" s="21"/>
      <c r="AF556" s="21"/>
      <c r="AG556" s="21"/>
    </row>
    <row r="557" spans="1:33" ht="15.75" customHeight="1">
      <c r="A557" s="21"/>
      <c r="B557" s="21"/>
      <c r="C557" s="21"/>
      <c r="D557" s="35"/>
      <c r="E557" s="21"/>
      <c r="F557" s="21"/>
      <c r="G557" s="21"/>
      <c r="H557" s="21"/>
      <c r="I557" s="21"/>
      <c r="J557" s="21"/>
      <c r="K557" s="21"/>
      <c r="L557" s="37"/>
      <c r="M557" s="21"/>
      <c r="N557" s="21"/>
      <c r="O557" s="21"/>
      <c r="P557" s="21"/>
      <c r="Q557" s="21"/>
      <c r="R557" s="21"/>
      <c r="S557" s="21"/>
      <c r="T557" s="244"/>
      <c r="U557" s="240"/>
      <c r="V557" s="21"/>
      <c r="W557" s="21"/>
      <c r="X557" s="21"/>
      <c r="Y557" s="21"/>
      <c r="Z557" s="21"/>
      <c r="AA557" s="21"/>
      <c r="AB557" s="21"/>
      <c r="AC557" s="21"/>
      <c r="AD557" s="21"/>
      <c r="AE557" s="21"/>
      <c r="AF557" s="21"/>
      <c r="AG557" s="21"/>
    </row>
    <row r="558" spans="1:33" ht="15.75" customHeight="1">
      <c r="A558" s="21"/>
      <c r="B558" s="21"/>
      <c r="C558" s="21"/>
      <c r="D558" s="35"/>
      <c r="E558" s="21"/>
      <c r="F558" s="21"/>
      <c r="G558" s="21"/>
      <c r="H558" s="21"/>
      <c r="I558" s="21"/>
      <c r="J558" s="21"/>
      <c r="K558" s="21"/>
      <c r="L558" s="37"/>
      <c r="M558" s="21"/>
      <c r="N558" s="21"/>
      <c r="O558" s="21"/>
      <c r="P558" s="21"/>
      <c r="Q558" s="21"/>
      <c r="R558" s="21"/>
      <c r="S558" s="21"/>
      <c r="T558" s="244"/>
      <c r="U558" s="240"/>
      <c r="V558" s="21"/>
      <c r="W558" s="21"/>
      <c r="X558" s="21"/>
      <c r="Y558" s="21"/>
      <c r="Z558" s="21"/>
      <c r="AA558" s="21"/>
      <c r="AB558" s="21"/>
      <c r="AC558" s="21"/>
      <c r="AD558" s="21"/>
      <c r="AE558" s="21"/>
      <c r="AF558" s="21"/>
      <c r="AG558" s="21"/>
    </row>
    <row r="559" spans="1:33" ht="15.75" customHeight="1">
      <c r="A559" s="21"/>
      <c r="B559" s="21"/>
      <c r="C559" s="21"/>
      <c r="D559" s="35"/>
      <c r="E559" s="21"/>
      <c r="F559" s="21"/>
      <c r="G559" s="21"/>
      <c r="H559" s="21"/>
      <c r="I559" s="21"/>
      <c r="J559" s="21"/>
      <c r="K559" s="21"/>
      <c r="L559" s="37"/>
      <c r="M559" s="21"/>
      <c r="N559" s="21"/>
      <c r="O559" s="21"/>
      <c r="P559" s="21"/>
      <c r="Q559" s="21"/>
      <c r="R559" s="21"/>
      <c r="S559" s="21"/>
      <c r="T559" s="244"/>
      <c r="U559" s="240"/>
      <c r="V559" s="21"/>
      <c r="W559" s="21"/>
      <c r="X559" s="21"/>
      <c r="Y559" s="21"/>
      <c r="Z559" s="21"/>
      <c r="AA559" s="21"/>
      <c r="AB559" s="21"/>
      <c r="AC559" s="21"/>
      <c r="AD559" s="21"/>
      <c r="AE559" s="21"/>
      <c r="AF559" s="21"/>
      <c r="AG559" s="21"/>
    </row>
    <row r="560" spans="1:33" ht="15.75" customHeight="1">
      <c r="A560" s="21"/>
      <c r="B560" s="21"/>
      <c r="C560" s="21"/>
      <c r="D560" s="35"/>
      <c r="E560" s="21"/>
      <c r="F560" s="21"/>
      <c r="G560" s="21"/>
      <c r="H560" s="21"/>
      <c r="I560" s="21"/>
      <c r="J560" s="21"/>
      <c r="K560" s="21"/>
      <c r="L560" s="37"/>
      <c r="M560" s="21"/>
      <c r="N560" s="21"/>
      <c r="O560" s="21"/>
      <c r="P560" s="21"/>
      <c r="Q560" s="21"/>
      <c r="R560" s="21"/>
      <c r="S560" s="21"/>
      <c r="T560" s="244"/>
      <c r="U560" s="240"/>
      <c r="V560" s="21"/>
      <c r="W560" s="21"/>
      <c r="X560" s="21"/>
      <c r="Y560" s="21"/>
      <c r="Z560" s="21"/>
      <c r="AA560" s="21"/>
      <c r="AB560" s="21"/>
      <c r="AC560" s="21"/>
      <c r="AD560" s="21"/>
      <c r="AE560" s="21"/>
      <c r="AF560" s="21"/>
      <c r="AG560" s="21"/>
    </row>
    <row r="561" spans="1:33" ht="15.75" customHeight="1">
      <c r="A561" s="21"/>
      <c r="B561" s="21"/>
      <c r="C561" s="21"/>
      <c r="D561" s="35"/>
      <c r="E561" s="21"/>
      <c r="F561" s="21"/>
      <c r="G561" s="21"/>
      <c r="H561" s="21"/>
      <c r="I561" s="21"/>
      <c r="J561" s="21"/>
      <c r="K561" s="21"/>
      <c r="L561" s="37"/>
      <c r="M561" s="21"/>
      <c r="N561" s="21"/>
      <c r="O561" s="21"/>
      <c r="P561" s="21"/>
      <c r="Q561" s="21"/>
      <c r="R561" s="21"/>
      <c r="S561" s="21"/>
      <c r="T561" s="244"/>
      <c r="U561" s="240"/>
      <c r="V561" s="21"/>
      <c r="W561" s="21"/>
      <c r="X561" s="21"/>
      <c r="Y561" s="21"/>
      <c r="Z561" s="21"/>
      <c r="AA561" s="21"/>
      <c r="AB561" s="21"/>
      <c r="AC561" s="21"/>
      <c r="AD561" s="21"/>
      <c r="AE561" s="21"/>
      <c r="AF561" s="21"/>
      <c r="AG561" s="21"/>
    </row>
    <row r="562" spans="1:33" ht="15.75" customHeight="1">
      <c r="A562" s="21"/>
      <c r="B562" s="21"/>
      <c r="C562" s="21"/>
      <c r="D562" s="35"/>
      <c r="E562" s="21"/>
      <c r="F562" s="21"/>
      <c r="G562" s="21"/>
      <c r="H562" s="21"/>
      <c r="I562" s="21"/>
      <c r="J562" s="21"/>
      <c r="K562" s="21"/>
      <c r="L562" s="37"/>
      <c r="M562" s="21"/>
      <c r="N562" s="21"/>
      <c r="O562" s="21"/>
      <c r="P562" s="21"/>
      <c r="Q562" s="21"/>
      <c r="R562" s="21"/>
      <c r="S562" s="21"/>
      <c r="T562" s="244"/>
      <c r="U562" s="240"/>
      <c r="V562" s="21"/>
      <c r="W562" s="21"/>
      <c r="X562" s="21"/>
      <c r="Y562" s="21"/>
      <c r="Z562" s="21"/>
      <c r="AA562" s="21"/>
      <c r="AB562" s="21"/>
      <c r="AC562" s="21"/>
      <c r="AD562" s="21"/>
      <c r="AE562" s="21"/>
      <c r="AF562" s="21"/>
      <c r="AG562" s="21"/>
    </row>
    <row r="563" spans="1:33" ht="15.75" customHeight="1">
      <c r="A563" s="21"/>
      <c r="B563" s="21"/>
      <c r="C563" s="21"/>
      <c r="D563" s="35"/>
      <c r="E563" s="21"/>
      <c r="F563" s="21"/>
      <c r="G563" s="21"/>
      <c r="H563" s="21"/>
      <c r="I563" s="21"/>
      <c r="J563" s="21"/>
      <c r="K563" s="21"/>
      <c r="L563" s="37"/>
      <c r="M563" s="21"/>
      <c r="N563" s="21"/>
      <c r="O563" s="21"/>
      <c r="P563" s="21"/>
      <c r="Q563" s="21"/>
      <c r="R563" s="21"/>
      <c r="S563" s="21"/>
      <c r="T563" s="244"/>
      <c r="U563" s="240"/>
      <c r="V563" s="21"/>
      <c r="W563" s="21"/>
      <c r="X563" s="21"/>
      <c r="Y563" s="21"/>
      <c r="Z563" s="21"/>
      <c r="AA563" s="21"/>
      <c r="AB563" s="21"/>
      <c r="AC563" s="21"/>
      <c r="AD563" s="21"/>
      <c r="AE563" s="21"/>
      <c r="AF563" s="21"/>
      <c r="AG563" s="21"/>
    </row>
    <row r="564" spans="1:33" ht="15.75" customHeight="1">
      <c r="A564" s="21"/>
      <c r="B564" s="21"/>
      <c r="C564" s="21"/>
      <c r="D564" s="35"/>
      <c r="E564" s="21"/>
      <c r="F564" s="21"/>
      <c r="G564" s="21"/>
      <c r="H564" s="21"/>
      <c r="I564" s="21"/>
      <c r="J564" s="21"/>
      <c r="K564" s="21"/>
      <c r="L564" s="37"/>
      <c r="M564" s="21"/>
      <c r="N564" s="21"/>
      <c r="O564" s="21"/>
      <c r="P564" s="21"/>
      <c r="Q564" s="21"/>
      <c r="R564" s="21"/>
      <c r="S564" s="21"/>
      <c r="T564" s="244"/>
      <c r="U564" s="240"/>
      <c r="V564" s="21"/>
      <c r="W564" s="21"/>
      <c r="X564" s="21"/>
      <c r="Y564" s="21"/>
      <c r="Z564" s="21"/>
      <c r="AA564" s="21"/>
      <c r="AB564" s="21"/>
      <c r="AC564" s="21"/>
      <c r="AD564" s="21"/>
      <c r="AE564" s="21"/>
      <c r="AF564" s="21"/>
      <c r="AG564" s="21"/>
    </row>
    <row r="565" spans="1:33" ht="15.75" customHeight="1">
      <c r="A565" s="21"/>
      <c r="B565" s="21"/>
      <c r="C565" s="21"/>
      <c r="D565" s="35"/>
      <c r="E565" s="21"/>
      <c r="F565" s="21"/>
      <c r="G565" s="21"/>
      <c r="H565" s="21"/>
      <c r="I565" s="21"/>
      <c r="J565" s="21"/>
      <c r="K565" s="21"/>
      <c r="L565" s="37"/>
      <c r="M565" s="21"/>
      <c r="N565" s="21"/>
      <c r="O565" s="21"/>
      <c r="P565" s="21"/>
      <c r="Q565" s="21"/>
      <c r="R565" s="21"/>
      <c r="S565" s="21"/>
      <c r="T565" s="244"/>
      <c r="U565" s="240"/>
      <c r="V565" s="21"/>
      <c r="W565" s="21"/>
      <c r="X565" s="21"/>
      <c r="Y565" s="21"/>
      <c r="Z565" s="21"/>
      <c r="AA565" s="21"/>
      <c r="AB565" s="21"/>
      <c r="AC565" s="21"/>
      <c r="AD565" s="21"/>
      <c r="AE565" s="21"/>
      <c r="AF565" s="21"/>
      <c r="AG565" s="21"/>
    </row>
    <row r="566" spans="1:33" ht="15.75" customHeight="1">
      <c r="A566" s="21"/>
      <c r="B566" s="21"/>
      <c r="C566" s="21"/>
      <c r="D566" s="35"/>
      <c r="E566" s="21"/>
      <c r="F566" s="21"/>
      <c r="G566" s="21"/>
      <c r="H566" s="21"/>
      <c r="I566" s="21"/>
      <c r="J566" s="21"/>
      <c r="K566" s="21"/>
      <c r="L566" s="37"/>
      <c r="M566" s="21"/>
      <c r="N566" s="21"/>
      <c r="O566" s="21"/>
      <c r="P566" s="21"/>
      <c r="Q566" s="21"/>
      <c r="R566" s="21"/>
      <c r="S566" s="21"/>
      <c r="T566" s="244"/>
      <c r="U566" s="240"/>
      <c r="V566" s="21"/>
      <c r="W566" s="21"/>
      <c r="X566" s="21"/>
      <c r="Y566" s="21"/>
      <c r="Z566" s="21"/>
      <c r="AA566" s="21"/>
      <c r="AB566" s="21"/>
      <c r="AC566" s="21"/>
      <c r="AD566" s="21"/>
      <c r="AE566" s="21"/>
      <c r="AF566" s="21"/>
      <c r="AG566" s="21"/>
    </row>
    <row r="567" spans="1:33" ht="15.75" customHeight="1">
      <c r="A567" s="21"/>
      <c r="B567" s="21"/>
      <c r="C567" s="21"/>
      <c r="D567" s="35"/>
      <c r="E567" s="21"/>
      <c r="F567" s="21"/>
      <c r="G567" s="21"/>
      <c r="H567" s="21"/>
      <c r="I567" s="21"/>
      <c r="J567" s="21"/>
      <c r="K567" s="21"/>
      <c r="L567" s="37"/>
      <c r="M567" s="21"/>
      <c r="N567" s="21"/>
      <c r="O567" s="21"/>
      <c r="P567" s="21"/>
      <c r="Q567" s="21"/>
      <c r="R567" s="21"/>
      <c r="S567" s="21"/>
      <c r="T567" s="244"/>
      <c r="U567" s="240"/>
      <c r="V567" s="21"/>
      <c r="W567" s="21"/>
      <c r="X567" s="21"/>
      <c r="Y567" s="21"/>
      <c r="Z567" s="21"/>
      <c r="AA567" s="21"/>
      <c r="AB567" s="21"/>
      <c r="AC567" s="21"/>
      <c r="AD567" s="21"/>
      <c r="AE567" s="21"/>
      <c r="AF567" s="21"/>
      <c r="AG567" s="21"/>
    </row>
    <row r="568" spans="1:33" ht="15.75" customHeight="1">
      <c r="A568" s="21"/>
      <c r="B568" s="21"/>
      <c r="C568" s="21"/>
      <c r="D568" s="35"/>
      <c r="E568" s="21"/>
      <c r="F568" s="21"/>
      <c r="G568" s="21"/>
      <c r="H568" s="21"/>
      <c r="I568" s="21"/>
      <c r="J568" s="21"/>
      <c r="K568" s="21"/>
      <c r="L568" s="37"/>
      <c r="M568" s="21"/>
      <c r="N568" s="21"/>
      <c r="O568" s="21"/>
      <c r="P568" s="21"/>
      <c r="Q568" s="21"/>
      <c r="R568" s="21"/>
      <c r="S568" s="21"/>
      <c r="T568" s="244"/>
      <c r="U568" s="240"/>
      <c r="V568" s="21"/>
      <c r="W568" s="21"/>
      <c r="X568" s="21"/>
      <c r="Y568" s="21"/>
      <c r="Z568" s="21"/>
      <c r="AA568" s="21"/>
      <c r="AB568" s="21"/>
      <c r="AC568" s="21"/>
      <c r="AD568" s="21"/>
      <c r="AE568" s="21"/>
      <c r="AF568" s="21"/>
      <c r="AG568" s="21"/>
    </row>
    <row r="569" spans="1:33" ht="15.75" customHeight="1">
      <c r="A569" s="21"/>
      <c r="B569" s="21"/>
      <c r="C569" s="21"/>
      <c r="D569" s="35"/>
      <c r="E569" s="21"/>
      <c r="F569" s="21"/>
      <c r="G569" s="21"/>
      <c r="H569" s="21"/>
      <c r="I569" s="21"/>
      <c r="J569" s="21"/>
      <c r="K569" s="21"/>
      <c r="L569" s="37"/>
      <c r="M569" s="21"/>
      <c r="N569" s="21"/>
      <c r="O569" s="21"/>
      <c r="P569" s="21"/>
      <c r="Q569" s="21"/>
      <c r="R569" s="21"/>
      <c r="S569" s="21"/>
      <c r="T569" s="244"/>
      <c r="U569" s="240"/>
      <c r="V569" s="21"/>
      <c r="W569" s="21"/>
      <c r="X569" s="21"/>
      <c r="Y569" s="21"/>
      <c r="Z569" s="21"/>
      <c r="AA569" s="21"/>
      <c r="AB569" s="21"/>
      <c r="AC569" s="21"/>
      <c r="AD569" s="21"/>
      <c r="AE569" s="21"/>
      <c r="AF569" s="21"/>
      <c r="AG569" s="21"/>
    </row>
    <row r="570" spans="1:33" ht="15.75" customHeight="1">
      <c r="A570" s="21"/>
      <c r="B570" s="21"/>
      <c r="C570" s="21"/>
      <c r="D570" s="35"/>
      <c r="E570" s="21"/>
      <c r="F570" s="21"/>
      <c r="G570" s="21"/>
      <c r="H570" s="21"/>
      <c r="I570" s="21"/>
      <c r="J570" s="21"/>
      <c r="K570" s="21"/>
      <c r="L570" s="37"/>
      <c r="M570" s="21"/>
      <c r="N570" s="21"/>
      <c r="O570" s="21"/>
      <c r="P570" s="21"/>
      <c r="Q570" s="21"/>
      <c r="R570" s="21"/>
      <c r="S570" s="21"/>
      <c r="T570" s="244"/>
      <c r="U570" s="240"/>
      <c r="V570" s="21"/>
      <c r="W570" s="21"/>
      <c r="X570" s="21"/>
      <c r="Y570" s="21"/>
      <c r="Z570" s="21"/>
      <c r="AA570" s="21"/>
      <c r="AB570" s="21"/>
      <c r="AC570" s="21"/>
      <c r="AD570" s="21"/>
      <c r="AE570" s="21"/>
      <c r="AF570" s="21"/>
      <c r="AG570" s="21"/>
    </row>
    <row r="571" spans="1:33" ht="15.75" customHeight="1">
      <c r="A571" s="21"/>
      <c r="B571" s="21"/>
      <c r="C571" s="21"/>
      <c r="D571" s="35"/>
      <c r="E571" s="21"/>
      <c r="F571" s="21"/>
      <c r="G571" s="21"/>
      <c r="H571" s="21"/>
      <c r="I571" s="21"/>
      <c r="J571" s="21"/>
      <c r="K571" s="21"/>
      <c r="L571" s="37"/>
      <c r="M571" s="21"/>
      <c r="N571" s="21"/>
      <c r="O571" s="21"/>
      <c r="P571" s="21"/>
      <c r="Q571" s="21"/>
      <c r="R571" s="21"/>
      <c r="S571" s="21"/>
      <c r="T571" s="244"/>
      <c r="U571" s="240"/>
      <c r="V571" s="21"/>
      <c r="W571" s="21"/>
      <c r="X571" s="21"/>
      <c r="Y571" s="21"/>
      <c r="Z571" s="21"/>
      <c r="AA571" s="21"/>
      <c r="AB571" s="21"/>
      <c r="AC571" s="21"/>
      <c r="AD571" s="21"/>
      <c r="AE571" s="21"/>
      <c r="AF571" s="21"/>
      <c r="AG571" s="21"/>
    </row>
    <row r="572" spans="1:33" ht="15.75" customHeight="1">
      <c r="A572" s="21"/>
      <c r="B572" s="21"/>
      <c r="C572" s="21"/>
      <c r="D572" s="35"/>
      <c r="E572" s="21"/>
      <c r="F572" s="21"/>
      <c r="G572" s="21"/>
      <c r="H572" s="21"/>
      <c r="I572" s="21"/>
      <c r="J572" s="21"/>
      <c r="K572" s="21"/>
      <c r="L572" s="37"/>
      <c r="M572" s="21"/>
      <c r="N572" s="21"/>
      <c r="O572" s="21"/>
      <c r="P572" s="21"/>
      <c r="Q572" s="21"/>
      <c r="R572" s="21"/>
      <c r="S572" s="21"/>
      <c r="T572" s="244"/>
      <c r="U572" s="240"/>
      <c r="V572" s="21"/>
      <c r="W572" s="21"/>
      <c r="X572" s="21"/>
      <c r="Y572" s="21"/>
      <c r="Z572" s="21"/>
      <c r="AA572" s="21"/>
      <c r="AB572" s="21"/>
      <c r="AC572" s="21"/>
      <c r="AD572" s="21"/>
      <c r="AE572" s="21"/>
      <c r="AF572" s="21"/>
      <c r="AG572" s="21"/>
    </row>
    <row r="573" spans="1:33" ht="15.75" customHeight="1">
      <c r="A573" s="21"/>
      <c r="B573" s="21"/>
      <c r="C573" s="21"/>
      <c r="D573" s="35"/>
      <c r="E573" s="21"/>
      <c r="F573" s="21"/>
      <c r="G573" s="21"/>
      <c r="H573" s="21"/>
      <c r="I573" s="21"/>
      <c r="J573" s="21"/>
      <c r="K573" s="21"/>
      <c r="L573" s="37"/>
      <c r="M573" s="21"/>
      <c r="N573" s="21"/>
      <c r="O573" s="21"/>
      <c r="P573" s="21"/>
      <c r="Q573" s="21"/>
      <c r="R573" s="21"/>
      <c r="S573" s="21"/>
      <c r="T573" s="244"/>
      <c r="U573" s="240"/>
      <c r="V573" s="21"/>
      <c r="W573" s="21"/>
      <c r="X573" s="21"/>
      <c r="Y573" s="21"/>
      <c r="Z573" s="21"/>
      <c r="AA573" s="21"/>
      <c r="AB573" s="21"/>
      <c r="AC573" s="21"/>
      <c r="AD573" s="21"/>
      <c r="AE573" s="21"/>
      <c r="AF573" s="21"/>
      <c r="AG573" s="21"/>
    </row>
    <row r="574" spans="1:33" ht="15.75" customHeight="1">
      <c r="A574" s="21"/>
      <c r="B574" s="21"/>
      <c r="C574" s="21"/>
      <c r="D574" s="35"/>
      <c r="E574" s="21"/>
      <c r="F574" s="21"/>
      <c r="G574" s="21"/>
      <c r="H574" s="21"/>
      <c r="I574" s="21"/>
      <c r="J574" s="21"/>
      <c r="K574" s="21"/>
      <c r="L574" s="37"/>
      <c r="M574" s="21"/>
      <c r="N574" s="21"/>
      <c r="O574" s="21"/>
      <c r="P574" s="21"/>
      <c r="Q574" s="21"/>
      <c r="R574" s="21"/>
      <c r="S574" s="21"/>
      <c r="T574" s="244"/>
      <c r="U574" s="240"/>
      <c r="V574" s="21"/>
      <c r="W574" s="21"/>
      <c r="X574" s="21"/>
      <c r="Y574" s="21"/>
      <c r="Z574" s="21"/>
      <c r="AA574" s="21"/>
      <c r="AB574" s="21"/>
      <c r="AC574" s="21"/>
      <c r="AD574" s="21"/>
      <c r="AE574" s="21"/>
      <c r="AF574" s="21"/>
      <c r="AG574" s="21"/>
    </row>
    <row r="575" spans="1:33" ht="15.75" customHeight="1">
      <c r="A575" s="21"/>
      <c r="B575" s="21"/>
      <c r="C575" s="21"/>
      <c r="D575" s="35"/>
      <c r="E575" s="21"/>
      <c r="F575" s="21"/>
      <c r="G575" s="21"/>
      <c r="H575" s="21"/>
      <c r="I575" s="21"/>
      <c r="J575" s="21"/>
      <c r="K575" s="21"/>
      <c r="L575" s="37"/>
      <c r="M575" s="21"/>
      <c r="N575" s="21"/>
      <c r="O575" s="21"/>
      <c r="P575" s="21"/>
      <c r="Q575" s="21"/>
      <c r="R575" s="21"/>
      <c r="S575" s="21"/>
      <c r="T575" s="244"/>
      <c r="U575" s="240"/>
      <c r="V575" s="21"/>
      <c r="W575" s="21"/>
      <c r="X575" s="21"/>
      <c r="Y575" s="21"/>
      <c r="Z575" s="21"/>
      <c r="AA575" s="21"/>
      <c r="AB575" s="21"/>
      <c r="AC575" s="21"/>
      <c r="AD575" s="21"/>
      <c r="AE575" s="21"/>
      <c r="AF575" s="21"/>
      <c r="AG575" s="21"/>
    </row>
    <row r="576" spans="1:33" ht="15.75" customHeight="1">
      <c r="A576" s="21"/>
      <c r="B576" s="21"/>
      <c r="C576" s="21"/>
      <c r="D576" s="35"/>
      <c r="E576" s="21"/>
      <c r="F576" s="21"/>
      <c r="G576" s="21"/>
      <c r="H576" s="21"/>
      <c r="I576" s="21"/>
      <c r="J576" s="21"/>
      <c r="K576" s="21"/>
      <c r="L576" s="37"/>
      <c r="M576" s="21"/>
      <c r="N576" s="21"/>
      <c r="O576" s="21"/>
      <c r="P576" s="21"/>
      <c r="Q576" s="21"/>
      <c r="R576" s="21"/>
      <c r="S576" s="21"/>
      <c r="T576" s="244"/>
      <c r="U576" s="240"/>
      <c r="V576" s="21"/>
      <c r="W576" s="21"/>
      <c r="X576" s="21"/>
      <c r="Y576" s="21"/>
      <c r="Z576" s="21"/>
      <c r="AA576" s="21"/>
      <c r="AB576" s="21"/>
      <c r="AC576" s="21"/>
      <c r="AD576" s="21"/>
      <c r="AE576" s="21"/>
      <c r="AF576" s="21"/>
      <c r="AG576" s="21"/>
    </row>
    <row r="577" spans="1:33" ht="15.75" customHeight="1">
      <c r="A577" s="21"/>
      <c r="B577" s="21"/>
      <c r="C577" s="21"/>
      <c r="D577" s="35"/>
      <c r="E577" s="21"/>
      <c r="F577" s="21"/>
      <c r="G577" s="21"/>
      <c r="H577" s="21"/>
      <c r="I577" s="21"/>
      <c r="J577" s="21"/>
      <c r="K577" s="21"/>
      <c r="L577" s="37"/>
      <c r="M577" s="21"/>
      <c r="N577" s="21"/>
      <c r="O577" s="21"/>
      <c r="P577" s="21"/>
      <c r="Q577" s="21"/>
      <c r="R577" s="21"/>
      <c r="S577" s="21"/>
      <c r="T577" s="244"/>
      <c r="U577" s="240"/>
      <c r="V577" s="21"/>
      <c r="W577" s="21"/>
      <c r="X577" s="21"/>
      <c r="Y577" s="21"/>
      <c r="Z577" s="21"/>
      <c r="AA577" s="21"/>
      <c r="AB577" s="21"/>
      <c r="AC577" s="21"/>
      <c r="AD577" s="21"/>
      <c r="AE577" s="21"/>
      <c r="AF577" s="21"/>
      <c r="AG577" s="21"/>
    </row>
    <row r="578" spans="1:33" ht="15.75" customHeight="1">
      <c r="A578" s="21"/>
      <c r="B578" s="21"/>
      <c r="C578" s="21"/>
      <c r="D578" s="35"/>
      <c r="E578" s="21"/>
      <c r="F578" s="21"/>
      <c r="G578" s="21"/>
      <c r="H578" s="21"/>
      <c r="I578" s="21"/>
      <c r="J578" s="21"/>
      <c r="K578" s="21"/>
      <c r="L578" s="37"/>
      <c r="M578" s="21"/>
      <c r="N578" s="21"/>
      <c r="O578" s="21"/>
      <c r="P578" s="21"/>
      <c r="Q578" s="21"/>
      <c r="R578" s="21"/>
      <c r="S578" s="21"/>
      <c r="T578" s="244"/>
      <c r="U578" s="240"/>
      <c r="V578" s="21"/>
      <c r="W578" s="21"/>
      <c r="X578" s="21"/>
      <c r="Y578" s="21"/>
      <c r="Z578" s="21"/>
      <c r="AA578" s="21"/>
      <c r="AB578" s="21"/>
      <c r="AC578" s="21"/>
      <c r="AD578" s="21"/>
      <c r="AE578" s="21"/>
      <c r="AF578" s="21"/>
      <c r="AG578" s="21"/>
    </row>
    <row r="579" spans="1:33" ht="15.75" customHeight="1">
      <c r="A579" s="21"/>
      <c r="B579" s="21"/>
      <c r="C579" s="21"/>
      <c r="D579" s="35"/>
      <c r="E579" s="21"/>
      <c r="F579" s="21"/>
      <c r="G579" s="21"/>
      <c r="H579" s="21"/>
      <c r="I579" s="21"/>
      <c r="J579" s="21"/>
      <c r="K579" s="21"/>
      <c r="L579" s="37"/>
      <c r="M579" s="21"/>
      <c r="N579" s="21"/>
      <c r="O579" s="21"/>
      <c r="P579" s="21"/>
      <c r="Q579" s="21"/>
      <c r="R579" s="21"/>
      <c r="S579" s="21"/>
      <c r="T579" s="244"/>
      <c r="U579" s="240"/>
      <c r="V579" s="21"/>
      <c r="W579" s="21"/>
      <c r="X579" s="21"/>
      <c r="Y579" s="21"/>
      <c r="Z579" s="21"/>
      <c r="AA579" s="21"/>
      <c r="AB579" s="21"/>
      <c r="AC579" s="21"/>
      <c r="AD579" s="21"/>
      <c r="AE579" s="21"/>
      <c r="AF579" s="21"/>
      <c r="AG579" s="21"/>
    </row>
    <row r="580" spans="1:33" ht="15.75" customHeight="1">
      <c r="A580" s="21"/>
      <c r="B580" s="21"/>
      <c r="C580" s="21"/>
      <c r="D580" s="35"/>
      <c r="E580" s="21"/>
      <c r="F580" s="21"/>
      <c r="G580" s="21"/>
      <c r="H580" s="21"/>
      <c r="I580" s="21"/>
      <c r="J580" s="21"/>
      <c r="K580" s="21"/>
      <c r="L580" s="37"/>
      <c r="M580" s="21"/>
      <c r="N580" s="21"/>
      <c r="O580" s="21"/>
      <c r="P580" s="21"/>
      <c r="Q580" s="21"/>
      <c r="R580" s="21"/>
      <c r="S580" s="21"/>
      <c r="T580" s="244"/>
      <c r="U580" s="240"/>
      <c r="V580" s="21"/>
      <c r="W580" s="21"/>
      <c r="X580" s="21"/>
      <c r="Y580" s="21"/>
      <c r="Z580" s="21"/>
      <c r="AA580" s="21"/>
      <c r="AB580" s="21"/>
      <c r="AC580" s="21"/>
      <c r="AD580" s="21"/>
      <c r="AE580" s="21"/>
      <c r="AF580" s="21"/>
      <c r="AG580" s="21"/>
    </row>
    <row r="581" spans="1:33" ht="15.75" customHeight="1">
      <c r="A581" s="21"/>
      <c r="B581" s="21"/>
      <c r="C581" s="21"/>
      <c r="D581" s="35"/>
      <c r="E581" s="21"/>
      <c r="F581" s="21"/>
      <c r="G581" s="21"/>
      <c r="H581" s="21"/>
      <c r="I581" s="21"/>
      <c r="J581" s="21"/>
      <c r="K581" s="21"/>
      <c r="L581" s="37"/>
      <c r="M581" s="21"/>
      <c r="N581" s="21"/>
      <c r="O581" s="21"/>
      <c r="P581" s="21"/>
      <c r="Q581" s="21"/>
      <c r="R581" s="21"/>
      <c r="S581" s="21"/>
      <c r="T581" s="244"/>
      <c r="U581" s="240"/>
      <c r="V581" s="21"/>
      <c r="W581" s="21"/>
      <c r="X581" s="21"/>
      <c r="Y581" s="21"/>
      <c r="Z581" s="21"/>
      <c r="AA581" s="21"/>
      <c r="AB581" s="21"/>
      <c r="AC581" s="21"/>
      <c r="AD581" s="21"/>
      <c r="AE581" s="21"/>
      <c r="AF581" s="21"/>
      <c r="AG581" s="21"/>
    </row>
    <row r="582" spans="1:33" ht="15.75" customHeight="1">
      <c r="A582" s="21"/>
      <c r="B582" s="21"/>
      <c r="C582" s="21"/>
      <c r="D582" s="35"/>
      <c r="E582" s="21"/>
      <c r="F582" s="21"/>
      <c r="G582" s="21"/>
      <c r="H582" s="21"/>
      <c r="I582" s="21"/>
      <c r="J582" s="21"/>
      <c r="K582" s="21"/>
      <c r="L582" s="37"/>
      <c r="M582" s="21"/>
      <c r="N582" s="21"/>
      <c r="O582" s="21"/>
      <c r="P582" s="21"/>
      <c r="Q582" s="21"/>
      <c r="R582" s="21"/>
      <c r="S582" s="21"/>
      <c r="T582" s="244"/>
      <c r="U582" s="240"/>
      <c r="V582" s="21"/>
      <c r="W582" s="21"/>
      <c r="X582" s="21"/>
      <c r="Y582" s="21"/>
      <c r="Z582" s="21"/>
      <c r="AA582" s="21"/>
      <c r="AB582" s="21"/>
      <c r="AC582" s="21"/>
      <c r="AD582" s="21"/>
      <c r="AE582" s="21"/>
      <c r="AF582" s="21"/>
      <c r="AG582" s="21"/>
    </row>
    <row r="583" spans="1:33" ht="15.75" customHeight="1">
      <c r="A583" s="21"/>
      <c r="B583" s="21"/>
      <c r="C583" s="21"/>
      <c r="D583" s="35"/>
      <c r="E583" s="21"/>
      <c r="F583" s="21"/>
      <c r="G583" s="21"/>
      <c r="H583" s="21"/>
      <c r="I583" s="21"/>
      <c r="J583" s="21"/>
      <c r="K583" s="21"/>
      <c r="L583" s="37"/>
      <c r="M583" s="21"/>
      <c r="N583" s="21"/>
      <c r="O583" s="21"/>
      <c r="P583" s="21"/>
      <c r="Q583" s="21"/>
      <c r="R583" s="21"/>
      <c r="S583" s="21"/>
      <c r="T583" s="244"/>
      <c r="U583" s="240"/>
      <c r="V583" s="21"/>
      <c r="W583" s="21"/>
      <c r="X583" s="21"/>
      <c r="Y583" s="21"/>
      <c r="Z583" s="21"/>
      <c r="AA583" s="21"/>
      <c r="AB583" s="21"/>
      <c r="AC583" s="21"/>
      <c r="AD583" s="21"/>
      <c r="AE583" s="21"/>
      <c r="AF583" s="21"/>
      <c r="AG583" s="21"/>
    </row>
    <row r="584" spans="1:33" ht="15.75" customHeight="1">
      <c r="A584" s="21"/>
      <c r="B584" s="21"/>
      <c r="C584" s="21"/>
      <c r="D584" s="35"/>
      <c r="E584" s="21"/>
      <c r="F584" s="21"/>
      <c r="G584" s="21"/>
      <c r="H584" s="21"/>
      <c r="I584" s="21"/>
      <c r="J584" s="21"/>
      <c r="K584" s="21"/>
      <c r="L584" s="37"/>
      <c r="M584" s="21"/>
      <c r="N584" s="21"/>
      <c r="O584" s="21"/>
      <c r="P584" s="21"/>
      <c r="Q584" s="21"/>
      <c r="R584" s="21"/>
      <c r="S584" s="21"/>
      <c r="T584" s="244"/>
      <c r="U584" s="240"/>
      <c r="V584" s="21"/>
      <c r="W584" s="21"/>
      <c r="X584" s="21"/>
      <c r="Y584" s="21"/>
      <c r="Z584" s="21"/>
      <c r="AA584" s="21"/>
      <c r="AB584" s="21"/>
      <c r="AC584" s="21"/>
      <c r="AD584" s="21"/>
      <c r="AE584" s="21"/>
      <c r="AF584" s="21"/>
      <c r="AG584" s="21"/>
    </row>
    <row r="585" spans="1:33" ht="15.75" customHeight="1">
      <c r="A585" s="21"/>
      <c r="B585" s="21"/>
      <c r="C585" s="21"/>
      <c r="D585" s="35"/>
      <c r="E585" s="21"/>
      <c r="F585" s="21"/>
      <c r="G585" s="21"/>
      <c r="H585" s="21"/>
      <c r="I585" s="21"/>
      <c r="J585" s="21"/>
      <c r="K585" s="21"/>
      <c r="L585" s="37"/>
      <c r="M585" s="21"/>
      <c r="N585" s="21"/>
      <c r="O585" s="21"/>
      <c r="P585" s="21"/>
      <c r="Q585" s="21"/>
      <c r="R585" s="21"/>
      <c r="S585" s="21"/>
      <c r="T585" s="244"/>
      <c r="U585" s="240"/>
      <c r="V585" s="21"/>
      <c r="W585" s="21"/>
      <c r="X585" s="21"/>
      <c r="Y585" s="21"/>
      <c r="Z585" s="21"/>
      <c r="AA585" s="21"/>
      <c r="AB585" s="21"/>
      <c r="AC585" s="21"/>
      <c r="AD585" s="21"/>
      <c r="AE585" s="21"/>
      <c r="AF585" s="21"/>
      <c r="AG585" s="21"/>
    </row>
    <row r="586" spans="1:33" ht="15.75" customHeight="1">
      <c r="A586" s="21"/>
      <c r="B586" s="21"/>
      <c r="C586" s="21"/>
      <c r="D586" s="35"/>
      <c r="E586" s="21"/>
      <c r="F586" s="21"/>
      <c r="G586" s="21"/>
      <c r="H586" s="21"/>
      <c r="I586" s="21"/>
      <c r="J586" s="21"/>
      <c r="K586" s="21"/>
      <c r="L586" s="37"/>
      <c r="M586" s="21"/>
      <c r="N586" s="21"/>
      <c r="O586" s="21"/>
      <c r="P586" s="21"/>
      <c r="Q586" s="21"/>
      <c r="R586" s="21"/>
      <c r="S586" s="21"/>
      <c r="T586" s="244"/>
      <c r="U586" s="240"/>
      <c r="V586" s="21"/>
      <c r="W586" s="21"/>
      <c r="X586" s="21"/>
      <c r="Y586" s="21"/>
      <c r="Z586" s="21"/>
      <c r="AA586" s="21"/>
      <c r="AB586" s="21"/>
      <c r="AC586" s="21"/>
      <c r="AD586" s="21"/>
      <c r="AE586" s="21"/>
      <c r="AF586" s="21"/>
      <c r="AG586" s="21"/>
    </row>
    <row r="587" spans="1:33" ht="15.75" customHeight="1">
      <c r="A587" s="21"/>
      <c r="B587" s="21"/>
      <c r="C587" s="21"/>
      <c r="D587" s="35"/>
      <c r="E587" s="21"/>
      <c r="F587" s="21"/>
      <c r="G587" s="21"/>
      <c r="H587" s="21"/>
      <c r="I587" s="21"/>
      <c r="J587" s="21"/>
      <c r="K587" s="21"/>
      <c r="L587" s="37"/>
      <c r="M587" s="21"/>
      <c r="N587" s="21"/>
      <c r="O587" s="21"/>
      <c r="P587" s="21"/>
      <c r="Q587" s="21"/>
      <c r="R587" s="21"/>
      <c r="S587" s="21"/>
      <c r="T587" s="244"/>
      <c r="U587" s="240"/>
      <c r="V587" s="21"/>
      <c r="W587" s="21"/>
      <c r="X587" s="21"/>
      <c r="Y587" s="21"/>
      <c r="Z587" s="21"/>
      <c r="AA587" s="21"/>
      <c r="AB587" s="21"/>
      <c r="AC587" s="21"/>
      <c r="AD587" s="21"/>
      <c r="AE587" s="21"/>
      <c r="AF587" s="21"/>
      <c r="AG587" s="21"/>
    </row>
    <row r="588" spans="1:33" ht="15.75" customHeight="1">
      <c r="A588" s="21"/>
      <c r="B588" s="21"/>
      <c r="C588" s="21"/>
      <c r="D588" s="35"/>
      <c r="E588" s="21"/>
      <c r="F588" s="21"/>
      <c r="G588" s="21"/>
      <c r="H588" s="21"/>
      <c r="I588" s="21"/>
      <c r="J588" s="21"/>
      <c r="K588" s="21"/>
      <c r="L588" s="37"/>
      <c r="M588" s="21"/>
      <c r="N588" s="21"/>
      <c r="O588" s="21"/>
      <c r="P588" s="21"/>
      <c r="Q588" s="21"/>
      <c r="R588" s="21"/>
      <c r="S588" s="21"/>
      <c r="T588" s="244"/>
      <c r="U588" s="240"/>
      <c r="V588" s="21"/>
      <c r="W588" s="21"/>
      <c r="X588" s="21"/>
      <c r="Y588" s="21"/>
      <c r="Z588" s="21"/>
      <c r="AA588" s="21"/>
      <c r="AB588" s="21"/>
      <c r="AC588" s="21"/>
      <c r="AD588" s="21"/>
      <c r="AE588" s="21"/>
      <c r="AF588" s="21"/>
      <c r="AG588" s="21"/>
    </row>
    <row r="589" spans="1:33" ht="15.75" customHeight="1">
      <c r="A589" s="21"/>
      <c r="B589" s="21"/>
      <c r="C589" s="21"/>
      <c r="D589" s="35"/>
      <c r="E589" s="21"/>
      <c r="F589" s="21"/>
      <c r="G589" s="21"/>
      <c r="H589" s="21"/>
      <c r="I589" s="21"/>
      <c r="J589" s="21"/>
      <c r="K589" s="21"/>
      <c r="L589" s="37"/>
      <c r="M589" s="21"/>
      <c r="N589" s="21"/>
      <c r="O589" s="21"/>
      <c r="P589" s="21"/>
      <c r="Q589" s="21"/>
      <c r="R589" s="21"/>
      <c r="S589" s="21"/>
      <c r="T589" s="244"/>
      <c r="U589" s="240"/>
      <c r="V589" s="21"/>
      <c r="W589" s="21"/>
      <c r="X589" s="21"/>
      <c r="Y589" s="21"/>
      <c r="Z589" s="21"/>
      <c r="AA589" s="21"/>
      <c r="AB589" s="21"/>
      <c r="AC589" s="21"/>
      <c r="AD589" s="21"/>
      <c r="AE589" s="21"/>
      <c r="AF589" s="21"/>
      <c r="AG589" s="21"/>
    </row>
    <row r="590" spans="1:33" ht="15.75" customHeight="1">
      <c r="A590" s="21"/>
      <c r="B590" s="21"/>
      <c r="C590" s="21"/>
      <c r="D590" s="35"/>
      <c r="E590" s="21"/>
      <c r="F590" s="21"/>
      <c r="G590" s="21"/>
      <c r="H590" s="21"/>
      <c r="I590" s="21"/>
      <c r="J590" s="21"/>
      <c r="K590" s="21"/>
      <c r="L590" s="37"/>
      <c r="M590" s="21"/>
      <c r="N590" s="21"/>
      <c r="O590" s="21"/>
      <c r="P590" s="21"/>
      <c r="Q590" s="21"/>
      <c r="R590" s="21"/>
      <c r="S590" s="21"/>
      <c r="T590" s="244"/>
      <c r="U590" s="240"/>
      <c r="V590" s="21"/>
      <c r="W590" s="21"/>
      <c r="X590" s="21"/>
      <c r="Y590" s="21"/>
      <c r="Z590" s="21"/>
      <c r="AA590" s="21"/>
      <c r="AB590" s="21"/>
      <c r="AC590" s="21"/>
      <c r="AD590" s="21"/>
      <c r="AE590" s="21"/>
      <c r="AF590" s="21"/>
      <c r="AG590" s="21"/>
    </row>
    <row r="591" spans="1:33" ht="15.75" customHeight="1">
      <c r="A591" s="21"/>
      <c r="B591" s="21"/>
      <c r="C591" s="21"/>
      <c r="D591" s="35"/>
      <c r="E591" s="21"/>
      <c r="F591" s="21"/>
      <c r="G591" s="21"/>
      <c r="H591" s="21"/>
      <c r="I591" s="21"/>
      <c r="J591" s="21"/>
      <c r="K591" s="21"/>
      <c r="L591" s="37"/>
      <c r="M591" s="21"/>
      <c r="N591" s="21"/>
      <c r="O591" s="21"/>
      <c r="P591" s="21"/>
      <c r="Q591" s="21"/>
      <c r="R591" s="21"/>
      <c r="S591" s="21"/>
      <c r="T591" s="244"/>
      <c r="U591" s="240"/>
      <c r="V591" s="21"/>
      <c r="W591" s="21"/>
      <c r="X591" s="21"/>
      <c r="Y591" s="21"/>
      <c r="Z591" s="21"/>
      <c r="AA591" s="21"/>
      <c r="AB591" s="21"/>
      <c r="AC591" s="21"/>
      <c r="AD591" s="21"/>
      <c r="AE591" s="21"/>
      <c r="AF591" s="21"/>
      <c r="AG591" s="21"/>
    </row>
    <row r="592" spans="1:33" ht="15.75" customHeight="1">
      <c r="A592" s="21"/>
      <c r="B592" s="21"/>
      <c r="C592" s="21"/>
      <c r="D592" s="35"/>
      <c r="E592" s="21"/>
      <c r="F592" s="21"/>
      <c r="G592" s="21"/>
      <c r="H592" s="21"/>
      <c r="I592" s="21"/>
      <c r="J592" s="21"/>
      <c r="K592" s="21"/>
      <c r="L592" s="37"/>
      <c r="M592" s="21"/>
      <c r="N592" s="21"/>
      <c r="O592" s="21"/>
      <c r="P592" s="21"/>
      <c r="Q592" s="21"/>
      <c r="R592" s="21"/>
      <c r="S592" s="21"/>
      <c r="T592" s="244"/>
      <c r="U592" s="240"/>
      <c r="V592" s="21"/>
      <c r="W592" s="21"/>
      <c r="X592" s="21"/>
      <c r="Y592" s="21"/>
      <c r="Z592" s="21"/>
      <c r="AA592" s="21"/>
      <c r="AB592" s="21"/>
      <c r="AC592" s="21"/>
      <c r="AD592" s="21"/>
      <c r="AE592" s="21"/>
      <c r="AF592" s="21"/>
      <c r="AG592" s="21"/>
    </row>
    <row r="593" spans="1:33" ht="15.75" customHeight="1">
      <c r="A593" s="21"/>
      <c r="B593" s="21"/>
      <c r="C593" s="21"/>
      <c r="D593" s="35"/>
      <c r="E593" s="21"/>
      <c r="F593" s="21"/>
      <c r="G593" s="21"/>
      <c r="H593" s="21"/>
      <c r="I593" s="21"/>
      <c r="J593" s="21"/>
      <c r="K593" s="21"/>
      <c r="L593" s="37"/>
      <c r="M593" s="21"/>
      <c r="N593" s="21"/>
      <c r="O593" s="21"/>
      <c r="P593" s="21"/>
      <c r="Q593" s="21"/>
      <c r="R593" s="21"/>
      <c r="S593" s="21"/>
      <c r="T593" s="244"/>
      <c r="U593" s="240"/>
      <c r="V593" s="21"/>
      <c r="W593" s="21"/>
      <c r="X593" s="21"/>
      <c r="Y593" s="21"/>
      <c r="Z593" s="21"/>
      <c r="AA593" s="21"/>
      <c r="AB593" s="21"/>
      <c r="AC593" s="21"/>
      <c r="AD593" s="21"/>
      <c r="AE593" s="21"/>
      <c r="AF593" s="21"/>
      <c r="AG593" s="21"/>
    </row>
    <row r="594" spans="1:33" ht="15.75" customHeight="1">
      <c r="A594" s="21"/>
      <c r="B594" s="21"/>
      <c r="C594" s="21"/>
      <c r="D594" s="35"/>
      <c r="E594" s="21"/>
      <c r="F594" s="21"/>
      <c r="G594" s="21"/>
      <c r="H594" s="21"/>
      <c r="I594" s="21"/>
      <c r="J594" s="21"/>
      <c r="K594" s="21"/>
      <c r="L594" s="37"/>
      <c r="M594" s="21"/>
      <c r="N594" s="21"/>
      <c r="O594" s="21"/>
      <c r="P594" s="21"/>
      <c r="Q594" s="21"/>
      <c r="R594" s="21"/>
      <c r="S594" s="21"/>
      <c r="T594" s="244"/>
      <c r="U594" s="240"/>
      <c r="V594" s="21"/>
      <c r="W594" s="21"/>
      <c r="X594" s="21"/>
      <c r="Y594" s="21"/>
      <c r="Z594" s="21"/>
      <c r="AA594" s="21"/>
      <c r="AB594" s="21"/>
      <c r="AC594" s="21"/>
      <c r="AD594" s="21"/>
      <c r="AE594" s="21"/>
      <c r="AF594" s="21"/>
      <c r="AG594" s="21"/>
    </row>
    <row r="595" spans="1:33" ht="15.75" customHeight="1">
      <c r="A595" s="21"/>
      <c r="B595" s="21"/>
      <c r="C595" s="21"/>
      <c r="D595" s="35"/>
      <c r="E595" s="21"/>
      <c r="F595" s="21"/>
      <c r="G595" s="21"/>
      <c r="H595" s="21"/>
      <c r="I595" s="21"/>
      <c r="J595" s="21"/>
      <c r="K595" s="21"/>
      <c r="L595" s="37"/>
      <c r="M595" s="21"/>
      <c r="N595" s="21"/>
      <c r="O595" s="21"/>
      <c r="P595" s="21"/>
      <c r="Q595" s="21"/>
      <c r="R595" s="21"/>
      <c r="S595" s="21"/>
      <c r="T595" s="244"/>
      <c r="U595" s="240"/>
      <c r="V595" s="21"/>
      <c r="W595" s="21"/>
      <c r="X595" s="21"/>
      <c r="Y595" s="21"/>
      <c r="Z595" s="21"/>
      <c r="AA595" s="21"/>
      <c r="AB595" s="21"/>
      <c r="AC595" s="21"/>
      <c r="AD595" s="21"/>
      <c r="AE595" s="21"/>
      <c r="AF595" s="21"/>
      <c r="AG595" s="21"/>
    </row>
    <row r="596" spans="1:33" ht="15.75" customHeight="1">
      <c r="A596" s="21"/>
      <c r="B596" s="21"/>
      <c r="C596" s="21"/>
      <c r="D596" s="35"/>
      <c r="E596" s="21"/>
      <c r="F596" s="21"/>
      <c r="G596" s="21"/>
      <c r="H596" s="21"/>
      <c r="I596" s="21"/>
      <c r="J596" s="21"/>
      <c r="K596" s="21"/>
      <c r="L596" s="37"/>
      <c r="M596" s="21"/>
      <c r="N596" s="21"/>
      <c r="O596" s="21"/>
      <c r="P596" s="21"/>
      <c r="Q596" s="21"/>
      <c r="R596" s="21"/>
      <c r="S596" s="21"/>
      <c r="T596" s="244"/>
      <c r="U596" s="240"/>
      <c r="V596" s="21"/>
      <c r="W596" s="21"/>
      <c r="X596" s="21"/>
      <c r="Y596" s="21"/>
      <c r="Z596" s="21"/>
      <c r="AA596" s="21"/>
      <c r="AB596" s="21"/>
      <c r="AC596" s="21"/>
      <c r="AD596" s="21"/>
      <c r="AE596" s="21"/>
      <c r="AF596" s="21"/>
      <c r="AG596" s="21"/>
    </row>
    <row r="597" spans="1:33" ht="15.75" customHeight="1">
      <c r="A597" s="21"/>
      <c r="B597" s="21"/>
      <c r="C597" s="21"/>
      <c r="D597" s="35"/>
      <c r="E597" s="21"/>
      <c r="F597" s="21"/>
      <c r="G597" s="21"/>
      <c r="H597" s="21"/>
      <c r="I597" s="21"/>
      <c r="J597" s="21"/>
      <c r="K597" s="21"/>
      <c r="L597" s="37"/>
      <c r="M597" s="21"/>
      <c r="N597" s="21"/>
      <c r="O597" s="21"/>
      <c r="P597" s="21"/>
      <c r="Q597" s="21"/>
      <c r="R597" s="21"/>
      <c r="S597" s="21"/>
      <c r="T597" s="244"/>
      <c r="U597" s="240"/>
      <c r="V597" s="21"/>
      <c r="W597" s="21"/>
      <c r="X597" s="21"/>
      <c r="Y597" s="21"/>
      <c r="Z597" s="21"/>
      <c r="AA597" s="21"/>
      <c r="AB597" s="21"/>
      <c r="AC597" s="21"/>
      <c r="AD597" s="21"/>
      <c r="AE597" s="21"/>
      <c r="AF597" s="21"/>
      <c r="AG597" s="21"/>
    </row>
    <row r="598" spans="1:33" ht="15.75" customHeight="1">
      <c r="A598" s="21"/>
      <c r="B598" s="21"/>
      <c r="C598" s="21"/>
      <c r="D598" s="35"/>
      <c r="E598" s="21"/>
      <c r="F598" s="21"/>
      <c r="G598" s="21"/>
      <c r="H598" s="21"/>
      <c r="I598" s="21"/>
      <c r="J598" s="21"/>
      <c r="K598" s="21"/>
      <c r="L598" s="37"/>
      <c r="M598" s="21"/>
      <c r="N598" s="21"/>
      <c r="O598" s="21"/>
      <c r="P598" s="21"/>
      <c r="Q598" s="21"/>
      <c r="R598" s="21"/>
      <c r="S598" s="21"/>
      <c r="T598" s="244"/>
      <c r="U598" s="240"/>
      <c r="V598" s="21"/>
      <c r="W598" s="21"/>
      <c r="X598" s="21"/>
      <c r="Y598" s="21"/>
      <c r="Z598" s="21"/>
      <c r="AA598" s="21"/>
      <c r="AB598" s="21"/>
      <c r="AC598" s="21"/>
      <c r="AD598" s="21"/>
      <c r="AE598" s="21"/>
      <c r="AF598" s="21"/>
      <c r="AG598" s="21"/>
    </row>
    <row r="599" spans="1:33" ht="15.75" customHeight="1">
      <c r="A599" s="21"/>
      <c r="B599" s="21"/>
      <c r="C599" s="21"/>
      <c r="D599" s="35"/>
      <c r="E599" s="21"/>
      <c r="F599" s="21"/>
      <c r="G599" s="21"/>
      <c r="H599" s="21"/>
      <c r="I599" s="21"/>
      <c r="J599" s="21"/>
      <c r="K599" s="21"/>
      <c r="L599" s="37"/>
      <c r="M599" s="21"/>
      <c r="N599" s="21"/>
      <c r="O599" s="21"/>
      <c r="P599" s="21"/>
      <c r="Q599" s="21"/>
      <c r="R599" s="21"/>
      <c r="S599" s="21"/>
      <c r="T599" s="244"/>
      <c r="U599" s="240"/>
      <c r="V599" s="21"/>
      <c r="W599" s="21"/>
      <c r="X599" s="21"/>
      <c r="Y599" s="21"/>
      <c r="Z599" s="21"/>
      <c r="AA599" s="21"/>
      <c r="AB599" s="21"/>
      <c r="AC599" s="21"/>
      <c r="AD599" s="21"/>
      <c r="AE599" s="21"/>
      <c r="AF599" s="21"/>
      <c r="AG599" s="21"/>
    </row>
    <row r="600" spans="1:33" ht="15.75" customHeight="1">
      <c r="A600" s="21"/>
      <c r="B600" s="21"/>
      <c r="C600" s="21"/>
      <c r="D600" s="35"/>
      <c r="E600" s="21"/>
      <c r="F600" s="21"/>
      <c r="G600" s="21"/>
      <c r="H600" s="21"/>
      <c r="I600" s="21"/>
      <c r="J600" s="21"/>
      <c r="K600" s="21"/>
      <c r="L600" s="37"/>
      <c r="M600" s="21"/>
      <c r="N600" s="21"/>
      <c r="O600" s="21"/>
      <c r="P600" s="21"/>
      <c r="Q600" s="21"/>
      <c r="R600" s="21"/>
      <c r="S600" s="21"/>
      <c r="T600" s="244"/>
      <c r="U600" s="240"/>
      <c r="V600" s="21"/>
      <c r="W600" s="21"/>
      <c r="X600" s="21"/>
      <c r="Y600" s="21"/>
      <c r="Z600" s="21"/>
      <c r="AA600" s="21"/>
      <c r="AB600" s="21"/>
      <c r="AC600" s="21"/>
      <c r="AD600" s="21"/>
      <c r="AE600" s="21"/>
      <c r="AF600" s="21"/>
      <c r="AG600" s="21"/>
    </row>
    <row r="601" spans="1:33" ht="15.75" customHeight="1">
      <c r="A601" s="21"/>
      <c r="B601" s="21"/>
      <c r="C601" s="21"/>
      <c r="D601" s="35"/>
      <c r="E601" s="21"/>
      <c r="F601" s="21"/>
      <c r="G601" s="21"/>
      <c r="H601" s="21"/>
      <c r="I601" s="21"/>
      <c r="J601" s="21"/>
      <c r="K601" s="21"/>
      <c r="L601" s="37"/>
      <c r="M601" s="21"/>
      <c r="N601" s="21"/>
      <c r="O601" s="21"/>
      <c r="P601" s="21"/>
      <c r="Q601" s="21"/>
      <c r="R601" s="21"/>
      <c r="S601" s="21"/>
      <c r="T601" s="244"/>
      <c r="U601" s="240"/>
      <c r="V601" s="21"/>
      <c r="W601" s="21"/>
      <c r="X601" s="21"/>
      <c r="Y601" s="21"/>
      <c r="Z601" s="21"/>
      <c r="AA601" s="21"/>
      <c r="AB601" s="21"/>
      <c r="AC601" s="21"/>
      <c r="AD601" s="21"/>
      <c r="AE601" s="21"/>
      <c r="AF601" s="21"/>
      <c r="AG601" s="21"/>
    </row>
    <row r="602" spans="1:33" ht="15.75" customHeight="1">
      <c r="A602" s="21"/>
      <c r="B602" s="21"/>
      <c r="C602" s="21"/>
      <c r="D602" s="35"/>
      <c r="E602" s="21"/>
      <c r="F602" s="21"/>
      <c r="G602" s="21"/>
      <c r="H602" s="21"/>
      <c r="I602" s="21"/>
      <c r="J602" s="21"/>
      <c r="K602" s="21"/>
      <c r="L602" s="37"/>
      <c r="M602" s="21"/>
      <c r="N602" s="21"/>
      <c r="O602" s="21"/>
      <c r="P602" s="21"/>
      <c r="Q602" s="21"/>
      <c r="R602" s="21"/>
      <c r="S602" s="21"/>
      <c r="T602" s="244"/>
      <c r="U602" s="240"/>
      <c r="V602" s="21"/>
      <c r="W602" s="21"/>
      <c r="X602" s="21"/>
      <c r="Y602" s="21"/>
      <c r="Z602" s="21"/>
      <c r="AA602" s="21"/>
      <c r="AB602" s="21"/>
      <c r="AC602" s="21"/>
      <c r="AD602" s="21"/>
      <c r="AE602" s="21"/>
      <c r="AF602" s="21"/>
      <c r="AG602" s="21"/>
    </row>
    <row r="603" spans="1:33" ht="15.75" customHeight="1">
      <c r="A603" s="21"/>
      <c r="B603" s="21"/>
      <c r="C603" s="21"/>
      <c r="D603" s="35"/>
      <c r="E603" s="21"/>
      <c r="F603" s="21"/>
      <c r="G603" s="21"/>
      <c r="H603" s="21"/>
      <c r="I603" s="21"/>
      <c r="J603" s="21"/>
      <c r="K603" s="21"/>
      <c r="L603" s="37"/>
      <c r="M603" s="21"/>
      <c r="N603" s="21"/>
      <c r="O603" s="21"/>
      <c r="P603" s="21"/>
      <c r="Q603" s="21"/>
      <c r="R603" s="21"/>
      <c r="S603" s="21"/>
      <c r="T603" s="244"/>
      <c r="U603" s="240"/>
      <c r="V603" s="21"/>
      <c r="W603" s="21"/>
      <c r="X603" s="21"/>
      <c r="Y603" s="21"/>
      <c r="Z603" s="21"/>
      <c r="AA603" s="21"/>
      <c r="AB603" s="21"/>
      <c r="AC603" s="21"/>
      <c r="AD603" s="21"/>
      <c r="AE603" s="21"/>
      <c r="AF603" s="21"/>
      <c r="AG603" s="21"/>
    </row>
    <row r="604" spans="1:33" ht="15.75" customHeight="1">
      <c r="A604" s="21"/>
      <c r="B604" s="21"/>
      <c r="C604" s="21"/>
      <c r="D604" s="35"/>
      <c r="E604" s="21"/>
      <c r="F604" s="21"/>
      <c r="G604" s="21"/>
      <c r="H604" s="21"/>
      <c r="I604" s="21"/>
      <c r="J604" s="21"/>
      <c r="K604" s="21"/>
      <c r="L604" s="37"/>
      <c r="M604" s="21"/>
      <c r="N604" s="21"/>
      <c r="O604" s="21"/>
      <c r="P604" s="21"/>
      <c r="Q604" s="21"/>
      <c r="R604" s="21"/>
      <c r="S604" s="21"/>
      <c r="T604" s="244"/>
      <c r="U604" s="240"/>
      <c r="V604" s="21"/>
      <c r="W604" s="21"/>
      <c r="X604" s="21"/>
      <c r="Y604" s="21"/>
      <c r="Z604" s="21"/>
      <c r="AA604" s="21"/>
      <c r="AB604" s="21"/>
      <c r="AC604" s="21"/>
      <c r="AD604" s="21"/>
      <c r="AE604" s="21"/>
      <c r="AF604" s="21"/>
      <c r="AG604" s="21"/>
    </row>
    <row r="605" spans="1:33" ht="15.75" customHeight="1">
      <c r="A605" s="21"/>
      <c r="B605" s="21"/>
      <c r="C605" s="21"/>
      <c r="D605" s="35"/>
      <c r="E605" s="21"/>
      <c r="F605" s="21"/>
      <c r="G605" s="21"/>
      <c r="H605" s="21"/>
      <c r="I605" s="21"/>
      <c r="J605" s="21"/>
      <c r="K605" s="21"/>
      <c r="L605" s="37"/>
      <c r="M605" s="21"/>
      <c r="N605" s="21"/>
      <c r="O605" s="21"/>
      <c r="P605" s="21"/>
      <c r="Q605" s="21"/>
      <c r="R605" s="21"/>
      <c r="S605" s="21"/>
      <c r="T605" s="244"/>
      <c r="U605" s="240"/>
      <c r="V605" s="21"/>
      <c r="W605" s="21"/>
      <c r="X605" s="21"/>
      <c r="Y605" s="21"/>
      <c r="Z605" s="21"/>
      <c r="AA605" s="21"/>
      <c r="AB605" s="21"/>
      <c r="AC605" s="21"/>
      <c r="AD605" s="21"/>
      <c r="AE605" s="21"/>
      <c r="AF605" s="21"/>
      <c r="AG605" s="21"/>
    </row>
    <row r="606" spans="1:33" ht="15.75" customHeight="1">
      <c r="A606" s="21"/>
      <c r="B606" s="21"/>
      <c r="C606" s="21"/>
      <c r="D606" s="35"/>
      <c r="E606" s="21"/>
      <c r="F606" s="21"/>
      <c r="G606" s="21"/>
      <c r="H606" s="21"/>
      <c r="I606" s="21"/>
      <c r="J606" s="21"/>
      <c r="K606" s="21"/>
      <c r="L606" s="37"/>
      <c r="M606" s="21"/>
      <c r="N606" s="21"/>
      <c r="O606" s="21"/>
      <c r="P606" s="21"/>
      <c r="Q606" s="21"/>
      <c r="R606" s="21"/>
      <c r="S606" s="21"/>
      <c r="T606" s="244"/>
      <c r="U606" s="240"/>
      <c r="V606" s="21"/>
      <c r="W606" s="21"/>
      <c r="X606" s="21"/>
      <c r="Y606" s="21"/>
      <c r="Z606" s="21"/>
      <c r="AA606" s="21"/>
      <c r="AB606" s="21"/>
      <c r="AC606" s="21"/>
      <c r="AD606" s="21"/>
      <c r="AE606" s="21"/>
      <c r="AF606" s="21"/>
      <c r="AG606" s="21"/>
    </row>
    <row r="607" spans="1:33" ht="15.75" customHeight="1">
      <c r="A607" s="21"/>
      <c r="B607" s="21"/>
      <c r="C607" s="21"/>
      <c r="D607" s="35"/>
      <c r="E607" s="21"/>
      <c r="F607" s="21"/>
      <c r="G607" s="21"/>
      <c r="H607" s="21"/>
      <c r="I607" s="21"/>
      <c r="J607" s="21"/>
      <c r="K607" s="21"/>
      <c r="L607" s="37"/>
      <c r="M607" s="21"/>
      <c r="N607" s="21"/>
      <c r="O607" s="21"/>
      <c r="P607" s="21"/>
      <c r="Q607" s="21"/>
      <c r="R607" s="21"/>
      <c r="S607" s="21"/>
      <c r="T607" s="244"/>
      <c r="U607" s="240"/>
      <c r="V607" s="21"/>
      <c r="W607" s="21"/>
      <c r="X607" s="21"/>
      <c r="Y607" s="21"/>
      <c r="Z607" s="21"/>
      <c r="AA607" s="21"/>
      <c r="AB607" s="21"/>
      <c r="AC607" s="21"/>
      <c r="AD607" s="21"/>
      <c r="AE607" s="21"/>
      <c r="AF607" s="21"/>
      <c r="AG607" s="21"/>
    </row>
    <row r="608" spans="1:33" ht="15.75" customHeight="1">
      <c r="A608" s="21"/>
      <c r="B608" s="21"/>
      <c r="C608" s="21"/>
      <c r="D608" s="35"/>
      <c r="E608" s="21"/>
      <c r="F608" s="21"/>
      <c r="G608" s="21"/>
      <c r="H608" s="21"/>
      <c r="I608" s="21"/>
      <c r="J608" s="21"/>
      <c r="K608" s="21"/>
      <c r="L608" s="37"/>
      <c r="M608" s="21"/>
      <c r="N608" s="21"/>
      <c r="O608" s="21"/>
      <c r="P608" s="21"/>
      <c r="Q608" s="21"/>
      <c r="R608" s="21"/>
      <c r="S608" s="21"/>
      <c r="T608" s="244"/>
      <c r="U608" s="240"/>
      <c r="V608" s="21"/>
      <c r="W608" s="21"/>
      <c r="X608" s="21"/>
      <c r="Y608" s="21"/>
      <c r="Z608" s="21"/>
      <c r="AA608" s="21"/>
      <c r="AB608" s="21"/>
      <c r="AC608" s="21"/>
      <c r="AD608" s="21"/>
      <c r="AE608" s="21"/>
      <c r="AF608" s="21"/>
      <c r="AG608" s="21"/>
    </row>
    <row r="609" spans="1:33" ht="15.75" customHeight="1">
      <c r="A609" s="21"/>
      <c r="B609" s="21"/>
      <c r="C609" s="21"/>
      <c r="D609" s="35"/>
      <c r="E609" s="21"/>
      <c r="F609" s="21"/>
      <c r="G609" s="21"/>
      <c r="H609" s="21"/>
      <c r="I609" s="21"/>
      <c r="J609" s="21"/>
      <c r="K609" s="21"/>
      <c r="L609" s="37"/>
      <c r="M609" s="21"/>
      <c r="N609" s="21"/>
      <c r="O609" s="21"/>
      <c r="P609" s="21"/>
      <c r="Q609" s="21"/>
      <c r="R609" s="21"/>
      <c r="S609" s="21"/>
      <c r="T609" s="244"/>
      <c r="U609" s="240"/>
      <c r="V609" s="21"/>
      <c r="W609" s="21"/>
      <c r="X609" s="21"/>
      <c r="Y609" s="21"/>
      <c r="Z609" s="21"/>
      <c r="AA609" s="21"/>
      <c r="AB609" s="21"/>
      <c r="AC609" s="21"/>
      <c r="AD609" s="21"/>
      <c r="AE609" s="21"/>
      <c r="AF609" s="21"/>
      <c r="AG609" s="21"/>
    </row>
    <row r="610" spans="1:33" ht="15.75" customHeight="1">
      <c r="A610" s="21"/>
      <c r="B610" s="21"/>
      <c r="C610" s="21"/>
      <c r="D610" s="35"/>
      <c r="E610" s="21"/>
      <c r="F610" s="21"/>
      <c r="G610" s="21"/>
      <c r="H610" s="21"/>
      <c r="I610" s="21"/>
      <c r="J610" s="21"/>
      <c r="K610" s="21"/>
      <c r="L610" s="37"/>
      <c r="M610" s="21"/>
      <c r="N610" s="21"/>
      <c r="O610" s="21"/>
      <c r="P610" s="21"/>
      <c r="Q610" s="21"/>
      <c r="R610" s="21"/>
      <c r="S610" s="21"/>
      <c r="T610" s="244"/>
      <c r="U610" s="240"/>
      <c r="V610" s="21"/>
      <c r="W610" s="21"/>
      <c r="X610" s="21"/>
      <c r="Y610" s="21"/>
      <c r="Z610" s="21"/>
      <c r="AA610" s="21"/>
      <c r="AB610" s="21"/>
      <c r="AC610" s="21"/>
      <c r="AD610" s="21"/>
      <c r="AE610" s="21"/>
      <c r="AF610" s="21"/>
      <c r="AG610" s="21"/>
    </row>
    <row r="611" spans="1:33" ht="15.75" customHeight="1">
      <c r="A611" s="21"/>
      <c r="B611" s="21"/>
      <c r="C611" s="21"/>
      <c r="D611" s="35"/>
      <c r="E611" s="21"/>
      <c r="F611" s="21"/>
      <c r="G611" s="21"/>
      <c r="H611" s="21"/>
      <c r="I611" s="21"/>
      <c r="J611" s="21"/>
      <c r="K611" s="21"/>
      <c r="L611" s="37"/>
      <c r="M611" s="21"/>
      <c r="N611" s="21"/>
      <c r="O611" s="21"/>
      <c r="P611" s="21"/>
      <c r="Q611" s="21"/>
      <c r="R611" s="21"/>
      <c r="S611" s="21"/>
      <c r="T611" s="244"/>
      <c r="U611" s="240"/>
      <c r="V611" s="21"/>
      <c r="W611" s="21"/>
      <c r="X611" s="21"/>
      <c r="Y611" s="21"/>
      <c r="Z611" s="21"/>
      <c r="AA611" s="21"/>
      <c r="AB611" s="21"/>
      <c r="AC611" s="21"/>
      <c r="AD611" s="21"/>
      <c r="AE611" s="21"/>
      <c r="AF611" s="21"/>
      <c r="AG611" s="21"/>
    </row>
    <row r="612" spans="1:33" ht="15.75" customHeight="1">
      <c r="A612" s="21"/>
      <c r="B612" s="21"/>
      <c r="C612" s="21"/>
      <c r="D612" s="35"/>
      <c r="E612" s="21"/>
      <c r="F612" s="21"/>
      <c r="G612" s="21"/>
      <c r="H612" s="21"/>
      <c r="I612" s="21"/>
      <c r="J612" s="21"/>
      <c r="K612" s="21"/>
      <c r="L612" s="37"/>
      <c r="M612" s="21"/>
      <c r="N612" s="21"/>
      <c r="O612" s="21"/>
      <c r="P612" s="21"/>
      <c r="Q612" s="21"/>
      <c r="R612" s="21"/>
      <c r="S612" s="21"/>
      <c r="T612" s="244"/>
      <c r="U612" s="240"/>
      <c r="V612" s="21"/>
      <c r="W612" s="21"/>
      <c r="X612" s="21"/>
      <c r="Y612" s="21"/>
      <c r="Z612" s="21"/>
      <c r="AA612" s="21"/>
      <c r="AB612" s="21"/>
      <c r="AC612" s="21"/>
      <c r="AD612" s="21"/>
      <c r="AE612" s="21"/>
      <c r="AF612" s="21"/>
      <c r="AG612" s="21"/>
    </row>
    <row r="613" spans="1:33" ht="15.75" customHeight="1">
      <c r="A613" s="21"/>
      <c r="B613" s="21"/>
      <c r="C613" s="21"/>
      <c r="D613" s="35"/>
      <c r="E613" s="21"/>
      <c r="F613" s="21"/>
      <c r="G613" s="21"/>
      <c r="H613" s="21"/>
      <c r="I613" s="21"/>
      <c r="J613" s="21"/>
      <c r="K613" s="21"/>
      <c r="L613" s="37"/>
      <c r="M613" s="21"/>
      <c r="N613" s="21"/>
      <c r="O613" s="21"/>
      <c r="P613" s="21"/>
      <c r="Q613" s="21"/>
      <c r="R613" s="21"/>
      <c r="S613" s="21"/>
      <c r="T613" s="244"/>
      <c r="U613" s="240"/>
      <c r="V613" s="21"/>
      <c r="W613" s="21"/>
      <c r="X613" s="21"/>
      <c r="Y613" s="21"/>
      <c r="Z613" s="21"/>
      <c r="AA613" s="21"/>
      <c r="AB613" s="21"/>
      <c r="AC613" s="21"/>
      <c r="AD613" s="21"/>
      <c r="AE613" s="21"/>
      <c r="AF613" s="21"/>
      <c r="AG613" s="21"/>
    </row>
    <row r="614" spans="1:33" ht="15.75" customHeight="1">
      <c r="A614" s="21"/>
      <c r="B614" s="21"/>
      <c r="C614" s="21"/>
      <c r="D614" s="35"/>
      <c r="E614" s="21"/>
      <c r="F614" s="21"/>
      <c r="G614" s="21"/>
      <c r="H614" s="21"/>
      <c r="I614" s="21"/>
      <c r="J614" s="21"/>
      <c r="K614" s="21"/>
      <c r="L614" s="37"/>
      <c r="M614" s="21"/>
      <c r="N614" s="21"/>
      <c r="O614" s="21"/>
      <c r="P614" s="21"/>
      <c r="Q614" s="21"/>
      <c r="R614" s="21"/>
      <c r="S614" s="21"/>
      <c r="T614" s="244"/>
      <c r="U614" s="240"/>
      <c r="V614" s="21"/>
      <c r="W614" s="21"/>
      <c r="X614" s="21"/>
      <c r="Y614" s="21"/>
      <c r="Z614" s="21"/>
      <c r="AA614" s="21"/>
      <c r="AB614" s="21"/>
      <c r="AC614" s="21"/>
      <c r="AD614" s="21"/>
      <c r="AE614" s="21"/>
      <c r="AF614" s="21"/>
      <c r="AG614" s="21"/>
    </row>
    <row r="615" spans="1:33" ht="15.75" customHeight="1">
      <c r="A615" s="21"/>
      <c r="B615" s="21"/>
      <c r="C615" s="21"/>
      <c r="D615" s="35"/>
      <c r="E615" s="21"/>
      <c r="F615" s="21"/>
      <c r="G615" s="21"/>
      <c r="H615" s="21"/>
      <c r="I615" s="21"/>
      <c r="J615" s="21"/>
      <c r="K615" s="21"/>
      <c r="L615" s="37"/>
      <c r="M615" s="21"/>
      <c r="N615" s="21"/>
      <c r="O615" s="21"/>
      <c r="P615" s="21"/>
      <c r="Q615" s="21"/>
      <c r="R615" s="21"/>
      <c r="S615" s="21"/>
      <c r="T615" s="244"/>
      <c r="U615" s="240"/>
      <c r="V615" s="21"/>
      <c r="W615" s="21"/>
      <c r="X615" s="21"/>
      <c r="Y615" s="21"/>
      <c r="Z615" s="21"/>
      <c r="AA615" s="21"/>
      <c r="AB615" s="21"/>
      <c r="AC615" s="21"/>
      <c r="AD615" s="21"/>
      <c r="AE615" s="21"/>
      <c r="AF615" s="21"/>
      <c r="AG615" s="21"/>
    </row>
    <row r="616" spans="1:33" ht="15.75" customHeight="1">
      <c r="A616" s="21"/>
      <c r="B616" s="21"/>
      <c r="C616" s="21"/>
      <c r="D616" s="35"/>
      <c r="E616" s="21"/>
      <c r="F616" s="21"/>
      <c r="G616" s="21"/>
      <c r="H616" s="21"/>
      <c r="I616" s="21"/>
      <c r="J616" s="21"/>
      <c r="K616" s="21"/>
      <c r="L616" s="37"/>
      <c r="M616" s="21"/>
      <c r="N616" s="21"/>
      <c r="O616" s="21"/>
      <c r="P616" s="21"/>
      <c r="Q616" s="21"/>
      <c r="R616" s="21"/>
      <c r="S616" s="21"/>
      <c r="T616" s="244"/>
      <c r="U616" s="240"/>
      <c r="V616" s="21"/>
      <c r="W616" s="21"/>
      <c r="X616" s="21"/>
      <c r="Y616" s="21"/>
      <c r="Z616" s="21"/>
      <c r="AA616" s="21"/>
      <c r="AB616" s="21"/>
      <c r="AC616" s="21"/>
      <c r="AD616" s="21"/>
      <c r="AE616" s="21"/>
      <c r="AF616" s="21"/>
      <c r="AG616" s="21"/>
    </row>
    <row r="617" spans="1:33" ht="15.75" customHeight="1">
      <c r="A617" s="21"/>
      <c r="B617" s="21"/>
      <c r="C617" s="21"/>
      <c r="D617" s="35"/>
      <c r="E617" s="21"/>
      <c r="F617" s="21"/>
      <c r="G617" s="21"/>
      <c r="H617" s="21"/>
      <c r="I617" s="21"/>
      <c r="J617" s="21"/>
      <c r="K617" s="21"/>
      <c r="L617" s="37"/>
      <c r="M617" s="21"/>
      <c r="N617" s="21"/>
      <c r="O617" s="21"/>
      <c r="P617" s="21"/>
      <c r="Q617" s="21"/>
      <c r="R617" s="21"/>
      <c r="S617" s="21"/>
      <c r="T617" s="244"/>
      <c r="U617" s="240"/>
      <c r="V617" s="21"/>
      <c r="W617" s="21"/>
      <c r="X617" s="21"/>
      <c r="Y617" s="21"/>
      <c r="Z617" s="21"/>
      <c r="AA617" s="21"/>
      <c r="AB617" s="21"/>
      <c r="AC617" s="21"/>
      <c r="AD617" s="21"/>
      <c r="AE617" s="21"/>
      <c r="AF617" s="21"/>
      <c r="AG617" s="21"/>
    </row>
    <row r="618" spans="1:33" ht="15.75" customHeight="1">
      <c r="A618" s="21"/>
      <c r="B618" s="21"/>
      <c r="C618" s="21"/>
      <c r="D618" s="35"/>
      <c r="E618" s="21"/>
      <c r="F618" s="21"/>
      <c r="G618" s="21"/>
      <c r="H618" s="21"/>
      <c r="I618" s="21"/>
      <c r="J618" s="21"/>
      <c r="K618" s="21"/>
      <c r="L618" s="37"/>
      <c r="M618" s="21"/>
      <c r="N618" s="21"/>
      <c r="O618" s="21"/>
      <c r="P618" s="21"/>
      <c r="Q618" s="21"/>
      <c r="R618" s="21"/>
      <c r="S618" s="21"/>
      <c r="T618" s="244"/>
      <c r="U618" s="240"/>
      <c r="V618" s="21"/>
      <c r="W618" s="21"/>
      <c r="X618" s="21"/>
      <c r="Y618" s="21"/>
      <c r="Z618" s="21"/>
      <c r="AA618" s="21"/>
      <c r="AB618" s="21"/>
      <c r="AC618" s="21"/>
      <c r="AD618" s="21"/>
      <c r="AE618" s="21"/>
      <c r="AF618" s="21"/>
      <c r="AG618" s="21"/>
    </row>
    <row r="619" spans="1:33" ht="15.75" customHeight="1">
      <c r="A619" s="21"/>
      <c r="B619" s="21"/>
      <c r="C619" s="21"/>
      <c r="D619" s="35"/>
      <c r="E619" s="21"/>
      <c r="F619" s="21"/>
      <c r="G619" s="21"/>
      <c r="H619" s="21"/>
      <c r="I619" s="21"/>
      <c r="J619" s="21"/>
      <c r="K619" s="21"/>
      <c r="L619" s="37"/>
      <c r="M619" s="21"/>
      <c r="N619" s="21"/>
      <c r="O619" s="21"/>
      <c r="P619" s="21"/>
      <c r="Q619" s="21"/>
      <c r="R619" s="21"/>
      <c r="S619" s="21"/>
      <c r="T619" s="244"/>
      <c r="U619" s="240"/>
      <c r="V619" s="21"/>
      <c r="W619" s="21"/>
      <c r="X619" s="21"/>
      <c r="Y619" s="21"/>
      <c r="Z619" s="21"/>
      <c r="AA619" s="21"/>
      <c r="AB619" s="21"/>
      <c r="AC619" s="21"/>
      <c r="AD619" s="21"/>
      <c r="AE619" s="21"/>
      <c r="AF619" s="21"/>
      <c r="AG619" s="21"/>
    </row>
    <row r="620" spans="1:33" ht="15.75" customHeight="1">
      <c r="A620" s="21"/>
      <c r="B620" s="21"/>
      <c r="C620" s="21"/>
      <c r="D620" s="35"/>
      <c r="E620" s="21"/>
      <c r="F620" s="21"/>
      <c r="G620" s="21"/>
      <c r="H620" s="21"/>
      <c r="I620" s="21"/>
      <c r="J620" s="21"/>
      <c r="K620" s="21"/>
      <c r="L620" s="37"/>
      <c r="M620" s="21"/>
      <c r="N620" s="21"/>
      <c r="O620" s="21"/>
      <c r="P620" s="21"/>
      <c r="Q620" s="21"/>
      <c r="R620" s="21"/>
      <c r="S620" s="21"/>
      <c r="T620" s="244"/>
      <c r="U620" s="240"/>
      <c r="V620" s="21"/>
      <c r="W620" s="21"/>
      <c r="X620" s="21"/>
      <c r="Y620" s="21"/>
      <c r="Z620" s="21"/>
      <c r="AA620" s="21"/>
      <c r="AB620" s="21"/>
      <c r="AC620" s="21"/>
      <c r="AD620" s="21"/>
      <c r="AE620" s="21"/>
      <c r="AF620" s="21"/>
      <c r="AG620" s="21"/>
    </row>
    <row r="621" spans="1:33" ht="15.75" customHeight="1">
      <c r="A621" s="21"/>
      <c r="B621" s="21"/>
      <c r="C621" s="21"/>
      <c r="D621" s="35"/>
      <c r="E621" s="21"/>
      <c r="F621" s="21"/>
      <c r="G621" s="21"/>
      <c r="H621" s="21"/>
      <c r="I621" s="21"/>
      <c r="J621" s="21"/>
      <c r="K621" s="21"/>
      <c r="L621" s="37"/>
      <c r="M621" s="21"/>
      <c r="N621" s="21"/>
      <c r="O621" s="21"/>
      <c r="P621" s="21"/>
      <c r="Q621" s="21"/>
      <c r="R621" s="21"/>
      <c r="S621" s="21"/>
      <c r="T621" s="244"/>
      <c r="U621" s="240"/>
      <c r="V621" s="21"/>
      <c r="W621" s="21"/>
      <c r="X621" s="21"/>
      <c r="Y621" s="21"/>
      <c r="Z621" s="21"/>
      <c r="AA621" s="21"/>
      <c r="AB621" s="21"/>
      <c r="AC621" s="21"/>
      <c r="AD621" s="21"/>
      <c r="AE621" s="21"/>
      <c r="AF621" s="21"/>
      <c r="AG621" s="21"/>
    </row>
    <row r="622" spans="1:33" ht="15.75" customHeight="1">
      <c r="A622" s="21"/>
      <c r="B622" s="21"/>
      <c r="C622" s="21"/>
      <c r="D622" s="35"/>
      <c r="E622" s="21"/>
      <c r="F622" s="21"/>
      <c r="G622" s="21"/>
      <c r="H622" s="21"/>
      <c r="I622" s="21"/>
      <c r="J622" s="21"/>
      <c r="K622" s="21"/>
      <c r="L622" s="37"/>
      <c r="M622" s="21"/>
      <c r="N622" s="21"/>
      <c r="O622" s="21"/>
      <c r="P622" s="21"/>
      <c r="Q622" s="21"/>
      <c r="R622" s="21"/>
      <c r="S622" s="21"/>
      <c r="T622" s="244"/>
      <c r="U622" s="240"/>
      <c r="V622" s="21"/>
      <c r="W622" s="21"/>
      <c r="X622" s="21"/>
      <c r="Y622" s="21"/>
      <c r="Z622" s="21"/>
      <c r="AA622" s="21"/>
      <c r="AB622" s="21"/>
      <c r="AC622" s="21"/>
      <c r="AD622" s="21"/>
      <c r="AE622" s="21"/>
      <c r="AF622" s="21"/>
      <c r="AG622" s="21"/>
    </row>
    <row r="623" spans="1:33" ht="15.75" customHeight="1">
      <c r="A623" s="21"/>
      <c r="B623" s="21"/>
      <c r="C623" s="21"/>
      <c r="D623" s="35"/>
      <c r="E623" s="21"/>
      <c r="F623" s="21"/>
      <c r="G623" s="21"/>
      <c r="H623" s="21"/>
      <c r="I623" s="21"/>
      <c r="J623" s="21"/>
      <c r="K623" s="21"/>
      <c r="L623" s="37"/>
      <c r="M623" s="21"/>
      <c r="N623" s="21"/>
      <c r="O623" s="21"/>
      <c r="P623" s="21"/>
      <c r="Q623" s="21"/>
      <c r="R623" s="21"/>
      <c r="S623" s="21"/>
      <c r="T623" s="244"/>
      <c r="U623" s="240"/>
      <c r="V623" s="21"/>
      <c r="W623" s="21"/>
      <c r="X623" s="21"/>
      <c r="Y623" s="21"/>
      <c r="Z623" s="21"/>
      <c r="AA623" s="21"/>
      <c r="AB623" s="21"/>
      <c r="AC623" s="21"/>
      <c r="AD623" s="21"/>
      <c r="AE623" s="21"/>
      <c r="AF623" s="21"/>
      <c r="AG623" s="21"/>
    </row>
    <row r="624" spans="1:33" ht="15.75" customHeight="1">
      <c r="A624" s="21"/>
      <c r="B624" s="21"/>
      <c r="C624" s="21"/>
      <c r="D624" s="35"/>
      <c r="E624" s="21"/>
      <c r="F624" s="21"/>
      <c r="G624" s="21"/>
      <c r="H624" s="21"/>
      <c r="I624" s="21"/>
      <c r="J624" s="21"/>
      <c r="K624" s="21"/>
      <c r="L624" s="37"/>
      <c r="M624" s="21"/>
      <c r="N624" s="21"/>
      <c r="O624" s="21"/>
      <c r="P624" s="21"/>
      <c r="Q624" s="21"/>
      <c r="R624" s="21"/>
      <c r="S624" s="21"/>
      <c r="T624" s="244"/>
      <c r="U624" s="240"/>
      <c r="V624" s="21"/>
      <c r="W624" s="21"/>
      <c r="X624" s="21"/>
      <c r="Y624" s="21"/>
      <c r="Z624" s="21"/>
      <c r="AA624" s="21"/>
      <c r="AB624" s="21"/>
      <c r="AC624" s="21"/>
      <c r="AD624" s="21"/>
      <c r="AE624" s="21"/>
      <c r="AF624" s="21"/>
      <c r="AG624" s="21"/>
    </row>
    <row r="625" spans="1:33" ht="15.75" customHeight="1">
      <c r="A625" s="21"/>
      <c r="B625" s="21"/>
      <c r="C625" s="21"/>
      <c r="D625" s="35"/>
      <c r="E625" s="21"/>
      <c r="F625" s="21"/>
      <c r="G625" s="21"/>
      <c r="H625" s="21"/>
      <c r="I625" s="21"/>
      <c r="J625" s="21"/>
      <c r="K625" s="21"/>
      <c r="L625" s="37"/>
      <c r="M625" s="21"/>
      <c r="N625" s="21"/>
      <c r="O625" s="21"/>
      <c r="P625" s="21"/>
      <c r="Q625" s="21"/>
      <c r="R625" s="21"/>
      <c r="S625" s="21"/>
      <c r="T625" s="244"/>
      <c r="U625" s="240"/>
      <c r="V625" s="21"/>
      <c r="W625" s="21"/>
      <c r="X625" s="21"/>
      <c r="Y625" s="21"/>
      <c r="Z625" s="21"/>
      <c r="AA625" s="21"/>
      <c r="AB625" s="21"/>
      <c r="AC625" s="21"/>
      <c r="AD625" s="21"/>
      <c r="AE625" s="21"/>
      <c r="AF625" s="21"/>
      <c r="AG625" s="21"/>
    </row>
    <row r="626" spans="1:33" ht="15.75" customHeight="1">
      <c r="A626" s="21"/>
      <c r="B626" s="21"/>
      <c r="C626" s="21"/>
      <c r="D626" s="35"/>
      <c r="E626" s="21"/>
      <c r="F626" s="21"/>
      <c r="G626" s="21"/>
      <c r="H626" s="21"/>
      <c r="I626" s="21"/>
      <c r="J626" s="21"/>
      <c r="K626" s="21"/>
      <c r="L626" s="37"/>
      <c r="M626" s="21"/>
      <c r="N626" s="21"/>
      <c r="O626" s="21"/>
      <c r="P626" s="21"/>
      <c r="Q626" s="21"/>
      <c r="R626" s="21"/>
      <c r="S626" s="21"/>
      <c r="T626" s="244"/>
      <c r="U626" s="240"/>
      <c r="V626" s="21"/>
      <c r="W626" s="21"/>
      <c r="X626" s="21"/>
      <c r="Y626" s="21"/>
      <c r="Z626" s="21"/>
      <c r="AA626" s="21"/>
      <c r="AB626" s="21"/>
      <c r="AC626" s="21"/>
      <c r="AD626" s="21"/>
      <c r="AE626" s="21"/>
      <c r="AF626" s="21"/>
      <c r="AG626" s="21"/>
    </row>
    <row r="627" spans="1:33" ht="15.75" customHeight="1">
      <c r="A627" s="21"/>
      <c r="B627" s="21"/>
      <c r="C627" s="21"/>
      <c r="D627" s="35"/>
      <c r="E627" s="21"/>
      <c r="F627" s="21"/>
      <c r="G627" s="21"/>
      <c r="H627" s="21"/>
      <c r="I627" s="21"/>
      <c r="J627" s="21"/>
      <c r="K627" s="21"/>
      <c r="L627" s="37"/>
      <c r="M627" s="21"/>
      <c r="N627" s="21"/>
      <c r="O627" s="21"/>
      <c r="P627" s="21"/>
      <c r="Q627" s="21"/>
      <c r="R627" s="21"/>
      <c r="S627" s="21"/>
      <c r="T627" s="244"/>
      <c r="U627" s="240"/>
      <c r="V627" s="21"/>
      <c r="W627" s="21"/>
      <c r="X627" s="21"/>
      <c r="Y627" s="21"/>
      <c r="Z627" s="21"/>
      <c r="AA627" s="21"/>
      <c r="AB627" s="21"/>
      <c r="AC627" s="21"/>
      <c r="AD627" s="21"/>
      <c r="AE627" s="21"/>
      <c r="AF627" s="21"/>
      <c r="AG627" s="21"/>
    </row>
    <row r="628" spans="1:33" ht="15.75" customHeight="1">
      <c r="A628" s="21"/>
      <c r="B628" s="21"/>
      <c r="C628" s="21"/>
      <c r="D628" s="35"/>
      <c r="E628" s="21"/>
      <c r="F628" s="21"/>
      <c r="G628" s="21"/>
      <c r="H628" s="21"/>
      <c r="I628" s="21"/>
      <c r="J628" s="21"/>
      <c r="K628" s="21"/>
      <c r="L628" s="37"/>
      <c r="M628" s="21"/>
      <c r="N628" s="21"/>
      <c r="O628" s="21"/>
      <c r="P628" s="21"/>
      <c r="Q628" s="21"/>
      <c r="R628" s="21"/>
      <c r="S628" s="21"/>
      <c r="T628" s="244"/>
      <c r="U628" s="240"/>
      <c r="V628" s="21"/>
      <c r="W628" s="21"/>
      <c r="X628" s="21"/>
      <c r="Y628" s="21"/>
      <c r="Z628" s="21"/>
      <c r="AA628" s="21"/>
      <c r="AB628" s="21"/>
      <c r="AC628" s="21"/>
      <c r="AD628" s="21"/>
      <c r="AE628" s="21"/>
      <c r="AF628" s="21"/>
      <c r="AG628" s="21"/>
    </row>
    <row r="629" spans="1:33" ht="15.75" customHeight="1">
      <c r="A629" s="21"/>
      <c r="B629" s="21"/>
      <c r="C629" s="21"/>
      <c r="D629" s="35"/>
      <c r="E629" s="21"/>
      <c r="F629" s="21"/>
      <c r="G629" s="21"/>
      <c r="H629" s="21"/>
      <c r="I629" s="21"/>
      <c r="J629" s="21"/>
      <c r="K629" s="21"/>
      <c r="L629" s="37"/>
      <c r="M629" s="21"/>
      <c r="N629" s="21"/>
      <c r="O629" s="21"/>
      <c r="P629" s="21"/>
      <c r="Q629" s="21"/>
      <c r="R629" s="21"/>
      <c r="S629" s="21"/>
      <c r="T629" s="244"/>
      <c r="U629" s="240"/>
      <c r="V629" s="21"/>
      <c r="W629" s="21"/>
      <c r="X629" s="21"/>
      <c r="Y629" s="21"/>
      <c r="Z629" s="21"/>
      <c r="AA629" s="21"/>
      <c r="AB629" s="21"/>
      <c r="AC629" s="21"/>
      <c r="AD629" s="21"/>
      <c r="AE629" s="21"/>
      <c r="AF629" s="21"/>
      <c r="AG629" s="21"/>
    </row>
    <row r="630" spans="1:33" ht="15.75" customHeight="1">
      <c r="A630" s="21"/>
      <c r="B630" s="21"/>
      <c r="C630" s="21"/>
      <c r="D630" s="35"/>
      <c r="E630" s="21"/>
      <c r="F630" s="21"/>
      <c r="G630" s="21"/>
      <c r="H630" s="21"/>
      <c r="I630" s="21"/>
      <c r="J630" s="21"/>
      <c r="K630" s="21"/>
      <c r="L630" s="37"/>
      <c r="M630" s="21"/>
      <c r="N630" s="21"/>
      <c r="O630" s="21"/>
      <c r="P630" s="21"/>
      <c r="Q630" s="21"/>
      <c r="R630" s="21"/>
      <c r="S630" s="21"/>
      <c r="T630" s="244"/>
      <c r="U630" s="240"/>
      <c r="V630" s="21"/>
      <c r="W630" s="21"/>
      <c r="X630" s="21"/>
      <c r="Y630" s="21"/>
      <c r="Z630" s="21"/>
      <c r="AA630" s="21"/>
      <c r="AB630" s="21"/>
      <c r="AC630" s="21"/>
      <c r="AD630" s="21"/>
      <c r="AE630" s="21"/>
      <c r="AF630" s="21"/>
      <c r="AG630" s="21"/>
    </row>
    <row r="631" spans="1:33" ht="15.75" customHeight="1">
      <c r="A631" s="21"/>
      <c r="B631" s="21"/>
      <c r="C631" s="21"/>
      <c r="D631" s="35"/>
      <c r="E631" s="21"/>
      <c r="F631" s="21"/>
      <c r="G631" s="21"/>
      <c r="H631" s="21"/>
      <c r="I631" s="21"/>
      <c r="J631" s="21"/>
      <c r="K631" s="21"/>
      <c r="L631" s="37"/>
      <c r="M631" s="21"/>
      <c r="N631" s="21"/>
      <c r="O631" s="21"/>
      <c r="P631" s="21"/>
      <c r="Q631" s="21"/>
      <c r="R631" s="21"/>
      <c r="S631" s="21"/>
      <c r="T631" s="244"/>
      <c r="U631" s="240"/>
      <c r="V631" s="21"/>
      <c r="W631" s="21"/>
      <c r="X631" s="21"/>
      <c r="Y631" s="21"/>
      <c r="Z631" s="21"/>
      <c r="AA631" s="21"/>
      <c r="AB631" s="21"/>
      <c r="AC631" s="21"/>
      <c r="AD631" s="21"/>
      <c r="AE631" s="21"/>
      <c r="AF631" s="21"/>
      <c r="AG631" s="21"/>
    </row>
    <row r="632" spans="1:33" ht="15.75" customHeight="1">
      <c r="A632" s="21"/>
      <c r="B632" s="21"/>
      <c r="C632" s="21"/>
      <c r="D632" s="35"/>
      <c r="E632" s="21"/>
      <c r="F632" s="21"/>
      <c r="G632" s="21"/>
      <c r="H632" s="21"/>
      <c r="I632" s="21"/>
      <c r="J632" s="21"/>
      <c r="K632" s="21"/>
      <c r="L632" s="37"/>
      <c r="M632" s="21"/>
      <c r="N632" s="21"/>
      <c r="O632" s="21"/>
      <c r="P632" s="21"/>
      <c r="Q632" s="21"/>
      <c r="R632" s="21"/>
      <c r="S632" s="21"/>
      <c r="T632" s="244"/>
      <c r="U632" s="240"/>
      <c r="V632" s="21"/>
      <c r="W632" s="21"/>
      <c r="X632" s="21"/>
      <c r="Y632" s="21"/>
      <c r="Z632" s="21"/>
      <c r="AA632" s="21"/>
      <c r="AB632" s="21"/>
      <c r="AC632" s="21"/>
      <c r="AD632" s="21"/>
      <c r="AE632" s="21"/>
      <c r="AF632" s="21"/>
      <c r="AG632" s="21"/>
    </row>
    <row r="633" spans="1:33" ht="15.75" customHeight="1">
      <c r="A633" s="21"/>
      <c r="B633" s="21"/>
      <c r="C633" s="21"/>
      <c r="D633" s="35"/>
      <c r="E633" s="21"/>
      <c r="F633" s="21"/>
      <c r="G633" s="21"/>
      <c r="H633" s="21"/>
      <c r="I633" s="21"/>
      <c r="J633" s="21"/>
      <c r="K633" s="21"/>
      <c r="L633" s="37"/>
      <c r="M633" s="21"/>
      <c r="N633" s="21"/>
      <c r="O633" s="21"/>
      <c r="P633" s="21"/>
      <c r="Q633" s="21"/>
      <c r="R633" s="21"/>
      <c r="S633" s="21"/>
      <c r="T633" s="244"/>
      <c r="U633" s="240"/>
      <c r="V633" s="21"/>
      <c r="W633" s="21"/>
      <c r="X633" s="21"/>
      <c r="Y633" s="21"/>
      <c r="Z633" s="21"/>
      <c r="AA633" s="21"/>
      <c r="AB633" s="21"/>
      <c r="AC633" s="21"/>
      <c r="AD633" s="21"/>
      <c r="AE633" s="21"/>
      <c r="AF633" s="21"/>
      <c r="AG633" s="21"/>
    </row>
    <row r="634" spans="1:33" ht="15.75" customHeight="1">
      <c r="A634" s="21"/>
      <c r="B634" s="21"/>
      <c r="C634" s="21"/>
      <c r="D634" s="35"/>
      <c r="E634" s="21"/>
      <c r="F634" s="21"/>
      <c r="G634" s="21"/>
      <c r="H634" s="21"/>
      <c r="I634" s="21"/>
      <c r="J634" s="21"/>
      <c r="K634" s="21"/>
      <c r="L634" s="37"/>
      <c r="M634" s="21"/>
      <c r="N634" s="21"/>
      <c r="O634" s="21"/>
      <c r="P634" s="21"/>
      <c r="Q634" s="21"/>
      <c r="R634" s="21"/>
      <c r="S634" s="21"/>
      <c r="T634" s="244"/>
      <c r="U634" s="240"/>
      <c r="V634" s="21"/>
      <c r="W634" s="21"/>
      <c r="X634" s="21"/>
      <c r="Y634" s="21"/>
      <c r="Z634" s="21"/>
      <c r="AA634" s="21"/>
      <c r="AB634" s="21"/>
      <c r="AC634" s="21"/>
      <c r="AD634" s="21"/>
      <c r="AE634" s="21"/>
      <c r="AF634" s="21"/>
      <c r="AG634" s="21"/>
    </row>
    <row r="635" spans="1:33" ht="15.75" customHeight="1">
      <c r="A635" s="21"/>
      <c r="B635" s="21"/>
      <c r="C635" s="21"/>
      <c r="D635" s="35"/>
      <c r="E635" s="21"/>
      <c r="F635" s="21"/>
      <c r="G635" s="21"/>
      <c r="H635" s="21"/>
      <c r="I635" s="21"/>
      <c r="J635" s="21"/>
      <c r="K635" s="21"/>
      <c r="L635" s="37"/>
      <c r="M635" s="21"/>
      <c r="N635" s="21"/>
      <c r="O635" s="21"/>
      <c r="P635" s="21"/>
      <c r="Q635" s="21"/>
      <c r="R635" s="21"/>
      <c r="S635" s="21"/>
      <c r="T635" s="244"/>
      <c r="U635" s="240"/>
      <c r="V635" s="21"/>
      <c r="W635" s="21"/>
      <c r="X635" s="21"/>
      <c r="Y635" s="21"/>
      <c r="Z635" s="21"/>
      <c r="AA635" s="21"/>
      <c r="AB635" s="21"/>
      <c r="AC635" s="21"/>
      <c r="AD635" s="21"/>
      <c r="AE635" s="21"/>
      <c r="AF635" s="21"/>
      <c r="AG635" s="21"/>
    </row>
    <row r="636" spans="1:33" ht="15.75" customHeight="1">
      <c r="A636" s="21"/>
      <c r="B636" s="21"/>
      <c r="C636" s="21"/>
      <c r="D636" s="35"/>
      <c r="E636" s="21"/>
      <c r="F636" s="21"/>
      <c r="G636" s="21"/>
      <c r="H636" s="21"/>
      <c r="I636" s="21"/>
      <c r="J636" s="21"/>
      <c r="K636" s="21"/>
      <c r="L636" s="37"/>
      <c r="M636" s="21"/>
      <c r="N636" s="21"/>
      <c r="O636" s="21"/>
      <c r="P636" s="21"/>
      <c r="Q636" s="21"/>
      <c r="R636" s="21"/>
      <c r="S636" s="21"/>
      <c r="T636" s="244"/>
      <c r="U636" s="240"/>
      <c r="V636" s="21"/>
      <c r="W636" s="21"/>
      <c r="X636" s="21"/>
      <c r="Y636" s="21"/>
      <c r="Z636" s="21"/>
      <c r="AA636" s="21"/>
      <c r="AB636" s="21"/>
      <c r="AC636" s="21"/>
      <c r="AD636" s="21"/>
      <c r="AE636" s="21"/>
      <c r="AF636" s="21"/>
      <c r="AG636" s="21"/>
    </row>
    <row r="637" spans="1:33" ht="15.75" customHeight="1">
      <c r="A637" s="21"/>
      <c r="B637" s="21"/>
      <c r="C637" s="21"/>
      <c r="D637" s="35"/>
      <c r="E637" s="21"/>
      <c r="F637" s="21"/>
      <c r="G637" s="21"/>
      <c r="H637" s="21"/>
      <c r="I637" s="21"/>
      <c r="J637" s="21"/>
      <c r="K637" s="21"/>
      <c r="L637" s="37"/>
      <c r="M637" s="21"/>
      <c r="N637" s="21"/>
      <c r="O637" s="21"/>
      <c r="P637" s="21"/>
      <c r="Q637" s="21"/>
      <c r="R637" s="21"/>
      <c r="S637" s="21"/>
      <c r="T637" s="244"/>
      <c r="U637" s="240"/>
      <c r="V637" s="21"/>
      <c r="W637" s="21"/>
      <c r="X637" s="21"/>
      <c r="Y637" s="21"/>
      <c r="Z637" s="21"/>
      <c r="AA637" s="21"/>
      <c r="AB637" s="21"/>
      <c r="AC637" s="21"/>
      <c r="AD637" s="21"/>
      <c r="AE637" s="21"/>
      <c r="AF637" s="21"/>
      <c r="AG637" s="21"/>
    </row>
    <row r="638" spans="1:33" ht="15.75" customHeight="1">
      <c r="A638" s="21"/>
      <c r="B638" s="21"/>
      <c r="C638" s="21"/>
      <c r="D638" s="35"/>
      <c r="E638" s="21"/>
      <c r="F638" s="21"/>
      <c r="G638" s="21"/>
      <c r="H638" s="21"/>
      <c r="I638" s="21"/>
      <c r="J638" s="21"/>
      <c r="K638" s="21"/>
      <c r="L638" s="37"/>
      <c r="M638" s="21"/>
      <c r="N638" s="21"/>
      <c r="O638" s="21"/>
      <c r="P638" s="21"/>
      <c r="Q638" s="21"/>
      <c r="R638" s="21"/>
      <c r="S638" s="21"/>
      <c r="T638" s="244"/>
      <c r="U638" s="240"/>
      <c r="V638" s="21"/>
      <c r="W638" s="21"/>
      <c r="X638" s="21"/>
      <c r="Y638" s="21"/>
      <c r="Z638" s="21"/>
      <c r="AA638" s="21"/>
      <c r="AB638" s="21"/>
      <c r="AC638" s="21"/>
      <c r="AD638" s="21"/>
      <c r="AE638" s="21"/>
      <c r="AF638" s="21"/>
      <c r="AG638" s="21"/>
    </row>
    <row r="639" spans="1:33" ht="15.75" customHeight="1">
      <c r="A639" s="21"/>
      <c r="B639" s="21"/>
      <c r="C639" s="21"/>
      <c r="D639" s="35"/>
      <c r="E639" s="21"/>
      <c r="F639" s="21"/>
      <c r="G639" s="21"/>
      <c r="H639" s="21"/>
      <c r="I639" s="21"/>
      <c r="J639" s="21"/>
      <c r="K639" s="21"/>
      <c r="L639" s="37"/>
      <c r="M639" s="21"/>
      <c r="N639" s="21"/>
      <c r="O639" s="21"/>
      <c r="P639" s="21"/>
      <c r="Q639" s="21"/>
      <c r="R639" s="21"/>
      <c r="S639" s="21"/>
      <c r="T639" s="244"/>
      <c r="U639" s="240"/>
      <c r="V639" s="21"/>
      <c r="W639" s="21"/>
      <c r="X639" s="21"/>
      <c r="Y639" s="21"/>
      <c r="Z639" s="21"/>
      <c r="AA639" s="21"/>
      <c r="AB639" s="21"/>
      <c r="AC639" s="21"/>
      <c r="AD639" s="21"/>
      <c r="AE639" s="21"/>
      <c r="AF639" s="21"/>
      <c r="AG639" s="21"/>
    </row>
    <row r="640" spans="1:33" ht="15.75" customHeight="1">
      <c r="A640" s="21"/>
      <c r="B640" s="21"/>
      <c r="C640" s="21"/>
      <c r="D640" s="35"/>
      <c r="E640" s="21"/>
      <c r="F640" s="21"/>
      <c r="G640" s="21"/>
      <c r="H640" s="21"/>
      <c r="I640" s="21"/>
      <c r="J640" s="21"/>
      <c r="K640" s="21"/>
      <c r="L640" s="37"/>
      <c r="M640" s="21"/>
      <c r="N640" s="21"/>
      <c r="O640" s="21"/>
      <c r="P640" s="21"/>
      <c r="Q640" s="21"/>
      <c r="R640" s="21"/>
      <c r="S640" s="21"/>
      <c r="T640" s="244"/>
      <c r="U640" s="240"/>
      <c r="V640" s="21"/>
      <c r="W640" s="21"/>
      <c r="X640" s="21"/>
      <c r="Y640" s="21"/>
      <c r="Z640" s="21"/>
      <c r="AA640" s="21"/>
      <c r="AB640" s="21"/>
      <c r="AC640" s="21"/>
      <c r="AD640" s="21"/>
      <c r="AE640" s="21"/>
      <c r="AF640" s="21"/>
      <c r="AG640" s="21"/>
    </row>
    <row r="641" spans="1:33" ht="15.75" customHeight="1">
      <c r="A641" s="21"/>
      <c r="B641" s="21"/>
      <c r="C641" s="21"/>
      <c r="D641" s="35"/>
      <c r="E641" s="21"/>
      <c r="F641" s="21"/>
      <c r="G641" s="21"/>
      <c r="H641" s="21"/>
      <c r="I641" s="21"/>
      <c r="J641" s="21"/>
      <c r="K641" s="21"/>
      <c r="L641" s="37"/>
      <c r="M641" s="21"/>
      <c r="N641" s="21"/>
      <c r="O641" s="21"/>
      <c r="P641" s="21"/>
      <c r="Q641" s="21"/>
      <c r="R641" s="21"/>
      <c r="S641" s="21"/>
      <c r="T641" s="244"/>
      <c r="U641" s="240"/>
      <c r="V641" s="21"/>
      <c r="W641" s="21"/>
      <c r="X641" s="21"/>
      <c r="Y641" s="21"/>
      <c r="Z641" s="21"/>
      <c r="AA641" s="21"/>
      <c r="AB641" s="21"/>
      <c r="AC641" s="21"/>
      <c r="AD641" s="21"/>
      <c r="AE641" s="21"/>
      <c r="AF641" s="21"/>
      <c r="AG641" s="21"/>
    </row>
    <row r="642" spans="1:33" ht="15.75" customHeight="1">
      <c r="A642" s="21"/>
      <c r="B642" s="21"/>
      <c r="C642" s="21"/>
      <c r="D642" s="35"/>
      <c r="E642" s="21"/>
      <c r="F642" s="21"/>
      <c r="G642" s="21"/>
      <c r="H642" s="21"/>
      <c r="I642" s="21"/>
      <c r="J642" s="21"/>
      <c r="K642" s="21"/>
      <c r="L642" s="37"/>
      <c r="M642" s="21"/>
      <c r="N642" s="21"/>
      <c r="O642" s="21"/>
      <c r="P642" s="21"/>
      <c r="Q642" s="21"/>
      <c r="R642" s="21"/>
      <c r="S642" s="21"/>
      <c r="T642" s="244"/>
      <c r="U642" s="240"/>
      <c r="V642" s="21"/>
      <c r="W642" s="21"/>
      <c r="X642" s="21"/>
      <c r="Y642" s="21"/>
      <c r="Z642" s="21"/>
      <c r="AA642" s="21"/>
      <c r="AB642" s="21"/>
      <c r="AC642" s="21"/>
      <c r="AD642" s="21"/>
      <c r="AE642" s="21"/>
      <c r="AF642" s="21"/>
      <c r="AG642" s="21"/>
    </row>
    <row r="643" spans="1:33" ht="15.75" customHeight="1">
      <c r="A643" s="21"/>
      <c r="B643" s="21"/>
      <c r="C643" s="21"/>
      <c r="D643" s="35"/>
      <c r="E643" s="21"/>
      <c r="F643" s="21"/>
      <c r="G643" s="21"/>
      <c r="H643" s="21"/>
      <c r="I643" s="21"/>
      <c r="J643" s="21"/>
      <c r="K643" s="21"/>
      <c r="L643" s="37"/>
      <c r="M643" s="21"/>
      <c r="N643" s="21"/>
      <c r="O643" s="21"/>
      <c r="P643" s="21"/>
      <c r="Q643" s="21"/>
      <c r="R643" s="21"/>
      <c r="S643" s="21"/>
      <c r="T643" s="244"/>
      <c r="U643" s="240"/>
      <c r="V643" s="21"/>
      <c r="W643" s="21"/>
      <c r="X643" s="21"/>
      <c r="Y643" s="21"/>
      <c r="Z643" s="21"/>
      <c r="AA643" s="21"/>
      <c r="AB643" s="21"/>
      <c r="AC643" s="21"/>
      <c r="AD643" s="21"/>
      <c r="AE643" s="21"/>
      <c r="AF643" s="21"/>
      <c r="AG643" s="21"/>
    </row>
    <row r="644" spans="1:33" ht="15.75" customHeight="1">
      <c r="A644" s="21"/>
      <c r="B644" s="21"/>
      <c r="C644" s="21"/>
      <c r="D644" s="35"/>
      <c r="E644" s="21"/>
      <c r="F644" s="21"/>
      <c r="G644" s="21"/>
      <c r="H644" s="21"/>
      <c r="I644" s="21"/>
      <c r="J644" s="21"/>
      <c r="K644" s="21"/>
      <c r="L644" s="37"/>
      <c r="M644" s="21"/>
      <c r="N644" s="21"/>
      <c r="O644" s="21"/>
      <c r="P644" s="21"/>
      <c r="Q644" s="21"/>
      <c r="R644" s="21"/>
      <c r="S644" s="21"/>
      <c r="T644" s="244"/>
      <c r="U644" s="240"/>
      <c r="V644" s="21"/>
      <c r="W644" s="21"/>
      <c r="X644" s="21"/>
      <c r="Y644" s="21"/>
      <c r="Z644" s="21"/>
      <c r="AA644" s="21"/>
      <c r="AB644" s="21"/>
      <c r="AC644" s="21"/>
      <c r="AD644" s="21"/>
      <c r="AE644" s="21"/>
      <c r="AF644" s="21"/>
      <c r="AG644" s="21"/>
    </row>
    <row r="645" spans="1:33" ht="15.75" customHeight="1">
      <c r="A645" s="21"/>
      <c r="B645" s="21"/>
      <c r="C645" s="21"/>
      <c r="D645" s="35"/>
      <c r="E645" s="21"/>
      <c r="F645" s="21"/>
      <c r="G645" s="21"/>
      <c r="H645" s="21"/>
      <c r="I645" s="21"/>
      <c r="J645" s="21"/>
      <c r="K645" s="21"/>
      <c r="L645" s="37"/>
      <c r="M645" s="21"/>
      <c r="N645" s="21"/>
      <c r="O645" s="21"/>
      <c r="P645" s="21"/>
      <c r="Q645" s="21"/>
      <c r="R645" s="21"/>
      <c r="S645" s="21"/>
      <c r="T645" s="244"/>
      <c r="U645" s="240"/>
      <c r="V645" s="21"/>
      <c r="W645" s="21"/>
      <c r="X645" s="21"/>
      <c r="Y645" s="21"/>
      <c r="Z645" s="21"/>
      <c r="AA645" s="21"/>
      <c r="AB645" s="21"/>
      <c r="AC645" s="21"/>
      <c r="AD645" s="21"/>
      <c r="AE645" s="21"/>
      <c r="AF645" s="21"/>
      <c r="AG645" s="21"/>
    </row>
    <row r="646" spans="1:33" ht="15.75" customHeight="1">
      <c r="A646" s="21"/>
      <c r="B646" s="21"/>
      <c r="C646" s="21"/>
      <c r="D646" s="35"/>
      <c r="E646" s="21"/>
      <c r="F646" s="21"/>
      <c r="G646" s="21"/>
      <c r="H646" s="21"/>
      <c r="I646" s="21"/>
      <c r="J646" s="21"/>
      <c r="K646" s="21"/>
      <c r="L646" s="37"/>
      <c r="M646" s="21"/>
      <c r="N646" s="21"/>
      <c r="O646" s="21"/>
      <c r="P646" s="21"/>
      <c r="Q646" s="21"/>
      <c r="R646" s="21"/>
      <c r="S646" s="21"/>
      <c r="T646" s="244"/>
      <c r="U646" s="240"/>
      <c r="V646" s="21"/>
      <c r="W646" s="21"/>
      <c r="X646" s="21"/>
      <c r="Y646" s="21"/>
      <c r="Z646" s="21"/>
      <c r="AA646" s="21"/>
      <c r="AB646" s="21"/>
      <c r="AC646" s="21"/>
      <c r="AD646" s="21"/>
      <c r="AE646" s="21"/>
      <c r="AF646" s="21"/>
      <c r="AG646" s="21"/>
    </row>
    <row r="647" spans="1:33" ht="15.75" customHeight="1">
      <c r="A647" s="21"/>
      <c r="B647" s="21"/>
      <c r="C647" s="21"/>
      <c r="D647" s="35"/>
      <c r="E647" s="21"/>
      <c r="F647" s="21"/>
      <c r="G647" s="21"/>
      <c r="H647" s="21"/>
      <c r="I647" s="21"/>
      <c r="J647" s="21"/>
      <c r="K647" s="21"/>
      <c r="L647" s="37"/>
      <c r="M647" s="21"/>
      <c r="N647" s="21"/>
      <c r="O647" s="21"/>
      <c r="P647" s="21"/>
      <c r="Q647" s="21"/>
      <c r="R647" s="21"/>
      <c r="S647" s="21"/>
      <c r="T647" s="244"/>
      <c r="U647" s="240"/>
      <c r="V647" s="21"/>
      <c r="W647" s="21"/>
      <c r="X647" s="21"/>
      <c r="Y647" s="21"/>
      <c r="Z647" s="21"/>
      <c r="AA647" s="21"/>
      <c r="AB647" s="21"/>
      <c r="AC647" s="21"/>
      <c r="AD647" s="21"/>
      <c r="AE647" s="21"/>
      <c r="AF647" s="21"/>
      <c r="AG647" s="21"/>
    </row>
    <row r="648" spans="1:33" ht="15.75" customHeight="1">
      <c r="A648" s="21"/>
      <c r="B648" s="21"/>
      <c r="C648" s="21"/>
      <c r="D648" s="35"/>
      <c r="E648" s="21"/>
      <c r="F648" s="21"/>
      <c r="G648" s="21"/>
      <c r="H648" s="21"/>
      <c r="I648" s="21"/>
      <c r="J648" s="21"/>
      <c r="K648" s="21"/>
      <c r="L648" s="37"/>
      <c r="M648" s="21"/>
      <c r="N648" s="21"/>
      <c r="O648" s="21"/>
      <c r="P648" s="21"/>
      <c r="Q648" s="21"/>
      <c r="R648" s="21"/>
      <c r="S648" s="21"/>
      <c r="T648" s="244"/>
      <c r="U648" s="240"/>
      <c r="V648" s="21"/>
      <c r="W648" s="21"/>
      <c r="X648" s="21"/>
      <c r="Y648" s="21"/>
      <c r="Z648" s="21"/>
      <c r="AA648" s="21"/>
      <c r="AB648" s="21"/>
      <c r="AC648" s="21"/>
      <c r="AD648" s="21"/>
      <c r="AE648" s="21"/>
      <c r="AF648" s="21"/>
      <c r="AG648" s="21"/>
    </row>
    <row r="649" spans="1:33" ht="15.75" customHeight="1">
      <c r="A649" s="21"/>
      <c r="B649" s="21"/>
      <c r="C649" s="21"/>
      <c r="D649" s="35"/>
      <c r="E649" s="21"/>
      <c r="F649" s="21"/>
      <c r="G649" s="21"/>
      <c r="H649" s="21"/>
      <c r="I649" s="21"/>
      <c r="J649" s="21"/>
      <c r="K649" s="21"/>
      <c r="L649" s="37"/>
      <c r="M649" s="21"/>
      <c r="N649" s="21"/>
      <c r="O649" s="21"/>
      <c r="P649" s="21"/>
      <c r="Q649" s="21"/>
      <c r="R649" s="21"/>
      <c r="S649" s="21"/>
      <c r="T649" s="244"/>
      <c r="U649" s="240"/>
      <c r="V649" s="21"/>
      <c r="W649" s="21"/>
      <c r="X649" s="21"/>
      <c r="Y649" s="21"/>
      <c r="Z649" s="21"/>
      <c r="AA649" s="21"/>
      <c r="AB649" s="21"/>
      <c r="AC649" s="21"/>
      <c r="AD649" s="21"/>
      <c r="AE649" s="21"/>
      <c r="AF649" s="21"/>
      <c r="AG649" s="21"/>
    </row>
    <row r="650" spans="1:33" ht="15.75" customHeight="1">
      <c r="A650" s="21"/>
      <c r="B650" s="21"/>
      <c r="C650" s="21"/>
      <c r="D650" s="35"/>
      <c r="E650" s="21"/>
      <c r="F650" s="21"/>
      <c r="G650" s="21"/>
      <c r="H650" s="21"/>
      <c r="I650" s="21"/>
      <c r="J650" s="21"/>
      <c r="K650" s="21"/>
      <c r="L650" s="37"/>
      <c r="M650" s="21"/>
      <c r="N650" s="21"/>
      <c r="O650" s="21"/>
      <c r="P650" s="21"/>
      <c r="Q650" s="21"/>
      <c r="R650" s="21"/>
      <c r="S650" s="21"/>
      <c r="T650" s="244"/>
      <c r="U650" s="240"/>
      <c r="V650" s="21"/>
      <c r="W650" s="21"/>
      <c r="X650" s="21"/>
      <c r="Y650" s="21"/>
      <c r="Z650" s="21"/>
      <c r="AA650" s="21"/>
      <c r="AB650" s="21"/>
      <c r="AC650" s="21"/>
      <c r="AD650" s="21"/>
      <c r="AE650" s="21"/>
      <c r="AF650" s="21"/>
      <c r="AG650" s="21"/>
    </row>
    <row r="651" spans="1:33" ht="15.75" customHeight="1">
      <c r="A651" s="21"/>
      <c r="B651" s="21"/>
      <c r="C651" s="21"/>
      <c r="D651" s="35"/>
      <c r="E651" s="21"/>
      <c r="F651" s="21"/>
      <c r="G651" s="21"/>
      <c r="H651" s="21"/>
      <c r="I651" s="21"/>
      <c r="J651" s="21"/>
      <c r="K651" s="21"/>
      <c r="L651" s="37"/>
      <c r="M651" s="21"/>
      <c r="N651" s="21"/>
      <c r="O651" s="21"/>
      <c r="P651" s="21"/>
      <c r="Q651" s="21"/>
      <c r="R651" s="21"/>
      <c r="S651" s="21"/>
      <c r="T651" s="244"/>
      <c r="U651" s="240"/>
      <c r="V651" s="21"/>
      <c r="W651" s="21"/>
      <c r="X651" s="21"/>
      <c r="Y651" s="21"/>
      <c r="Z651" s="21"/>
      <c r="AA651" s="21"/>
      <c r="AB651" s="21"/>
      <c r="AC651" s="21"/>
      <c r="AD651" s="21"/>
      <c r="AE651" s="21"/>
      <c r="AF651" s="21"/>
      <c r="AG651" s="21"/>
    </row>
    <row r="652" spans="1:33" ht="15.75" customHeight="1">
      <c r="A652" s="21"/>
      <c r="B652" s="21"/>
      <c r="C652" s="21"/>
      <c r="D652" s="35"/>
      <c r="E652" s="21"/>
      <c r="F652" s="21"/>
      <c r="G652" s="21"/>
      <c r="H652" s="21"/>
      <c r="I652" s="21"/>
      <c r="J652" s="21"/>
      <c r="K652" s="21"/>
      <c r="L652" s="37"/>
      <c r="M652" s="21"/>
      <c r="N652" s="21"/>
      <c r="O652" s="21"/>
      <c r="P652" s="21"/>
      <c r="Q652" s="21"/>
      <c r="R652" s="21"/>
      <c r="S652" s="21"/>
      <c r="T652" s="244"/>
      <c r="U652" s="240"/>
      <c r="V652" s="21"/>
      <c r="W652" s="21"/>
      <c r="X652" s="21"/>
      <c r="Y652" s="21"/>
      <c r="Z652" s="21"/>
      <c r="AA652" s="21"/>
      <c r="AB652" s="21"/>
      <c r="AC652" s="21"/>
      <c r="AD652" s="21"/>
      <c r="AE652" s="21"/>
      <c r="AF652" s="21"/>
      <c r="AG652" s="21"/>
    </row>
    <row r="653" spans="1:33" ht="15.75" customHeight="1">
      <c r="A653" s="21"/>
      <c r="B653" s="21"/>
      <c r="C653" s="21"/>
      <c r="D653" s="35"/>
      <c r="E653" s="21"/>
      <c r="F653" s="21"/>
      <c r="G653" s="21"/>
      <c r="H653" s="21"/>
      <c r="I653" s="21"/>
      <c r="J653" s="21"/>
      <c r="K653" s="21"/>
      <c r="L653" s="37"/>
      <c r="M653" s="21"/>
      <c r="N653" s="21"/>
      <c r="O653" s="21"/>
      <c r="P653" s="21"/>
      <c r="Q653" s="21"/>
      <c r="R653" s="21"/>
      <c r="S653" s="21"/>
      <c r="T653" s="244"/>
      <c r="U653" s="240"/>
      <c r="V653" s="21"/>
      <c r="W653" s="21"/>
      <c r="X653" s="21"/>
      <c r="Y653" s="21"/>
      <c r="Z653" s="21"/>
      <c r="AA653" s="21"/>
      <c r="AB653" s="21"/>
      <c r="AC653" s="21"/>
      <c r="AD653" s="21"/>
      <c r="AE653" s="21"/>
      <c r="AF653" s="21"/>
      <c r="AG653" s="21"/>
    </row>
    <row r="654" spans="1:33" ht="15.75" customHeight="1">
      <c r="A654" s="21"/>
      <c r="B654" s="21"/>
      <c r="C654" s="21"/>
      <c r="D654" s="35"/>
      <c r="E654" s="21"/>
      <c r="F654" s="21"/>
      <c r="G654" s="21"/>
      <c r="H654" s="21"/>
      <c r="I654" s="21"/>
      <c r="J654" s="21"/>
      <c r="K654" s="21"/>
      <c r="L654" s="37"/>
      <c r="M654" s="21"/>
      <c r="N654" s="21"/>
      <c r="O654" s="21"/>
      <c r="P654" s="21"/>
      <c r="Q654" s="21"/>
      <c r="R654" s="21"/>
      <c r="S654" s="21"/>
      <c r="T654" s="244"/>
      <c r="U654" s="240"/>
      <c r="V654" s="21"/>
      <c r="W654" s="21"/>
      <c r="X654" s="21"/>
      <c r="Y654" s="21"/>
      <c r="Z654" s="21"/>
      <c r="AA654" s="21"/>
      <c r="AB654" s="21"/>
      <c r="AC654" s="21"/>
      <c r="AD654" s="21"/>
      <c r="AE654" s="21"/>
      <c r="AF654" s="21"/>
      <c r="AG654" s="21"/>
    </row>
    <row r="655" spans="1:33" ht="15.75" customHeight="1">
      <c r="A655" s="21"/>
      <c r="B655" s="21"/>
      <c r="C655" s="21"/>
      <c r="D655" s="35"/>
      <c r="E655" s="21"/>
      <c r="F655" s="21"/>
      <c r="G655" s="21"/>
      <c r="H655" s="21"/>
      <c r="I655" s="21"/>
      <c r="J655" s="21"/>
      <c r="K655" s="21"/>
      <c r="L655" s="37"/>
      <c r="M655" s="21"/>
      <c r="N655" s="21"/>
      <c r="O655" s="21"/>
      <c r="P655" s="21"/>
      <c r="Q655" s="21"/>
      <c r="R655" s="21"/>
      <c r="S655" s="21"/>
      <c r="T655" s="244"/>
      <c r="U655" s="240"/>
      <c r="V655" s="21"/>
      <c r="W655" s="21"/>
      <c r="X655" s="21"/>
      <c r="Y655" s="21"/>
      <c r="Z655" s="21"/>
      <c r="AA655" s="21"/>
      <c r="AB655" s="21"/>
      <c r="AC655" s="21"/>
      <c r="AD655" s="21"/>
      <c r="AE655" s="21"/>
      <c r="AF655" s="21"/>
      <c r="AG655" s="21"/>
    </row>
    <row r="656" spans="1:33" ht="15.75" customHeight="1">
      <c r="A656" s="21"/>
      <c r="B656" s="21"/>
      <c r="C656" s="21"/>
      <c r="D656" s="35"/>
      <c r="E656" s="21"/>
      <c r="F656" s="21"/>
      <c r="G656" s="21"/>
      <c r="H656" s="21"/>
      <c r="I656" s="21"/>
      <c r="J656" s="21"/>
      <c r="K656" s="21"/>
      <c r="L656" s="37"/>
      <c r="M656" s="21"/>
      <c r="N656" s="21"/>
      <c r="O656" s="21"/>
      <c r="P656" s="21"/>
      <c r="Q656" s="21"/>
      <c r="R656" s="21"/>
      <c r="S656" s="21"/>
      <c r="T656" s="244"/>
      <c r="U656" s="240"/>
      <c r="V656" s="21"/>
      <c r="W656" s="21"/>
      <c r="X656" s="21"/>
      <c r="Y656" s="21"/>
      <c r="Z656" s="21"/>
      <c r="AA656" s="21"/>
      <c r="AB656" s="21"/>
      <c r="AC656" s="21"/>
      <c r="AD656" s="21"/>
      <c r="AE656" s="21"/>
      <c r="AF656" s="21"/>
      <c r="AG656" s="21"/>
    </row>
    <row r="657" spans="1:33" ht="15.75" customHeight="1">
      <c r="A657" s="21"/>
      <c r="B657" s="21"/>
      <c r="C657" s="21"/>
      <c r="D657" s="35"/>
      <c r="E657" s="21"/>
      <c r="F657" s="21"/>
      <c r="G657" s="21"/>
      <c r="H657" s="21"/>
      <c r="I657" s="21"/>
      <c r="J657" s="21"/>
      <c r="K657" s="21"/>
      <c r="L657" s="37"/>
      <c r="M657" s="21"/>
      <c r="N657" s="21"/>
      <c r="O657" s="21"/>
      <c r="P657" s="21"/>
      <c r="Q657" s="21"/>
      <c r="R657" s="21"/>
      <c r="S657" s="21"/>
      <c r="T657" s="244"/>
      <c r="U657" s="240"/>
      <c r="V657" s="21"/>
      <c r="W657" s="21"/>
      <c r="X657" s="21"/>
      <c r="Y657" s="21"/>
      <c r="Z657" s="21"/>
      <c r="AA657" s="21"/>
      <c r="AB657" s="21"/>
      <c r="AC657" s="21"/>
      <c r="AD657" s="21"/>
      <c r="AE657" s="21"/>
      <c r="AF657" s="21"/>
      <c r="AG657" s="21"/>
    </row>
    <row r="658" spans="1:33" ht="15.75" customHeight="1">
      <c r="A658" s="21"/>
      <c r="B658" s="21"/>
      <c r="C658" s="21"/>
      <c r="D658" s="35"/>
      <c r="E658" s="21"/>
      <c r="F658" s="21"/>
      <c r="G658" s="21"/>
      <c r="H658" s="21"/>
      <c r="I658" s="21"/>
      <c r="J658" s="21"/>
      <c r="K658" s="21"/>
      <c r="L658" s="37"/>
      <c r="M658" s="21"/>
      <c r="N658" s="21"/>
      <c r="O658" s="21"/>
      <c r="P658" s="21"/>
      <c r="Q658" s="21"/>
      <c r="R658" s="21"/>
      <c r="S658" s="21"/>
      <c r="T658" s="244"/>
      <c r="U658" s="240"/>
      <c r="V658" s="21"/>
      <c r="W658" s="21"/>
      <c r="X658" s="21"/>
      <c r="Y658" s="21"/>
      <c r="Z658" s="21"/>
      <c r="AA658" s="21"/>
      <c r="AB658" s="21"/>
      <c r="AC658" s="21"/>
      <c r="AD658" s="21"/>
      <c r="AE658" s="21"/>
      <c r="AF658" s="21"/>
      <c r="AG658" s="21"/>
    </row>
    <row r="659" spans="1:33" ht="15.75" customHeight="1">
      <c r="A659" s="21"/>
      <c r="B659" s="21"/>
      <c r="C659" s="21"/>
      <c r="D659" s="35"/>
      <c r="E659" s="21"/>
      <c r="F659" s="21"/>
      <c r="G659" s="21"/>
      <c r="H659" s="21"/>
      <c r="I659" s="21"/>
      <c r="J659" s="21"/>
      <c r="K659" s="21"/>
      <c r="L659" s="37"/>
      <c r="M659" s="21"/>
      <c r="N659" s="21"/>
      <c r="O659" s="21"/>
      <c r="P659" s="21"/>
      <c r="Q659" s="21"/>
      <c r="R659" s="21"/>
      <c r="S659" s="21"/>
      <c r="T659" s="244"/>
      <c r="U659" s="240"/>
      <c r="V659" s="21"/>
      <c r="W659" s="21"/>
      <c r="X659" s="21"/>
      <c r="Y659" s="21"/>
      <c r="Z659" s="21"/>
      <c r="AA659" s="21"/>
      <c r="AB659" s="21"/>
      <c r="AC659" s="21"/>
      <c r="AD659" s="21"/>
      <c r="AE659" s="21"/>
      <c r="AF659" s="21"/>
      <c r="AG659" s="21"/>
    </row>
    <row r="660" spans="1:33" ht="15.75" customHeight="1">
      <c r="A660" s="21"/>
      <c r="B660" s="21"/>
      <c r="C660" s="21"/>
      <c r="D660" s="35"/>
      <c r="E660" s="21"/>
      <c r="F660" s="21"/>
      <c r="G660" s="21"/>
      <c r="H660" s="21"/>
      <c r="I660" s="21"/>
      <c r="J660" s="21"/>
      <c r="K660" s="21"/>
      <c r="L660" s="37"/>
      <c r="M660" s="21"/>
      <c r="N660" s="21"/>
      <c r="O660" s="21"/>
      <c r="P660" s="21"/>
      <c r="Q660" s="21"/>
      <c r="R660" s="21"/>
      <c r="S660" s="21"/>
      <c r="T660" s="244"/>
      <c r="U660" s="240"/>
      <c r="V660" s="21"/>
      <c r="W660" s="21"/>
      <c r="X660" s="21"/>
      <c r="Y660" s="21"/>
      <c r="Z660" s="21"/>
      <c r="AA660" s="21"/>
      <c r="AB660" s="21"/>
      <c r="AC660" s="21"/>
      <c r="AD660" s="21"/>
      <c r="AE660" s="21"/>
      <c r="AF660" s="21"/>
      <c r="AG660" s="21"/>
    </row>
    <row r="661" spans="1:33" ht="15.75" customHeight="1">
      <c r="A661" s="21"/>
      <c r="B661" s="21"/>
      <c r="C661" s="21"/>
      <c r="D661" s="35"/>
      <c r="E661" s="21"/>
      <c r="F661" s="21"/>
      <c r="G661" s="21"/>
      <c r="H661" s="21"/>
      <c r="I661" s="21"/>
      <c r="J661" s="21"/>
      <c r="K661" s="21"/>
      <c r="L661" s="37"/>
      <c r="M661" s="21"/>
      <c r="N661" s="21"/>
      <c r="O661" s="21"/>
      <c r="P661" s="21"/>
      <c r="Q661" s="21"/>
      <c r="R661" s="21"/>
      <c r="S661" s="21"/>
      <c r="T661" s="244"/>
      <c r="U661" s="240"/>
      <c r="V661" s="21"/>
      <c r="W661" s="21"/>
      <c r="X661" s="21"/>
      <c r="Y661" s="21"/>
      <c r="Z661" s="21"/>
      <c r="AA661" s="21"/>
      <c r="AB661" s="21"/>
      <c r="AC661" s="21"/>
      <c r="AD661" s="21"/>
      <c r="AE661" s="21"/>
      <c r="AF661" s="21"/>
      <c r="AG661" s="21"/>
    </row>
    <row r="662" spans="1:33" ht="15.75" customHeight="1">
      <c r="A662" s="21"/>
      <c r="B662" s="21"/>
      <c r="C662" s="21"/>
      <c r="D662" s="35"/>
      <c r="E662" s="21"/>
      <c r="F662" s="21"/>
      <c r="G662" s="21"/>
      <c r="H662" s="21"/>
      <c r="I662" s="21"/>
      <c r="J662" s="21"/>
      <c r="K662" s="21"/>
      <c r="L662" s="37"/>
      <c r="M662" s="21"/>
      <c r="N662" s="21"/>
      <c r="O662" s="21"/>
      <c r="P662" s="21"/>
      <c r="Q662" s="21"/>
      <c r="R662" s="21"/>
      <c r="S662" s="21"/>
      <c r="T662" s="244"/>
      <c r="U662" s="240"/>
      <c r="V662" s="21"/>
      <c r="W662" s="21"/>
      <c r="X662" s="21"/>
      <c r="Y662" s="21"/>
      <c r="Z662" s="21"/>
      <c r="AA662" s="21"/>
      <c r="AB662" s="21"/>
      <c r="AC662" s="21"/>
      <c r="AD662" s="21"/>
      <c r="AE662" s="21"/>
      <c r="AF662" s="21"/>
      <c r="AG662" s="21"/>
    </row>
    <row r="663" spans="1:33" ht="15.75" customHeight="1">
      <c r="A663" s="21"/>
      <c r="B663" s="21"/>
      <c r="C663" s="21"/>
      <c r="D663" s="35"/>
      <c r="E663" s="21"/>
      <c r="F663" s="21"/>
      <c r="G663" s="21"/>
      <c r="H663" s="21"/>
      <c r="I663" s="21"/>
      <c r="J663" s="21"/>
      <c r="K663" s="21"/>
      <c r="L663" s="37"/>
      <c r="M663" s="21"/>
      <c r="N663" s="21"/>
      <c r="O663" s="21"/>
      <c r="P663" s="21"/>
      <c r="Q663" s="21"/>
      <c r="R663" s="21"/>
      <c r="S663" s="21"/>
      <c r="T663" s="244"/>
      <c r="U663" s="240"/>
      <c r="V663" s="21"/>
      <c r="W663" s="21"/>
      <c r="X663" s="21"/>
      <c r="Y663" s="21"/>
      <c r="Z663" s="21"/>
      <c r="AA663" s="21"/>
      <c r="AB663" s="21"/>
      <c r="AC663" s="21"/>
      <c r="AD663" s="21"/>
      <c r="AE663" s="21"/>
      <c r="AF663" s="21"/>
      <c r="AG663" s="21"/>
    </row>
    <row r="664" spans="1:33" ht="15.75" customHeight="1">
      <c r="A664" s="21"/>
      <c r="B664" s="21"/>
      <c r="C664" s="21"/>
      <c r="D664" s="35"/>
      <c r="E664" s="21"/>
      <c r="F664" s="21"/>
      <c r="G664" s="21"/>
      <c r="H664" s="21"/>
      <c r="I664" s="21"/>
      <c r="J664" s="21"/>
      <c r="K664" s="21"/>
      <c r="L664" s="37"/>
      <c r="M664" s="21"/>
      <c r="N664" s="21"/>
      <c r="O664" s="21"/>
      <c r="P664" s="21"/>
      <c r="Q664" s="21"/>
      <c r="R664" s="21"/>
      <c r="S664" s="21"/>
      <c r="T664" s="244"/>
      <c r="U664" s="240"/>
      <c r="V664" s="21"/>
      <c r="W664" s="21"/>
      <c r="X664" s="21"/>
      <c r="Y664" s="21"/>
      <c r="Z664" s="21"/>
      <c r="AA664" s="21"/>
      <c r="AB664" s="21"/>
      <c r="AC664" s="21"/>
      <c r="AD664" s="21"/>
      <c r="AE664" s="21"/>
      <c r="AF664" s="21"/>
      <c r="AG664" s="21"/>
    </row>
    <row r="665" spans="1:33" ht="15.75" customHeight="1">
      <c r="A665" s="21"/>
      <c r="B665" s="21"/>
      <c r="C665" s="21"/>
      <c r="D665" s="35"/>
      <c r="E665" s="21"/>
      <c r="F665" s="21"/>
      <c r="G665" s="21"/>
      <c r="H665" s="21"/>
      <c r="I665" s="21"/>
      <c r="J665" s="21"/>
      <c r="K665" s="21"/>
      <c r="L665" s="37"/>
      <c r="M665" s="21"/>
      <c r="N665" s="21"/>
      <c r="O665" s="21"/>
      <c r="P665" s="21"/>
      <c r="Q665" s="21"/>
      <c r="R665" s="21"/>
      <c r="S665" s="21"/>
      <c r="T665" s="244"/>
      <c r="U665" s="240"/>
      <c r="V665" s="21"/>
      <c r="W665" s="21"/>
      <c r="X665" s="21"/>
      <c r="Y665" s="21"/>
      <c r="Z665" s="21"/>
      <c r="AA665" s="21"/>
      <c r="AB665" s="21"/>
      <c r="AC665" s="21"/>
      <c r="AD665" s="21"/>
      <c r="AE665" s="21"/>
      <c r="AF665" s="21"/>
      <c r="AG665" s="21"/>
    </row>
    <row r="666" spans="1:33" ht="15.75" customHeight="1">
      <c r="A666" s="21"/>
      <c r="B666" s="21"/>
      <c r="C666" s="21"/>
      <c r="D666" s="35"/>
      <c r="E666" s="21"/>
      <c r="F666" s="21"/>
      <c r="G666" s="21"/>
      <c r="H666" s="21"/>
      <c r="I666" s="21"/>
      <c r="J666" s="21"/>
      <c r="K666" s="21"/>
      <c r="L666" s="37"/>
      <c r="M666" s="21"/>
      <c r="N666" s="21"/>
      <c r="O666" s="21"/>
      <c r="P666" s="21"/>
      <c r="Q666" s="21"/>
      <c r="R666" s="21"/>
      <c r="S666" s="21"/>
      <c r="T666" s="244"/>
      <c r="U666" s="240"/>
      <c r="V666" s="21"/>
      <c r="W666" s="21"/>
      <c r="X666" s="21"/>
      <c r="Y666" s="21"/>
      <c r="Z666" s="21"/>
      <c r="AA666" s="21"/>
      <c r="AB666" s="21"/>
      <c r="AC666" s="21"/>
      <c r="AD666" s="21"/>
      <c r="AE666" s="21"/>
      <c r="AF666" s="21"/>
      <c r="AG666" s="21"/>
    </row>
    <row r="667" spans="1:33" ht="15.75" customHeight="1">
      <c r="A667" s="21"/>
      <c r="B667" s="21"/>
      <c r="C667" s="21"/>
      <c r="D667" s="35"/>
      <c r="E667" s="21"/>
      <c r="F667" s="21"/>
      <c r="G667" s="21"/>
      <c r="H667" s="21"/>
      <c r="I667" s="21"/>
      <c r="J667" s="21"/>
      <c r="K667" s="21"/>
      <c r="L667" s="37"/>
      <c r="M667" s="21"/>
      <c r="N667" s="21"/>
      <c r="O667" s="21"/>
      <c r="P667" s="21"/>
      <c r="Q667" s="21"/>
      <c r="R667" s="21"/>
      <c r="S667" s="21"/>
      <c r="T667" s="244"/>
      <c r="U667" s="240"/>
      <c r="V667" s="21"/>
      <c r="W667" s="21"/>
      <c r="X667" s="21"/>
      <c r="Y667" s="21"/>
      <c r="Z667" s="21"/>
      <c r="AA667" s="21"/>
      <c r="AB667" s="21"/>
      <c r="AC667" s="21"/>
      <c r="AD667" s="21"/>
      <c r="AE667" s="21"/>
      <c r="AF667" s="21"/>
      <c r="AG667" s="21"/>
    </row>
    <row r="668" spans="1:33" ht="15.75" customHeight="1">
      <c r="A668" s="21"/>
      <c r="B668" s="21"/>
      <c r="C668" s="21"/>
      <c r="D668" s="35"/>
      <c r="E668" s="21"/>
      <c r="F668" s="21"/>
      <c r="G668" s="21"/>
      <c r="H668" s="21"/>
      <c r="I668" s="21"/>
      <c r="J668" s="21"/>
      <c r="K668" s="21"/>
      <c r="L668" s="37"/>
      <c r="M668" s="21"/>
      <c r="N668" s="21"/>
      <c r="O668" s="21"/>
      <c r="P668" s="21"/>
      <c r="Q668" s="21"/>
      <c r="R668" s="21"/>
      <c r="S668" s="21"/>
      <c r="T668" s="244"/>
      <c r="U668" s="240"/>
      <c r="V668" s="21"/>
      <c r="W668" s="21"/>
      <c r="X668" s="21"/>
      <c r="Y668" s="21"/>
      <c r="Z668" s="21"/>
      <c r="AA668" s="21"/>
      <c r="AB668" s="21"/>
      <c r="AC668" s="21"/>
      <c r="AD668" s="21"/>
      <c r="AE668" s="21"/>
      <c r="AF668" s="21"/>
      <c r="AG668" s="21"/>
    </row>
    <row r="669" spans="1:33" ht="15.75" customHeight="1">
      <c r="A669" s="21"/>
      <c r="B669" s="21"/>
      <c r="C669" s="21"/>
      <c r="D669" s="35"/>
      <c r="E669" s="21"/>
      <c r="F669" s="21"/>
      <c r="G669" s="21"/>
      <c r="H669" s="21"/>
      <c r="I669" s="21"/>
      <c r="J669" s="21"/>
      <c r="K669" s="21"/>
      <c r="L669" s="37"/>
      <c r="M669" s="21"/>
      <c r="N669" s="21"/>
      <c r="O669" s="21"/>
      <c r="P669" s="21"/>
      <c r="Q669" s="21"/>
      <c r="R669" s="21"/>
      <c r="S669" s="21"/>
      <c r="T669" s="244"/>
      <c r="U669" s="240"/>
      <c r="V669" s="21"/>
      <c r="W669" s="21"/>
      <c r="X669" s="21"/>
      <c r="Y669" s="21"/>
      <c r="Z669" s="21"/>
      <c r="AA669" s="21"/>
      <c r="AB669" s="21"/>
      <c r="AC669" s="21"/>
      <c r="AD669" s="21"/>
      <c r="AE669" s="21"/>
      <c r="AF669" s="21"/>
      <c r="AG669" s="21"/>
    </row>
    <row r="670" spans="1:33" ht="15.75" customHeight="1">
      <c r="A670" s="21"/>
      <c r="B670" s="21"/>
      <c r="C670" s="21"/>
      <c r="D670" s="35"/>
      <c r="E670" s="21"/>
      <c r="F670" s="21"/>
      <c r="G670" s="21"/>
      <c r="H670" s="21"/>
      <c r="I670" s="21"/>
      <c r="J670" s="21"/>
      <c r="K670" s="21"/>
      <c r="L670" s="37"/>
      <c r="M670" s="21"/>
      <c r="N670" s="21"/>
      <c r="O670" s="21"/>
      <c r="P670" s="21"/>
      <c r="Q670" s="21"/>
      <c r="R670" s="21"/>
      <c r="S670" s="21"/>
      <c r="T670" s="244"/>
      <c r="U670" s="240"/>
      <c r="V670" s="21"/>
      <c r="W670" s="21"/>
      <c r="X670" s="21"/>
      <c r="Y670" s="21"/>
      <c r="Z670" s="21"/>
      <c r="AA670" s="21"/>
      <c r="AB670" s="21"/>
      <c r="AC670" s="21"/>
      <c r="AD670" s="21"/>
      <c r="AE670" s="21"/>
      <c r="AF670" s="21"/>
      <c r="AG670" s="21"/>
    </row>
    <row r="671" spans="1:33" ht="15.75" customHeight="1">
      <c r="A671" s="21"/>
      <c r="B671" s="21"/>
      <c r="C671" s="21"/>
      <c r="D671" s="35"/>
      <c r="E671" s="21"/>
      <c r="F671" s="21"/>
      <c r="G671" s="21"/>
      <c r="H671" s="21"/>
      <c r="I671" s="21"/>
      <c r="J671" s="21"/>
      <c r="K671" s="21"/>
      <c r="L671" s="37"/>
      <c r="M671" s="21"/>
      <c r="N671" s="21"/>
      <c r="O671" s="21"/>
      <c r="P671" s="21"/>
      <c r="Q671" s="21"/>
      <c r="R671" s="21"/>
      <c r="S671" s="21"/>
      <c r="T671" s="244"/>
      <c r="U671" s="240"/>
      <c r="V671" s="21"/>
      <c r="W671" s="21"/>
      <c r="X671" s="21"/>
      <c r="Y671" s="21"/>
      <c r="Z671" s="21"/>
      <c r="AA671" s="21"/>
      <c r="AB671" s="21"/>
      <c r="AC671" s="21"/>
      <c r="AD671" s="21"/>
      <c r="AE671" s="21"/>
      <c r="AF671" s="21"/>
      <c r="AG671" s="21"/>
    </row>
    <row r="672" spans="1:33" ht="15.75" customHeight="1">
      <c r="A672" s="21"/>
      <c r="B672" s="21"/>
      <c r="C672" s="21"/>
      <c r="D672" s="35"/>
      <c r="E672" s="21"/>
      <c r="F672" s="21"/>
      <c r="G672" s="21"/>
      <c r="H672" s="21"/>
      <c r="I672" s="21"/>
      <c r="J672" s="21"/>
      <c r="K672" s="21"/>
      <c r="L672" s="37"/>
      <c r="M672" s="21"/>
      <c r="N672" s="21"/>
      <c r="O672" s="21"/>
      <c r="P672" s="21"/>
      <c r="Q672" s="21"/>
      <c r="R672" s="21"/>
      <c r="S672" s="21"/>
      <c r="T672" s="244"/>
      <c r="U672" s="240"/>
      <c r="V672" s="21"/>
      <c r="W672" s="21"/>
      <c r="X672" s="21"/>
      <c r="Y672" s="21"/>
      <c r="Z672" s="21"/>
      <c r="AA672" s="21"/>
      <c r="AB672" s="21"/>
      <c r="AC672" s="21"/>
      <c r="AD672" s="21"/>
      <c r="AE672" s="21"/>
      <c r="AF672" s="21"/>
      <c r="AG672" s="21"/>
    </row>
    <row r="673" spans="1:33" ht="15.75" customHeight="1">
      <c r="A673" s="21"/>
      <c r="B673" s="21"/>
      <c r="C673" s="21"/>
      <c r="D673" s="35"/>
      <c r="E673" s="21"/>
      <c r="F673" s="21"/>
      <c r="G673" s="21"/>
      <c r="H673" s="21"/>
      <c r="I673" s="21"/>
      <c r="J673" s="21"/>
      <c r="K673" s="21"/>
      <c r="L673" s="37"/>
      <c r="M673" s="21"/>
      <c r="N673" s="21"/>
      <c r="O673" s="21"/>
      <c r="P673" s="21"/>
      <c r="Q673" s="21"/>
      <c r="R673" s="21"/>
      <c r="S673" s="21"/>
      <c r="T673" s="244"/>
      <c r="U673" s="240"/>
      <c r="V673" s="21"/>
      <c r="W673" s="21"/>
      <c r="X673" s="21"/>
      <c r="Y673" s="21"/>
      <c r="Z673" s="21"/>
      <c r="AA673" s="21"/>
      <c r="AB673" s="21"/>
      <c r="AC673" s="21"/>
      <c r="AD673" s="21"/>
      <c r="AE673" s="21"/>
      <c r="AF673" s="21"/>
      <c r="AG673" s="21"/>
    </row>
    <row r="674" spans="1:33" ht="15.75" customHeight="1">
      <c r="A674" s="21"/>
      <c r="B674" s="21"/>
      <c r="C674" s="21"/>
      <c r="D674" s="35"/>
      <c r="E674" s="21"/>
      <c r="F674" s="21"/>
      <c r="G674" s="21"/>
      <c r="H674" s="21"/>
      <c r="I674" s="21"/>
      <c r="J674" s="21"/>
      <c r="K674" s="21"/>
      <c r="L674" s="37"/>
      <c r="M674" s="21"/>
      <c r="N674" s="21"/>
      <c r="O674" s="21"/>
      <c r="P674" s="21"/>
      <c r="Q674" s="21"/>
      <c r="R674" s="21"/>
      <c r="S674" s="21"/>
      <c r="T674" s="21"/>
      <c r="U674" s="240"/>
      <c r="V674" s="21"/>
      <c r="W674" s="21"/>
      <c r="X674" s="21"/>
      <c r="Y674" s="21"/>
      <c r="Z674" s="21"/>
      <c r="AA674" s="21"/>
      <c r="AB674" s="21"/>
      <c r="AC674" s="21"/>
      <c r="AD674" s="21"/>
      <c r="AE674" s="21"/>
      <c r="AF674" s="21"/>
      <c r="AG674" s="21"/>
    </row>
    <row r="675" spans="1:33" ht="15.75" customHeight="1">
      <c r="A675" s="21"/>
      <c r="B675" s="21"/>
      <c r="C675" s="21"/>
      <c r="D675" s="35"/>
      <c r="E675" s="21"/>
      <c r="F675" s="21"/>
      <c r="G675" s="21"/>
      <c r="H675" s="21"/>
      <c r="I675" s="21"/>
      <c r="J675" s="21"/>
      <c r="K675" s="21"/>
      <c r="L675" s="37"/>
      <c r="M675" s="21"/>
      <c r="N675" s="21"/>
      <c r="O675" s="21"/>
      <c r="P675" s="21"/>
      <c r="Q675" s="21"/>
      <c r="R675" s="21"/>
      <c r="S675" s="21"/>
      <c r="T675" s="21"/>
      <c r="U675" s="21"/>
      <c r="V675" s="21"/>
      <c r="W675" s="21"/>
      <c r="X675" s="21"/>
      <c r="Y675" s="21"/>
      <c r="Z675" s="21"/>
      <c r="AA675" s="21"/>
      <c r="AB675" s="21"/>
      <c r="AC675" s="21"/>
      <c r="AD675" s="21"/>
      <c r="AE675" s="21"/>
      <c r="AF675" s="21"/>
      <c r="AG675" s="21"/>
    </row>
    <row r="676" spans="1:33" ht="15.75" customHeight="1">
      <c r="A676" s="21"/>
      <c r="B676" s="21"/>
      <c r="C676" s="21"/>
      <c r="D676" s="35"/>
      <c r="E676" s="21"/>
      <c r="F676" s="21"/>
      <c r="G676" s="21"/>
      <c r="H676" s="21"/>
      <c r="I676" s="21"/>
      <c r="J676" s="21"/>
      <c r="K676" s="21"/>
      <c r="L676" s="37"/>
      <c r="M676" s="21"/>
      <c r="N676" s="21"/>
      <c r="O676" s="21"/>
      <c r="P676" s="21"/>
      <c r="Q676" s="21"/>
      <c r="R676" s="21"/>
      <c r="S676" s="21"/>
      <c r="T676" s="21"/>
      <c r="U676" s="21"/>
      <c r="V676" s="21"/>
      <c r="W676" s="21"/>
      <c r="X676" s="21"/>
      <c r="Y676" s="21"/>
      <c r="Z676" s="21"/>
      <c r="AA676" s="21"/>
      <c r="AB676" s="21"/>
      <c r="AC676" s="21"/>
      <c r="AD676" s="21"/>
      <c r="AE676" s="21"/>
      <c r="AF676" s="21"/>
      <c r="AG676" s="21"/>
    </row>
    <row r="677" spans="1:33" ht="15.75" customHeight="1">
      <c r="A677" s="21"/>
      <c r="B677" s="21"/>
      <c r="C677" s="21"/>
      <c r="D677" s="35"/>
      <c r="E677" s="21"/>
      <c r="F677" s="21"/>
      <c r="G677" s="21"/>
      <c r="H677" s="21"/>
      <c r="I677" s="21"/>
      <c r="J677" s="21"/>
      <c r="K677" s="21"/>
      <c r="L677" s="37"/>
      <c r="M677" s="21"/>
      <c r="N677" s="21"/>
      <c r="O677" s="21"/>
      <c r="P677" s="21"/>
      <c r="Q677" s="21"/>
      <c r="R677" s="21"/>
      <c r="S677" s="21"/>
      <c r="T677" s="21"/>
      <c r="U677" s="21"/>
      <c r="V677" s="21"/>
      <c r="W677" s="21"/>
      <c r="X677" s="21"/>
      <c r="Y677" s="21"/>
      <c r="Z677" s="21"/>
      <c r="AA677" s="21"/>
      <c r="AB677" s="21"/>
      <c r="AC677" s="21"/>
      <c r="AD677" s="21"/>
      <c r="AE677" s="21"/>
      <c r="AF677" s="21"/>
      <c r="AG677" s="21"/>
    </row>
    <row r="678" spans="1:33" ht="15.75" customHeight="1">
      <c r="A678" s="21"/>
      <c r="B678" s="21"/>
      <c r="C678" s="21"/>
      <c r="D678" s="35"/>
      <c r="E678" s="21"/>
      <c r="F678" s="21"/>
      <c r="G678" s="21"/>
      <c r="H678" s="21"/>
      <c r="I678" s="21"/>
      <c r="J678" s="21"/>
      <c r="K678" s="21"/>
      <c r="L678" s="37"/>
      <c r="M678" s="21"/>
      <c r="N678" s="21"/>
      <c r="O678" s="21"/>
      <c r="P678" s="21"/>
      <c r="Q678" s="21"/>
      <c r="R678" s="21"/>
      <c r="S678" s="21"/>
      <c r="T678" s="21"/>
      <c r="U678" s="21"/>
      <c r="V678" s="21"/>
      <c r="W678" s="21"/>
      <c r="X678" s="21"/>
      <c r="Y678" s="21"/>
      <c r="Z678" s="21"/>
      <c r="AA678" s="21"/>
      <c r="AB678" s="21"/>
      <c r="AC678" s="21"/>
      <c r="AD678" s="21"/>
      <c r="AE678" s="21"/>
      <c r="AF678" s="21"/>
      <c r="AG678" s="21"/>
    </row>
    <row r="679" spans="1:33" ht="15.75" customHeight="1">
      <c r="A679" s="21"/>
      <c r="B679" s="21"/>
      <c r="C679" s="21"/>
      <c r="D679" s="35"/>
      <c r="E679" s="21"/>
      <c r="F679" s="21"/>
      <c r="G679" s="21"/>
      <c r="H679" s="21"/>
      <c r="I679" s="21"/>
      <c r="J679" s="21"/>
      <c r="K679" s="21"/>
      <c r="L679" s="37"/>
      <c r="M679" s="21"/>
      <c r="N679" s="21"/>
      <c r="O679" s="21"/>
      <c r="P679" s="21"/>
      <c r="Q679" s="21"/>
      <c r="R679" s="21"/>
      <c r="S679" s="21"/>
      <c r="T679" s="21"/>
      <c r="U679" s="21"/>
      <c r="V679" s="21"/>
      <c r="W679" s="21"/>
      <c r="X679" s="21"/>
      <c r="Y679" s="21"/>
      <c r="Z679" s="21"/>
      <c r="AA679" s="21"/>
      <c r="AB679" s="21"/>
      <c r="AC679" s="21"/>
      <c r="AD679" s="21"/>
      <c r="AE679" s="21"/>
      <c r="AF679" s="21"/>
      <c r="AG679" s="21"/>
    </row>
    <row r="680" spans="1:33" ht="15.75" customHeight="1">
      <c r="A680" s="21"/>
      <c r="B680" s="21"/>
      <c r="C680" s="21"/>
      <c r="D680" s="35"/>
      <c r="E680" s="21"/>
      <c r="F680" s="21"/>
      <c r="G680" s="21"/>
      <c r="H680" s="21"/>
      <c r="I680" s="21"/>
      <c r="J680" s="21"/>
      <c r="K680" s="21"/>
      <c r="L680" s="37"/>
      <c r="M680" s="21"/>
      <c r="N680" s="21"/>
      <c r="O680" s="21"/>
      <c r="P680" s="21"/>
      <c r="Q680" s="21"/>
      <c r="R680" s="21"/>
      <c r="S680" s="21"/>
      <c r="T680" s="21"/>
      <c r="U680" s="21"/>
      <c r="V680" s="21"/>
      <c r="W680" s="21"/>
      <c r="X680" s="21"/>
      <c r="Y680" s="21"/>
      <c r="Z680" s="21"/>
      <c r="AA680" s="21"/>
      <c r="AB680" s="21"/>
      <c r="AC680" s="21"/>
      <c r="AD680" s="21"/>
      <c r="AE680" s="21"/>
      <c r="AF680" s="21"/>
      <c r="AG680" s="21"/>
    </row>
    <row r="681" spans="1:33" ht="15.75" customHeight="1">
      <c r="A681" s="21"/>
      <c r="B681" s="21"/>
      <c r="C681" s="21"/>
      <c r="D681" s="35"/>
      <c r="E681" s="21"/>
      <c r="F681" s="21"/>
      <c r="G681" s="21"/>
      <c r="H681" s="21"/>
      <c r="I681" s="21"/>
      <c r="J681" s="21"/>
      <c r="K681" s="21"/>
      <c r="L681" s="37"/>
      <c r="M681" s="21"/>
      <c r="N681" s="21"/>
      <c r="O681" s="21"/>
      <c r="P681" s="21"/>
      <c r="Q681" s="21"/>
      <c r="R681" s="21"/>
      <c r="S681" s="21"/>
      <c r="T681" s="21"/>
      <c r="U681" s="21"/>
      <c r="V681" s="21"/>
      <c r="W681" s="21"/>
      <c r="X681" s="21"/>
      <c r="Y681" s="21"/>
      <c r="Z681" s="21"/>
      <c r="AA681" s="21"/>
      <c r="AB681" s="21"/>
      <c r="AC681" s="21"/>
      <c r="AD681" s="21"/>
      <c r="AE681" s="21"/>
      <c r="AF681" s="21"/>
      <c r="AG681" s="21"/>
    </row>
    <row r="682" spans="1:33" ht="15.75" customHeight="1">
      <c r="A682" s="21"/>
      <c r="B682" s="21"/>
      <c r="C682" s="21"/>
      <c r="D682" s="35"/>
      <c r="E682" s="21"/>
      <c r="F682" s="21"/>
      <c r="G682" s="21"/>
      <c r="H682" s="21"/>
      <c r="I682" s="21"/>
      <c r="J682" s="21"/>
      <c r="K682" s="21"/>
      <c r="L682" s="37"/>
      <c r="M682" s="21"/>
      <c r="N682" s="21"/>
      <c r="O682" s="21"/>
      <c r="P682" s="21"/>
      <c r="Q682" s="21"/>
      <c r="R682" s="21"/>
      <c r="S682" s="21"/>
      <c r="T682" s="21"/>
      <c r="U682" s="21"/>
      <c r="V682" s="21"/>
      <c r="W682" s="21"/>
      <c r="X682" s="21"/>
      <c r="Y682" s="21"/>
      <c r="Z682" s="21"/>
      <c r="AA682" s="21"/>
      <c r="AB682" s="21"/>
      <c r="AC682" s="21"/>
      <c r="AD682" s="21"/>
      <c r="AE682" s="21"/>
      <c r="AF682" s="21"/>
      <c r="AG682" s="21"/>
    </row>
    <row r="683" spans="1:33" ht="15.75" customHeight="1">
      <c r="A683" s="21"/>
      <c r="B683" s="21"/>
      <c r="C683" s="21"/>
      <c r="D683" s="35"/>
      <c r="E683" s="21"/>
      <c r="F683" s="21"/>
      <c r="G683" s="21"/>
      <c r="H683" s="21"/>
      <c r="I683" s="21"/>
      <c r="J683" s="21"/>
      <c r="K683" s="21"/>
      <c r="L683" s="37"/>
      <c r="M683" s="21"/>
      <c r="N683" s="21"/>
      <c r="O683" s="21"/>
      <c r="P683" s="21"/>
      <c r="Q683" s="21"/>
      <c r="R683" s="21"/>
      <c r="S683" s="21"/>
      <c r="T683" s="21"/>
      <c r="U683" s="21"/>
      <c r="V683" s="21"/>
      <c r="W683" s="21"/>
      <c r="X683" s="21"/>
      <c r="Y683" s="21"/>
      <c r="Z683" s="21"/>
      <c r="AA683" s="21"/>
      <c r="AB683" s="21"/>
      <c r="AC683" s="21"/>
      <c r="AD683" s="21"/>
      <c r="AE683" s="21"/>
      <c r="AF683" s="21"/>
      <c r="AG683" s="21"/>
    </row>
    <row r="684" spans="1:33" ht="15.75" customHeight="1">
      <c r="A684" s="21"/>
      <c r="B684" s="21"/>
      <c r="C684" s="21"/>
      <c r="D684" s="35"/>
      <c r="E684" s="21"/>
      <c r="F684" s="21"/>
      <c r="G684" s="21"/>
      <c r="H684" s="21"/>
      <c r="I684" s="21"/>
      <c r="J684" s="21"/>
      <c r="K684" s="21"/>
      <c r="L684" s="37"/>
      <c r="M684" s="21"/>
      <c r="N684" s="21"/>
      <c r="O684" s="21"/>
      <c r="P684" s="21"/>
      <c r="Q684" s="21"/>
      <c r="R684" s="21"/>
      <c r="S684" s="21"/>
      <c r="T684" s="21"/>
      <c r="U684" s="21"/>
      <c r="V684" s="21"/>
      <c r="W684" s="21"/>
      <c r="X684" s="21"/>
      <c r="Y684" s="21"/>
      <c r="Z684" s="21"/>
      <c r="AA684" s="21"/>
      <c r="AB684" s="21"/>
      <c r="AC684" s="21"/>
      <c r="AD684" s="21"/>
      <c r="AE684" s="21"/>
      <c r="AF684" s="21"/>
      <c r="AG684" s="21"/>
    </row>
    <row r="685" spans="1:33" ht="15.75" customHeight="1">
      <c r="A685" s="21"/>
      <c r="B685" s="21"/>
      <c r="C685" s="21"/>
      <c r="D685" s="35"/>
      <c r="E685" s="21"/>
      <c r="F685" s="21"/>
      <c r="G685" s="21"/>
      <c r="H685" s="21"/>
      <c r="I685" s="21"/>
      <c r="J685" s="21"/>
      <c r="K685" s="21"/>
      <c r="L685" s="37"/>
      <c r="M685" s="21"/>
      <c r="N685" s="21"/>
      <c r="O685" s="21"/>
      <c r="P685" s="21"/>
      <c r="Q685" s="21"/>
      <c r="R685" s="21"/>
      <c r="S685" s="21"/>
      <c r="T685" s="21"/>
      <c r="U685" s="21"/>
      <c r="V685" s="21"/>
      <c r="W685" s="21"/>
      <c r="X685" s="21"/>
      <c r="Y685" s="21"/>
      <c r="Z685" s="21"/>
      <c r="AA685" s="21"/>
      <c r="AB685" s="21"/>
      <c r="AC685" s="21"/>
      <c r="AD685" s="21"/>
      <c r="AE685" s="21"/>
      <c r="AF685" s="21"/>
      <c r="AG685" s="21"/>
    </row>
    <row r="686" spans="1:33" ht="15.75" customHeight="1">
      <c r="A686" s="21"/>
      <c r="B686" s="21"/>
      <c r="C686" s="21"/>
      <c r="D686" s="35"/>
      <c r="E686" s="21"/>
      <c r="F686" s="21"/>
      <c r="G686" s="21"/>
      <c r="H686" s="21"/>
      <c r="I686" s="21"/>
      <c r="J686" s="21"/>
      <c r="K686" s="21"/>
      <c r="L686" s="37"/>
      <c r="M686" s="21"/>
      <c r="N686" s="21"/>
      <c r="O686" s="21"/>
      <c r="P686" s="21"/>
      <c r="Q686" s="21"/>
      <c r="R686" s="21"/>
      <c r="S686" s="21"/>
      <c r="T686" s="21"/>
      <c r="U686" s="21"/>
      <c r="V686" s="21"/>
      <c r="W686" s="21"/>
      <c r="X686" s="21"/>
      <c r="Y686" s="21"/>
      <c r="Z686" s="21"/>
      <c r="AA686" s="21"/>
      <c r="AB686" s="21"/>
      <c r="AC686" s="21"/>
      <c r="AD686" s="21"/>
      <c r="AE686" s="21"/>
      <c r="AF686" s="21"/>
      <c r="AG686" s="21"/>
    </row>
    <row r="687" spans="1:33" ht="15.75" customHeight="1">
      <c r="A687" s="21"/>
      <c r="B687" s="21"/>
      <c r="C687" s="21"/>
      <c r="D687" s="35"/>
      <c r="E687" s="21"/>
      <c r="F687" s="21"/>
      <c r="G687" s="21"/>
      <c r="H687" s="21"/>
      <c r="I687" s="21"/>
      <c r="J687" s="21"/>
      <c r="K687" s="21"/>
      <c r="L687" s="37"/>
      <c r="M687" s="21"/>
      <c r="N687" s="21"/>
      <c r="O687" s="21"/>
      <c r="P687" s="21"/>
      <c r="Q687" s="21"/>
      <c r="R687" s="21"/>
      <c r="S687" s="21"/>
      <c r="T687" s="21"/>
      <c r="U687" s="21"/>
      <c r="V687" s="21"/>
      <c r="W687" s="21"/>
      <c r="X687" s="21"/>
      <c r="Y687" s="21"/>
      <c r="Z687" s="21"/>
      <c r="AA687" s="21"/>
      <c r="AB687" s="21"/>
      <c r="AC687" s="21"/>
      <c r="AD687" s="21"/>
      <c r="AE687" s="21"/>
      <c r="AF687" s="21"/>
      <c r="AG687" s="21"/>
    </row>
    <row r="688" spans="1:33" ht="15.75" customHeight="1">
      <c r="A688" s="21"/>
      <c r="B688" s="21"/>
      <c r="C688" s="21"/>
      <c r="D688" s="35"/>
      <c r="E688" s="21"/>
      <c r="F688" s="21"/>
      <c r="G688" s="21"/>
      <c r="H688" s="21"/>
      <c r="I688" s="21"/>
      <c r="J688" s="21"/>
      <c r="K688" s="21"/>
      <c r="L688" s="37"/>
      <c r="M688" s="21"/>
      <c r="N688" s="21"/>
      <c r="O688" s="21"/>
      <c r="P688" s="21"/>
      <c r="Q688" s="21"/>
      <c r="R688" s="21"/>
      <c r="S688" s="21"/>
      <c r="T688" s="21"/>
      <c r="U688" s="21"/>
      <c r="V688" s="21"/>
      <c r="W688" s="21"/>
      <c r="X688" s="21"/>
      <c r="Y688" s="21"/>
      <c r="Z688" s="21"/>
      <c r="AA688" s="21"/>
      <c r="AB688" s="21"/>
      <c r="AC688" s="21"/>
      <c r="AD688" s="21"/>
      <c r="AE688" s="21"/>
      <c r="AF688" s="21"/>
      <c r="AG688" s="21"/>
    </row>
    <row r="689" spans="1:33" ht="15.75" customHeight="1">
      <c r="A689" s="21"/>
      <c r="B689" s="21"/>
      <c r="C689" s="21"/>
      <c r="D689" s="35"/>
      <c r="E689" s="21"/>
      <c r="F689" s="21"/>
      <c r="G689" s="21"/>
      <c r="H689" s="21"/>
      <c r="I689" s="21"/>
      <c r="J689" s="21"/>
      <c r="K689" s="21"/>
      <c r="L689" s="37"/>
      <c r="M689" s="21"/>
      <c r="N689" s="21"/>
      <c r="O689" s="21"/>
      <c r="P689" s="21"/>
      <c r="Q689" s="21"/>
      <c r="R689" s="21"/>
      <c r="S689" s="21"/>
      <c r="T689" s="21"/>
      <c r="U689" s="21"/>
      <c r="V689" s="21"/>
      <c r="W689" s="21"/>
      <c r="X689" s="21"/>
      <c r="Y689" s="21"/>
      <c r="Z689" s="21"/>
      <c r="AA689" s="21"/>
      <c r="AB689" s="21"/>
      <c r="AC689" s="21"/>
      <c r="AD689" s="21"/>
      <c r="AE689" s="21"/>
      <c r="AF689" s="21"/>
      <c r="AG689" s="21"/>
    </row>
    <row r="690" spans="1:33" ht="15.75" customHeight="1">
      <c r="A690" s="21"/>
      <c r="B690" s="21"/>
      <c r="C690" s="21"/>
      <c r="D690" s="35"/>
      <c r="E690" s="21"/>
      <c r="F690" s="21"/>
      <c r="G690" s="21"/>
      <c r="H690" s="21"/>
      <c r="I690" s="21"/>
      <c r="J690" s="21"/>
      <c r="K690" s="21"/>
      <c r="L690" s="37"/>
      <c r="M690" s="21"/>
      <c r="N690" s="21"/>
      <c r="O690" s="21"/>
      <c r="P690" s="21"/>
      <c r="Q690" s="21"/>
      <c r="R690" s="21"/>
      <c r="S690" s="21"/>
      <c r="T690" s="21"/>
      <c r="U690" s="21"/>
      <c r="V690" s="21"/>
      <c r="W690" s="21"/>
      <c r="X690" s="21"/>
      <c r="Y690" s="21"/>
      <c r="Z690" s="21"/>
      <c r="AA690" s="21"/>
      <c r="AB690" s="21"/>
      <c r="AC690" s="21"/>
      <c r="AD690" s="21"/>
      <c r="AE690" s="21"/>
      <c r="AF690" s="21"/>
      <c r="AG690" s="21"/>
    </row>
    <row r="691" spans="1:33" ht="15.75" customHeight="1">
      <c r="A691" s="21"/>
      <c r="B691" s="21"/>
      <c r="C691" s="21"/>
      <c r="D691" s="35"/>
      <c r="E691" s="21"/>
      <c r="F691" s="21"/>
      <c r="G691" s="21"/>
      <c r="H691" s="21"/>
      <c r="I691" s="21"/>
      <c r="J691" s="21"/>
      <c r="K691" s="21"/>
      <c r="L691" s="37"/>
      <c r="M691" s="21"/>
      <c r="N691" s="21"/>
      <c r="O691" s="21"/>
      <c r="P691" s="21"/>
      <c r="Q691" s="21"/>
      <c r="R691" s="21"/>
      <c r="S691" s="21"/>
      <c r="T691" s="21"/>
      <c r="U691" s="21"/>
      <c r="V691" s="21"/>
      <c r="W691" s="21"/>
      <c r="X691" s="21"/>
      <c r="Y691" s="21"/>
      <c r="Z691" s="21"/>
      <c r="AA691" s="21"/>
      <c r="AB691" s="21"/>
      <c r="AC691" s="21"/>
      <c r="AD691" s="21"/>
      <c r="AE691" s="21"/>
      <c r="AF691" s="21"/>
      <c r="AG691" s="21"/>
    </row>
    <row r="692" spans="1:33" ht="15.75" customHeight="1">
      <c r="A692" s="21"/>
      <c r="B692" s="21"/>
      <c r="C692" s="21"/>
      <c r="D692" s="35"/>
      <c r="E692" s="21"/>
      <c r="F692" s="21"/>
      <c r="G692" s="21"/>
      <c r="H692" s="21"/>
      <c r="I692" s="21"/>
      <c r="J692" s="21"/>
      <c r="K692" s="21"/>
      <c r="L692" s="37"/>
      <c r="M692" s="21"/>
      <c r="N692" s="21"/>
      <c r="O692" s="21"/>
      <c r="P692" s="21"/>
      <c r="Q692" s="21"/>
      <c r="R692" s="21"/>
      <c r="S692" s="21"/>
      <c r="T692" s="21"/>
      <c r="U692" s="21"/>
      <c r="V692" s="21"/>
      <c r="W692" s="21"/>
      <c r="X692" s="21"/>
      <c r="Y692" s="21"/>
      <c r="Z692" s="21"/>
      <c r="AA692" s="21"/>
      <c r="AB692" s="21"/>
      <c r="AC692" s="21"/>
      <c r="AD692" s="21"/>
      <c r="AE692" s="21"/>
      <c r="AF692" s="21"/>
      <c r="AG692" s="21"/>
    </row>
    <row r="693" spans="1:33" ht="15.75" customHeight="1">
      <c r="A693" s="21"/>
      <c r="B693" s="21"/>
      <c r="C693" s="21"/>
      <c r="D693" s="35"/>
      <c r="E693" s="21"/>
      <c r="F693" s="21"/>
      <c r="G693" s="21"/>
      <c r="H693" s="21"/>
      <c r="I693" s="21"/>
      <c r="J693" s="21"/>
      <c r="K693" s="21"/>
      <c r="L693" s="37"/>
      <c r="M693" s="21"/>
      <c r="N693" s="21"/>
      <c r="O693" s="21"/>
      <c r="P693" s="21"/>
      <c r="Q693" s="21"/>
      <c r="R693" s="21"/>
      <c r="S693" s="21"/>
      <c r="T693" s="21"/>
      <c r="U693" s="21"/>
      <c r="V693" s="21"/>
      <c r="W693" s="21"/>
      <c r="X693" s="21"/>
      <c r="Y693" s="21"/>
      <c r="Z693" s="21"/>
      <c r="AA693" s="21"/>
      <c r="AB693" s="21"/>
      <c r="AC693" s="21"/>
      <c r="AD693" s="21"/>
      <c r="AE693" s="21"/>
      <c r="AF693" s="21"/>
      <c r="AG693" s="21"/>
    </row>
    <row r="694" spans="1:33" ht="15.75" customHeight="1">
      <c r="A694" s="21"/>
      <c r="B694" s="21"/>
      <c r="C694" s="21"/>
      <c r="D694" s="35"/>
      <c r="E694" s="21"/>
      <c r="F694" s="21"/>
      <c r="G694" s="21"/>
      <c r="H694" s="21"/>
      <c r="I694" s="21"/>
      <c r="J694" s="21"/>
      <c r="K694" s="21"/>
      <c r="L694" s="37"/>
      <c r="M694" s="21"/>
      <c r="N694" s="21"/>
      <c r="O694" s="21"/>
      <c r="P694" s="21"/>
      <c r="Q694" s="21"/>
      <c r="R694" s="21"/>
      <c r="S694" s="21"/>
      <c r="T694" s="21"/>
      <c r="U694" s="21"/>
      <c r="V694" s="21"/>
      <c r="W694" s="21"/>
      <c r="X694" s="21"/>
      <c r="Y694" s="21"/>
      <c r="Z694" s="21"/>
      <c r="AA694" s="21"/>
      <c r="AB694" s="21"/>
      <c r="AC694" s="21"/>
      <c r="AD694" s="21"/>
      <c r="AE694" s="21"/>
      <c r="AF694" s="21"/>
      <c r="AG694" s="21"/>
    </row>
    <row r="695" spans="1:33" ht="15.75" customHeight="1">
      <c r="A695" s="21"/>
      <c r="B695" s="21"/>
      <c r="C695" s="21"/>
      <c r="D695" s="35"/>
      <c r="E695" s="21"/>
      <c r="F695" s="21"/>
      <c r="G695" s="21"/>
      <c r="H695" s="21"/>
      <c r="I695" s="21"/>
      <c r="J695" s="21"/>
      <c r="K695" s="21"/>
      <c r="L695" s="37"/>
      <c r="M695" s="21"/>
      <c r="N695" s="21"/>
      <c r="O695" s="21"/>
      <c r="P695" s="21"/>
      <c r="Q695" s="21"/>
      <c r="R695" s="21"/>
      <c r="S695" s="21"/>
      <c r="T695" s="21"/>
      <c r="U695" s="21"/>
      <c r="V695" s="21"/>
      <c r="W695" s="21"/>
      <c r="X695" s="21"/>
      <c r="Y695" s="21"/>
      <c r="Z695" s="21"/>
      <c r="AA695" s="21"/>
      <c r="AB695" s="21"/>
      <c r="AC695" s="21"/>
      <c r="AD695" s="21"/>
      <c r="AE695" s="21"/>
      <c r="AF695" s="21"/>
      <c r="AG695" s="21"/>
    </row>
    <row r="696" spans="1:33" ht="15.75" customHeight="1">
      <c r="A696" s="21"/>
      <c r="B696" s="21"/>
      <c r="C696" s="21"/>
      <c r="D696" s="35"/>
      <c r="E696" s="21"/>
      <c r="F696" s="21"/>
      <c r="G696" s="21"/>
      <c r="H696" s="21"/>
      <c r="I696" s="21"/>
      <c r="J696" s="21"/>
      <c r="K696" s="21"/>
      <c r="L696" s="37"/>
      <c r="M696" s="21"/>
      <c r="N696" s="21"/>
      <c r="O696" s="21"/>
      <c r="P696" s="21"/>
      <c r="Q696" s="21"/>
      <c r="R696" s="21"/>
      <c r="S696" s="21"/>
      <c r="T696" s="21"/>
      <c r="U696" s="21"/>
      <c r="V696" s="21"/>
      <c r="W696" s="21"/>
      <c r="X696" s="21"/>
      <c r="Y696" s="21"/>
      <c r="Z696" s="21"/>
      <c r="AA696" s="21"/>
      <c r="AB696" s="21"/>
      <c r="AC696" s="21"/>
      <c r="AD696" s="21"/>
      <c r="AE696" s="21"/>
      <c r="AF696" s="21"/>
      <c r="AG696" s="21"/>
    </row>
    <row r="697" spans="1:33" ht="15.75" customHeight="1">
      <c r="A697" s="21"/>
      <c r="B697" s="21"/>
      <c r="C697" s="21"/>
      <c r="D697" s="35"/>
      <c r="E697" s="21"/>
      <c r="F697" s="21"/>
      <c r="G697" s="21"/>
      <c r="H697" s="21"/>
      <c r="I697" s="21"/>
      <c r="J697" s="21"/>
      <c r="K697" s="21"/>
      <c r="L697" s="37"/>
      <c r="M697" s="21"/>
      <c r="N697" s="21"/>
      <c r="O697" s="21"/>
      <c r="P697" s="21"/>
      <c r="Q697" s="21"/>
      <c r="R697" s="21"/>
      <c r="S697" s="21"/>
      <c r="T697" s="21"/>
      <c r="U697" s="21"/>
      <c r="V697" s="21"/>
      <c r="W697" s="21"/>
      <c r="X697" s="21"/>
      <c r="Y697" s="21"/>
      <c r="Z697" s="21"/>
      <c r="AA697" s="21"/>
      <c r="AB697" s="21"/>
      <c r="AC697" s="21"/>
      <c r="AD697" s="21"/>
      <c r="AE697" s="21"/>
      <c r="AF697" s="21"/>
      <c r="AG697" s="21"/>
    </row>
    <row r="698" spans="1:33" ht="15.75" customHeight="1">
      <c r="A698" s="21"/>
      <c r="B698" s="21"/>
      <c r="C698" s="21"/>
      <c r="D698" s="35"/>
      <c r="E698" s="21"/>
      <c r="F698" s="21"/>
      <c r="G698" s="21"/>
      <c r="H698" s="21"/>
      <c r="I698" s="21"/>
      <c r="J698" s="21"/>
      <c r="K698" s="21"/>
      <c r="L698" s="37"/>
      <c r="M698" s="21"/>
      <c r="N698" s="21"/>
      <c r="O698" s="21"/>
      <c r="P698" s="21"/>
      <c r="Q698" s="21"/>
      <c r="R698" s="21"/>
      <c r="S698" s="21"/>
      <c r="T698" s="21"/>
      <c r="U698" s="21"/>
      <c r="V698" s="21"/>
      <c r="W698" s="21"/>
      <c r="X698" s="21"/>
      <c r="Y698" s="21"/>
      <c r="Z698" s="21"/>
      <c r="AA698" s="21"/>
      <c r="AB698" s="21"/>
      <c r="AC698" s="21"/>
      <c r="AD698" s="21"/>
      <c r="AE698" s="21"/>
      <c r="AF698" s="21"/>
      <c r="AG698" s="21"/>
    </row>
    <row r="699" spans="1:33" ht="15.75" customHeight="1">
      <c r="A699" s="21"/>
      <c r="B699" s="21"/>
      <c r="C699" s="21"/>
      <c r="D699" s="35"/>
      <c r="E699" s="21"/>
      <c r="F699" s="21"/>
      <c r="G699" s="21"/>
      <c r="H699" s="21"/>
      <c r="I699" s="21"/>
      <c r="J699" s="21"/>
      <c r="K699" s="21"/>
      <c r="L699" s="37"/>
      <c r="M699" s="21"/>
      <c r="N699" s="21"/>
      <c r="O699" s="21"/>
      <c r="P699" s="21"/>
      <c r="Q699" s="21"/>
      <c r="R699" s="21"/>
      <c r="S699" s="21"/>
      <c r="T699" s="21"/>
      <c r="U699" s="21"/>
      <c r="V699" s="21"/>
      <c r="W699" s="21"/>
      <c r="X699" s="21"/>
      <c r="Y699" s="21"/>
      <c r="Z699" s="21"/>
      <c r="AA699" s="21"/>
      <c r="AB699" s="21"/>
      <c r="AC699" s="21"/>
      <c r="AD699" s="21"/>
      <c r="AE699" s="21"/>
      <c r="AF699" s="21"/>
      <c r="AG699" s="21"/>
    </row>
    <row r="700" spans="1:33" ht="15.75" customHeight="1">
      <c r="A700" s="21"/>
      <c r="B700" s="21"/>
      <c r="C700" s="21"/>
      <c r="D700" s="35"/>
      <c r="E700" s="21"/>
      <c r="F700" s="21"/>
      <c r="G700" s="21"/>
      <c r="H700" s="21"/>
      <c r="I700" s="21"/>
      <c r="J700" s="21"/>
      <c r="K700" s="21"/>
      <c r="L700" s="37"/>
      <c r="M700" s="21"/>
      <c r="N700" s="21"/>
      <c r="O700" s="21"/>
      <c r="P700" s="21"/>
      <c r="Q700" s="21"/>
      <c r="R700" s="21"/>
      <c r="S700" s="21"/>
      <c r="T700" s="21"/>
      <c r="U700" s="21"/>
      <c r="V700" s="21"/>
      <c r="W700" s="21"/>
      <c r="X700" s="21"/>
      <c r="Y700" s="21"/>
      <c r="Z700" s="21"/>
      <c r="AA700" s="21"/>
      <c r="AB700" s="21"/>
      <c r="AC700" s="21"/>
      <c r="AD700" s="21"/>
      <c r="AE700" s="21"/>
      <c r="AF700" s="21"/>
      <c r="AG700" s="21"/>
    </row>
    <row r="701" spans="1:33" ht="15.75" customHeight="1">
      <c r="A701" s="21"/>
      <c r="B701" s="21"/>
      <c r="C701" s="21"/>
      <c r="D701" s="35"/>
      <c r="E701" s="21"/>
      <c r="F701" s="21"/>
      <c r="G701" s="21"/>
      <c r="H701" s="21"/>
      <c r="I701" s="21"/>
      <c r="J701" s="21"/>
      <c r="K701" s="21"/>
      <c r="L701" s="37"/>
      <c r="M701" s="21"/>
      <c r="N701" s="21"/>
      <c r="O701" s="21"/>
      <c r="P701" s="21"/>
      <c r="Q701" s="21"/>
      <c r="R701" s="21"/>
      <c r="S701" s="21"/>
      <c r="T701" s="21"/>
      <c r="U701" s="21"/>
      <c r="V701" s="21"/>
      <c r="W701" s="21"/>
      <c r="X701" s="21"/>
      <c r="Y701" s="21"/>
      <c r="Z701" s="21"/>
      <c r="AA701" s="21"/>
      <c r="AB701" s="21"/>
      <c r="AC701" s="21"/>
      <c r="AD701" s="21"/>
      <c r="AE701" s="21"/>
      <c r="AF701" s="21"/>
      <c r="AG701" s="21"/>
    </row>
    <row r="702" spans="1:33" ht="15.75" customHeight="1">
      <c r="A702" s="21"/>
      <c r="B702" s="21"/>
      <c r="C702" s="21"/>
      <c r="D702" s="35"/>
      <c r="E702" s="21"/>
      <c r="F702" s="21"/>
      <c r="G702" s="21"/>
      <c r="H702" s="21"/>
      <c r="I702" s="21"/>
      <c r="J702" s="21"/>
      <c r="K702" s="21"/>
      <c r="L702" s="37"/>
      <c r="M702" s="21"/>
      <c r="N702" s="21"/>
      <c r="O702" s="21"/>
      <c r="P702" s="21"/>
      <c r="Q702" s="21"/>
      <c r="R702" s="21"/>
      <c r="S702" s="21"/>
      <c r="T702" s="21"/>
      <c r="U702" s="21"/>
      <c r="V702" s="21"/>
      <c r="W702" s="21"/>
      <c r="X702" s="21"/>
      <c r="Y702" s="21"/>
      <c r="Z702" s="21"/>
      <c r="AA702" s="21"/>
      <c r="AB702" s="21"/>
      <c r="AC702" s="21"/>
      <c r="AD702" s="21"/>
      <c r="AE702" s="21"/>
      <c r="AF702" s="21"/>
      <c r="AG702" s="21"/>
    </row>
    <row r="703" spans="1:33" ht="15.75" customHeight="1">
      <c r="A703" s="21"/>
      <c r="B703" s="21"/>
      <c r="C703" s="21"/>
      <c r="D703" s="35"/>
      <c r="E703" s="21"/>
      <c r="F703" s="21"/>
      <c r="G703" s="21"/>
      <c r="H703" s="21"/>
      <c r="I703" s="21"/>
      <c r="J703" s="21"/>
      <c r="K703" s="21"/>
      <c r="L703" s="37"/>
      <c r="M703" s="21"/>
      <c r="N703" s="21"/>
      <c r="O703" s="21"/>
      <c r="P703" s="21"/>
      <c r="Q703" s="21"/>
      <c r="R703" s="21"/>
      <c r="S703" s="21"/>
      <c r="T703" s="21"/>
      <c r="U703" s="21"/>
      <c r="V703" s="21"/>
      <c r="W703" s="21"/>
      <c r="X703" s="21"/>
      <c r="Y703" s="21"/>
      <c r="Z703" s="21"/>
      <c r="AA703" s="21"/>
      <c r="AB703" s="21"/>
      <c r="AC703" s="21"/>
      <c r="AD703" s="21"/>
      <c r="AE703" s="21"/>
      <c r="AF703" s="21"/>
      <c r="AG703" s="21"/>
    </row>
    <row r="704" spans="1:33" ht="15.75" customHeight="1">
      <c r="A704" s="21"/>
      <c r="B704" s="21"/>
      <c r="C704" s="21"/>
      <c r="D704" s="35"/>
      <c r="E704" s="21"/>
      <c r="F704" s="21"/>
      <c r="G704" s="21"/>
      <c r="H704" s="21"/>
      <c r="I704" s="21"/>
      <c r="J704" s="21"/>
      <c r="K704" s="21"/>
      <c r="L704" s="37"/>
      <c r="M704" s="21"/>
      <c r="N704" s="21"/>
      <c r="O704" s="21"/>
      <c r="P704" s="21"/>
      <c r="Q704" s="21"/>
      <c r="R704" s="21"/>
      <c r="S704" s="21"/>
      <c r="T704" s="21"/>
      <c r="U704" s="21"/>
      <c r="V704" s="21"/>
      <c r="W704" s="21"/>
      <c r="X704" s="21"/>
      <c r="Y704" s="21"/>
      <c r="Z704" s="21"/>
      <c r="AA704" s="21"/>
      <c r="AB704" s="21"/>
      <c r="AC704" s="21"/>
      <c r="AD704" s="21"/>
      <c r="AE704" s="21"/>
      <c r="AF704" s="21"/>
      <c r="AG704" s="21"/>
    </row>
    <row r="705" spans="1:33" ht="15.75" customHeight="1">
      <c r="A705" s="21"/>
      <c r="B705" s="21"/>
      <c r="C705" s="21"/>
      <c r="D705" s="35"/>
      <c r="E705" s="21"/>
      <c r="F705" s="21"/>
      <c r="G705" s="21"/>
      <c r="H705" s="21"/>
      <c r="I705" s="21"/>
      <c r="J705" s="21"/>
      <c r="K705" s="21"/>
      <c r="L705" s="37"/>
      <c r="M705" s="21"/>
      <c r="N705" s="21"/>
      <c r="O705" s="21"/>
      <c r="P705" s="21"/>
      <c r="Q705" s="21"/>
      <c r="R705" s="21"/>
      <c r="S705" s="21"/>
      <c r="T705" s="21"/>
      <c r="U705" s="21"/>
      <c r="V705" s="21"/>
      <c r="W705" s="21"/>
      <c r="X705" s="21"/>
      <c r="Y705" s="21"/>
      <c r="Z705" s="21"/>
      <c r="AA705" s="21"/>
      <c r="AB705" s="21"/>
      <c r="AC705" s="21"/>
      <c r="AD705" s="21"/>
      <c r="AE705" s="21"/>
      <c r="AF705" s="21"/>
      <c r="AG705" s="21"/>
    </row>
    <row r="706" spans="1:33" ht="15.75" customHeight="1">
      <c r="A706" s="21"/>
      <c r="B706" s="21"/>
      <c r="C706" s="21"/>
      <c r="D706" s="35"/>
      <c r="E706" s="21"/>
      <c r="F706" s="21"/>
      <c r="G706" s="21"/>
      <c r="H706" s="21"/>
      <c r="I706" s="21"/>
      <c r="J706" s="21"/>
      <c r="K706" s="21"/>
      <c r="L706" s="37"/>
      <c r="M706" s="21"/>
      <c r="N706" s="21"/>
      <c r="O706" s="21"/>
      <c r="P706" s="21"/>
      <c r="Q706" s="21"/>
      <c r="R706" s="21"/>
      <c r="S706" s="21"/>
      <c r="T706" s="21"/>
      <c r="U706" s="21"/>
      <c r="V706" s="21"/>
      <c r="W706" s="21"/>
      <c r="X706" s="21"/>
      <c r="Y706" s="21"/>
      <c r="Z706" s="21"/>
      <c r="AA706" s="21"/>
      <c r="AB706" s="21"/>
      <c r="AC706" s="21"/>
      <c r="AD706" s="21"/>
      <c r="AE706" s="21"/>
      <c r="AF706" s="21"/>
      <c r="AG706" s="21"/>
    </row>
    <row r="707" spans="1:33" ht="15.75" customHeight="1">
      <c r="A707" s="21"/>
      <c r="B707" s="21"/>
      <c r="C707" s="21"/>
      <c r="D707" s="35"/>
      <c r="E707" s="21"/>
      <c r="F707" s="21"/>
      <c r="G707" s="21"/>
      <c r="H707" s="21"/>
      <c r="I707" s="21"/>
      <c r="J707" s="21"/>
      <c r="K707" s="21"/>
      <c r="L707" s="37"/>
      <c r="M707" s="21"/>
      <c r="N707" s="21"/>
      <c r="O707" s="21"/>
      <c r="P707" s="21"/>
      <c r="Q707" s="21"/>
      <c r="R707" s="21"/>
      <c r="S707" s="21"/>
      <c r="T707" s="21"/>
      <c r="U707" s="21"/>
      <c r="V707" s="21"/>
      <c r="W707" s="21"/>
      <c r="X707" s="21"/>
      <c r="Y707" s="21"/>
      <c r="Z707" s="21"/>
      <c r="AA707" s="21"/>
      <c r="AB707" s="21"/>
      <c r="AC707" s="21"/>
      <c r="AD707" s="21"/>
      <c r="AE707" s="21"/>
      <c r="AF707" s="21"/>
      <c r="AG707" s="21"/>
    </row>
    <row r="708" spans="1:33" ht="15.75" customHeight="1">
      <c r="A708" s="21"/>
      <c r="B708" s="21"/>
      <c r="C708" s="21"/>
      <c r="D708" s="35"/>
      <c r="E708" s="21"/>
      <c r="F708" s="21"/>
      <c r="G708" s="21"/>
      <c r="H708" s="21"/>
      <c r="I708" s="21"/>
      <c r="J708" s="21"/>
      <c r="K708" s="21"/>
      <c r="L708" s="37"/>
      <c r="M708" s="21"/>
      <c r="N708" s="21"/>
      <c r="O708" s="21"/>
      <c r="P708" s="21"/>
      <c r="Q708" s="21"/>
      <c r="R708" s="21"/>
      <c r="S708" s="21"/>
      <c r="T708" s="21"/>
      <c r="U708" s="21"/>
      <c r="V708" s="21"/>
      <c r="W708" s="21"/>
      <c r="X708" s="21"/>
      <c r="Y708" s="21"/>
      <c r="Z708" s="21"/>
      <c r="AA708" s="21"/>
      <c r="AB708" s="21"/>
      <c r="AC708" s="21"/>
      <c r="AD708" s="21"/>
      <c r="AE708" s="21"/>
      <c r="AF708" s="21"/>
      <c r="AG708" s="21"/>
    </row>
    <row r="709" spans="1:33" ht="15.75" customHeight="1">
      <c r="A709" s="21"/>
      <c r="B709" s="21"/>
      <c r="C709" s="21"/>
      <c r="D709" s="35"/>
      <c r="E709" s="21"/>
      <c r="F709" s="21"/>
      <c r="G709" s="21"/>
      <c r="H709" s="21"/>
      <c r="I709" s="21"/>
      <c r="J709" s="21"/>
      <c r="K709" s="21"/>
      <c r="L709" s="37"/>
      <c r="M709" s="21"/>
      <c r="N709" s="21"/>
      <c r="O709" s="21"/>
      <c r="P709" s="21"/>
      <c r="Q709" s="21"/>
      <c r="R709" s="21"/>
      <c r="S709" s="21"/>
      <c r="T709" s="21"/>
      <c r="U709" s="21"/>
      <c r="V709" s="21"/>
      <c r="W709" s="21"/>
      <c r="X709" s="21"/>
      <c r="Y709" s="21"/>
      <c r="Z709" s="21"/>
      <c r="AA709" s="21"/>
      <c r="AB709" s="21"/>
      <c r="AC709" s="21"/>
      <c r="AD709" s="21"/>
      <c r="AE709" s="21"/>
      <c r="AF709" s="21"/>
      <c r="AG709" s="21"/>
    </row>
    <row r="710" spans="1:33" ht="15.75" customHeight="1">
      <c r="A710" s="21"/>
      <c r="B710" s="21"/>
      <c r="C710" s="21"/>
      <c r="D710" s="35"/>
      <c r="E710" s="21"/>
      <c r="F710" s="21"/>
      <c r="G710" s="21"/>
      <c r="H710" s="21"/>
      <c r="I710" s="21"/>
      <c r="J710" s="21"/>
      <c r="K710" s="21"/>
      <c r="L710" s="37"/>
      <c r="M710" s="21"/>
      <c r="N710" s="21"/>
      <c r="O710" s="21"/>
      <c r="P710" s="21"/>
      <c r="Q710" s="21"/>
      <c r="R710" s="21"/>
      <c r="S710" s="21"/>
      <c r="T710" s="21"/>
      <c r="U710" s="21"/>
      <c r="V710" s="21"/>
      <c r="W710" s="21"/>
      <c r="X710" s="21"/>
      <c r="Y710" s="21"/>
      <c r="Z710" s="21"/>
      <c r="AA710" s="21"/>
      <c r="AB710" s="21"/>
      <c r="AC710" s="21"/>
      <c r="AD710" s="21"/>
      <c r="AE710" s="21"/>
      <c r="AF710" s="21"/>
      <c r="AG710" s="21"/>
    </row>
    <row r="711" spans="1:33" ht="15.75" customHeight="1">
      <c r="A711" s="21"/>
      <c r="B711" s="21"/>
      <c r="C711" s="21"/>
      <c r="D711" s="35"/>
      <c r="E711" s="21"/>
      <c r="F711" s="21"/>
      <c r="G711" s="21"/>
      <c r="H711" s="21"/>
      <c r="I711" s="21"/>
      <c r="J711" s="21"/>
      <c r="K711" s="21"/>
      <c r="L711" s="37"/>
      <c r="M711" s="21"/>
      <c r="N711" s="21"/>
      <c r="O711" s="21"/>
      <c r="P711" s="21"/>
      <c r="Q711" s="21"/>
      <c r="R711" s="21"/>
      <c r="S711" s="21"/>
      <c r="T711" s="21"/>
      <c r="U711" s="21"/>
      <c r="V711" s="21"/>
      <c r="W711" s="21"/>
      <c r="X711" s="21"/>
      <c r="Y711" s="21"/>
      <c r="Z711" s="21"/>
      <c r="AA711" s="21"/>
      <c r="AB711" s="21"/>
      <c r="AC711" s="21"/>
      <c r="AD711" s="21"/>
      <c r="AE711" s="21"/>
      <c r="AF711" s="21"/>
      <c r="AG711" s="21"/>
    </row>
    <row r="712" spans="1:33" ht="15.75" customHeight="1">
      <c r="A712" s="21"/>
      <c r="B712" s="21"/>
      <c r="C712" s="21"/>
      <c r="D712" s="35"/>
      <c r="E712" s="21"/>
      <c r="F712" s="21"/>
      <c r="G712" s="21"/>
      <c r="H712" s="21"/>
      <c r="I712" s="21"/>
      <c r="J712" s="21"/>
      <c r="K712" s="21"/>
      <c r="L712" s="37"/>
      <c r="M712" s="21"/>
      <c r="N712" s="21"/>
      <c r="O712" s="21"/>
      <c r="P712" s="21"/>
      <c r="Q712" s="21"/>
      <c r="R712" s="21"/>
      <c r="S712" s="21"/>
      <c r="T712" s="21"/>
      <c r="U712" s="21"/>
      <c r="V712" s="21"/>
      <c r="W712" s="21"/>
      <c r="X712" s="21"/>
      <c r="Y712" s="21"/>
      <c r="Z712" s="21"/>
      <c r="AA712" s="21"/>
      <c r="AB712" s="21"/>
      <c r="AC712" s="21"/>
      <c r="AD712" s="21"/>
      <c r="AE712" s="21"/>
      <c r="AF712" s="21"/>
      <c r="AG712" s="21"/>
    </row>
    <row r="713" spans="1:33" ht="15.75" customHeight="1">
      <c r="A713" s="21"/>
      <c r="B713" s="21"/>
      <c r="C713" s="21"/>
      <c r="D713" s="35"/>
      <c r="E713" s="21"/>
      <c r="F713" s="21"/>
      <c r="G713" s="21"/>
      <c r="H713" s="21"/>
      <c r="I713" s="21"/>
      <c r="J713" s="21"/>
      <c r="K713" s="21"/>
      <c r="L713" s="37"/>
      <c r="M713" s="21"/>
      <c r="N713" s="21"/>
      <c r="O713" s="21"/>
      <c r="P713" s="21"/>
      <c r="Q713" s="21"/>
      <c r="R713" s="21"/>
      <c r="S713" s="21"/>
      <c r="T713" s="21"/>
      <c r="U713" s="21"/>
      <c r="V713" s="21"/>
      <c r="W713" s="21"/>
      <c r="X713" s="21"/>
      <c r="Y713" s="21"/>
      <c r="Z713" s="21"/>
      <c r="AA713" s="21"/>
      <c r="AB713" s="21"/>
      <c r="AC713" s="21"/>
      <c r="AD713" s="21"/>
      <c r="AE713" s="21"/>
      <c r="AF713" s="21"/>
      <c r="AG713" s="21"/>
    </row>
    <row r="714" spans="1:33" ht="15.75" customHeight="1">
      <c r="A714" s="21"/>
      <c r="B714" s="21"/>
      <c r="C714" s="21"/>
      <c r="D714" s="35"/>
      <c r="E714" s="21"/>
      <c r="F714" s="21"/>
      <c r="G714" s="21"/>
      <c r="H714" s="21"/>
      <c r="I714" s="21"/>
      <c r="J714" s="21"/>
      <c r="K714" s="21"/>
      <c r="L714" s="37"/>
      <c r="M714" s="21"/>
      <c r="N714" s="21"/>
      <c r="O714" s="21"/>
      <c r="P714" s="21"/>
      <c r="Q714" s="21"/>
      <c r="R714" s="21"/>
      <c r="S714" s="21"/>
      <c r="T714" s="21"/>
      <c r="U714" s="21"/>
      <c r="V714" s="21"/>
      <c r="W714" s="21"/>
      <c r="X714" s="21"/>
      <c r="Y714" s="21"/>
      <c r="Z714" s="21"/>
      <c r="AA714" s="21"/>
      <c r="AB714" s="21"/>
      <c r="AC714" s="21"/>
      <c r="AD714" s="21"/>
      <c r="AE714" s="21"/>
      <c r="AF714" s="21"/>
      <c r="AG714" s="21"/>
    </row>
    <row r="715" spans="1:33" ht="15.75" customHeight="1">
      <c r="A715" s="21"/>
      <c r="B715" s="21"/>
      <c r="C715" s="21"/>
      <c r="D715" s="35"/>
      <c r="E715" s="21"/>
      <c r="F715" s="21"/>
      <c r="G715" s="21"/>
      <c r="H715" s="21"/>
      <c r="I715" s="21"/>
      <c r="J715" s="21"/>
      <c r="K715" s="21"/>
      <c r="L715" s="37"/>
      <c r="M715" s="21"/>
      <c r="N715" s="21"/>
      <c r="O715" s="21"/>
      <c r="P715" s="21"/>
      <c r="Q715" s="21"/>
      <c r="R715" s="21"/>
      <c r="S715" s="21"/>
      <c r="T715" s="21"/>
      <c r="U715" s="21"/>
      <c r="V715" s="21"/>
      <c r="W715" s="21"/>
      <c r="X715" s="21"/>
      <c r="Y715" s="21"/>
      <c r="Z715" s="21"/>
      <c r="AA715" s="21"/>
      <c r="AB715" s="21"/>
      <c r="AC715" s="21"/>
      <c r="AD715" s="21"/>
      <c r="AE715" s="21"/>
      <c r="AF715" s="21"/>
      <c r="AG715" s="21"/>
    </row>
    <row r="716" spans="1:33" ht="15.75" customHeight="1">
      <c r="A716" s="21"/>
      <c r="B716" s="21"/>
      <c r="C716" s="21"/>
      <c r="D716" s="35"/>
      <c r="E716" s="21"/>
      <c r="F716" s="21"/>
      <c r="G716" s="21"/>
      <c r="H716" s="21"/>
      <c r="I716" s="21"/>
      <c r="J716" s="21"/>
      <c r="K716" s="21"/>
      <c r="L716" s="37"/>
      <c r="M716" s="21"/>
      <c r="N716" s="21"/>
      <c r="O716" s="21"/>
      <c r="P716" s="21"/>
      <c r="Q716" s="21"/>
      <c r="R716" s="21"/>
      <c r="S716" s="21"/>
      <c r="T716" s="21"/>
      <c r="U716" s="21"/>
      <c r="V716" s="21"/>
      <c r="W716" s="21"/>
      <c r="X716" s="21"/>
      <c r="Y716" s="21"/>
      <c r="Z716" s="21"/>
      <c r="AA716" s="21"/>
      <c r="AB716" s="21"/>
      <c r="AC716" s="21"/>
      <c r="AD716" s="21"/>
      <c r="AE716" s="21"/>
      <c r="AF716" s="21"/>
      <c r="AG716" s="21"/>
    </row>
    <row r="717" spans="1:33" ht="15.75" customHeight="1">
      <c r="A717" s="21"/>
      <c r="B717" s="21"/>
      <c r="C717" s="21"/>
      <c r="D717" s="35"/>
      <c r="E717" s="21"/>
      <c r="F717" s="21"/>
      <c r="G717" s="21"/>
      <c r="H717" s="21"/>
      <c r="I717" s="21"/>
      <c r="J717" s="21"/>
      <c r="K717" s="21"/>
      <c r="L717" s="37"/>
      <c r="M717" s="21"/>
      <c r="N717" s="21"/>
      <c r="O717" s="21"/>
      <c r="P717" s="21"/>
      <c r="Q717" s="21"/>
      <c r="R717" s="21"/>
      <c r="S717" s="21"/>
      <c r="T717" s="21"/>
      <c r="U717" s="21"/>
      <c r="V717" s="21"/>
      <c r="W717" s="21"/>
      <c r="X717" s="21"/>
      <c r="Y717" s="21"/>
      <c r="Z717" s="21"/>
      <c r="AA717" s="21"/>
      <c r="AB717" s="21"/>
      <c r="AC717" s="21"/>
      <c r="AD717" s="21"/>
      <c r="AE717" s="21"/>
      <c r="AF717" s="21"/>
      <c r="AG717" s="21"/>
    </row>
    <row r="718" spans="1:33" ht="15.75" customHeight="1">
      <c r="A718" s="21"/>
      <c r="B718" s="21"/>
      <c r="C718" s="21"/>
      <c r="D718" s="35"/>
      <c r="E718" s="21"/>
      <c r="F718" s="21"/>
      <c r="G718" s="21"/>
      <c r="H718" s="21"/>
      <c r="I718" s="21"/>
      <c r="J718" s="21"/>
      <c r="K718" s="21"/>
      <c r="L718" s="37"/>
      <c r="M718" s="21"/>
      <c r="N718" s="21"/>
      <c r="O718" s="21"/>
      <c r="P718" s="21"/>
      <c r="Q718" s="21"/>
      <c r="R718" s="21"/>
      <c r="S718" s="21"/>
      <c r="T718" s="21"/>
      <c r="U718" s="21"/>
      <c r="V718" s="21"/>
      <c r="W718" s="21"/>
      <c r="X718" s="21"/>
      <c r="Y718" s="21"/>
      <c r="Z718" s="21"/>
      <c r="AA718" s="21"/>
      <c r="AB718" s="21"/>
      <c r="AC718" s="21"/>
      <c r="AD718" s="21"/>
      <c r="AE718" s="21"/>
      <c r="AF718" s="21"/>
      <c r="AG718" s="21"/>
    </row>
    <row r="719" spans="1:33" ht="15.75" customHeight="1">
      <c r="A719" s="21"/>
      <c r="B719" s="21"/>
      <c r="C719" s="21"/>
      <c r="D719" s="35"/>
      <c r="E719" s="21"/>
      <c r="F719" s="21"/>
      <c r="G719" s="21"/>
      <c r="H719" s="21"/>
      <c r="I719" s="21"/>
      <c r="J719" s="21"/>
      <c r="K719" s="21"/>
      <c r="L719" s="37"/>
      <c r="M719" s="21"/>
      <c r="N719" s="21"/>
      <c r="O719" s="21"/>
      <c r="P719" s="21"/>
      <c r="Q719" s="21"/>
      <c r="R719" s="21"/>
      <c r="S719" s="21"/>
      <c r="T719" s="21"/>
      <c r="U719" s="21"/>
      <c r="V719" s="21"/>
      <c r="W719" s="21"/>
      <c r="X719" s="21"/>
      <c r="Y719" s="21"/>
      <c r="Z719" s="21"/>
      <c r="AA719" s="21"/>
      <c r="AB719" s="21"/>
      <c r="AC719" s="21"/>
      <c r="AD719" s="21"/>
      <c r="AE719" s="21"/>
      <c r="AF719" s="21"/>
      <c r="AG719" s="21"/>
    </row>
    <row r="720" spans="1:33" ht="15.75" customHeight="1">
      <c r="A720" s="21"/>
      <c r="B720" s="21"/>
      <c r="C720" s="21"/>
      <c r="D720" s="35"/>
      <c r="E720" s="21"/>
      <c r="F720" s="21"/>
      <c r="G720" s="21"/>
      <c r="H720" s="21"/>
      <c r="I720" s="21"/>
      <c r="J720" s="21"/>
      <c r="K720" s="21"/>
      <c r="L720" s="37"/>
      <c r="M720" s="21"/>
      <c r="N720" s="21"/>
      <c r="O720" s="21"/>
      <c r="P720" s="21"/>
      <c r="Q720" s="21"/>
      <c r="R720" s="21"/>
      <c r="S720" s="21"/>
      <c r="T720" s="21"/>
      <c r="U720" s="21"/>
      <c r="V720" s="21"/>
      <c r="W720" s="21"/>
      <c r="X720" s="21"/>
      <c r="Y720" s="21"/>
      <c r="Z720" s="21"/>
      <c r="AA720" s="21"/>
      <c r="AB720" s="21"/>
      <c r="AC720" s="21"/>
      <c r="AD720" s="21"/>
      <c r="AE720" s="21"/>
      <c r="AF720" s="21"/>
      <c r="AG720" s="21"/>
    </row>
    <row r="721" spans="1:33" ht="15.75" customHeight="1">
      <c r="A721" s="21"/>
      <c r="B721" s="21"/>
      <c r="C721" s="21"/>
      <c r="D721" s="35"/>
      <c r="E721" s="21"/>
      <c r="F721" s="21"/>
      <c r="G721" s="21"/>
      <c r="H721" s="21"/>
      <c r="I721" s="21"/>
      <c r="J721" s="21"/>
      <c r="K721" s="21"/>
      <c r="L721" s="37"/>
      <c r="M721" s="21"/>
      <c r="N721" s="21"/>
      <c r="O721" s="21"/>
      <c r="P721" s="21"/>
      <c r="Q721" s="21"/>
      <c r="R721" s="21"/>
      <c r="S721" s="21"/>
      <c r="T721" s="21"/>
      <c r="U721" s="21"/>
      <c r="V721" s="21"/>
      <c r="W721" s="21"/>
      <c r="X721" s="21"/>
      <c r="Y721" s="21"/>
      <c r="Z721" s="21"/>
      <c r="AA721" s="21"/>
      <c r="AB721" s="21"/>
      <c r="AC721" s="21"/>
      <c r="AD721" s="21"/>
      <c r="AE721" s="21"/>
      <c r="AF721" s="21"/>
      <c r="AG721" s="21"/>
    </row>
    <row r="722" spans="1:33" ht="15.75" customHeight="1">
      <c r="A722" s="21"/>
      <c r="B722" s="21"/>
      <c r="C722" s="21"/>
      <c r="D722" s="35"/>
      <c r="E722" s="21"/>
      <c r="F722" s="21"/>
      <c r="G722" s="21"/>
      <c r="H722" s="21"/>
      <c r="I722" s="21"/>
      <c r="J722" s="21"/>
      <c r="K722" s="21"/>
      <c r="L722" s="37"/>
      <c r="M722" s="21"/>
      <c r="N722" s="21"/>
      <c r="O722" s="21"/>
      <c r="P722" s="21"/>
      <c r="Q722" s="21"/>
      <c r="R722" s="21"/>
      <c r="S722" s="21"/>
      <c r="T722" s="21"/>
      <c r="U722" s="21"/>
      <c r="V722" s="21"/>
      <c r="W722" s="21"/>
      <c r="X722" s="21"/>
      <c r="Y722" s="21"/>
      <c r="Z722" s="21"/>
      <c r="AA722" s="21"/>
      <c r="AB722" s="21"/>
      <c r="AC722" s="21"/>
      <c r="AD722" s="21"/>
      <c r="AE722" s="21"/>
      <c r="AF722" s="21"/>
      <c r="AG722" s="21"/>
    </row>
    <row r="723" spans="1:33" ht="15.75" customHeight="1">
      <c r="A723" s="21"/>
      <c r="B723" s="21"/>
      <c r="C723" s="21"/>
      <c r="D723" s="35"/>
      <c r="E723" s="21"/>
      <c r="F723" s="21"/>
      <c r="G723" s="21"/>
      <c r="H723" s="21"/>
      <c r="I723" s="21"/>
      <c r="J723" s="21"/>
      <c r="K723" s="21"/>
      <c r="L723" s="37"/>
      <c r="M723" s="21"/>
      <c r="N723" s="21"/>
      <c r="O723" s="21"/>
      <c r="P723" s="21"/>
      <c r="Q723" s="21"/>
      <c r="R723" s="21"/>
      <c r="S723" s="21"/>
      <c r="T723" s="21"/>
      <c r="U723" s="21"/>
      <c r="V723" s="21"/>
      <c r="W723" s="21"/>
      <c r="X723" s="21"/>
      <c r="Y723" s="21"/>
      <c r="Z723" s="21"/>
      <c r="AA723" s="21"/>
      <c r="AB723" s="21"/>
      <c r="AC723" s="21"/>
      <c r="AD723" s="21"/>
      <c r="AE723" s="21"/>
      <c r="AF723" s="21"/>
      <c r="AG723" s="21"/>
    </row>
    <row r="724" spans="1:33" ht="15.75" customHeight="1">
      <c r="A724" s="21"/>
      <c r="B724" s="21"/>
      <c r="C724" s="21"/>
      <c r="D724" s="35"/>
      <c r="E724" s="21"/>
      <c r="F724" s="21"/>
      <c r="G724" s="21"/>
      <c r="H724" s="21"/>
      <c r="I724" s="21"/>
      <c r="J724" s="21"/>
      <c r="K724" s="21"/>
      <c r="L724" s="37"/>
      <c r="M724" s="21"/>
      <c r="N724" s="21"/>
      <c r="O724" s="21"/>
      <c r="P724" s="21"/>
      <c r="Q724" s="21"/>
      <c r="R724" s="21"/>
      <c r="S724" s="21"/>
      <c r="T724" s="21"/>
      <c r="U724" s="21"/>
      <c r="V724" s="21"/>
      <c r="W724" s="21"/>
      <c r="X724" s="21"/>
      <c r="Y724" s="21"/>
      <c r="Z724" s="21"/>
      <c r="AA724" s="21"/>
      <c r="AB724" s="21"/>
      <c r="AC724" s="21"/>
      <c r="AD724" s="21"/>
      <c r="AE724" s="21"/>
      <c r="AF724" s="21"/>
      <c r="AG724" s="21"/>
    </row>
    <row r="725" spans="1:33" ht="15.75" customHeight="1">
      <c r="A725" s="21"/>
      <c r="B725" s="21"/>
      <c r="C725" s="21"/>
      <c r="D725" s="35"/>
      <c r="E725" s="21"/>
      <c r="F725" s="21"/>
      <c r="G725" s="21"/>
      <c r="H725" s="21"/>
      <c r="I725" s="21"/>
      <c r="J725" s="21"/>
      <c r="K725" s="21"/>
      <c r="L725" s="37"/>
      <c r="M725" s="21"/>
      <c r="N725" s="21"/>
      <c r="O725" s="21"/>
      <c r="P725" s="21"/>
      <c r="Q725" s="21"/>
      <c r="R725" s="21"/>
      <c r="S725" s="21"/>
      <c r="T725" s="21"/>
      <c r="U725" s="21"/>
      <c r="V725" s="21"/>
      <c r="W725" s="21"/>
      <c r="X725" s="21"/>
      <c r="Y725" s="21"/>
      <c r="Z725" s="21"/>
      <c r="AA725" s="21"/>
      <c r="AB725" s="21"/>
      <c r="AC725" s="21"/>
      <c r="AD725" s="21"/>
      <c r="AE725" s="21"/>
      <c r="AF725" s="21"/>
      <c r="AG725" s="21"/>
    </row>
    <row r="726" spans="1:33" ht="15.75" customHeight="1">
      <c r="A726" s="21"/>
      <c r="B726" s="21"/>
      <c r="C726" s="21"/>
      <c r="D726" s="35"/>
      <c r="E726" s="21"/>
      <c r="F726" s="21"/>
      <c r="G726" s="21"/>
      <c r="H726" s="21"/>
      <c r="I726" s="21"/>
      <c r="J726" s="21"/>
      <c r="K726" s="21"/>
      <c r="L726" s="37"/>
      <c r="M726" s="21"/>
      <c r="N726" s="21"/>
      <c r="O726" s="21"/>
      <c r="P726" s="21"/>
      <c r="Q726" s="21"/>
      <c r="R726" s="21"/>
      <c r="S726" s="21"/>
      <c r="T726" s="21"/>
      <c r="U726" s="21"/>
      <c r="V726" s="21"/>
      <c r="W726" s="21"/>
      <c r="X726" s="21"/>
      <c r="Y726" s="21"/>
      <c r="Z726" s="21"/>
      <c r="AA726" s="21"/>
      <c r="AB726" s="21"/>
      <c r="AC726" s="21"/>
      <c r="AD726" s="21"/>
      <c r="AE726" s="21"/>
      <c r="AF726" s="21"/>
      <c r="AG726" s="21"/>
    </row>
    <row r="727" spans="1:33" ht="15.75" customHeight="1">
      <c r="A727" s="21"/>
      <c r="B727" s="21"/>
      <c r="C727" s="21"/>
      <c r="D727" s="35"/>
      <c r="E727" s="21"/>
      <c r="F727" s="21"/>
      <c r="G727" s="21"/>
      <c r="H727" s="21"/>
      <c r="I727" s="21"/>
      <c r="J727" s="21"/>
      <c r="K727" s="21"/>
      <c r="L727" s="37"/>
      <c r="M727" s="21"/>
      <c r="N727" s="21"/>
      <c r="O727" s="21"/>
      <c r="P727" s="21"/>
      <c r="Q727" s="21"/>
      <c r="R727" s="21"/>
      <c r="S727" s="21"/>
      <c r="T727" s="21"/>
      <c r="U727" s="21"/>
      <c r="V727" s="21"/>
      <c r="W727" s="21"/>
      <c r="X727" s="21"/>
      <c r="Y727" s="21"/>
      <c r="Z727" s="21"/>
      <c r="AA727" s="21"/>
      <c r="AB727" s="21"/>
      <c r="AC727" s="21"/>
      <c r="AD727" s="21"/>
      <c r="AE727" s="21"/>
      <c r="AF727" s="21"/>
      <c r="AG727" s="21"/>
    </row>
    <row r="728" spans="1:33" ht="15.75" customHeight="1">
      <c r="A728" s="21"/>
      <c r="B728" s="21"/>
      <c r="C728" s="21"/>
      <c r="D728" s="35"/>
      <c r="E728" s="21"/>
      <c r="F728" s="21"/>
      <c r="G728" s="21"/>
      <c r="H728" s="21"/>
      <c r="I728" s="21"/>
      <c r="J728" s="21"/>
      <c r="K728" s="21"/>
      <c r="L728" s="37"/>
      <c r="M728" s="21"/>
      <c r="N728" s="21"/>
      <c r="O728" s="21"/>
      <c r="P728" s="21"/>
      <c r="Q728" s="21"/>
      <c r="R728" s="21"/>
      <c r="S728" s="21"/>
      <c r="T728" s="21"/>
      <c r="U728" s="21"/>
      <c r="V728" s="21"/>
      <c r="W728" s="21"/>
      <c r="X728" s="21"/>
      <c r="Y728" s="21"/>
      <c r="Z728" s="21"/>
      <c r="AA728" s="21"/>
      <c r="AB728" s="21"/>
      <c r="AC728" s="21"/>
      <c r="AD728" s="21"/>
      <c r="AE728" s="21"/>
      <c r="AF728" s="21"/>
      <c r="AG728" s="21"/>
    </row>
    <row r="729" spans="1:33" ht="15.75" customHeight="1">
      <c r="A729" s="21"/>
      <c r="B729" s="21"/>
      <c r="C729" s="21"/>
      <c r="D729" s="35"/>
      <c r="E729" s="21"/>
      <c r="F729" s="21"/>
      <c r="G729" s="21"/>
      <c r="H729" s="21"/>
      <c r="I729" s="21"/>
      <c r="J729" s="21"/>
      <c r="K729" s="21"/>
      <c r="L729" s="37"/>
      <c r="M729" s="21"/>
      <c r="N729" s="21"/>
      <c r="O729" s="21"/>
      <c r="P729" s="21"/>
      <c r="Q729" s="21"/>
      <c r="R729" s="21"/>
      <c r="S729" s="21"/>
      <c r="T729" s="21"/>
      <c r="U729" s="21"/>
      <c r="V729" s="21"/>
      <c r="W729" s="21"/>
      <c r="X729" s="21"/>
      <c r="Y729" s="21"/>
      <c r="Z729" s="21"/>
      <c r="AA729" s="21"/>
      <c r="AB729" s="21"/>
      <c r="AC729" s="21"/>
      <c r="AD729" s="21"/>
      <c r="AE729" s="21"/>
      <c r="AF729" s="21"/>
      <c r="AG729" s="21"/>
    </row>
    <row r="730" spans="1:33" ht="15.75" customHeight="1">
      <c r="A730" s="21"/>
      <c r="B730" s="21"/>
      <c r="C730" s="21"/>
      <c r="D730" s="35"/>
      <c r="E730" s="21"/>
      <c r="F730" s="21"/>
      <c r="G730" s="21"/>
      <c r="H730" s="21"/>
      <c r="I730" s="21"/>
      <c r="J730" s="21"/>
      <c r="K730" s="21"/>
      <c r="L730" s="37"/>
      <c r="M730" s="21"/>
      <c r="N730" s="21"/>
      <c r="O730" s="21"/>
      <c r="P730" s="21"/>
      <c r="Q730" s="21"/>
      <c r="R730" s="21"/>
      <c r="S730" s="21"/>
      <c r="T730" s="21"/>
      <c r="U730" s="21"/>
      <c r="V730" s="21"/>
      <c r="W730" s="21"/>
      <c r="X730" s="21"/>
      <c r="Y730" s="21"/>
      <c r="Z730" s="21"/>
      <c r="AA730" s="21"/>
      <c r="AB730" s="21"/>
      <c r="AC730" s="21"/>
      <c r="AD730" s="21"/>
      <c r="AE730" s="21"/>
      <c r="AF730" s="21"/>
      <c r="AG730" s="21"/>
    </row>
    <row r="731" spans="1:33" ht="15.75" customHeight="1">
      <c r="A731" s="21"/>
      <c r="B731" s="21"/>
      <c r="C731" s="21"/>
      <c r="D731" s="35"/>
      <c r="E731" s="21"/>
      <c r="F731" s="21"/>
      <c r="G731" s="21"/>
      <c r="H731" s="21"/>
      <c r="I731" s="21"/>
      <c r="J731" s="21"/>
      <c r="K731" s="21"/>
      <c r="L731" s="37"/>
      <c r="M731" s="21"/>
      <c r="N731" s="21"/>
      <c r="O731" s="21"/>
      <c r="P731" s="21"/>
      <c r="Q731" s="21"/>
      <c r="R731" s="21"/>
      <c r="S731" s="21"/>
      <c r="T731" s="21"/>
      <c r="U731" s="21"/>
      <c r="V731" s="21"/>
      <c r="W731" s="21"/>
      <c r="X731" s="21"/>
      <c r="Y731" s="21"/>
      <c r="Z731" s="21"/>
      <c r="AA731" s="21"/>
      <c r="AB731" s="21"/>
      <c r="AC731" s="21"/>
      <c r="AD731" s="21"/>
      <c r="AE731" s="21"/>
      <c r="AF731" s="21"/>
      <c r="AG731" s="21"/>
    </row>
    <row r="732" spans="1:33" ht="15.75" customHeight="1">
      <c r="A732" s="21"/>
      <c r="B732" s="21"/>
      <c r="C732" s="21"/>
      <c r="D732" s="35"/>
      <c r="E732" s="21"/>
      <c r="F732" s="21"/>
      <c r="G732" s="21"/>
      <c r="H732" s="21"/>
      <c r="I732" s="21"/>
      <c r="J732" s="21"/>
      <c r="K732" s="21"/>
      <c r="L732" s="37"/>
      <c r="M732" s="21"/>
      <c r="N732" s="21"/>
      <c r="O732" s="21"/>
      <c r="P732" s="21"/>
      <c r="Q732" s="21"/>
      <c r="R732" s="21"/>
      <c r="S732" s="21"/>
      <c r="T732" s="21"/>
      <c r="U732" s="21"/>
      <c r="V732" s="21"/>
      <c r="W732" s="21"/>
      <c r="X732" s="21"/>
      <c r="Y732" s="21"/>
      <c r="Z732" s="21"/>
      <c r="AA732" s="21"/>
      <c r="AB732" s="21"/>
      <c r="AC732" s="21"/>
      <c r="AD732" s="21"/>
      <c r="AE732" s="21"/>
      <c r="AF732" s="21"/>
      <c r="AG732" s="21"/>
    </row>
    <row r="733" spans="1:33" ht="15.75" customHeight="1">
      <c r="A733" s="21"/>
      <c r="B733" s="21"/>
      <c r="C733" s="21"/>
      <c r="D733" s="35"/>
      <c r="E733" s="21"/>
      <c r="F733" s="21"/>
      <c r="G733" s="21"/>
      <c r="H733" s="21"/>
      <c r="I733" s="21"/>
      <c r="J733" s="21"/>
      <c r="K733" s="21"/>
      <c r="L733" s="37"/>
      <c r="M733" s="21"/>
      <c r="N733" s="21"/>
      <c r="O733" s="21"/>
      <c r="P733" s="21"/>
      <c r="Q733" s="21"/>
      <c r="R733" s="21"/>
      <c r="S733" s="21"/>
      <c r="T733" s="21"/>
      <c r="U733" s="21"/>
      <c r="V733" s="21"/>
      <c r="W733" s="21"/>
      <c r="X733" s="21"/>
      <c r="Y733" s="21"/>
      <c r="Z733" s="21"/>
      <c r="AA733" s="21"/>
      <c r="AB733" s="21"/>
      <c r="AC733" s="21"/>
      <c r="AD733" s="21"/>
      <c r="AE733" s="21"/>
      <c r="AF733" s="21"/>
      <c r="AG733" s="21"/>
    </row>
    <row r="734" spans="1:33" ht="15.75" customHeight="1">
      <c r="A734" s="21"/>
      <c r="B734" s="21"/>
      <c r="C734" s="21"/>
      <c r="D734" s="35"/>
      <c r="E734" s="21"/>
      <c r="F734" s="21"/>
      <c r="G734" s="21"/>
      <c r="H734" s="21"/>
      <c r="I734" s="21"/>
      <c r="J734" s="21"/>
      <c r="K734" s="21"/>
      <c r="L734" s="37"/>
      <c r="M734" s="21"/>
      <c r="N734" s="21"/>
      <c r="O734" s="21"/>
      <c r="P734" s="21"/>
      <c r="Q734" s="21"/>
      <c r="R734" s="21"/>
      <c r="S734" s="21"/>
      <c r="T734" s="21"/>
      <c r="U734" s="21"/>
      <c r="V734" s="21"/>
      <c r="W734" s="21"/>
      <c r="X734" s="21"/>
      <c r="Y734" s="21"/>
      <c r="Z734" s="21"/>
      <c r="AA734" s="21"/>
      <c r="AB734" s="21"/>
      <c r="AC734" s="21"/>
      <c r="AD734" s="21"/>
      <c r="AE734" s="21"/>
      <c r="AF734" s="21"/>
      <c r="AG734" s="21"/>
    </row>
    <row r="735" spans="1:33" ht="15.75" customHeight="1">
      <c r="A735" s="21"/>
      <c r="B735" s="21"/>
      <c r="C735" s="21"/>
      <c r="D735" s="35"/>
      <c r="E735" s="21"/>
      <c r="F735" s="21"/>
      <c r="G735" s="21"/>
      <c r="H735" s="21"/>
      <c r="I735" s="21"/>
      <c r="J735" s="21"/>
      <c r="K735" s="21"/>
      <c r="L735" s="37"/>
      <c r="M735" s="21"/>
      <c r="N735" s="21"/>
      <c r="O735" s="21"/>
      <c r="P735" s="21"/>
      <c r="Q735" s="21"/>
      <c r="R735" s="21"/>
      <c r="S735" s="21"/>
      <c r="T735" s="21"/>
      <c r="U735" s="21"/>
      <c r="V735" s="21"/>
      <c r="W735" s="21"/>
      <c r="X735" s="21"/>
      <c r="Y735" s="21"/>
      <c r="Z735" s="21"/>
      <c r="AA735" s="21"/>
      <c r="AB735" s="21"/>
      <c r="AC735" s="21"/>
      <c r="AD735" s="21"/>
      <c r="AE735" s="21"/>
      <c r="AF735" s="21"/>
      <c r="AG735" s="21"/>
    </row>
    <row r="736" spans="1:33" ht="15.75" customHeight="1">
      <c r="A736" s="21"/>
      <c r="B736" s="21"/>
      <c r="C736" s="21"/>
      <c r="D736" s="35"/>
      <c r="E736" s="21"/>
      <c r="F736" s="21"/>
      <c r="G736" s="21"/>
      <c r="H736" s="21"/>
      <c r="I736" s="21"/>
      <c r="J736" s="21"/>
      <c r="K736" s="21"/>
      <c r="L736" s="37"/>
      <c r="M736" s="21"/>
      <c r="N736" s="21"/>
      <c r="O736" s="21"/>
      <c r="P736" s="21"/>
      <c r="Q736" s="21"/>
      <c r="R736" s="21"/>
      <c r="S736" s="21"/>
      <c r="T736" s="21"/>
      <c r="U736" s="21"/>
      <c r="V736" s="21"/>
      <c r="W736" s="21"/>
      <c r="X736" s="21"/>
      <c r="Y736" s="21"/>
      <c r="Z736" s="21"/>
      <c r="AA736" s="21"/>
      <c r="AB736" s="21"/>
      <c r="AC736" s="21"/>
      <c r="AD736" s="21"/>
      <c r="AE736" s="21"/>
      <c r="AF736" s="21"/>
      <c r="AG736" s="21"/>
    </row>
    <row r="737" spans="1:33" ht="15.75" customHeight="1">
      <c r="A737" s="21"/>
      <c r="B737" s="21"/>
      <c r="C737" s="21"/>
      <c r="D737" s="35"/>
      <c r="E737" s="21"/>
      <c r="F737" s="21"/>
      <c r="G737" s="21"/>
      <c r="H737" s="21"/>
      <c r="I737" s="21"/>
      <c r="J737" s="21"/>
      <c r="K737" s="21"/>
      <c r="L737" s="37"/>
      <c r="M737" s="21"/>
      <c r="N737" s="21"/>
      <c r="O737" s="21"/>
      <c r="P737" s="21"/>
      <c r="Q737" s="21"/>
      <c r="R737" s="21"/>
      <c r="S737" s="21"/>
      <c r="T737" s="21"/>
      <c r="U737" s="21"/>
      <c r="V737" s="21"/>
      <c r="W737" s="21"/>
      <c r="X737" s="21"/>
      <c r="Y737" s="21"/>
      <c r="Z737" s="21"/>
      <c r="AA737" s="21"/>
      <c r="AB737" s="21"/>
      <c r="AC737" s="21"/>
      <c r="AD737" s="21"/>
      <c r="AE737" s="21"/>
      <c r="AF737" s="21"/>
      <c r="AG737" s="21"/>
    </row>
    <row r="738" spans="1:33" ht="15.75" customHeight="1">
      <c r="A738" s="21"/>
      <c r="B738" s="21"/>
      <c r="C738" s="21"/>
      <c r="D738" s="35"/>
      <c r="E738" s="21"/>
      <c r="F738" s="21"/>
      <c r="G738" s="21"/>
      <c r="H738" s="21"/>
      <c r="I738" s="21"/>
      <c r="J738" s="21"/>
      <c r="K738" s="21"/>
      <c r="L738" s="37"/>
      <c r="M738" s="21"/>
      <c r="N738" s="21"/>
      <c r="O738" s="21"/>
      <c r="P738" s="21"/>
      <c r="Q738" s="21"/>
      <c r="R738" s="21"/>
      <c r="S738" s="21"/>
      <c r="T738" s="21"/>
      <c r="U738" s="21"/>
      <c r="V738" s="21"/>
      <c r="W738" s="21"/>
      <c r="X738" s="21"/>
      <c r="Y738" s="21"/>
      <c r="Z738" s="21"/>
      <c r="AA738" s="21"/>
      <c r="AB738" s="21"/>
      <c r="AC738" s="21"/>
      <c r="AD738" s="21"/>
      <c r="AE738" s="21"/>
      <c r="AF738" s="21"/>
      <c r="AG738" s="21"/>
    </row>
    <row r="739" spans="1:33" ht="15.75" customHeight="1">
      <c r="A739" s="21"/>
      <c r="B739" s="21"/>
      <c r="C739" s="21"/>
      <c r="D739" s="35"/>
      <c r="E739" s="21"/>
      <c r="F739" s="21"/>
      <c r="G739" s="21"/>
      <c r="H739" s="21"/>
      <c r="I739" s="21"/>
      <c r="J739" s="21"/>
      <c r="K739" s="21"/>
      <c r="L739" s="37"/>
      <c r="M739" s="21"/>
      <c r="N739" s="21"/>
      <c r="O739" s="21"/>
      <c r="P739" s="21"/>
      <c r="Q739" s="21"/>
      <c r="R739" s="21"/>
      <c r="S739" s="21"/>
      <c r="T739" s="21"/>
      <c r="U739" s="21"/>
      <c r="V739" s="21"/>
      <c r="W739" s="21"/>
      <c r="X739" s="21"/>
      <c r="Y739" s="21"/>
      <c r="Z739" s="21"/>
      <c r="AA739" s="21"/>
      <c r="AB739" s="21"/>
      <c r="AC739" s="21"/>
      <c r="AD739" s="21"/>
      <c r="AE739" s="21"/>
      <c r="AF739" s="21"/>
      <c r="AG739" s="21"/>
    </row>
    <row r="740" spans="1:33" ht="15.75" customHeight="1">
      <c r="A740" s="21"/>
      <c r="B740" s="21"/>
      <c r="C740" s="21"/>
      <c r="D740" s="35"/>
      <c r="E740" s="21"/>
      <c r="F740" s="21"/>
      <c r="G740" s="21"/>
      <c r="H740" s="21"/>
      <c r="I740" s="21"/>
      <c r="J740" s="21"/>
      <c r="K740" s="21"/>
      <c r="L740" s="37"/>
      <c r="M740" s="21"/>
      <c r="N740" s="21"/>
      <c r="O740" s="21"/>
      <c r="P740" s="21"/>
      <c r="Q740" s="21"/>
      <c r="R740" s="21"/>
      <c r="S740" s="21"/>
      <c r="T740" s="21"/>
      <c r="U740" s="21"/>
      <c r="V740" s="21"/>
      <c r="W740" s="21"/>
      <c r="X740" s="21"/>
      <c r="Y740" s="21"/>
      <c r="Z740" s="21"/>
      <c r="AA740" s="21"/>
      <c r="AB740" s="21"/>
      <c r="AC740" s="21"/>
      <c r="AD740" s="21"/>
      <c r="AE740" s="21"/>
      <c r="AF740" s="21"/>
      <c r="AG740" s="21"/>
    </row>
    <row r="741" spans="1:33" ht="15.75" customHeight="1">
      <c r="A741" s="21"/>
      <c r="B741" s="21"/>
      <c r="C741" s="21"/>
      <c r="D741" s="35"/>
      <c r="E741" s="21"/>
      <c r="F741" s="21"/>
      <c r="G741" s="21"/>
      <c r="H741" s="21"/>
      <c r="I741" s="21"/>
      <c r="J741" s="21"/>
      <c r="K741" s="21"/>
      <c r="L741" s="37"/>
      <c r="M741" s="21"/>
      <c r="N741" s="21"/>
      <c r="O741" s="21"/>
      <c r="P741" s="21"/>
      <c r="Q741" s="21"/>
      <c r="R741" s="21"/>
      <c r="S741" s="21"/>
      <c r="T741" s="21"/>
      <c r="U741" s="21"/>
      <c r="V741" s="21"/>
      <c r="W741" s="21"/>
      <c r="X741" s="21"/>
      <c r="Y741" s="21"/>
      <c r="Z741" s="21"/>
      <c r="AA741" s="21"/>
      <c r="AB741" s="21"/>
      <c r="AC741" s="21"/>
      <c r="AD741" s="21"/>
      <c r="AE741" s="21"/>
      <c r="AF741" s="21"/>
      <c r="AG741" s="21"/>
    </row>
    <row r="742" spans="1:33" ht="15.75" customHeight="1">
      <c r="A742" s="21"/>
      <c r="B742" s="21"/>
      <c r="C742" s="21"/>
      <c r="D742" s="35"/>
      <c r="E742" s="21"/>
      <c r="F742" s="21"/>
      <c r="G742" s="21"/>
      <c r="H742" s="21"/>
      <c r="I742" s="21"/>
      <c r="J742" s="21"/>
      <c r="K742" s="21"/>
      <c r="L742" s="37"/>
      <c r="M742" s="21"/>
      <c r="N742" s="21"/>
      <c r="O742" s="21"/>
      <c r="P742" s="21"/>
      <c r="Q742" s="21"/>
      <c r="R742" s="21"/>
      <c r="S742" s="21"/>
      <c r="T742" s="21"/>
      <c r="U742" s="21"/>
      <c r="V742" s="21"/>
      <c r="W742" s="21"/>
      <c r="X742" s="21"/>
      <c r="Y742" s="21"/>
      <c r="Z742" s="21"/>
      <c r="AA742" s="21"/>
      <c r="AB742" s="21"/>
      <c r="AC742" s="21"/>
      <c r="AD742" s="21"/>
      <c r="AE742" s="21"/>
      <c r="AF742" s="21"/>
      <c r="AG742" s="21"/>
    </row>
    <row r="743" spans="1:33" ht="15.75" customHeight="1">
      <c r="A743" s="21"/>
      <c r="B743" s="21"/>
      <c r="C743" s="21"/>
      <c r="D743" s="35"/>
      <c r="E743" s="21"/>
      <c r="F743" s="21"/>
      <c r="G743" s="21"/>
      <c r="H743" s="21"/>
      <c r="I743" s="21"/>
      <c r="J743" s="21"/>
      <c r="K743" s="21"/>
      <c r="L743" s="37"/>
      <c r="M743" s="21"/>
      <c r="N743" s="21"/>
      <c r="O743" s="21"/>
      <c r="P743" s="21"/>
      <c r="Q743" s="21"/>
      <c r="R743" s="21"/>
      <c r="S743" s="21"/>
      <c r="T743" s="21"/>
      <c r="U743" s="21"/>
      <c r="V743" s="21"/>
      <c r="W743" s="21"/>
      <c r="X743" s="21"/>
      <c r="Y743" s="21"/>
      <c r="Z743" s="21"/>
      <c r="AA743" s="21"/>
      <c r="AB743" s="21"/>
      <c r="AC743" s="21"/>
      <c r="AD743" s="21"/>
      <c r="AE743" s="21"/>
      <c r="AF743" s="21"/>
      <c r="AG743" s="21"/>
    </row>
    <row r="744" spans="1:33" ht="15.75" customHeight="1">
      <c r="A744" s="21"/>
      <c r="B744" s="21"/>
      <c r="C744" s="21"/>
      <c r="D744" s="35"/>
      <c r="E744" s="21"/>
      <c r="F744" s="21"/>
      <c r="G744" s="21"/>
      <c r="H744" s="21"/>
      <c r="I744" s="21"/>
      <c r="J744" s="21"/>
      <c r="K744" s="21"/>
      <c r="L744" s="37"/>
      <c r="M744" s="21"/>
      <c r="N744" s="21"/>
      <c r="O744" s="21"/>
      <c r="P744" s="21"/>
      <c r="Q744" s="21"/>
      <c r="R744" s="21"/>
      <c r="S744" s="21"/>
      <c r="T744" s="21"/>
      <c r="U744" s="21"/>
      <c r="V744" s="21"/>
      <c r="W744" s="21"/>
      <c r="X744" s="21"/>
      <c r="Y744" s="21"/>
      <c r="Z744" s="21"/>
      <c r="AA744" s="21"/>
      <c r="AB744" s="21"/>
      <c r="AC744" s="21"/>
      <c r="AD744" s="21"/>
      <c r="AE744" s="21"/>
      <c r="AF744" s="21"/>
      <c r="AG744" s="21"/>
    </row>
    <row r="745" spans="1:33" ht="15.75" customHeight="1">
      <c r="A745" s="21"/>
      <c r="B745" s="21"/>
      <c r="C745" s="21"/>
      <c r="D745" s="35"/>
      <c r="E745" s="21"/>
      <c r="F745" s="21"/>
      <c r="G745" s="21"/>
      <c r="H745" s="21"/>
      <c r="I745" s="21"/>
      <c r="J745" s="21"/>
      <c r="K745" s="21"/>
      <c r="L745" s="37"/>
      <c r="M745" s="21"/>
      <c r="N745" s="21"/>
      <c r="O745" s="21"/>
      <c r="P745" s="21"/>
      <c r="Q745" s="21"/>
      <c r="R745" s="21"/>
      <c r="S745" s="21"/>
      <c r="T745" s="21"/>
      <c r="U745" s="21"/>
      <c r="V745" s="21"/>
      <c r="W745" s="21"/>
      <c r="X745" s="21"/>
      <c r="Y745" s="21"/>
      <c r="Z745" s="21"/>
      <c r="AA745" s="21"/>
      <c r="AB745" s="21"/>
      <c r="AC745" s="21"/>
      <c r="AD745" s="21"/>
      <c r="AE745" s="21"/>
      <c r="AF745" s="21"/>
      <c r="AG745" s="21"/>
    </row>
    <row r="746" spans="1:33" ht="15.75" customHeight="1">
      <c r="A746" s="21"/>
      <c r="B746" s="21"/>
      <c r="C746" s="21"/>
      <c r="D746" s="35"/>
      <c r="E746" s="21"/>
      <c r="F746" s="21"/>
      <c r="G746" s="21"/>
      <c r="H746" s="21"/>
      <c r="I746" s="21"/>
      <c r="J746" s="21"/>
      <c r="K746" s="21"/>
      <c r="L746" s="37"/>
      <c r="M746" s="21"/>
      <c r="N746" s="21"/>
      <c r="O746" s="21"/>
      <c r="P746" s="21"/>
      <c r="Q746" s="21"/>
      <c r="R746" s="21"/>
      <c r="S746" s="21"/>
      <c r="T746" s="21"/>
      <c r="U746" s="21"/>
      <c r="V746" s="21"/>
      <c r="W746" s="21"/>
      <c r="X746" s="21"/>
      <c r="Y746" s="21"/>
      <c r="Z746" s="21"/>
      <c r="AA746" s="21"/>
      <c r="AB746" s="21"/>
      <c r="AC746" s="21"/>
      <c r="AD746" s="21"/>
      <c r="AE746" s="21"/>
      <c r="AF746" s="21"/>
      <c r="AG746" s="21"/>
    </row>
    <row r="747" spans="1:33" ht="15.75" customHeight="1">
      <c r="A747" s="21"/>
      <c r="B747" s="21"/>
      <c r="C747" s="21"/>
      <c r="D747" s="35"/>
      <c r="E747" s="21"/>
      <c r="F747" s="21"/>
      <c r="G747" s="21"/>
      <c r="H747" s="21"/>
      <c r="I747" s="21"/>
      <c r="J747" s="21"/>
      <c r="K747" s="21"/>
      <c r="L747" s="37"/>
      <c r="M747" s="21"/>
      <c r="N747" s="21"/>
      <c r="O747" s="21"/>
      <c r="P747" s="21"/>
      <c r="Q747" s="21"/>
      <c r="R747" s="21"/>
      <c r="S747" s="21"/>
      <c r="T747" s="21"/>
      <c r="U747" s="21"/>
      <c r="V747" s="21"/>
      <c r="W747" s="21"/>
      <c r="X747" s="21"/>
      <c r="Y747" s="21"/>
      <c r="Z747" s="21"/>
      <c r="AA747" s="21"/>
      <c r="AB747" s="21"/>
      <c r="AC747" s="21"/>
      <c r="AD747" s="21"/>
      <c r="AE747" s="21"/>
      <c r="AF747" s="21"/>
      <c r="AG747" s="21"/>
    </row>
    <row r="748" spans="1:33" ht="15.75" customHeight="1">
      <c r="A748" s="21"/>
      <c r="B748" s="21"/>
      <c r="C748" s="21"/>
      <c r="D748" s="35"/>
      <c r="E748" s="21"/>
      <c r="F748" s="21"/>
      <c r="G748" s="21"/>
      <c r="H748" s="21"/>
      <c r="I748" s="21"/>
      <c r="J748" s="21"/>
      <c r="K748" s="21"/>
      <c r="L748" s="37"/>
      <c r="M748" s="21"/>
      <c r="N748" s="21"/>
      <c r="O748" s="21"/>
      <c r="P748" s="21"/>
      <c r="Q748" s="21"/>
      <c r="R748" s="21"/>
      <c r="S748" s="21"/>
      <c r="T748" s="21"/>
      <c r="U748" s="21"/>
      <c r="V748" s="21"/>
      <c r="W748" s="21"/>
      <c r="X748" s="21"/>
      <c r="Y748" s="21"/>
      <c r="Z748" s="21"/>
      <c r="AA748" s="21"/>
      <c r="AB748" s="21"/>
      <c r="AC748" s="21"/>
      <c r="AD748" s="21"/>
      <c r="AE748" s="21"/>
      <c r="AF748" s="21"/>
      <c r="AG748" s="21"/>
    </row>
    <row r="749" spans="1:33" ht="15.75" customHeight="1">
      <c r="A749" s="21"/>
      <c r="B749" s="21"/>
      <c r="C749" s="21"/>
      <c r="D749" s="35"/>
      <c r="E749" s="21"/>
      <c r="F749" s="21"/>
      <c r="G749" s="21"/>
      <c r="H749" s="21"/>
      <c r="I749" s="21"/>
      <c r="J749" s="21"/>
      <c r="K749" s="21"/>
      <c r="L749" s="37"/>
      <c r="M749" s="21"/>
      <c r="N749" s="21"/>
      <c r="O749" s="21"/>
      <c r="P749" s="21"/>
      <c r="Q749" s="21"/>
      <c r="R749" s="21"/>
      <c r="S749" s="21"/>
      <c r="T749" s="21"/>
      <c r="U749" s="21"/>
      <c r="V749" s="21"/>
      <c r="W749" s="21"/>
      <c r="X749" s="21"/>
      <c r="Y749" s="21"/>
      <c r="Z749" s="21"/>
      <c r="AA749" s="21"/>
      <c r="AB749" s="21"/>
      <c r="AC749" s="21"/>
      <c r="AD749" s="21"/>
      <c r="AE749" s="21"/>
      <c r="AF749" s="21"/>
      <c r="AG749" s="21"/>
    </row>
    <row r="750" spans="1:33" ht="15.75" customHeight="1">
      <c r="A750" s="21"/>
      <c r="B750" s="21"/>
      <c r="C750" s="21"/>
      <c r="D750" s="35"/>
      <c r="E750" s="21"/>
      <c r="F750" s="21"/>
      <c r="G750" s="21"/>
      <c r="H750" s="21"/>
      <c r="I750" s="21"/>
      <c r="J750" s="21"/>
      <c r="K750" s="21"/>
      <c r="L750" s="37"/>
      <c r="M750" s="21"/>
      <c r="N750" s="21"/>
      <c r="O750" s="21"/>
      <c r="P750" s="21"/>
      <c r="Q750" s="21"/>
      <c r="R750" s="21"/>
      <c r="S750" s="21"/>
      <c r="T750" s="21"/>
      <c r="U750" s="21"/>
      <c r="V750" s="21"/>
      <c r="W750" s="21"/>
      <c r="X750" s="21"/>
      <c r="Y750" s="21"/>
      <c r="Z750" s="21"/>
      <c r="AA750" s="21"/>
      <c r="AB750" s="21"/>
      <c r="AC750" s="21"/>
      <c r="AD750" s="21"/>
      <c r="AE750" s="21"/>
      <c r="AF750" s="21"/>
      <c r="AG750" s="21"/>
    </row>
    <row r="751" spans="1:33" ht="15.75" customHeight="1">
      <c r="A751" s="21"/>
      <c r="B751" s="21"/>
      <c r="C751" s="21"/>
      <c r="D751" s="35"/>
      <c r="E751" s="21"/>
      <c r="F751" s="21"/>
      <c r="G751" s="21"/>
      <c r="H751" s="21"/>
      <c r="I751" s="21"/>
      <c r="J751" s="21"/>
      <c r="K751" s="21"/>
      <c r="L751" s="37"/>
      <c r="M751" s="21"/>
      <c r="N751" s="21"/>
      <c r="O751" s="21"/>
      <c r="P751" s="21"/>
      <c r="Q751" s="21"/>
      <c r="R751" s="21"/>
      <c r="S751" s="21"/>
      <c r="T751" s="21"/>
      <c r="U751" s="21"/>
      <c r="V751" s="21"/>
      <c r="W751" s="21"/>
      <c r="X751" s="21"/>
      <c r="Y751" s="21"/>
      <c r="Z751" s="21"/>
      <c r="AA751" s="21"/>
      <c r="AB751" s="21"/>
      <c r="AC751" s="21"/>
      <c r="AD751" s="21"/>
      <c r="AE751" s="21"/>
      <c r="AF751" s="21"/>
      <c r="AG751" s="21"/>
    </row>
    <row r="752" spans="1:33" ht="15.75" customHeight="1">
      <c r="A752" s="21"/>
      <c r="B752" s="21"/>
      <c r="C752" s="21"/>
      <c r="D752" s="35"/>
      <c r="E752" s="21"/>
      <c r="F752" s="21"/>
      <c r="G752" s="21"/>
      <c r="H752" s="21"/>
      <c r="I752" s="21"/>
      <c r="J752" s="21"/>
      <c r="K752" s="21"/>
      <c r="L752" s="37"/>
      <c r="M752" s="21"/>
      <c r="N752" s="21"/>
      <c r="O752" s="21"/>
      <c r="P752" s="21"/>
      <c r="Q752" s="21"/>
      <c r="R752" s="21"/>
      <c r="S752" s="21"/>
      <c r="T752" s="21"/>
      <c r="U752" s="21"/>
      <c r="V752" s="21"/>
      <c r="W752" s="21"/>
      <c r="X752" s="21"/>
      <c r="Y752" s="21"/>
      <c r="Z752" s="21"/>
      <c r="AA752" s="21"/>
      <c r="AB752" s="21"/>
      <c r="AC752" s="21"/>
      <c r="AD752" s="21"/>
      <c r="AE752" s="21"/>
      <c r="AF752" s="21"/>
      <c r="AG752" s="21"/>
    </row>
    <row r="753" spans="1:33" ht="15.75" customHeight="1">
      <c r="A753" s="21"/>
      <c r="B753" s="21"/>
      <c r="C753" s="21"/>
      <c r="D753" s="35"/>
      <c r="E753" s="21"/>
      <c r="F753" s="21"/>
      <c r="G753" s="21"/>
      <c r="H753" s="21"/>
      <c r="I753" s="21"/>
      <c r="J753" s="21"/>
      <c r="K753" s="21"/>
      <c r="L753" s="37"/>
      <c r="M753" s="21"/>
      <c r="N753" s="21"/>
      <c r="O753" s="21"/>
      <c r="P753" s="21"/>
      <c r="Q753" s="21"/>
      <c r="R753" s="21"/>
      <c r="S753" s="21"/>
      <c r="T753" s="21"/>
      <c r="U753" s="21"/>
      <c r="V753" s="21"/>
      <c r="W753" s="21"/>
      <c r="X753" s="21"/>
      <c r="Y753" s="21"/>
      <c r="Z753" s="21"/>
      <c r="AA753" s="21"/>
      <c r="AB753" s="21"/>
      <c r="AC753" s="21"/>
      <c r="AD753" s="21"/>
      <c r="AE753" s="21"/>
      <c r="AF753" s="21"/>
      <c r="AG753" s="21"/>
    </row>
    <row r="754" spans="1:33" ht="15.75" customHeight="1">
      <c r="A754" s="21"/>
      <c r="B754" s="21"/>
      <c r="C754" s="21"/>
      <c r="D754" s="35"/>
      <c r="E754" s="21"/>
      <c r="F754" s="21"/>
      <c r="G754" s="21"/>
      <c r="H754" s="21"/>
      <c r="I754" s="21"/>
      <c r="J754" s="21"/>
      <c r="K754" s="21"/>
      <c r="L754" s="37"/>
      <c r="M754" s="21"/>
      <c r="N754" s="21"/>
      <c r="O754" s="21"/>
      <c r="P754" s="21"/>
      <c r="Q754" s="21"/>
      <c r="R754" s="21"/>
      <c r="S754" s="21"/>
      <c r="T754" s="21"/>
      <c r="U754" s="21"/>
      <c r="V754" s="21"/>
      <c r="W754" s="21"/>
      <c r="X754" s="21"/>
      <c r="Y754" s="21"/>
      <c r="Z754" s="21"/>
      <c r="AA754" s="21"/>
      <c r="AB754" s="21"/>
      <c r="AC754" s="21"/>
      <c r="AD754" s="21"/>
      <c r="AE754" s="21"/>
      <c r="AF754" s="21"/>
      <c r="AG754" s="21"/>
    </row>
    <row r="755" spans="1:33" ht="15.75" customHeight="1">
      <c r="A755" s="21"/>
      <c r="B755" s="21"/>
      <c r="C755" s="21"/>
      <c r="D755" s="35"/>
      <c r="E755" s="21"/>
      <c r="F755" s="21"/>
      <c r="G755" s="21"/>
      <c r="H755" s="21"/>
      <c r="I755" s="21"/>
      <c r="J755" s="21"/>
      <c r="K755" s="21"/>
      <c r="L755" s="37"/>
      <c r="M755" s="21"/>
      <c r="N755" s="21"/>
      <c r="O755" s="21"/>
      <c r="P755" s="21"/>
      <c r="Q755" s="21"/>
      <c r="R755" s="21"/>
      <c r="S755" s="21"/>
      <c r="T755" s="21"/>
      <c r="U755" s="21"/>
      <c r="V755" s="21"/>
      <c r="W755" s="21"/>
      <c r="X755" s="21"/>
      <c r="Y755" s="21"/>
      <c r="Z755" s="21"/>
      <c r="AA755" s="21"/>
      <c r="AB755" s="21"/>
      <c r="AC755" s="21"/>
      <c r="AD755" s="21"/>
      <c r="AE755" s="21"/>
      <c r="AF755" s="21"/>
      <c r="AG755" s="21"/>
    </row>
    <row r="756" spans="1:33" ht="15.75" customHeight="1">
      <c r="A756" s="21"/>
      <c r="B756" s="21"/>
      <c r="C756" s="21"/>
      <c r="D756" s="35"/>
      <c r="E756" s="21"/>
      <c r="F756" s="21"/>
      <c r="G756" s="21"/>
      <c r="H756" s="21"/>
      <c r="I756" s="21"/>
      <c r="J756" s="21"/>
      <c r="K756" s="21"/>
      <c r="L756" s="37"/>
      <c r="M756" s="21"/>
      <c r="N756" s="21"/>
      <c r="O756" s="21"/>
      <c r="P756" s="21"/>
      <c r="Q756" s="21"/>
      <c r="R756" s="21"/>
      <c r="S756" s="21"/>
      <c r="T756" s="21"/>
      <c r="U756" s="21"/>
      <c r="V756" s="21"/>
      <c r="W756" s="21"/>
      <c r="X756" s="21"/>
      <c r="Y756" s="21"/>
      <c r="Z756" s="21"/>
      <c r="AA756" s="21"/>
      <c r="AB756" s="21"/>
      <c r="AC756" s="21"/>
      <c r="AD756" s="21"/>
      <c r="AE756" s="21"/>
      <c r="AF756" s="21"/>
      <c r="AG756" s="21"/>
    </row>
    <row r="757" spans="1:33" ht="15.75" customHeight="1">
      <c r="A757" s="21"/>
      <c r="B757" s="21"/>
      <c r="C757" s="21"/>
      <c r="D757" s="35"/>
      <c r="E757" s="21"/>
      <c r="F757" s="21"/>
      <c r="G757" s="21"/>
      <c r="H757" s="21"/>
      <c r="I757" s="21"/>
      <c r="J757" s="21"/>
      <c r="K757" s="21"/>
      <c r="L757" s="37"/>
      <c r="M757" s="21"/>
      <c r="N757" s="21"/>
      <c r="O757" s="21"/>
      <c r="P757" s="21"/>
      <c r="Q757" s="21"/>
      <c r="R757" s="21"/>
      <c r="S757" s="21"/>
      <c r="T757" s="21"/>
      <c r="U757" s="21"/>
      <c r="V757" s="21"/>
      <c r="W757" s="21"/>
      <c r="X757" s="21"/>
      <c r="Y757" s="21"/>
      <c r="Z757" s="21"/>
      <c r="AA757" s="21"/>
      <c r="AB757" s="21"/>
      <c r="AC757" s="21"/>
      <c r="AD757" s="21"/>
      <c r="AE757" s="21"/>
      <c r="AF757" s="21"/>
      <c r="AG757" s="21"/>
    </row>
    <row r="758" spans="1:33" ht="15.75" customHeight="1">
      <c r="A758" s="21"/>
      <c r="B758" s="21"/>
      <c r="C758" s="21"/>
      <c r="D758" s="35"/>
      <c r="E758" s="21"/>
      <c r="F758" s="21"/>
      <c r="G758" s="21"/>
      <c r="H758" s="21"/>
      <c r="I758" s="21"/>
      <c r="J758" s="21"/>
      <c r="K758" s="21"/>
      <c r="L758" s="37"/>
      <c r="M758" s="21"/>
      <c r="N758" s="21"/>
      <c r="O758" s="21"/>
      <c r="P758" s="21"/>
      <c r="Q758" s="21"/>
      <c r="R758" s="21"/>
      <c r="S758" s="21"/>
      <c r="T758" s="21"/>
      <c r="U758" s="21"/>
      <c r="V758" s="21"/>
      <c r="W758" s="21"/>
      <c r="X758" s="21"/>
      <c r="Y758" s="21"/>
      <c r="Z758" s="21"/>
      <c r="AA758" s="21"/>
      <c r="AB758" s="21"/>
      <c r="AC758" s="21"/>
      <c r="AD758" s="21"/>
      <c r="AE758" s="21"/>
      <c r="AF758" s="21"/>
      <c r="AG758" s="21"/>
    </row>
    <row r="759" spans="1:33" ht="15.75" customHeight="1">
      <c r="A759" s="21"/>
      <c r="B759" s="21"/>
      <c r="C759" s="21"/>
      <c r="D759" s="35"/>
      <c r="E759" s="21"/>
      <c r="F759" s="21"/>
      <c r="G759" s="21"/>
      <c r="H759" s="21"/>
      <c r="I759" s="21"/>
      <c r="J759" s="21"/>
      <c r="K759" s="21"/>
      <c r="L759" s="37"/>
      <c r="M759" s="21"/>
      <c r="N759" s="21"/>
      <c r="O759" s="21"/>
      <c r="P759" s="21"/>
      <c r="Q759" s="21"/>
      <c r="R759" s="21"/>
      <c r="S759" s="21"/>
      <c r="T759" s="21"/>
      <c r="U759" s="21"/>
      <c r="V759" s="21"/>
      <c r="W759" s="21"/>
      <c r="X759" s="21"/>
      <c r="Y759" s="21"/>
      <c r="Z759" s="21"/>
      <c r="AA759" s="21"/>
      <c r="AB759" s="21"/>
      <c r="AC759" s="21"/>
      <c r="AD759" s="21"/>
      <c r="AE759" s="21"/>
      <c r="AF759" s="21"/>
      <c r="AG759" s="21"/>
    </row>
    <row r="760" spans="1:33" ht="15.75" customHeight="1">
      <c r="A760" s="21"/>
      <c r="B760" s="21"/>
      <c r="C760" s="21"/>
      <c r="D760" s="35"/>
      <c r="E760" s="21"/>
      <c r="F760" s="21"/>
      <c r="G760" s="21"/>
      <c r="H760" s="21"/>
      <c r="I760" s="21"/>
      <c r="J760" s="21"/>
      <c r="K760" s="21"/>
      <c r="L760" s="37"/>
      <c r="M760" s="21"/>
      <c r="N760" s="21"/>
      <c r="O760" s="21"/>
      <c r="P760" s="21"/>
      <c r="Q760" s="21"/>
      <c r="R760" s="21"/>
      <c r="S760" s="21"/>
      <c r="T760" s="21"/>
      <c r="U760" s="21"/>
      <c r="V760" s="21"/>
      <c r="W760" s="21"/>
      <c r="X760" s="21"/>
      <c r="Y760" s="21"/>
      <c r="Z760" s="21"/>
      <c r="AA760" s="21"/>
      <c r="AB760" s="21"/>
      <c r="AC760" s="21"/>
      <c r="AD760" s="21"/>
      <c r="AE760" s="21"/>
      <c r="AF760" s="21"/>
      <c r="AG760" s="21"/>
    </row>
    <row r="761" spans="1:33" ht="15.75" customHeight="1">
      <c r="A761" s="21"/>
      <c r="B761" s="21"/>
      <c r="C761" s="21"/>
      <c r="D761" s="35"/>
      <c r="E761" s="21"/>
      <c r="F761" s="21"/>
      <c r="G761" s="21"/>
      <c r="H761" s="21"/>
      <c r="I761" s="21"/>
      <c r="J761" s="21"/>
      <c r="K761" s="21"/>
      <c r="L761" s="37"/>
      <c r="M761" s="21"/>
      <c r="N761" s="21"/>
      <c r="O761" s="21"/>
      <c r="P761" s="21"/>
      <c r="Q761" s="21"/>
      <c r="R761" s="21"/>
      <c r="S761" s="21"/>
      <c r="T761" s="21"/>
      <c r="U761" s="21"/>
      <c r="V761" s="21"/>
      <c r="W761" s="21"/>
      <c r="X761" s="21"/>
      <c r="Y761" s="21"/>
      <c r="Z761" s="21"/>
      <c r="AA761" s="21"/>
      <c r="AB761" s="21"/>
      <c r="AC761" s="21"/>
      <c r="AD761" s="21"/>
      <c r="AE761" s="21"/>
      <c r="AF761" s="21"/>
      <c r="AG761" s="21"/>
    </row>
    <row r="762" spans="1:33" ht="15.75" customHeight="1">
      <c r="A762" s="21"/>
      <c r="B762" s="21"/>
      <c r="C762" s="21"/>
      <c r="D762" s="35"/>
      <c r="E762" s="21"/>
      <c r="F762" s="21"/>
      <c r="G762" s="21"/>
      <c r="H762" s="21"/>
      <c r="I762" s="21"/>
      <c r="J762" s="21"/>
      <c r="K762" s="21"/>
      <c r="L762" s="37"/>
      <c r="M762" s="21"/>
      <c r="N762" s="21"/>
      <c r="O762" s="21"/>
      <c r="P762" s="21"/>
      <c r="Q762" s="21"/>
      <c r="R762" s="21"/>
      <c r="S762" s="21"/>
      <c r="T762" s="21"/>
      <c r="U762" s="21"/>
      <c r="V762" s="21"/>
      <c r="W762" s="21"/>
      <c r="X762" s="21"/>
      <c r="Y762" s="21"/>
      <c r="Z762" s="21"/>
      <c r="AA762" s="21"/>
      <c r="AB762" s="21"/>
      <c r="AC762" s="21"/>
      <c r="AD762" s="21"/>
      <c r="AE762" s="21"/>
      <c r="AF762" s="21"/>
      <c r="AG762" s="21"/>
    </row>
    <row r="763" spans="1:33" ht="15.75" customHeight="1">
      <c r="A763" s="21"/>
      <c r="B763" s="21"/>
      <c r="C763" s="21"/>
      <c r="D763" s="35"/>
      <c r="E763" s="21"/>
      <c r="F763" s="21"/>
      <c r="G763" s="21"/>
      <c r="H763" s="21"/>
      <c r="I763" s="21"/>
      <c r="J763" s="21"/>
      <c r="K763" s="21"/>
      <c r="L763" s="37"/>
      <c r="M763" s="21"/>
      <c r="N763" s="21"/>
      <c r="O763" s="21"/>
      <c r="P763" s="21"/>
      <c r="Q763" s="21"/>
      <c r="R763" s="21"/>
      <c r="S763" s="21"/>
      <c r="T763" s="21"/>
      <c r="U763" s="21"/>
      <c r="V763" s="21"/>
      <c r="W763" s="21"/>
      <c r="X763" s="21"/>
      <c r="Y763" s="21"/>
      <c r="Z763" s="21"/>
      <c r="AA763" s="21"/>
      <c r="AB763" s="21"/>
      <c r="AC763" s="21"/>
      <c r="AD763" s="21"/>
      <c r="AE763" s="21"/>
      <c r="AF763" s="21"/>
      <c r="AG763" s="21"/>
    </row>
    <row r="764" spans="1:33" ht="15.75" customHeight="1">
      <c r="A764" s="21"/>
      <c r="B764" s="21"/>
      <c r="C764" s="21"/>
      <c r="D764" s="35"/>
      <c r="E764" s="21"/>
      <c r="F764" s="21"/>
      <c r="G764" s="21"/>
      <c r="H764" s="21"/>
      <c r="I764" s="21"/>
      <c r="J764" s="21"/>
      <c r="K764" s="21"/>
      <c r="L764" s="37"/>
      <c r="M764" s="21"/>
      <c r="N764" s="21"/>
      <c r="O764" s="21"/>
      <c r="P764" s="21"/>
      <c r="Q764" s="21"/>
      <c r="R764" s="21"/>
      <c r="S764" s="21"/>
      <c r="T764" s="21"/>
      <c r="U764" s="21"/>
      <c r="V764" s="21"/>
      <c r="W764" s="21"/>
      <c r="X764" s="21"/>
      <c r="Y764" s="21"/>
      <c r="Z764" s="21"/>
      <c r="AA764" s="21"/>
      <c r="AB764" s="21"/>
      <c r="AC764" s="21"/>
      <c r="AD764" s="21"/>
      <c r="AE764" s="21"/>
      <c r="AF764" s="21"/>
      <c r="AG764" s="21"/>
    </row>
    <row r="765" spans="1:33" ht="15.75" customHeight="1">
      <c r="A765" s="21"/>
      <c r="B765" s="21"/>
      <c r="C765" s="21"/>
      <c r="D765" s="35"/>
      <c r="E765" s="21"/>
      <c r="F765" s="21"/>
      <c r="G765" s="21"/>
      <c r="H765" s="21"/>
      <c r="I765" s="21"/>
      <c r="J765" s="21"/>
      <c r="K765" s="21"/>
      <c r="L765" s="37"/>
      <c r="M765" s="21"/>
      <c r="N765" s="21"/>
      <c r="O765" s="21"/>
      <c r="P765" s="21"/>
      <c r="Q765" s="21"/>
      <c r="R765" s="21"/>
      <c r="S765" s="21"/>
      <c r="T765" s="21"/>
      <c r="U765" s="21"/>
      <c r="V765" s="21"/>
      <c r="W765" s="21"/>
      <c r="X765" s="21"/>
      <c r="Y765" s="21"/>
      <c r="Z765" s="21"/>
      <c r="AA765" s="21"/>
      <c r="AB765" s="21"/>
      <c r="AC765" s="21"/>
      <c r="AD765" s="21"/>
      <c r="AE765" s="21"/>
      <c r="AF765" s="21"/>
      <c r="AG765" s="21"/>
    </row>
    <row r="766" spans="1:33" ht="15.75" customHeight="1">
      <c r="A766" s="21"/>
      <c r="B766" s="21"/>
      <c r="C766" s="21"/>
      <c r="D766" s="35"/>
      <c r="E766" s="21"/>
      <c r="F766" s="21"/>
      <c r="G766" s="21"/>
      <c r="H766" s="21"/>
      <c r="I766" s="21"/>
      <c r="J766" s="21"/>
      <c r="K766" s="21"/>
      <c r="L766" s="37"/>
      <c r="M766" s="21"/>
      <c r="N766" s="21"/>
      <c r="O766" s="21"/>
      <c r="P766" s="21"/>
      <c r="Q766" s="21"/>
      <c r="R766" s="21"/>
      <c r="S766" s="21"/>
      <c r="T766" s="21"/>
      <c r="U766" s="21"/>
      <c r="V766" s="21"/>
      <c r="W766" s="21"/>
      <c r="X766" s="21"/>
      <c r="Y766" s="21"/>
      <c r="Z766" s="21"/>
      <c r="AA766" s="21"/>
      <c r="AB766" s="21"/>
      <c r="AC766" s="21"/>
      <c r="AD766" s="21"/>
      <c r="AE766" s="21"/>
      <c r="AF766" s="21"/>
      <c r="AG766" s="21"/>
    </row>
    <row r="767" spans="1:33" ht="15.75" customHeight="1">
      <c r="A767" s="21"/>
      <c r="B767" s="21"/>
      <c r="C767" s="21"/>
      <c r="D767" s="35"/>
      <c r="E767" s="21"/>
      <c r="F767" s="21"/>
      <c r="G767" s="21"/>
      <c r="H767" s="21"/>
      <c r="I767" s="21"/>
      <c r="J767" s="21"/>
      <c r="K767" s="21"/>
      <c r="L767" s="37"/>
      <c r="M767" s="21"/>
      <c r="N767" s="21"/>
      <c r="O767" s="21"/>
      <c r="P767" s="21"/>
      <c r="Q767" s="21"/>
      <c r="R767" s="21"/>
      <c r="S767" s="21"/>
      <c r="T767" s="21"/>
      <c r="U767" s="21"/>
      <c r="V767" s="21"/>
      <c r="W767" s="21"/>
      <c r="X767" s="21"/>
      <c r="Y767" s="21"/>
      <c r="Z767" s="21"/>
      <c r="AA767" s="21"/>
      <c r="AB767" s="21"/>
      <c r="AC767" s="21"/>
      <c r="AD767" s="21"/>
      <c r="AE767" s="21"/>
      <c r="AF767" s="21"/>
      <c r="AG767" s="21"/>
    </row>
    <row r="768" spans="1:33" ht="15.75" customHeight="1">
      <c r="A768" s="21"/>
      <c r="B768" s="21"/>
      <c r="C768" s="21"/>
      <c r="D768" s="35"/>
      <c r="E768" s="21"/>
      <c r="F768" s="21"/>
      <c r="G768" s="21"/>
      <c r="H768" s="21"/>
      <c r="I768" s="21"/>
      <c r="J768" s="21"/>
      <c r="K768" s="21"/>
      <c r="L768" s="37"/>
      <c r="M768" s="21"/>
      <c r="N768" s="21"/>
      <c r="O768" s="21"/>
      <c r="P768" s="21"/>
      <c r="Q768" s="21"/>
      <c r="R768" s="21"/>
      <c r="S768" s="21"/>
      <c r="T768" s="21"/>
      <c r="U768" s="21"/>
      <c r="V768" s="21"/>
      <c r="W768" s="21"/>
      <c r="X768" s="21"/>
      <c r="Y768" s="21"/>
      <c r="Z768" s="21"/>
      <c r="AA768" s="21"/>
      <c r="AB768" s="21"/>
      <c r="AC768" s="21"/>
      <c r="AD768" s="21"/>
      <c r="AE768" s="21"/>
      <c r="AF768" s="21"/>
      <c r="AG768" s="21"/>
    </row>
    <row r="769" spans="1:33" ht="15.75" customHeight="1">
      <c r="A769" s="21"/>
      <c r="B769" s="21"/>
      <c r="C769" s="21"/>
      <c r="D769" s="35"/>
      <c r="E769" s="21"/>
      <c r="F769" s="21"/>
      <c r="G769" s="21"/>
      <c r="H769" s="21"/>
      <c r="I769" s="21"/>
      <c r="J769" s="21"/>
      <c r="K769" s="21"/>
      <c r="L769" s="37"/>
      <c r="M769" s="21"/>
      <c r="N769" s="21"/>
      <c r="O769" s="21"/>
      <c r="P769" s="21"/>
      <c r="Q769" s="21"/>
      <c r="R769" s="21"/>
      <c r="S769" s="21"/>
      <c r="T769" s="21"/>
      <c r="U769" s="21"/>
      <c r="V769" s="21"/>
      <c r="W769" s="21"/>
      <c r="X769" s="21"/>
      <c r="Y769" s="21"/>
      <c r="Z769" s="21"/>
      <c r="AA769" s="21"/>
      <c r="AB769" s="21"/>
      <c r="AC769" s="21"/>
      <c r="AD769" s="21"/>
      <c r="AE769" s="21"/>
      <c r="AF769" s="21"/>
      <c r="AG769" s="21"/>
    </row>
    <row r="770" spans="1:33" ht="15.75" customHeight="1">
      <c r="A770" s="21"/>
      <c r="B770" s="21"/>
      <c r="C770" s="21"/>
      <c r="D770" s="35"/>
      <c r="E770" s="21"/>
      <c r="F770" s="21"/>
      <c r="G770" s="21"/>
      <c r="H770" s="21"/>
      <c r="I770" s="21"/>
      <c r="J770" s="21"/>
      <c r="K770" s="21"/>
      <c r="L770" s="37"/>
      <c r="M770" s="21"/>
      <c r="N770" s="21"/>
      <c r="O770" s="21"/>
      <c r="P770" s="21"/>
      <c r="Q770" s="21"/>
      <c r="R770" s="21"/>
      <c r="S770" s="21"/>
      <c r="T770" s="21"/>
      <c r="U770" s="21"/>
      <c r="V770" s="21"/>
      <c r="W770" s="21"/>
      <c r="X770" s="21"/>
      <c r="Y770" s="21"/>
      <c r="Z770" s="21"/>
      <c r="AA770" s="21"/>
      <c r="AB770" s="21"/>
      <c r="AC770" s="21"/>
      <c r="AD770" s="21"/>
      <c r="AE770" s="21"/>
      <c r="AF770" s="21"/>
      <c r="AG770" s="21"/>
    </row>
    <row r="771" spans="1:33" ht="15.75" customHeight="1">
      <c r="A771" s="21"/>
      <c r="B771" s="21"/>
      <c r="C771" s="21"/>
      <c r="D771" s="35"/>
      <c r="E771" s="21"/>
      <c r="F771" s="21"/>
      <c r="G771" s="21"/>
      <c r="H771" s="21"/>
      <c r="I771" s="21"/>
      <c r="J771" s="21"/>
      <c r="K771" s="21"/>
      <c r="L771" s="37"/>
      <c r="M771" s="21"/>
      <c r="N771" s="21"/>
      <c r="O771" s="21"/>
      <c r="P771" s="21"/>
      <c r="Q771" s="21"/>
      <c r="R771" s="21"/>
      <c r="S771" s="21"/>
      <c r="T771" s="21"/>
      <c r="U771" s="21"/>
      <c r="V771" s="21"/>
      <c r="W771" s="21"/>
      <c r="X771" s="21"/>
      <c r="Y771" s="21"/>
      <c r="Z771" s="21"/>
      <c r="AA771" s="21"/>
      <c r="AB771" s="21"/>
      <c r="AC771" s="21"/>
      <c r="AD771" s="21"/>
      <c r="AE771" s="21"/>
      <c r="AF771" s="21"/>
      <c r="AG771" s="21"/>
    </row>
    <row r="772" spans="1:33" ht="15.75" customHeight="1">
      <c r="A772" s="21"/>
      <c r="B772" s="21"/>
      <c r="C772" s="21"/>
      <c r="D772" s="35"/>
      <c r="E772" s="21"/>
      <c r="F772" s="21"/>
      <c r="G772" s="21"/>
      <c r="H772" s="21"/>
      <c r="I772" s="21"/>
      <c r="J772" s="21"/>
      <c r="K772" s="21"/>
      <c r="L772" s="37"/>
      <c r="M772" s="21"/>
      <c r="N772" s="21"/>
      <c r="O772" s="21"/>
      <c r="P772" s="21"/>
      <c r="Q772" s="21"/>
      <c r="R772" s="21"/>
      <c r="S772" s="21"/>
      <c r="T772" s="21"/>
      <c r="U772" s="21"/>
      <c r="V772" s="21"/>
      <c r="W772" s="21"/>
      <c r="X772" s="21"/>
      <c r="Y772" s="21"/>
      <c r="Z772" s="21"/>
      <c r="AA772" s="21"/>
      <c r="AB772" s="21"/>
      <c r="AC772" s="21"/>
      <c r="AD772" s="21"/>
      <c r="AE772" s="21"/>
      <c r="AF772" s="21"/>
      <c r="AG772" s="21"/>
    </row>
    <row r="773" spans="1:33" ht="15.75" customHeight="1">
      <c r="A773" s="21"/>
      <c r="B773" s="21"/>
      <c r="C773" s="21"/>
      <c r="D773" s="35"/>
      <c r="E773" s="21"/>
      <c r="F773" s="21"/>
      <c r="G773" s="21"/>
      <c r="H773" s="21"/>
      <c r="I773" s="21"/>
      <c r="J773" s="21"/>
      <c r="K773" s="21"/>
      <c r="L773" s="37"/>
      <c r="M773" s="21"/>
      <c r="N773" s="21"/>
      <c r="O773" s="21"/>
      <c r="P773" s="21"/>
      <c r="Q773" s="21"/>
      <c r="R773" s="21"/>
      <c r="S773" s="21"/>
      <c r="T773" s="21"/>
      <c r="U773" s="21"/>
      <c r="V773" s="21"/>
      <c r="W773" s="21"/>
      <c r="X773" s="21"/>
      <c r="Y773" s="21"/>
      <c r="Z773" s="21"/>
      <c r="AA773" s="21"/>
      <c r="AB773" s="21"/>
      <c r="AC773" s="21"/>
      <c r="AD773" s="21"/>
      <c r="AE773" s="21"/>
      <c r="AF773" s="21"/>
      <c r="AG773" s="21"/>
    </row>
    <row r="774" spans="1:33" ht="15.75" customHeight="1">
      <c r="A774" s="21"/>
      <c r="B774" s="21"/>
      <c r="C774" s="21"/>
      <c r="D774" s="35"/>
      <c r="E774" s="21"/>
      <c r="F774" s="21"/>
      <c r="G774" s="21"/>
      <c r="H774" s="21"/>
      <c r="I774" s="21"/>
      <c r="J774" s="21"/>
      <c r="K774" s="21"/>
      <c r="L774" s="37"/>
      <c r="M774" s="21"/>
      <c r="N774" s="21"/>
      <c r="O774" s="21"/>
      <c r="P774" s="21"/>
      <c r="Q774" s="21"/>
      <c r="R774" s="21"/>
      <c r="S774" s="21"/>
      <c r="T774" s="21"/>
      <c r="U774" s="21"/>
      <c r="V774" s="21"/>
      <c r="W774" s="21"/>
      <c r="X774" s="21"/>
      <c r="Y774" s="21"/>
      <c r="Z774" s="21"/>
      <c r="AA774" s="21"/>
      <c r="AB774" s="21"/>
      <c r="AC774" s="21"/>
      <c r="AD774" s="21"/>
      <c r="AE774" s="21"/>
      <c r="AF774" s="21"/>
      <c r="AG774" s="21"/>
    </row>
    <row r="775" spans="1:33" ht="15.75" customHeight="1">
      <c r="A775" s="21"/>
      <c r="B775" s="21"/>
      <c r="C775" s="21"/>
      <c r="D775" s="35"/>
      <c r="E775" s="21"/>
      <c r="F775" s="21"/>
      <c r="G775" s="21"/>
      <c r="H775" s="21"/>
      <c r="I775" s="21"/>
      <c r="J775" s="21"/>
      <c r="K775" s="21"/>
      <c r="L775" s="37"/>
      <c r="M775" s="21"/>
      <c r="N775" s="21"/>
      <c r="O775" s="21"/>
      <c r="P775" s="21"/>
      <c r="Q775" s="21"/>
      <c r="R775" s="21"/>
      <c r="S775" s="21"/>
      <c r="T775" s="21"/>
      <c r="U775" s="21"/>
      <c r="V775" s="21"/>
      <c r="W775" s="21"/>
      <c r="X775" s="21"/>
      <c r="Y775" s="21"/>
      <c r="Z775" s="21"/>
      <c r="AA775" s="21"/>
      <c r="AB775" s="21"/>
      <c r="AC775" s="21"/>
      <c r="AD775" s="21"/>
      <c r="AE775" s="21"/>
      <c r="AF775" s="21"/>
      <c r="AG775" s="21"/>
    </row>
    <row r="776" spans="1:33" ht="15.75" customHeight="1">
      <c r="A776" s="21"/>
      <c r="B776" s="21"/>
      <c r="C776" s="21"/>
      <c r="D776" s="35"/>
      <c r="E776" s="21"/>
      <c r="F776" s="21"/>
      <c r="G776" s="21"/>
      <c r="H776" s="21"/>
      <c r="I776" s="21"/>
      <c r="J776" s="21"/>
      <c r="K776" s="21"/>
      <c r="L776" s="37"/>
      <c r="M776" s="21"/>
      <c r="N776" s="21"/>
      <c r="O776" s="21"/>
      <c r="P776" s="21"/>
      <c r="Q776" s="21"/>
      <c r="R776" s="21"/>
      <c r="S776" s="21"/>
      <c r="T776" s="21"/>
      <c r="U776" s="21"/>
      <c r="V776" s="21"/>
      <c r="W776" s="21"/>
      <c r="X776" s="21"/>
      <c r="Y776" s="21"/>
      <c r="Z776" s="21"/>
      <c r="AA776" s="21"/>
      <c r="AB776" s="21"/>
      <c r="AC776" s="21"/>
      <c r="AD776" s="21"/>
      <c r="AE776" s="21"/>
      <c r="AF776" s="21"/>
      <c r="AG776" s="21"/>
    </row>
    <row r="777" spans="1:33" ht="15.75" customHeight="1">
      <c r="A777" s="21"/>
      <c r="B777" s="21"/>
      <c r="C777" s="21"/>
      <c r="D777" s="35"/>
      <c r="E777" s="21"/>
      <c r="F777" s="21"/>
      <c r="G777" s="21"/>
      <c r="H777" s="21"/>
      <c r="I777" s="21"/>
      <c r="J777" s="21"/>
      <c r="K777" s="21"/>
      <c r="L777" s="37"/>
      <c r="M777" s="21"/>
      <c r="N777" s="21"/>
      <c r="O777" s="21"/>
      <c r="P777" s="21"/>
      <c r="Q777" s="21"/>
      <c r="R777" s="21"/>
      <c r="S777" s="21"/>
      <c r="T777" s="21"/>
      <c r="U777" s="21"/>
      <c r="V777" s="21"/>
      <c r="W777" s="21"/>
      <c r="X777" s="21"/>
      <c r="Y777" s="21"/>
      <c r="Z777" s="21"/>
      <c r="AA777" s="21"/>
      <c r="AB777" s="21"/>
      <c r="AC777" s="21"/>
      <c r="AD777" s="21"/>
      <c r="AE777" s="21"/>
      <c r="AF777" s="21"/>
      <c r="AG777" s="21"/>
    </row>
    <row r="778" spans="1:33" ht="15.75" customHeight="1">
      <c r="A778" s="21"/>
      <c r="B778" s="21"/>
      <c r="C778" s="21"/>
      <c r="D778" s="35"/>
      <c r="E778" s="21"/>
      <c r="F778" s="21"/>
      <c r="G778" s="21"/>
      <c r="H778" s="21"/>
      <c r="I778" s="21"/>
      <c r="J778" s="21"/>
      <c r="K778" s="21"/>
      <c r="L778" s="37"/>
      <c r="M778" s="21"/>
      <c r="N778" s="21"/>
      <c r="O778" s="21"/>
      <c r="P778" s="21"/>
      <c r="Q778" s="21"/>
      <c r="R778" s="21"/>
      <c r="S778" s="21"/>
      <c r="T778" s="21"/>
      <c r="U778" s="21"/>
      <c r="V778" s="21"/>
      <c r="W778" s="21"/>
      <c r="X778" s="21"/>
      <c r="Y778" s="21"/>
      <c r="Z778" s="21"/>
      <c r="AA778" s="21"/>
      <c r="AB778" s="21"/>
      <c r="AC778" s="21"/>
      <c r="AD778" s="21"/>
      <c r="AE778" s="21"/>
      <c r="AF778" s="21"/>
      <c r="AG778" s="21"/>
    </row>
    <row r="779" spans="1:33" ht="15.75" customHeight="1">
      <c r="A779" s="21"/>
      <c r="B779" s="21"/>
      <c r="C779" s="21"/>
      <c r="D779" s="35"/>
      <c r="E779" s="21"/>
      <c r="F779" s="21"/>
      <c r="G779" s="21"/>
      <c r="H779" s="21"/>
      <c r="I779" s="21"/>
      <c r="J779" s="21"/>
      <c r="K779" s="21"/>
      <c r="L779" s="37"/>
      <c r="M779" s="21"/>
      <c r="N779" s="21"/>
      <c r="O779" s="21"/>
      <c r="P779" s="21"/>
      <c r="Q779" s="21"/>
      <c r="R779" s="21"/>
      <c r="S779" s="21"/>
      <c r="T779" s="21"/>
      <c r="U779" s="21"/>
      <c r="V779" s="21"/>
      <c r="W779" s="21"/>
      <c r="X779" s="21"/>
      <c r="Y779" s="21"/>
      <c r="Z779" s="21"/>
      <c r="AA779" s="21"/>
      <c r="AB779" s="21"/>
      <c r="AC779" s="21"/>
      <c r="AD779" s="21"/>
      <c r="AE779" s="21"/>
      <c r="AF779" s="21"/>
      <c r="AG779" s="21"/>
    </row>
    <row r="780" spans="1:33" ht="15.75" customHeight="1">
      <c r="A780" s="21"/>
      <c r="B780" s="21"/>
      <c r="C780" s="21"/>
      <c r="D780" s="35"/>
      <c r="E780" s="21"/>
      <c r="F780" s="21"/>
      <c r="G780" s="21"/>
      <c r="H780" s="21"/>
      <c r="I780" s="21"/>
      <c r="J780" s="21"/>
      <c r="K780" s="21"/>
      <c r="L780" s="37"/>
      <c r="M780" s="21"/>
      <c r="N780" s="21"/>
      <c r="O780" s="21"/>
      <c r="P780" s="21"/>
      <c r="Q780" s="21"/>
      <c r="R780" s="21"/>
      <c r="S780" s="21"/>
      <c r="T780" s="21"/>
      <c r="U780" s="21"/>
      <c r="V780" s="21"/>
      <c r="W780" s="21"/>
      <c r="X780" s="21"/>
      <c r="Y780" s="21"/>
      <c r="Z780" s="21"/>
      <c r="AA780" s="21"/>
      <c r="AB780" s="21"/>
      <c r="AC780" s="21"/>
      <c r="AD780" s="21"/>
      <c r="AE780" s="21"/>
      <c r="AF780" s="21"/>
      <c r="AG780" s="21"/>
    </row>
    <row r="781" spans="1:33" ht="15.75" customHeight="1">
      <c r="A781" s="21"/>
      <c r="B781" s="21"/>
      <c r="C781" s="21"/>
      <c r="D781" s="35"/>
      <c r="E781" s="21"/>
      <c r="F781" s="21"/>
      <c r="G781" s="21"/>
      <c r="H781" s="21"/>
      <c r="I781" s="21"/>
      <c r="J781" s="21"/>
      <c r="K781" s="21"/>
      <c r="L781" s="37"/>
      <c r="M781" s="21"/>
      <c r="N781" s="21"/>
      <c r="O781" s="21"/>
      <c r="P781" s="21"/>
      <c r="Q781" s="21"/>
      <c r="R781" s="21"/>
      <c r="S781" s="21"/>
      <c r="T781" s="21"/>
      <c r="U781" s="21"/>
      <c r="V781" s="21"/>
      <c r="W781" s="21"/>
      <c r="X781" s="21"/>
      <c r="Y781" s="21"/>
      <c r="Z781" s="21"/>
      <c r="AA781" s="21"/>
      <c r="AB781" s="21"/>
      <c r="AC781" s="21"/>
      <c r="AD781" s="21"/>
      <c r="AE781" s="21"/>
      <c r="AF781" s="21"/>
      <c r="AG781" s="21"/>
    </row>
    <row r="782" spans="1:33" ht="15.75" customHeight="1">
      <c r="A782" s="21"/>
      <c r="B782" s="21"/>
      <c r="C782" s="21"/>
      <c r="D782" s="35"/>
      <c r="E782" s="21"/>
      <c r="F782" s="21"/>
      <c r="G782" s="21"/>
      <c r="H782" s="21"/>
      <c r="I782" s="21"/>
      <c r="J782" s="21"/>
      <c r="K782" s="21"/>
      <c r="L782" s="37"/>
      <c r="M782" s="21"/>
      <c r="N782" s="21"/>
      <c r="O782" s="21"/>
      <c r="P782" s="21"/>
      <c r="Q782" s="21"/>
      <c r="R782" s="21"/>
      <c r="S782" s="21"/>
      <c r="T782" s="21"/>
      <c r="U782" s="21"/>
      <c r="V782" s="21"/>
      <c r="W782" s="21"/>
      <c r="X782" s="21"/>
      <c r="Y782" s="21"/>
      <c r="Z782" s="21"/>
      <c r="AA782" s="21"/>
      <c r="AB782" s="21"/>
      <c r="AC782" s="21"/>
      <c r="AD782" s="21"/>
      <c r="AE782" s="21"/>
      <c r="AF782" s="21"/>
      <c r="AG782" s="21"/>
    </row>
    <row r="783" spans="1:33" ht="15.75" customHeight="1">
      <c r="A783" s="21"/>
      <c r="B783" s="21"/>
      <c r="C783" s="21"/>
      <c r="D783" s="35"/>
      <c r="E783" s="21"/>
      <c r="F783" s="21"/>
      <c r="G783" s="21"/>
      <c r="H783" s="21"/>
      <c r="I783" s="21"/>
      <c r="J783" s="21"/>
      <c r="K783" s="21"/>
      <c r="L783" s="37"/>
      <c r="M783" s="21"/>
      <c r="N783" s="21"/>
      <c r="O783" s="21"/>
      <c r="P783" s="21"/>
      <c r="Q783" s="21"/>
      <c r="R783" s="21"/>
      <c r="S783" s="21"/>
      <c r="T783" s="21"/>
      <c r="U783" s="21"/>
      <c r="V783" s="21"/>
      <c r="W783" s="21"/>
      <c r="X783" s="21"/>
      <c r="Y783" s="21"/>
      <c r="Z783" s="21"/>
      <c r="AA783" s="21"/>
      <c r="AB783" s="21"/>
      <c r="AC783" s="21"/>
      <c r="AD783" s="21"/>
      <c r="AE783" s="21"/>
      <c r="AF783" s="21"/>
      <c r="AG783" s="21"/>
    </row>
    <row r="784" spans="1:33" ht="15.75" customHeight="1">
      <c r="A784" s="21"/>
      <c r="B784" s="21"/>
      <c r="C784" s="21"/>
      <c r="D784" s="35"/>
      <c r="E784" s="21"/>
      <c r="F784" s="21"/>
      <c r="G784" s="21"/>
      <c r="H784" s="21"/>
      <c r="I784" s="21"/>
      <c r="J784" s="21"/>
      <c r="K784" s="21"/>
      <c r="L784" s="37"/>
      <c r="M784" s="21"/>
      <c r="N784" s="21"/>
      <c r="O784" s="21"/>
      <c r="P784" s="21"/>
      <c r="Q784" s="21"/>
      <c r="R784" s="21"/>
      <c r="S784" s="21"/>
      <c r="T784" s="21"/>
      <c r="U784" s="21"/>
      <c r="V784" s="21"/>
      <c r="W784" s="21"/>
      <c r="X784" s="21"/>
      <c r="Y784" s="21"/>
      <c r="Z784" s="21"/>
      <c r="AA784" s="21"/>
      <c r="AB784" s="21"/>
      <c r="AC784" s="21"/>
      <c r="AD784" s="21"/>
      <c r="AE784" s="21"/>
      <c r="AF784" s="21"/>
      <c r="AG784" s="21"/>
    </row>
    <row r="785" spans="1:33" ht="15.75" customHeight="1">
      <c r="A785" s="21"/>
      <c r="B785" s="21"/>
      <c r="C785" s="21"/>
      <c r="D785" s="35"/>
      <c r="E785" s="21"/>
      <c r="F785" s="21"/>
      <c r="G785" s="21"/>
      <c r="H785" s="21"/>
      <c r="I785" s="21"/>
      <c r="J785" s="21"/>
      <c r="K785" s="21"/>
      <c r="L785" s="37"/>
      <c r="M785" s="21"/>
      <c r="N785" s="21"/>
      <c r="O785" s="21"/>
      <c r="P785" s="21"/>
      <c r="Q785" s="21"/>
      <c r="R785" s="21"/>
      <c r="S785" s="21"/>
      <c r="T785" s="21"/>
      <c r="U785" s="21"/>
      <c r="V785" s="21"/>
      <c r="W785" s="21"/>
      <c r="X785" s="21"/>
      <c r="Y785" s="21"/>
      <c r="Z785" s="21"/>
      <c r="AA785" s="21"/>
      <c r="AB785" s="21"/>
      <c r="AC785" s="21"/>
      <c r="AD785" s="21"/>
      <c r="AE785" s="21"/>
      <c r="AF785" s="21"/>
      <c r="AG785" s="21"/>
    </row>
    <row r="786" spans="1:33" ht="15.75" customHeight="1">
      <c r="A786" s="21"/>
      <c r="B786" s="21"/>
      <c r="C786" s="21"/>
      <c r="D786" s="35"/>
      <c r="E786" s="21"/>
      <c r="F786" s="21"/>
      <c r="G786" s="21"/>
      <c r="H786" s="21"/>
      <c r="I786" s="21"/>
      <c r="J786" s="21"/>
      <c r="K786" s="21"/>
      <c r="L786" s="37"/>
      <c r="M786" s="21"/>
      <c r="N786" s="21"/>
      <c r="O786" s="21"/>
      <c r="P786" s="21"/>
      <c r="Q786" s="21"/>
      <c r="R786" s="21"/>
      <c r="S786" s="21"/>
      <c r="T786" s="21"/>
      <c r="U786" s="21"/>
      <c r="V786" s="21"/>
      <c r="W786" s="21"/>
      <c r="X786" s="21"/>
      <c r="Y786" s="21"/>
      <c r="Z786" s="21"/>
      <c r="AA786" s="21"/>
      <c r="AB786" s="21"/>
      <c r="AC786" s="21"/>
      <c r="AD786" s="21"/>
      <c r="AE786" s="21"/>
      <c r="AF786" s="21"/>
      <c r="AG786" s="21"/>
    </row>
    <row r="787" spans="1:33" ht="15.75" customHeight="1">
      <c r="A787" s="21"/>
      <c r="B787" s="21"/>
      <c r="C787" s="21"/>
      <c r="D787" s="35"/>
      <c r="E787" s="21"/>
      <c r="F787" s="21"/>
      <c r="G787" s="21"/>
      <c r="H787" s="21"/>
      <c r="I787" s="21"/>
      <c r="J787" s="21"/>
      <c r="K787" s="21"/>
      <c r="L787" s="37"/>
      <c r="M787" s="21"/>
      <c r="N787" s="21"/>
      <c r="O787" s="21"/>
      <c r="P787" s="21"/>
      <c r="Q787" s="21"/>
      <c r="R787" s="21"/>
      <c r="S787" s="21"/>
      <c r="T787" s="21"/>
      <c r="U787" s="21"/>
      <c r="V787" s="21"/>
      <c r="W787" s="21"/>
      <c r="X787" s="21"/>
      <c r="Y787" s="21"/>
      <c r="Z787" s="21"/>
      <c r="AA787" s="21"/>
      <c r="AB787" s="21"/>
      <c r="AC787" s="21"/>
      <c r="AD787" s="21"/>
      <c r="AE787" s="21"/>
      <c r="AF787" s="21"/>
      <c r="AG787" s="21"/>
    </row>
    <row r="788" spans="1:33" ht="15.75" customHeight="1">
      <c r="A788" s="21"/>
      <c r="B788" s="21"/>
      <c r="C788" s="21"/>
      <c r="D788" s="35"/>
      <c r="E788" s="21"/>
      <c r="F788" s="21"/>
      <c r="G788" s="21"/>
      <c r="H788" s="21"/>
      <c r="I788" s="21"/>
      <c r="J788" s="21"/>
      <c r="K788" s="21"/>
      <c r="L788" s="37"/>
      <c r="M788" s="21"/>
      <c r="N788" s="21"/>
      <c r="O788" s="21"/>
      <c r="P788" s="21"/>
      <c r="Q788" s="21"/>
      <c r="R788" s="21"/>
      <c r="S788" s="21"/>
      <c r="T788" s="21"/>
      <c r="U788" s="21"/>
      <c r="V788" s="21"/>
      <c r="W788" s="21"/>
      <c r="X788" s="21"/>
      <c r="Y788" s="21"/>
      <c r="Z788" s="21"/>
      <c r="AA788" s="21"/>
      <c r="AB788" s="21"/>
      <c r="AC788" s="21"/>
      <c r="AD788" s="21"/>
      <c r="AE788" s="21"/>
      <c r="AF788" s="21"/>
      <c r="AG788" s="21"/>
    </row>
    <row r="789" spans="1:33" ht="15.75" customHeight="1">
      <c r="A789" s="21"/>
      <c r="B789" s="21"/>
      <c r="C789" s="21"/>
      <c r="D789" s="35"/>
      <c r="E789" s="21"/>
      <c r="F789" s="21"/>
      <c r="G789" s="21"/>
      <c r="H789" s="21"/>
      <c r="I789" s="21"/>
      <c r="J789" s="21"/>
      <c r="K789" s="21"/>
      <c r="L789" s="37"/>
      <c r="M789" s="21"/>
      <c r="N789" s="21"/>
      <c r="O789" s="21"/>
      <c r="P789" s="21"/>
      <c r="Q789" s="21"/>
      <c r="R789" s="21"/>
      <c r="S789" s="21"/>
      <c r="T789" s="21"/>
      <c r="U789" s="21"/>
      <c r="V789" s="21"/>
      <c r="W789" s="21"/>
      <c r="X789" s="21"/>
      <c r="Y789" s="21"/>
      <c r="Z789" s="21"/>
      <c r="AA789" s="21"/>
      <c r="AB789" s="21"/>
      <c r="AC789" s="21"/>
      <c r="AD789" s="21"/>
      <c r="AE789" s="21"/>
      <c r="AF789" s="21"/>
      <c r="AG789" s="21"/>
    </row>
    <row r="790" spans="1:33" ht="15.75" customHeight="1">
      <c r="A790" s="21"/>
      <c r="B790" s="21"/>
      <c r="C790" s="21"/>
      <c r="D790" s="35"/>
      <c r="E790" s="21"/>
      <c r="F790" s="21"/>
      <c r="G790" s="21"/>
      <c r="H790" s="21"/>
      <c r="I790" s="21"/>
      <c r="J790" s="21"/>
      <c r="K790" s="21"/>
      <c r="L790" s="37"/>
      <c r="M790" s="21"/>
      <c r="N790" s="21"/>
      <c r="O790" s="21"/>
      <c r="P790" s="21"/>
      <c r="Q790" s="21"/>
      <c r="R790" s="21"/>
      <c r="S790" s="21"/>
      <c r="T790" s="21"/>
      <c r="U790" s="21"/>
      <c r="V790" s="21"/>
      <c r="W790" s="21"/>
      <c r="X790" s="21"/>
      <c r="Y790" s="21"/>
      <c r="Z790" s="21"/>
      <c r="AA790" s="21"/>
      <c r="AB790" s="21"/>
      <c r="AC790" s="21"/>
      <c r="AD790" s="21"/>
      <c r="AE790" s="21"/>
      <c r="AF790" s="21"/>
      <c r="AG790" s="21"/>
    </row>
    <row r="791" spans="1:33" ht="15.75" customHeight="1">
      <c r="A791" s="21"/>
      <c r="B791" s="21"/>
      <c r="C791" s="21"/>
      <c r="D791" s="35"/>
      <c r="E791" s="21"/>
      <c r="F791" s="21"/>
      <c r="G791" s="21"/>
      <c r="H791" s="21"/>
      <c r="I791" s="21"/>
      <c r="J791" s="21"/>
      <c r="K791" s="21"/>
      <c r="L791" s="37"/>
      <c r="M791" s="21"/>
      <c r="N791" s="21"/>
      <c r="O791" s="21"/>
      <c r="P791" s="21"/>
      <c r="Q791" s="21"/>
      <c r="R791" s="21"/>
      <c r="S791" s="21"/>
      <c r="T791" s="21"/>
      <c r="U791" s="21"/>
      <c r="V791" s="21"/>
      <c r="W791" s="21"/>
      <c r="X791" s="21"/>
      <c r="Y791" s="21"/>
      <c r="Z791" s="21"/>
      <c r="AA791" s="21"/>
      <c r="AB791" s="21"/>
      <c r="AC791" s="21"/>
      <c r="AD791" s="21"/>
      <c r="AE791" s="21"/>
      <c r="AF791" s="21"/>
      <c r="AG791" s="21"/>
    </row>
    <row r="792" spans="1:33" ht="15.75" customHeight="1">
      <c r="A792" s="21"/>
      <c r="B792" s="21"/>
      <c r="C792" s="21"/>
      <c r="D792" s="35"/>
      <c r="E792" s="21"/>
      <c r="F792" s="21"/>
      <c r="G792" s="21"/>
      <c r="H792" s="21"/>
      <c r="I792" s="21"/>
      <c r="J792" s="21"/>
      <c r="K792" s="21"/>
      <c r="L792" s="37"/>
      <c r="M792" s="21"/>
      <c r="N792" s="21"/>
      <c r="O792" s="21"/>
      <c r="P792" s="21"/>
      <c r="Q792" s="21"/>
      <c r="R792" s="21"/>
      <c r="S792" s="21"/>
      <c r="T792" s="21"/>
      <c r="U792" s="21"/>
      <c r="V792" s="21"/>
      <c r="W792" s="21"/>
      <c r="X792" s="21"/>
      <c r="Y792" s="21"/>
      <c r="Z792" s="21"/>
      <c r="AA792" s="21"/>
      <c r="AB792" s="21"/>
      <c r="AC792" s="21"/>
      <c r="AD792" s="21"/>
      <c r="AE792" s="21"/>
      <c r="AF792" s="21"/>
      <c r="AG792" s="21"/>
    </row>
    <row r="793" spans="1:33" ht="15.75" customHeight="1">
      <c r="A793" s="21"/>
      <c r="B793" s="21"/>
      <c r="C793" s="21"/>
      <c r="D793" s="35"/>
      <c r="E793" s="21"/>
      <c r="F793" s="21"/>
      <c r="G793" s="21"/>
      <c r="H793" s="21"/>
      <c r="I793" s="21"/>
      <c r="J793" s="21"/>
      <c r="K793" s="21"/>
      <c r="L793" s="37"/>
      <c r="M793" s="21"/>
      <c r="N793" s="21"/>
      <c r="O793" s="21"/>
      <c r="P793" s="21"/>
      <c r="Q793" s="21"/>
      <c r="R793" s="21"/>
      <c r="S793" s="21"/>
      <c r="T793" s="21"/>
      <c r="U793" s="21"/>
      <c r="V793" s="21"/>
      <c r="W793" s="21"/>
      <c r="X793" s="21"/>
      <c r="Y793" s="21"/>
      <c r="Z793" s="21"/>
      <c r="AA793" s="21"/>
      <c r="AB793" s="21"/>
      <c r="AC793" s="21"/>
      <c r="AD793" s="21"/>
      <c r="AE793" s="21"/>
      <c r="AF793" s="21"/>
      <c r="AG793" s="21"/>
    </row>
    <row r="794" spans="1:33" ht="15.75" customHeight="1">
      <c r="A794" s="21"/>
      <c r="B794" s="21"/>
      <c r="C794" s="21"/>
      <c r="D794" s="35"/>
      <c r="E794" s="21"/>
      <c r="F794" s="21"/>
      <c r="G794" s="21"/>
      <c r="H794" s="21"/>
      <c r="I794" s="21"/>
      <c r="J794" s="21"/>
      <c r="K794" s="21"/>
      <c r="L794" s="37"/>
      <c r="M794" s="21"/>
      <c r="N794" s="21"/>
      <c r="O794" s="21"/>
      <c r="P794" s="21"/>
      <c r="Q794" s="21"/>
      <c r="R794" s="21"/>
      <c r="S794" s="21"/>
      <c r="T794" s="21"/>
      <c r="U794" s="21"/>
      <c r="V794" s="21"/>
      <c r="W794" s="21"/>
      <c r="X794" s="21"/>
      <c r="Y794" s="21"/>
      <c r="Z794" s="21"/>
      <c r="AA794" s="21"/>
      <c r="AB794" s="21"/>
      <c r="AC794" s="21"/>
      <c r="AD794" s="21"/>
      <c r="AE794" s="21"/>
      <c r="AF794" s="21"/>
      <c r="AG794" s="21"/>
    </row>
    <row r="795" spans="1:33" ht="15.75" customHeight="1">
      <c r="A795" s="21"/>
      <c r="B795" s="21"/>
      <c r="C795" s="21"/>
      <c r="D795" s="35"/>
      <c r="E795" s="21"/>
      <c r="F795" s="21"/>
      <c r="G795" s="21"/>
      <c r="H795" s="21"/>
      <c r="I795" s="21"/>
      <c r="J795" s="21"/>
      <c r="K795" s="21"/>
      <c r="L795" s="37"/>
      <c r="M795" s="21"/>
      <c r="N795" s="21"/>
      <c r="O795" s="21"/>
      <c r="P795" s="21"/>
      <c r="Q795" s="21"/>
      <c r="R795" s="21"/>
      <c r="S795" s="21"/>
      <c r="T795" s="21"/>
      <c r="U795" s="21"/>
      <c r="V795" s="21"/>
      <c r="W795" s="21"/>
      <c r="X795" s="21"/>
      <c r="Y795" s="21"/>
      <c r="Z795" s="21"/>
      <c r="AA795" s="21"/>
      <c r="AB795" s="21"/>
      <c r="AC795" s="21"/>
      <c r="AD795" s="21"/>
      <c r="AE795" s="21"/>
      <c r="AF795" s="21"/>
      <c r="AG795" s="21"/>
    </row>
    <row r="796" spans="1:33" ht="15.75" customHeight="1">
      <c r="A796" s="21"/>
      <c r="B796" s="21"/>
      <c r="C796" s="21"/>
      <c r="D796" s="35"/>
      <c r="E796" s="21"/>
      <c r="F796" s="21"/>
      <c r="G796" s="21"/>
      <c r="H796" s="21"/>
      <c r="I796" s="21"/>
      <c r="J796" s="21"/>
      <c r="K796" s="21"/>
      <c r="L796" s="37"/>
      <c r="M796" s="21"/>
      <c r="N796" s="21"/>
      <c r="O796" s="21"/>
      <c r="P796" s="21"/>
      <c r="Q796" s="21"/>
      <c r="R796" s="21"/>
      <c r="S796" s="21"/>
      <c r="T796" s="21"/>
      <c r="U796" s="21"/>
      <c r="V796" s="21"/>
      <c r="W796" s="21"/>
      <c r="X796" s="21"/>
      <c r="Y796" s="21"/>
      <c r="Z796" s="21"/>
      <c r="AA796" s="21"/>
      <c r="AB796" s="21"/>
      <c r="AC796" s="21"/>
      <c r="AD796" s="21"/>
      <c r="AE796" s="21"/>
      <c r="AF796" s="21"/>
      <c r="AG796" s="21"/>
    </row>
    <row r="797" spans="1:33" ht="15.75" customHeight="1">
      <c r="A797" s="21"/>
      <c r="B797" s="21"/>
      <c r="C797" s="21"/>
      <c r="D797" s="35"/>
      <c r="E797" s="21"/>
      <c r="F797" s="21"/>
      <c r="G797" s="21"/>
      <c r="H797" s="21"/>
      <c r="I797" s="21"/>
      <c r="J797" s="21"/>
      <c r="K797" s="21"/>
      <c r="L797" s="37"/>
      <c r="M797" s="21"/>
      <c r="N797" s="21"/>
      <c r="O797" s="21"/>
      <c r="P797" s="21"/>
      <c r="Q797" s="21"/>
      <c r="R797" s="21"/>
      <c r="S797" s="21"/>
      <c r="T797" s="21"/>
      <c r="U797" s="21"/>
      <c r="V797" s="21"/>
      <c r="W797" s="21"/>
      <c r="X797" s="21"/>
      <c r="Y797" s="21"/>
      <c r="Z797" s="21"/>
      <c r="AA797" s="21"/>
      <c r="AB797" s="21"/>
      <c r="AC797" s="21"/>
      <c r="AD797" s="21"/>
      <c r="AE797" s="21"/>
      <c r="AF797" s="21"/>
      <c r="AG797" s="21"/>
    </row>
    <row r="798" spans="1:33" ht="15.75" customHeight="1">
      <c r="A798" s="21"/>
      <c r="B798" s="21"/>
      <c r="C798" s="21"/>
      <c r="D798" s="35"/>
      <c r="E798" s="21"/>
      <c r="F798" s="21"/>
      <c r="G798" s="21"/>
      <c r="H798" s="21"/>
      <c r="I798" s="21"/>
      <c r="J798" s="21"/>
      <c r="K798" s="21"/>
      <c r="L798" s="37"/>
      <c r="M798" s="21"/>
      <c r="N798" s="21"/>
      <c r="O798" s="21"/>
      <c r="P798" s="21"/>
      <c r="Q798" s="21"/>
      <c r="R798" s="21"/>
      <c r="S798" s="21"/>
      <c r="T798" s="21"/>
      <c r="U798" s="21"/>
      <c r="V798" s="21"/>
      <c r="W798" s="21"/>
      <c r="X798" s="21"/>
      <c r="Y798" s="21"/>
      <c r="Z798" s="21"/>
      <c r="AA798" s="21"/>
      <c r="AB798" s="21"/>
      <c r="AC798" s="21"/>
      <c r="AD798" s="21"/>
      <c r="AE798" s="21"/>
      <c r="AF798" s="21"/>
      <c r="AG798" s="21"/>
    </row>
    <row r="799" spans="1:33" ht="15.75" customHeight="1">
      <c r="A799" s="21"/>
      <c r="B799" s="21"/>
      <c r="C799" s="21"/>
      <c r="D799" s="35"/>
      <c r="E799" s="21"/>
      <c r="F799" s="21"/>
      <c r="G799" s="21"/>
      <c r="H799" s="21"/>
      <c r="I799" s="21"/>
      <c r="J799" s="21"/>
      <c r="K799" s="21"/>
      <c r="L799" s="37"/>
      <c r="M799" s="21"/>
      <c r="N799" s="21"/>
      <c r="O799" s="21"/>
      <c r="P799" s="21"/>
      <c r="Q799" s="21"/>
      <c r="R799" s="21"/>
      <c r="S799" s="21"/>
      <c r="T799" s="21"/>
      <c r="U799" s="21"/>
      <c r="V799" s="21"/>
      <c r="W799" s="21"/>
      <c r="X799" s="21"/>
      <c r="Y799" s="21"/>
      <c r="Z799" s="21"/>
      <c r="AA799" s="21"/>
      <c r="AB799" s="21"/>
      <c r="AC799" s="21"/>
      <c r="AD799" s="21"/>
      <c r="AE799" s="21"/>
      <c r="AF799" s="21"/>
      <c r="AG799" s="21"/>
    </row>
    <row r="800" spans="1:33" ht="15.75" customHeight="1">
      <c r="A800" s="21"/>
      <c r="B800" s="21"/>
      <c r="C800" s="21"/>
      <c r="D800" s="35"/>
      <c r="E800" s="21"/>
      <c r="F800" s="21"/>
      <c r="G800" s="21"/>
      <c r="H800" s="21"/>
      <c r="I800" s="21"/>
      <c r="J800" s="21"/>
      <c r="K800" s="21"/>
      <c r="L800" s="37"/>
      <c r="M800" s="21"/>
      <c r="N800" s="21"/>
      <c r="O800" s="21"/>
      <c r="P800" s="21"/>
      <c r="Q800" s="21"/>
      <c r="R800" s="21"/>
      <c r="S800" s="21"/>
      <c r="T800" s="21"/>
      <c r="U800" s="21"/>
      <c r="V800" s="21"/>
      <c r="W800" s="21"/>
      <c r="X800" s="21"/>
      <c r="Y800" s="21"/>
      <c r="Z800" s="21"/>
      <c r="AA800" s="21"/>
      <c r="AB800" s="21"/>
      <c r="AC800" s="21"/>
      <c r="AD800" s="21"/>
      <c r="AE800" s="21"/>
      <c r="AF800" s="21"/>
      <c r="AG800" s="21"/>
    </row>
    <row r="801" spans="1:33" ht="15.75" customHeight="1">
      <c r="A801" s="21"/>
      <c r="B801" s="21"/>
      <c r="C801" s="21"/>
      <c r="D801" s="35"/>
      <c r="E801" s="21"/>
      <c r="F801" s="21"/>
      <c r="G801" s="21"/>
      <c r="H801" s="21"/>
      <c r="I801" s="21"/>
      <c r="J801" s="21"/>
      <c r="K801" s="21"/>
      <c r="L801" s="37"/>
      <c r="M801" s="21"/>
      <c r="N801" s="21"/>
      <c r="O801" s="21"/>
      <c r="P801" s="21"/>
      <c r="Q801" s="21"/>
      <c r="R801" s="21"/>
      <c r="S801" s="21"/>
      <c r="T801" s="21"/>
      <c r="U801" s="21"/>
      <c r="V801" s="21"/>
      <c r="W801" s="21"/>
      <c r="X801" s="21"/>
      <c r="Y801" s="21"/>
      <c r="Z801" s="21"/>
      <c r="AA801" s="21"/>
      <c r="AB801" s="21"/>
      <c r="AC801" s="21"/>
      <c r="AD801" s="21"/>
      <c r="AE801" s="21"/>
      <c r="AF801" s="21"/>
      <c r="AG801" s="21"/>
    </row>
    <row r="802" spans="1:33" ht="15.75" customHeight="1">
      <c r="A802" s="21"/>
      <c r="B802" s="21"/>
      <c r="C802" s="21"/>
      <c r="D802" s="35"/>
      <c r="E802" s="21"/>
      <c r="F802" s="21"/>
      <c r="G802" s="21"/>
      <c r="H802" s="21"/>
      <c r="I802" s="21"/>
      <c r="J802" s="21"/>
      <c r="K802" s="21"/>
      <c r="L802" s="37"/>
      <c r="M802" s="21"/>
      <c r="N802" s="21"/>
      <c r="O802" s="21"/>
      <c r="P802" s="21"/>
      <c r="Q802" s="21"/>
      <c r="R802" s="21"/>
      <c r="S802" s="21"/>
      <c r="T802" s="21"/>
      <c r="U802" s="21"/>
      <c r="V802" s="21"/>
      <c r="W802" s="21"/>
      <c r="X802" s="21"/>
      <c r="Y802" s="21"/>
      <c r="Z802" s="21"/>
      <c r="AA802" s="21"/>
      <c r="AB802" s="21"/>
      <c r="AC802" s="21"/>
      <c r="AD802" s="21"/>
      <c r="AE802" s="21"/>
      <c r="AF802" s="21"/>
      <c r="AG802" s="21"/>
    </row>
    <row r="803" spans="1:33" ht="15.75" customHeight="1">
      <c r="A803" s="21"/>
      <c r="B803" s="21"/>
      <c r="C803" s="21"/>
      <c r="D803" s="35"/>
      <c r="E803" s="21"/>
      <c r="F803" s="21"/>
      <c r="G803" s="21"/>
      <c r="H803" s="21"/>
      <c r="I803" s="21"/>
      <c r="J803" s="21"/>
      <c r="K803" s="21"/>
      <c r="L803" s="37"/>
      <c r="M803" s="21"/>
      <c r="N803" s="21"/>
      <c r="O803" s="21"/>
      <c r="P803" s="21"/>
      <c r="Q803" s="21"/>
      <c r="R803" s="21"/>
      <c r="S803" s="21"/>
      <c r="T803" s="21"/>
      <c r="U803" s="21"/>
      <c r="V803" s="21"/>
      <c r="W803" s="21"/>
      <c r="X803" s="21"/>
      <c r="Y803" s="21"/>
      <c r="Z803" s="21"/>
      <c r="AA803" s="21"/>
      <c r="AB803" s="21"/>
      <c r="AC803" s="21"/>
      <c r="AD803" s="21"/>
      <c r="AE803" s="21"/>
      <c r="AF803" s="21"/>
      <c r="AG803" s="21"/>
    </row>
    <row r="804" spans="1:33" ht="15.75" customHeight="1">
      <c r="A804" s="21"/>
      <c r="B804" s="21"/>
      <c r="C804" s="21"/>
      <c r="D804" s="35"/>
      <c r="E804" s="21"/>
      <c r="F804" s="21"/>
      <c r="G804" s="21"/>
      <c r="H804" s="21"/>
      <c r="I804" s="21"/>
      <c r="J804" s="21"/>
      <c r="K804" s="21"/>
      <c r="L804" s="37"/>
      <c r="M804" s="21"/>
      <c r="N804" s="21"/>
      <c r="O804" s="21"/>
      <c r="P804" s="21"/>
      <c r="Q804" s="21"/>
      <c r="R804" s="21"/>
      <c r="S804" s="21"/>
      <c r="T804" s="21"/>
      <c r="U804" s="21"/>
      <c r="V804" s="21"/>
      <c r="W804" s="21"/>
      <c r="X804" s="21"/>
      <c r="Y804" s="21"/>
      <c r="Z804" s="21"/>
      <c r="AA804" s="21"/>
      <c r="AB804" s="21"/>
      <c r="AC804" s="21"/>
      <c r="AD804" s="21"/>
      <c r="AE804" s="21"/>
      <c r="AF804" s="21"/>
      <c r="AG804" s="21"/>
    </row>
    <row r="805" spans="1:33" ht="15.75" customHeight="1">
      <c r="A805" s="21"/>
      <c r="B805" s="21"/>
      <c r="C805" s="21"/>
      <c r="D805" s="35"/>
      <c r="E805" s="21"/>
      <c r="F805" s="21"/>
      <c r="G805" s="21"/>
      <c r="H805" s="21"/>
      <c r="I805" s="21"/>
      <c r="J805" s="21"/>
      <c r="K805" s="21"/>
      <c r="L805" s="37"/>
      <c r="M805" s="21"/>
      <c r="N805" s="21"/>
      <c r="O805" s="21"/>
      <c r="P805" s="21"/>
      <c r="Q805" s="21"/>
      <c r="R805" s="21"/>
      <c r="S805" s="21"/>
      <c r="T805" s="21"/>
      <c r="U805" s="21"/>
      <c r="V805" s="21"/>
      <c r="W805" s="21"/>
      <c r="X805" s="21"/>
      <c r="Y805" s="21"/>
      <c r="Z805" s="21"/>
      <c r="AA805" s="21"/>
      <c r="AB805" s="21"/>
      <c r="AC805" s="21"/>
      <c r="AD805" s="21"/>
      <c r="AE805" s="21"/>
      <c r="AF805" s="21"/>
      <c r="AG805" s="21"/>
    </row>
    <row r="806" spans="1:33" ht="15.75" customHeight="1">
      <c r="A806" s="21"/>
      <c r="B806" s="21"/>
      <c r="C806" s="21"/>
      <c r="D806" s="35"/>
      <c r="E806" s="21"/>
      <c r="F806" s="21"/>
      <c r="G806" s="21"/>
      <c r="H806" s="21"/>
      <c r="I806" s="21"/>
      <c r="J806" s="21"/>
      <c r="K806" s="21"/>
      <c r="L806" s="37"/>
      <c r="M806" s="21"/>
      <c r="N806" s="21"/>
      <c r="O806" s="21"/>
      <c r="P806" s="21"/>
      <c r="Q806" s="21"/>
      <c r="R806" s="21"/>
      <c r="S806" s="21"/>
      <c r="T806" s="21"/>
      <c r="U806" s="21"/>
      <c r="V806" s="21"/>
      <c r="W806" s="21"/>
      <c r="X806" s="21"/>
      <c r="Y806" s="21"/>
      <c r="Z806" s="21"/>
      <c r="AA806" s="21"/>
      <c r="AB806" s="21"/>
      <c r="AC806" s="21"/>
      <c r="AD806" s="21"/>
      <c r="AE806" s="21"/>
      <c r="AF806" s="21"/>
      <c r="AG806" s="21"/>
    </row>
    <row r="807" spans="1:33" ht="15.75" customHeight="1">
      <c r="A807" s="21"/>
      <c r="B807" s="21"/>
      <c r="C807" s="21"/>
      <c r="D807" s="35"/>
      <c r="E807" s="21"/>
      <c r="F807" s="21"/>
      <c r="G807" s="21"/>
      <c r="H807" s="21"/>
      <c r="I807" s="21"/>
      <c r="J807" s="21"/>
      <c r="K807" s="21"/>
      <c r="L807" s="37"/>
      <c r="M807" s="21"/>
      <c r="N807" s="21"/>
      <c r="O807" s="21"/>
      <c r="P807" s="21"/>
      <c r="Q807" s="21"/>
      <c r="R807" s="21"/>
      <c r="S807" s="21"/>
      <c r="T807" s="21"/>
      <c r="U807" s="21"/>
      <c r="V807" s="21"/>
      <c r="W807" s="21"/>
      <c r="X807" s="21"/>
      <c r="Y807" s="21"/>
      <c r="Z807" s="21"/>
      <c r="AA807" s="21"/>
      <c r="AB807" s="21"/>
      <c r="AC807" s="21"/>
      <c r="AD807" s="21"/>
      <c r="AE807" s="21"/>
      <c r="AF807" s="21"/>
      <c r="AG807" s="21"/>
    </row>
    <row r="808" spans="1:33" ht="15.75" customHeight="1">
      <c r="A808" s="21"/>
      <c r="B808" s="21"/>
      <c r="C808" s="21"/>
      <c r="D808" s="35"/>
      <c r="E808" s="21"/>
      <c r="F808" s="21"/>
      <c r="G808" s="21"/>
      <c r="H808" s="21"/>
      <c r="I808" s="21"/>
      <c r="J808" s="21"/>
      <c r="K808" s="21"/>
      <c r="L808" s="37"/>
      <c r="M808" s="21"/>
      <c r="N808" s="21"/>
      <c r="O808" s="21"/>
      <c r="P808" s="21"/>
      <c r="Q808" s="21"/>
      <c r="R808" s="21"/>
      <c r="S808" s="21"/>
      <c r="T808" s="21"/>
      <c r="U808" s="21"/>
      <c r="V808" s="21"/>
      <c r="W808" s="21"/>
      <c r="X808" s="21"/>
      <c r="Y808" s="21"/>
      <c r="Z808" s="21"/>
      <c r="AA808" s="21"/>
      <c r="AB808" s="21"/>
      <c r="AC808" s="21"/>
      <c r="AD808" s="21"/>
      <c r="AE808" s="21"/>
      <c r="AF808" s="21"/>
      <c r="AG808" s="21"/>
    </row>
    <row r="809" spans="1:33" ht="15.75" customHeight="1">
      <c r="A809" s="21"/>
      <c r="B809" s="21"/>
      <c r="C809" s="21"/>
      <c r="D809" s="35"/>
      <c r="E809" s="21"/>
      <c r="F809" s="21"/>
      <c r="G809" s="21"/>
      <c r="H809" s="21"/>
      <c r="I809" s="21"/>
      <c r="J809" s="21"/>
      <c r="K809" s="21"/>
      <c r="L809" s="37"/>
      <c r="M809" s="21"/>
      <c r="N809" s="21"/>
      <c r="O809" s="21"/>
      <c r="P809" s="21"/>
      <c r="Q809" s="21"/>
      <c r="R809" s="21"/>
      <c r="S809" s="21"/>
      <c r="T809" s="21"/>
      <c r="U809" s="21"/>
      <c r="V809" s="21"/>
      <c r="W809" s="21"/>
      <c r="X809" s="21"/>
      <c r="Y809" s="21"/>
      <c r="Z809" s="21"/>
      <c r="AA809" s="21"/>
      <c r="AB809" s="21"/>
      <c r="AC809" s="21"/>
      <c r="AD809" s="21"/>
      <c r="AE809" s="21"/>
      <c r="AF809" s="21"/>
      <c r="AG809" s="21"/>
    </row>
    <row r="810" spans="1:33" ht="15.75" customHeight="1">
      <c r="A810" s="21"/>
      <c r="B810" s="21"/>
      <c r="C810" s="21"/>
      <c r="D810" s="35"/>
      <c r="E810" s="21"/>
      <c r="F810" s="21"/>
      <c r="G810" s="21"/>
      <c r="H810" s="21"/>
      <c r="I810" s="21"/>
      <c r="J810" s="21"/>
      <c r="K810" s="21"/>
      <c r="L810" s="37"/>
      <c r="M810" s="21"/>
      <c r="N810" s="21"/>
      <c r="O810" s="21"/>
      <c r="P810" s="21"/>
      <c r="Q810" s="21"/>
      <c r="R810" s="21"/>
      <c r="S810" s="21"/>
      <c r="T810" s="21"/>
      <c r="U810" s="21"/>
      <c r="V810" s="21"/>
      <c r="W810" s="21"/>
      <c r="X810" s="21"/>
      <c r="Y810" s="21"/>
      <c r="Z810" s="21"/>
      <c r="AA810" s="21"/>
      <c r="AB810" s="21"/>
      <c r="AC810" s="21"/>
      <c r="AD810" s="21"/>
      <c r="AE810" s="21"/>
      <c r="AF810" s="21"/>
      <c r="AG810" s="21"/>
    </row>
    <row r="811" spans="1:33" ht="15.75" customHeight="1">
      <c r="A811" s="21"/>
      <c r="B811" s="21"/>
      <c r="C811" s="21"/>
      <c r="D811" s="35"/>
      <c r="E811" s="21"/>
      <c r="F811" s="21"/>
      <c r="G811" s="21"/>
      <c r="H811" s="21"/>
      <c r="I811" s="21"/>
      <c r="J811" s="21"/>
      <c r="K811" s="21"/>
      <c r="L811" s="37"/>
      <c r="M811" s="21"/>
      <c r="N811" s="21"/>
      <c r="O811" s="21"/>
      <c r="P811" s="21"/>
      <c r="Q811" s="21"/>
      <c r="R811" s="21"/>
      <c r="S811" s="21"/>
      <c r="T811" s="21"/>
      <c r="U811" s="21"/>
      <c r="V811" s="21"/>
      <c r="W811" s="21"/>
      <c r="X811" s="21"/>
      <c r="Y811" s="21"/>
      <c r="Z811" s="21"/>
      <c r="AA811" s="21"/>
      <c r="AB811" s="21"/>
      <c r="AC811" s="21"/>
      <c r="AD811" s="21"/>
      <c r="AE811" s="21"/>
      <c r="AF811" s="21"/>
      <c r="AG811" s="21"/>
    </row>
    <row r="812" spans="1:33" ht="15.75" customHeight="1">
      <c r="A812" s="21"/>
      <c r="B812" s="21"/>
      <c r="C812" s="21"/>
      <c r="D812" s="35"/>
      <c r="E812" s="21"/>
      <c r="F812" s="21"/>
      <c r="G812" s="21"/>
      <c r="H812" s="21"/>
      <c r="I812" s="21"/>
      <c r="J812" s="21"/>
      <c r="K812" s="21"/>
      <c r="L812" s="37"/>
      <c r="M812" s="21"/>
      <c r="N812" s="21"/>
      <c r="O812" s="21"/>
      <c r="P812" s="21"/>
      <c r="Q812" s="21"/>
      <c r="R812" s="21"/>
      <c r="S812" s="21"/>
      <c r="T812" s="21"/>
      <c r="U812" s="21"/>
      <c r="V812" s="21"/>
      <c r="W812" s="21"/>
      <c r="X812" s="21"/>
      <c r="Y812" s="21"/>
      <c r="Z812" s="21"/>
      <c r="AA812" s="21"/>
      <c r="AB812" s="21"/>
      <c r="AC812" s="21"/>
      <c r="AD812" s="21"/>
      <c r="AE812" s="21"/>
      <c r="AF812" s="21"/>
      <c r="AG812" s="21"/>
    </row>
    <row r="813" spans="1:33" ht="15.75" customHeight="1">
      <c r="A813" s="21"/>
      <c r="B813" s="21"/>
      <c r="C813" s="21"/>
      <c r="D813" s="35"/>
      <c r="E813" s="21"/>
      <c r="F813" s="21"/>
      <c r="G813" s="21"/>
      <c r="H813" s="21"/>
      <c r="I813" s="21"/>
      <c r="J813" s="21"/>
      <c r="K813" s="21"/>
      <c r="L813" s="37"/>
      <c r="M813" s="21"/>
      <c r="N813" s="21"/>
      <c r="O813" s="21"/>
      <c r="P813" s="21"/>
      <c r="Q813" s="21"/>
      <c r="R813" s="21"/>
      <c r="S813" s="21"/>
      <c r="T813" s="21"/>
      <c r="U813" s="21"/>
      <c r="V813" s="21"/>
      <c r="W813" s="21"/>
      <c r="X813" s="21"/>
      <c r="Y813" s="21"/>
      <c r="Z813" s="21"/>
      <c r="AA813" s="21"/>
      <c r="AB813" s="21"/>
      <c r="AC813" s="21"/>
      <c r="AD813" s="21"/>
      <c r="AE813" s="21"/>
      <c r="AF813" s="21"/>
      <c r="AG813" s="21"/>
    </row>
    <row r="814" spans="1:33" ht="15.75" customHeight="1">
      <c r="A814" s="21"/>
      <c r="B814" s="21"/>
      <c r="C814" s="21"/>
      <c r="D814" s="35"/>
      <c r="E814" s="21"/>
      <c r="F814" s="21"/>
      <c r="G814" s="21"/>
      <c r="H814" s="21"/>
      <c r="I814" s="21"/>
      <c r="J814" s="21"/>
      <c r="K814" s="21"/>
      <c r="L814" s="37"/>
      <c r="M814" s="21"/>
      <c r="N814" s="21"/>
      <c r="O814" s="21"/>
      <c r="P814" s="21"/>
      <c r="Q814" s="21"/>
      <c r="R814" s="21"/>
      <c r="S814" s="21"/>
      <c r="T814" s="21"/>
      <c r="U814" s="21"/>
      <c r="V814" s="21"/>
      <c r="W814" s="21"/>
      <c r="X814" s="21"/>
      <c r="Y814" s="21"/>
      <c r="Z814" s="21"/>
      <c r="AA814" s="21"/>
      <c r="AB814" s="21"/>
      <c r="AC814" s="21"/>
      <c r="AD814" s="21"/>
      <c r="AE814" s="21"/>
      <c r="AF814" s="21"/>
      <c r="AG814" s="21"/>
    </row>
    <row r="815" spans="1:33" ht="15.75" customHeight="1">
      <c r="A815" s="21"/>
      <c r="B815" s="21"/>
      <c r="C815" s="21"/>
      <c r="D815" s="35"/>
      <c r="E815" s="21"/>
      <c r="F815" s="21"/>
      <c r="G815" s="21"/>
      <c r="H815" s="21"/>
      <c r="I815" s="21"/>
      <c r="J815" s="21"/>
      <c r="K815" s="21"/>
      <c r="L815" s="37"/>
      <c r="M815" s="21"/>
      <c r="N815" s="21"/>
      <c r="O815" s="21"/>
      <c r="P815" s="21"/>
      <c r="Q815" s="21"/>
      <c r="R815" s="21"/>
      <c r="S815" s="21"/>
      <c r="T815" s="21"/>
      <c r="U815" s="21"/>
      <c r="V815" s="21"/>
      <c r="W815" s="21"/>
      <c r="X815" s="21"/>
      <c r="Y815" s="21"/>
      <c r="Z815" s="21"/>
      <c r="AA815" s="21"/>
      <c r="AB815" s="21"/>
      <c r="AC815" s="21"/>
      <c r="AD815" s="21"/>
      <c r="AE815" s="21"/>
      <c r="AF815" s="21"/>
      <c r="AG815" s="21"/>
    </row>
    <row r="816" spans="1:33" ht="15.75" customHeight="1">
      <c r="A816" s="21"/>
      <c r="B816" s="21"/>
      <c r="C816" s="21"/>
      <c r="D816" s="35"/>
      <c r="E816" s="21"/>
      <c r="F816" s="21"/>
      <c r="G816" s="21"/>
      <c r="H816" s="21"/>
      <c r="I816" s="21"/>
      <c r="J816" s="21"/>
      <c r="K816" s="21"/>
      <c r="L816" s="37"/>
      <c r="M816" s="21"/>
      <c r="N816" s="21"/>
      <c r="O816" s="21"/>
      <c r="P816" s="21"/>
      <c r="Q816" s="21"/>
      <c r="R816" s="21"/>
      <c r="S816" s="21"/>
      <c r="T816" s="21"/>
      <c r="U816" s="21"/>
      <c r="V816" s="21"/>
      <c r="W816" s="21"/>
      <c r="X816" s="21"/>
      <c r="Y816" s="21"/>
      <c r="Z816" s="21"/>
      <c r="AA816" s="21"/>
      <c r="AB816" s="21"/>
      <c r="AC816" s="21"/>
      <c r="AD816" s="21"/>
      <c r="AE816" s="21"/>
      <c r="AF816" s="21"/>
      <c r="AG816" s="21"/>
    </row>
    <row r="817" spans="1:33" ht="15.75" customHeight="1">
      <c r="A817" s="21"/>
      <c r="B817" s="21"/>
      <c r="C817" s="21"/>
      <c r="D817" s="35"/>
      <c r="E817" s="21"/>
      <c r="F817" s="21"/>
      <c r="G817" s="21"/>
      <c r="H817" s="21"/>
      <c r="I817" s="21"/>
      <c r="J817" s="21"/>
      <c r="K817" s="21"/>
      <c r="L817" s="37"/>
      <c r="M817" s="21"/>
      <c r="N817" s="21"/>
      <c r="O817" s="21"/>
      <c r="P817" s="21"/>
      <c r="Q817" s="21"/>
      <c r="R817" s="21"/>
      <c r="S817" s="21"/>
      <c r="T817" s="21"/>
      <c r="U817" s="21"/>
      <c r="V817" s="21"/>
      <c r="W817" s="21"/>
      <c r="X817" s="21"/>
      <c r="Y817" s="21"/>
      <c r="Z817" s="21"/>
      <c r="AA817" s="21"/>
      <c r="AB817" s="21"/>
      <c r="AC817" s="21"/>
      <c r="AD817" s="21"/>
      <c r="AE817" s="21"/>
      <c r="AF817" s="21"/>
      <c r="AG817" s="21"/>
    </row>
    <row r="818" spans="1:33" ht="15.75" customHeight="1">
      <c r="A818" s="21"/>
      <c r="B818" s="21"/>
      <c r="C818" s="21"/>
      <c r="D818" s="35"/>
      <c r="E818" s="21"/>
      <c r="F818" s="21"/>
      <c r="G818" s="21"/>
      <c r="H818" s="21"/>
      <c r="I818" s="21"/>
      <c r="J818" s="21"/>
      <c r="K818" s="21"/>
      <c r="L818" s="37"/>
      <c r="M818" s="21"/>
      <c r="N818" s="21"/>
      <c r="O818" s="21"/>
      <c r="P818" s="21"/>
      <c r="Q818" s="21"/>
      <c r="R818" s="21"/>
      <c r="S818" s="21"/>
      <c r="T818" s="21"/>
      <c r="U818" s="21"/>
      <c r="V818" s="21"/>
      <c r="W818" s="21"/>
      <c r="X818" s="21"/>
      <c r="Y818" s="21"/>
      <c r="Z818" s="21"/>
      <c r="AA818" s="21"/>
      <c r="AB818" s="21"/>
      <c r="AC818" s="21"/>
      <c r="AD818" s="21"/>
      <c r="AE818" s="21"/>
      <c r="AF818" s="21"/>
      <c r="AG818" s="21"/>
    </row>
    <row r="819" spans="1:33" ht="15.75" customHeight="1">
      <c r="A819" s="21"/>
      <c r="B819" s="21"/>
      <c r="C819" s="21"/>
      <c r="D819" s="35"/>
      <c r="E819" s="21"/>
      <c r="F819" s="21"/>
      <c r="G819" s="21"/>
      <c r="H819" s="21"/>
      <c r="I819" s="21"/>
      <c r="J819" s="21"/>
      <c r="K819" s="21"/>
      <c r="L819" s="37"/>
      <c r="M819" s="21"/>
      <c r="N819" s="21"/>
      <c r="O819" s="21"/>
      <c r="P819" s="21"/>
      <c r="Q819" s="21"/>
      <c r="R819" s="21"/>
      <c r="S819" s="21"/>
      <c r="T819" s="21"/>
      <c r="U819" s="21"/>
      <c r="V819" s="21"/>
      <c r="W819" s="21"/>
      <c r="X819" s="21"/>
      <c r="Y819" s="21"/>
      <c r="Z819" s="21"/>
      <c r="AA819" s="21"/>
      <c r="AB819" s="21"/>
      <c r="AC819" s="21"/>
      <c r="AD819" s="21"/>
      <c r="AE819" s="21"/>
      <c r="AF819" s="21"/>
      <c r="AG819" s="21"/>
    </row>
    <row r="820" spans="1:33" ht="15.75" customHeight="1">
      <c r="A820" s="21"/>
      <c r="B820" s="21"/>
      <c r="C820" s="21"/>
      <c r="D820" s="35"/>
      <c r="E820" s="21"/>
      <c r="F820" s="21"/>
      <c r="G820" s="21"/>
      <c r="H820" s="21"/>
      <c r="I820" s="21"/>
      <c r="J820" s="21"/>
      <c r="K820" s="21"/>
      <c r="L820" s="37"/>
      <c r="M820" s="21"/>
      <c r="N820" s="21"/>
      <c r="O820" s="21"/>
      <c r="P820" s="21"/>
      <c r="Q820" s="21"/>
      <c r="R820" s="21"/>
      <c r="S820" s="21"/>
      <c r="T820" s="21"/>
      <c r="U820" s="21"/>
      <c r="V820" s="21"/>
      <c r="W820" s="21"/>
      <c r="X820" s="21"/>
      <c r="Y820" s="21"/>
      <c r="Z820" s="21"/>
      <c r="AA820" s="21"/>
      <c r="AB820" s="21"/>
      <c r="AC820" s="21"/>
      <c r="AD820" s="21"/>
      <c r="AE820" s="21"/>
      <c r="AF820" s="21"/>
      <c r="AG820" s="21"/>
    </row>
    <row r="821" spans="1:33" ht="15.75" customHeight="1">
      <c r="A821" s="21"/>
      <c r="B821" s="21"/>
      <c r="C821" s="21"/>
      <c r="D821" s="35"/>
      <c r="E821" s="21"/>
      <c r="F821" s="21"/>
      <c r="G821" s="21"/>
      <c r="H821" s="21"/>
      <c r="I821" s="21"/>
      <c r="J821" s="21"/>
      <c r="K821" s="21"/>
      <c r="L821" s="37"/>
      <c r="M821" s="21"/>
      <c r="N821" s="21"/>
      <c r="O821" s="21"/>
      <c r="P821" s="21"/>
      <c r="Q821" s="21"/>
      <c r="R821" s="21"/>
      <c r="S821" s="21"/>
      <c r="T821" s="21"/>
      <c r="U821" s="21"/>
      <c r="V821" s="21"/>
      <c r="W821" s="21"/>
      <c r="X821" s="21"/>
      <c r="Y821" s="21"/>
      <c r="Z821" s="21"/>
      <c r="AA821" s="21"/>
      <c r="AB821" s="21"/>
      <c r="AC821" s="21"/>
      <c r="AD821" s="21"/>
      <c r="AE821" s="21"/>
      <c r="AF821" s="21"/>
      <c r="AG821" s="21"/>
    </row>
    <row r="822" spans="1:33" ht="15.75" customHeight="1">
      <c r="A822" s="21"/>
      <c r="B822" s="21"/>
      <c r="C822" s="21"/>
      <c r="D822" s="35"/>
      <c r="E822" s="21"/>
      <c r="F822" s="21"/>
      <c r="G822" s="21"/>
      <c r="H822" s="21"/>
      <c r="I822" s="21"/>
      <c r="J822" s="21"/>
      <c r="K822" s="21"/>
      <c r="L822" s="37"/>
      <c r="M822" s="21"/>
      <c r="N822" s="21"/>
      <c r="O822" s="21"/>
      <c r="P822" s="21"/>
      <c r="Q822" s="21"/>
      <c r="R822" s="21"/>
      <c r="S822" s="21"/>
      <c r="T822" s="21"/>
      <c r="U822" s="21"/>
      <c r="V822" s="21"/>
      <c r="W822" s="21"/>
      <c r="X822" s="21"/>
      <c r="Y822" s="21"/>
      <c r="Z822" s="21"/>
      <c r="AA822" s="21"/>
      <c r="AB822" s="21"/>
      <c r="AC822" s="21"/>
      <c r="AD822" s="21"/>
      <c r="AE822" s="21"/>
      <c r="AF822" s="21"/>
      <c r="AG822" s="21"/>
    </row>
    <row r="823" spans="1:33" ht="15.75" customHeight="1">
      <c r="A823" s="21"/>
      <c r="B823" s="21"/>
      <c r="C823" s="21"/>
      <c r="D823" s="35"/>
      <c r="E823" s="21"/>
      <c r="F823" s="21"/>
      <c r="G823" s="21"/>
      <c r="H823" s="21"/>
      <c r="I823" s="21"/>
      <c r="J823" s="21"/>
      <c r="K823" s="21"/>
      <c r="L823" s="37"/>
      <c r="M823" s="21"/>
      <c r="N823" s="21"/>
      <c r="O823" s="21"/>
      <c r="P823" s="21"/>
      <c r="Q823" s="21"/>
      <c r="R823" s="21"/>
      <c r="S823" s="21"/>
      <c r="T823" s="21"/>
      <c r="U823" s="21"/>
      <c r="V823" s="21"/>
      <c r="W823" s="21"/>
      <c r="X823" s="21"/>
      <c r="Y823" s="21"/>
      <c r="Z823" s="21"/>
      <c r="AA823" s="21"/>
      <c r="AB823" s="21"/>
      <c r="AC823" s="21"/>
      <c r="AD823" s="21"/>
      <c r="AE823" s="21"/>
      <c r="AF823" s="21"/>
      <c r="AG823" s="21"/>
    </row>
    <row r="824" spans="1:33" ht="15.75" customHeight="1">
      <c r="A824" s="21"/>
      <c r="B824" s="21"/>
      <c r="C824" s="21"/>
      <c r="D824" s="35"/>
      <c r="E824" s="21"/>
      <c r="F824" s="21"/>
      <c r="G824" s="21"/>
      <c r="H824" s="21"/>
      <c r="I824" s="21"/>
      <c r="J824" s="21"/>
      <c r="K824" s="21"/>
      <c r="L824" s="37"/>
      <c r="M824" s="21"/>
      <c r="N824" s="21"/>
      <c r="O824" s="21"/>
      <c r="P824" s="21"/>
      <c r="Q824" s="21"/>
      <c r="R824" s="21"/>
      <c r="S824" s="21"/>
      <c r="T824" s="21"/>
      <c r="U824" s="21"/>
      <c r="V824" s="21"/>
      <c r="W824" s="21"/>
      <c r="X824" s="21"/>
      <c r="Y824" s="21"/>
      <c r="Z824" s="21"/>
      <c r="AA824" s="21"/>
      <c r="AB824" s="21"/>
      <c r="AC824" s="21"/>
      <c r="AD824" s="21"/>
      <c r="AE824" s="21"/>
      <c r="AF824" s="21"/>
      <c r="AG824" s="21"/>
    </row>
    <row r="825" spans="1:33" ht="15.75" customHeight="1">
      <c r="A825" s="21"/>
      <c r="B825" s="21"/>
      <c r="C825" s="21"/>
      <c r="D825" s="35"/>
      <c r="E825" s="21"/>
      <c r="F825" s="21"/>
      <c r="G825" s="21"/>
      <c r="H825" s="21"/>
      <c r="I825" s="21"/>
      <c r="J825" s="21"/>
      <c r="K825" s="21"/>
      <c r="L825" s="37"/>
      <c r="M825" s="21"/>
      <c r="N825" s="21"/>
      <c r="O825" s="21"/>
      <c r="P825" s="21"/>
      <c r="Q825" s="21"/>
      <c r="R825" s="21"/>
      <c r="S825" s="21"/>
      <c r="T825" s="21"/>
      <c r="U825" s="21"/>
      <c r="V825" s="21"/>
      <c r="W825" s="21"/>
      <c r="X825" s="21"/>
      <c r="Y825" s="21"/>
      <c r="Z825" s="21"/>
      <c r="AA825" s="21"/>
      <c r="AB825" s="21"/>
      <c r="AC825" s="21"/>
      <c r="AD825" s="21"/>
      <c r="AE825" s="21"/>
      <c r="AF825" s="21"/>
      <c r="AG825" s="21"/>
    </row>
    <row r="826" spans="1:33" ht="15.75" customHeight="1">
      <c r="A826" s="21"/>
      <c r="B826" s="21"/>
      <c r="C826" s="21"/>
      <c r="D826" s="35"/>
      <c r="E826" s="21"/>
      <c r="F826" s="21"/>
      <c r="G826" s="21"/>
      <c r="H826" s="21"/>
      <c r="I826" s="21"/>
      <c r="J826" s="21"/>
      <c r="K826" s="21"/>
      <c r="L826" s="37"/>
      <c r="M826" s="21"/>
      <c r="N826" s="21"/>
      <c r="O826" s="21"/>
      <c r="P826" s="21"/>
      <c r="Q826" s="21"/>
      <c r="R826" s="21"/>
      <c r="S826" s="21"/>
      <c r="T826" s="21"/>
      <c r="U826" s="21"/>
      <c r="V826" s="21"/>
      <c r="W826" s="21"/>
      <c r="X826" s="21"/>
      <c r="Y826" s="21"/>
      <c r="Z826" s="21"/>
      <c r="AA826" s="21"/>
      <c r="AB826" s="21"/>
      <c r="AC826" s="21"/>
      <c r="AD826" s="21"/>
      <c r="AE826" s="21"/>
      <c r="AF826" s="21"/>
      <c r="AG826" s="21"/>
    </row>
    <row r="827" spans="1:33" ht="15.75" customHeight="1">
      <c r="A827" s="21"/>
      <c r="B827" s="21"/>
      <c r="C827" s="21"/>
      <c r="D827" s="35"/>
      <c r="E827" s="21"/>
      <c r="F827" s="21"/>
      <c r="G827" s="21"/>
      <c r="H827" s="21"/>
      <c r="I827" s="21"/>
      <c r="J827" s="21"/>
      <c r="K827" s="21"/>
      <c r="L827" s="37"/>
      <c r="M827" s="21"/>
      <c r="N827" s="21"/>
      <c r="O827" s="21"/>
      <c r="P827" s="21"/>
      <c r="Q827" s="21"/>
      <c r="R827" s="21"/>
      <c r="S827" s="21"/>
      <c r="T827" s="21"/>
      <c r="U827" s="21"/>
      <c r="V827" s="21"/>
      <c r="W827" s="21"/>
      <c r="X827" s="21"/>
      <c r="Y827" s="21"/>
      <c r="Z827" s="21"/>
      <c r="AA827" s="21"/>
      <c r="AB827" s="21"/>
      <c r="AC827" s="21"/>
      <c r="AD827" s="21"/>
      <c r="AE827" s="21"/>
      <c r="AF827" s="21"/>
      <c r="AG827" s="21"/>
    </row>
    <row r="828" spans="1:33" ht="15.75" customHeight="1">
      <c r="A828" s="21"/>
      <c r="B828" s="21"/>
      <c r="C828" s="21"/>
      <c r="D828" s="35"/>
      <c r="E828" s="21"/>
      <c r="F828" s="21"/>
      <c r="G828" s="21"/>
      <c r="H828" s="21"/>
      <c r="I828" s="21"/>
      <c r="J828" s="21"/>
      <c r="K828" s="21"/>
      <c r="L828" s="37"/>
      <c r="M828" s="21"/>
      <c r="N828" s="21"/>
      <c r="O828" s="21"/>
      <c r="P828" s="21"/>
      <c r="Q828" s="21"/>
      <c r="R828" s="21"/>
      <c r="S828" s="21"/>
      <c r="T828" s="21"/>
      <c r="U828" s="21"/>
      <c r="V828" s="21"/>
      <c r="W828" s="21"/>
      <c r="X828" s="21"/>
      <c r="Y828" s="21"/>
      <c r="Z828" s="21"/>
      <c r="AA828" s="21"/>
      <c r="AB828" s="21"/>
      <c r="AC828" s="21"/>
      <c r="AD828" s="21"/>
      <c r="AE828" s="21"/>
      <c r="AF828" s="21"/>
      <c r="AG828" s="21"/>
    </row>
    <row r="829" spans="1:33" ht="15.75" customHeight="1">
      <c r="A829" s="21"/>
      <c r="B829" s="21"/>
      <c r="C829" s="21"/>
      <c r="D829" s="35"/>
      <c r="E829" s="21"/>
      <c r="F829" s="21"/>
      <c r="G829" s="21"/>
      <c r="H829" s="21"/>
      <c r="I829" s="21"/>
      <c r="J829" s="21"/>
      <c r="K829" s="21"/>
      <c r="L829" s="37"/>
      <c r="M829" s="21"/>
      <c r="N829" s="21"/>
      <c r="O829" s="21"/>
      <c r="P829" s="21"/>
      <c r="Q829" s="21"/>
      <c r="R829" s="21"/>
      <c r="S829" s="21"/>
      <c r="T829" s="21"/>
      <c r="U829" s="21"/>
      <c r="V829" s="21"/>
      <c r="W829" s="21"/>
      <c r="X829" s="21"/>
      <c r="Y829" s="21"/>
      <c r="Z829" s="21"/>
      <c r="AA829" s="21"/>
      <c r="AB829" s="21"/>
      <c r="AC829" s="21"/>
      <c r="AD829" s="21"/>
      <c r="AE829" s="21"/>
      <c r="AF829" s="21"/>
      <c r="AG829" s="21"/>
    </row>
    <row r="830" spans="1:33" ht="15.75" customHeight="1">
      <c r="A830" s="21"/>
      <c r="B830" s="21"/>
      <c r="C830" s="21"/>
      <c r="D830" s="35"/>
      <c r="E830" s="21"/>
      <c r="F830" s="21"/>
      <c r="G830" s="21"/>
      <c r="H830" s="21"/>
      <c r="I830" s="21"/>
      <c r="J830" s="21"/>
      <c r="K830" s="21"/>
      <c r="L830" s="37"/>
      <c r="M830" s="21"/>
      <c r="N830" s="21"/>
      <c r="O830" s="21"/>
      <c r="P830" s="21"/>
      <c r="Q830" s="21"/>
      <c r="R830" s="21"/>
      <c r="S830" s="21"/>
      <c r="T830" s="21"/>
      <c r="U830" s="21"/>
      <c r="V830" s="21"/>
      <c r="W830" s="21"/>
      <c r="X830" s="21"/>
      <c r="Y830" s="21"/>
      <c r="Z830" s="21"/>
      <c r="AA830" s="21"/>
      <c r="AB830" s="21"/>
      <c r="AC830" s="21"/>
      <c r="AD830" s="21"/>
      <c r="AE830" s="21"/>
      <c r="AF830" s="21"/>
      <c r="AG830" s="21"/>
    </row>
    <row r="831" spans="1:33" ht="15.75" customHeight="1">
      <c r="A831" s="21"/>
      <c r="B831" s="21"/>
      <c r="C831" s="21"/>
      <c r="D831" s="35"/>
      <c r="E831" s="21"/>
      <c r="F831" s="21"/>
      <c r="G831" s="21"/>
      <c r="H831" s="21"/>
      <c r="I831" s="21"/>
      <c r="J831" s="21"/>
      <c r="K831" s="21"/>
      <c r="L831" s="37"/>
      <c r="M831" s="21"/>
      <c r="N831" s="21"/>
      <c r="O831" s="21"/>
      <c r="P831" s="21"/>
      <c r="Q831" s="21"/>
      <c r="R831" s="21"/>
      <c r="S831" s="21"/>
      <c r="T831" s="21"/>
      <c r="U831" s="21"/>
      <c r="V831" s="21"/>
      <c r="W831" s="21"/>
      <c r="X831" s="21"/>
      <c r="Y831" s="21"/>
      <c r="Z831" s="21"/>
      <c r="AA831" s="21"/>
      <c r="AB831" s="21"/>
      <c r="AC831" s="21"/>
      <c r="AD831" s="21"/>
      <c r="AE831" s="21"/>
      <c r="AF831" s="21"/>
      <c r="AG831" s="21"/>
    </row>
    <row r="832" spans="1:33" ht="15.75" customHeight="1">
      <c r="A832" s="21"/>
      <c r="B832" s="21"/>
      <c r="C832" s="21"/>
      <c r="D832" s="35"/>
      <c r="E832" s="21"/>
      <c r="F832" s="21"/>
      <c r="G832" s="21"/>
      <c r="H832" s="21"/>
      <c r="I832" s="21"/>
      <c r="J832" s="21"/>
      <c r="K832" s="21"/>
      <c r="L832" s="37"/>
      <c r="M832" s="21"/>
      <c r="N832" s="21"/>
      <c r="O832" s="21"/>
      <c r="P832" s="21"/>
      <c r="Q832" s="21"/>
      <c r="R832" s="21"/>
      <c r="S832" s="21"/>
      <c r="T832" s="21"/>
      <c r="U832" s="21"/>
      <c r="V832" s="21"/>
      <c r="W832" s="21"/>
      <c r="X832" s="21"/>
      <c r="Y832" s="21"/>
      <c r="Z832" s="21"/>
      <c r="AA832" s="21"/>
      <c r="AB832" s="21"/>
      <c r="AC832" s="21"/>
      <c r="AD832" s="21"/>
      <c r="AE832" s="21"/>
      <c r="AF832" s="21"/>
      <c r="AG832" s="21"/>
    </row>
    <row r="833" spans="1:33" ht="15.75" customHeight="1">
      <c r="A833" s="21"/>
      <c r="B833" s="21"/>
      <c r="C833" s="21"/>
      <c r="D833" s="35"/>
      <c r="E833" s="21"/>
      <c r="F833" s="21"/>
      <c r="G833" s="21"/>
      <c r="H833" s="21"/>
      <c r="I833" s="21"/>
      <c r="J833" s="21"/>
      <c r="K833" s="21"/>
      <c r="L833" s="37"/>
      <c r="M833" s="21"/>
      <c r="N833" s="21"/>
      <c r="O833" s="21"/>
      <c r="P833" s="21"/>
      <c r="Q833" s="21"/>
      <c r="R833" s="21"/>
      <c r="S833" s="21"/>
      <c r="T833" s="21"/>
      <c r="U833" s="21"/>
      <c r="V833" s="21"/>
      <c r="W833" s="21"/>
      <c r="X833" s="21"/>
      <c r="Y833" s="21"/>
      <c r="Z833" s="21"/>
      <c r="AA833" s="21"/>
      <c r="AB833" s="21"/>
      <c r="AC833" s="21"/>
      <c r="AD833" s="21"/>
      <c r="AE833" s="21"/>
      <c r="AF833" s="21"/>
      <c r="AG833" s="21"/>
    </row>
    <row r="834" spans="1:33" ht="15.75" customHeight="1">
      <c r="A834" s="21"/>
      <c r="B834" s="21"/>
      <c r="C834" s="21"/>
      <c r="D834" s="35"/>
      <c r="E834" s="21"/>
      <c r="F834" s="21"/>
      <c r="G834" s="21"/>
      <c r="H834" s="21"/>
      <c r="I834" s="21"/>
      <c r="J834" s="21"/>
      <c r="K834" s="21"/>
      <c r="L834" s="37"/>
      <c r="M834" s="21"/>
      <c r="N834" s="21"/>
      <c r="O834" s="21"/>
      <c r="P834" s="21"/>
      <c r="Q834" s="21"/>
      <c r="R834" s="21"/>
      <c r="S834" s="21"/>
      <c r="T834" s="21"/>
      <c r="U834" s="21"/>
      <c r="V834" s="21"/>
      <c r="W834" s="21"/>
      <c r="X834" s="21"/>
      <c r="Y834" s="21"/>
      <c r="Z834" s="21"/>
      <c r="AA834" s="21"/>
      <c r="AB834" s="21"/>
      <c r="AC834" s="21"/>
      <c r="AD834" s="21"/>
      <c r="AE834" s="21"/>
      <c r="AF834" s="21"/>
      <c r="AG834" s="21"/>
    </row>
    <row r="835" spans="1:33" ht="15.75" customHeight="1">
      <c r="A835" s="21"/>
      <c r="B835" s="21"/>
      <c r="C835" s="21"/>
      <c r="D835" s="35"/>
      <c r="E835" s="21"/>
      <c r="F835" s="21"/>
      <c r="G835" s="21"/>
      <c r="H835" s="21"/>
      <c r="I835" s="21"/>
      <c r="J835" s="21"/>
      <c r="K835" s="21"/>
      <c r="L835" s="37"/>
      <c r="M835" s="21"/>
      <c r="N835" s="21"/>
      <c r="O835" s="21"/>
      <c r="P835" s="21"/>
      <c r="Q835" s="21"/>
      <c r="R835" s="21"/>
      <c r="S835" s="21"/>
      <c r="T835" s="21"/>
      <c r="U835" s="21"/>
      <c r="V835" s="21"/>
      <c r="W835" s="21"/>
      <c r="X835" s="21"/>
      <c r="Y835" s="21"/>
      <c r="Z835" s="21"/>
      <c r="AA835" s="21"/>
      <c r="AB835" s="21"/>
      <c r="AC835" s="21"/>
      <c r="AD835" s="21"/>
      <c r="AE835" s="21"/>
      <c r="AF835" s="21"/>
      <c r="AG835" s="21"/>
    </row>
    <row r="836" spans="1:33" ht="15.75" customHeight="1">
      <c r="A836" s="21"/>
      <c r="B836" s="21"/>
      <c r="C836" s="21"/>
      <c r="D836" s="35"/>
      <c r="E836" s="21"/>
      <c r="F836" s="21"/>
      <c r="G836" s="21"/>
      <c r="H836" s="21"/>
      <c r="I836" s="21"/>
      <c r="J836" s="21"/>
      <c r="K836" s="21"/>
      <c r="L836" s="37"/>
      <c r="M836" s="21"/>
      <c r="N836" s="21"/>
      <c r="O836" s="21"/>
      <c r="P836" s="21"/>
      <c r="Q836" s="21"/>
      <c r="R836" s="21"/>
      <c r="S836" s="21"/>
      <c r="T836" s="21"/>
      <c r="U836" s="21"/>
      <c r="V836" s="21"/>
      <c r="W836" s="21"/>
      <c r="X836" s="21"/>
      <c r="Y836" s="21"/>
      <c r="Z836" s="21"/>
      <c r="AA836" s="21"/>
      <c r="AB836" s="21"/>
      <c r="AC836" s="21"/>
      <c r="AD836" s="21"/>
      <c r="AE836" s="21"/>
      <c r="AF836" s="21"/>
      <c r="AG836" s="21"/>
    </row>
    <row r="837" spans="1:33" ht="15.75" customHeight="1">
      <c r="A837" s="21"/>
      <c r="B837" s="21"/>
      <c r="C837" s="21"/>
      <c r="D837" s="35"/>
      <c r="E837" s="21"/>
      <c r="F837" s="21"/>
      <c r="G837" s="21"/>
      <c r="H837" s="21"/>
      <c r="I837" s="21"/>
      <c r="J837" s="21"/>
      <c r="K837" s="21"/>
      <c r="L837" s="37"/>
      <c r="M837" s="21"/>
      <c r="N837" s="21"/>
      <c r="O837" s="21"/>
      <c r="P837" s="21"/>
      <c r="Q837" s="21"/>
      <c r="R837" s="21"/>
      <c r="S837" s="21"/>
      <c r="T837" s="21"/>
      <c r="U837" s="21"/>
      <c r="V837" s="21"/>
      <c r="W837" s="21"/>
      <c r="X837" s="21"/>
      <c r="Y837" s="21"/>
      <c r="Z837" s="21"/>
      <c r="AA837" s="21"/>
      <c r="AB837" s="21"/>
      <c r="AC837" s="21"/>
      <c r="AD837" s="21"/>
      <c r="AE837" s="21"/>
      <c r="AF837" s="21"/>
      <c r="AG837" s="21"/>
    </row>
    <row r="838" spans="1:33" ht="15.75" customHeight="1">
      <c r="A838" s="21"/>
      <c r="B838" s="21"/>
      <c r="C838" s="21"/>
      <c r="D838" s="35"/>
      <c r="E838" s="21"/>
      <c r="F838" s="21"/>
      <c r="G838" s="21"/>
      <c r="H838" s="21"/>
      <c r="I838" s="21"/>
      <c r="J838" s="21"/>
      <c r="K838" s="21"/>
      <c r="L838" s="37"/>
      <c r="M838" s="21"/>
      <c r="N838" s="21"/>
      <c r="O838" s="21"/>
      <c r="P838" s="21"/>
      <c r="Q838" s="21"/>
      <c r="R838" s="21"/>
      <c r="S838" s="21"/>
      <c r="T838" s="21"/>
      <c r="U838" s="21"/>
      <c r="V838" s="21"/>
      <c r="W838" s="21"/>
      <c r="X838" s="21"/>
      <c r="Y838" s="21"/>
      <c r="Z838" s="21"/>
      <c r="AA838" s="21"/>
      <c r="AB838" s="21"/>
      <c r="AC838" s="21"/>
      <c r="AD838" s="21"/>
      <c r="AE838" s="21"/>
      <c r="AF838" s="21"/>
      <c r="AG838" s="21"/>
    </row>
    <row r="839" spans="1:33" ht="15.75" customHeight="1">
      <c r="A839" s="21"/>
      <c r="B839" s="21"/>
      <c r="C839" s="21"/>
      <c r="D839" s="35"/>
      <c r="E839" s="21"/>
      <c r="F839" s="21"/>
      <c r="G839" s="21"/>
      <c r="H839" s="21"/>
      <c r="I839" s="21"/>
      <c r="J839" s="21"/>
      <c r="K839" s="21"/>
      <c r="L839" s="37"/>
      <c r="M839" s="21"/>
      <c r="N839" s="21"/>
      <c r="O839" s="21"/>
      <c r="P839" s="21"/>
      <c r="Q839" s="21"/>
      <c r="R839" s="21"/>
      <c r="S839" s="21"/>
      <c r="T839" s="21"/>
      <c r="U839" s="21"/>
      <c r="V839" s="21"/>
      <c r="W839" s="21"/>
      <c r="X839" s="21"/>
      <c r="Y839" s="21"/>
      <c r="Z839" s="21"/>
      <c r="AA839" s="21"/>
      <c r="AB839" s="21"/>
      <c r="AC839" s="21"/>
      <c r="AD839" s="21"/>
      <c r="AE839" s="21"/>
      <c r="AF839" s="21"/>
      <c r="AG839" s="21"/>
    </row>
    <row r="840" spans="1:33" ht="15.75" customHeight="1">
      <c r="A840" s="21"/>
      <c r="B840" s="21"/>
      <c r="C840" s="21"/>
      <c r="D840" s="35"/>
      <c r="E840" s="21"/>
      <c r="F840" s="21"/>
      <c r="G840" s="21"/>
      <c r="H840" s="21"/>
      <c r="I840" s="21"/>
      <c r="J840" s="21"/>
      <c r="K840" s="21"/>
      <c r="L840" s="37"/>
      <c r="M840" s="21"/>
      <c r="N840" s="21"/>
      <c r="O840" s="21"/>
      <c r="P840" s="21"/>
      <c r="Q840" s="21"/>
      <c r="R840" s="21"/>
      <c r="S840" s="21"/>
      <c r="T840" s="21"/>
      <c r="U840" s="21"/>
      <c r="V840" s="21"/>
      <c r="W840" s="21"/>
      <c r="X840" s="21"/>
      <c r="Y840" s="21"/>
      <c r="Z840" s="21"/>
      <c r="AA840" s="21"/>
      <c r="AB840" s="21"/>
      <c r="AC840" s="21"/>
      <c r="AD840" s="21"/>
      <c r="AE840" s="21"/>
      <c r="AF840" s="21"/>
      <c r="AG840" s="21"/>
    </row>
    <row r="841" spans="1:33" ht="15.75" customHeight="1">
      <c r="A841" s="21"/>
      <c r="B841" s="21"/>
      <c r="C841" s="21"/>
      <c r="D841" s="35"/>
      <c r="E841" s="21"/>
      <c r="F841" s="21"/>
      <c r="G841" s="21"/>
      <c r="H841" s="21"/>
      <c r="I841" s="21"/>
      <c r="J841" s="21"/>
      <c r="K841" s="21"/>
      <c r="L841" s="37"/>
      <c r="M841" s="21"/>
      <c r="N841" s="21"/>
      <c r="O841" s="21"/>
      <c r="P841" s="21"/>
      <c r="Q841" s="21"/>
      <c r="R841" s="21"/>
      <c r="S841" s="21"/>
      <c r="T841" s="21"/>
      <c r="U841" s="21"/>
      <c r="V841" s="21"/>
      <c r="W841" s="21"/>
      <c r="X841" s="21"/>
      <c r="Y841" s="21"/>
      <c r="Z841" s="21"/>
      <c r="AA841" s="21"/>
      <c r="AB841" s="21"/>
      <c r="AC841" s="21"/>
      <c r="AD841" s="21"/>
      <c r="AE841" s="21"/>
      <c r="AF841" s="21"/>
      <c r="AG841" s="21"/>
    </row>
    <row r="842" spans="1:33" ht="15.75" customHeight="1">
      <c r="A842" s="21"/>
      <c r="B842" s="21"/>
      <c r="C842" s="21"/>
      <c r="D842" s="35"/>
      <c r="E842" s="21"/>
      <c r="F842" s="21"/>
      <c r="G842" s="21"/>
      <c r="H842" s="21"/>
      <c r="I842" s="21"/>
      <c r="J842" s="21"/>
      <c r="K842" s="21"/>
      <c r="L842" s="37"/>
      <c r="M842" s="21"/>
      <c r="N842" s="21"/>
      <c r="O842" s="21"/>
      <c r="P842" s="21"/>
      <c r="Q842" s="21"/>
      <c r="R842" s="21"/>
      <c r="S842" s="21"/>
      <c r="T842" s="21"/>
      <c r="U842" s="21"/>
      <c r="V842" s="21"/>
      <c r="W842" s="21"/>
      <c r="X842" s="21"/>
      <c r="Y842" s="21"/>
      <c r="Z842" s="21"/>
      <c r="AA842" s="21"/>
      <c r="AB842" s="21"/>
      <c r="AC842" s="21"/>
      <c r="AD842" s="21"/>
      <c r="AE842" s="21"/>
      <c r="AF842" s="21"/>
      <c r="AG842" s="21"/>
    </row>
    <row r="843" spans="1:33" ht="15.75" customHeight="1">
      <c r="A843" s="21"/>
      <c r="B843" s="21"/>
      <c r="C843" s="21"/>
      <c r="D843" s="35"/>
      <c r="E843" s="21"/>
      <c r="F843" s="21"/>
      <c r="G843" s="21"/>
      <c r="H843" s="21"/>
      <c r="I843" s="21"/>
      <c r="J843" s="21"/>
      <c r="K843" s="21"/>
      <c r="L843" s="37"/>
      <c r="M843" s="21"/>
      <c r="N843" s="21"/>
      <c r="O843" s="21"/>
      <c r="P843" s="21"/>
      <c r="Q843" s="21"/>
      <c r="R843" s="21"/>
      <c r="S843" s="21"/>
      <c r="T843" s="21"/>
      <c r="U843" s="21"/>
      <c r="V843" s="21"/>
      <c r="W843" s="21"/>
      <c r="X843" s="21"/>
      <c r="Y843" s="21"/>
      <c r="Z843" s="21"/>
      <c r="AA843" s="21"/>
      <c r="AB843" s="21"/>
      <c r="AC843" s="21"/>
      <c r="AD843" s="21"/>
      <c r="AE843" s="21"/>
      <c r="AF843" s="21"/>
      <c r="AG843" s="21"/>
    </row>
    <row r="844" spans="1:33" ht="15.75" customHeight="1">
      <c r="A844" s="21"/>
      <c r="B844" s="21"/>
      <c r="C844" s="21"/>
      <c r="D844" s="35"/>
      <c r="E844" s="21"/>
      <c r="F844" s="21"/>
      <c r="G844" s="21"/>
      <c r="H844" s="21"/>
      <c r="I844" s="21"/>
      <c r="J844" s="21"/>
      <c r="K844" s="21"/>
      <c r="L844" s="37"/>
      <c r="M844" s="21"/>
      <c r="N844" s="21"/>
      <c r="O844" s="21"/>
      <c r="P844" s="21"/>
      <c r="Q844" s="21"/>
      <c r="R844" s="21"/>
      <c r="S844" s="21"/>
      <c r="T844" s="21"/>
      <c r="U844" s="21"/>
      <c r="V844" s="21"/>
      <c r="W844" s="21"/>
      <c r="X844" s="21"/>
      <c r="Y844" s="21"/>
      <c r="Z844" s="21"/>
      <c r="AA844" s="21"/>
      <c r="AB844" s="21"/>
      <c r="AC844" s="21"/>
      <c r="AD844" s="21"/>
      <c r="AE844" s="21"/>
      <c r="AF844" s="21"/>
      <c r="AG844" s="21"/>
    </row>
    <row r="845" spans="1:33" ht="15.75" customHeight="1">
      <c r="A845" s="21"/>
      <c r="B845" s="21"/>
      <c r="C845" s="21"/>
      <c r="D845" s="35"/>
      <c r="E845" s="21"/>
      <c r="F845" s="21"/>
      <c r="G845" s="21"/>
      <c r="H845" s="21"/>
      <c r="I845" s="21"/>
      <c r="J845" s="21"/>
      <c r="K845" s="21"/>
      <c r="L845" s="37"/>
      <c r="M845" s="21"/>
      <c r="N845" s="21"/>
      <c r="O845" s="21"/>
      <c r="P845" s="21"/>
      <c r="Q845" s="21"/>
      <c r="R845" s="21"/>
      <c r="S845" s="21"/>
      <c r="T845" s="21"/>
      <c r="U845" s="21"/>
      <c r="V845" s="21"/>
      <c r="W845" s="21"/>
      <c r="X845" s="21"/>
      <c r="Y845" s="21"/>
      <c r="Z845" s="21"/>
      <c r="AA845" s="21"/>
      <c r="AB845" s="21"/>
      <c r="AC845" s="21"/>
      <c r="AD845" s="21"/>
      <c r="AE845" s="21"/>
      <c r="AF845" s="21"/>
      <c r="AG845" s="21"/>
    </row>
    <row r="846" spans="1:33" ht="15.75" customHeight="1">
      <c r="A846" s="21"/>
      <c r="B846" s="21"/>
      <c r="C846" s="21"/>
      <c r="D846" s="35"/>
      <c r="E846" s="21"/>
      <c r="F846" s="21"/>
      <c r="G846" s="21"/>
      <c r="H846" s="21"/>
      <c r="I846" s="21"/>
      <c r="J846" s="21"/>
      <c r="K846" s="21"/>
      <c r="L846" s="37"/>
      <c r="M846" s="21"/>
      <c r="N846" s="21"/>
      <c r="O846" s="21"/>
      <c r="P846" s="21"/>
      <c r="Q846" s="21"/>
      <c r="R846" s="21"/>
      <c r="S846" s="21"/>
      <c r="T846" s="21"/>
      <c r="U846" s="21"/>
      <c r="V846" s="21"/>
      <c r="W846" s="21"/>
      <c r="X846" s="21"/>
      <c r="Y846" s="21"/>
      <c r="Z846" s="21"/>
      <c r="AA846" s="21"/>
      <c r="AB846" s="21"/>
      <c r="AC846" s="21"/>
      <c r="AD846" s="21"/>
      <c r="AE846" s="21"/>
      <c r="AF846" s="21"/>
      <c r="AG846" s="21"/>
    </row>
    <row r="847" spans="1:33" ht="15.75" customHeight="1">
      <c r="A847" s="21"/>
      <c r="B847" s="21"/>
      <c r="C847" s="21"/>
      <c r="D847" s="35"/>
      <c r="E847" s="21"/>
      <c r="F847" s="21"/>
      <c r="G847" s="21"/>
      <c r="H847" s="21"/>
      <c r="I847" s="21"/>
      <c r="J847" s="21"/>
      <c r="K847" s="21"/>
      <c r="L847" s="37"/>
      <c r="M847" s="21"/>
      <c r="N847" s="21"/>
      <c r="O847" s="21"/>
      <c r="P847" s="21"/>
      <c r="Q847" s="21"/>
      <c r="R847" s="21"/>
      <c r="S847" s="21"/>
      <c r="T847" s="21"/>
      <c r="U847" s="21"/>
      <c r="V847" s="21"/>
      <c r="W847" s="21"/>
      <c r="X847" s="21"/>
      <c r="Y847" s="21"/>
      <c r="Z847" s="21"/>
      <c r="AA847" s="21"/>
      <c r="AB847" s="21"/>
      <c r="AC847" s="21"/>
      <c r="AD847" s="21"/>
      <c r="AE847" s="21"/>
      <c r="AF847" s="21"/>
      <c r="AG847" s="21"/>
    </row>
    <row r="848" spans="1:33" ht="15.75" customHeight="1">
      <c r="A848" s="21"/>
      <c r="B848" s="21"/>
      <c r="C848" s="21"/>
      <c r="D848" s="35"/>
      <c r="E848" s="21"/>
      <c r="F848" s="21"/>
      <c r="G848" s="21"/>
      <c r="H848" s="21"/>
      <c r="I848" s="21"/>
      <c r="J848" s="21"/>
      <c r="K848" s="21"/>
      <c r="L848" s="37"/>
      <c r="M848" s="21"/>
      <c r="N848" s="21"/>
      <c r="O848" s="21"/>
      <c r="P848" s="21"/>
      <c r="Q848" s="21"/>
      <c r="R848" s="21"/>
      <c r="S848" s="21"/>
      <c r="T848" s="21"/>
      <c r="U848" s="21"/>
      <c r="V848" s="21"/>
      <c r="W848" s="21"/>
      <c r="X848" s="21"/>
      <c r="Y848" s="21"/>
      <c r="Z848" s="21"/>
      <c r="AA848" s="21"/>
      <c r="AB848" s="21"/>
      <c r="AC848" s="21"/>
      <c r="AD848" s="21"/>
      <c r="AE848" s="21"/>
      <c r="AF848" s="21"/>
      <c r="AG848" s="21"/>
    </row>
    <row r="849" spans="1:33" ht="15.75" customHeight="1">
      <c r="A849" s="21"/>
      <c r="B849" s="21"/>
      <c r="C849" s="21"/>
      <c r="D849" s="35"/>
      <c r="E849" s="21"/>
      <c r="F849" s="21"/>
      <c r="G849" s="21"/>
      <c r="H849" s="21"/>
      <c r="I849" s="21"/>
      <c r="J849" s="21"/>
      <c r="K849" s="21"/>
      <c r="L849" s="37"/>
      <c r="M849" s="21"/>
      <c r="N849" s="21"/>
      <c r="O849" s="21"/>
      <c r="P849" s="21"/>
      <c r="Q849" s="21"/>
      <c r="R849" s="21"/>
      <c r="S849" s="21"/>
      <c r="T849" s="21"/>
      <c r="U849" s="21"/>
      <c r="V849" s="21"/>
      <c r="W849" s="21"/>
      <c r="X849" s="21"/>
      <c r="Y849" s="21"/>
      <c r="Z849" s="21"/>
      <c r="AA849" s="21"/>
      <c r="AB849" s="21"/>
      <c r="AC849" s="21"/>
      <c r="AD849" s="21"/>
      <c r="AE849" s="21"/>
      <c r="AF849" s="21"/>
      <c r="AG849" s="21"/>
    </row>
    <row r="850" spans="1:33" ht="15.75" customHeight="1">
      <c r="A850" s="21"/>
      <c r="B850" s="21"/>
      <c r="C850" s="21"/>
      <c r="D850" s="35"/>
      <c r="E850" s="21"/>
      <c r="F850" s="21"/>
      <c r="G850" s="21"/>
      <c r="H850" s="21"/>
      <c r="I850" s="21"/>
      <c r="J850" s="21"/>
      <c r="K850" s="21"/>
      <c r="L850" s="37"/>
      <c r="M850" s="21"/>
      <c r="N850" s="21"/>
      <c r="O850" s="21"/>
      <c r="P850" s="21"/>
      <c r="Q850" s="21"/>
      <c r="R850" s="21"/>
      <c r="S850" s="21"/>
      <c r="T850" s="21"/>
      <c r="U850" s="21"/>
      <c r="V850" s="21"/>
      <c r="W850" s="21"/>
      <c r="X850" s="21"/>
      <c r="Y850" s="21"/>
      <c r="Z850" s="21"/>
      <c r="AA850" s="21"/>
      <c r="AB850" s="21"/>
      <c r="AC850" s="21"/>
      <c r="AD850" s="21"/>
      <c r="AE850" s="21"/>
      <c r="AF850" s="21"/>
      <c r="AG850" s="21"/>
    </row>
    <row r="851" spans="1:33" ht="15.75" customHeight="1">
      <c r="A851" s="21"/>
      <c r="B851" s="21"/>
      <c r="C851" s="21"/>
      <c r="D851" s="35"/>
      <c r="E851" s="21"/>
      <c r="F851" s="21"/>
      <c r="G851" s="21"/>
      <c r="H851" s="21"/>
      <c r="I851" s="21"/>
      <c r="J851" s="21"/>
      <c r="K851" s="21"/>
      <c r="L851" s="37"/>
      <c r="M851" s="21"/>
      <c r="N851" s="21"/>
      <c r="O851" s="21"/>
      <c r="P851" s="21"/>
      <c r="Q851" s="21"/>
      <c r="R851" s="21"/>
      <c r="S851" s="21"/>
      <c r="T851" s="21"/>
      <c r="U851" s="21"/>
      <c r="V851" s="21"/>
      <c r="W851" s="21"/>
      <c r="X851" s="21"/>
      <c r="Y851" s="21"/>
      <c r="Z851" s="21"/>
      <c r="AA851" s="21"/>
      <c r="AB851" s="21"/>
      <c r="AC851" s="21"/>
      <c r="AD851" s="21"/>
      <c r="AE851" s="21"/>
      <c r="AF851" s="21"/>
      <c r="AG851" s="21"/>
    </row>
    <row r="852" spans="1:33" ht="15.75" customHeight="1">
      <c r="A852" s="21"/>
      <c r="B852" s="21"/>
      <c r="C852" s="21"/>
      <c r="D852" s="35"/>
      <c r="E852" s="21"/>
      <c r="F852" s="21"/>
      <c r="G852" s="21"/>
      <c r="H852" s="21"/>
      <c r="I852" s="21"/>
      <c r="J852" s="21"/>
      <c r="K852" s="21"/>
      <c r="L852" s="37"/>
      <c r="M852" s="21"/>
      <c r="N852" s="21"/>
      <c r="O852" s="21"/>
      <c r="P852" s="21"/>
      <c r="Q852" s="21"/>
      <c r="R852" s="21"/>
      <c r="S852" s="21"/>
      <c r="T852" s="21"/>
      <c r="U852" s="21"/>
      <c r="V852" s="21"/>
      <c r="W852" s="21"/>
      <c r="X852" s="21"/>
      <c r="Y852" s="21"/>
      <c r="Z852" s="21"/>
      <c r="AA852" s="21"/>
      <c r="AB852" s="21"/>
      <c r="AC852" s="21"/>
      <c r="AD852" s="21"/>
      <c r="AE852" s="21"/>
      <c r="AF852" s="21"/>
      <c r="AG852" s="21"/>
    </row>
    <row r="853" spans="1:33" ht="15.75" customHeight="1">
      <c r="A853" s="21"/>
      <c r="B853" s="21"/>
      <c r="C853" s="21"/>
      <c r="D853" s="35"/>
      <c r="E853" s="21"/>
      <c r="F853" s="21"/>
      <c r="G853" s="21"/>
      <c r="H853" s="21"/>
      <c r="I853" s="21"/>
      <c r="J853" s="21"/>
      <c r="K853" s="21"/>
      <c r="L853" s="37"/>
      <c r="M853" s="21"/>
      <c r="N853" s="21"/>
      <c r="O853" s="21"/>
      <c r="P853" s="21"/>
      <c r="Q853" s="21"/>
      <c r="R853" s="21"/>
      <c r="S853" s="21"/>
      <c r="T853" s="21"/>
      <c r="U853" s="21"/>
      <c r="V853" s="21"/>
      <c r="W853" s="21"/>
      <c r="X853" s="21"/>
      <c r="Y853" s="21"/>
      <c r="Z853" s="21"/>
      <c r="AA853" s="21"/>
      <c r="AB853" s="21"/>
      <c r="AC853" s="21"/>
      <c r="AD853" s="21"/>
      <c r="AE853" s="21"/>
      <c r="AF853" s="21"/>
      <c r="AG853" s="21"/>
    </row>
    <row r="854" spans="1:33" ht="15.75" customHeight="1">
      <c r="A854" s="21"/>
      <c r="B854" s="21"/>
      <c r="C854" s="21"/>
      <c r="D854" s="35"/>
      <c r="E854" s="21"/>
      <c r="F854" s="21"/>
      <c r="G854" s="21"/>
      <c r="H854" s="21"/>
      <c r="I854" s="21"/>
      <c r="J854" s="21"/>
      <c r="K854" s="21"/>
      <c r="L854" s="37"/>
      <c r="M854" s="21"/>
      <c r="N854" s="21"/>
      <c r="O854" s="21"/>
      <c r="P854" s="21"/>
      <c r="Q854" s="21"/>
      <c r="R854" s="21"/>
      <c r="S854" s="21"/>
      <c r="T854" s="21"/>
      <c r="U854" s="21"/>
      <c r="V854" s="21"/>
      <c r="W854" s="21"/>
      <c r="X854" s="21"/>
      <c r="Y854" s="21"/>
      <c r="Z854" s="21"/>
      <c r="AA854" s="21"/>
      <c r="AB854" s="21"/>
      <c r="AC854" s="21"/>
      <c r="AD854" s="21"/>
      <c r="AE854" s="21"/>
      <c r="AF854" s="21"/>
      <c r="AG854" s="21"/>
    </row>
    <row r="855" spans="1:33" ht="15.75" customHeight="1">
      <c r="A855" s="21"/>
      <c r="B855" s="21"/>
      <c r="C855" s="21"/>
      <c r="D855" s="35"/>
      <c r="E855" s="21"/>
      <c r="F855" s="21"/>
      <c r="G855" s="21"/>
      <c r="H855" s="21"/>
      <c r="I855" s="21"/>
      <c r="J855" s="21"/>
      <c r="K855" s="21"/>
      <c r="L855" s="37"/>
      <c r="M855" s="21"/>
      <c r="N855" s="21"/>
      <c r="O855" s="21"/>
      <c r="P855" s="21"/>
      <c r="Q855" s="21"/>
      <c r="R855" s="21"/>
      <c r="S855" s="21"/>
      <c r="T855" s="21"/>
      <c r="U855" s="21"/>
      <c r="V855" s="21"/>
      <c r="W855" s="21"/>
      <c r="X855" s="21"/>
      <c r="Y855" s="21"/>
      <c r="Z855" s="21"/>
      <c r="AA855" s="21"/>
      <c r="AB855" s="21"/>
      <c r="AC855" s="21"/>
      <c r="AD855" s="21"/>
      <c r="AE855" s="21"/>
      <c r="AF855" s="21"/>
      <c r="AG855" s="21"/>
    </row>
    <row r="856" spans="1:33" ht="15.75" customHeight="1">
      <c r="A856" s="21"/>
      <c r="B856" s="21"/>
      <c r="C856" s="21"/>
      <c r="D856" s="35"/>
      <c r="E856" s="21"/>
      <c r="F856" s="21"/>
      <c r="G856" s="21"/>
      <c r="H856" s="21"/>
      <c r="I856" s="21"/>
      <c r="J856" s="21"/>
      <c r="K856" s="21"/>
      <c r="L856" s="37"/>
      <c r="M856" s="21"/>
      <c r="N856" s="21"/>
      <c r="O856" s="21"/>
      <c r="P856" s="21"/>
      <c r="Q856" s="21"/>
      <c r="R856" s="21"/>
      <c r="S856" s="21"/>
      <c r="T856" s="21"/>
      <c r="U856" s="21"/>
      <c r="V856" s="21"/>
      <c r="W856" s="21"/>
      <c r="X856" s="21"/>
      <c r="Y856" s="21"/>
      <c r="Z856" s="21"/>
      <c r="AA856" s="21"/>
      <c r="AB856" s="21"/>
      <c r="AC856" s="21"/>
      <c r="AD856" s="21"/>
      <c r="AE856" s="21"/>
      <c r="AF856" s="21"/>
      <c r="AG856" s="21"/>
    </row>
    <row r="857" spans="1:33" ht="15.75" customHeight="1">
      <c r="A857" s="21"/>
      <c r="B857" s="21"/>
      <c r="C857" s="21"/>
      <c r="D857" s="35"/>
      <c r="E857" s="21"/>
      <c r="F857" s="21"/>
      <c r="G857" s="21"/>
      <c r="H857" s="21"/>
      <c r="I857" s="21"/>
      <c r="J857" s="21"/>
      <c r="K857" s="21"/>
      <c r="L857" s="37"/>
      <c r="M857" s="21"/>
      <c r="N857" s="21"/>
      <c r="O857" s="21"/>
      <c r="P857" s="21"/>
      <c r="Q857" s="21"/>
      <c r="R857" s="21"/>
      <c r="S857" s="21"/>
      <c r="T857" s="21"/>
      <c r="U857" s="21"/>
      <c r="V857" s="21"/>
      <c r="W857" s="21"/>
      <c r="X857" s="21"/>
      <c r="Y857" s="21"/>
      <c r="Z857" s="21"/>
      <c r="AA857" s="21"/>
      <c r="AB857" s="21"/>
      <c r="AC857" s="21"/>
      <c r="AD857" s="21"/>
      <c r="AE857" s="21"/>
      <c r="AF857" s="21"/>
      <c r="AG857" s="21"/>
    </row>
    <row r="858" spans="1:33" ht="15.75" customHeight="1">
      <c r="A858" s="21"/>
      <c r="B858" s="21"/>
      <c r="C858" s="21"/>
      <c r="D858" s="35"/>
      <c r="E858" s="21"/>
      <c r="F858" s="21"/>
      <c r="G858" s="21"/>
      <c r="H858" s="21"/>
      <c r="I858" s="21"/>
      <c r="J858" s="21"/>
      <c r="K858" s="21"/>
      <c r="L858" s="37"/>
      <c r="M858" s="21"/>
      <c r="N858" s="21"/>
      <c r="O858" s="21"/>
      <c r="P858" s="21"/>
      <c r="Q858" s="21"/>
      <c r="R858" s="21"/>
      <c r="S858" s="21"/>
      <c r="T858" s="21"/>
      <c r="U858" s="21"/>
      <c r="V858" s="21"/>
      <c r="W858" s="21"/>
      <c r="X858" s="21"/>
      <c r="Y858" s="21"/>
      <c r="Z858" s="21"/>
      <c r="AA858" s="21"/>
      <c r="AB858" s="21"/>
      <c r="AC858" s="21"/>
      <c r="AD858" s="21"/>
      <c r="AE858" s="21"/>
      <c r="AF858" s="21"/>
      <c r="AG858" s="21"/>
    </row>
    <row r="859" spans="1:33" ht="15.75" customHeight="1">
      <c r="A859" s="21"/>
      <c r="B859" s="21"/>
      <c r="C859" s="21"/>
      <c r="D859" s="35"/>
      <c r="E859" s="21"/>
      <c r="F859" s="21"/>
      <c r="G859" s="21"/>
      <c r="H859" s="21"/>
      <c r="I859" s="21"/>
      <c r="J859" s="21"/>
      <c r="K859" s="21"/>
      <c r="L859" s="37"/>
      <c r="M859" s="21"/>
      <c r="N859" s="21"/>
      <c r="O859" s="21"/>
      <c r="P859" s="21"/>
      <c r="Q859" s="21"/>
      <c r="R859" s="21"/>
      <c r="S859" s="21"/>
      <c r="T859" s="21"/>
      <c r="U859" s="21"/>
      <c r="V859" s="21"/>
      <c r="W859" s="21"/>
      <c r="X859" s="21"/>
      <c r="Y859" s="21"/>
      <c r="Z859" s="21"/>
      <c r="AA859" s="21"/>
      <c r="AB859" s="21"/>
      <c r="AC859" s="21"/>
      <c r="AD859" s="21"/>
      <c r="AE859" s="21"/>
      <c r="AF859" s="21"/>
      <c r="AG859" s="21"/>
    </row>
    <row r="860" spans="1:33" ht="15.75" customHeight="1">
      <c r="A860" s="21"/>
      <c r="B860" s="21"/>
      <c r="C860" s="21"/>
      <c r="D860" s="35"/>
      <c r="E860" s="21"/>
      <c r="F860" s="21"/>
      <c r="G860" s="21"/>
      <c r="H860" s="21"/>
      <c r="I860" s="21"/>
      <c r="J860" s="21"/>
      <c r="K860" s="21"/>
      <c r="L860" s="37"/>
      <c r="M860" s="21"/>
      <c r="N860" s="21"/>
      <c r="O860" s="21"/>
      <c r="P860" s="21"/>
      <c r="Q860" s="21"/>
      <c r="R860" s="21"/>
      <c r="S860" s="21"/>
      <c r="T860" s="21"/>
      <c r="U860" s="21"/>
      <c r="V860" s="21"/>
      <c r="W860" s="21"/>
      <c r="X860" s="21"/>
      <c r="Y860" s="21"/>
      <c r="Z860" s="21"/>
      <c r="AA860" s="21"/>
      <c r="AB860" s="21"/>
      <c r="AC860" s="21"/>
      <c r="AD860" s="21"/>
      <c r="AE860" s="21"/>
      <c r="AF860" s="21"/>
      <c r="AG860" s="21"/>
    </row>
    <row r="861" spans="1:33" ht="15.75" customHeight="1">
      <c r="A861" s="21"/>
      <c r="B861" s="21"/>
      <c r="C861" s="21"/>
      <c r="D861" s="35"/>
      <c r="E861" s="21"/>
      <c r="F861" s="21"/>
      <c r="G861" s="21"/>
      <c r="H861" s="21"/>
      <c r="I861" s="21"/>
      <c r="J861" s="21"/>
      <c r="K861" s="21"/>
      <c r="L861" s="37"/>
      <c r="M861" s="21"/>
      <c r="N861" s="21"/>
      <c r="O861" s="21"/>
      <c r="P861" s="21"/>
      <c r="Q861" s="21"/>
      <c r="R861" s="21"/>
      <c r="S861" s="21"/>
      <c r="T861" s="21"/>
      <c r="U861" s="21"/>
      <c r="V861" s="21"/>
      <c r="W861" s="21"/>
      <c r="X861" s="21"/>
      <c r="Y861" s="21"/>
      <c r="Z861" s="21"/>
      <c r="AA861" s="21"/>
      <c r="AB861" s="21"/>
      <c r="AC861" s="21"/>
      <c r="AD861" s="21"/>
      <c r="AE861" s="21"/>
      <c r="AF861" s="21"/>
      <c r="AG861" s="21"/>
    </row>
    <row r="862" spans="1:33" ht="15.75" customHeight="1">
      <c r="A862" s="21"/>
      <c r="B862" s="21"/>
      <c r="C862" s="21"/>
      <c r="D862" s="35"/>
      <c r="E862" s="21"/>
      <c r="F862" s="21"/>
      <c r="G862" s="21"/>
      <c r="H862" s="21"/>
      <c r="I862" s="21"/>
      <c r="J862" s="21"/>
      <c r="K862" s="21"/>
      <c r="L862" s="37"/>
      <c r="M862" s="21"/>
      <c r="N862" s="21"/>
      <c r="O862" s="21"/>
      <c r="P862" s="21"/>
      <c r="Q862" s="21"/>
      <c r="R862" s="21"/>
      <c r="S862" s="21"/>
      <c r="T862" s="21"/>
      <c r="U862" s="21"/>
      <c r="V862" s="21"/>
      <c r="W862" s="21"/>
      <c r="X862" s="21"/>
      <c r="Y862" s="21"/>
      <c r="Z862" s="21"/>
      <c r="AA862" s="21"/>
      <c r="AB862" s="21"/>
      <c r="AC862" s="21"/>
      <c r="AD862" s="21"/>
      <c r="AE862" s="21"/>
      <c r="AF862" s="21"/>
      <c r="AG862" s="21"/>
    </row>
    <row r="863" spans="1:33" ht="15.75" customHeight="1">
      <c r="A863" s="21"/>
      <c r="B863" s="21"/>
      <c r="C863" s="21"/>
      <c r="D863" s="35"/>
      <c r="E863" s="21"/>
      <c r="F863" s="21"/>
      <c r="G863" s="21"/>
      <c r="H863" s="21"/>
      <c r="I863" s="21"/>
      <c r="J863" s="21"/>
      <c r="K863" s="21"/>
      <c r="L863" s="37"/>
      <c r="M863" s="21"/>
      <c r="N863" s="21"/>
      <c r="O863" s="21"/>
      <c r="P863" s="21"/>
      <c r="Q863" s="21"/>
      <c r="R863" s="21"/>
      <c r="S863" s="21"/>
      <c r="T863" s="21"/>
      <c r="U863" s="21"/>
      <c r="V863" s="21"/>
      <c r="W863" s="21"/>
      <c r="X863" s="21"/>
      <c r="Y863" s="21"/>
      <c r="Z863" s="21"/>
      <c r="AA863" s="21"/>
      <c r="AB863" s="21"/>
      <c r="AC863" s="21"/>
      <c r="AD863" s="21"/>
      <c r="AE863" s="21"/>
      <c r="AF863" s="21"/>
      <c r="AG863" s="21"/>
    </row>
    <row r="864" spans="1:33" ht="15.75" customHeight="1">
      <c r="A864" s="21"/>
      <c r="B864" s="21"/>
      <c r="C864" s="21"/>
      <c r="D864" s="35"/>
      <c r="E864" s="21"/>
      <c r="F864" s="21"/>
      <c r="G864" s="21"/>
      <c r="H864" s="21"/>
      <c r="I864" s="21"/>
      <c r="J864" s="21"/>
      <c r="K864" s="21"/>
      <c r="L864" s="37"/>
      <c r="M864" s="21"/>
      <c r="N864" s="21"/>
      <c r="O864" s="21"/>
      <c r="P864" s="21"/>
      <c r="Q864" s="21"/>
      <c r="R864" s="21"/>
      <c r="S864" s="21"/>
      <c r="T864" s="21"/>
      <c r="U864" s="21"/>
      <c r="V864" s="21"/>
      <c r="W864" s="21"/>
      <c r="X864" s="21"/>
      <c r="Y864" s="21"/>
      <c r="Z864" s="21"/>
      <c r="AA864" s="21"/>
      <c r="AB864" s="21"/>
      <c r="AC864" s="21"/>
      <c r="AD864" s="21"/>
      <c r="AE864" s="21"/>
      <c r="AF864" s="21"/>
      <c r="AG864" s="21"/>
    </row>
    <row r="865" spans="1:33" ht="15.75" customHeight="1">
      <c r="A865" s="21"/>
      <c r="B865" s="21"/>
      <c r="C865" s="21"/>
      <c r="D865" s="35"/>
      <c r="E865" s="21"/>
      <c r="F865" s="21"/>
      <c r="G865" s="21"/>
      <c r="H865" s="21"/>
      <c r="I865" s="21"/>
      <c r="J865" s="21"/>
      <c r="K865" s="21"/>
      <c r="L865" s="37"/>
      <c r="M865" s="21"/>
      <c r="N865" s="21"/>
      <c r="O865" s="21"/>
      <c r="P865" s="21"/>
      <c r="Q865" s="21"/>
      <c r="R865" s="21"/>
      <c r="S865" s="21"/>
      <c r="T865" s="21"/>
      <c r="U865" s="21"/>
      <c r="V865" s="21"/>
      <c r="W865" s="21"/>
      <c r="X865" s="21"/>
      <c r="Y865" s="21"/>
      <c r="Z865" s="21"/>
      <c r="AA865" s="21"/>
      <c r="AB865" s="21"/>
      <c r="AC865" s="21"/>
      <c r="AD865" s="21"/>
      <c r="AE865" s="21"/>
      <c r="AF865" s="21"/>
      <c r="AG865" s="21"/>
    </row>
    <row r="866" spans="1:33" ht="15.75" customHeight="1">
      <c r="A866" s="21"/>
      <c r="B866" s="21"/>
      <c r="C866" s="21"/>
      <c r="D866" s="35"/>
      <c r="E866" s="21"/>
      <c r="F866" s="21"/>
      <c r="G866" s="21"/>
      <c r="H866" s="21"/>
      <c r="I866" s="21"/>
      <c r="J866" s="21"/>
      <c r="K866" s="21"/>
      <c r="L866" s="37"/>
      <c r="M866" s="21"/>
      <c r="N866" s="21"/>
      <c r="O866" s="21"/>
      <c r="P866" s="21"/>
      <c r="Q866" s="21"/>
      <c r="R866" s="21"/>
      <c r="S866" s="21"/>
      <c r="T866" s="21"/>
      <c r="U866" s="21"/>
      <c r="V866" s="21"/>
      <c r="W866" s="21"/>
      <c r="X866" s="21"/>
      <c r="Y866" s="21"/>
      <c r="Z866" s="21"/>
      <c r="AA866" s="21"/>
      <c r="AB866" s="21"/>
      <c r="AC866" s="21"/>
      <c r="AD866" s="21"/>
      <c r="AE866" s="21"/>
      <c r="AF866" s="21"/>
      <c r="AG866" s="21"/>
    </row>
    <row r="867" spans="1:33" ht="15.75" customHeight="1">
      <c r="A867" s="21"/>
      <c r="B867" s="21"/>
      <c r="C867" s="21"/>
      <c r="D867" s="35"/>
      <c r="E867" s="21"/>
      <c r="F867" s="21"/>
      <c r="G867" s="21"/>
      <c r="H867" s="21"/>
      <c r="I867" s="21"/>
      <c r="J867" s="21"/>
      <c r="K867" s="21"/>
      <c r="L867" s="37"/>
      <c r="M867" s="21"/>
      <c r="N867" s="21"/>
      <c r="O867" s="21"/>
      <c r="P867" s="21"/>
      <c r="Q867" s="21"/>
      <c r="R867" s="21"/>
      <c r="S867" s="21"/>
      <c r="T867" s="21"/>
      <c r="U867" s="21"/>
      <c r="V867" s="21"/>
      <c r="W867" s="21"/>
      <c r="X867" s="21"/>
      <c r="Y867" s="21"/>
      <c r="Z867" s="21"/>
      <c r="AA867" s="21"/>
      <c r="AB867" s="21"/>
      <c r="AC867" s="21"/>
      <c r="AD867" s="21"/>
      <c r="AE867" s="21"/>
      <c r="AF867" s="21"/>
      <c r="AG867" s="21"/>
    </row>
    <row r="868" spans="1:33" ht="15.75" customHeight="1">
      <c r="A868" s="21"/>
      <c r="B868" s="21"/>
      <c r="C868" s="21"/>
      <c r="D868" s="35"/>
      <c r="E868" s="21"/>
      <c r="F868" s="21"/>
      <c r="G868" s="21"/>
      <c r="H868" s="21"/>
      <c r="I868" s="21"/>
      <c r="J868" s="21"/>
      <c r="K868" s="21"/>
      <c r="L868" s="37"/>
      <c r="M868" s="21"/>
      <c r="N868" s="21"/>
      <c r="O868" s="21"/>
      <c r="P868" s="21"/>
      <c r="Q868" s="21"/>
      <c r="R868" s="21"/>
      <c r="S868" s="21"/>
      <c r="T868" s="21"/>
      <c r="U868" s="21"/>
      <c r="V868" s="21"/>
      <c r="W868" s="21"/>
      <c r="X868" s="21"/>
      <c r="Y868" s="21"/>
      <c r="Z868" s="21"/>
      <c r="AA868" s="21"/>
      <c r="AB868" s="21"/>
      <c r="AC868" s="21"/>
      <c r="AD868" s="21"/>
      <c r="AE868" s="21"/>
      <c r="AF868" s="21"/>
      <c r="AG868" s="21"/>
    </row>
    <row r="869" spans="1:33" ht="15.75" customHeight="1">
      <c r="A869" s="21"/>
      <c r="B869" s="21"/>
      <c r="C869" s="21"/>
      <c r="D869" s="35"/>
      <c r="E869" s="21"/>
      <c r="F869" s="21"/>
      <c r="G869" s="21"/>
      <c r="H869" s="21"/>
      <c r="I869" s="21"/>
      <c r="J869" s="21"/>
      <c r="K869" s="21"/>
      <c r="L869" s="37"/>
      <c r="M869" s="21"/>
      <c r="N869" s="21"/>
      <c r="O869" s="21"/>
      <c r="P869" s="21"/>
      <c r="Q869" s="21"/>
      <c r="R869" s="21"/>
      <c r="S869" s="21"/>
      <c r="T869" s="21"/>
      <c r="U869" s="21"/>
      <c r="V869" s="21"/>
      <c r="W869" s="21"/>
      <c r="X869" s="21"/>
      <c r="Y869" s="21"/>
      <c r="Z869" s="21"/>
      <c r="AA869" s="21"/>
      <c r="AB869" s="21"/>
      <c r="AC869" s="21"/>
      <c r="AD869" s="21"/>
      <c r="AE869" s="21"/>
      <c r="AF869" s="21"/>
      <c r="AG869" s="21"/>
    </row>
    <row r="870" spans="1:33" ht="15.75" customHeight="1">
      <c r="A870" s="21"/>
      <c r="B870" s="21"/>
      <c r="C870" s="21"/>
      <c r="D870" s="35"/>
      <c r="E870" s="21"/>
      <c r="F870" s="21"/>
      <c r="G870" s="21"/>
      <c r="H870" s="21"/>
      <c r="I870" s="21"/>
      <c r="J870" s="21"/>
      <c r="K870" s="21"/>
      <c r="L870" s="37"/>
      <c r="M870" s="21"/>
      <c r="N870" s="21"/>
      <c r="O870" s="21"/>
      <c r="P870" s="21"/>
      <c r="Q870" s="21"/>
      <c r="R870" s="21"/>
      <c r="S870" s="21"/>
      <c r="T870" s="21"/>
      <c r="U870" s="21"/>
      <c r="V870" s="21"/>
      <c r="W870" s="21"/>
      <c r="X870" s="21"/>
      <c r="Y870" s="21"/>
      <c r="Z870" s="21"/>
      <c r="AA870" s="21"/>
      <c r="AB870" s="21"/>
      <c r="AC870" s="21"/>
      <c r="AD870" s="21"/>
      <c r="AE870" s="21"/>
      <c r="AF870" s="21"/>
      <c r="AG870" s="21"/>
    </row>
    <row r="871" spans="1:33" ht="15.75" customHeight="1">
      <c r="A871" s="21"/>
      <c r="B871" s="21"/>
      <c r="C871" s="21"/>
      <c r="D871" s="35"/>
      <c r="E871" s="21"/>
      <c r="F871" s="21"/>
      <c r="G871" s="21"/>
      <c r="H871" s="21"/>
      <c r="I871" s="21"/>
      <c r="J871" s="21"/>
      <c r="K871" s="21"/>
      <c r="L871" s="37"/>
      <c r="M871" s="21"/>
      <c r="N871" s="21"/>
      <c r="O871" s="21"/>
      <c r="P871" s="21"/>
      <c r="Q871" s="21"/>
      <c r="R871" s="21"/>
      <c r="S871" s="21"/>
      <c r="T871" s="21"/>
      <c r="U871" s="21"/>
      <c r="V871" s="21"/>
      <c r="W871" s="21"/>
      <c r="X871" s="21"/>
      <c r="Y871" s="21"/>
      <c r="Z871" s="21"/>
      <c r="AA871" s="21"/>
      <c r="AB871" s="21"/>
      <c r="AC871" s="21"/>
      <c r="AD871" s="21"/>
      <c r="AE871" s="21"/>
      <c r="AF871" s="21"/>
      <c r="AG871" s="21"/>
    </row>
    <row r="872" spans="1:33" ht="15.75" customHeight="1">
      <c r="A872" s="21"/>
      <c r="B872" s="21"/>
      <c r="C872" s="21"/>
      <c r="D872" s="35"/>
      <c r="E872" s="21"/>
      <c r="F872" s="21"/>
      <c r="G872" s="21"/>
      <c r="H872" s="21"/>
      <c r="I872" s="21"/>
      <c r="J872" s="21"/>
      <c r="K872" s="21"/>
      <c r="L872" s="37"/>
      <c r="M872" s="21"/>
      <c r="N872" s="21"/>
      <c r="O872" s="21"/>
      <c r="P872" s="21"/>
      <c r="Q872" s="21"/>
      <c r="R872" s="21"/>
      <c r="S872" s="21"/>
      <c r="T872" s="21"/>
      <c r="U872" s="21"/>
      <c r="V872" s="21"/>
      <c r="W872" s="21"/>
      <c r="X872" s="21"/>
      <c r="Y872" s="21"/>
      <c r="Z872" s="21"/>
      <c r="AA872" s="21"/>
      <c r="AB872" s="21"/>
      <c r="AC872" s="21"/>
      <c r="AD872" s="21"/>
      <c r="AE872" s="21"/>
      <c r="AF872" s="21"/>
      <c r="AG872" s="21"/>
    </row>
    <row r="873" spans="1:33" ht="15.75" customHeight="1">
      <c r="A873" s="21"/>
      <c r="B873" s="21"/>
      <c r="C873" s="21"/>
      <c r="D873" s="35"/>
      <c r="E873" s="21"/>
      <c r="F873" s="21"/>
      <c r="G873" s="21"/>
      <c r="H873" s="21"/>
      <c r="I873" s="21"/>
      <c r="J873" s="21"/>
      <c r="K873" s="21"/>
      <c r="L873" s="37"/>
      <c r="M873" s="21"/>
      <c r="N873" s="21"/>
      <c r="O873" s="21"/>
      <c r="P873" s="21"/>
      <c r="Q873" s="21"/>
      <c r="R873" s="21"/>
      <c r="S873" s="21"/>
      <c r="T873" s="21"/>
      <c r="U873" s="21"/>
      <c r="V873" s="21"/>
      <c r="W873" s="21"/>
      <c r="X873" s="21"/>
      <c r="Y873" s="21"/>
      <c r="Z873" s="21"/>
      <c r="AA873" s="21"/>
      <c r="AB873" s="21"/>
      <c r="AC873" s="21"/>
      <c r="AD873" s="21"/>
      <c r="AE873" s="21"/>
      <c r="AF873" s="21"/>
      <c r="AG873" s="21"/>
    </row>
    <row r="874" spans="1:33" ht="15.75" customHeight="1">
      <c r="A874" s="21"/>
      <c r="B874" s="21"/>
      <c r="C874" s="21"/>
      <c r="D874" s="35"/>
      <c r="E874" s="21"/>
      <c r="F874" s="21"/>
      <c r="G874" s="21"/>
      <c r="H874" s="21"/>
      <c r="I874" s="21"/>
      <c r="J874" s="21"/>
      <c r="K874" s="21"/>
      <c r="L874" s="37"/>
      <c r="M874" s="21"/>
      <c r="N874" s="21"/>
      <c r="O874" s="21"/>
      <c r="P874" s="21"/>
      <c r="Q874" s="21"/>
      <c r="R874" s="21"/>
      <c r="S874" s="21"/>
      <c r="T874" s="21"/>
      <c r="U874" s="21"/>
      <c r="V874" s="21"/>
      <c r="W874" s="21"/>
      <c r="X874" s="21"/>
      <c r="Y874" s="21"/>
      <c r="Z874" s="21"/>
      <c r="AA874" s="21"/>
      <c r="AB874" s="21"/>
      <c r="AC874" s="21"/>
      <c r="AD874" s="21"/>
      <c r="AE874" s="21"/>
      <c r="AF874" s="21"/>
      <c r="AG874" s="21"/>
    </row>
    <row r="875" spans="1:33" ht="15.75" customHeight="1">
      <c r="A875" s="21"/>
      <c r="B875" s="21"/>
      <c r="C875" s="21"/>
      <c r="D875" s="35"/>
      <c r="E875" s="21"/>
      <c r="F875" s="21"/>
      <c r="G875" s="21"/>
      <c r="H875" s="21"/>
      <c r="I875" s="21"/>
      <c r="J875" s="21"/>
      <c r="K875" s="21"/>
      <c r="L875" s="37"/>
      <c r="M875" s="21"/>
      <c r="N875" s="21"/>
      <c r="O875" s="21"/>
      <c r="P875" s="21"/>
      <c r="Q875" s="21"/>
      <c r="R875" s="21"/>
      <c r="S875" s="21"/>
      <c r="T875" s="21"/>
      <c r="U875" s="21"/>
      <c r="V875" s="21"/>
      <c r="W875" s="21"/>
      <c r="X875" s="21"/>
      <c r="Y875" s="21"/>
      <c r="Z875" s="21"/>
      <c r="AA875" s="21"/>
      <c r="AB875" s="21"/>
      <c r="AC875" s="21"/>
      <c r="AD875" s="21"/>
      <c r="AE875" s="21"/>
      <c r="AF875" s="21"/>
      <c r="AG875" s="21"/>
    </row>
    <row r="876" spans="1:33" ht="15.75" customHeight="1">
      <c r="A876" s="21"/>
      <c r="B876" s="21"/>
      <c r="C876" s="21"/>
      <c r="D876" s="35"/>
      <c r="E876" s="21"/>
      <c r="F876" s="21"/>
      <c r="G876" s="21"/>
      <c r="H876" s="21"/>
      <c r="I876" s="21"/>
      <c r="J876" s="21"/>
      <c r="K876" s="21"/>
      <c r="L876" s="37"/>
      <c r="M876" s="21"/>
      <c r="N876" s="21"/>
      <c r="O876" s="21"/>
      <c r="P876" s="21"/>
      <c r="Q876" s="21"/>
      <c r="R876" s="21"/>
      <c r="S876" s="21"/>
      <c r="T876" s="21"/>
      <c r="U876" s="21"/>
      <c r="V876" s="21"/>
      <c r="W876" s="21"/>
      <c r="X876" s="21"/>
      <c r="Y876" s="21"/>
      <c r="Z876" s="21"/>
      <c r="AA876" s="21"/>
      <c r="AB876" s="21"/>
      <c r="AC876" s="21"/>
      <c r="AD876" s="21"/>
      <c r="AE876" s="21"/>
      <c r="AF876" s="21"/>
      <c r="AG876" s="21"/>
    </row>
    <row r="877" spans="1:33" ht="15.75" customHeight="1">
      <c r="A877" s="21"/>
      <c r="B877" s="21"/>
      <c r="C877" s="21"/>
      <c r="D877" s="35"/>
      <c r="E877" s="21"/>
      <c r="F877" s="21"/>
      <c r="G877" s="21"/>
      <c r="H877" s="21"/>
      <c r="I877" s="21"/>
      <c r="J877" s="21"/>
      <c r="K877" s="21"/>
      <c r="L877" s="37"/>
      <c r="M877" s="21"/>
      <c r="N877" s="21"/>
      <c r="O877" s="21"/>
      <c r="P877" s="21"/>
      <c r="Q877" s="21"/>
      <c r="R877" s="21"/>
      <c r="S877" s="21"/>
      <c r="T877" s="21"/>
      <c r="U877" s="21"/>
      <c r="V877" s="21"/>
      <c r="W877" s="21"/>
      <c r="X877" s="21"/>
      <c r="Y877" s="21"/>
      <c r="Z877" s="21"/>
      <c r="AA877" s="21"/>
      <c r="AB877" s="21"/>
      <c r="AC877" s="21"/>
      <c r="AD877" s="21"/>
      <c r="AE877" s="21"/>
      <c r="AF877" s="21"/>
      <c r="AG877" s="21"/>
    </row>
    <row r="878" spans="1:33" ht="15.75" customHeight="1">
      <c r="A878" s="21"/>
      <c r="B878" s="21"/>
      <c r="C878" s="21"/>
      <c r="D878" s="35"/>
      <c r="E878" s="21"/>
      <c r="F878" s="21"/>
      <c r="G878" s="21"/>
      <c r="H878" s="21"/>
      <c r="I878" s="21"/>
      <c r="J878" s="21"/>
      <c r="K878" s="21"/>
      <c r="L878" s="37"/>
      <c r="M878" s="21"/>
      <c r="N878" s="21"/>
      <c r="O878" s="21"/>
      <c r="P878" s="21"/>
      <c r="Q878" s="21"/>
      <c r="R878" s="21"/>
      <c r="S878" s="21"/>
      <c r="T878" s="21"/>
      <c r="U878" s="21"/>
      <c r="V878" s="21"/>
      <c r="W878" s="21"/>
      <c r="X878" s="21"/>
      <c r="Y878" s="21"/>
      <c r="Z878" s="21"/>
      <c r="AA878" s="21"/>
      <c r="AB878" s="21"/>
      <c r="AC878" s="21"/>
      <c r="AD878" s="21"/>
      <c r="AE878" s="21"/>
      <c r="AF878" s="21"/>
      <c r="AG878" s="21"/>
    </row>
    <row r="879" spans="1:33" ht="15.75" customHeight="1">
      <c r="A879" s="21"/>
      <c r="B879" s="21"/>
      <c r="C879" s="21"/>
      <c r="D879" s="35"/>
      <c r="E879" s="21"/>
      <c r="F879" s="21"/>
      <c r="G879" s="21"/>
      <c r="H879" s="21"/>
      <c r="I879" s="21"/>
      <c r="J879" s="21"/>
      <c r="K879" s="21"/>
      <c r="L879" s="37"/>
      <c r="M879" s="21"/>
      <c r="N879" s="21"/>
      <c r="O879" s="21"/>
      <c r="P879" s="21"/>
      <c r="Q879" s="21"/>
      <c r="R879" s="21"/>
      <c r="S879" s="21"/>
      <c r="T879" s="21"/>
      <c r="U879" s="21"/>
      <c r="V879" s="21"/>
      <c r="W879" s="21"/>
      <c r="X879" s="21"/>
      <c r="Y879" s="21"/>
      <c r="Z879" s="21"/>
      <c r="AA879" s="21"/>
      <c r="AB879" s="21"/>
      <c r="AC879" s="21"/>
      <c r="AD879" s="21"/>
      <c r="AE879" s="21"/>
      <c r="AF879" s="21"/>
      <c r="AG879" s="21"/>
    </row>
    <row r="880" spans="1:33" ht="15.75" customHeight="1">
      <c r="A880" s="21"/>
      <c r="B880" s="21"/>
      <c r="C880" s="21"/>
      <c r="D880" s="35"/>
      <c r="E880" s="21"/>
      <c r="F880" s="21"/>
      <c r="G880" s="21"/>
      <c r="H880" s="21"/>
      <c r="I880" s="21"/>
      <c r="J880" s="21"/>
      <c r="K880" s="21"/>
      <c r="L880" s="37"/>
      <c r="M880" s="21"/>
      <c r="N880" s="21"/>
      <c r="O880" s="21"/>
      <c r="P880" s="21"/>
      <c r="Q880" s="21"/>
      <c r="R880" s="21"/>
      <c r="S880" s="21"/>
      <c r="T880" s="21"/>
      <c r="U880" s="21"/>
      <c r="V880" s="21"/>
      <c r="W880" s="21"/>
      <c r="X880" s="21"/>
      <c r="Y880" s="21"/>
      <c r="Z880" s="21"/>
      <c r="AA880" s="21"/>
      <c r="AB880" s="21"/>
      <c r="AC880" s="21"/>
      <c r="AD880" s="21"/>
      <c r="AE880" s="21"/>
      <c r="AF880" s="21"/>
      <c r="AG880" s="21"/>
    </row>
    <row r="881" spans="1:33" ht="15.75" customHeight="1">
      <c r="A881" s="21"/>
      <c r="B881" s="21"/>
      <c r="C881" s="21"/>
      <c r="D881" s="35"/>
      <c r="E881" s="21"/>
      <c r="F881" s="21"/>
      <c r="G881" s="21"/>
      <c r="H881" s="21"/>
      <c r="I881" s="21"/>
      <c r="J881" s="21"/>
      <c r="K881" s="21"/>
      <c r="L881" s="37"/>
      <c r="M881" s="21"/>
      <c r="N881" s="21"/>
      <c r="O881" s="21"/>
      <c r="P881" s="21"/>
      <c r="Q881" s="21"/>
      <c r="R881" s="21"/>
      <c r="S881" s="21"/>
      <c r="T881" s="21"/>
      <c r="U881" s="21"/>
      <c r="V881" s="21"/>
      <c r="W881" s="21"/>
      <c r="X881" s="21"/>
      <c r="Y881" s="21"/>
      <c r="Z881" s="21"/>
      <c r="AA881" s="21"/>
      <c r="AB881" s="21"/>
      <c r="AC881" s="21"/>
      <c r="AD881" s="21"/>
      <c r="AE881" s="21"/>
      <c r="AF881" s="21"/>
      <c r="AG881" s="21"/>
    </row>
    <row r="882" spans="1:33" ht="15.75" customHeight="1">
      <c r="A882" s="21"/>
      <c r="B882" s="21"/>
      <c r="C882" s="21"/>
      <c r="D882" s="35"/>
      <c r="E882" s="21"/>
      <c r="F882" s="21"/>
      <c r="G882" s="21"/>
      <c r="H882" s="21"/>
      <c r="I882" s="21"/>
      <c r="J882" s="21"/>
      <c r="K882" s="21"/>
      <c r="L882" s="37"/>
      <c r="M882" s="21"/>
      <c r="N882" s="21"/>
      <c r="O882" s="21"/>
      <c r="P882" s="21"/>
      <c r="Q882" s="21"/>
      <c r="R882" s="21"/>
      <c r="S882" s="21"/>
      <c r="T882" s="21"/>
      <c r="U882" s="21"/>
      <c r="V882" s="21"/>
      <c r="W882" s="21"/>
      <c r="X882" s="21"/>
      <c r="Y882" s="21"/>
      <c r="Z882" s="21"/>
      <c r="AA882" s="21"/>
      <c r="AB882" s="21"/>
      <c r="AC882" s="21"/>
      <c r="AD882" s="21"/>
      <c r="AE882" s="21"/>
      <c r="AF882" s="21"/>
      <c r="AG882" s="21"/>
    </row>
    <row r="883" spans="1:33" ht="15.75" customHeight="1">
      <c r="A883" s="21"/>
      <c r="B883" s="21"/>
      <c r="C883" s="21"/>
      <c r="D883" s="35"/>
      <c r="E883" s="21"/>
      <c r="F883" s="21"/>
      <c r="G883" s="21"/>
      <c r="H883" s="21"/>
      <c r="I883" s="21"/>
      <c r="J883" s="21"/>
      <c r="K883" s="21"/>
      <c r="L883" s="37"/>
      <c r="M883" s="21"/>
      <c r="N883" s="21"/>
      <c r="O883" s="21"/>
      <c r="P883" s="21"/>
      <c r="Q883" s="21"/>
      <c r="R883" s="21"/>
      <c r="S883" s="21"/>
      <c r="T883" s="21"/>
      <c r="U883" s="21"/>
      <c r="V883" s="21"/>
      <c r="W883" s="21"/>
      <c r="X883" s="21"/>
      <c r="Y883" s="21"/>
      <c r="Z883" s="21"/>
      <c r="AA883" s="21"/>
      <c r="AB883" s="21"/>
      <c r="AC883" s="21"/>
      <c r="AD883" s="21"/>
      <c r="AE883" s="21"/>
      <c r="AF883" s="21"/>
      <c r="AG883" s="21"/>
    </row>
    <row r="884" spans="1:33" ht="15.75" customHeight="1">
      <c r="A884" s="21"/>
      <c r="B884" s="21"/>
      <c r="C884" s="21"/>
      <c r="D884" s="35"/>
      <c r="E884" s="21"/>
      <c r="F884" s="21"/>
      <c r="G884" s="21"/>
      <c r="H884" s="21"/>
      <c r="I884" s="21"/>
      <c r="J884" s="21"/>
      <c r="K884" s="21"/>
      <c r="L884" s="37"/>
      <c r="M884" s="21"/>
      <c r="N884" s="21"/>
      <c r="O884" s="21"/>
      <c r="P884" s="21"/>
      <c r="Q884" s="21"/>
      <c r="R884" s="21"/>
      <c r="S884" s="21"/>
      <c r="T884" s="21"/>
      <c r="U884" s="21"/>
      <c r="V884" s="21"/>
      <c r="W884" s="21"/>
      <c r="X884" s="21"/>
      <c r="Y884" s="21"/>
      <c r="Z884" s="21"/>
      <c r="AA884" s="21"/>
      <c r="AB884" s="21"/>
      <c r="AC884" s="21"/>
      <c r="AD884" s="21"/>
      <c r="AE884" s="21"/>
      <c r="AF884" s="21"/>
      <c r="AG884" s="21"/>
    </row>
    <row r="885" spans="1:33" ht="15.75" customHeight="1">
      <c r="A885" s="21"/>
      <c r="B885" s="21"/>
      <c r="C885" s="21"/>
      <c r="D885" s="35"/>
      <c r="E885" s="21"/>
      <c r="F885" s="21"/>
      <c r="G885" s="21"/>
      <c r="H885" s="21"/>
      <c r="I885" s="21"/>
      <c r="J885" s="21"/>
      <c r="K885" s="21"/>
      <c r="L885" s="37"/>
      <c r="M885" s="21"/>
      <c r="N885" s="21"/>
      <c r="O885" s="21"/>
      <c r="P885" s="21"/>
      <c r="Q885" s="21"/>
      <c r="R885" s="21"/>
      <c r="S885" s="21"/>
      <c r="T885" s="21"/>
      <c r="U885" s="21"/>
      <c r="V885" s="21"/>
      <c r="W885" s="21"/>
      <c r="X885" s="21"/>
      <c r="Y885" s="21"/>
      <c r="Z885" s="21"/>
      <c r="AA885" s="21"/>
      <c r="AB885" s="21"/>
      <c r="AC885" s="21"/>
      <c r="AD885" s="21"/>
      <c r="AE885" s="21"/>
      <c r="AF885" s="21"/>
      <c r="AG885" s="21"/>
    </row>
    <row r="886" spans="1:33" ht="15.75" customHeight="1">
      <c r="A886" s="21"/>
      <c r="B886" s="21"/>
      <c r="C886" s="21"/>
      <c r="D886" s="35"/>
      <c r="E886" s="21"/>
      <c r="F886" s="21"/>
      <c r="G886" s="21"/>
      <c r="H886" s="21"/>
      <c r="I886" s="21"/>
      <c r="J886" s="21"/>
      <c r="K886" s="21"/>
      <c r="L886" s="37"/>
      <c r="M886" s="21"/>
      <c r="N886" s="21"/>
      <c r="O886" s="21"/>
      <c r="P886" s="21"/>
      <c r="Q886" s="21"/>
      <c r="R886" s="21"/>
      <c r="S886" s="21"/>
      <c r="T886" s="21"/>
      <c r="U886" s="21"/>
      <c r="V886" s="21"/>
      <c r="W886" s="21"/>
      <c r="X886" s="21"/>
      <c r="Y886" s="21"/>
      <c r="Z886" s="21"/>
      <c r="AA886" s="21"/>
      <c r="AB886" s="21"/>
      <c r="AC886" s="21"/>
      <c r="AD886" s="21"/>
      <c r="AE886" s="21"/>
      <c r="AF886" s="21"/>
      <c r="AG886" s="21"/>
    </row>
    <row r="887" spans="1:33" ht="15.75" customHeight="1">
      <c r="A887" s="21"/>
      <c r="B887" s="21"/>
      <c r="C887" s="21"/>
      <c r="D887" s="35"/>
      <c r="E887" s="21"/>
      <c r="F887" s="21"/>
      <c r="G887" s="21"/>
      <c r="H887" s="21"/>
      <c r="I887" s="21"/>
      <c r="J887" s="21"/>
      <c r="K887" s="21"/>
      <c r="L887" s="37"/>
      <c r="M887" s="21"/>
      <c r="N887" s="21"/>
      <c r="O887" s="21"/>
      <c r="P887" s="21"/>
      <c r="Q887" s="21"/>
      <c r="R887" s="21"/>
      <c r="S887" s="21"/>
      <c r="T887" s="21"/>
      <c r="U887" s="21"/>
      <c r="V887" s="21"/>
      <c r="W887" s="21"/>
      <c r="X887" s="21"/>
      <c r="Y887" s="21"/>
      <c r="Z887" s="21"/>
      <c r="AA887" s="21"/>
      <c r="AB887" s="21"/>
      <c r="AC887" s="21"/>
      <c r="AD887" s="21"/>
      <c r="AE887" s="21"/>
      <c r="AF887" s="21"/>
      <c r="AG887" s="21"/>
    </row>
    <row r="888" spans="1:33" ht="15.75" customHeight="1">
      <c r="A888" s="21"/>
      <c r="B888" s="21"/>
      <c r="C888" s="21"/>
      <c r="D888" s="35"/>
      <c r="E888" s="21"/>
      <c r="F888" s="21"/>
      <c r="G888" s="21"/>
      <c r="H888" s="21"/>
      <c r="I888" s="21"/>
      <c r="J888" s="21"/>
      <c r="K888" s="21"/>
      <c r="L888" s="37"/>
      <c r="M888" s="21"/>
      <c r="N888" s="21"/>
      <c r="O888" s="21"/>
      <c r="P888" s="21"/>
      <c r="Q888" s="21"/>
      <c r="R888" s="21"/>
      <c r="S888" s="21"/>
      <c r="T888" s="21"/>
      <c r="U888" s="21"/>
      <c r="V888" s="21"/>
      <c r="W888" s="21"/>
      <c r="X888" s="21"/>
      <c r="Y888" s="21"/>
      <c r="Z888" s="21"/>
      <c r="AA888" s="21"/>
      <c r="AB888" s="21"/>
      <c r="AC888" s="21"/>
      <c r="AD888" s="21"/>
      <c r="AE888" s="21"/>
      <c r="AF888" s="21"/>
      <c r="AG888" s="21"/>
    </row>
    <row r="889" spans="1:33" ht="15.75" customHeight="1">
      <c r="A889" s="21"/>
      <c r="B889" s="21"/>
      <c r="C889" s="21"/>
      <c r="D889" s="35"/>
      <c r="E889" s="21"/>
      <c r="F889" s="21"/>
      <c r="G889" s="21"/>
      <c r="H889" s="21"/>
      <c r="I889" s="21"/>
      <c r="J889" s="21"/>
      <c r="K889" s="21"/>
      <c r="L889" s="37"/>
      <c r="M889" s="21"/>
      <c r="N889" s="21"/>
      <c r="O889" s="21"/>
      <c r="P889" s="21"/>
      <c r="Q889" s="21"/>
      <c r="R889" s="21"/>
      <c r="S889" s="21"/>
      <c r="T889" s="21"/>
      <c r="U889" s="21"/>
      <c r="V889" s="21"/>
      <c r="W889" s="21"/>
      <c r="X889" s="21"/>
      <c r="Y889" s="21"/>
      <c r="Z889" s="21"/>
      <c r="AA889" s="21"/>
      <c r="AB889" s="21"/>
      <c r="AC889" s="21"/>
      <c r="AD889" s="21"/>
      <c r="AE889" s="21"/>
      <c r="AF889" s="21"/>
      <c r="AG889" s="21"/>
    </row>
    <row r="890" spans="1:33" ht="15.75" customHeight="1">
      <c r="A890" s="21"/>
      <c r="B890" s="21"/>
      <c r="C890" s="21"/>
      <c r="D890" s="35"/>
      <c r="E890" s="21"/>
      <c r="F890" s="21"/>
      <c r="G890" s="21"/>
      <c r="H890" s="21"/>
      <c r="I890" s="21"/>
      <c r="J890" s="21"/>
      <c r="K890" s="21"/>
      <c r="L890" s="37"/>
      <c r="M890" s="21"/>
      <c r="N890" s="21"/>
      <c r="O890" s="21"/>
      <c r="P890" s="21"/>
      <c r="Q890" s="21"/>
      <c r="R890" s="21"/>
      <c r="S890" s="21"/>
      <c r="T890" s="21"/>
      <c r="U890" s="21"/>
      <c r="V890" s="21"/>
      <c r="W890" s="21"/>
      <c r="X890" s="21"/>
      <c r="Y890" s="21"/>
      <c r="Z890" s="21"/>
      <c r="AA890" s="21"/>
      <c r="AB890" s="21"/>
      <c r="AC890" s="21"/>
      <c r="AD890" s="21"/>
      <c r="AE890" s="21"/>
      <c r="AF890" s="21"/>
      <c r="AG890" s="21"/>
    </row>
    <row r="891" spans="1:33" ht="15.75" customHeight="1">
      <c r="A891" s="21"/>
      <c r="B891" s="21"/>
      <c r="C891" s="21"/>
      <c r="D891" s="35"/>
      <c r="E891" s="21"/>
      <c r="F891" s="21"/>
      <c r="G891" s="21"/>
      <c r="H891" s="21"/>
      <c r="I891" s="21"/>
      <c r="J891" s="21"/>
      <c r="K891" s="21"/>
      <c r="L891" s="37"/>
      <c r="M891" s="21"/>
      <c r="N891" s="21"/>
      <c r="O891" s="21"/>
      <c r="P891" s="21"/>
      <c r="Q891" s="21"/>
      <c r="R891" s="21"/>
      <c r="S891" s="21"/>
      <c r="T891" s="21"/>
      <c r="U891" s="21"/>
      <c r="V891" s="21"/>
      <c r="W891" s="21"/>
      <c r="X891" s="21"/>
      <c r="Y891" s="21"/>
      <c r="Z891" s="21"/>
      <c r="AA891" s="21"/>
      <c r="AB891" s="21"/>
      <c r="AC891" s="21"/>
      <c r="AD891" s="21"/>
      <c r="AE891" s="21"/>
      <c r="AF891" s="21"/>
      <c r="AG891" s="21"/>
    </row>
    <row r="892" spans="1:33" ht="15.75" customHeight="1">
      <c r="A892" s="21"/>
      <c r="B892" s="21"/>
      <c r="C892" s="21"/>
      <c r="D892" s="35"/>
      <c r="E892" s="21"/>
      <c r="F892" s="21"/>
      <c r="G892" s="21"/>
      <c r="H892" s="21"/>
      <c r="I892" s="21"/>
      <c r="J892" s="21"/>
      <c r="K892" s="21"/>
      <c r="L892" s="37"/>
      <c r="M892" s="21"/>
      <c r="N892" s="21"/>
      <c r="O892" s="21"/>
      <c r="P892" s="21"/>
      <c r="Q892" s="21"/>
      <c r="R892" s="21"/>
      <c r="S892" s="21"/>
      <c r="T892" s="21"/>
      <c r="U892" s="21"/>
      <c r="V892" s="21"/>
      <c r="W892" s="21"/>
      <c r="X892" s="21"/>
      <c r="Y892" s="21"/>
      <c r="Z892" s="21"/>
      <c r="AA892" s="21"/>
      <c r="AB892" s="21"/>
      <c r="AC892" s="21"/>
      <c r="AD892" s="21"/>
      <c r="AE892" s="21"/>
      <c r="AF892" s="21"/>
      <c r="AG892" s="21"/>
    </row>
    <row r="893" spans="1:33" ht="15.75" customHeight="1">
      <c r="A893" s="21"/>
      <c r="B893" s="21"/>
      <c r="C893" s="21"/>
      <c r="D893" s="35"/>
      <c r="E893" s="21"/>
      <c r="F893" s="21"/>
      <c r="G893" s="21"/>
      <c r="H893" s="21"/>
      <c r="I893" s="21"/>
      <c r="J893" s="21"/>
      <c r="K893" s="21"/>
      <c r="L893" s="37"/>
      <c r="M893" s="21"/>
      <c r="N893" s="21"/>
      <c r="O893" s="21"/>
      <c r="P893" s="21"/>
      <c r="Q893" s="21"/>
      <c r="R893" s="21"/>
      <c r="S893" s="21"/>
      <c r="T893" s="21"/>
      <c r="U893" s="21"/>
      <c r="V893" s="21"/>
      <c r="W893" s="21"/>
      <c r="X893" s="21"/>
      <c r="Y893" s="21"/>
      <c r="Z893" s="21"/>
      <c r="AA893" s="21"/>
      <c r="AB893" s="21"/>
      <c r="AC893" s="21"/>
      <c r="AD893" s="21"/>
      <c r="AE893" s="21"/>
      <c r="AF893" s="21"/>
      <c r="AG893" s="21"/>
    </row>
    <row r="894" spans="1:33" ht="15.75" customHeight="1">
      <c r="A894" s="21"/>
      <c r="B894" s="21"/>
      <c r="C894" s="21"/>
      <c r="D894" s="35"/>
      <c r="E894" s="21"/>
      <c r="F894" s="21"/>
      <c r="G894" s="21"/>
      <c r="H894" s="21"/>
      <c r="I894" s="21"/>
      <c r="J894" s="21"/>
      <c r="K894" s="21"/>
      <c r="L894" s="37"/>
      <c r="M894" s="21"/>
      <c r="N894" s="21"/>
      <c r="O894" s="21"/>
      <c r="P894" s="21"/>
      <c r="Q894" s="21"/>
      <c r="R894" s="21"/>
      <c r="S894" s="21"/>
      <c r="T894" s="21"/>
      <c r="U894" s="21"/>
      <c r="V894" s="21"/>
      <c r="W894" s="21"/>
      <c r="X894" s="21"/>
      <c r="Y894" s="21"/>
      <c r="Z894" s="21"/>
      <c r="AA894" s="21"/>
      <c r="AB894" s="21"/>
      <c r="AC894" s="21"/>
      <c r="AD894" s="21"/>
      <c r="AE894" s="21"/>
      <c r="AF894" s="21"/>
      <c r="AG894" s="21"/>
    </row>
    <row r="895" spans="1:33" ht="15.75" customHeight="1">
      <c r="A895" s="21"/>
      <c r="B895" s="21"/>
      <c r="C895" s="21"/>
      <c r="D895" s="35"/>
      <c r="E895" s="21"/>
      <c r="F895" s="21"/>
      <c r="G895" s="21"/>
      <c r="H895" s="21"/>
      <c r="I895" s="21"/>
      <c r="J895" s="21"/>
      <c r="K895" s="21"/>
      <c r="L895" s="37"/>
      <c r="M895" s="21"/>
      <c r="N895" s="21"/>
      <c r="O895" s="21"/>
      <c r="P895" s="21"/>
      <c r="Q895" s="21"/>
      <c r="R895" s="21"/>
      <c r="S895" s="21"/>
      <c r="T895" s="21"/>
      <c r="U895" s="21"/>
      <c r="V895" s="21"/>
      <c r="W895" s="21"/>
      <c r="X895" s="21"/>
      <c r="Y895" s="21"/>
      <c r="Z895" s="21"/>
      <c r="AA895" s="21"/>
      <c r="AB895" s="21"/>
      <c r="AC895" s="21"/>
      <c r="AD895" s="21"/>
      <c r="AE895" s="21"/>
      <c r="AF895" s="21"/>
      <c r="AG895" s="21"/>
    </row>
    <row r="896" spans="1:33" ht="15.75" customHeight="1">
      <c r="A896" s="21"/>
      <c r="B896" s="21"/>
      <c r="C896" s="21"/>
      <c r="D896" s="35"/>
      <c r="E896" s="21"/>
      <c r="F896" s="21"/>
      <c r="G896" s="21"/>
      <c r="H896" s="21"/>
      <c r="I896" s="21"/>
      <c r="J896" s="21"/>
      <c r="K896" s="21"/>
      <c r="L896" s="37"/>
      <c r="M896" s="21"/>
      <c r="N896" s="21"/>
      <c r="O896" s="21"/>
      <c r="P896" s="21"/>
      <c r="Q896" s="21"/>
      <c r="R896" s="21"/>
      <c r="S896" s="21"/>
      <c r="T896" s="21"/>
      <c r="U896" s="21"/>
      <c r="V896" s="21"/>
      <c r="W896" s="21"/>
      <c r="X896" s="21"/>
      <c r="Y896" s="21"/>
      <c r="Z896" s="21"/>
      <c r="AA896" s="21"/>
      <c r="AB896" s="21"/>
      <c r="AC896" s="21"/>
      <c r="AD896" s="21"/>
      <c r="AE896" s="21"/>
      <c r="AF896" s="21"/>
      <c r="AG896" s="21"/>
    </row>
    <row r="897" spans="1:33" ht="15.75" customHeight="1">
      <c r="A897" s="21"/>
      <c r="B897" s="21"/>
      <c r="C897" s="21"/>
      <c r="D897" s="35"/>
      <c r="E897" s="21"/>
      <c r="F897" s="21"/>
      <c r="G897" s="21"/>
      <c r="H897" s="21"/>
      <c r="I897" s="21"/>
      <c r="J897" s="21"/>
      <c r="K897" s="21"/>
      <c r="L897" s="37"/>
      <c r="M897" s="21"/>
      <c r="N897" s="21"/>
      <c r="O897" s="21"/>
      <c r="P897" s="21"/>
      <c r="Q897" s="21"/>
      <c r="R897" s="21"/>
      <c r="S897" s="21"/>
      <c r="T897" s="21"/>
      <c r="U897" s="21"/>
      <c r="V897" s="21"/>
      <c r="W897" s="21"/>
      <c r="X897" s="21"/>
      <c r="Y897" s="21"/>
      <c r="Z897" s="21"/>
      <c r="AA897" s="21"/>
      <c r="AB897" s="21"/>
      <c r="AC897" s="21"/>
      <c r="AD897" s="21"/>
      <c r="AE897" s="21"/>
      <c r="AF897" s="21"/>
      <c r="AG897" s="21"/>
    </row>
    <row r="898" spans="1:33" ht="15.75" customHeight="1">
      <c r="A898" s="21"/>
      <c r="B898" s="21"/>
      <c r="C898" s="21"/>
      <c r="D898" s="35"/>
      <c r="E898" s="21"/>
      <c r="F898" s="21"/>
      <c r="G898" s="21"/>
      <c r="H898" s="21"/>
      <c r="I898" s="21"/>
      <c r="J898" s="21"/>
      <c r="K898" s="21"/>
      <c r="L898" s="37"/>
      <c r="M898" s="21"/>
      <c r="N898" s="21"/>
      <c r="O898" s="21"/>
      <c r="P898" s="21"/>
      <c r="Q898" s="21"/>
      <c r="R898" s="21"/>
      <c r="S898" s="21"/>
      <c r="T898" s="21"/>
      <c r="U898" s="21"/>
      <c r="V898" s="21"/>
      <c r="W898" s="21"/>
      <c r="X898" s="21"/>
      <c r="Y898" s="21"/>
      <c r="Z898" s="21"/>
      <c r="AA898" s="21"/>
      <c r="AB898" s="21"/>
      <c r="AC898" s="21"/>
      <c r="AD898" s="21"/>
      <c r="AE898" s="21"/>
      <c r="AF898" s="21"/>
      <c r="AG898" s="21"/>
    </row>
    <row r="899" spans="1:33" ht="15.75" customHeight="1">
      <c r="A899" s="21"/>
      <c r="B899" s="21"/>
      <c r="C899" s="21"/>
      <c r="D899" s="35"/>
      <c r="E899" s="21"/>
      <c r="F899" s="21"/>
      <c r="G899" s="21"/>
      <c r="H899" s="21"/>
      <c r="I899" s="21"/>
      <c r="J899" s="21"/>
      <c r="K899" s="21"/>
      <c r="L899" s="37"/>
      <c r="M899" s="21"/>
      <c r="N899" s="21"/>
      <c r="O899" s="21"/>
      <c r="P899" s="21"/>
      <c r="Q899" s="21"/>
      <c r="R899" s="21"/>
      <c r="S899" s="21"/>
      <c r="T899" s="21"/>
      <c r="U899" s="21"/>
      <c r="V899" s="21"/>
      <c r="W899" s="21"/>
      <c r="X899" s="21"/>
      <c r="Y899" s="21"/>
      <c r="Z899" s="21"/>
      <c r="AA899" s="21"/>
      <c r="AB899" s="21"/>
      <c r="AC899" s="21"/>
      <c r="AD899" s="21"/>
      <c r="AE899" s="21"/>
      <c r="AF899" s="21"/>
      <c r="AG899" s="21"/>
    </row>
    <row r="900" spans="1:33" ht="15.75" customHeight="1">
      <c r="A900" s="21"/>
      <c r="B900" s="21"/>
      <c r="C900" s="21"/>
      <c r="D900" s="35"/>
      <c r="E900" s="21"/>
      <c r="F900" s="21"/>
      <c r="G900" s="21"/>
      <c r="H900" s="21"/>
      <c r="I900" s="21"/>
      <c r="J900" s="21"/>
      <c r="K900" s="21"/>
      <c r="L900" s="37"/>
      <c r="M900" s="21"/>
      <c r="N900" s="21"/>
      <c r="O900" s="21"/>
      <c r="P900" s="21"/>
      <c r="Q900" s="21"/>
      <c r="R900" s="21"/>
      <c r="S900" s="21"/>
      <c r="T900" s="21"/>
      <c r="U900" s="21"/>
      <c r="V900" s="21"/>
      <c r="W900" s="21"/>
      <c r="X900" s="21"/>
      <c r="Y900" s="21"/>
      <c r="Z900" s="21"/>
      <c r="AA900" s="21"/>
      <c r="AB900" s="21"/>
      <c r="AC900" s="21"/>
      <c r="AD900" s="21"/>
      <c r="AE900" s="21"/>
      <c r="AF900" s="21"/>
      <c r="AG900" s="21"/>
    </row>
    <row r="901" spans="1:33" ht="15.75" customHeight="1">
      <c r="A901" s="21"/>
      <c r="B901" s="21"/>
      <c r="C901" s="21"/>
      <c r="D901" s="35"/>
      <c r="E901" s="21"/>
      <c r="F901" s="21"/>
      <c r="G901" s="21"/>
      <c r="H901" s="21"/>
      <c r="I901" s="21"/>
      <c r="J901" s="21"/>
      <c r="K901" s="21"/>
      <c r="L901" s="37"/>
      <c r="M901" s="21"/>
      <c r="N901" s="21"/>
      <c r="O901" s="21"/>
      <c r="P901" s="21"/>
      <c r="Q901" s="21"/>
      <c r="R901" s="21"/>
      <c r="S901" s="21"/>
      <c r="T901" s="21"/>
      <c r="U901" s="21"/>
      <c r="V901" s="21"/>
      <c r="W901" s="21"/>
      <c r="X901" s="21"/>
      <c r="Y901" s="21"/>
      <c r="Z901" s="21"/>
      <c r="AA901" s="21"/>
      <c r="AB901" s="21"/>
      <c r="AC901" s="21"/>
      <c r="AD901" s="21"/>
      <c r="AE901" s="21"/>
      <c r="AF901" s="21"/>
      <c r="AG901" s="21"/>
    </row>
    <row r="902" spans="1:33" ht="15.75" customHeight="1">
      <c r="A902" s="21"/>
      <c r="B902" s="21"/>
      <c r="C902" s="21"/>
      <c r="D902" s="35"/>
      <c r="E902" s="21"/>
      <c r="F902" s="21"/>
      <c r="G902" s="21"/>
      <c r="H902" s="21"/>
      <c r="I902" s="21"/>
      <c r="J902" s="21"/>
      <c r="K902" s="21"/>
      <c r="L902" s="37"/>
      <c r="M902" s="21"/>
      <c r="N902" s="21"/>
      <c r="O902" s="21"/>
      <c r="P902" s="21"/>
      <c r="Q902" s="21"/>
      <c r="R902" s="21"/>
      <c r="S902" s="21"/>
      <c r="T902" s="21"/>
      <c r="U902" s="21"/>
      <c r="V902" s="21"/>
      <c r="W902" s="21"/>
      <c r="X902" s="21"/>
      <c r="Y902" s="21"/>
      <c r="Z902" s="21"/>
      <c r="AA902" s="21"/>
      <c r="AB902" s="21"/>
      <c r="AC902" s="21"/>
      <c r="AD902" s="21"/>
      <c r="AE902" s="21"/>
      <c r="AF902" s="21"/>
      <c r="AG902" s="21"/>
    </row>
    <row r="903" spans="1:33" ht="15.75" customHeight="1">
      <c r="A903" s="21"/>
      <c r="B903" s="21"/>
      <c r="C903" s="21"/>
      <c r="D903" s="35"/>
      <c r="E903" s="21"/>
      <c r="F903" s="21"/>
      <c r="G903" s="21"/>
      <c r="H903" s="21"/>
      <c r="I903" s="21"/>
      <c r="J903" s="21"/>
      <c r="K903" s="21"/>
      <c r="L903" s="37"/>
      <c r="M903" s="21"/>
      <c r="N903" s="21"/>
      <c r="O903" s="21"/>
      <c r="P903" s="21"/>
      <c r="Q903" s="21"/>
      <c r="R903" s="21"/>
      <c r="S903" s="21"/>
      <c r="T903" s="21"/>
      <c r="U903" s="21"/>
      <c r="V903" s="21"/>
      <c r="W903" s="21"/>
      <c r="X903" s="21"/>
      <c r="Y903" s="21"/>
      <c r="Z903" s="21"/>
      <c r="AA903" s="21"/>
      <c r="AB903" s="21"/>
      <c r="AC903" s="21"/>
      <c r="AD903" s="21"/>
      <c r="AE903" s="21"/>
      <c r="AF903" s="21"/>
      <c r="AG903" s="21"/>
    </row>
    <row r="904" spans="1:33" ht="15.75" customHeight="1">
      <c r="A904" s="21"/>
      <c r="B904" s="21"/>
      <c r="C904" s="21"/>
      <c r="D904" s="35"/>
      <c r="E904" s="21"/>
      <c r="F904" s="21"/>
      <c r="G904" s="21"/>
      <c r="H904" s="21"/>
      <c r="I904" s="21"/>
      <c r="J904" s="21"/>
      <c r="K904" s="21"/>
      <c r="L904" s="37"/>
      <c r="M904" s="21"/>
      <c r="N904" s="21"/>
      <c r="O904" s="21"/>
      <c r="P904" s="21"/>
      <c r="Q904" s="21"/>
      <c r="R904" s="21"/>
      <c r="S904" s="21"/>
      <c r="T904" s="21"/>
      <c r="U904" s="21"/>
      <c r="V904" s="21"/>
      <c r="W904" s="21"/>
      <c r="X904" s="21"/>
      <c r="Y904" s="21"/>
      <c r="Z904" s="21"/>
      <c r="AA904" s="21"/>
      <c r="AB904" s="21"/>
      <c r="AC904" s="21"/>
      <c r="AD904" s="21"/>
      <c r="AE904" s="21"/>
      <c r="AF904" s="21"/>
      <c r="AG904" s="21"/>
    </row>
    <row r="905" spans="1:33" ht="15.75" customHeight="1">
      <c r="A905" s="21"/>
      <c r="B905" s="21"/>
      <c r="C905" s="21"/>
      <c r="D905" s="35"/>
      <c r="E905" s="21"/>
      <c r="F905" s="21"/>
      <c r="G905" s="21"/>
      <c r="H905" s="21"/>
      <c r="I905" s="21"/>
      <c r="J905" s="21"/>
      <c r="K905" s="21"/>
      <c r="L905" s="37"/>
      <c r="M905" s="21"/>
      <c r="N905" s="21"/>
      <c r="O905" s="21"/>
      <c r="P905" s="21"/>
      <c r="Q905" s="21"/>
      <c r="R905" s="21"/>
      <c r="S905" s="21"/>
      <c r="T905" s="21"/>
      <c r="U905" s="21"/>
      <c r="V905" s="21"/>
      <c r="W905" s="21"/>
      <c r="X905" s="21"/>
      <c r="Y905" s="21"/>
      <c r="Z905" s="21"/>
      <c r="AA905" s="21"/>
      <c r="AB905" s="21"/>
      <c r="AC905" s="21"/>
      <c r="AD905" s="21"/>
      <c r="AE905" s="21"/>
      <c r="AF905" s="21"/>
      <c r="AG905" s="21"/>
    </row>
    <row r="906" spans="1:33" ht="15.75" customHeight="1">
      <c r="A906" s="21"/>
      <c r="B906" s="21"/>
      <c r="C906" s="21"/>
      <c r="D906" s="35"/>
      <c r="E906" s="21"/>
      <c r="F906" s="21"/>
      <c r="G906" s="21"/>
      <c r="H906" s="21"/>
      <c r="I906" s="21"/>
      <c r="J906" s="21"/>
      <c r="K906" s="21"/>
      <c r="L906" s="37"/>
      <c r="M906" s="21"/>
      <c r="N906" s="21"/>
      <c r="O906" s="21"/>
      <c r="P906" s="21"/>
      <c r="Q906" s="21"/>
      <c r="R906" s="21"/>
      <c r="S906" s="21"/>
      <c r="T906" s="21"/>
      <c r="U906" s="21"/>
      <c r="V906" s="21"/>
      <c r="W906" s="21"/>
      <c r="X906" s="21"/>
      <c r="Y906" s="21"/>
      <c r="Z906" s="21"/>
      <c r="AA906" s="21"/>
      <c r="AB906" s="21"/>
      <c r="AC906" s="21"/>
      <c r="AD906" s="21"/>
      <c r="AE906" s="21"/>
      <c r="AF906" s="21"/>
      <c r="AG906" s="21"/>
    </row>
    <row r="907" spans="1:33" ht="15.75" customHeight="1">
      <c r="A907" s="21"/>
      <c r="B907" s="21"/>
      <c r="C907" s="21"/>
      <c r="D907" s="35"/>
      <c r="E907" s="21"/>
      <c r="F907" s="21"/>
      <c r="G907" s="21"/>
      <c r="H907" s="21"/>
      <c r="I907" s="21"/>
      <c r="J907" s="21"/>
      <c r="K907" s="21"/>
      <c r="L907" s="37"/>
      <c r="M907" s="21"/>
      <c r="N907" s="21"/>
      <c r="O907" s="21"/>
      <c r="P907" s="21"/>
      <c r="Q907" s="21"/>
      <c r="R907" s="21"/>
      <c r="S907" s="21"/>
      <c r="T907" s="21"/>
      <c r="U907" s="21"/>
      <c r="V907" s="21"/>
      <c r="W907" s="21"/>
      <c r="X907" s="21"/>
      <c r="Y907" s="21"/>
      <c r="Z907" s="21"/>
      <c r="AA907" s="21"/>
      <c r="AB907" s="21"/>
      <c r="AC907" s="21"/>
      <c r="AD907" s="21"/>
      <c r="AE907" s="21"/>
      <c r="AF907" s="21"/>
      <c r="AG907" s="21"/>
    </row>
    <row r="908" spans="1:33" ht="15.75" customHeight="1">
      <c r="A908" s="21"/>
      <c r="B908" s="21"/>
      <c r="C908" s="21"/>
      <c r="D908" s="35"/>
      <c r="E908" s="21"/>
      <c r="F908" s="21"/>
      <c r="G908" s="21"/>
      <c r="H908" s="21"/>
      <c r="I908" s="21"/>
      <c r="J908" s="21"/>
      <c r="K908" s="21"/>
      <c r="L908" s="37"/>
      <c r="M908" s="21"/>
      <c r="N908" s="21"/>
      <c r="O908" s="21"/>
      <c r="P908" s="21"/>
      <c r="Q908" s="21"/>
      <c r="R908" s="21"/>
      <c r="S908" s="21"/>
      <c r="T908" s="21"/>
      <c r="U908" s="21"/>
      <c r="V908" s="21"/>
      <c r="W908" s="21"/>
      <c r="X908" s="21"/>
      <c r="Y908" s="21"/>
      <c r="Z908" s="21"/>
      <c r="AA908" s="21"/>
      <c r="AB908" s="21"/>
      <c r="AC908" s="21"/>
      <c r="AD908" s="21"/>
      <c r="AE908" s="21"/>
      <c r="AF908" s="21"/>
      <c r="AG908" s="21"/>
    </row>
    <row r="909" spans="1:33" ht="15.75" customHeight="1">
      <c r="A909" s="21"/>
      <c r="B909" s="21"/>
      <c r="C909" s="21"/>
      <c r="D909" s="35"/>
      <c r="E909" s="21"/>
      <c r="F909" s="21"/>
      <c r="G909" s="21"/>
      <c r="H909" s="21"/>
      <c r="I909" s="21"/>
      <c r="J909" s="21"/>
      <c r="K909" s="21"/>
      <c r="L909" s="37"/>
      <c r="M909" s="21"/>
      <c r="N909" s="21"/>
      <c r="O909" s="21"/>
      <c r="P909" s="21"/>
      <c r="Q909" s="21"/>
      <c r="R909" s="21"/>
      <c r="S909" s="21"/>
      <c r="T909" s="21"/>
      <c r="U909" s="21"/>
      <c r="V909" s="21"/>
      <c r="W909" s="21"/>
      <c r="X909" s="21"/>
      <c r="Y909" s="21"/>
      <c r="Z909" s="21"/>
      <c r="AA909" s="21"/>
      <c r="AB909" s="21"/>
      <c r="AC909" s="21"/>
      <c r="AD909" s="21"/>
      <c r="AE909" s="21"/>
      <c r="AF909" s="21"/>
      <c r="AG909" s="21"/>
    </row>
    <row r="910" spans="1:33" ht="15.75" customHeight="1">
      <c r="A910" s="21"/>
      <c r="B910" s="21"/>
      <c r="C910" s="21"/>
      <c r="D910" s="35"/>
      <c r="E910" s="21"/>
      <c r="F910" s="21"/>
      <c r="G910" s="21"/>
      <c r="H910" s="21"/>
      <c r="I910" s="21"/>
      <c r="J910" s="21"/>
      <c r="K910" s="21"/>
      <c r="L910" s="37"/>
      <c r="M910" s="21"/>
      <c r="N910" s="21"/>
      <c r="O910" s="21"/>
      <c r="P910" s="21"/>
      <c r="Q910" s="21"/>
      <c r="R910" s="21"/>
      <c r="S910" s="21"/>
      <c r="T910" s="21"/>
      <c r="U910" s="21"/>
      <c r="V910" s="21"/>
      <c r="W910" s="21"/>
      <c r="X910" s="21"/>
      <c r="Y910" s="21"/>
      <c r="Z910" s="21"/>
      <c r="AA910" s="21"/>
      <c r="AB910" s="21"/>
      <c r="AC910" s="21"/>
      <c r="AD910" s="21"/>
      <c r="AE910" s="21"/>
      <c r="AF910" s="21"/>
      <c r="AG910" s="21"/>
    </row>
    <row r="911" spans="1:33" ht="15.75" customHeight="1">
      <c r="A911" s="21"/>
      <c r="B911" s="21"/>
      <c r="C911" s="21"/>
      <c r="D911" s="35"/>
      <c r="E911" s="21"/>
      <c r="F911" s="21"/>
      <c r="G911" s="21"/>
      <c r="H911" s="21"/>
      <c r="I911" s="21"/>
      <c r="J911" s="21"/>
      <c r="K911" s="21"/>
      <c r="L911" s="37"/>
      <c r="M911" s="21"/>
      <c r="N911" s="21"/>
      <c r="O911" s="21"/>
      <c r="P911" s="21"/>
      <c r="Q911" s="21"/>
      <c r="R911" s="21"/>
      <c r="S911" s="21"/>
      <c r="T911" s="21"/>
      <c r="U911" s="21"/>
      <c r="V911" s="21"/>
      <c r="W911" s="21"/>
      <c r="X911" s="21"/>
      <c r="Y911" s="21"/>
      <c r="Z911" s="21"/>
      <c r="AA911" s="21"/>
      <c r="AB911" s="21"/>
      <c r="AC911" s="21"/>
      <c r="AD911" s="21"/>
      <c r="AE911" s="21"/>
      <c r="AF911" s="21"/>
      <c r="AG911" s="21"/>
    </row>
    <row r="912" spans="1:33" ht="15.75" customHeight="1">
      <c r="A912" s="21"/>
      <c r="B912" s="21"/>
      <c r="C912" s="21"/>
      <c r="D912" s="35"/>
      <c r="E912" s="21"/>
      <c r="F912" s="21"/>
      <c r="G912" s="21"/>
      <c r="H912" s="21"/>
      <c r="I912" s="21"/>
      <c r="J912" s="21"/>
      <c r="K912" s="21"/>
      <c r="L912" s="37"/>
      <c r="M912" s="21"/>
      <c r="N912" s="21"/>
      <c r="O912" s="21"/>
      <c r="P912" s="21"/>
      <c r="Q912" s="21"/>
      <c r="R912" s="21"/>
      <c r="S912" s="21"/>
      <c r="T912" s="21"/>
      <c r="U912" s="21"/>
      <c r="V912" s="21"/>
      <c r="W912" s="21"/>
      <c r="X912" s="21"/>
      <c r="Y912" s="21"/>
      <c r="Z912" s="21"/>
      <c r="AA912" s="21"/>
      <c r="AB912" s="21"/>
      <c r="AC912" s="21"/>
      <c r="AD912" s="21"/>
      <c r="AE912" s="21"/>
      <c r="AF912" s="21"/>
      <c r="AG912" s="21"/>
    </row>
    <row r="913" spans="1:33" ht="15.75" customHeight="1">
      <c r="A913" s="21"/>
      <c r="B913" s="21"/>
      <c r="C913" s="21"/>
      <c r="D913" s="35"/>
      <c r="E913" s="21"/>
      <c r="F913" s="21"/>
      <c r="G913" s="21"/>
      <c r="H913" s="21"/>
      <c r="I913" s="21"/>
      <c r="J913" s="21"/>
      <c r="K913" s="21"/>
      <c r="L913" s="37"/>
      <c r="M913" s="21"/>
      <c r="N913" s="21"/>
      <c r="O913" s="21"/>
      <c r="P913" s="21"/>
      <c r="Q913" s="21"/>
      <c r="R913" s="21"/>
      <c r="S913" s="21"/>
      <c r="T913" s="21"/>
      <c r="U913" s="21"/>
      <c r="V913" s="21"/>
      <c r="W913" s="21"/>
      <c r="X913" s="21"/>
      <c r="Y913" s="21"/>
      <c r="Z913" s="21"/>
      <c r="AA913" s="21"/>
      <c r="AB913" s="21"/>
      <c r="AC913" s="21"/>
      <c r="AD913" s="21"/>
      <c r="AE913" s="21"/>
      <c r="AF913" s="21"/>
      <c r="AG913" s="21"/>
    </row>
    <row r="914" spans="1:33" ht="15.75" customHeight="1">
      <c r="A914" s="21"/>
      <c r="B914" s="21"/>
      <c r="C914" s="21"/>
      <c r="D914" s="35"/>
      <c r="E914" s="21"/>
      <c r="F914" s="21"/>
      <c r="G914" s="21"/>
      <c r="H914" s="21"/>
      <c r="I914" s="21"/>
      <c r="J914" s="21"/>
      <c r="K914" s="21"/>
      <c r="L914" s="37"/>
      <c r="M914" s="21"/>
      <c r="N914" s="21"/>
      <c r="O914" s="21"/>
      <c r="P914" s="21"/>
      <c r="Q914" s="21"/>
      <c r="R914" s="21"/>
      <c r="S914" s="21"/>
      <c r="T914" s="21"/>
      <c r="U914" s="21"/>
      <c r="V914" s="21"/>
      <c r="W914" s="21"/>
      <c r="X914" s="21"/>
      <c r="Y914" s="21"/>
      <c r="Z914" s="21"/>
      <c r="AA914" s="21"/>
      <c r="AB914" s="21"/>
      <c r="AC914" s="21"/>
      <c r="AD914" s="21"/>
      <c r="AE914" s="21"/>
      <c r="AF914" s="21"/>
      <c r="AG914" s="21"/>
    </row>
    <row r="915" spans="1:33" ht="15.75" customHeight="1">
      <c r="A915" s="21"/>
      <c r="B915" s="21"/>
      <c r="C915" s="21"/>
      <c r="D915" s="35"/>
      <c r="E915" s="21"/>
      <c r="F915" s="21"/>
      <c r="G915" s="21"/>
      <c r="H915" s="21"/>
      <c r="I915" s="21"/>
      <c r="J915" s="21"/>
      <c r="K915" s="21"/>
      <c r="L915" s="37"/>
      <c r="M915" s="21"/>
      <c r="N915" s="21"/>
      <c r="O915" s="21"/>
      <c r="P915" s="21"/>
      <c r="Q915" s="21"/>
      <c r="R915" s="21"/>
      <c r="S915" s="21"/>
      <c r="T915" s="21"/>
      <c r="U915" s="21"/>
      <c r="V915" s="21"/>
      <c r="W915" s="21"/>
      <c r="X915" s="21"/>
      <c r="Y915" s="21"/>
      <c r="Z915" s="21"/>
      <c r="AA915" s="21"/>
      <c r="AB915" s="21"/>
      <c r="AC915" s="21"/>
      <c r="AD915" s="21"/>
      <c r="AE915" s="21"/>
      <c r="AF915" s="21"/>
      <c r="AG915" s="21"/>
    </row>
    <row r="916" spans="1:33" ht="15.75" customHeight="1">
      <c r="A916" s="21"/>
      <c r="B916" s="21"/>
      <c r="C916" s="21"/>
      <c r="D916" s="35"/>
      <c r="E916" s="21"/>
      <c r="F916" s="21"/>
      <c r="G916" s="21"/>
      <c r="H916" s="21"/>
      <c r="I916" s="21"/>
      <c r="J916" s="21"/>
      <c r="K916" s="21"/>
      <c r="L916" s="37"/>
      <c r="M916" s="21"/>
      <c r="N916" s="21"/>
      <c r="O916" s="21"/>
      <c r="P916" s="21"/>
      <c r="Q916" s="21"/>
      <c r="R916" s="21"/>
      <c r="S916" s="21"/>
      <c r="T916" s="21"/>
      <c r="U916" s="21"/>
      <c r="V916" s="21"/>
      <c r="W916" s="21"/>
      <c r="X916" s="21"/>
      <c r="Y916" s="21"/>
      <c r="Z916" s="21"/>
      <c r="AA916" s="21"/>
      <c r="AB916" s="21"/>
      <c r="AC916" s="21"/>
      <c r="AD916" s="21"/>
      <c r="AE916" s="21"/>
      <c r="AF916" s="21"/>
      <c r="AG916" s="21"/>
    </row>
    <row r="917" spans="1:33" ht="15.75" customHeight="1">
      <c r="A917" s="21"/>
      <c r="B917" s="21"/>
      <c r="C917" s="21"/>
      <c r="D917" s="35"/>
      <c r="E917" s="21"/>
      <c r="F917" s="21"/>
      <c r="G917" s="21"/>
      <c r="H917" s="21"/>
      <c r="I917" s="21"/>
      <c r="J917" s="21"/>
      <c r="K917" s="21"/>
      <c r="L917" s="37"/>
      <c r="M917" s="21"/>
      <c r="N917" s="21"/>
      <c r="O917" s="21"/>
      <c r="P917" s="21"/>
      <c r="Q917" s="21"/>
      <c r="R917" s="21"/>
      <c r="S917" s="21"/>
      <c r="T917" s="21"/>
      <c r="U917" s="21"/>
      <c r="V917" s="21"/>
      <c r="W917" s="21"/>
      <c r="X917" s="21"/>
      <c r="Y917" s="21"/>
      <c r="Z917" s="21"/>
      <c r="AA917" s="21"/>
      <c r="AB917" s="21"/>
      <c r="AC917" s="21"/>
      <c r="AD917" s="21"/>
      <c r="AE917" s="21"/>
      <c r="AF917" s="21"/>
      <c r="AG917" s="21"/>
    </row>
    <row r="918" spans="1:33" ht="15.75" customHeight="1">
      <c r="A918" s="21"/>
      <c r="B918" s="21"/>
      <c r="C918" s="21"/>
      <c r="D918" s="35"/>
      <c r="E918" s="21"/>
      <c r="F918" s="21"/>
      <c r="G918" s="21"/>
      <c r="H918" s="21"/>
      <c r="I918" s="21"/>
      <c r="J918" s="21"/>
      <c r="K918" s="21"/>
      <c r="L918" s="37"/>
      <c r="M918" s="21"/>
      <c r="N918" s="21"/>
      <c r="O918" s="21"/>
      <c r="P918" s="21"/>
      <c r="Q918" s="21"/>
      <c r="R918" s="21"/>
      <c r="S918" s="21"/>
      <c r="T918" s="21"/>
      <c r="U918" s="21"/>
      <c r="V918" s="21"/>
      <c r="W918" s="21"/>
      <c r="X918" s="21"/>
      <c r="Y918" s="21"/>
      <c r="Z918" s="21"/>
      <c r="AA918" s="21"/>
      <c r="AB918" s="21"/>
      <c r="AC918" s="21"/>
      <c r="AD918" s="21"/>
      <c r="AE918" s="21"/>
      <c r="AF918" s="21"/>
      <c r="AG918" s="21"/>
    </row>
    <row r="919" spans="1:33" ht="15.75" customHeight="1">
      <c r="A919" s="21"/>
      <c r="B919" s="21"/>
      <c r="C919" s="21"/>
      <c r="D919" s="35"/>
      <c r="E919" s="21"/>
      <c r="F919" s="21"/>
      <c r="G919" s="21"/>
      <c r="H919" s="21"/>
      <c r="I919" s="21"/>
      <c r="J919" s="21"/>
      <c r="K919" s="21"/>
      <c r="L919" s="37"/>
      <c r="M919" s="21"/>
      <c r="N919" s="21"/>
      <c r="O919" s="21"/>
      <c r="P919" s="21"/>
      <c r="Q919" s="21"/>
      <c r="R919" s="21"/>
      <c r="S919" s="21"/>
      <c r="T919" s="21"/>
      <c r="U919" s="21"/>
      <c r="V919" s="21"/>
      <c r="W919" s="21"/>
      <c r="X919" s="21"/>
      <c r="Y919" s="21"/>
      <c r="Z919" s="21"/>
      <c r="AA919" s="21"/>
      <c r="AB919" s="21"/>
      <c r="AC919" s="21"/>
      <c r="AD919" s="21"/>
      <c r="AE919" s="21"/>
      <c r="AF919" s="21"/>
      <c r="AG919" s="21"/>
    </row>
    <row r="920" spans="1:33" ht="15.75" customHeight="1">
      <c r="A920" s="21"/>
      <c r="B920" s="21"/>
      <c r="C920" s="21"/>
      <c r="D920" s="35"/>
      <c r="E920" s="21"/>
      <c r="F920" s="21"/>
      <c r="G920" s="21"/>
      <c r="H920" s="21"/>
      <c r="I920" s="21"/>
      <c r="J920" s="21"/>
      <c r="K920" s="21"/>
      <c r="L920" s="37"/>
      <c r="M920" s="21"/>
      <c r="N920" s="21"/>
      <c r="O920" s="21"/>
      <c r="P920" s="21"/>
      <c r="Q920" s="21"/>
      <c r="R920" s="21"/>
      <c r="S920" s="21"/>
      <c r="T920" s="21"/>
      <c r="U920" s="21"/>
      <c r="V920" s="21"/>
      <c r="W920" s="21"/>
      <c r="X920" s="21"/>
      <c r="Y920" s="21"/>
      <c r="Z920" s="21"/>
      <c r="AA920" s="21"/>
      <c r="AB920" s="21"/>
      <c r="AC920" s="21"/>
      <c r="AD920" s="21"/>
      <c r="AE920" s="21"/>
      <c r="AF920" s="21"/>
      <c r="AG920" s="21"/>
    </row>
    <row r="921" spans="1:33" ht="15.75" customHeight="1">
      <c r="A921" s="21"/>
      <c r="B921" s="21"/>
      <c r="C921" s="21"/>
      <c r="D921" s="35"/>
      <c r="E921" s="21"/>
      <c r="F921" s="21"/>
      <c r="G921" s="21"/>
      <c r="H921" s="21"/>
      <c r="I921" s="21"/>
      <c r="J921" s="21"/>
      <c r="K921" s="21"/>
      <c r="L921" s="37"/>
      <c r="M921" s="21"/>
      <c r="N921" s="21"/>
      <c r="O921" s="21"/>
      <c r="P921" s="21"/>
      <c r="Q921" s="21"/>
      <c r="R921" s="21"/>
      <c r="S921" s="21"/>
      <c r="T921" s="21"/>
      <c r="U921" s="21"/>
      <c r="V921" s="21"/>
      <c r="W921" s="21"/>
      <c r="X921" s="21"/>
      <c r="Y921" s="21"/>
      <c r="Z921" s="21"/>
      <c r="AA921" s="21"/>
      <c r="AB921" s="21"/>
      <c r="AC921" s="21"/>
      <c r="AD921" s="21"/>
      <c r="AE921" s="21"/>
      <c r="AF921" s="21"/>
      <c r="AG921" s="21"/>
    </row>
    <row r="922" spans="1:33" ht="15.75" customHeight="1">
      <c r="A922" s="21"/>
      <c r="B922" s="21"/>
      <c r="C922" s="21"/>
      <c r="D922" s="35"/>
      <c r="E922" s="21"/>
      <c r="F922" s="21"/>
      <c r="G922" s="21"/>
      <c r="H922" s="21"/>
      <c r="I922" s="21"/>
      <c r="J922" s="21"/>
      <c r="K922" s="21"/>
      <c r="L922" s="37"/>
      <c r="M922" s="21"/>
      <c r="N922" s="21"/>
      <c r="O922" s="21"/>
      <c r="P922" s="21"/>
      <c r="Q922" s="21"/>
      <c r="R922" s="21"/>
      <c r="S922" s="21"/>
      <c r="T922" s="21"/>
      <c r="U922" s="21"/>
      <c r="V922" s="21"/>
      <c r="W922" s="21"/>
      <c r="X922" s="21"/>
      <c r="Y922" s="21"/>
      <c r="Z922" s="21"/>
      <c r="AA922" s="21"/>
      <c r="AB922" s="21"/>
      <c r="AC922" s="21"/>
      <c r="AD922" s="21"/>
      <c r="AE922" s="21"/>
      <c r="AF922" s="21"/>
      <c r="AG922" s="21"/>
    </row>
    <row r="923" spans="1:33" ht="15.75" customHeight="1">
      <c r="A923" s="21"/>
      <c r="B923" s="21"/>
      <c r="C923" s="21"/>
      <c r="D923" s="35"/>
      <c r="E923" s="21"/>
      <c r="F923" s="21"/>
      <c r="G923" s="21"/>
      <c r="H923" s="21"/>
      <c r="I923" s="21"/>
      <c r="J923" s="21"/>
      <c r="K923" s="21"/>
      <c r="L923" s="37"/>
      <c r="M923" s="21"/>
      <c r="N923" s="21"/>
      <c r="O923" s="21"/>
      <c r="P923" s="21"/>
      <c r="Q923" s="21"/>
      <c r="R923" s="21"/>
      <c r="S923" s="21"/>
      <c r="T923" s="21"/>
      <c r="U923" s="21"/>
      <c r="V923" s="21"/>
      <c r="W923" s="21"/>
      <c r="X923" s="21"/>
      <c r="Y923" s="21"/>
      <c r="Z923" s="21"/>
      <c r="AA923" s="21"/>
      <c r="AB923" s="21"/>
      <c r="AC923" s="21"/>
      <c r="AD923" s="21"/>
      <c r="AE923" s="21"/>
      <c r="AF923" s="21"/>
      <c r="AG923" s="21"/>
    </row>
    <row r="924" spans="1:33" ht="15.75" customHeight="1">
      <c r="A924" s="21"/>
      <c r="B924" s="21"/>
      <c r="C924" s="21"/>
      <c r="D924" s="35"/>
      <c r="E924" s="21"/>
      <c r="F924" s="21"/>
      <c r="G924" s="21"/>
      <c r="H924" s="21"/>
      <c r="I924" s="21"/>
      <c r="J924" s="21"/>
      <c r="K924" s="21"/>
      <c r="L924" s="37"/>
      <c r="M924" s="21"/>
      <c r="N924" s="21"/>
      <c r="O924" s="21"/>
      <c r="P924" s="21"/>
      <c r="Q924" s="21"/>
      <c r="R924" s="21"/>
      <c r="S924" s="21"/>
      <c r="T924" s="21"/>
      <c r="U924" s="21"/>
      <c r="V924" s="21"/>
      <c r="W924" s="21"/>
      <c r="X924" s="21"/>
      <c r="Y924" s="21"/>
      <c r="Z924" s="21"/>
      <c r="AA924" s="21"/>
      <c r="AB924" s="21"/>
      <c r="AC924" s="21"/>
      <c r="AD924" s="21"/>
      <c r="AE924" s="21"/>
      <c r="AF924" s="21"/>
      <c r="AG924" s="21"/>
    </row>
    <row r="925" spans="1:33" ht="15.75" customHeight="1">
      <c r="A925" s="21"/>
      <c r="B925" s="21"/>
      <c r="C925" s="21"/>
      <c r="D925" s="35"/>
      <c r="E925" s="21"/>
      <c r="F925" s="21"/>
      <c r="G925" s="21"/>
      <c r="H925" s="21"/>
      <c r="I925" s="21"/>
      <c r="J925" s="21"/>
      <c r="K925" s="21"/>
      <c r="L925" s="37"/>
      <c r="M925" s="21"/>
      <c r="N925" s="21"/>
      <c r="O925" s="21"/>
      <c r="P925" s="21"/>
      <c r="Q925" s="21"/>
      <c r="R925" s="21"/>
      <c r="S925" s="21"/>
      <c r="T925" s="21"/>
      <c r="U925" s="21"/>
      <c r="V925" s="21"/>
      <c r="W925" s="21"/>
      <c r="X925" s="21"/>
      <c r="Y925" s="21"/>
      <c r="Z925" s="21"/>
      <c r="AA925" s="21"/>
      <c r="AB925" s="21"/>
      <c r="AC925" s="21"/>
      <c r="AD925" s="21"/>
      <c r="AE925" s="21"/>
      <c r="AF925" s="21"/>
      <c r="AG925" s="21"/>
    </row>
    <row r="926" spans="1:33" ht="15.75" customHeight="1">
      <c r="A926" s="21"/>
      <c r="B926" s="21"/>
      <c r="C926" s="21"/>
      <c r="D926" s="35"/>
      <c r="E926" s="21"/>
      <c r="F926" s="21"/>
      <c r="G926" s="21"/>
      <c r="H926" s="21"/>
      <c r="I926" s="21"/>
      <c r="J926" s="21"/>
      <c r="K926" s="21"/>
      <c r="L926" s="37"/>
      <c r="M926" s="21"/>
      <c r="N926" s="21"/>
      <c r="O926" s="21"/>
      <c r="P926" s="21"/>
      <c r="Q926" s="21"/>
      <c r="R926" s="21"/>
      <c r="S926" s="21"/>
      <c r="T926" s="21"/>
      <c r="U926" s="21"/>
      <c r="V926" s="21"/>
      <c r="W926" s="21"/>
      <c r="X926" s="21"/>
      <c r="Y926" s="21"/>
      <c r="Z926" s="21"/>
      <c r="AA926" s="21"/>
      <c r="AB926" s="21"/>
      <c r="AC926" s="21"/>
      <c r="AD926" s="21"/>
      <c r="AE926" s="21"/>
      <c r="AF926" s="21"/>
      <c r="AG926" s="21"/>
    </row>
    <row r="927" spans="1:33" ht="15.75" customHeight="1">
      <c r="A927" s="21"/>
      <c r="B927" s="21"/>
      <c r="C927" s="21"/>
      <c r="D927" s="35"/>
      <c r="E927" s="21"/>
      <c r="F927" s="21"/>
      <c r="G927" s="21"/>
      <c r="H927" s="21"/>
      <c r="I927" s="21"/>
      <c r="J927" s="21"/>
      <c r="K927" s="21"/>
      <c r="L927" s="37"/>
      <c r="M927" s="21"/>
      <c r="N927" s="21"/>
      <c r="O927" s="21"/>
      <c r="P927" s="21"/>
      <c r="Q927" s="21"/>
      <c r="R927" s="21"/>
      <c r="S927" s="21"/>
      <c r="T927" s="21"/>
      <c r="U927" s="21"/>
      <c r="V927" s="21"/>
      <c r="W927" s="21"/>
      <c r="X927" s="21"/>
      <c r="Y927" s="21"/>
      <c r="Z927" s="21"/>
      <c r="AA927" s="21"/>
      <c r="AB927" s="21"/>
      <c r="AC927" s="21"/>
      <c r="AD927" s="21"/>
      <c r="AE927" s="21"/>
      <c r="AF927" s="21"/>
      <c r="AG927" s="21"/>
    </row>
    <row r="928" spans="1:33" ht="15.75" customHeight="1">
      <c r="A928" s="21"/>
      <c r="B928" s="21"/>
      <c r="C928" s="21"/>
      <c r="D928" s="35"/>
      <c r="E928" s="21"/>
      <c r="F928" s="21"/>
      <c r="G928" s="21"/>
      <c r="H928" s="21"/>
      <c r="I928" s="21"/>
      <c r="J928" s="21"/>
      <c r="K928" s="21"/>
      <c r="L928" s="37"/>
      <c r="M928" s="21"/>
      <c r="N928" s="21"/>
      <c r="O928" s="21"/>
      <c r="P928" s="21"/>
      <c r="Q928" s="21"/>
      <c r="R928" s="21"/>
      <c r="S928" s="21"/>
      <c r="T928" s="21"/>
      <c r="U928" s="21"/>
      <c r="V928" s="21"/>
      <c r="W928" s="21"/>
      <c r="X928" s="21"/>
      <c r="Y928" s="21"/>
      <c r="Z928" s="21"/>
      <c r="AA928" s="21"/>
      <c r="AB928" s="21"/>
      <c r="AC928" s="21"/>
      <c r="AD928" s="21"/>
      <c r="AE928" s="21"/>
      <c r="AF928" s="21"/>
      <c r="AG928" s="21"/>
    </row>
    <row r="929" spans="1:33" ht="15.75" customHeight="1">
      <c r="A929" s="21"/>
      <c r="B929" s="21"/>
      <c r="C929" s="21"/>
      <c r="D929" s="35"/>
      <c r="E929" s="21"/>
      <c r="F929" s="21"/>
      <c r="G929" s="21"/>
      <c r="H929" s="21"/>
      <c r="I929" s="21"/>
      <c r="J929" s="21"/>
      <c r="K929" s="21"/>
      <c r="L929" s="37"/>
      <c r="M929" s="21"/>
      <c r="N929" s="21"/>
      <c r="O929" s="21"/>
      <c r="P929" s="21"/>
      <c r="Q929" s="21"/>
      <c r="R929" s="21"/>
      <c r="S929" s="21"/>
      <c r="T929" s="21"/>
      <c r="U929" s="21"/>
      <c r="V929" s="21"/>
      <c r="W929" s="21"/>
      <c r="X929" s="21"/>
      <c r="Y929" s="21"/>
      <c r="Z929" s="21"/>
      <c r="AA929" s="21"/>
      <c r="AB929" s="21"/>
      <c r="AC929" s="21"/>
      <c r="AD929" s="21"/>
      <c r="AE929" s="21"/>
      <c r="AF929" s="21"/>
      <c r="AG929" s="21"/>
    </row>
    <row r="930" spans="1:33" ht="15.75" customHeight="1">
      <c r="A930" s="21"/>
      <c r="B930" s="21"/>
      <c r="C930" s="21"/>
      <c r="D930" s="35"/>
      <c r="E930" s="21"/>
      <c r="F930" s="21"/>
      <c r="G930" s="21"/>
      <c r="H930" s="21"/>
      <c r="I930" s="21"/>
      <c r="J930" s="21"/>
      <c r="K930" s="21"/>
      <c r="L930" s="37"/>
      <c r="M930" s="21"/>
      <c r="N930" s="21"/>
      <c r="O930" s="21"/>
      <c r="P930" s="21"/>
      <c r="Q930" s="21"/>
      <c r="R930" s="21"/>
      <c r="S930" s="21"/>
      <c r="T930" s="21"/>
      <c r="U930" s="21"/>
      <c r="V930" s="21"/>
      <c r="W930" s="21"/>
      <c r="X930" s="21"/>
      <c r="Y930" s="21"/>
      <c r="Z930" s="21"/>
      <c r="AA930" s="21"/>
      <c r="AB930" s="21"/>
      <c r="AC930" s="21"/>
      <c r="AD930" s="21"/>
      <c r="AE930" s="21"/>
      <c r="AF930" s="21"/>
      <c r="AG930" s="21"/>
    </row>
    <row r="931" spans="1:33" ht="15.75" customHeight="1">
      <c r="A931" s="21"/>
      <c r="B931" s="21"/>
      <c r="C931" s="21"/>
      <c r="D931" s="35"/>
      <c r="E931" s="21"/>
      <c r="F931" s="21"/>
      <c r="G931" s="21"/>
      <c r="H931" s="21"/>
      <c r="I931" s="21"/>
      <c r="J931" s="21"/>
      <c r="K931" s="21"/>
      <c r="L931" s="37"/>
      <c r="M931" s="21"/>
      <c r="N931" s="21"/>
      <c r="O931" s="21"/>
      <c r="P931" s="21"/>
      <c r="Q931" s="21"/>
      <c r="R931" s="21"/>
      <c r="S931" s="21"/>
      <c r="T931" s="21"/>
      <c r="U931" s="21"/>
      <c r="V931" s="21"/>
      <c r="W931" s="21"/>
      <c r="X931" s="21"/>
      <c r="Y931" s="21"/>
      <c r="Z931" s="21"/>
      <c r="AA931" s="21"/>
      <c r="AB931" s="21"/>
      <c r="AC931" s="21"/>
      <c r="AD931" s="21"/>
      <c r="AE931" s="21"/>
      <c r="AF931" s="21"/>
      <c r="AG931" s="21"/>
    </row>
    <row r="932" spans="1:33" ht="15.75" customHeight="1">
      <c r="A932" s="21"/>
      <c r="B932" s="21"/>
      <c r="C932" s="21"/>
      <c r="D932" s="35"/>
      <c r="E932" s="21"/>
      <c r="F932" s="21"/>
      <c r="G932" s="21"/>
      <c r="H932" s="21"/>
      <c r="I932" s="21"/>
      <c r="J932" s="21"/>
      <c r="K932" s="21"/>
      <c r="L932" s="37"/>
      <c r="M932" s="21"/>
      <c r="N932" s="21"/>
      <c r="O932" s="21"/>
      <c r="P932" s="21"/>
      <c r="Q932" s="21"/>
      <c r="R932" s="21"/>
      <c r="S932" s="21"/>
      <c r="T932" s="21"/>
      <c r="U932" s="21"/>
      <c r="V932" s="21"/>
      <c r="W932" s="21"/>
      <c r="X932" s="21"/>
      <c r="Y932" s="21"/>
      <c r="Z932" s="21"/>
      <c r="AA932" s="21"/>
      <c r="AB932" s="21"/>
      <c r="AC932" s="21"/>
      <c r="AD932" s="21"/>
      <c r="AE932" s="21"/>
      <c r="AF932" s="21"/>
      <c r="AG932" s="21"/>
    </row>
    <row r="933" spans="1:33" ht="15.75" customHeight="1">
      <c r="A933" s="21"/>
      <c r="B933" s="21"/>
      <c r="C933" s="21"/>
      <c r="D933" s="35"/>
      <c r="E933" s="21"/>
      <c r="F933" s="21"/>
      <c r="G933" s="21"/>
      <c r="H933" s="21"/>
      <c r="I933" s="21"/>
      <c r="J933" s="21"/>
      <c r="K933" s="21"/>
      <c r="L933" s="37"/>
      <c r="M933" s="21"/>
      <c r="N933" s="21"/>
      <c r="O933" s="21"/>
      <c r="P933" s="21"/>
      <c r="Q933" s="21"/>
      <c r="R933" s="21"/>
      <c r="S933" s="21"/>
      <c r="T933" s="21"/>
      <c r="U933" s="21"/>
      <c r="V933" s="21"/>
      <c r="W933" s="21"/>
      <c r="X933" s="21"/>
      <c r="Y933" s="21"/>
      <c r="Z933" s="21"/>
      <c r="AA933" s="21"/>
      <c r="AB933" s="21"/>
      <c r="AC933" s="21"/>
      <c r="AD933" s="21"/>
      <c r="AE933" s="21"/>
      <c r="AF933" s="21"/>
      <c r="AG933" s="21"/>
    </row>
    <row r="934" spans="1:33" ht="15.75" customHeight="1">
      <c r="A934" s="21"/>
      <c r="B934" s="21"/>
      <c r="C934" s="21"/>
      <c r="D934" s="35"/>
      <c r="E934" s="21"/>
      <c r="F934" s="21"/>
      <c r="G934" s="21"/>
      <c r="H934" s="21"/>
      <c r="I934" s="21"/>
      <c r="J934" s="21"/>
      <c r="K934" s="21"/>
      <c r="L934" s="37"/>
      <c r="M934" s="21"/>
      <c r="N934" s="21"/>
      <c r="O934" s="21"/>
      <c r="P934" s="21"/>
      <c r="Q934" s="21"/>
      <c r="R934" s="21"/>
      <c r="S934" s="21"/>
      <c r="T934" s="21"/>
      <c r="U934" s="21"/>
      <c r="V934" s="21"/>
      <c r="W934" s="21"/>
      <c r="X934" s="21"/>
      <c r="Y934" s="21"/>
      <c r="Z934" s="21"/>
      <c r="AA934" s="21"/>
      <c r="AB934" s="21"/>
      <c r="AC934" s="21"/>
      <c r="AD934" s="21"/>
      <c r="AE934" s="21"/>
      <c r="AF934" s="21"/>
      <c r="AG934" s="21"/>
    </row>
    <row r="935" spans="1:33" ht="15.75" customHeight="1">
      <c r="A935" s="21"/>
      <c r="B935" s="21"/>
      <c r="C935" s="21"/>
      <c r="D935" s="35"/>
      <c r="E935" s="21"/>
      <c r="F935" s="21"/>
      <c r="G935" s="21"/>
      <c r="H935" s="21"/>
      <c r="I935" s="21"/>
      <c r="J935" s="21"/>
      <c r="K935" s="21"/>
      <c r="L935" s="37"/>
      <c r="M935" s="21"/>
      <c r="N935" s="21"/>
      <c r="O935" s="21"/>
      <c r="P935" s="21"/>
      <c r="Q935" s="21"/>
      <c r="R935" s="21"/>
      <c r="S935" s="21"/>
      <c r="T935" s="21"/>
      <c r="U935" s="21"/>
      <c r="V935" s="21"/>
      <c r="W935" s="21"/>
      <c r="X935" s="21"/>
      <c r="Y935" s="21"/>
      <c r="Z935" s="21"/>
      <c r="AA935" s="21"/>
      <c r="AB935" s="21"/>
      <c r="AC935" s="21"/>
      <c r="AD935" s="21"/>
      <c r="AE935" s="21"/>
      <c r="AF935" s="21"/>
      <c r="AG935" s="21"/>
    </row>
    <row r="936" spans="1:33" ht="15.75" customHeight="1">
      <c r="A936" s="21"/>
      <c r="B936" s="21"/>
      <c r="C936" s="21"/>
      <c r="D936" s="35"/>
      <c r="E936" s="21"/>
      <c r="F936" s="21"/>
      <c r="G936" s="21"/>
      <c r="H936" s="21"/>
      <c r="I936" s="21"/>
      <c r="J936" s="21"/>
      <c r="K936" s="21"/>
      <c r="L936" s="37"/>
      <c r="M936" s="21"/>
      <c r="N936" s="21"/>
      <c r="O936" s="21"/>
      <c r="P936" s="21"/>
      <c r="Q936" s="21"/>
      <c r="R936" s="21"/>
      <c r="S936" s="21"/>
      <c r="T936" s="21"/>
      <c r="U936" s="21"/>
      <c r="V936" s="21"/>
      <c r="W936" s="21"/>
      <c r="X936" s="21"/>
      <c r="Y936" s="21"/>
      <c r="Z936" s="21"/>
      <c r="AA936" s="21"/>
      <c r="AB936" s="21"/>
      <c r="AC936" s="21"/>
      <c r="AD936" s="21"/>
      <c r="AE936" s="21"/>
      <c r="AF936" s="21"/>
      <c r="AG936" s="21"/>
    </row>
    <row r="937" spans="1:33" ht="15.75" customHeight="1">
      <c r="A937" s="21"/>
      <c r="B937" s="21"/>
      <c r="C937" s="21"/>
      <c r="D937" s="35"/>
      <c r="E937" s="21"/>
      <c r="F937" s="21"/>
      <c r="G937" s="21"/>
      <c r="H937" s="21"/>
      <c r="I937" s="21"/>
      <c r="J937" s="21"/>
      <c r="K937" s="21"/>
      <c r="L937" s="37"/>
      <c r="M937" s="21"/>
      <c r="N937" s="21"/>
      <c r="O937" s="21"/>
      <c r="P937" s="21"/>
      <c r="Q937" s="21"/>
      <c r="R937" s="21"/>
      <c r="S937" s="21"/>
      <c r="T937" s="21"/>
      <c r="U937" s="21"/>
      <c r="V937" s="21"/>
      <c r="W937" s="21"/>
      <c r="X937" s="21"/>
      <c r="Y937" s="21"/>
      <c r="Z937" s="21"/>
      <c r="AA937" s="21"/>
      <c r="AB937" s="21"/>
      <c r="AC937" s="21"/>
      <c r="AD937" s="21"/>
      <c r="AE937" s="21"/>
      <c r="AF937" s="21"/>
      <c r="AG937" s="21"/>
    </row>
    <row r="938" spans="1:33" ht="15.75" customHeight="1">
      <c r="A938" s="21"/>
      <c r="B938" s="21"/>
      <c r="C938" s="21"/>
      <c r="D938" s="35"/>
      <c r="E938" s="21"/>
      <c r="F938" s="21"/>
      <c r="G938" s="21"/>
      <c r="H938" s="21"/>
      <c r="I938" s="21"/>
      <c r="J938" s="21"/>
      <c r="K938" s="21"/>
      <c r="L938" s="37"/>
      <c r="M938" s="21"/>
      <c r="N938" s="21"/>
      <c r="O938" s="21"/>
      <c r="P938" s="21"/>
      <c r="Q938" s="21"/>
      <c r="R938" s="21"/>
      <c r="S938" s="21"/>
      <c r="T938" s="21"/>
      <c r="U938" s="21"/>
      <c r="V938" s="21"/>
      <c r="W938" s="21"/>
      <c r="X938" s="21"/>
      <c r="Y938" s="21"/>
      <c r="Z938" s="21"/>
      <c r="AA938" s="21"/>
      <c r="AB938" s="21"/>
      <c r="AC938" s="21"/>
      <c r="AD938" s="21"/>
      <c r="AE938" s="21"/>
      <c r="AF938" s="21"/>
      <c r="AG938" s="21"/>
    </row>
    <row r="939" spans="1:33" ht="15.75" customHeight="1">
      <c r="A939" s="21"/>
      <c r="B939" s="21"/>
      <c r="C939" s="21"/>
      <c r="D939" s="35"/>
      <c r="E939" s="21"/>
      <c r="F939" s="21"/>
      <c r="G939" s="21"/>
      <c r="H939" s="21"/>
      <c r="I939" s="21"/>
      <c r="J939" s="21"/>
      <c r="K939" s="21"/>
      <c r="L939" s="37"/>
      <c r="M939" s="21"/>
      <c r="N939" s="21"/>
      <c r="O939" s="21"/>
      <c r="P939" s="21"/>
      <c r="Q939" s="21"/>
      <c r="R939" s="21"/>
      <c r="S939" s="21"/>
      <c r="T939" s="21"/>
      <c r="U939" s="21"/>
      <c r="V939" s="21"/>
      <c r="W939" s="21"/>
      <c r="X939" s="21"/>
      <c r="Y939" s="21"/>
      <c r="Z939" s="21"/>
      <c r="AA939" s="21"/>
      <c r="AB939" s="21"/>
      <c r="AC939" s="21"/>
      <c r="AD939" s="21"/>
      <c r="AE939" s="21"/>
      <c r="AF939" s="21"/>
      <c r="AG939" s="21"/>
    </row>
    <row r="940" spans="1:33" ht="15.75" customHeight="1">
      <c r="A940" s="21"/>
      <c r="B940" s="21"/>
      <c r="C940" s="21"/>
      <c r="D940" s="35"/>
      <c r="E940" s="21"/>
      <c r="F940" s="21"/>
      <c r="G940" s="21"/>
      <c r="H940" s="21"/>
      <c r="I940" s="21"/>
      <c r="J940" s="21"/>
      <c r="K940" s="21"/>
      <c r="L940" s="37"/>
      <c r="M940" s="21"/>
      <c r="N940" s="21"/>
      <c r="O940" s="21"/>
      <c r="P940" s="21"/>
      <c r="Q940" s="21"/>
      <c r="R940" s="21"/>
      <c r="S940" s="21"/>
      <c r="T940" s="21"/>
      <c r="U940" s="21"/>
      <c r="V940" s="21"/>
      <c r="W940" s="21"/>
      <c r="X940" s="21"/>
      <c r="Y940" s="21"/>
      <c r="Z940" s="21"/>
      <c r="AA940" s="21"/>
      <c r="AB940" s="21"/>
      <c r="AC940" s="21"/>
      <c r="AD940" s="21"/>
      <c r="AE940" s="21"/>
      <c r="AF940" s="21"/>
      <c r="AG940" s="21"/>
    </row>
    <row r="941" spans="1:33" ht="15.75" customHeight="1">
      <c r="A941" s="21"/>
      <c r="B941" s="21"/>
      <c r="C941" s="21"/>
      <c r="D941" s="35"/>
      <c r="E941" s="21"/>
      <c r="F941" s="21"/>
      <c r="G941" s="21"/>
      <c r="H941" s="21"/>
      <c r="I941" s="21"/>
      <c r="J941" s="21"/>
      <c r="K941" s="21"/>
      <c r="L941" s="37"/>
      <c r="M941" s="21"/>
      <c r="N941" s="21"/>
      <c r="O941" s="21"/>
      <c r="P941" s="21"/>
      <c r="Q941" s="21"/>
      <c r="R941" s="21"/>
      <c r="S941" s="21"/>
      <c r="T941" s="21"/>
      <c r="U941" s="21"/>
      <c r="V941" s="21"/>
      <c r="W941" s="21"/>
      <c r="X941" s="21"/>
      <c r="Y941" s="21"/>
      <c r="Z941" s="21"/>
      <c r="AA941" s="21"/>
      <c r="AB941" s="21"/>
      <c r="AC941" s="21"/>
      <c r="AD941" s="21"/>
      <c r="AE941" s="21"/>
      <c r="AF941" s="21"/>
      <c r="AG941" s="21"/>
    </row>
    <row r="942" spans="1:33" ht="15.75" customHeight="1">
      <c r="A942" s="21"/>
      <c r="B942" s="21"/>
      <c r="C942" s="21"/>
      <c r="D942" s="35"/>
      <c r="E942" s="21"/>
      <c r="F942" s="21"/>
      <c r="G942" s="21"/>
      <c r="H942" s="21"/>
      <c r="I942" s="21"/>
      <c r="J942" s="21"/>
      <c r="K942" s="21"/>
      <c r="L942" s="37"/>
      <c r="M942" s="21"/>
      <c r="N942" s="21"/>
      <c r="O942" s="21"/>
      <c r="P942" s="21"/>
      <c r="Q942" s="21"/>
      <c r="R942" s="21"/>
      <c r="S942" s="21"/>
      <c r="T942" s="21"/>
      <c r="U942" s="21"/>
      <c r="V942" s="21"/>
      <c r="W942" s="21"/>
      <c r="X942" s="21"/>
      <c r="Y942" s="21"/>
      <c r="Z942" s="21"/>
      <c r="AA942" s="21"/>
      <c r="AB942" s="21"/>
      <c r="AC942" s="21"/>
      <c r="AD942" s="21"/>
      <c r="AE942" s="21"/>
      <c r="AF942" s="21"/>
      <c r="AG942" s="21"/>
    </row>
    <row r="943" spans="1:33" ht="15.75" customHeight="1">
      <c r="A943" s="21"/>
      <c r="B943" s="21"/>
      <c r="C943" s="21"/>
      <c r="D943" s="35"/>
      <c r="E943" s="21"/>
      <c r="F943" s="21"/>
      <c r="G943" s="21"/>
      <c r="H943" s="21"/>
      <c r="I943" s="21"/>
      <c r="J943" s="21"/>
      <c r="K943" s="21"/>
      <c r="L943" s="37"/>
      <c r="M943" s="21"/>
      <c r="N943" s="21"/>
      <c r="O943" s="21"/>
      <c r="P943" s="21"/>
      <c r="Q943" s="21"/>
      <c r="R943" s="21"/>
      <c r="S943" s="21"/>
      <c r="T943" s="21"/>
      <c r="U943" s="21"/>
      <c r="V943" s="21"/>
      <c r="W943" s="21"/>
      <c r="X943" s="21"/>
      <c r="Y943" s="21"/>
      <c r="Z943" s="21"/>
      <c r="AA943" s="21"/>
      <c r="AB943" s="21"/>
      <c r="AC943" s="21"/>
      <c r="AD943" s="21"/>
      <c r="AE943" s="21"/>
      <c r="AF943" s="21"/>
      <c r="AG943" s="21"/>
    </row>
    <row r="944" spans="1:33" ht="15.75" customHeight="1">
      <c r="A944" s="21"/>
      <c r="B944" s="21"/>
      <c r="C944" s="21"/>
      <c r="D944" s="35"/>
      <c r="E944" s="21"/>
      <c r="F944" s="21"/>
      <c r="G944" s="21"/>
      <c r="H944" s="21"/>
      <c r="I944" s="21"/>
      <c r="J944" s="21"/>
      <c r="K944" s="21"/>
      <c r="L944" s="37"/>
      <c r="M944" s="21"/>
      <c r="N944" s="21"/>
      <c r="O944" s="21"/>
      <c r="P944" s="21"/>
      <c r="Q944" s="21"/>
      <c r="R944" s="21"/>
      <c r="S944" s="21"/>
      <c r="T944" s="21"/>
      <c r="U944" s="21"/>
      <c r="V944" s="21"/>
      <c r="W944" s="21"/>
      <c r="X944" s="21"/>
      <c r="Y944" s="21"/>
      <c r="Z944" s="21"/>
      <c r="AA944" s="21"/>
      <c r="AB944" s="21"/>
      <c r="AC944" s="21"/>
      <c r="AD944" s="21"/>
      <c r="AE944" s="21"/>
      <c r="AF944" s="21"/>
      <c r="AG944" s="21"/>
    </row>
    <row r="945" spans="1:33" ht="15.75" customHeight="1">
      <c r="A945" s="21"/>
      <c r="B945" s="21"/>
      <c r="C945" s="21"/>
      <c r="D945" s="35"/>
      <c r="E945" s="21"/>
      <c r="F945" s="21"/>
      <c r="G945" s="21"/>
      <c r="H945" s="21"/>
      <c r="I945" s="21"/>
      <c r="J945" s="21"/>
      <c r="K945" s="21"/>
      <c r="L945" s="37"/>
      <c r="M945" s="21"/>
      <c r="N945" s="21"/>
      <c r="O945" s="21"/>
      <c r="P945" s="21"/>
      <c r="Q945" s="21"/>
      <c r="R945" s="21"/>
      <c r="S945" s="21"/>
      <c r="T945" s="21"/>
      <c r="U945" s="21"/>
      <c r="V945" s="21"/>
      <c r="W945" s="21"/>
      <c r="X945" s="21"/>
      <c r="Y945" s="21"/>
      <c r="Z945" s="21"/>
      <c r="AA945" s="21"/>
      <c r="AB945" s="21"/>
      <c r="AC945" s="21"/>
      <c r="AD945" s="21"/>
      <c r="AE945" s="21"/>
      <c r="AF945" s="21"/>
      <c r="AG945" s="21"/>
    </row>
    <row r="946" spans="1:33" ht="15.75" customHeight="1">
      <c r="A946" s="21"/>
      <c r="B946" s="21"/>
      <c r="C946" s="21"/>
      <c r="D946" s="35"/>
      <c r="E946" s="21"/>
      <c r="F946" s="21"/>
      <c r="G946" s="21"/>
      <c r="H946" s="21"/>
      <c r="I946" s="21"/>
      <c r="J946" s="21"/>
      <c r="K946" s="21"/>
      <c r="L946" s="37"/>
      <c r="M946" s="21"/>
      <c r="N946" s="21"/>
      <c r="O946" s="21"/>
      <c r="P946" s="21"/>
      <c r="Q946" s="21"/>
      <c r="R946" s="21"/>
      <c r="S946" s="21"/>
      <c r="T946" s="21"/>
      <c r="U946" s="21"/>
      <c r="V946" s="21"/>
      <c r="W946" s="21"/>
      <c r="X946" s="21"/>
      <c r="Y946" s="21"/>
      <c r="Z946" s="21"/>
      <c r="AA946" s="21"/>
      <c r="AB946" s="21"/>
      <c r="AC946" s="21"/>
      <c r="AD946" s="21"/>
      <c r="AE946" s="21"/>
      <c r="AF946" s="21"/>
      <c r="AG946" s="21"/>
    </row>
    <row r="947" spans="1:33" ht="15.75" customHeight="1">
      <c r="A947" s="21"/>
      <c r="B947" s="21"/>
      <c r="C947" s="21"/>
      <c r="D947" s="35"/>
      <c r="E947" s="21"/>
      <c r="F947" s="21"/>
      <c r="G947" s="21"/>
      <c r="H947" s="21"/>
      <c r="I947" s="21"/>
      <c r="J947" s="21"/>
      <c r="K947" s="21"/>
      <c r="L947" s="37"/>
      <c r="M947" s="21"/>
      <c r="N947" s="21"/>
      <c r="O947" s="21"/>
      <c r="P947" s="21"/>
      <c r="Q947" s="21"/>
      <c r="R947" s="21"/>
      <c r="S947" s="21"/>
      <c r="T947" s="21"/>
      <c r="U947" s="21"/>
      <c r="V947" s="21"/>
      <c r="W947" s="21"/>
      <c r="X947" s="21"/>
      <c r="Y947" s="21"/>
      <c r="Z947" s="21"/>
      <c r="AA947" s="21"/>
      <c r="AB947" s="21"/>
      <c r="AC947" s="21"/>
      <c r="AD947" s="21"/>
      <c r="AE947" s="21"/>
      <c r="AF947" s="21"/>
      <c r="AG947" s="21"/>
    </row>
    <row r="948" spans="1:33" ht="15.75" customHeight="1">
      <c r="A948" s="21"/>
      <c r="B948" s="21"/>
      <c r="C948" s="21"/>
      <c r="D948" s="35"/>
      <c r="E948" s="21"/>
      <c r="F948" s="21"/>
      <c r="G948" s="21"/>
      <c r="H948" s="21"/>
      <c r="I948" s="21"/>
      <c r="J948" s="21"/>
      <c r="K948" s="21"/>
      <c r="L948" s="37"/>
      <c r="M948" s="21"/>
      <c r="N948" s="21"/>
      <c r="O948" s="21"/>
      <c r="P948" s="21"/>
      <c r="Q948" s="21"/>
      <c r="R948" s="21"/>
      <c r="S948" s="21"/>
      <c r="T948" s="21"/>
      <c r="U948" s="21"/>
      <c r="V948" s="21"/>
      <c r="W948" s="21"/>
      <c r="X948" s="21"/>
      <c r="Y948" s="21"/>
      <c r="Z948" s="21"/>
      <c r="AA948" s="21"/>
      <c r="AB948" s="21"/>
      <c r="AC948" s="21"/>
      <c r="AD948" s="21"/>
      <c r="AE948" s="21"/>
      <c r="AF948" s="21"/>
      <c r="AG948" s="21"/>
    </row>
    <row r="949" spans="1:33" ht="15.75" customHeight="1">
      <c r="A949" s="21"/>
      <c r="B949" s="21"/>
      <c r="C949" s="21"/>
      <c r="D949" s="35"/>
      <c r="E949" s="21"/>
      <c r="F949" s="21"/>
      <c r="G949" s="21"/>
      <c r="H949" s="21"/>
      <c r="I949" s="21"/>
      <c r="J949" s="21"/>
      <c r="K949" s="21"/>
      <c r="L949" s="37"/>
      <c r="M949" s="21"/>
      <c r="N949" s="21"/>
      <c r="O949" s="21"/>
      <c r="P949" s="21"/>
      <c r="Q949" s="21"/>
      <c r="R949" s="21"/>
      <c r="S949" s="21"/>
      <c r="T949" s="21"/>
      <c r="U949" s="21"/>
      <c r="V949" s="21"/>
      <c r="W949" s="21"/>
      <c r="X949" s="21"/>
      <c r="Y949" s="21"/>
      <c r="Z949" s="21"/>
      <c r="AA949" s="21"/>
      <c r="AB949" s="21"/>
      <c r="AC949" s="21"/>
      <c r="AD949" s="21"/>
      <c r="AE949" s="21"/>
      <c r="AF949" s="21"/>
      <c r="AG949" s="21"/>
    </row>
    <row r="950" spans="1:33" ht="15.75" customHeight="1">
      <c r="A950" s="21"/>
      <c r="B950" s="21"/>
      <c r="C950" s="21"/>
      <c r="D950" s="35"/>
      <c r="E950" s="21"/>
      <c r="F950" s="21"/>
      <c r="G950" s="21"/>
      <c r="H950" s="21"/>
      <c r="I950" s="21"/>
      <c r="J950" s="21"/>
      <c r="K950" s="21"/>
      <c r="L950" s="37"/>
      <c r="M950" s="21"/>
      <c r="N950" s="21"/>
      <c r="O950" s="21"/>
      <c r="P950" s="21"/>
      <c r="Q950" s="21"/>
      <c r="R950" s="21"/>
      <c r="S950" s="21"/>
      <c r="T950" s="21"/>
      <c r="U950" s="21"/>
      <c r="V950" s="21"/>
      <c r="W950" s="21"/>
      <c r="X950" s="21"/>
      <c r="Y950" s="21"/>
      <c r="Z950" s="21"/>
      <c r="AA950" s="21"/>
      <c r="AB950" s="21"/>
      <c r="AC950" s="21"/>
      <c r="AD950" s="21"/>
      <c r="AE950" s="21"/>
      <c r="AF950" s="21"/>
      <c r="AG950" s="21"/>
    </row>
    <row r="951" spans="1:33" ht="15.75" customHeight="1">
      <c r="A951" s="21"/>
      <c r="B951" s="21"/>
      <c r="C951" s="21"/>
      <c r="D951" s="35"/>
      <c r="E951" s="21"/>
      <c r="F951" s="21"/>
      <c r="G951" s="21"/>
      <c r="H951" s="21"/>
      <c r="I951" s="21"/>
      <c r="J951" s="21"/>
      <c r="K951" s="21"/>
      <c r="L951" s="37"/>
      <c r="M951" s="21"/>
      <c r="N951" s="21"/>
      <c r="O951" s="21"/>
      <c r="P951" s="21"/>
      <c r="Q951" s="21"/>
      <c r="R951" s="21"/>
      <c r="S951" s="21"/>
      <c r="T951" s="21"/>
      <c r="U951" s="21"/>
      <c r="V951" s="21"/>
      <c r="W951" s="21"/>
      <c r="X951" s="21"/>
      <c r="Y951" s="21"/>
      <c r="Z951" s="21"/>
      <c r="AA951" s="21"/>
      <c r="AB951" s="21"/>
      <c r="AC951" s="21"/>
      <c r="AD951" s="21"/>
      <c r="AE951" s="21"/>
      <c r="AF951" s="21"/>
      <c r="AG951" s="21"/>
    </row>
    <row r="952" spans="1:33" ht="15.75" customHeight="1">
      <c r="A952" s="21"/>
      <c r="B952" s="21"/>
      <c r="C952" s="21"/>
      <c r="D952" s="35"/>
      <c r="E952" s="21"/>
      <c r="F952" s="21"/>
      <c r="G952" s="21"/>
      <c r="H952" s="21"/>
      <c r="I952" s="21"/>
      <c r="J952" s="21"/>
      <c r="K952" s="21"/>
      <c r="L952" s="37"/>
      <c r="M952" s="21"/>
      <c r="N952" s="21"/>
      <c r="O952" s="21"/>
      <c r="P952" s="21"/>
      <c r="Q952" s="21"/>
      <c r="R952" s="21"/>
      <c r="S952" s="21"/>
      <c r="T952" s="21"/>
      <c r="U952" s="21"/>
      <c r="V952" s="21"/>
      <c r="W952" s="21"/>
      <c r="X952" s="21"/>
      <c r="Y952" s="21"/>
      <c r="Z952" s="21"/>
      <c r="AA952" s="21"/>
      <c r="AB952" s="21"/>
      <c r="AC952" s="21"/>
      <c r="AD952" s="21"/>
      <c r="AE952" s="21"/>
      <c r="AF952" s="21"/>
      <c r="AG952" s="21"/>
    </row>
    <row r="953" spans="1:33" ht="15.75" customHeight="1">
      <c r="A953" s="21"/>
      <c r="B953" s="21"/>
      <c r="C953" s="21"/>
      <c r="D953" s="35"/>
      <c r="E953" s="21"/>
      <c r="F953" s="21"/>
      <c r="G953" s="21"/>
      <c r="H953" s="21"/>
      <c r="I953" s="21"/>
      <c r="J953" s="21"/>
      <c r="K953" s="21"/>
      <c r="L953" s="37"/>
      <c r="M953" s="21"/>
      <c r="N953" s="21"/>
      <c r="O953" s="21"/>
      <c r="P953" s="21"/>
      <c r="Q953" s="21"/>
      <c r="R953" s="21"/>
      <c r="S953" s="21"/>
      <c r="T953" s="21"/>
      <c r="U953" s="21"/>
      <c r="V953" s="21"/>
      <c r="W953" s="21"/>
      <c r="X953" s="21"/>
      <c r="Y953" s="21"/>
      <c r="Z953" s="21"/>
      <c r="AA953" s="21"/>
      <c r="AB953" s="21"/>
      <c r="AC953" s="21"/>
      <c r="AD953" s="21"/>
      <c r="AE953" s="21"/>
      <c r="AF953" s="21"/>
      <c r="AG953" s="21"/>
    </row>
    <row r="954" spans="1:33" ht="15.75" customHeight="1">
      <c r="A954" s="21"/>
      <c r="B954" s="21"/>
      <c r="C954" s="21"/>
      <c r="D954" s="35"/>
      <c r="E954" s="21"/>
      <c r="F954" s="21"/>
      <c r="G954" s="21"/>
      <c r="H954" s="21"/>
      <c r="I954" s="21"/>
      <c r="J954" s="21"/>
      <c r="K954" s="21"/>
      <c r="L954" s="37"/>
      <c r="M954" s="21"/>
      <c r="N954" s="21"/>
      <c r="O954" s="21"/>
      <c r="P954" s="21"/>
      <c r="Q954" s="21"/>
      <c r="R954" s="21"/>
      <c r="S954" s="21"/>
      <c r="T954" s="21"/>
      <c r="U954" s="21"/>
      <c r="V954" s="21"/>
      <c r="W954" s="21"/>
      <c r="X954" s="21"/>
      <c r="Y954" s="21"/>
      <c r="Z954" s="21"/>
      <c r="AA954" s="21"/>
      <c r="AB954" s="21"/>
      <c r="AC954" s="21"/>
      <c r="AD954" s="21"/>
      <c r="AE954" s="21"/>
      <c r="AF954" s="21"/>
      <c r="AG954" s="21"/>
    </row>
    <row r="955" spans="1:33" ht="15.75" customHeight="1">
      <c r="A955" s="21"/>
      <c r="B955" s="21"/>
      <c r="C955" s="21"/>
      <c r="D955" s="35"/>
      <c r="E955" s="21"/>
      <c r="F955" s="21"/>
      <c r="G955" s="21"/>
      <c r="H955" s="21"/>
      <c r="I955" s="21"/>
      <c r="J955" s="21"/>
      <c r="K955" s="21"/>
      <c r="L955" s="37"/>
      <c r="M955" s="21"/>
      <c r="N955" s="21"/>
      <c r="O955" s="21"/>
      <c r="P955" s="21"/>
      <c r="Q955" s="21"/>
      <c r="R955" s="21"/>
      <c r="S955" s="21"/>
      <c r="T955" s="21"/>
      <c r="U955" s="21"/>
      <c r="V955" s="21"/>
      <c r="W955" s="21"/>
      <c r="X955" s="21"/>
      <c r="Y955" s="21"/>
      <c r="Z955" s="21"/>
      <c r="AA955" s="21"/>
      <c r="AB955" s="21"/>
      <c r="AC955" s="21"/>
      <c r="AD955" s="21"/>
      <c r="AE955" s="21"/>
      <c r="AF955" s="21"/>
      <c r="AG955" s="21"/>
    </row>
    <row r="956" spans="1:33" ht="15.75" customHeight="1">
      <c r="A956" s="21"/>
      <c r="B956" s="21"/>
      <c r="C956" s="21"/>
      <c r="D956" s="35"/>
      <c r="E956" s="21"/>
      <c r="F956" s="21"/>
      <c r="G956" s="21"/>
      <c r="H956" s="21"/>
      <c r="I956" s="21"/>
      <c r="J956" s="21"/>
      <c r="K956" s="21"/>
      <c r="L956" s="37"/>
      <c r="M956" s="21"/>
      <c r="N956" s="21"/>
      <c r="O956" s="21"/>
      <c r="P956" s="21"/>
      <c r="Q956" s="21"/>
      <c r="R956" s="21"/>
      <c r="S956" s="21"/>
      <c r="T956" s="21"/>
      <c r="U956" s="21"/>
      <c r="V956" s="21"/>
      <c r="W956" s="21"/>
      <c r="X956" s="21"/>
      <c r="Y956" s="21"/>
      <c r="Z956" s="21"/>
      <c r="AA956" s="21"/>
      <c r="AB956" s="21"/>
      <c r="AC956" s="21"/>
      <c r="AD956" s="21"/>
      <c r="AE956" s="21"/>
      <c r="AF956" s="21"/>
      <c r="AG956" s="21"/>
    </row>
    <row r="957" spans="1:33" ht="15.75" customHeight="1">
      <c r="A957" s="21"/>
      <c r="B957" s="21"/>
      <c r="C957" s="21"/>
      <c r="D957" s="35"/>
      <c r="E957" s="21"/>
      <c r="F957" s="21"/>
      <c r="G957" s="21"/>
      <c r="H957" s="21"/>
      <c r="I957" s="21"/>
      <c r="J957" s="21"/>
      <c r="K957" s="21"/>
      <c r="L957" s="37"/>
      <c r="M957" s="21"/>
      <c r="N957" s="21"/>
      <c r="O957" s="21"/>
      <c r="P957" s="21"/>
      <c r="Q957" s="21"/>
      <c r="R957" s="21"/>
      <c r="S957" s="21"/>
      <c r="T957" s="21"/>
      <c r="U957" s="21"/>
      <c r="V957" s="21"/>
      <c r="W957" s="21"/>
      <c r="X957" s="21"/>
      <c r="Y957" s="21"/>
      <c r="Z957" s="21"/>
      <c r="AA957" s="21"/>
      <c r="AB957" s="21"/>
      <c r="AC957" s="21"/>
      <c r="AD957" s="21"/>
      <c r="AE957" s="21"/>
      <c r="AF957" s="21"/>
      <c r="AG957" s="21"/>
    </row>
    <row r="958" spans="1:33" ht="15.75" customHeight="1">
      <c r="A958" s="21"/>
      <c r="B958" s="21"/>
      <c r="C958" s="21"/>
      <c r="D958" s="35"/>
      <c r="E958" s="21"/>
      <c r="F958" s="21"/>
      <c r="G958" s="21"/>
      <c r="H958" s="21"/>
      <c r="I958" s="21"/>
      <c r="J958" s="21"/>
      <c r="K958" s="21"/>
      <c r="L958" s="37"/>
      <c r="M958" s="21"/>
      <c r="N958" s="21"/>
      <c r="O958" s="21"/>
      <c r="P958" s="21"/>
      <c r="Q958" s="21"/>
      <c r="R958" s="21"/>
      <c r="S958" s="21"/>
      <c r="T958" s="21"/>
      <c r="U958" s="21"/>
      <c r="V958" s="21"/>
      <c r="W958" s="21"/>
      <c r="X958" s="21"/>
      <c r="Y958" s="21"/>
      <c r="Z958" s="21"/>
      <c r="AA958" s="21"/>
      <c r="AB958" s="21"/>
      <c r="AC958" s="21"/>
      <c r="AD958" s="21"/>
      <c r="AE958" s="21"/>
      <c r="AF958" s="21"/>
      <c r="AG958" s="21"/>
    </row>
    <row r="959" spans="1:33" ht="15.75" customHeight="1">
      <c r="A959" s="21"/>
      <c r="B959" s="21"/>
      <c r="C959" s="21"/>
      <c r="D959" s="35"/>
      <c r="E959" s="21"/>
      <c r="F959" s="21"/>
      <c r="G959" s="21"/>
      <c r="H959" s="21"/>
      <c r="I959" s="21"/>
      <c r="J959" s="21"/>
      <c r="K959" s="21"/>
      <c r="L959" s="37"/>
      <c r="M959" s="21"/>
      <c r="N959" s="21"/>
      <c r="O959" s="21"/>
      <c r="P959" s="21"/>
      <c r="Q959" s="21"/>
      <c r="R959" s="21"/>
      <c r="S959" s="21"/>
      <c r="T959" s="21"/>
      <c r="U959" s="21"/>
      <c r="V959" s="21"/>
      <c r="W959" s="21"/>
      <c r="X959" s="21"/>
      <c r="Y959" s="21"/>
      <c r="Z959" s="21"/>
      <c r="AA959" s="21"/>
      <c r="AB959" s="21"/>
      <c r="AC959" s="21"/>
      <c r="AD959" s="21"/>
      <c r="AE959" s="21"/>
      <c r="AF959" s="21"/>
      <c r="AG959" s="21"/>
    </row>
    <row r="960" spans="1:33" ht="15.75" customHeight="1">
      <c r="A960" s="21"/>
      <c r="B960" s="21"/>
      <c r="C960" s="21"/>
      <c r="D960" s="35"/>
      <c r="E960" s="21"/>
      <c r="F960" s="21"/>
      <c r="G960" s="21"/>
      <c r="H960" s="21"/>
      <c r="I960" s="21"/>
      <c r="J960" s="21"/>
      <c r="K960" s="21"/>
      <c r="L960" s="37"/>
      <c r="M960" s="21"/>
      <c r="N960" s="21"/>
      <c r="O960" s="21"/>
      <c r="P960" s="21"/>
      <c r="Q960" s="21"/>
      <c r="R960" s="21"/>
      <c r="S960" s="21"/>
      <c r="T960" s="21"/>
      <c r="U960" s="21"/>
      <c r="V960" s="21"/>
      <c r="W960" s="21"/>
      <c r="X960" s="21"/>
      <c r="Y960" s="21"/>
      <c r="Z960" s="21"/>
      <c r="AA960" s="21"/>
      <c r="AB960" s="21"/>
      <c r="AC960" s="21"/>
      <c r="AD960" s="21"/>
      <c r="AE960" s="21"/>
      <c r="AF960" s="21"/>
      <c r="AG960" s="21"/>
    </row>
    <row r="961" spans="1:33" ht="15.75" customHeight="1">
      <c r="A961" s="21"/>
      <c r="B961" s="21"/>
      <c r="C961" s="21"/>
      <c r="D961" s="35"/>
      <c r="E961" s="21"/>
      <c r="F961" s="21"/>
      <c r="G961" s="21"/>
      <c r="H961" s="21"/>
      <c r="I961" s="21"/>
      <c r="J961" s="21"/>
      <c r="K961" s="21"/>
      <c r="L961" s="37"/>
      <c r="M961" s="21"/>
      <c r="N961" s="21"/>
      <c r="O961" s="21"/>
      <c r="P961" s="21"/>
      <c r="Q961" s="21"/>
      <c r="R961" s="21"/>
      <c r="S961" s="21"/>
      <c r="T961" s="21"/>
      <c r="U961" s="21"/>
      <c r="V961" s="21"/>
      <c r="W961" s="21"/>
      <c r="X961" s="21"/>
      <c r="Y961" s="21"/>
      <c r="Z961" s="21"/>
      <c r="AA961" s="21"/>
      <c r="AB961" s="21"/>
      <c r="AC961" s="21"/>
      <c r="AD961" s="21"/>
      <c r="AE961" s="21"/>
      <c r="AF961" s="21"/>
      <c r="AG961" s="21"/>
    </row>
    <row r="962" spans="1:33" ht="15.75" customHeight="1">
      <c r="A962" s="21"/>
      <c r="B962" s="21"/>
      <c r="C962" s="21"/>
      <c r="D962" s="35"/>
      <c r="E962" s="21"/>
      <c r="F962" s="21"/>
      <c r="G962" s="21"/>
      <c r="H962" s="21"/>
      <c r="I962" s="21"/>
      <c r="J962" s="21"/>
      <c r="K962" s="21"/>
      <c r="L962" s="37"/>
      <c r="M962" s="21"/>
      <c r="N962" s="21"/>
      <c r="O962" s="21"/>
      <c r="P962" s="21"/>
      <c r="Q962" s="21"/>
      <c r="R962" s="21"/>
      <c r="S962" s="21"/>
      <c r="T962" s="21"/>
      <c r="U962" s="21"/>
      <c r="V962" s="21"/>
      <c r="W962" s="21"/>
      <c r="X962" s="21"/>
      <c r="Y962" s="21"/>
      <c r="Z962" s="21"/>
      <c r="AA962" s="21"/>
      <c r="AB962" s="21"/>
      <c r="AC962" s="21"/>
      <c r="AD962" s="21"/>
      <c r="AE962" s="21"/>
      <c r="AF962" s="21"/>
      <c r="AG962" s="21"/>
    </row>
    <row r="963" spans="1:33" ht="15.75" customHeight="1">
      <c r="A963" s="21"/>
      <c r="B963" s="21"/>
      <c r="C963" s="21"/>
      <c r="D963" s="35"/>
      <c r="E963" s="21"/>
      <c r="F963" s="21"/>
      <c r="G963" s="21"/>
      <c r="H963" s="21"/>
      <c r="I963" s="21"/>
      <c r="J963" s="21"/>
      <c r="K963" s="21"/>
      <c r="L963" s="37"/>
      <c r="M963" s="21"/>
      <c r="N963" s="21"/>
      <c r="O963" s="21"/>
      <c r="P963" s="21"/>
      <c r="Q963" s="21"/>
      <c r="R963" s="21"/>
      <c r="S963" s="21"/>
      <c r="T963" s="21"/>
      <c r="U963" s="21"/>
      <c r="V963" s="21"/>
      <c r="W963" s="21"/>
      <c r="X963" s="21"/>
      <c r="Y963" s="21"/>
      <c r="Z963" s="21"/>
      <c r="AA963" s="21"/>
      <c r="AB963" s="21"/>
      <c r="AC963" s="21"/>
      <c r="AD963" s="21"/>
      <c r="AE963" s="21"/>
      <c r="AF963" s="21"/>
      <c r="AG963" s="21"/>
    </row>
    <row r="964" spans="1:33" ht="15.75" customHeight="1">
      <c r="A964" s="21"/>
      <c r="B964" s="21"/>
      <c r="C964" s="21"/>
      <c r="D964" s="35"/>
      <c r="E964" s="21"/>
      <c r="F964" s="21"/>
      <c r="G964" s="21"/>
      <c r="H964" s="21"/>
      <c r="I964" s="21"/>
      <c r="J964" s="21"/>
      <c r="K964" s="21"/>
      <c r="L964" s="37"/>
      <c r="M964" s="21"/>
      <c r="N964" s="21"/>
      <c r="O964" s="21"/>
      <c r="P964" s="21"/>
      <c r="Q964" s="21"/>
      <c r="R964" s="21"/>
      <c r="S964" s="21"/>
      <c r="T964" s="21"/>
      <c r="U964" s="21"/>
      <c r="V964" s="21"/>
      <c r="W964" s="21"/>
      <c r="X964" s="21"/>
      <c r="Y964" s="21"/>
      <c r="Z964" s="21"/>
      <c r="AA964" s="21"/>
      <c r="AB964" s="21"/>
      <c r="AC964" s="21"/>
      <c r="AD964" s="21"/>
      <c r="AE964" s="21"/>
      <c r="AF964" s="21"/>
      <c r="AG964" s="21"/>
    </row>
    <row r="965" spans="1:33" ht="15.75" customHeight="1">
      <c r="A965" s="21"/>
      <c r="B965" s="21"/>
      <c r="C965" s="21"/>
      <c r="D965" s="35"/>
      <c r="E965" s="21"/>
      <c r="F965" s="21"/>
      <c r="G965" s="21"/>
      <c r="H965" s="21"/>
      <c r="I965" s="21"/>
      <c r="J965" s="21"/>
      <c r="K965" s="21"/>
      <c r="L965" s="37"/>
      <c r="M965" s="21"/>
      <c r="N965" s="21"/>
      <c r="O965" s="21"/>
      <c r="P965" s="21"/>
      <c r="Q965" s="21"/>
      <c r="R965" s="21"/>
      <c r="S965" s="21"/>
      <c r="T965" s="21"/>
      <c r="U965" s="21"/>
      <c r="V965" s="21"/>
      <c r="W965" s="21"/>
      <c r="X965" s="21"/>
      <c r="Y965" s="21"/>
      <c r="Z965" s="21"/>
      <c r="AA965" s="21"/>
      <c r="AB965" s="21"/>
      <c r="AC965" s="21"/>
      <c r="AD965" s="21"/>
      <c r="AE965" s="21"/>
      <c r="AF965" s="21"/>
      <c r="AG965" s="21"/>
    </row>
    <row r="966" spans="1:33" ht="15.75" customHeight="1">
      <c r="A966" s="21"/>
      <c r="B966" s="21"/>
      <c r="C966" s="21"/>
      <c r="D966" s="35"/>
      <c r="E966" s="21"/>
      <c r="F966" s="21"/>
      <c r="G966" s="21"/>
      <c r="H966" s="21"/>
      <c r="I966" s="21"/>
      <c r="J966" s="21"/>
      <c r="K966" s="21"/>
      <c r="L966" s="37"/>
      <c r="M966" s="21"/>
      <c r="N966" s="21"/>
      <c r="O966" s="21"/>
      <c r="P966" s="21"/>
      <c r="Q966" s="21"/>
      <c r="R966" s="21"/>
      <c r="S966" s="21"/>
      <c r="T966" s="21"/>
      <c r="U966" s="21"/>
      <c r="V966" s="21"/>
      <c r="W966" s="21"/>
      <c r="X966" s="21"/>
      <c r="Y966" s="21"/>
      <c r="Z966" s="21"/>
      <c r="AA966" s="21"/>
      <c r="AB966" s="21"/>
      <c r="AC966" s="21"/>
      <c r="AD966" s="21"/>
      <c r="AE966" s="21"/>
      <c r="AF966" s="21"/>
      <c r="AG966" s="21"/>
    </row>
    <row r="967" spans="1:33" ht="15.75" customHeight="1">
      <c r="A967" s="21"/>
      <c r="B967" s="21"/>
      <c r="C967" s="21"/>
      <c r="D967" s="35"/>
      <c r="E967" s="21"/>
      <c r="F967" s="21"/>
      <c r="G967" s="21"/>
      <c r="H967" s="21"/>
      <c r="I967" s="21"/>
      <c r="J967" s="21"/>
      <c r="K967" s="21"/>
      <c r="L967" s="37"/>
      <c r="M967" s="21"/>
      <c r="N967" s="21"/>
      <c r="O967" s="21"/>
      <c r="P967" s="21"/>
      <c r="Q967" s="21"/>
      <c r="R967" s="21"/>
      <c r="S967" s="21"/>
      <c r="T967" s="21"/>
      <c r="U967" s="21"/>
      <c r="V967" s="21"/>
      <c r="W967" s="21"/>
      <c r="X967" s="21"/>
      <c r="Y967" s="21"/>
      <c r="Z967" s="21"/>
      <c r="AA967" s="21"/>
      <c r="AB967" s="21"/>
      <c r="AC967" s="21"/>
      <c r="AD967" s="21"/>
      <c r="AE967" s="21"/>
      <c r="AF967" s="21"/>
      <c r="AG967" s="21"/>
    </row>
    <row r="968" spans="1:33" ht="15.75" customHeight="1">
      <c r="A968" s="21"/>
      <c r="B968" s="21"/>
      <c r="C968" s="21"/>
      <c r="D968" s="35"/>
      <c r="E968" s="21"/>
      <c r="F968" s="21"/>
      <c r="G968" s="21"/>
      <c r="H968" s="21"/>
      <c r="I968" s="21"/>
      <c r="J968" s="21"/>
      <c r="K968" s="21"/>
      <c r="L968" s="37"/>
      <c r="M968" s="21"/>
      <c r="N968" s="21"/>
      <c r="O968" s="21"/>
      <c r="P968" s="21"/>
      <c r="Q968" s="21"/>
      <c r="R968" s="21"/>
      <c r="S968" s="21"/>
      <c r="T968" s="21"/>
      <c r="U968" s="21"/>
      <c r="V968" s="21"/>
      <c r="W968" s="21"/>
      <c r="X968" s="21"/>
      <c r="Y968" s="21"/>
      <c r="Z968" s="21"/>
      <c r="AA968" s="21"/>
      <c r="AB968" s="21"/>
      <c r="AC968" s="21"/>
      <c r="AD968" s="21"/>
      <c r="AE968" s="21"/>
      <c r="AF968" s="21"/>
      <c r="AG968" s="21"/>
    </row>
    <row r="969" spans="1:33" ht="15.75" customHeight="1">
      <c r="A969" s="21"/>
      <c r="B969" s="21"/>
      <c r="C969" s="21"/>
      <c r="D969" s="35"/>
      <c r="E969" s="21"/>
      <c r="F969" s="21"/>
      <c r="G969" s="21"/>
      <c r="H969" s="21"/>
      <c r="I969" s="21"/>
      <c r="J969" s="21"/>
      <c r="K969" s="21"/>
      <c r="L969" s="37"/>
      <c r="M969" s="21"/>
      <c r="N969" s="21"/>
      <c r="O969" s="21"/>
      <c r="P969" s="21"/>
      <c r="Q969" s="21"/>
      <c r="R969" s="21"/>
      <c r="S969" s="21"/>
      <c r="T969" s="21"/>
      <c r="U969" s="21"/>
      <c r="V969" s="21"/>
      <c r="W969" s="21"/>
      <c r="X969" s="21"/>
      <c r="Y969" s="21"/>
      <c r="Z969" s="21"/>
      <c r="AA969" s="21"/>
      <c r="AB969" s="21"/>
      <c r="AC969" s="21"/>
      <c r="AD969" s="21"/>
      <c r="AE969" s="21"/>
      <c r="AF969" s="21"/>
      <c r="AG969" s="21"/>
    </row>
    <row r="970" spans="1:33" ht="15.75" customHeight="1">
      <c r="A970" s="21"/>
      <c r="B970" s="21"/>
      <c r="C970" s="21"/>
      <c r="D970" s="35"/>
      <c r="E970" s="21"/>
      <c r="F970" s="21"/>
      <c r="G970" s="21"/>
      <c r="H970" s="21"/>
      <c r="I970" s="21"/>
      <c r="J970" s="21"/>
      <c r="K970" s="21"/>
      <c r="L970" s="37"/>
      <c r="M970" s="21"/>
      <c r="N970" s="21"/>
      <c r="O970" s="21"/>
      <c r="P970" s="21"/>
      <c r="Q970" s="21"/>
      <c r="R970" s="21"/>
      <c r="S970" s="21"/>
      <c r="T970" s="21"/>
      <c r="U970" s="21"/>
      <c r="V970" s="21"/>
      <c r="W970" s="21"/>
      <c r="X970" s="21"/>
      <c r="Y970" s="21"/>
      <c r="Z970" s="21"/>
      <c r="AA970" s="21"/>
      <c r="AB970" s="21"/>
      <c r="AC970" s="21"/>
      <c r="AD970" s="21"/>
      <c r="AE970" s="21"/>
      <c r="AF970" s="21"/>
      <c r="AG970" s="21"/>
    </row>
    <row r="971" spans="1:33" ht="15.75" customHeight="1">
      <c r="A971" s="21"/>
      <c r="B971" s="21"/>
      <c r="C971" s="21"/>
      <c r="D971" s="35"/>
      <c r="E971" s="21"/>
      <c r="F971" s="21"/>
      <c r="G971" s="21"/>
      <c r="H971" s="21"/>
      <c r="I971" s="21"/>
      <c r="J971" s="21"/>
      <c r="K971" s="21"/>
      <c r="L971" s="37"/>
      <c r="M971" s="21"/>
      <c r="N971" s="21"/>
      <c r="O971" s="21"/>
      <c r="P971" s="21"/>
      <c r="Q971" s="21"/>
      <c r="R971" s="21"/>
      <c r="S971" s="21"/>
      <c r="T971" s="21"/>
      <c r="U971" s="21"/>
      <c r="V971" s="21"/>
      <c r="W971" s="21"/>
      <c r="X971" s="21"/>
      <c r="Y971" s="21"/>
      <c r="Z971" s="21"/>
      <c r="AA971" s="21"/>
      <c r="AB971" s="21"/>
      <c r="AC971" s="21"/>
      <c r="AD971" s="21"/>
      <c r="AE971" s="21"/>
      <c r="AF971" s="21"/>
      <c r="AG971" s="21"/>
    </row>
    <row r="972" spans="1:33" ht="15.75" customHeight="1">
      <c r="A972" s="21"/>
      <c r="B972" s="21"/>
      <c r="C972" s="21"/>
      <c r="D972" s="35"/>
      <c r="E972" s="21"/>
      <c r="F972" s="21"/>
      <c r="G972" s="21"/>
      <c r="H972" s="21"/>
      <c r="I972" s="21"/>
      <c r="J972" s="21"/>
      <c r="K972" s="21"/>
      <c r="L972" s="37"/>
      <c r="M972" s="21"/>
      <c r="N972" s="21"/>
      <c r="O972" s="21"/>
      <c r="P972" s="21"/>
      <c r="Q972" s="21"/>
      <c r="R972" s="21"/>
      <c r="S972" s="21"/>
      <c r="T972" s="21"/>
      <c r="U972" s="21"/>
      <c r="V972" s="21"/>
      <c r="W972" s="21"/>
      <c r="X972" s="21"/>
      <c r="Y972" s="21"/>
      <c r="Z972" s="21"/>
      <c r="AA972" s="21"/>
      <c r="AB972" s="21"/>
      <c r="AC972" s="21"/>
      <c r="AD972" s="21"/>
      <c r="AE972" s="21"/>
      <c r="AF972" s="21"/>
      <c r="AG972" s="21"/>
    </row>
    <row r="973" spans="1:33" ht="15.75" customHeight="1">
      <c r="A973" s="21"/>
      <c r="B973" s="21"/>
      <c r="C973" s="21"/>
      <c r="D973" s="35"/>
      <c r="E973" s="21"/>
      <c r="F973" s="21"/>
      <c r="G973" s="21"/>
      <c r="H973" s="21"/>
      <c r="I973" s="21"/>
      <c r="J973" s="21"/>
      <c r="K973" s="21"/>
      <c r="L973" s="37"/>
      <c r="M973" s="21"/>
      <c r="N973" s="21"/>
      <c r="O973" s="21"/>
      <c r="P973" s="21"/>
      <c r="Q973" s="21"/>
      <c r="R973" s="21"/>
      <c r="S973" s="21"/>
      <c r="T973" s="21"/>
      <c r="U973" s="21"/>
      <c r="V973" s="21"/>
      <c r="W973" s="21"/>
      <c r="X973" s="21"/>
      <c r="Y973" s="21"/>
      <c r="Z973" s="21"/>
      <c r="AA973" s="21"/>
      <c r="AB973" s="21"/>
      <c r="AC973" s="21"/>
      <c r="AD973" s="21"/>
      <c r="AE973" s="21"/>
      <c r="AF973" s="21"/>
      <c r="AG973" s="21"/>
    </row>
    <row r="974" spans="1:33" ht="15.75" customHeight="1">
      <c r="A974" s="21"/>
      <c r="B974" s="21"/>
      <c r="C974" s="21"/>
      <c r="D974" s="35"/>
      <c r="E974" s="21"/>
      <c r="F974" s="21"/>
      <c r="G974" s="21"/>
      <c r="H974" s="21"/>
      <c r="I974" s="21"/>
      <c r="J974" s="21"/>
      <c r="K974" s="21"/>
      <c r="L974" s="37"/>
      <c r="M974" s="21"/>
      <c r="N974" s="21"/>
      <c r="O974" s="21"/>
      <c r="P974" s="21"/>
      <c r="Q974" s="21"/>
      <c r="R974" s="21"/>
      <c r="S974" s="21"/>
      <c r="T974" s="21"/>
      <c r="U974" s="21"/>
      <c r="V974" s="21"/>
      <c r="W974" s="21"/>
      <c r="X974" s="21"/>
      <c r="Y974" s="21"/>
      <c r="Z974" s="21"/>
      <c r="AA974" s="21"/>
      <c r="AB974" s="21"/>
      <c r="AC974" s="21"/>
      <c r="AD974" s="21"/>
      <c r="AE974" s="21"/>
      <c r="AF974" s="21"/>
      <c r="AG974" s="21"/>
    </row>
    <row r="975" spans="1:33" ht="15.75" customHeight="1">
      <c r="A975" s="21"/>
      <c r="B975" s="21"/>
      <c r="C975" s="21"/>
      <c r="D975" s="35"/>
      <c r="E975" s="21"/>
      <c r="F975" s="21"/>
      <c r="G975" s="21"/>
      <c r="H975" s="21"/>
      <c r="I975" s="21"/>
      <c r="J975" s="21"/>
      <c r="K975" s="21"/>
      <c r="L975" s="37"/>
      <c r="M975" s="21"/>
      <c r="N975" s="21"/>
      <c r="O975" s="21"/>
      <c r="P975" s="21"/>
      <c r="Q975" s="21"/>
      <c r="R975" s="21"/>
      <c r="S975" s="21"/>
      <c r="T975" s="21"/>
      <c r="U975" s="21"/>
      <c r="V975" s="21"/>
      <c r="W975" s="21"/>
      <c r="X975" s="21"/>
      <c r="Y975" s="21"/>
      <c r="Z975" s="21"/>
      <c r="AA975" s="21"/>
      <c r="AB975" s="21"/>
      <c r="AC975" s="21"/>
      <c r="AD975" s="21"/>
      <c r="AE975" s="21"/>
      <c r="AF975" s="21"/>
      <c r="AG975" s="21"/>
    </row>
    <row r="976" spans="1:33" ht="15.75" customHeight="1">
      <c r="A976" s="21"/>
      <c r="B976" s="21"/>
      <c r="C976" s="21"/>
      <c r="D976" s="35"/>
      <c r="E976" s="21"/>
      <c r="F976" s="21"/>
      <c r="G976" s="21"/>
      <c r="H976" s="21"/>
      <c r="I976" s="21"/>
      <c r="J976" s="21"/>
      <c r="K976" s="21"/>
      <c r="L976" s="37"/>
      <c r="M976" s="21"/>
      <c r="N976" s="21"/>
      <c r="O976" s="21"/>
      <c r="P976" s="21"/>
      <c r="Q976" s="21"/>
      <c r="R976" s="21"/>
      <c r="S976" s="21"/>
      <c r="T976" s="21"/>
      <c r="U976" s="21"/>
      <c r="V976" s="21"/>
      <c r="W976" s="21"/>
      <c r="X976" s="21"/>
      <c r="Y976" s="21"/>
      <c r="Z976" s="21"/>
      <c r="AA976" s="21"/>
      <c r="AB976" s="21"/>
      <c r="AC976" s="21"/>
      <c r="AD976" s="21"/>
      <c r="AE976" s="21"/>
      <c r="AF976" s="21"/>
      <c r="AG976" s="21"/>
    </row>
    <row r="977" spans="1:33" ht="15.75" customHeight="1">
      <c r="A977" s="21"/>
      <c r="B977" s="21"/>
      <c r="C977" s="21"/>
      <c r="D977" s="35"/>
      <c r="E977" s="21"/>
      <c r="F977" s="21"/>
      <c r="G977" s="21"/>
      <c r="H977" s="21"/>
      <c r="I977" s="21"/>
      <c r="J977" s="21"/>
      <c r="K977" s="21"/>
      <c r="L977" s="37"/>
      <c r="M977" s="21"/>
      <c r="N977" s="21"/>
      <c r="O977" s="21"/>
      <c r="P977" s="21"/>
      <c r="Q977" s="21"/>
      <c r="R977" s="21"/>
      <c r="S977" s="21"/>
      <c r="T977" s="21"/>
      <c r="U977" s="21"/>
      <c r="V977" s="21"/>
      <c r="W977" s="21"/>
      <c r="X977" s="21"/>
      <c r="Y977" s="21"/>
      <c r="Z977" s="21"/>
      <c r="AA977" s="21"/>
      <c r="AB977" s="21"/>
      <c r="AC977" s="21"/>
      <c r="AD977" s="21"/>
      <c r="AE977" s="21"/>
      <c r="AF977" s="21"/>
      <c r="AG977" s="21"/>
    </row>
    <row r="978" spans="1:33" ht="15.75" customHeight="1">
      <c r="A978" s="21"/>
      <c r="B978" s="21"/>
      <c r="C978" s="21"/>
      <c r="D978" s="35"/>
      <c r="E978" s="21"/>
      <c r="F978" s="21"/>
      <c r="G978" s="21"/>
      <c r="H978" s="21"/>
      <c r="I978" s="21"/>
      <c r="J978" s="21"/>
      <c r="K978" s="21"/>
      <c r="L978" s="37"/>
      <c r="M978" s="21"/>
      <c r="N978" s="21"/>
      <c r="O978" s="21"/>
      <c r="P978" s="21"/>
      <c r="Q978" s="21"/>
      <c r="R978" s="21"/>
      <c r="S978" s="21"/>
      <c r="T978" s="21"/>
      <c r="U978" s="21"/>
      <c r="V978" s="21"/>
      <c r="W978" s="21"/>
      <c r="X978" s="21"/>
      <c r="Y978" s="21"/>
      <c r="Z978" s="21"/>
      <c r="AA978" s="21"/>
      <c r="AB978" s="21"/>
      <c r="AC978" s="21"/>
      <c r="AD978" s="21"/>
      <c r="AE978" s="21"/>
      <c r="AF978" s="21"/>
      <c r="AG978" s="21"/>
    </row>
    <row r="979" spans="1:33" ht="15.75" customHeight="1">
      <c r="A979" s="21"/>
      <c r="B979" s="21"/>
      <c r="C979" s="21"/>
      <c r="D979" s="35"/>
      <c r="E979" s="21"/>
      <c r="F979" s="21"/>
      <c r="G979" s="21"/>
      <c r="H979" s="21"/>
      <c r="I979" s="21"/>
      <c r="J979" s="21"/>
      <c r="K979" s="21"/>
      <c r="L979" s="37"/>
      <c r="M979" s="21"/>
      <c r="N979" s="21"/>
      <c r="O979" s="21"/>
      <c r="P979" s="21"/>
      <c r="Q979" s="21"/>
      <c r="R979" s="21"/>
      <c r="S979" s="21"/>
      <c r="T979" s="21"/>
      <c r="U979" s="21"/>
      <c r="V979" s="21"/>
      <c r="W979" s="21"/>
      <c r="X979" s="21"/>
      <c r="Y979" s="21"/>
      <c r="Z979" s="21"/>
      <c r="AA979" s="21"/>
      <c r="AB979" s="21"/>
      <c r="AC979" s="21"/>
      <c r="AD979" s="21"/>
      <c r="AE979" s="21"/>
      <c r="AF979" s="21"/>
      <c r="AG979" s="21"/>
    </row>
    <row r="980" spans="1:33" ht="15.75" customHeight="1">
      <c r="A980" s="21"/>
      <c r="B980" s="21"/>
      <c r="C980" s="21"/>
      <c r="D980" s="35"/>
      <c r="E980" s="21"/>
      <c r="F980" s="21"/>
      <c r="G980" s="21"/>
      <c r="H980" s="21"/>
      <c r="I980" s="21"/>
      <c r="J980" s="21"/>
      <c r="K980" s="21"/>
      <c r="L980" s="37"/>
      <c r="M980" s="21"/>
      <c r="N980" s="21"/>
      <c r="O980" s="21"/>
      <c r="P980" s="21"/>
      <c r="Q980" s="21"/>
      <c r="R980" s="21"/>
      <c r="S980" s="21"/>
      <c r="T980" s="21"/>
      <c r="U980" s="21"/>
      <c r="V980" s="21"/>
      <c r="W980" s="21"/>
      <c r="X980" s="21"/>
      <c r="Y980" s="21"/>
      <c r="Z980" s="21"/>
      <c r="AA980" s="21"/>
      <c r="AB980" s="21"/>
      <c r="AC980" s="21"/>
      <c r="AD980" s="21"/>
      <c r="AE980" s="21"/>
      <c r="AF980" s="21"/>
      <c r="AG980" s="21"/>
    </row>
    <row r="981" spans="1:33" ht="15.75" customHeight="1">
      <c r="A981" s="21"/>
      <c r="B981" s="21"/>
      <c r="C981" s="21"/>
      <c r="D981" s="35"/>
      <c r="E981" s="21"/>
      <c r="F981" s="21"/>
      <c r="G981" s="21"/>
      <c r="H981" s="21"/>
      <c r="I981" s="21"/>
      <c r="J981" s="21"/>
      <c r="K981" s="21"/>
      <c r="L981" s="37"/>
      <c r="M981" s="21"/>
      <c r="N981" s="21"/>
      <c r="O981" s="21"/>
      <c r="P981" s="21"/>
      <c r="Q981" s="21"/>
      <c r="R981" s="21"/>
      <c r="S981" s="21"/>
      <c r="T981" s="21"/>
      <c r="U981" s="21"/>
      <c r="V981" s="21"/>
      <c r="W981" s="21"/>
      <c r="X981" s="21"/>
      <c r="Y981" s="21"/>
      <c r="Z981" s="21"/>
      <c r="AA981" s="21"/>
      <c r="AB981" s="21"/>
      <c r="AC981" s="21"/>
      <c r="AD981" s="21"/>
      <c r="AE981" s="21"/>
      <c r="AF981" s="21"/>
      <c r="AG981" s="21"/>
    </row>
    <row r="982" spans="1:33" ht="15.75" customHeight="1">
      <c r="A982" s="21"/>
      <c r="B982" s="21"/>
      <c r="C982" s="21"/>
      <c r="D982" s="35"/>
      <c r="E982" s="21"/>
      <c r="F982" s="21"/>
      <c r="G982" s="21"/>
      <c r="H982" s="21"/>
      <c r="I982" s="21"/>
      <c r="J982" s="21"/>
      <c r="K982" s="21"/>
      <c r="L982" s="37"/>
      <c r="M982" s="21"/>
      <c r="N982" s="21"/>
      <c r="O982" s="21"/>
      <c r="P982" s="21"/>
      <c r="Q982" s="21"/>
      <c r="R982" s="21"/>
      <c r="S982" s="21"/>
      <c r="T982" s="21"/>
      <c r="U982" s="21"/>
      <c r="V982" s="21"/>
      <c r="W982" s="21"/>
      <c r="X982" s="21"/>
      <c r="Y982" s="21"/>
      <c r="Z982" s="21"/>
      <c r="AA982" s="21"/>
      <c r="AB982" s="21"/>
      <c r="AC982" s="21"/>
      <c r="AD982" s="21"/>
      <c r="AE982" s="21"/>
      <c r="AF982" s="21"/>
      <c r="AG982" s="21"/>
    </row>
    <row r="983" spans="1:33" ht="15.75" customHeight="1">
      <c r="A983" s="21"/>
      <c r="B983" s="21"/>
      <c r="C983" s="21"/>
      <c r="D983" s="35"/>
      <c r="E983" s="21"/>
      <c r="F983" s="21"/>
      <c r="G983" s="21"/>
      <c r="H983" s="21"/>
      <c r="I983" s="21"/>
      <c r="J983" s="21"/>
      <c r="K983" s="21"/>
      <c r="L983" s="37"/>
      <c r="M983" s="21"/>
      <c r="N983" s="21"/>
      <c r="O983" s="21"/>
      <c r="P983" s="21"/>
      <c r="Q983" s="21"/>
      <c r="R983" s="21"/>
      <c r="S983" s="21"/>
      <c r="T983" s="21"/>
      <c r="U983" s="21"/>
      <c r="V983" s="21"/>
      <c r="W983" s="21"/>
      <c r="X983" s="21"/>
      <c r="Y983" s="21"/>
      <c r="Z983" s="21"/>
      <c r="AA983" s="21"/>
      <c r="AB983" s="21"/>
      <c r="AC983" s="21"/>
      <c r="AD983" s="21"/>
      <c r="AE983" s="21"/>
      <c r="AF983" s="21"/>
      <c r="AG983" s="21"/>
    </row>
    <row r="984" spans="1:33" ht="15.75" customHeight="1">
      <c r="A984" s="21"/>
      <c r="B984" s="21"/>
      <c r="C984" s="21"/>
      <c r="D984" s="35"/>
      <c r="E984" s="21"/>
      <c r="F984" s="21"/>
      <c r="G984" s="21"/>
      <c r="H984" s="21"/>
      <c r="I984" s="21"/>
      <c r="J984" s="21"/>
      <c r="K984" s="21"/>
      <c r="L984" s="37"/>
      <c r="M984" s="21"/>
      <c r="N984" s="21"/>
      <c r="O984" s="21"/>
      <c r="P984" s="21"/>
      <c r="Q984" s="21"/>
      <c r="R984" s="21"/>
      <c r="S984" s="21"/>
      <c r="T984" s="21"/>
      <c r="U984" s="21"/>
      <c r="V984" s="21"/>
      <c r="W984" s="21"/>
      <c r="X984" s="21"/>
      <c r="Y984" s="21"/>
      <c r="Z984" s="21"/>
      <c r="AA984" s="21"/>
      <c r="AB984" s="21"/>
      <c r="AC984" s="21"/>
      <c r="AD984" s="21"/>
      <c r="AE984" s="21"/>
      <c r="AF984" s="21"/>
      <c r="AG984" s="21"/>
    </row>
    <row r="985" spans="1:33" ht="15.75" customHeight="1">
      <c r="A985" s="21"/>
      <c r="B985" s="21"/>
      <c r="C985" s="21"/>
      <c r="D985" s="35"/>
      <c r="E985" s="21"/>
      <c r="F985" s="21"/>
      <c r="G985" s="21"/>
      <c r="H985" s="21"/>
      <c r="I985" s="21"/>
      <c r="J985" s="21"/>
      <c r="K985" s="21"/>
      <c r="L985" s="37"/>
      <c r="M985" s="21"/>
      <c r="N985" s="21"/>
      <c r="O985" s="21"/>
      <c r="P985" s="21"/>
      <c r="Q985" s="21"/>
      <c r="R985" s="21"/>
      <c r="S985" s="21"/>
      <c r="T985" s="21"/>
      <c r="U985" s="21"/>
      <c r="V985" s="21"/>
      <c r="W985" s="21"/>
      <c r="X985" s="21"/>
      <c r="Y985" s="21"/>
      <c r="Z985" s="21"/>
      <c r="AA985" s="21"/>
      <c r="AB985" s="21"/>
      <c r="AC985" s="21"/>
      <c r="AD985" s="21"/>
      <c r="AE985" s="21"/>
      <c r="AF985" s="21"/>
      <c r="AG985" s="21"/>
    </row>
    <row r="986" spans="1:33" ht="15.75" customHeight="1">
      <c r="A986" s="21"/>
      <c r="B986" s="21"/>
      <c r="C986" s="21"/>
      <c r="D986" s="35"/>
      <c r="E986" s="21"/>
      <c r="F986" s="21"/>
      <c r="G986" s="21"/>
      <c r="H986" s="21"/>
      <c r="I986" s="21"/>
      <c r="J986" s="21"/>
      <c r="K986" s="21"/>
      <c r="L986" s="37"/>
      <c r="M986" s="21"/>
      <c r="N986" s="21"/>
      <c r="O986" s="21"/>
      <c r="P986" s="21"/>
      <c r="Q986" s="21"/>
      <c r="R986" s="21"/>
      <c r="S986" s="21"/>
      <c r="T986" s="21"/>
      <c r="U986" s="21"/>
      <c r="V986" s="21"/>
      <c r="W986" s="21"/>
      <c r="X986" s="21"/>
      <c r="Y986" s="21"/>
      <c r="Z986" s="21"/>
      <c r="AA986" s="21"/>
      <c r="AB986" s="21"/>
      <c r="AC986" s="21"/>
      <c r="AD986" s="21"/>
      <c r="AE986" s="21"/>
      <c r="AF986" s="21"/>
      <c r="AG986" s="21"/>
    </row>
    <row r="987" spans="1:33" ht="15.75" customHeight="1">
      <c r="A987" s="21"/>
      <c r="B987" s="21"/>
      <c r="C987" s="21"/>
      <c r="D987" s="35"/>
      <c r="E987" s="21"/>
      <c r="F987" s="21"/>
      <c r="G987" s="21"/>
      <c r="H987" s="21"/>
      <c r="I987" s="21"/>
      <c r="J987" s="21"/>
      <c r="K987" s="21"/>
      <c r="L987" s="37"/>
      <c r="M987" s="21"/>
      <c r="N987" s="21"/>
      <c r="O987" s="21"/>
      <c r="P987" s="21"/>
      <c r="Q987" s="21"/>
      <c r="R987" s="21"/>
      <c r="S987" s="21"/>
      <c r="T987" s="21"/>
      <c r="U987" s="21"/>
      <c r="V987" s="21"/>
      <c r="W987" s="21"/>
      <c r="X987" s="21"/>
      <c r="Y987" s="21"/>
      <c r="Z987" s="21"/>
      <c r="AA987" s="21"/>
      <c r="AB987" s="21"/>
      <c r="AC987" s="21"/>
      <c r="AD987" s="21"/>
      <c r="AE987" s="21"/>
      <c r="AF987" s="21"/>
      <c r="AG987" s="21"/>
    </row>
    <row r="988" spans="1:33" ht="15.75" customHeight="1">
      <c r="A988" s="21"/>
      <c r="B988" s="21"/>
      <c r="C988" s="21"/>
      <c r="D988" s="35"/>
      <c r="E988" s="21"/>
      <c r="F988" s="21"/>
      <c r="G988" s="21"/>
      <c r="H988" s="21"/>
      <c r="I988" s="21"/>
      <c r="J988" s="21"/>
      <c r="K988" s="21"/>
      <c r="L988" s="37"/>
      <c r="M988" s="21"/>
      <c r="N988" s="21"/>
      <c r="O988" s="21"/>
      <c r="P988" s="21"/>
      <c r="Q988" s="21"/>
      <c r="R988" s="21"/>
      <c r="S988" s="21"/>
      <c r="T988" s="21"/>
      <c r="U988" s="21"/>
      <c r="V988" s="21"/>
      <c r="W988" s="21"/>
      <c r="X988" s="21"/>
      <c r="Y988" s="21"/>
      <c r="Z988" s="21"/>
      <c r="AA988" s="21"/>
      <c r="AB988" s="21"/>
      <c r="AC988" s="21"/>
      <c r="AD988" s="21"/>
      <c r="AE988" s="21"/>
      <c r="AF988" s="21"/>
      <c r="AG988" s="21"/>
    </row>
    <row r="989" spans="1:33" ht="15.75" customHeight="1">
      <c r="A989" s="21"/>
      <c r="B989" s="21"/>
      <c r="C989" s="21"/>
      <c r="D989" s="35"/>
      <c r="E989" s="21"/>
      <c r="F989" s="21"/>
      <c r="G989" s="21"/>
      <c r="H989" s="21"/>
      <c r="I989" s="21"/>
      <c r="J989" s="21"/>
      <c r="K989" s="21"/>
      <c r="L989" s="37"/>
      <c r="M989" s="21"/>
      <c r="N989" s="21"/>
      <c r="O989" s="21"/>
      <c r="P989" s="21"/>
      <c r="Q989" s="21"/>
      <c r="R989" s="21"/>
      <c r="S989" s="21"/>
      <c r="T989" s="21"/>
      <c r="U989" s="21"/>
      <c r="V989" s="21"/>
      <c r="W989" s="21"/>
      <c r="X989" s="21"/>
      <c r="Y989" s="21"/>
      <c r="Z989" s="21"/>
      <c r="AA989" s="21"/>
      <c r="AB989" s="21"/>
      <c r="AC989" s="21"/>
      <c r="AD989" s="21"/>
      <c r="AE989" s="21"/>
      <c r="AF989" s="21"/>
      <c r="AG989" s="21"/>
    </row>
    <row r="990" spans="1:33" ht="15.75" customHeight="1">
      <c r="A990" s="21"/>
      <c r="B990" s="21"/>
      <c r="C990" s="21"/>
      <c r="D990" s="35"/>
      <c r="E990" s="21"/>
      <c r="F990" s="21"/>
      <c r="G990" s="21"/>
      <c r="H990" s="21"/>
      <c r="I990" s="21"/>
      <c r="J990" s="21"/>
      <c r="K990" s="21"/>
      <c r="L990" s="37"/>
      <c r="M990" s="21"/>
      <c r="N990" s="21"/>
      <c r="O990" s="21"/>
      <c r="P990" s="21"/>
      <c r="Q990" s="21"/>
      <c r="R990" s="21"/>
      <c r="S990" s="21"/>
      <c r="T990" s="21"/>
      <c r="U990" s="21"/>
      <c r="V990" s="21"/>
      <c r="W990" s="21"/>
      <c r="X990" s="21"/>
      <c r="Y990" s="21"/>
      <c r="Z990" s="21"/>
      <c r="AA990" s="21"/>
      <c r="AB990" s="21"/>
      <c r="AC990" s="21"/>
      <c r="AD990" s="21"/>
      <c r="AE990" s="21"/>
      <c r="AF990" s="21"/>
      <c r="AG990" s="21"/>
    </row>
    <row r="991" spans="1:33" ht="15.75" customHeight="1">
      <c r="A991" s="21"/>
      <c r="B991" s="21"/>
      <c r="C991" s="21"/>
      <c r="D991" s="35"/>
      <c r="E991" s="21"/>
      <c r="F991" s="21"/>
      <c r="G991" s="21"/>
      <c r="H991" s="21"/>
      <c r="I991" s="21"/>
      <c r="J991" s="21"/>
      <c r="K991" s="21"/>
      <c r="L991" s="37"/>
      <c r="M991" s="21"/>
      <c r="N991" s="21"/>
      <c r="O991" s="21"/>
      <c r="P991" s="21"/>
      <c r="Q991" s="21"/>
      <c r="R991" s="21"/>
      <c r="S991" s="21"/>
      <c r="T991" s="21"/>
      <c r="U991" s="21"/>
      <c r="V991" s="21"/>
      <c r="W991" s="21"/>
      <c r="X991" s="21"/>
      <c r="Y991" s="21"/>
      <c r="Z991" s="21"/>
      <c r="AA991" s="21"/>
      <c r="AB991" s="21"/>
      <c r="AC991" s="21"/>
      <c r="AD991" s="21"/>
      <c r="AE991" s="21"/>
      <c r="AF991" s="21"/>
      <c r="AG991" s="21"/>
    </row>
    <row r="992" spans="1:33" ht="15.75" customHeight="1">
      <c r="A992" s="21"/>
      <c r="B992" s="21"/>
      <c r="C992" s="21"/>
      <c r="D992" s="35"/>
      <c r="E992" s="21"/>
      <c r="F992" s="21"/>
      <c r="G992" s="21"/>
      <c r="H992" s="21"/>
      <c r="I992" s="21"/>
      <c r="J992" s="21"/>
      <c r="K992" s="21"/>
      <c r="L992" s="37"/>
      <c r="M992" s="21"/>
      <c r="N992" s="21"/>
      <c r="O992" s="21"/>
      <c r="P992" s="21"/>
      <c r="Q992" s="21"/>
      <c r="R992" s="21"/>
      <c r="S992" s="21"/>
      <c r="T992" s="21"/>
      <c r="U992" s="21"/>
      <c r="V992" s="21"/>
      <c r="W992" s="21"/>
      <c r="X992" s="21"/>
      <c r="Y992" s="21"/>
      <c r="Z992" s="21"/>
      <c r="AA992" s="21"/>
      <c r="AB992" s="21"/>
      <c r="AC992" s="21"/>
      <c r="AD992" s="21"/>
      <c r="AE992" s="21"/>
      <c r="AF992" s="21"/>
      <c r="AG992" s="21"/>
    </row>
    <row r="993" spans="1:33" ht="15.75" customHeight="1">
      <c r="A993" s="21"/>
      <c r="B993" s="21"/>
      <c r="C993" s="21"/>
      <c r="D993" s="35"/>
      <c r="E993" s="21"/>
      <c r="F993" s="21"/>
      <c r="G993" s="21"/>
      <c r="H993" s="21"/>
      <c r="I993" s="21"/>
      <c r="J993" s="21"/>
      <c r="K993" s="21"/>
      <c r="L993" s="37"/>
      <c r="M993" s="21"/>
      <c r="N993" s="21"/>
      <c r="O993" s="21"/>
      <c r="P993" s="21"/>
      <c r="Q993" s="21"/>
      <c r="R993" s="21"/>
      <c r="S993" s="21"/>
      <c r="T993" s="21"/>
      <c r="U993" s="21"/>
      <c r="V993" s="21"/>
      <c r="W993" s="21"/>
      <c r="X993" s="21"/>
      <c r="Y993" s="21"/>
      <c r="Z993" s="21"/>
      <c r="AA993" s="21"/>
      <c r="AB993" s="21"/>
      <c r="AC993" s="21"/>
      <c r="AD993" s="21"/>
      <c r="AE993" s="21"/>
      <c r="AF993" s="21"/>
      <c r="AG993" s="21"/>
    </row>
    <row r="994" spans="1:33" ht="15.75" customHeight="1">
      <c r="A994" s="21"/>
      <c r="B994" s="21"/>
      <c r="C994" s="21"/>
      <c r="D994" s="35"/>
      <c r="E994" s="21"/>
      <c r="F994" s="21"/>
      <c r="G994" s="21"/>
      <c r="H994" s="21"/>
      <c r="I994" s="21"/>
      <c r="J994" s="21"/>
      <c r="K994" s="21"/>
      <c r="L994" s="37"/>
      <c r="M994" s="21"/>
      <c r="N994" s="21"/>
      <c r="O994" s="21"/>
      <c r="P994" s="21"/>
      <c r="Q994" s="21"/>
      <c r="R994" s="21"/>
      <c r="S994" s="21"/>
      <c r="T994" s="21"/>
      <c r="U994" s="21"/>
      <c r="V994" s="21"/>
      <c r="W994" s="21"/>
      <c r="X994" s="21"/>
      <c r="Y994" s="21"/>
      <c r="Z994" s="21"/>
      <c r="AA994" s="21"/>
      <c r="AB994" s="21"/>
      <c r="AC994" s="21"/>
      <c r="AD994" s="21"/>
      <c r="AE994" s="21"/>
      <c r="AF994" s="21"/>
      <c r="AG994" s="21"/>
    </row>
    <row r="995" spans="1:33" ht="15.75" customHeight="1">
      <c r="A995" s="21"/>
      <c r="B995" s="21"/>
      <c r="C995" s="21"/>
      <c r="D995" s="35"/>
      <c r="E995" s="21"/>
      <c r="F995" s="21"/>
      <c r="G995" s="21"/>
      <c r="H995" s="21"/>
      <c r="I995" s="21"/>
      <c r="J995" s="21"/>
      <c r="K995" s="21"/>
      <c r="L995" s="37"/>
      <c r="M995" s="21"/>
      <c r="N995" s="21"/>
      <c r="O995" s="21"/>
      <c r="P995" s="21"/>
      <c r="Q995" s="21"/>
      <c r="R995" s="21"/>
      <c r="S995" s="21"/>
      <c r="T995" s="21"/>
      <c r="U995" s="21"/>
      <c r="V995" s="21"/>
      <c r="W995" s="21"/>
      <c r="X995" s="21"/>
      <c r="Y995" s="21"/>
      <c r="Z995" s="21"/>
      <c r="AA995" s="21"/>
      <c r="AB995" s="21"/>
      <c r="AC995" s="21"/>
      <c r="AD995" s="21"/>
      <c r="AE995" s="21"/>
      <c r="AF995" s="21"/>
      <c r="AG995" s="21"/>
    </row>
    <row r="996" spans="1:33" ht="15.75" customHeight="1">
      <c r="A996" s="21"/>
      <c r="B996" s="21"/>
      <c r="C996" s="21"/>
      <c r="D996" s="35"/>
      <c r="E996" s="21"/>
      <c r="F996" s="21"/>
      <c r="G996" s="21"/>
      <c r="H996" s="21"/>
      <c r="I996" s="21"/>
      <c r="J996" s="21"/>
      <c r="K996" s="21"/>
      <c r="L996" s="37"/>
      <c r="M996" s="21"/>
      <c r="N996" s="21"/>
      <c r="O996" s="21"/>
      <c r="P996" s="21"/>
      <c r="Q996" s="21"/>
      <c r="R996" s="21"/>
      <c r="S996" s="21"/>
      <c r="T996" s="21"/>
      <c r="U996" s="21"/>
      <c r="V996" s="21"/>
      <c r="W996" s="21"/>
      <c r="X996" s="21"/>
      <c r="Y996" s="21"/>
      <c r="Z996" s="21"/>
      <c r="AA996" s="21"/>
      <c r="AB996" s="21"/>
      <c r="AC996" s="21"/>
      <c r="AD996" s="21"/>
      <c r="AE996" s="21"/>
      <c r="AF996" s="21"/>
      <c r="AG996" s="21"/>
    </row>
    <row r="997" spans="1:33" ht="15.75" customHeight="1">
      <c r="A997" s="21"/>
      <c r="B997" s="21"/>
      <c r="C997" s="21"/>
      <c r="D997" s="35"/>
      <c r="E997" s="21"/>
      <c r="F997" s="21"/>
      <c r="G997" s="21"/>
      <c r="H997" s="21"/>
      <c r="I997" s="21"/>
      <c r="J997" s="21"/>
      <c r="K997" s="21"/>
      <c r="L997" s="37"/>
      <c r="M997" s="21"/>
      <c r="N997" s="21"/>
      <c r="O997" s="21"/>
      <c r="P997" s="21"/>
      <c r="Q997" s="21"/>
      <c r="R997" s="21"/>
      <c r="S997" s="21"/>
      <c r="T997" s="21"/>
      <c r="U997" s="21"/>
      <c r="V997" s="21"/>
      <c r="W997" s="21"/>
      <c r="X997" s="21"/>
      <c r="Y997" s="21"/>
      <c r="Z997" s="21"/>
      <c r="AA997" s="21"/>
      <c r="AB997" s="21"/>
      <c r="AC997" s="21"/>
      <c r="AD997" s="21"/>
      <c r="AE997" s="21"/>
      <c r="AF997" s="21"/>
      <c r="AG997" s="21"/>
    </row>
    <row r="998" spans="1:33" ht="15.75" customHeight="1">
      <c r="A998" s="21"/>
      <c r="B998" s="21"/>
      <c r="C998" s="21"/>
      <c r="D998" s="35"/>
      <c r="E998" s="21"/>
      <c r="F998" s="21"/>
      <c r="G998" s="21"/>
      <c r="H998" s="21"/>
      <c r="I998" s="21"/>
      <c r="J998" s="21"/>
      <c r="K998" s="21"/>
      <c r="L998" s="37"/>
      <c r="M998" s="21"/>
      <c r="N998" s="21"/>
      <c r="O998" s="21"/>
      <c r="P998" s="21"/>
      <c r="Q998" s="21"/>
      <c r="R998" s="21"/>
      <c r="S998" s="21"/>
      <c r="T998" s="21"/>
      <c r="U998" s="21"/>
      <c r="V998" s="21"/>
      <c r="W998" s="21"/>
      <c r="X998" s="21"/>
      <c r="Y998" s="21"/>
      <c r="Z998" s="21"/>
      <c r="AA998" s="21"/>
      <c r="AB998" s="21"/>
      <c r="AC998" s="21"/>
      <c r="AD998" s="21"/>
      <c r="AE998" s="21"/>
      <c r="AF998" s="21"/>
      <c r="AG998" s="21"/>
    </row>
    <row r="999" spans="1:33" ht="15.75" customHeight="1">
      <c r="A999" s="21"/>
      <c r="B999" s="21"/>
      <c r="C999" s="21"/>
      <c r="D999" s="35"/>
      <c r="E999" s="21"/>
      <c r="F999" s="21"/>
      <c r="G999" s="21"/>
      <c r="H999" s="21"/>
      <c r="I999" s="21"/>
      <c r="J999" s="21"/>
      <c r="K999" s="21"/>
      <c r="L999" s="37"/>
      <c r="M999" s="21"/>
      <c r="N999" s="21"/>
      <c r="O999" s="21"/>
      <c r="P999" s="21"/>
      <c r="Q999" s="21"/>
      <c r="R999" s="21"/>
      <c r="S999" s="21"/>
      <c r="T999" s="21"/>
      <c r="U999" s="21"/>
      <c r="V999" s="21"/>
      <c r="W999" s="21"/>
      <c r="X999" s="21"/>
      <c r="Y999" s="21"/>
      <c r="Z999" s="21"/>
      <c r="AA999" s="21"/>
      <c r="AB999" s="21"/>
      <c r="AC999" s="21"/>
      <c r="AD999" s="21"/>
      <c r="AE999" s="21"/>
      <c r="AF999" s="21"/>
      <c r="AG999" s="21"/>
    </row>
    <row r="1000" spans="1:33" ht="15.75" customHeight="1">
      <c r="A1000" s="21"/>
      <c r="B1000" s="21"/>
      <c r="C1000" s="21"/>
      <c r="D1000" s="35"/>
      <c r="E1000" s="21"/>
      <c r="F1000" s="21"/>
      <c r="G1000" s="21"/>
      <c r="H1000" s="21"/>
      <c r="I1000" s="21"/>
      <c r="J1000" s="21"/>
      <c r="K1000" s="21"/>
      <c r="L1000" s="37"/>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row>
    <row r="1001" spans="1:33" ht="15.75" customHeight="1">
      <c r="A1001" s="21"/>
      <c r="B1001" s="21"/>
      <c r="C1001" s="21"/>
      <c r="D1001" s="35"/>
      <c r="E1001" s="21"/>
      <c r="F1001" s="21"/>
      <c r="G1001" s="21"/>
      <c r="H1001" s="21"/>
      <c r="I1001" s="21"/>
      <c r="J1001" s="21"/>
      <c r="K1001" s="21"/>
      <c r="L1001" s="37"/>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row>
  </sheetData>
  <mergeCells count="18">
    <mergeCell ref="I195:I198"/>
    <mergeCell ref="I95:I96"/>
    <mergeCell ref="I97:I98"/>
    <mergeCell ref="I111:I112"/>
    <mergeCell ref="I117:I118"/>
    <mergeCell ref="I120:I121"/>
    <mergeCell ref="I129:I131"/>
    <mergeCell ref="I135:I136"/>
    <mergeCell ref="G95:G96"/>
    <mergeCell ref="G97:G98"/>
    <mergeCell ref="I148:I149"/>
    <mergeCell ref="I150:I153"/>
    <mergeCell ref="I179:I180"/>
    <mergeCell ref="I23:I24"/>
    <mergeCell ref="G83:G84"/>
    <mergeCell ref="I83:I84"/>
    <mergeCell ref="G93:G94"/>
    <mergeCell ref="I93:I94"/>
  </mergeCells>
  <pageMargins left="0.7" right="0.7" top="0.75" bottom="0.75" header="0"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1367"/>
  <sheetViews>
    <sheetView zoomScale="80" zoomScaleNormal="80" workbookViewId="0">
      <selection activeCell="C1" sqref="C1"/>
    </sheetView>
  </sheetViews>
  <sheetFormatPr defaultColWidth="12.5703125" defaultRowHeight="12.75"/>
  <cols>
    <col min="1" max="1" width="6.28515625" style="23" customWidth="1"/>
    <col min="2" max="2" width="7.28515625" style="154" customWidth="1"/>
    <col min="3" max="3" width="10" style="23" customWidth="1"/>
    <col min="4" max="4" width="8.85546875" style="32" customWidth="1"/>
    <col min="5" max="5" width="14.5703125" style="154" customWidth="1"/>
    <col min="6" max="6" width="11.28515625" style="154" customWidth="1"/>
    <col min="7" max="7" width="8.42578125" style="154" customWidth="1"/>
    <col min="8" max="8" width="5.85546875" style="23" customWidth="1"/>
    <col min="9" max="9" width="9.85546875" style="23" customWidth="1"/>
    <col min="10" max="10" width="12" style="23" customWidth="1"/>
    <col min="11" max="11" width="20.7109375" style="23" customWidth="1"/>
    <col min="12" max="14" width="5.7109375" style="23" customWidth="1"/>
    <col min="15" max="15" width="15.85546875" style="154" customWidth="1"/>
    <col min="16" max="16" width="15.28515625" style="32" customWidth="1"/>
    <col min="17" max="17" width="12.5703125" style="32" customWidth="1"/>
    <col min="18" max="18" width="14.42578125" style="32" customWidth="1"/>
    <col min="19" max="19" width="14.42578125" style="23" customWidth="1"/>
    <col min="20" max="20" width="22.28515625" style="154" customWidth="1"/>
    <col min="21" max="35" width="14.42578125" style="23" customWidth="1"/>
    <col min="36" max="16384" width="12.5703125" style="23"/>
  </cols>
  <sheetData>
    <row r="1" spans="1:35">
      <c r="A1" s="71" t="s">
        <v>1852</v>
      </c>
      <c r="B1" s="71"/>
      <c r="C1" s="20"/>
      <c r="D1" s="22"/>
      <c r="E1" s="155"/>
      <c r="F1" s="37"/>
      <c r="G1" s="37"/>
      <c r="H1" s="22"/>
      <c r="I1" s="21"/>
      <c r="J1" s="21"/>
      <c r="K1" s="21"/>
      <c r="L1" s="22"/>
      <c r="M1" s="22"/>
      <c r="N1" s="22"/>
      <c r="O1" s="37"/>
      <c r="P1" s="22"/>
      <c r="Q1" s="22"/>
      <c r="R1" s="22"/>
      <c r="S1" s="21"/>
      <c r="T1" s="37"/>
      <c r="U1" s="21"/>
      <c r="V1" s="21"/>
      <c r="W1" s="21"/>
      <c r="X1" s="21"/>
      <c r="Y1" s="21"/>
      <c r="Z1" s="21"/>
      <c r="AA1" s="21"/>
      <c r="AB1" s="21"/>
      <c r="AC1" s="21"/>
      <c r="AD1" s="21"/>
      <c r="AE1" s="21"/>
      <c r="AF1" s="21"/>
      <c r="AG1" s="21"/>
      <c r="AH1" s="21"/>
      <c r="AI1" s="21"/>
    </row>
    <row r="2" spans="1:35" ht="127.5">
      <c r="A2" s="38" t="s">
        <v>92</v>
      </c>
      <c r="B2" s="38" t="s">
        <v>813</v>
      </c>
      <c r="C2" s="24" t="s">
        <v>842</v>
      </c>
      <c r="D2" s="24" t="s">
        <v>147</v>
      </c>
      <c r="E2" s="73" t="s">
        <v>1293</v>
      </c>
      <c r="F2" s="24" t="s">
        <v>1294</v>
      </c>
      <c r="G2" s="24" t="s">
        <v>295</v>
      </c>
      <c r="H2" s="24" t="s">
        <v>1853</v>
      </c>
      <c r="I2" s="38" t="s">
        <v>471</v>
      </c>
      <c r="J2" s="38" t="s">
        <v>187</v>
      </c>
      <c r="K2" s="25" t="s">
        <v>1854</v>
      </c>
      <c r="L2" s="24" t="s">
        <v>1855</v>
      </c>
      <c r="M2" s="24" t="s">
        <v>1856</v>
      </c>
      <c r="N2" s="24" t="s">
        <v>1857</v>
      </c>
      <c r="O2" s="24" t="s">
        <v>1858</v>
      </c>
      <c r="P2" s="156" t="s">
        <v>1859</v>
      </c>
      <c r="Q2" s="157" t="s">
        <v>1860</v>
      </c>
      <c r="R2" s="161" t="s">
        <v>1861</v>
      </c>
      <c r="S2" s="163" t="s">
        <v>1862</v>
      </c>
      <c r="T2" s="159" t="s">
        <v>1305</v>
      </c>
      <c r="U2" s="21"/>
      <c r="V2" s="21"/>
      <c r="W2" s="21"/>
      <c r="X2" s="21"/>
      <c r="Y2" s="21"/>
      <c r="Z2" s="21"/>
      <c r="AA2" s="21"/>
      <c r="AB2" s="21"/>
      <c r="AC2" s="21"/>
      <c r="AD2" s="21"/>
      <c r="AE2" s="21"/>
      <c r="AF2" s="21"/>
      <c r="AG2" s="21"/>
      <c r="AH2" s="21"/>
      <c r="AI2" s="21"/>
    </row>
    <row r="3" spans="1:35" s="85" customFormat="1">
      <c r="A3" s="170" t="s">
        <v>850</v>
      </c>
      <c r="B3" s="170" t="s">
        <v>1863</v>
      </c>
      <c r="C3" s="170" t="s">
        <v>851</v>
      </c>
      <c r="D3" s="170" t="s">
        <v>852</v>
      </c>
      <c r="E3" s="170" t="s">
        <v>1307</v>
      </c>
      <c r="F3" s="170" t="s">
        <v>1307</v>
      </c>
      <c r="G3" s="170" t="s">
        <v>1864</v>
      </c>
      <c r="H3" s="170" t="s">
        <v>1863</v>
      </c>
      <c r="I3" s="170" t="s">
        <v>1865</v>
      </c>
      <c r="J3" s="170" t="s">
        <v>1866</v>
      </c>
      <c r="K3" s="170" t="s">
        <v>1863</v>
      </c>
      <c r="L3" s="170" t="s">
        <v>1863</v>
      </c>
      <c r="M3" s="170" t="s">
        <v>1863</v>
      </c>
      <c r="N3" s="170" t="s">
        <v>1863</v>
      </c>
      <c r="O3" s="170" t="s">
        <v>1863</v>
      </c>
      <c r="P3" s="172" t="s">
        <v>1867</v>
      </c>
      <c r="Q3" s="173" t="s">
        <v>1867</v>
      </c>
      <c r="R3" s="174" t="s">
        <v>1868</v>
      </c>
      <c r="S3" s="175" t="s">
        <v>1869</v>
      </c>
      <c r="T3" s="171" t="s">
        <v>1867</v>
      </c>
    </row>
    <row r="4" spans="1:35">
      <c r="A4" s="41" t="s">
        <v>109</v>
      </c>
      <c r="B4" s="41">
        <v>2023</v>
      </c>
      <c r="C4" s="39" t="s">
        <v>640</v>
      </c>
      <c r="D4" s="63" t="s">
        <v>149</v>
      </c>
      <c r="E4" s="59" t="s">
        <v>1319</v>
      </c>
      <c r="F4" s="469" t="s">
        <v>1313</v>
      </c>
      <c r="G4" s="41" t="s">
        <v>297</v>
      </c>
      <c r="H4" s="44" t="s">
        <v>14</v>
      </c>
      <c r="I4" s="39" t="s">
        <v>473</v>
      </c>
      <c r="J4" s="39" t="s">
        <v>189</v>
      </c>
      <c r="K4" s="39" t="s">
        <v>1870</v>
      </c>
      <c r="L4" s="44" t="s">
        <v>1871</v>
      </c>
      <c r="M4" s="44" t="s">
        <v>1872</v>
      </c>
      <c r="N4" s="44" t="s">
        <v>859</v>
      </c>
      <c r="O4" s="41"/>
      <c r="P4" s="470">
        <v>862</v>
      </c>
      <c r="Q4" s="471">
        <v>37</v>
      </c>
      <c r="R4" s="158" t="str">
        <f t="shared" ref="R4" si="0">IF(M4="N/A","N/A", P4/M4*100)</f>
        <v>N/A</v>
      </c>
      <c r="S4" s="106" t="str">
        <f t="shared" ref="S4" si="1">IF(M4="N/A","N/A",IF(OR(R4&lt;90,R4&gt;150),"X",""))</f>
        <v>N/A</v>
      </c>
      <c r="T4" s="160" t="s">
        <v>1873</v>
      </c>
      <c r="U4" s="21"/>
      <c r="V4" s="21"/>
      <c r="W4" s="21"/>
      <c r="X4" s="21"/>
      <c r="Y4" s="21"/>
      <c r="Z4" s="21"/>
      <c r="AA4" s="21"/>
      <c r="AB4" s="21"/>
      <c r="AC4" s="21"/>
      <c r="AD4" s="21"/>
      <c r="AE4" s="21"/>
      <c r="AF4" s="21"/>
      <c r="AG4" s="21"/>
      <c r="AH4" s="21"/>
      <c r="AI4" s="21"/>
    </row>
    <row r="5" spans="1:35">
      <c r="A5" s="41" t="s">
        <v>109</v>
      </c>
      <c r="B5" s="41">
        <v>2023</v>
      </c>
      <c r="C5" s="39" t="s">
        <v>640</v>
      </c>
      <c r="D5" s="63" t="s">
        <v>149</v>
      </c>
      <c r="E5" s="59" t="s">
        <v>1319</v>
      </c>
      <c r="F5" s="469" t="s">
        <v>1313</v>
      </c>
      <c r="G5" s="41" t="s">
        <v>1874</v>
      </c>
      <c r="H5" s="44" t="s">
        <v>14</v>
      </c>
      <c r="I5" s="39" t="s">
        <v>473</v>
      </c>
      <c r="J5" s="39" t="s">
        <v>189</v>
      </c>
      <c r="K5" s="39" t="s">
        <v>1870</v>
      </c>
      <c r="L5" s="44" t="s">
        <v>1871</v>
      </c>
      <c r="M5" s="44" t="s">
        <v>1872</v>
      </c>
      <c r="N5" s="44" t="s">
        <v>859</v>
      </c>
      <c r="O5" s="41"/>
      <c r="P5" s="151">
        <v>2551</v>
      </c>
      <c r="Q5" s="151">
        <v>67</v>
      </c>
      <c r="R5" s="158" t="str">
        <f t="shared" ref="R5:R6" si="2">IF(M5="N/A","N/A", P5/M5*100)</f>
        <v>N/A</v>
      </c>
      <c r="S5" s="106" t="str">
        <f t="shared" ref="S5:S6" si="3">IF(M5="N/A","N/A",IF(OR(R5&lt;90,R5&gt;150),"X",""))</f>
        <v>N/A</v>
      </c>
      <c r="T5" s="160" t="s">
        <v>1873</v>
      </c>
      <c r="U5" s="21"/>
      <c r="V5" s="21"/>
      <c r="W5" s="21"/>
      <c r="X5" s="21"/>
      <c r="Y5" s="21"/>
      <c r="Z5" s="21"/>
      <c r="AA5" s="21"/>
      <c r="AB5" s="21"/>
      <c r="AC5" s="21"/>
      <c r="AD5" s="21"/>
      <c r="AE5" s="21"/>
      <c r="AF5" s="21"/>
      <c r="AG5" s="21"/>
      <c r="AH5" s="21"/>
      <c r="AI5" s="21"/>
    </row>
    <row r="6" spans="1:35">
      <c r="A6" s="627" t="s">
        <v>109</v>
      </c>
      <c r="B6" s="41">
        <v>2023</v>
      </c>
      <c r="C6" s="122" t="s">
        <v>640</v>
      </c>
      <c r="D6" s="472" t="s">
        <v>149</v>
      </c>
      <c r="E6" s="473" t="s">
        <v>1319</v>
      </c>
      <c r="F6" s="631" t="s">
        <v>1313</v>
      </c>
      <c r="G6" s="41" t="s">
        <v>301</v>
      </c>
      <c r="H6" s="44" t="s">
        <v>14</v>
      </c>
      <c r="I6" s="39" t="s">
        <v>473</v>
      </c>
      <c r="J6" s="39" t="s">
        <v>189</v>
      </c>
      <c r="K6" s="39" t="s">
        <v>1870</v>
      </c>
      <c r="L6" s="44" t="s">
        <v>1871</v>
      </c>
      <c r="M6" s="44" t="s">
        <v>1872</v>
      </c>
      <c r="N6" s="44" t="s">
        <v>859</v>
      </c>
      <c r="O6" s="41"/>
      <c r="P6" s="151">
        <v>6995</v>
      </c>
      <c r="Q6" s="151">
        <v>73</v>
      </c>
      <c r="R6" s="158" t="str">
        <f t="shared" si="2"/>
        <v>N/A</v>
      </c>
      <c r="S6" s="106" t="str">
        <f t="shared" si="3"/>
        <v>N/A</v>
      </c>
      <c r="T6" s="160" t="s">
        <v>1873</v>
      </c>
      <c r="U6" s="21"/>
      <c r="V6" s="21"/>
      <c r="W6" s="21"/>
      <c r="X6" s="21"/>
      <c r="Y6" s="21"/>
      <c r="Z6" s="21"/>
      <c r="AA6" s="21"/>
      <c r="AB6" s="21"/>
      <c r="AC6" s="21"/>
      <c r="AD6" s="21"/>
      <c r="AE6" s="21"/>
      <c r="AF6" s="21"/>
      <c r="AG6" s="21"/>
      <c r="AH6" s="21"/>
      <c r="AI6" s="21"/>
    </row>
    <row r="7" spans="1:35">
      <c r="A7" s="627" t="s">
        <v>109</v>
      </c>
      <c r="B7" s="41">
        <v>2023</v>
      </c>
      <c r="C7" s="122" t="s">
        <v>640</v>
      </c>
      <c r="D7" s="63" t="s">
        <v>149</v>
      </c>
      <c r="E7" s="59" t="s">
        <v>1319</v>
      </c>
      <c r="F7" s="631" t="s">
        <v>1313</v>
      </c>
      <c r="G7" s="41" t="s">
        <v>299</v>
      </c>
      <c r="H7" s="44" t="s">
        <v>14</v>
      </c>
      <c r="I7" s="39" t="s">
        <v>473</v>
      </c>
      <c r="J7" s="39" t="s">
        <v>189</v>
      </c>
      <c r="K7" s="39" t="s">
        <v>1870</v>
      </c>
      <c r="L7" s="44" t="s">
        <v>1871</v>
      </c>
      <c r="M7" s="44" t="s">
        <v>1872</v>
      </c>
      <c r="N7" s="44" t="s">
        <v>859</v>
      </c>
      <c r="O7" s="41"/>
      <c r="P7" s="151">
        <v>2552</v>
      </c>
      <c r="Q7" s="151">
        <v>67</v>
      </c>
      <c r="R7" s="158" t="str">
        <f>IF(M7="N/A","N/A", P7/M7*100)</f>
        <v>N/A</v>
      </c>
      <c r="S7" s="106" t="str">
        <f>IF(M7="N/A","N/A",IF(OR(R7&lt;90,R7&gt;150),"X",""))</f>
        <v>N/A</v>
      </c>
      <c r="T7" s="160" t="s">
        <v>1873</v>
      </c>
      <c r="U7" s="21"/>
      <c r="V7" s="21"/>
      <c r="W7" s="21"/>
      <c r="X7" s="21"/>
      <c r="Y7" s="21"/>
      <c r="Z7" s="21"/>
      <c r="AA7" s="21"/>
      <c r="AB7" s="21"/>
      <c r="AC7" s="21"/>
      <c r="AD7" s="21"/>
      <c r="AE7" s="21"/>
      <c r="AF7" s="21"/>
      <c r="AG7" s="21"/>
      <c r="AH7" s="21"/>
      <c r="AI7" s="21"/>
    </row>
    <row r="8" spans="1:35">
      <c r="A8" s="627" t="s">
        <v>109</v>
      </c>
      <c r="B8" s="41">
        <v>2023</v>
      </c>
      <c r="C8" s="122" t="s">
        <v>640</v>
      </c>
      <c r="D8" s="63" t="s">
        <v>149</v>
      </c>
      <c r="E8" s="59" t="s">
        <v>1339</v>
      </c>
      <c r="F8" s="631" t="s">
        <v>1313</v>
      </c>
      <c r="G8" s="41" t="s">
        <v>297</v>
      </c>
      <c r="H8" s="44" t="s">
        <v>14</v>
      </c>
      <c r="I8" s="39" t="s">
        <v>473</v>
      </c>
      <c r="J8" s="39" t="s">
        <v>189</v>
      </c>
      <c r="K8" s="39" t="s">
        <v>1870</v>
      </c>
      <c r="L8" s="44" t="s">
        <v>1871</v>
      </c>
      <c r="M8" s="44" t="s">
        <v>1872</v>
      </c>
      <c r="N8" s="44" t="s">
        <v>859</v>
      </c>
      <c r="O8" s="41"/>
      <c r="P8" s="151">
        <v>0</v>
      </c>
      <c r="Q8" s="151">
        <v>0</v>
      </c>
      <c r="R8" s="158" t="str">
        <f t="shared" ref="R8:R71" si="4">IF(M8="N/A","N/A", P8/M8*100)</f>
        <v>N/A</v>
      </c>
      <c r="S8" s="106" t="str">
        <f t="shared" ref="S8:S71" si="5">IF(M8="N/A","N/A",IF(OR(R8&lt;90,R8&gt;150),"X",""))</f>
        <v>N/A</v>
      </c>
      <c r="T8" s="160" t="s">
        <v>1875</v>
      </c>
      <c r="U8" s="21"/>
      <c r="V8" s="21"/>
      <c r="W8" s="21"/>
      <c r="X8" s="21"/>
      <c r="Y8" s="21"/>
      <c r="Z8" s="21"/>
      <c r="AA8" s="21"/>
      <c r="AB8" s="21"/>
      <c r="AC8" s="21"/>
      <c r="AD8" s="21"/>
      <c r="AE8" s="21"/>
      <c r="AF8" s="21"/>
      <c r="AG8" s="21"/>
      <c r="AH8" s="21"/>
      <c r="AI8" s="21"/>
    </row>
    <row r="9" spans="1:35">
      <c r="A9" s="627" t="s">
        <v>109</v>
      </c>
      <c r="B9" s="41">
        <v>2023</v>
      </c>
      <c r="C9" s="122" t="s">
        <v>640</v>
      </c>
      <c r="D9" s="63" t="s">
        <v>149</v>
      </c>
      <c r="E9" s="59" t="s">
        <v>1339</v>
      </c>
      <c r="F9" s="631" t="s">
        <v>1313</v>
      </c>
      <c r="G9" s="41" t="s">
        <v>1874</v>
      </c>
      <c r="H9" s="44" t="s">
        <v>14</v>
      </c>
      <c r="I9" s="39" t="s">
        <v>473</v>
      </c>
      <c r="J9" s="39" t="s">
        <v>189</v>
      </c>
      <c r="K9" s="39" t="s">
        <v>1870</v>
      </c>
      <c r="L9" s="44" t="s">
        <v>1871</v>
      </c>
      <c r="M9" s="44" t="s">
        <v>1872</v>
      </c>
      <c r="N9" s="44" t="s">
        <v>859</v>
      </c>
      <c r="O9" s="41"/>
      <c r="P9" s="151">
        <v>0</v>
      </c>
      <c r="Q9" s="151">
        <v>0</v>
      </c>
      <c r="R9" s="158" t="str">
        <f t="shared" si="4"/>
        <v>N/A</v>
      </c>
      <c r="S9" s="106" t="str">
        <f t="shared" si="5"/>
        <v>N/A</v>
      </c>
      <c r="T9" s="160" t="s">
        <v>1875</v>
      </c>
      <c r="U9" s="21"/>
      <c r="V9" s="21"/>
      <c r="W9" s="21"/>
      <c r="X9" s="21"/>
      <c r="Y9" s="21"/>
      <c r="Z9" s="21"/>
      <c r="AA9" s="21"/>
      <c r="AB9" s="21"/>
      <c r="AC9" s="21"/>
      <c r="AD9" s="21"/>
      <c r="AE9" s="21"/>
      <c r="AF9" s="21"/>
      <c r="AG9" s="21"/>
      <c r="AH9" s="21"/>
      <c r="AI9" s="21"/>
    </row>
    <row r="10" spans="1:35">
      <c r="A10" s="627" t="s">
        <v>109</v>
      </c>
      <c r="B10" s="41">
        <v>2023</v>
      </c>
      <c r="C10" s="122" t="s">
        <v>640</v>
      </c>
      <c r="D10" s="63" t="s">
        <v>149</v>
      </c>
      <c r="E10" s="59" t="s">
        <v>1339</v>
      </c>
      <c r="F10" s="631" t="s">
        <v>1313</v>
      </c>
      <c r="G10" s="41" t="s">
        <v>301</v>
      </c>
      <c r="H10" s="44" t="s">
        <v>14</v>
      </c>
      <c r="I10" s="39" t="s">
        <v>473</v>
      </c>
      <c r="J10" s="39" t="s">
        <v>189</v>
      </c>
      <c r="K10" s="39" t="s">
        <v>1870</v>
      </c>
      <c r="L10" s="44" t="s">
        <v>1871</v>
      </c>
      <c r="M10" s="44" t="s">
        <v>1872</v>
      </c>
      <c r="N10" s="44" t="s">
        <v>859</v>
      </c>
      <c r="O10" s="41"/>
      <c r="P10" s="151">
        <v>0</v>
      </c>
      <c r="Q10" s="151">
        <v>0</v>
      </c>
      <c r="R10" s="158" t="str">
        <f t="shared" si="4"/>
        <v>N/A</v>
      </c>
      <c r="S10" s="106" t="str">
        <f t="shared" si="5"/>
        <v>N/A</v>
      </c>
      <c r="T10" s="160" t="s">
        <v>1875</v>
      </c>
      <c r="U10" s="21"/>
      <c r="V10" s="21"/>
      <c r="W10" s="21"/>
      <c r="X10" s="21"/>
      <c r="Y10" s="21"/>
      <c r="Z10" s="21"/>
      <c r="AA10" s="21"/>
      <c r="AB10" s="21"/>
      <c r="AC10" s="21"/>
      <c r="AD10" s="21"/>
      <c r="AE10" s="21"/>
      <c r="AF10" s="21"/>
      <c r="AG10" s="21"/>
      <c r="AH10" s="21"/>
      <c r="AI10" s="21"/>
    </row>
    <row r="11" spans="1:35">
      <c r="A11" s="627" t="s">
        <v>109</v>
      </c>
      <c r="B11" s="41">
        <v>2023</v>
      </c>
      <c r="C11" s="122" t="s">
        <v>640</v>
      </c>
      <c r="D11" s="63" t="s">
        <v>149</v>
      </c>
      <c r="E11" s="59" t="s">
        <v>1339</v>
      </c>
      <c r="F11" s="631" t="s">
        <v>1313</v>
      </c>
      <c r="G11" s="41" t="s">
        <v>299</v>
      </c>
      <c r="H11" s="44" t="s">
        <v>14</v>
      </c>
      <c r="I11" s="39" t="s">
        <v>473</v>
      </c>
      <c r="J11" s="39" t="s">
        <v>189</v>
      </c>
      <c r="K11" s="39" t="s">
        <v>1870</v>
      </c>
      <c r="L11" s="44" t="s">
        <v>1871</v>
      </c>
      <c r="M11" s="44" t="s">
        <v>1872</v>
      </c>
      <c r="N11" s="44" t="s">
        <v>859</v>
      </c>
      <c r="O11" s="41"/>
      <c r="P11" s="151">
        <v>0</v>
      </c>
      <c r="Q11" s="151">
        <v>0</v>
      </c>
      <c r="R11" s="158" t="str">
        <f t="shared" si="4"/>
        <v>N/A</v>
      </c>
      <c r="S11" s="106" t="str">
        <f t="shared" si="5"/>
        <v>N/A</v>
      </c>
      <c r="T11" s="160" t="s">
        <v>1875</v>
      </c>
      <c r="U11" s="21"/>
      <c r="V11" s="21"/>
      <c r="W11" s="21"/>
      <c r="X11" s="21"/>
      <c r="Y11" s="21"/>
      <c r="Z11" s="21"/>
      <c r="AA11" s="21"/>
      <c r="AB11" s="21"/>
      <c r="AC11" s="21"/>
      <c r="AD11" s="21"/>
      <c r="AE11" s="21"/>
      <c r="AF11" s="21"/>
      <c r="AG11" s="21"/>
      <c r="AH11" s="21"/>
      <c r="AI11" s="21"/>
    </row>
    <row r="12" spans="1:35">
      <c r="A12" s="275" t="s">
        <v>109</v>
      </c>
      <c r="B12" s="275">
        <v>2023</v>
      </c>
      <c r="C12" s="123" t="s">
        <v>641</v>
      </c>
      <c r="D12" s="63" t="s">
        <v>149</v>
      </c>
      <c r="E12" s="59" t="s">
        <v>1350</v>
      </c>
      <c r="F12" s="631" t="s">
        <v>1351</v>
      </c>
      <c r="G12" s="41" t="s">
        <v>297</v>
      </c>
      <c r="H12" s="44" t="s">
        <v>14</v>
      </c>
      <c r="I12" s="39" t="s">
        <v>473</v>
      </c>
      <c r="J12" s="39" t="s">
        <v>189</v>
      </c>
      <c r="K12" s="39" t="s">
        <v>1870</v>
      </c>
      <c r="L12" s="44" t="s">
        <v>1871</v>
      </c>
      <c r="M12" s="44" t="s">
        <v>1872</v>
      </c>
      <c r="N12" s="44" t="s">
        <v>859</v>
      </c>
      <c r="O12" s="41"/>
      <c r="P12" s="151">
        <v>0</v>
      </c>
      <c r="Q12" s="151">
        <v>0</v>
      </c>
      <c r="R12" s="158" t="str">
        <f t="shared" si="4"/>
        <v>N/A</v>
      </c>
      <c r="S12" s="106" t="str">
        <f t="shared" si="5"/>
        <v>N/A</v>
      </c>
      <c r="T12" s="160" t="s">
        <v>1352</v>
      </c>
      <c r="U12" s="21"/>
      <c r="V12" s="21"/>
      <c r="W12" s="21"/>
      <c r="X12" s="21"/>
      <c r="Y12" s="21"/>
      <c r="Z12" s="21"/>
      <c r="AA12" s="21"/>
      <c r="AB12" s="21"/>
      <c r="AC12" s="21"/>
      <c r="AD12" s="21"/>
      <c r="AE12" s="21"/>
      <c r="AF12" s="21"/>
      <c r="AG12" s="21"/>
      <c r="AH12" s="21"/>
      <c r="AI12" s="21"/>
    </row>
    <row r="13" spans="1:35">
      <c r="A13" s="275" t="s">
        <v>109</v>
      </c>
      <c r="B13" s="275">
        <v>2023</v>
      </c>
      <c r="C13" s="123" t="s">
        <v>641</v>
      </c>
      <c r="D13" s="63" t="s">
        <v>149</v>
      </c>
      <c r="E13" s="59" t="s">
        <v>1350</v>
      </c>
      <c r="F13" s="631" t="s">
        <v>1351</v>
      </c>
      <c r="G13" s="41" t="s">
        <v>1874</v>
      </c>
      <c r="H13" s="44" t="s">
        <v>14</v>
      </c>
      <c r="I13" s="39" t="s">
        <v>473</v>
      </c>
      <c r="J13" s="39" t="s">
        <v>189</v>
      </c>
      <c r="K13" s="39" t="s">
        <v>1870</v>
      </c>
      <c r="L13" s="44" t="s">
        <v>1871</v>
      </c>
      <c r="M13" s="44" t="s">
        <v>1872</v>
      </c>
      <c r="N13" s="44" t="s">
        <v>859</v>
      </c>
      <c r="O13" s="41"/>
      <c r="P13" s="151">
        <v>0</v>
      </c>
      <c r="Q13" s="151">
        <v>0</v>
      </c>
      <c r="R13" s="158" t="str">
        <f t="shared" si="4"/>
        <v>N/A</v>
      </c>
      <c r="S13" s="106" t="str">
        <f t="shared" si="5"/>
        <v>N/A</v>
      </c>
      <c r="T13" s="160" t="s">
        <v>1352</v>
      </c>
      <c r="U13" s="21"/>
      <c r="V13" s="21"/>
      <c r="W13" s="21"/>
      <c r="X13" s="21"/>
      <c r="Y13" s="21"/>
      <c r="Z13" s="21"/>
      <c r="AA13" s="21"/>
      <c r="AB13" s="21"/>
      <c r="AC13" s="21"/>
      <c r="AD13" s="21"/>
      <c r="AE13" s="21"/>
      <c r="AF13" s="21"/>
      <c r="AG13" s="21"/>
      <c r="AH13" s="21"/>
      <c r="AI13" s="21"/>
    </row>
    <row r="14" spans="1:35">
      <c r="A14" s="275" t="s">
        <v>109</v>
      </c>
      <c r="B14" s="275">
        <v>2023</v>
      </c>
      <c r="C14" s="123" t="s">
        <v>641</v>
      </c>
      <c r="D14" s="63" t="s">
        <v>149</v>
      </c>
      <c r="E14" s="59" t="s">
        <v>1350</v>
      </c>
      <c r="F14" s="631" t="s">
        <v>1351</v>
      </c>
      <c r="G14" s="41" t="s">
        <v>301</v>
      </c>
      <c r="H14" s="44" t="s">
        <v>14</v>
      </c>
      <c r="I14" s="39" t="s">
        <v>473</v>
      </c>
      <c r="J14" s="39" t="s">
        <v>189</v>
      </c>
      <c r="K14" s="39" t="s">
        <v>1870</v>
      </c>
      <c r="L14" s="44" t="s">
        <v>1871</v>
      </c>
      <c r="M14" s="44" t="s">
        <v>1872</v>
      </c>
      <c r="N14" s="44" t="s">
        <v>859</v>
      </c>
      <c r="O14" s="41"/>
      <c r="P14" s="151">
        <v>0</v>
      </c>
      <c r="Q14" s="151">
        <v>0</v>
      </c>
      <c r="R14" s="158" t="str">
        <f t="shared" si="4"/>
        <v>N/A</v>
      </c>
      <c r="S14" s="106" t="str">
        <f t="shared" si="5"/>
        <v>N/A</v>
      </c>
      <c r="T14" s="160" t="s">
        <v>1352</v>
      </c>
      <c r="U14" s="21"/>
      <c r="V14" s="21"/>
      <c r="W14" s="21"/>
      <c r="X14" s="21"/>
      <c r="Y14" s="21"/>
      <c r="Z14" s="21"/>
      <c r="AA14" s="21"/>
      <c r="AB14" s="21"/>
      <c r="AC14" s="21"/>
      <c r="AD14" s="21"/>
      <c r="AE14" s="21"/>
      <c r="AF14" s="21"/>
      <c r="AG14" s="21"/>
      <c r="AH14" s="21"/>
      <c r="AI14" s="21"/>
    </row>
    <row r="15" spans="1:35">
      <c r="A15" s="275" t="s">
        <v>109</v>
      </c>
      <c r="B15" s="275">
        <v>2023</v>
      </c>
      <c r="C15" s="123" t="s">
        <v>641</v>
      </c>
      <c r="D15" s="63" t="s">
        <v>149</v>
      </c>
      <c r="E15" s="59" t="s">
        <v>1350</v>
      </c>
      <c r="F15" s="631" t="s">
        <v>1351</v>
      </c>
      <c r="G15" s="41" t="s">
        <v>299</v>
      </c>
      <c r="H15" s="44" t="s">
        <v>14</v>
      </c>
      <c r="I15" s="39" t="s">
        <v>473</v>
      </c>
      <c r="J15" s="39" t="s">
        <v>189</v>
      </c>
      <c r="K15" s="39" t="s">
        <v>1870</v>
      </c>
      <c r="L15" s="44" t="s">
        <v>1871</v>
      </c>
      <c r="M15" s="44" t="s">
        <v>1872</v>
      </c>
      <c r="N15" s="44" t="s">
        <v>859</v>
      </c>
      <c r="O15" s="41"/>
      <c r="P15" s="151">
        <v>0</v>
      </c>
      <c r="Q15" s="151">
        <v>0</v>
      </c>
      <c r="R15" s="158" t="str">
        <f t="shared" si="4"/>
        <v>N/A</v>
      </c>
      <c r="S15" s="106" t="str">
        <f t="shared" si="5"/>
        <v>N/A</v>
      </c>
      <c r="T15" s="160" t="s">
        <v>1352</v>
      </c>
      <c r="U15" s="21"/>
      <c r="V15" s="21"/>
      <c r="W15" s="21"/>
      <c r="X15" s="21"/>
      <c r="Y15" s="21"/>
      <c r="Z15" s="21"/>
      <c r="AA15" s="21"/>
      <c r="AB15" s="21"/>
      <c r="AC15" s="21"/>
      <c r="AD15" s="21"/>
      <c r="AE15" s="21"/>
      <c r="AF15" s="21"/>
      <c r="AG15" s="21"/>
      <c r="AH15" s="21"/>
      <c r="AI15" s="21"/>
    </row>
    <row r="16" spans="1:35">
      <c r="A16" s="52" t="s">
        <v>109</v>
      </c>
      <c r="B16" s="627">
        <v>2023</v>
      </c>
      <c r="C16" s="122" t="s">
        <v>641</v>
      </c>
      <c r="D16" s="294" t="s">
        <v>149</v>
      </c>
      <c r="E16" s="637" t="s">
        <v>1385</v>
      </c>
      <c r="F16" s="627" t="s">
        <v>1345</v>
      </c>
      <c r="G16" s="627" t="s">
        <v>297</v>
      </c>
      <c r="H16" s="294" t="s">
        <v>859</v>
      </c>
      <c r="I16" s="627" t="s">
        <v>475</v>
      </c>
      <c r="J16" s="627" t="s">
        <v>199</v>
      </c>
      <c r="K16" s="281" t="s">
        <v>1876</v>
      </c>
      <c r="L16" s="294" t="s">
        <v>1877</v>
      </c>
      <c r="M16" s="294">
        <v>50</v>
      </c>
      <c r="N16" s="294" t="s">
        <v>859</v>
      </c>
      <c r="O16" s="41" t="s">
        <v>1878</v>
      </c>
      <c r="P16" s="334">
        <v>82</v>
      </c>
      <c r="Q16" s="334">
        <v>4</v>
      </c>
      <c r="R16" s="158">
        <f t="shared" si="4"/>
        <v>164</v>
      </c>
      <c r="S16" s="106" t="str">
        <f t="shared" si="5"/>
        <v>X</v>
      </c>
      <c r="T16" s="152" t="s">
        <v>1879</v>
      </c>
      <c r="U16" s="74"/>
      <c r="V16" s="74"/>
      <c r="W16" s="74"/>
      <c r="X16" s="74"/>
      <c r="Y16" s="74"/>
      <c r="Z16" s="74"/>
      <c r="AA16" s="74"/>
      <c r="AB16" s="74"/>
      <c r="AC16" s="74"/>
      <c r="AD16" s="21"/>
      <c r="AE16" s="21"/>
      <c r="AF16" s="21"/>
      <c r="AG16" s="21"/>
      <c r="AH16" s="21"/>
      <c r="AI16" s="21"/>
    </row>
    <row r="17" spans="1:35">
      <c r="A17" s="52" t="s">
        <v>109</v>
      </c>
      <c r="B17" s="627">
        <v>2023</v>
      </c>
      <c r="C17" s="122" t="s">
        <v>641</v>
      </c>
      <c r="D17" s="294" t="s">
        <v>149</v>
      </c>
      <c r="E17" s="637" t="s">
        <v>1385</v>
      </c>
      <c r="F17" s="627" t="s">
        <v>1345</v>
      </c>
      <c r="G17" s="627" t="s">
        <v>299</v>
      </c>
      <c r="H17" s="294" t="s">
        <v>859</v>
      </c>
      <c r="I17" s="627" t="s">
        <v>475</v>
      </c>
      <c r="J17" s="627" t="s">
        <v>199</v>
      </c>
      <c r="K17" s="281" t="s">
        <v>1876</v>
      </c>
      <c r="L17" s="294" t="s">
        <v>1877</v>
      </c>
      <c r="M17" s="294">
        <v>50</v>
      </c>
      <c r="N17" s="294" t="s">
        <v>859</v>
      </c>
      <c r="O17" s="52" t="s">
        <v>1878</v>
      </c>
      <c r="P17" s="334">
        <v>82</v>
      </c>
      <c r="Q17" s="334">
        <v>4</v>
      </c>
      <c r="R17" s="158">
        <f t="shared" si="4"/>
        <v>164</v>
      </c>
      <c r="S17" s="106" t="str">
        <f t="shared" si="5"/>
        <v>X</v>
      </c>
      <c r="T17" s="152" t="s">
        <v>1880</v>
      </c>
      <c r="U17" s="74"/>
      <c r="V17" s="74"/>
      <c r="W17" s="74"/>
      <c r="X17" s="74"/>
      <c r="Y17" s="74"/>
      <c r="Z17" s="74"/>
      <c r="AA17" s="74"/>
      <c r="AB17" s="74"/>
      <c r="AC17" s="74"/>
      <c r="AD17" s="21"/>
      <c r="AE17" s="21"/>
      <c r="AF17" s="21"/>
      <c r="AG17" s="21"/>
      <c r="AH17" s="21"/>
      <c r="AI17" s="21"/>
    </row>
    <row r="18" spans="1:35">
      <c r="A18" s="52" t="s">
        <v>109</v>
      </c>
      <c r="B18" s="627">
        <v>2023</v>
      </c>
      <c r="C18" s="122" t="s">
        <v>641</v>
      </c>
      <c r="D18" s="294" t="s">
        <v>149</v>
      </c>
      <c r="E18" s="637" t="s">
        <v>1385</v>
      </c>
      <c r="F18" s="627" t="s">
        <v>1345</v>
      </c>
      <c r="G18" s="627" t="s">
        <v>301</v>
      </c>
      <c r="H18" s="294" t="s">
        <v>859</v>
      </c>
      <c r="I18" s="627" t="s">
        <v>475</v>
      </c>
      <c r="J18" s="627" t="s">
        <v>199</v>
      </c>
      <c r="K18" s="281" t="s">
        <v>1876</v>
      </c>
      <c r="L18" s="294" t="s">
        <v>1877</v>
      </c>
      <c r="M18" s="294">
        <v>50</v>
      </c>
      <c r="N18" s="294" t="s">
        <v>859</v>
      </c>
      <c r="O18" s="52" t="s">
        <v>1881</v>
      </c>
      <c r="P18" s="334">
        <v>77</v>
      </c>
      <c r="Q18" s="334">
        <v>4</v>
      </c>
      <c r="R18" s="158">
        <f t="shared" si="4"/>
        <v>154</v>
      </c>
      <c r="S18" s="106" t="str">
        <f t="shared" si="5"/>
        <v>X</v>
      </c>
      <c r="T18" s="152" t="s">
        <v>1882</v>
      </c>
      <c r="U18" s="74"/>
      <c r="V18" s="74"/>
      <c r="W18" s="74"/>
      <c r="X18" s="74"/>
      <c r="Y18" s="74"/>
      <c r="Z18" s="74"/>
      <c r="AA18" s="74"/>
      <c r="AB18" s="74"/>
      <c r="AC18" s="74"/>
      <c r="AD18" s="21"/>
      <c r="AE18" s="21"/>
      <c r="AF18" s="21"/>
      <c r="AG18" s="21"/>
      <c r="AH18" s="21"/>
      <c r="AI18" s="21"/>
    </row>
    <row r="19" spans="1:35">
      <c r="A19" s="52" t="s">
        <v>109</v>
      </c>
      <c r="B19" s="627">
        <v>2023</v>
      </c>
      <c r="C19" s="122" t="s">
        <v>641</v>
      </c>
      <c r="D19" s="294" t="s">
        <v>149</v>
      </c>
      <c r="E19" s="637" t="s">
        <v>1385</v>
      </c>
      <c r="F19" s="627" t="s">
        <v>1345</v>
      </c>
      <c r="G19" s="627" t="s">
        <v>1874</v>
      </c>
      <c r="H19" s="294" t="s">
        <v>859</v>
      </c>
      <c r="I19" s="627" t="s">
        <v>475</v>
      </c>
      <c r="J19" s="627" t="s">
        <v>199</v>
      </c>
      <c r="K19" s="281" t="s">
        <v>1876</v>
      </c>
      <c r="L19" s="294" t="s">
        <v>1877</v>
      </c>
      <c r="M19" s="294">
        <v>50</v>
      </c>
      <c r="N19" s="294" t="s">
        <v>859</v>
      </c>
      <c r="O19" s="52" t="s">
        <v>1881</v>
      </c>
      <c r="P19" s="334">
        <v>77</v>
      </c>
      <c r="Q19" s="334">
        <v>4</v>
      </c>
      <c r="R19" s="158">
        <f t="shared" si="4"/>
        <v>154</v>
      </c>
      <c r="S19" s="106" t="str">
        <f t="shared" si="5"/>
        <v>X</v>
      </c>
      <c r="T19" s="152" t="s">
        <v>1882</v>
      </c>
      <c r="U19" s="74"/>
      <c r="V19" s="74"/>
      <c r="W19" s="74"/>
      <c r="X19" s="74"/>
      <c r="Y19" s="74"/>
      <c r="Z19" s="74"/>
      <c r="AA19" s="74"/>
      <c r="AB19" s="74"/>
      <c r="AC19" s="74"/>
      <c r="AD19" s="21"/>
      <c r="AE19" s="21"/>
      <c r="AF19" s="21"/>
      <c r="AG19" s="21"/>
      <c r="AH19" s="21"/>
      <c r="AI19" s="21"/>
    </row>
    <row r="20" spans="1:35">
      <c r="A20" s="52" t="s">
        <v>109</v>
      </c>
      <c r="B20" s="627">
        <v>2023</v>
      </c>
      <c r="C20" s="122" t="s">
        <v>641</v>
      </c>
      <c r="D20" s="294" t="s">
        <v>149</v>
      </c>
      <c r="E20" s="637" t="s">
        <v>1385</v>
      </c>
      <c r="F20" s="627" t="s">
        <v>1345</v>
      </c>
      <c r="G20" s="627" t="s">
        <v>297</v>
      </c>
      <c r="H20" s="294" t="s">
        <v>859</v>
      </c>
      <c r="I20" s="627" t="s">
        <v>473</v>
      </c>
      <c r="J20" s="627" t="s">
        <v>197</v>
      </c>
      <c r="K20" s="39" t="s">
        <v>749</v>
      </c>
      <c r="L20" s="294" t="s">
        <v>1871</v>
      </c>
      <c r="M20" s="44" t="s">
        <v>1872</v>
      </c>
      <c r="N20" s="294" t="s">
        <v>859</v>
      </c>
      <c r="O20" s="52" t="s">
        <v>1883</v>
      </c>
      <c r="P20" s="334">
        <v>183</v>
      </c>
      <c r="Q20" s="334">
        <v>51</v>
      </c>
      <c r="R20" s="158" t="str">
        <f t="shared" si="4"/>
        <v>N/A</v>
      </c>
      <c r="S20" s="106" t="str">
        <f t="shared" si="5"/>
        <v>N/A</v>
      </c>
      <c r="T20" s="160"/>
      <c r="U20" s="74"/>
      <c r="V20" s="74"/>
      <c r="W20" s="74"/>
      <c r="X20" s="74"/>
      <c r="Y20" s="74"/>
      <c r="Z20" s="74"/>
      <c r="AA20" s="74"/>
      <c r="AB20" s="74"/>
      <c r="AC20" s="74"/>
      <c r="AD20" s="21"/>
      <c r="AE20" s="21"/>
      <c r="AF20" s="21"/>
      <c r="AG20" s="21"/>
      <c r="AH20" s="21"/>
      <c r="AI20" s="21"/>
    </row>
    <row r="21" spans="1:35">
      <c r="A21" s="52" t="s">
        <v>109</v>
      </c>
      <c r="B21" s="627">
        <v>2023</v>
      </c>
      <c r="C21" s="122" t="s">
        <v>641</v>
      </c>
      <c r="D21" s="294" t="s">
        <v>149</v>
      </c>
      <c r="E21" s="637" t="s">
        <v>1385</v>
      </c>
      <c r="F21" s="627" t="s">
        <v>1345</v>
      </c>
      <c r="G21" s="627" t="s">
        <v>299</v>
      </c>
      <c r="H21" s="294" t="s">
        <v>859</v>
      </c>
      <c r="I21" s="627" t="s">
        <v>473</v>
      </c>
      <c r="J21" s="627" t="s">
        <v>197</v>
      </c>
      <c r="K21" s="39" t="s">
        <v>749</v>
      </c>
      <c r="L21" s="294" t="s">
        <v>1871</v>
      </c>
      <c r="M21" s="44" t="s">
        <v>1872</v>
      </c>
      <c r="N21" s="294" t="s">
        <v>859</v>
      </c>
      <c r="O21" s="52" t="s">
        <v>1883</v>
      </c>
      <c r="P21" s="334">
        <v>184</v>
      </c>
      <c r="Q21" s="334">
        <v>51</v>
      </c>
      <c r="R21" s="158" t="str">
        <f t="shared" si="4"/>
        <v>N/A</v>
      </c>
      <c r="S21" s="106" t="str">
        <f t="shared" si="5"/>
        <v>N/A</v>
      </c>
      <c r="T21" s="160"/>
      <c r="U21" s="74"/>
      <c r="V21" s="74"/>
      <c r="W21" s="74"/>
      <c r="X21" s="74"/>
      <c r="Y21" s="74"/>
      <c r="Z21" s="74"/>
      <c r="AA21" s="74"/>
      <c r="AB21" s="74"/>
      <c r="AC21" s="74"/>
      <c r="AD21" s="21"/>
      <c r="AE21" s="21"/>
      <c r="AF21" s="21"/>
      <c r="AG21" s="21"/>
      <c r="AH21" s="21"/>
      <c r="AI21" s="21"/>
    </row>
    <row r="22" spans="1:35">
      <c r="A22" s="52" t="s">
        <v>109</v>
      </c>
      <c r="B22" s="627">
        <v>2023</v>
      </c>
      <c r="C22" s="122" t="s">
        <v>641</v>
      </c>
      <c r="D22" s="294" t="s">
        <v>149</v>
      </c>
      <c r="E22" s="637" t="s">
        <v>1385</v>
      </c>
      <c r="F22" s="627" t="s">
        <v>1345</v>
      </c>
      <c r="G22" s="627" t="s">
        <v>301</v>
      </c>
      <c r="H22" s="294" t="s">
        <v>859</v>
      </c>
      <c r="I22" s="627" t="s">
        <v>473</v>
      </c>
      <c r="J22" s="627" t="s">
        <v>197</v>
      </c>
      <c r="K22" s="39" t="s">
        <v>749</v>
      </c>
      <c r="L22" s="294" t="s">
        <v>1871</v>
      </c>
      <c r="M22" s="44" t="s">
        <v>1872</v>
      </c>
      <c r="N22" s="294" t="s">
        <v>859</v>
      </c>
      <c r="O22" s="52" t="s">
        <v>1884</v>
      </c>
      <c r="P22" s="334">
        <v>74</v>
      </c>
      <c r="Q22" s="334">
        <v>32</v>
      </c>
      <c r="R22" s="158" t="str">
        <f t="shared" si="4"/>
        <v>N/A</v>
      </c>
      <c r="S22" s="106" t="str">
        <f t="shared" si="5"/>
        <v>N/A</v>
      </c>
      <c r="T22" s="160"/>
      <c r="U22" s="74"/>
      <c r="V22" s="74"/>
      <c r="W22" s="74"/>
      <c r="X22" s="74"/>
      <c r="Y22" s="74"/>
      <c r="Z22" s="74"/>
      <c r="AA22" s="74"/>
      <c r="AB22" s="74"/>
      <c r="AC22" s="74"/>
      <c r="AD22" s="21"/>
      <c r="AE22" s="21"/>
      <c r="AF22" s="21"/>
      <c r="AG22" s="21"/>
      <c r="AH22" s="21"/>
      <c r="AI22" s="21"/>
    </row>
    <row r="23" spans="1:35">
      <c r="A23" s="52" t="s">
        <v>109</v>
      </c>
      <c r="B23" s="627">
        <v>2023</v>
      </c>
      <c r="C23" s="122" t="s">
        <v>641</v>
      </c>
      <c r="D23" s="294" t="s">
        <v>149</v>
      </c>
      <c r="E23" s="637" t="s">
        <v>1385</v>
      </c>
      <c r="F23" s="627" t="s">
        <v>1345</v>
      </c>
      <c r="G23" s="627" t="s">
        <v>1874</v>
      </c>
      <c r="H23" s="294" t="s">
        <v>859</v>
      </c>
      <c r="I23" s="627" t="s">
        <v>473</v>
      </c>
      <c r="J23" s="627" t="s">
        <v>197</v>
      </c>
      <c r="K23" s="39" t="s">
        <v>749</v>
      </c>
      <c r="L23" s="294" t="s">
        <v>1871</v>
      </c>
      <c r="M23" s="44" t="s">
        <v>1872</v>
      </c>
      <c r="N23" s="294" t="s">
        <v>859</v>
      </c>
      <c r="O23" s="52" t="s">
        <v>1884</v>
      </c>
      <c r="P23" s="334">
        <v>74</v>
      </c>
      <c r="Q23" s="334">
        <v>32</v>
      </c>
      <c r="R23" s="158" t="str">
        <f t="shared" si="4"/>
        <v>N/A</v>
      </c>
      <c r="S23" s="106" t="str">
        <f t="shared" si="5"/>
        <v>N/A</v>
      </c>
      <c r="T23" s="160"/>
      <c r="U23" s="74"/>
      <c r="V23" s="74"/>
      <c r="W23" s="74"/>
      <c r="X23" s="74"/>
      <c r="Y23" s="74"/>
      <c r="Z23" s="74"/>
      <c r="AA23" s="74"/>
      <c r="AB23" s="74"/>
      <c r="AC23" s="74"/>
      <c r="AD23" s="21"/>
      <c r="AE23" s="21"/>
      <c r="AF23" s="21"/>
      <c r="AG23" s="21"/>
      <c r="AH23" s="21"/>
      <c r="AI23" s="21"/>
    </row>
    <row r="24" spans="1:35">
      <c r="A24" s="52" t="s">
        <v>109</v>
      </c>
      <c r="B24" s="627">
        <v>2023</v>
      </c>
      <c r="C24" s="122" t="s">
        <v>641</v>
      </c>
      <c r="D24" s="294" t="s">
        <v>149</v>
      </c>
      <c r="E24" s="637" t="s">
        <v>1385</v>
      </c>
      <c r="F24" s="627" t="s">
        <v>1345</v>
      </c>
      <c r="G24" s="627" t="s">
        <v>297</v>
      </c>
      <c r="H24" s="294" t="s">
        <v>859</v>
      </c>
      <c r="I24" s="627" t="s">
        <v>473</v>
      </c>
      <c r="J24" s="627" t="s">
        <v>197</v>
      </c>
      <c r="K24" s="39" t="s">
        <v>749</v>
      </c>
      <c r="L24" s="294" t="s">
        <v>1871</v>
      </c>
      <c r="M24" s="44" t="s">
        <v>1872</v>
      </c>
      <c r="N24" s="294" t="s">
        <v>859</v>
      </c>
      <c r="O24" s="52" t="s">
        <v>1885</v>
      </c>
      <c r="P24" s="334">
        <v>47</v>
      </c>
      <c r="Q24" s="334">
        <v>27</v>
      </c>
      <c r="R24" s="158" t="str">
        <f t="shared" si="4"/>
        <v>N/A</v>
      </c>
      <c r="S24" s="106" t="str">
        <f t="shared" si="5"/>
        <v>N/A</v>
      </c>
      <c r="T24" s="160"/>
      <c r="U24" s="74"/>
      <c r="V24" s="74"/>
      <c r="W24" s="74"/>
      <c r="X24" s="74"/>
      <c r="Y24" s="74"/>
      <c r="Z24" s="74"/>
      <c r="AA24" s="74"/>
      <c r="AB24" s="74"/>
      <c r="AC24" s="74"/>
      <c r="AD24" s="21"/>
      <c r="AE24" s="21"/>
      <c r="AF24" s="21"/>
      <c r="AG24" s="21"/>
      <c r="AH24" s="21"/>
      <c r="AI24" s="21"/>
    </row>
    <row r="25" spans="1:35">
      <c r="A25" s="52" t="s">
        <v>109</v>
      </c>
      <c r="B25" s="627">
        <v>2023</v>
      </c>
      <c r="C25" s="122" t="s">
        <v>641</v>
      </c>
      <c r="D25" s="294" t="s">
        <v>149</v>
      </c>
      <c r="E25" s="637" t="s">
        <v>1385</v>
      </c>
      <c r="F25" s="627" t="s">
        <v>1345</v>
      </c>
      <c r="G25" s="627" t="s">
        <v>299</v>
      </c>
      <c r="H25" s="294" t="s">
        <v>859</v>
      </c>
      <c r="I25" s="627" t="s">
        <v>473</v>
      </c>
      <c r="J25" s="627" t="s">
        <v>197</v>
      </c>
      <c r="K25" s="39" t="s">
        <v>749</v>
      </c>
      <c r="L25" s="294" t="s">
        <v>1871</v>
      </c>
      <c r="M25" s="44" t="s">
        <v>1872</v>
      </c>
      <c r="N25" s="294" t="s">
        <v>859</v>
      </c>
      <c r="O25" s="52" t="s">
        <v>1885</v>
      </c>
      <c r="P25" s="334">
        <v>40</v>
      </c>
      <c r="Q25" s="334">
        <v>24</v>
      </c>
      <c r="R25" s="158" t="str">
        <f t="shared" si="4"/>
        <v>N/A</v>
      </c>
      <c r="S25" s="106" t="str">
        <f t="shared" si="5"/>
        <v>N/A</v>
      </c>
      <c r="T25" s="160"/>
      <c r="U25" s="74"/>
      <c r="V25" s="74"/>
      <c r="W25" s="74"/>
      <c r="X25" s="74"/>
      <c r="Y25" s="74"/>
      <c r="Z25" s="74"/>
      <c r="AA25" s="74"/>
      <c r="AB25" s="74"/>
      <c r="AC25" s="74"/>
      <c r="AD25" s="74"/>
      <c r="AE25" s="74"/>
      <c r="AF25" s="74"/>
      <c r="AG25" s="74"/>
      <c r="AH25" s="74"/>
      <c r="AI25" s="74"/>
    </row>
    <row r="26" spans="1:35">
      <c r="A26" s="52" t="s">
        <v>109</v>
      </c>
      <c r="B26" s="627">
        <v>2023</v>
      </c>
      <c r="C26" s="122" t="s">
        <v>641</v>
      </c>
      <c r="D26" s="294" t="s">
        <v>149</v>
      </c>
      <c r="E26" s="637" t="s">
        <v>1385</v>
      </c>
      <c r="F26" s="627" t="s">
        <v>1345</v>
      </c>
      <c r="G26" s="627" t="s">
        <v>301</v>
      </c>
      <c r="H26" s="294" t="s">
        <v>859</v>
      </c>
      <c r="I26" s="627" t="s">
        <v>473</v>
      </c>
      <c r="J26" s="627" t="s">
        <v>197</v>
      </c>
      <c r="K26" s="39" t="s">
        <v>749</v>
      </c>
      <c r="L26" s="294" t="s">
        <v>1871</v>
      </c>
      <c r="M26" s="44" t="s">
        <v>1872</v>
      </c>
      <c r="N26" s="294" t="s">
        <v>859</v>
      </c>
      <c r="O26" s="52" t="s">
        <v>1886</v>
      </c>
      <c r="P26" s="334">
        <v>42</v>
      </c>
      <c r="Q26" s="334">
        <v>25</v>
      </c>
      <c r="R26" s="158" t="str">
        <f t="shared" si="4"/>
        <v>N/A</v>
      </c>
      <c r="S26" s="106" t="str">
        <f t="shared" si="5"/>
        <v>N/A</v>
      </c>
      <c r="T26" s="160"/>
      <c r="U26" s="74"/>
      <c r="V26" s="74"/>
      <c r="W26" s="74"/>
      <c r="X26" s="74"/>
      <c r="Y26" s="74"/>
      <c r="Z26" s="74"/>
      <c r="AA26" s="74"/>
      <c r="AB26" s="74"/>
      <c r="AC26" s="74"/>
      <c r="AD26" s="21"/>
      <c r="AE26" s="21"/>
      <c r="AF26" s="21"/>
      <c r="AG26" s="21"/>
      <c r="AH26" s="21"/>
      <c r="AI26" s="21"/>
    </row>
    <row r="27" spans="1:35">
      <c r="A27" s="52" t="s">
        <v>109</v>
      </c>
      <c r="B27" s="627">
        <v>2023</v>
      </c>
      <c r="C27" s="122" t="s">
        <v>641</v>
      </c>
      <c r="D27" s="294" t="s">
        <v>149</v>
      </c>
      <c r="E27" s="637" t="s">
        <v>1385</v>
      </c>
      <c r="F27" s="627" t="s">
        <v>1345</v>
      </c>
      <c r="G27" s="627" t="s">
        <v>1874</v>
      </c>
      <c r="H27" s="294" t="s">
        <v>859</v>
      </c>
      <c r="I27" s="627" t="s">
        <v>473</v>
      </c>
      <c r="J27" s="627" t="s">
        <v>197</v>
      </c>
      <c r="K27" s="39" t="s">
        <v>749</v>
      </c>
      <c r="L27" s="294" t="s">
        <v>1871</v>
      </c>
      <c r="M27" s="44" t="s">
        <v>1872</v>
      </c>
      <c r="N27" s="294" t="s">
        <v>859</v>
      </c>
      <c r="O27" s="52" t="s">
        <v>1887</v>
      </c>
      <c r="P27" s="334">
        <v>42</v>
      </c>
      <c r="Q27" s="334">
        <v>25</v>
      </c>
      <c r="R27" s="158" t="str">
        <f t="shared" si="4"/>
        <v>N/A</v>
      </c>
      <c r="S27" s="106" t="str">
        <f t="shared" si="5"/>
        <v>N/A</v>
      </c>
      <c r="T27" s="160"/>
      <c r="U27" s="74"/>
      <c r="V27" s="74"/>
      <c r="W27" s="74"/>
      <c r="X27" s="74"/>
      <c r="Y27" s="74"/>
      <c r="Z27" s="74"/>
      <c r="AA27" s="74"/>
      <c r="AB27" s="74"/>
      <c r="AC27" s="74"/>
      <c r="AD27" s="21"/>
      <c r="AE27" s="21"/>
      <c r="AF27" s="21"/>
      <c r="AG27" s="21"/>
      <c r="AH27" s="21"/>
      <c r="AI27" s="21"/>
    </row>
    <row r="28" spans="1:35">
      <c r="A28" s="275" t="s">
        <v>109</v>
      </c>
      <c r="B28" s="275">
        <v>2023</v>
      </c>
      <c r="C28" s="123" t="s">
        <v>641</v>
      </c>
      <c r="D28" s="63" t="s">
        <v>149</v>
      </c>
      <c r="E28" s="59" t="s">
        <v>1386</v>
      </c>
      <c r="F28" s="627" t="s">
        <v>1387</v>
      </c>
      <c r="G28" s="41" t="s">
        <v>297</v>
      </c>
      <c r="H28" s="474" t="s">
        <v>473</v>
      </c>
      <c r="I28" s="39" t="s">
        <v>473</v>
      </c>
      <c r="J28" s="39" t="s">
        <v>189</v>
      </c>
      <c r="K28" s="39" t="s">
        <v>1870</v>
      </c>
      <c r="L28" s="44" t="s">
        <v>1871</v>
      </c>
      <c r="M28" s="44" t="s">
        <v>1872</v>
      </c>
      <c r="N28" s="44" t="s">
        <v>859</v>
      </c>
      <c r="O28" s="41"/>
      <c r="P28" s="151">
        <v>0</v>
      </c>
      <c r="Q28" s="151">
        <v>0</v>
      </c>
      <c r="R28" s="158" t="str">
        <f t="shared" si="4"/>
        <v>N/A</v>
      </c>
      <c r="S28" s="106" t="str">
        <f t="shared" si="5"/>
        <v>N/A</v>
      </c>
      <c r="T28" s="160" t="s">
        <v>1888</v>
      </c>
      <c r="U28" s="21"/>
      <c r="V28" s="21"/>
      <c r="W28" s="21"/>
      <c r="X28" s="21"/>
      <c r="Y28" s="21"/>
      <c r="Z28" s="21"/>
      <c r="AA28" s="21"/>
      <c r="AB28" s="21"/>
      <c r="AC28" s="21"/>
      <c r="AD28" s="21"/>
      <c r="AE28" s="21"/>
      <c r="AF28" s="21"/>
      <c r="AG28" s="21"/>
      <c r="AH28" s="21"/>
      <c r="AI28" s="21"/>
    </row>
    <row r="29" spans="1:35">
      <c r="A29" s="275" t="s">
        <v>109</v>
      </c>
      <c r="B29" s="275">
        <v>2023</v>
      </c>
      <c r="C29" s="123" t="s">
        <v>641</v>
      </c>
      <c r="D29" s="63" t="s">
        <v>149</v>
      </c>
      <c r="E29" s="59" t="s">
        <v>1386</v>
      </c>
      <c r="F29" s="627" t="s">
        <v>1387</v>
      </c>
      <c r="G29" s="41" t="s">
        <v>1874</v>
      </c>
      <c r="H29" s="474" t="s">
        <v>473</v>
      </c>
      <c r="I29" s="39" t="s">
        <v>473</v>
      </c>
      <c r="J29" s="39" t="s">
        <v>189</v>
      </c>
      <c r="K29" s="39" t="s">
        <v>1870</v>
      </c>
      <c r="L29" s="44" t="s">
        <v>1871</v>
      </c>
      <c r="M29" s="44" t="s">
        <v>1872</v>
      </c>
      <c r="N29" s="44" t="s">
        <v>859</v>
      </c>
      <c r="O29" s="41"/>
      <c r="P29" s="151">
        <v>0</v>
      </c>
      <c r="Q29" s="151">
        <v>0</v>
      </c>
      <c r="R29" s="158" t="str">
        <f t="shared" si="4"/>
        <v>N/A</v>
      </c>
      <c r="S29" s="106" t="str">
        <f t="shared" si="5"/>
        <v>N/A</v>
      </c>
      <c r="T29" s="160" t="s">
        <v>1888</v>
      </c>
      <c r="U29" s="21"/>
      <c r="V29" s="21"/>
      <c r="W29" s="21"/>
      <c r="X29" s="21"/>
      <c r="Y29" s="21"/>
      <c r="Z29" s="21"/>
      <c r="AA29" s="21"/>
      <c r="AB29" s="21"/>
      <c r="AC29" s="21"/>
      <c r="AD29" s="21"/>
      <c r="AE29" s="21"/>
      <c r="AF29" s="21"/>
      <c r="AG29" s="21"/>
      <c r="AH29" s="21"/>
      <c r="AI29" s="21"/>
    </row>
    <row r="30" spans="1:35">
      <c r="A30" s="275" t="s">
        <v>109</v>
      </c>
      <c r="B30" s="275">
        <v>2023</v>
      </c>
      <c r="C30" s="123" t="s">
        <v>641</v>
      </c>
      <c r="D30" s="63" t="s">
        <v>149</v>
      </c>
      <c r="E30" s="59" t="s">
        <v>1386</v>
      </c>
      <c r="F30" s="627" t="s">
        <v>1387</v>
      </c>
      <c r="G30" s="41" t="s">
        <v>301</v>
      </c>
      <c r="H30" s="474" t="s">
        <v>473</v>
      </c>
      <c r="I30" s="39" t="s">
        <v>473</v>
      </c>
      <c r="J30" s="39" t="s">
        <v>189</v>
      </c>
      <c r="K30" s="39" t="s">
        <v>1870</v>
      </c>
      <c r="L30" s="44" t="s">
        <v>1871</v>
      </c>
      <c r="M30" s="44" t="s">
        <v>1872</v>
      </c>
      <c r="N30" s="44" t="s">
        <v>859</v>
      </c>
      <c r="O30" s="41"/>
      <c r="P30" s="151">
        <v>0</v>
      </c>
      <c r="Q30" s="151">
        <v>0</v>
      </c>
      <c r="R30" s="158" t="str">
        <f t="shared" si="4"/>
        <v>N/A</v>
      </c>
      <c r="S30" s="106" t="str">
        <f t="shared" si="5"/>
        <v>N/A</v>
      </c>
      <c r="T30" s="160" t="s">
        <v>1888</v>
      </c>
      <c r="U30" s="21"/>
      <c r="V30" s="21"/>
      <c r="W30" s="21"/>
      <c r="X30" s="21"/>
      <c r="Y30" s="21"/>
      <c r="Z30" s="21"/>
      <c r="AA30" s="21"/>
      <c r="AB30" s="21"/>
      <c r="AC30" s="21"/>
      <c r="AD30" s="21"/>
      <c r="AE30" s="21"/>
      <c r="AF30" s="21"/>
      <c r="AG30" s="21"/>
      <c r="AH30" s="21"/>
      <c r="AI30" s="21"/>
    </row>
    <row r="31" spans="1:35">
      <c r="A31" s="275" t="s">
        <v>109</v>
      </c>
      <c r="B31" s="275">
        <v>2023</v>
      </c>
      <c r="C31" s="123" t="s">
        <v>641</v>
      </c>
      <c r="D31" s="63" t="s">
        <v>149</v>
      </c>
      <c r="E31" s="59" t="s">
        <v>1386</v>
      </c>
      <c r="F31" s="627" t="s">
        <v>1387</v>
      </c>
      <c r="G31" s="41" t="s">
        <v>299</v>
      </c>
      <c r="H31" s="474" t="s">
        <v>473</v>
      </c>
      <c r="I31" s="39" t="s">
        <v>473</v>
      </c>
      <c r="J31" s="39" t="s">
        <v>189</v>
      </c>
      <c r="K31" s="39" t="s">
        <v>1870</v>
      </c>
      <c r="L31" s="44" t="s">
        <v>1871</v>
      </c>
      <c r="M31" s="44" t="s">
        <v>1872</v>
      </c>
      <c r="N31" s="44" t="s">
        <v>859</v>
      </c>
      <c r="O31" s="41"/>
      <c r="P31" s="151">
        <v>0</v>
      </c>
      <c r="Q31" s="151">
        <v>0</v>
      </c>
      <c r="R31" s="158" t="str">
        <f t="shared" si="4"/>
        <v>N/A</v>
      </c>
      <c r="S31" s="106" t="str">
        <f t="shared" si="5"/>
        <v>N/A</v>
      </c>
      <c r="T31" s="160" t="s">
        <v>1888</v>
      </c>
      <c r="U31" s="21"/>
      <c r="V31" s="21"/>
      <c r="W31" s="21"/>
      <c r="X31" s="21"/>
      <c r="Y31" s="21"/>
      <c r="Z31" s="21"/>
      <c r="AA31" s="21"/>
      <c r="AB31" s="21"/>
      <c r="AC31" s="21"/>
      <c r="AD31" s="21"/>
      <c r="AE31" s="21"/>
      <c r="AF31" s="21"/>
      <c r="AG31" s="21"/>
      <c r="AH31" s="21"/>
      <c r="AI31" s="21"/>
    </row>
    <row r="32" spans="1:35">
      <c r="A32" s="52" t="s">
        <v>109</v>
      </c>
      <c r="B32" s="627">
        <v>2023</v>
      </c>
      <c r="C32" s="122" t="s">
        <v>641</v>
      </c>
      <c r="D32" s="294" t="s">
        <v>149</v>
      </c>
      <c r="E32" s="637" t="s">
        <v>1399</v>
      </c>
      <c r="F32" s="627">
        <v>8</v>
      </c>
      <c r="G32" s="627" t="s">
        <v>297</v>
      </c>
      <c r="H32" s="294" t="s">
        <v>14</v>
      </c>
      <c r="I32" s="627" t="s">
        <v>475</v>
      </c>
      <c r="J32" s="627" t="s">
        <v>199</v>
      </c>
      <c r="K32" s="281" t="s">
        <v>1889</v>
      </c>
      <c r="L32" s="294" t="s">
        <v>1877</v>
      </c>
      <c r="M32" s="294">
        <v>2600</v>
      </c>
      <c r="N32" s="294" t="s">
        <v>859</v>
      </c>
      <c r="O32" s="41"/>
      <c r="P32" s="475">
        <v>2150</v>
      </c>
      <c r="Q32" s="476">
        <v>32</v>
      </c>
      <c r="R32" s="158">
        <f t="shared" si="4"/>
        <v>82.692307692307693</v>
      </c>
      <c r="S32" s="106" t="str">
        <f t="shared" si="5"/>
        <v>X</v>
      </c>
      <c r="T32" s="160" t="s">
        <v>1890</v>
      </c>
      <c r="U32" s="74"/>
      <c r="V32" s="74"/>
      <c r="W32" s="74"/>
      <c r="X32" s="74"/>
      <c r="Y32" s="74"/>
      <c r="Z32" s="74"/>
      <c r="AA32" s="74"/>
      <c r="AB32" s="74"/>
      <c r="AC32" s="74"/>
      <c r="AD32" s="21"/>
      <c r="AE32" s="21"/>
      <c r="AF32" s="21"/>
      <c r="AG32" s="21"/>
      <c r="AH32" s="21"/>
      <c r="AI32" s="21"/>
    </row>
    <row r="33" spans="1:35">
      <c r="A33" s="52" t="s">
        <v>109</v>
      </c>
      <c r="B33" s="627">
        <v>2023</v>
      </c>
      <c r="C33" s="122" t="s">
        <v>641</v>
      </c>
      <c r="D33" s="294" t="s">
        <v>149</v>
      </c>
      <c r="E33" s="637" t="s">
        <v>1399</v>
      </c>
      <c r="F33" s="627">
        <v>8</v>
      </c>
      <c r="G33" s="627" t="s">
        <v>299</v>
      </c>
      <c r="H33" s="294" t="s">
        <v>14</v>
      </c>
      <c r="I33" s="627" t="s">
        <v>475</v>
      </c>
      <c r="J33" s="627" t="s">
        <v>199</v>
      </c>
      <c r="K33" s="281" t="s">
        <v>1889</v>
      </c>
      <c r="L33" s="294" t="s">
        <v>1877</v>
      </c>
      <c r="M33" s="294">
        <v>2600</v>
      </c>
      <c r="N33" s="294" t="s">
        <v>859</v>
      </c>
      <c r="O33" s="41"/>
      <c r="P33" s="332">
        <v>2150</v>
      </c>
      <c r="Q33" s="333">
        <v>32</v>
      </c>
      <c r="R33" s="158">
        <f t="shared" si="4"/>
        <v>82.692307692307693</v>
      </c>
      <c r="S33" s="106" t="str">
        <f t="shared" si="5"/>
        <v>X</v>
      </c>
      <c r="T33" s="160" t="s">
        <v>1890</v>
      </c>
      <c r="U33" s="74"/>
      <c r="V33" s="74"/>
      <c r="W33" s="74"/>
      <c r="X33" s="74"/>
      <c r="Y33" s="74"/>
      <c r="Z33" s="74"/>
      <c r="AA33" s="74"/>
      <c r="AB33" s="74"/>
      <c r="AC33" s="74"/>
      <c r="AD33" s="21"/>
      <c r="AE33" s="21"/>
      <c r="AF33" s="21"/>
      <c r="AG33" s="21"/>
      <c r="AH33" s="21"/>
      <c r="AI33" s="21"/>
    </row>
    <row r="34" spans="1:35">
      <c r="A34" s="52" t="s">
        <v>109</v>
      </c>
      <c r="B34" s="627">
        <v>2023</v>
      </c>
      <c r="C34" s="122" t="s">
        <v>641</v>
      </c>
      <c r="D34" s="294" t="s">
        <v>149</v>
      </c>
      <c r="E34" s="637" t="s">
        <v>1399</v>
      </c>
      <c r="F34" s="627">
        <v>8</v>
      </c>
      <c r="G34" s="627" t="s">
        <v>301</v>
      </c>
      <c r="H34" s="294" t="s">
        <v>859</v>
      </c>
      <c r="I34" s="627" t="s">
        <v>475</v>
      </c>
      <c r="J34" s="627" t="s">
        <v>199</v>
      </c>
      <c r="K34" s="281" t="s">
        <v>1889</v>
      </c>
      <c r="L34" s="294" t="s">
        <v>1877</v>
      </c>
      <c r="M34" s="294">
        <v>2600</v>
      </c>
      <c r="N34" s="294" t="s">
        <v>859</v>
      </c>
      <c r="O34" s="41"/>
      <c r="P34" s="332">
        <v>2150</v>
      </c>
      <c r="Q34" s="333">
        <v>32</v>
      </c>
      <c r="R34" s="158">
        <f t="shared" si="4"/>
        <v>82.692307692307693</v>
      </c>
      <c r="S34" s="106" t="str">
        <f t="shared" si="5"/>
        <v>X</v>
      </c>
      <c r="T34" s="160" t="s">
        <v>1890</v>
      </c>
      <c r="U34" s="74"/>
      <c r="V34" s="74"/>
      <c r="W34" s="74"/>
      <c r="X34" s="74"/>
      <c r="Y34" s="74"/>
      <c r="Z34" s="74"/>
      <c r="AA34" s="74"/>
      <c r="AB34" s="74"/>
      <c r="AC34" s="74"/>
      <c r="AD34" s="74"/>
      <c r="AE34" s="74"/>
      <c r="AF34" s="74"/>
      <c r="AG34" s="74"/>
      <c r="AH34" s="74"/>
      <c r="AI34" s="74"/>
    </row>
    <row r="35" spans="1:35">
      <c r="A35" s="52" t="s">
        <v>109</v>
      </c>
      <c r="B35" s="627">
        <v>2023</v>
      </c>
      <c r="C35" s="122" t="s">
        <v>641</v>
      </c>
      <c r="D35" s="294" t="s">
        <v>149</v>
      </c>
      <c r="E35" s="637" t="s">
        <v>1399</v>
      </c>
      <c r="F35" s="627">
        <v>8</v>
      </c>
      <c r="G35" s="627" t="s">
        <v>1874</v>
      </c>
      <c r="H35" s="294" t="s">
        <v>859</v>
      </c>
      <c r="I35" s="627" t="s">
        <v>475</v>
      </c>
      <c r="J35" s="627" t="s">
        <v>199</v>
      </c>
      <c r="K35" s="281" t="s">
        <v>1889</v>
      </c>
      <c r="L35" s="294" t="s">
        <v>1877</v>
      </c>
      <c r="M35" s="294">
        <v>2600</v>
      </c>
      <c r="N35" s="294" t="s">
        <v>859</v>
      </c>
      <c r="O35" s="41"/>
      <c r="P35" s="332">
        <v>2150</v>
      </c>
      <c r="Q35" s="333">
        <v>32</v>
      </c>
      <c r="R35" s="158">
        <f t="shared" si="4"/>
        <v>82.692307692307693</v>
      </c>
      <c r="S35" s="106" t="str">
        <f t="shared" si="5"/>
        <v>X</v>
      </c>
      <c r="T35" s="160" t="s">
        <v>1890</v>
      </c>
      <c r="U35" s="74"/>
      <c r="V35" s="74"/>
      <c r="W35" s="74"/>
      <c r="X35" s="74"/>
      <c r="Y35" s="74"/>
      <c r="Z35" s="74"/>
      <c r="AA35" s="74"/>
      <c r="AB35" s="74"/>
      <c r="AC35" s="74"/>
      <c r="AD35" s="21"/>
      <c r="AE35" s="21"/>
      <c r="AF35" s="21"/>
      <c r="AG35" s="21"/>
      <c r="AH35" s="21"/>
      <c r="AI35" s="21"/>
    </row>
    <row r="36" spans="1:35">
      <c r="A36" s="52" t="s">
        <v>109</v>
      </c>
      <c r="B36" s="627">
        <v>2023</v>
      </c>
      <c r="C36" s="122" t="s">
        <v>641</v>
      </c>
      <c r="D36" s="294" t="s">
        <v>149</v>
      </c>
      <c r="E36" s="637" t="s">
        <v>1399</v>
      </c>
      <c r="F36" s="627">
        <v>8</v>
      </c>
      <c r="G36" s="627" t="s">
        <v>1891</v>
      </c>
      <c r="H36" s="294" t="s">
        <v>859</v>
      </c>
      <c r="I36" s="627" t="s">
        <v>475</v>
      </c>
      <c r="J36" s="627" t="s">
        <v>199</v>
      </c>
      <c r="K36" s="281" t="s">
        <v>1889</v>
      </c>
      <c r="L36" s="294" t="s">
        <v>1877</v>
      </c>
      <c r="M36" s="294">
        <v>0</v>
      </c>
      <c r="N36" s="294" t="s">
        <v>859</v>
      </c>
      <c r="O36" s="41" t="s">
        <v>1892</v>
      </c>
      <c r="P36" s="332">
        <v>0</v>
      </c>
      <c r="Q36" s="333">
        <v>0</v>
      </c>
      <c r="R36" s="158" t="e">
        <f t="shared" si="4"/>
        <v>#DIV/0!</v>
      </c>
      <c r="S36" s="106" t="e">
        <f t="shared" si="5"/>
        <v>#DIV/0!</v>
      </c>
      <c r="T36" s="165" t="s">
        <v>1893</v>
      </c>
      <c r="U36" s="74"/>
      <c r="V36" s="74"/>
      <c r="W36" s="74"/>
      <c r="X36" s="74"/>
      <c r="Y36" s="74"/>
      <c r="Z36" s="74"/>
      <c r="AA36" s="74"/>
      <c r="AB36" s="74"/>
      <c r="AC36" s="74"/>
      <c r="AD36" s="21"/>
      <c r="AE36" s="21"/>
      <c r="AF36" s="21"/>
      <c r="AG36" s="21"/>
      <c r="AH36" s="21"/>
      <c r="AI36" s="21"/>
    </row>
    <row r="37" spans="1:35">
      <c r="A37" s="52" t="s">
        <v>109</v>
      </c>
      <c r="B37" s="627">
        <v>2023</v>
      </c>
      <c r="C37" s="122" t="s">
        <v>641</v>
      </c>
      <c r="D37" s="294" t="s">
        <v>149</v>
      </c>
      <c r="E37" s="637" t="s">
        <v>1399</v>
      </c>
      <c r="F37" s="627">
        <v>8</v>
      </c>
      <c r="G37" s="627" t="s">
        <v>297</v>
      </c>
      <c r="H37" s="294" t="s">
        <v>14</v>
      </c>
      <c r="I37" s="627" t="s">
        <v>475</v>
      </c>
      <c r="J37" s="627" t="s">
        <v>199</v>
      </c>
      <c r="K37" s="281" t="s">
        <v>1876</v>
      </c>
      <c r="L37" s="294" t="s">
        <v>1877</v>
      </c>
      <c r="M37" s="294">
        <v>1000</v>
      </c>
      <c r="N37" s="294" t="s">
        <v>859</v>
      </c>
      <c r="O37" s="41"/>
      <c r="P37" s="335">
        <v>1355</v>
      </c>
      <c r="Q37" s="335">
        <v>12</v>
      </c>
      <c r="R37" s="158">
        <f t="shared" si="4"/>
        <v>135.5</v>
      </c>
      <c r="S37" s="106" t="str">
        <f t="shared" si="5"/>
        <v/>
      </c>
      <c r="T37" s="160"/>
      <c r="U37" s="74"/>
      <c r="V37" s="74"/>
      <c r="W37" s="74"/>
      <c r="X37" s="74"/>
      <c r="Y37" s="74"/>
      <c r="Z37" s="74"/>
      <c r="AA37" s="74"/>
      <c r="AB37" s="74"/>
      <c r="AC37" s="74"/>
      <c r="AD37" s="21"/>
      <c r="AE37" s="21"/>
      <c r="AF37" s="21"/>
      <c r="AG37" s="21"/>
      <c r="AH37" s="21"/>
      <c r="AI37" s="21"/>
    </row>
    <row r="38" spans="1:35">
      <c r="A38" s="52" t="s">
        <v>109</v>
      </c>
      <c r="B38" s="627">
        <v>2023</v>
      </c>
      <c r="C38" s="122" t="s">
        <v>641</v>
      </c>
      <c r="D38" s="294" t="s">
        <v>149</v>
      </c>
      <c r="E38" s="637" t="s">
        <v>1399</v>
      </c>
      <c r="F38" s="627">
        <v>8</v>
      </c>
      <c r="G38" s="627" t="s">
        <v>299</v>
      </c>
      <c r="H38" s="294" t="s">
        <v>14</v>
      </c>
      <c r="I38" s="627" t="s">
        <v>475</v>
      </c>
      <c r="J38" s="627" t="s">
        <v>199</v>
      </c>
      <c r="K38" s="281" t="s">
        <v>1876</v>
      </c>
      <c r="L38" s="294" t="s">
        <v>1877</v>
      </c>
      <c r="M38" s="294">
        <v>1000</v>
      </c>
      <c r="N38" s="294" t="s">
        <v>859</v>
      </c>
      <c r="O38" s="41"/>
      <c r="P38" s="335">
        <v>1355</v>
      </c>
      <c r="Q38" s="335">
        <v>12</v>
      </c>
      <c r="R38" s="158">
        <f t="shared" si="4"/>
        <v>135.5</v>
      </c>
      <c r="S38" s="106" t="str">
        <f t="shared" si="5"/>
        <v/>
      </c>
      <c r="T38" s="160"/>
      <c r="U38" s="74"/>
      <c r="V38" s="74"/>
      <c r="W38" s="74"/>
      <c r="X38" s="74"/>
      <c r="Y38" s="74"/>
      <c r="Z38" s="74"/>
      <c r="AA38" s="74"/>
      <c r="AB38" s="74"/>
      <c r="AC38" s="74"/>
      <c r="AD38" s="21"/>
      <c r="AE38" s="21"/>
      <c r="AF38" s="21"/>
      <c r="AG38" s="21"/>
      <c r="AH38" s="21"/>
      <c r="AI38" s="21"/>
    </row>
    <row r="39" spans="1:35">
      <c r="A39" s="52" t="s">
        <v>109</v>
      </c>
      <c r="B39" s="627">
        <v>2023</v>
      </c>
      <c r="C39" s="122" t="s">
        <v>641</v>
      </c>
      <c r="D39" s="294" t="s">
        <v>149</v>
      </c>
      <c r="E39" s="637" t="s">
        <v>1399</v>
      </c>
      <c r="F39" s="627">
        <v>8</v>
      </c>
      <c r="G39" s="627" t="s">
        <v>301</v>
      </c>
      <c r="H39" s="294" t="s">
        <v>859</v>
      </c>
      <c r="I39" s="627" t="s">
        <v>475</v>
      </c>
      <c r="J39" s="627" t="s">
        <v>199</v>
      </c>
      <c r="K39" s="281" t="s">
        <v>1876</v>
      </c>
      <c r="L39" s="294" t="s">
        <v>1877</v>
      </c>
      <c r="M39" s="294">
        <v>1000</v>
      </c>
      <c r="N39" s="294" t="s">
        <v>859</v>
      </c>
      <c r="O39" s="41"/>
      <c r="P39" s="335">
        <v>1352</v>
      </c>
      <c r="Q39" s="335">
        <v>12</v>
      </c>
      <c r="R39" s="158">
        <f t="shared" si="4"/>
        <v>135.20000000000002</v>
      </c>
      <c r="S39" s="106" t="str">
        <f t="shared" si="5"/>
        <v/>
      </c>
      <c r="T39" s="160"/>
      <c r="U39" s="74"/>
      <c r="V39" s="74"/>
      <c r="W39" s="74"/>
      <c r="X39" s="74"/>
      <c r="Y39" s="74"/>
      <c r="Z39" s="74"/>
      <c r="AA39" s="74"/>
      <c r="AB39" s="74"/>
      <c r="AC39" s="74"/>
      <c r="AD39" s="74"/>
      <c r="AE39" s="74"/>
      <c r="AF39" s="74"/>
      <c r="AG39" s="74"/>
      <c r="AH39" s="74"/>
      <c r="AI39" s="74"/>
    </row>
    <row r="40" spans="1:35">
      <c r="A40" s="52" t="s">
        <v>109</v>
      </c>
      <c r="B40" s="627">
        <v>2023</v>
      </c>
      <c r="C40" s="122" t="s">
        <v>641</v>
      </c>
      <c r="D40" s="294" t="s">
        <v>149</v>
      </c>
      <c r="E40" s="637" t="s">
        <v>1399</v>
      </c>
      <c r="F40" s="627">
        <v>8</v>
      </c>
      <c r="G40" s="627" t="s">
        <v>1874</v>
      </c>
      <c r="H40" s="294" t="s">
        <v>859</v>
      </c>
      <c r="I40" s="627" t="s">
        <v>475</v>
      </c>
      <c r="J40" s="627" t="s">
        <v>199</v>
      </c>
      <c r="K40" s="281" t="s">
        <v>1876</v>
      </c>
      <c r="L40" s="294" t="s">
        <v>1877</v>
      </c>
      <c r="M40" s="294">
        <v>1000</v>
      </c>
      <c r="N40" s="294" t="s">
        <v>859</v>
      </c>
      <c r="O40" s="41"/>
      <c r="P40" s="335">
        <v>1253</v>
      </c>
      <c r="Q40" s="335">
        <v>12</v>
      </c>
      <c r="R40" s="158">
        <f t="shared" si="4"/>
        <v>125.29999999999998</v>
      </c>
      <c r="S40" s="106" t="str">
        <f t="shared" si="5"/>
        <v/>
      </c>
      <c r="T40" s="160"/>
      <c r="U40" s="74"/>
      <c r="V40" s="74"/>
      <c r="W40" s="74"/>
      <c r="X40" s="74"/>
      <c r="Y40" s="74"/>
      <c r="Z40" s="74"/>
      <c r="AA40" s="74"/>
      <c r="AB40" s="74"/>
      <c r="AC40" s="74"/>
      <c r="AD40" s="21"/>
      <c r="AE40" s="21"/>
      <c r="AF40" s="21"/>
      <c r="AG40" s="21"/>
      <c r="AH40" s="21"/>
      <c r="AI40" s="21"/>
    </row>
    <row r="41" spans="1:35">
      <c r="A41" s="52" t="s">
        <v>109</v>
      </c>
      <c r="B41" s="627">
        <v>2023</v>
      </c>
      <c r="C41" s="122" t="s">
        <v>641</v>
      </c>
      <c r="D41" s="294" t="s">
        <v>149</v>
      </c>
      <c r="E41" s="637" t="s">
        <v>1399</v>
      </c>
      <c r="F41" s="627">
        <v>8</v>
      </c>
      <c r="G41" s="627" t="s">
        <v>1891</v>
      </c>
      <c r="H41" s="294" t="s">
        <v>859</v>
      </c>
      <c r="I41" s="627" t="s">
        <v>475</v>
      </c>
      <c r="J41" s="627" t="s">
        <v>199</v>
      </c>
      <c r="K41" s="281" t="s">
        <v>1876</v>
      </c>
      <c r="L41" s="294" t="s">
        <v>1877</v>
      </c>
      <c r="M41" s="294">
        <v>0</v>
      </c>
      <c r="N41" s="294" t="s">
        <v>859</v>
      </c>
      <c r="O41" s="41" t="s">
        <v>1892</v>
      </c>
      <c r="P41" s="334">
        <v>0</v>
      </c>
      <c r="Q41" s="334">
        <v>0</v>
      </c>
      <c r="R41" s="158" t="e">
        <f t="shared" si="4"/>
        <v>#DIV/0!</v>
      </c>
      <c r="S41" s="106" t="e">
        <f t="shared" si="5"/>
        <v>#DIV/0!</v>
      </c>
      <c r="T41" s="160" t="s">
        <v>1894</v>
      </c>
      <c r="U41" s="74"/>
      <c r="V41" s="74"/>
      <c r="W41" s="74"/>
      <c r="X41" s="74"/>
      <c r="Y41" s="74"/>
      <c r="Z41" s="74"/>
      <c r="AA41" s="74"/>
      <c r="AB41" s="74"/>
      <c r="AC41" s="74"/>
      <c r="AD41" s="21"/>
      <c r="AE41" s="21"/>
      <c r="AF41" s="21"/>
      <c r="AG41" s="21"/>
      <c r="AH41" s="21"/>
      <c r="AI41" s="21"/>
    </row>
    <row r="42" spans="1:35">
      <c r="A42" s="52" t="s">
        <v>109</v>
      </c>
      <c r="B42" s="627">
        <v>2023</v>
      </c>
      <c r="C42" s="122" t="s">
        <v>641</v>
      </c>
      <c r="D42" s="294" t="s">
        <v>149</v>
      </c>
      <c r="E42" s="637" t="s">
        <v>1399</v>
      </c>
      <c r="F42" s="627">
        <v>8</v>
      </c>
      <c r="G42" s="627" t="s">
        <v>297</v>
      </c>
      <c r="H42" s="294" t="s">
        <v>14</v>
      </c>
      <c r="I42" s="627" t="s">
        <v>473</v>
      </c>
      <c r="J42" s="627" t="s">
        <v>197</v>
      </c>
      <c r="K42" s="281" t="s">
        <v>784</v>
      </c>
      <c r="L42" s="294" t="s">
        <v>1871</v>
      </c>
      <c r="M42" s="44" t="s">
        <v>1872</v>
      </c>
      <c r="N42" s="294" t="s">
        <v>859</v>
      </c>
      <c r="O42" s="41"/>
      <c r="P42" s="334">
        <v>3291</v>
      </c>
      <c r="Q42" s="334">
        <v>57</v>
      </c>
      <c r="R42" s="158" t="str">
        <f t="shared" si="4"/>
        <v>N/A</v>
      </c>
      <c r="S42" s="106" t="str">
        <f t="shared" si="5"/>
        <v>N/A</v>
      </c>
      <c r="T42" s="160"/>
      <c r="U42" s="74"/>
      <c r="V42" s="74"/>
      <c r="W42" s="74"/>
      <c r="X42" s="74"/>
      <c r="Y42" s="74"/>
      <c r="Z42" s="74"/>
      <c r="AA42" s="74"/>
      <c r="AB42" s="74"/>
      <c r="AC42" s="74"/>
      <c r="AD42" s="21"/>
      <c r="AE42" s="21"/>
      <c r="AF42" s="21"/>
      <c r="AG42" s="21"/>
      <c r="AH42" s="21"/>
      <c r="AI42" s="21"/>
    </row>
    <row r="43" spans="1:35">
      <c r="A43" s="52" t="s">
        <v>109</v>
      </c>
      <c r="B43" s="627">
        <v>2023</v>
      </c>
      <c r="C43" s="122" t="s">
        <v>641</v>
      </c>
      <c r="D43" s="294" t="s">
        <v>149</v>
      </c>
      <c r="E43" s="637" t="s">
        <v>1399</v>
      </c>
      <c r="F43" s="627">
        <v>8</v>
      </c>
      <c r="G43" s="627" t="s">
        <v>299</v>
      </c>
      <c r="H43" s="294" t="s">
        <v>859</v>
      </c>
      <c r="I43" s="627" t="s">
        <v>473</v>
      </c>
      <c r="J43" s="627" t="s">
        <v>197</v>
      </c>
      <c r="K43" s="281" t="s">
        <v>784</v>
      </c>
      <c r="L43" s="294" t="s">
        <v>1871</v>
      </c>
      <c r="M43" s="44" t="s">
        <v>1872</v>
      </c>
      <c r="N43" s="294" t="s">
        <v>859</v>
      </c>
      <c r="O43" s="41"/>
      <c r="P43" s="334">
        <v>3291</v>
      </c>
      <c r="Q43" s="334">
        <v>57</v>
      </c>
      <c r="R43" s="158" t="str">
        <f t="shared" si="4"/>
        <v>N/A</v>
      </c>
      <c r="S43" s="106" t="str">
        <f t="shared" si="5"/>
        <v>N/A</v>
      </c>
      <c r="T43" s="160"/>
      <c r="U43" s="21"/>
      <c r="V43" s="21"/>
      <c r="W43" s="21"/>
      <c r="X43" s="21"/>
      <c r="Y43" s="21"/>
      <c r="Z43" s="21"/>
      <c r="AA43" s="21"/>
      <c r="AB43" s="21"/>
      <c r="AC43" s="21"/>
      <c r="AD43" s="21"/>
      <c r="AE43" s="21"/>
      <c r="AF43" s="21"/>
      <c r="AG43" s="21"/>
      <c r="AH43" s="21"/>
      <c r="AI43" s="21"/>
    </row>
    <row r="44" spans="1:35">
      <c r="A44" s="52" t="s">
        <v>109</v>
      </c>
      <c r="B44" s="627">
        <v>2023</v>
      </c>
      <c r="C44" s="122" t="s">
        <v>641</v>
      </c>
      <c r="D44" s="294" t="s">
        <v>149</v>
      </c>
      <c r="E44" s="637" t="s">
        <v>1399</v>
      </c>
      <c r="F44" s="627">
        <v>8</v>
      </c>
      <c r="G44" s="627" t="s">
        <v>301</v>
      </c>
      <c r="H44" s="294" t="s">
        <v>859</v>
      </c>
      <c r="I44" s="627" t="s">
        <v>473</v>
      </c>
      <c r="J44" s="627" t="s">
        <v>197</v>
      </c>
      <c r="K44" s="281" t="s">
        <v>784</v>
      </c>
      <c r="L44" s="294" t="s">
        <v>1871</v>
      </c>
      <c r="M44" s="44" t="s">
        <v>1872</v>
      </c>
      <c r="N44" s="294" t="s">
        <v>859</v>
      </c>
      <c r="O44" s="41"/>
      <c r="P44" s="334">
        <v>3291</v>
      </c>
      <c r="Q44" s="334">
        <v>57</v>
      </c>
      <c r="R44" s="158" t="str">
        <f t="shared" si="4"/>
        <v>N/A</v>
      </c>
      <c r="S44" s="106" t="str">
        <f t="shared" si="5"/>
        <v>N/A</v>
      </c>
      <c r="T44" s="160"/>
      <c r="U44" s="74"/>
      <c r="V44" s="74"/>
      <c r="W44" s="74"/>
      <c r="X44" s="74"/>
      <c r="Y44" s="74"/>
      <c r="Z44" s="74"/>
      <c r="AA44" s="74"/>
      <c r="AB44" s="74"/>
      <c r="AC44" s="74"/>
      <c r="AD44" s="74"/>
      <c r="AE44" s="74"/>
      <c r="AF44" s="74"/>
      <c r="AG44" s="74"/>
      <c r="AH44" s="74"/>
      <c r="AI44" s="74"/>
    </row>
    <row r="45" spans="1:35">
      <c r="A45" s="52" t="s">
        <v>109</v>
      </c>
      <c r="B45" s="627">
        <v>2023</v>
      </c>
      <c r="C45" s="122" t="s">
        <v>641</v>
      </c>
      <c r="D45" s="294" t="s">
        <v>149</v>
      </c>
      <c r="E45" s="637" t="s">
        <v>1399</v>
      </c>
      <c r="F45" s="627">
        <v>8</v>
      </c>
      <c r="G45" s="627" t="s">
        <v>1874</v>
      </c>
      <c r="H45" s="294" t="s">
        <v>859</v>
      </c>
      <c r="I45" s="627" t="s">
        <v>473</v>
      </c>
      <c r="J45" s="627" t="s">
        <v>197</v>
      </c>
      <c r="K45" s="281" t="s">
        <v>784</v>
      </c>
      <c r="L45" s="294" t="s">
        <v>1871</v>
      </c>
      <c r="M45" s="44" t="s">
        <v>1872</v>
      </c>
      <c r="N45" s="294" t="s">
        <v>859</v>
      </c>
      <c r="O45" s="41"/>
      <c r="P45" s="334">
        <v>3291</v>
      </c>
      <c r="Q45" s="334">
        <v>57</v>
      </c>
      <c r="R45" s="158" t="str">
        <f t="shared" si="4"/>
        <v>N/A</v>
      </c>
      <c r="S45" s="106" t="str">
        <f t="shared" si="5"/>
        <v>N/A</v>
      </c>
      <c r="T45" s="160"/>
      <c r="U45" s="74"/>
      <c r="V45" s="74"/>
      <c r="W45" s="74"/>
      <c r="X45" s="74"/>
      <c r="Y45" s="74"/>
      <c r="Z45" s="74"/>
      <c r="AA45" s="74"/>
      <c r="AB45" s="74"/>
      <c r="AC45" s="74"/>
      <c r="AD45" s="21"/>
      <c r="AE45" s="21"/>
      <c r="AF45" s="21"/>
      <c r="AG45" s="21"/>
      <c r="AH45" s="21"/>
      <c r="AI45" s="21"/>
    </row>
    <row r="46" spans="1:35">
      <c r="A46" s="52" t="s">
        <v>109</v>
      </c>
      <c r="B46" s="627">
        <v>2023</v>
      </c>
      <c r="C46" s="122" t="s">
        <v>641</v>
      </c>
      <c r="D46" s="294" t="s">
        <v>149</v>
      </c>
      <c r="E46" s="637" t="s">
        <v>1399</v>
      </c>
      <c r="F46" s="627">
        <v>8</v>
      </c>
      <c r="G46" s="627" t="s">
        <v>1891</v>
      </c>
      <c r="H46" s="294" t="s">
        <v>14</v>
      </c>
      <c r="I46" s="627" t="s">
        <v>473</v>
      </c>
      <c r="J46" s="627" t="s">
        <v>197</v>
      </c>
      <c r="K46" s="281" t="s">
        <v>784</v>
      </c>
      <c r="L46" s="294" t="s">
        <v>1871</v>
      </c>
      <c r="M46" s="294">
        <v>0</v>
      </c>
      <c r="N46" s="294" t="s">
        <v>859</v>
      </c>
      <c r="O46" s="41" t="s">
        <v>1892</v>
      </c>
      <c r="P46" s="332">
        <v>0</v>
      </c>
      <c r="Q46" s="333">
        <v>0</v>
      </c>
      <c r="R46" s="158" t="e">
        <f t="shared" si="4"/>
        <v>#DIV/0!</v>
      </c>
      <c r="S46" s="106" t="e">
        <f t="shared" si="5"/>
        <v>#DIV/0!</v>
      </c>
      <c r="T46" s="165" t="s">
        <v>1893</v>
      </c>
      <c r="U46" s="74"/>
      <c r="V46" s="74"/>
      <c r="W46" s="74"/>
      <c r="X46" s="74"/>
      <c r="Y46" s="74"/>
      <c r="Z46" s="74"/>
      <c r="AA46" s="74"/>
      <c r="AB46" s="74"/>
      <c r="AC46" s="74"/>
      <c r="AD46" s="21"/>
      <c r="AE46" s="21"/>
      <c r="AF46" s="21"/>
      <c r="AG46" s="21"/>
      <c r="AH46" s="21"/>
      <c r="AI46" s="21"/>
    </row>
    <row r="47" spans="1:35">
      <c r="A47" s="52" t="s">
        <v>109</v>
      </c>
      <c r="B47" s="627">
        <v>2023</v>
      </c>
      <c r="C47" s="122" t="s">
        <v>641</v>
      </c>
      <c r="D47" s="294" t="s">
        <v>149</v>
      </c>
      <c r="E47" s="637" t="s">
        <v>1399</v>
      </c>
      <c r="F47" s="627">
        <v>8</v>
      </c>
      <c r="G47" s="627" t="s">
        <v>297</v>
      </c>
      <c r="H47" s="294" t="s">
        <v>14</v>
      </c>
      <c r="I47" s="627" t="s">
        <v>473</v>
      </c>
      <c r="J47" s="627" t="s">
        <v>197</v>
      </c>
      <c r="K47" s="281" t="s">
        <v>766</v>
      </c>
      <c r="L47" s="294" t="s">
        <v>1871</v>
      </c>
      <c r="M47" s="44" t="s">
        <v>1872</v>
      </c>
      <c r="N47" s="294" t="s">
        <v>859</v>
      </c>
      <c r="O47" s="41"/>
      <c r="P47" s="334">
        <v>2622</v>
      </c>
      <c r="Q47" s="334">
        <v>42</v>
      </c>
      <c r="R47" s="158" t="str">
        <f t="shared" si="4"/>
        <v>N/A</v>
      </c>
      <c r="S47" s="106" t="str">
        <f t="shared" si="5"/>
        <v>N/A</v>
      </c>
      <c r="T47" s="160"/>
      <c r="U47" s="74"/>
      <c r="V47" s="74"/>
      <c r="W47" s="74"/>
      <c r="X47" s="74"/>
      <c r="Y47" s="74"/>
      <c r="Z47" s="74"/>
      <c r="AA47" s="74"/>
      <c r="AB47" s="74"/>
      <c r="AC47" s="74"/>
      <c r="AD47" s="21"/>
      <c r="AE47" s="21"/>
      <c r="AF47" s="21"/>
      <c r="AG47" s="21"/>
      <c r="AH47" s="21"/>
      <c r="AI47" s="21"/>
    </row>
    <row r="48" spans="1:35">
      <c r="A48" s="52" t="s">
        <v>109</v>
      </c>
      <c r="B48" s="627">
        <v>2023</v>
      </c>
      <c r="C48" s="122" t="s">
        <v>641</v>
      </c>
      <c r="D48" s="294" t="s">
        <v>149</v>
      </c>
      <c r="E48" s="637" t="s">
        <v>1399</v>
      </c>
      <c r="F48" s="627">
        <v>8</v>
      </c>
      <c r="G48" s="627" t="s">
        <v>299</v>
      </c>
      <c r="H48" s="294" t="s">
        <v>859</v>
      </c>
      <c r="I48" s="627" t="s">
        <v>473</v>
      </c>
      <c r="J48" s="627" t="s">
        <v>197</v>
      </c>
      <c r="K48" s="281" t="s">
        <v>766</v>
      </c>
      <c r="L48" s="294" t="s">
        <v>1871</v>
      </c>
      <c r="M48" s="44" t="s">
        <v>1872</v>
      </c>
      <c r="N48" s="294" t="s">
        <v>859</v>
      </c>
      <c r="O48" s="41"/>
      <c r="P48" s="334">
        <v>2817</v>
      </c>
      <c r="Q48" s="334">
        <v>42</v>
      </c>
      <c r="R48" s="158" t="str">
        <f t="shared" si="4"/>
        <v>N/A</v>
      </c>
      <c r="S48" s="106" t="str">
        <f t="shared" si="5"/>
        <v>N/A</v>
      </c>
      <c r="T48" s="160"/>
      <c r="U48" s="74"/>
      <c r="V48" s="74"/>
      <c r="W48" s="74"/>
      <c r="X48" s="74"/>
      <c r="Y48" s="74"/>
      <c r="Z48" s="74"/>
      <c r="AA48" s="74"/>
      <c r="AB48" s="74"/>
      <c r="AC48" s="74"/>
      <c r="AD48" s="21"/>
      <c r="AE48" s="21"/>
      <c r="AF48" s="21"/>
      <c r="AG48" s="21"/>
      <c r="AH48" s="21"/>
      <c r="AI48" s="21"/>
    </row>
    <row r="49" spans="1:35">
      <c r="A49" s="52" t="s">
        <v>109</v>
      </c>
      <c r="B49" s="627">
        <v>2023</v>
      </c>
      <c r="C49" s="122" t="s">
        <v>641</v>
      </c>
      <c r="D49" s="294" t="s">
        <v>149</v>
      </c>
      <c r="E49" s="637" t="s">
        <v>1399</v>
      </c>
      <c r="F49" s="627">
        <v>8</v>
      </c>
      <c r="G49" s="627" t="s">
        <v>301</v>
      </c>
      <c r="H49" s="294" t="s">
        <v>859</v>
      </c>
      <c r="I49" s="627" t="s">
        <v>473</v>
      </c>
      <c r="J49" s="627" t="s">
        <v>197</v>
      </c>
      <c r="K49" s="281" t="s">
        <v>766</v>
      </c>
      <c r="L49" s="294" t="s">
        <v>1871</v>
      </c>
      <c r="M49" s="44" t="s">
        <v>1872</v>
      </c>
      <c r="N49" s="294" t="s">
        <v>859</v>
      </c>
      <c r="O49" s="41"/>
      <c r="P49" s="334">
        <v>2817</v>
      </c>
      <c r="Q49" s="334">
        <v>42</v>
      </c>
      <c r="R49" s="158" t="str">
        <f t="shared" si="4"/>
        <v>N/A</v>
      </c>
      <c r="S49" s="106" t="str">
        <f t="shared" si="5"/>
        <v>N/A</v>
      </c>
      <c r="T49" s="160"/>
      <c r="U49" s="74"/>
      <c r="V49" s="74"/>
      <c r="W49" s="74"/>
      <c r="X49" s="74"/>
      <c r="Y49" s="74"/>
      <c r="Z49" s="74"/>
      <c r="AA49" s="74"/>
      <c r="AB49" s="74"/>
      <c r="AC49" s="74"/>
      <c r="AD49" s="21"/>
      <c r="AE49" s="21"/>
      <c r="AF49" s="21"/>
      <c r="AG49" s="21"/>
      <c r="AH49" s="21"/>
      <c r="AI49" s="21"/>
    </row>
    <row r="50" spans="1:35">
      <c r="A50" s="52" t="s">
        <v>109</v>
      </c>
      <c r="B50" s="627">
        <v>2023</v>
      </c>
      <c r="C50" s="122" t="s">
        <v>641</v>
      </c>
      <c r="D50" s="294" t="s">
        <v>149</v>
      </c>
      <c r="E50" s="637" t="s">
        <v>1399</v>
      </c>
      <c r="F50" s="627">
        <v>8</v>
      </c>
      <c r="G50" s="627" t="s">
        <v>1874</v>
      </c>
      <c r="H50" s="294" t="s">
        <v>859</v>
      </c>
      <c r="I50" s="627" t="s">
        <v>473</v>
      </c>
      <c r="J50" s="627" t="s">
        <v>197</v>
      </c>
      <c r="K50" s="281" t="s">
        <v>766</v>
      </c>
      <c r="L50" s="294" t="s">
        <v>1871</v>
      </c>
      <c r="M50" s="44" t="s">
        <v>1872</v>
      </c>
      <c r="N50" s="294" t="s">
        <v>859</v>
      </c>
      <c r="O50" s="41"/>
      <c r="P50" s="334">
        <v>2817</v>
      </c>
      <c r="Q50" s="334">
        <v>42</v>
      </c>
      <c r="R50" s="158" t="str">
        <f t="shared" si="4"/>
        <v>N/A</v>
      </c>
      <c r="S50" s="106" t="str">
        <f t="shared" si="5"/>
        <v>N/A</v>
      </c>
      <c r="T50" s="160"/>
      <c r="U50" s="74"/>
      <c r="V50" s="74"/>
      <c r="W50" s="74"/>
      <c r="X50" s="74"/>
      <c r="Y50" s="74"/>
      <c r="Z50" s="74"/>
      <c r="AA50" s="74"/>
      <c r="AB50" s="74"/>
      <c r="AC50" s="74"/>
      <c r="AD50" s="21"/>
      <c r="AE50" s="21"/>
      <c r="AF50" s="21"/>
      <c r="AG50" s="21"/>
      <c r="AH50" s="21"/>
      <c r="AI50" s="21"/>
    </row>
    <row r="51" spans="1:35">
      <c r="A51" s="52" t="s">
        <v>109</v>
      </c>
      <c r="B51" s="627">
        <v>2023</v>
      </c>
      <c r="C51" s="122" t="s">
        <v>641</v>
      </c>
      <c r="D51" s="294" t="s">
        <v>149</v>
      </c>
      <c r="E51" s="637" t="s">
        <v>1399</v>
      </c>
      <c r="F51" s="627">
        <v>8</v>
      </c>
      <c r="G51" s="627" t="s">
        <v>1891</v>
      </c>
      <c r="H51" s="294" t="s">
        <v>14</v>
      </c>
      <c r="I51" s="627" t="s">
        <v>473</v>
      </c>
      <c r="J51" s="627" t="s">
        <v>197</v>
      </c>
      <c r="K51" s="281" t="s">
        <v>766</v>
      </c>
      <c r="L51" s="294" t="s">
        <v>1871</v>
      </c>
      <c r="M51" s="44" t="s">
        <v>1872</v>
      </c>
      <c r="N51" s="294" t="s">
        <v>859</v>
      </c>
      <c r="O51" s="41" t="s">
        <v>1892</v>
      </c>
      <c r="P51" s="334">
        <v>1124</v>
      </c>
      <c r="Q51" s="334">
        <v>42</v>
      </c>
      <c r="R51" s="158" t="str">
        <f t="shared" si="4"/>
        <v>N/A</v>
      </c>
      <c r="S51" s="106" t="str">
        <f t="shared" si="5"/>
        <v>N/A</v>
      </c>
      <c r="T51" s="160"/>
      <c r="U51" s="74"/>
      <c r="V51" s="74"/>
      <c r="W51" s="74"/>
      <c r="X51" s="74"/>
      <c r="Y51" s="74"/>
      <c r="Z51" s="74"/>
      <c r="AA51" s="74"/>
      <c r="AB51" s="74"/>
      <c r="AC51" s="74"/>
      <c r="AD51" s="21"/>
      <c r="AE51" s="21"/>
      <c r="AF51" s="21"/>
      <c r="AG51" s="21"/>
      <c r="AH51" s="21"/>
      <c r="AI51" s="21"/>
    </row>
    <row r="52" spans="1:35">
      <c r="A52" s="52" t="s">
        <v>109</v>
      </c>
      <c r="B52" s="627">
        <v>2023</v>
      </c>
      <c r="C52" s="122" t="s">
        <v>641</v>
      </c>
      <c r="D52" s="294" t="s">
        <v>149</v>
      </c>
      <c r="E52" s="637" t="s">
        <v>1399</v>
      </c>
      <c r="F52" s="627">
        <v>8</v>
      </c>
      <c r="G52" s="627" t="s">
        <v>297</v>
      </c>
      <c r="H52" s="294" t="s">
        <v>14</v>
      </c>
      <c r="I52" s="627" t="s">
        <v>473</v>
      </c>
      <c r="J52" s="627" t="s">
        <v>197</v>
      </c>
      <c r="K52" s="281" t="s">
        <v>760</v>
      </c>
      <c r="L52" s="294" t="s">
        <v>1871</v>
      </c>
      <c r="M52" s="44" t="s">
        <v>1872</v>
      </c>
      <c r="N52" s="294" t="s">
        <v>859</v>
      </c>
      <c r="O52" s="41" t="s">
        <v>1895</v>
      </c>
      <c r="P52" s="335">
        <v>325</v>
      </c>
      <c r="Q52" s="335">
        <v>12</v>
      </c>
      <c r="R52" s="158" t="str">
        <f t="shared" si="4"/>
        <v>N/A</v>
      </c>
      <c r="S52" s="106" t="str">
        <f t="shared" si="5"/>
        <v>N/A</v>
      </c>
      <c r="T52" s="160"/>
      <c r="U52" s="74"/>
      <c r="V52" s="74"/>
      <c r="W52" s="74"/>
      <c r="X52" s="74"/>
      <c r="Y52" s="74"/>
      <c r="Z52" s="74"/>
      <c r="AA52" s="74"/>
      <c r="AB52" s="74"/>
      <c r="AC52" s="74"/>
      <c r="AD52" s="21"/>
      <c r="AE52" s="21"/>
      <c r="AF52" s="21"/>
      <c r="AG52" s="21"/>
      <c r="AH52" s="21"/>
      <c r="AI52" s="21"/>
    </row>
    <row r="53" spans="1:35">
      <c r="A53" s="52" t="s">
        <v>109</v>
      </c>
      <c r="B53" s="627">
        <v>2023</v>
      </c>
      <c r="C53" s="122" t="s">
        <v>641</v>
      </c>
      <c r="D53" s="294" t="s">
        <v>149</v>
      </c>
      <c r="E53" s="637" t="s">
        <v>1399</v>
      </c>
      <c r="F53" s="627">
        <v>8</v>
      </c>
      <c r="G53" s="627" t="s">
        <v>299</v>
      </c>
      <c r="H53" s="294" t="s">
        <v>859</v>
      </c>
      <c r="I53" s="627" t="s">
        <v>473</v>
      </c>
      <c r="J53" s="627" t="s">
        <v>197</v>
      </c>
      <c r="K53" s="281" t="s">
        <v>760</v>
      </c>
      <c r="L53" s="294" t="s">
        <v>1871</v>
      </c>
      <c r="M53" s="44" t="s">
        <v>1872</v>
      </c>
      <c r="N53" s="294" t="s">
        <v>859</v>
      </c>
      <c r="O53" s="41" t="s">
        <v>1895</v>
      </c>
      <c r="P53" s="335">
        <v>329</v>
      </c>
      <c r="Q53" s="335">
        <v>12</v>
      </c>
      <c r="R53" s="158" t="str">
        <f t="shared" si="4"/>
        <v>N/A</v>
      </c>
      <c r="S53" s="106" t="str">
        <f t="shared" si="5"/>
        <v>N/A</v>
      </c>
      <c r="T53" s="160"/>
      <c r="U53" s="74"/>
      <c r="V53" s="74"/>
      <c r="W53" s="74"/>
      <c r="X53" s="74"/>
      <c r="Y53" s="74"/>
      <c r="Z53" s="74"/>
      <c r="AA53" s="74"/>
      <c r="AB53" s="74"/>
      <c r="AC53" s="74"/>
      <c r="AD53" s="21"/>
      <c r="AE53" s="21"/>
      <c r="AF53" s="21"/>
      <c r="AG53" s="21"/>
      <c r="AH53" s="21"/>
      <c r="AI53" s="21"/>
    </row>
    <row r="54" spans="1:35">
      <c r="A54" s="52" t="s">
        <v>109</v>
      </c>
      <c r="B54" s="627">
        <v>2023</v>
      </c>
      <c r="C54" s="122" t="s">
        <v>641</v>
      </c>
      <c r="D54" s="294" t="s">
        <v>149</v>
      </c>
      <c r="E54" s="637" t="s">
        <v>1399</v>
      </c>
      <c r="F54" s="627">
        <v>8</v>
      </c>
      <c r="G54" s="627" t="s">
        <v>301</v>
      </c>
      <c r="H54" s="294" t="s">
        <v>859</v>
      </c>
      <c r="I54" s="627" t="s">
        <v>473</v>
      </c>
      <c r="J54" s="627" t="s">
        <v>197</v>
      </c>
      <c r="K54" s="281" t="s">
        <v>760</v>
      </c>
      <c r="L54" s="294" t="s">
        <v>1871</v>
      </c>
      <c r="M54" s="44" t="s">
        <v>1872</v>
      </c>
      <c r="N54" s="294" t="s">
        <v>859</v>
      </c>
      <c r="O54" s="41" t="s">
        <v>1895</v>
      </c>
      <c r="P54" s="335">
        <v>329</v>
      </c>
      <c r="Q54" s="335">
        <v>12</v>
      </c>
      <c r="R54" s="158" t="str">
        <f t="shared" si="4"/>
        <v>N/A</v>
      </c>
      <c r="S54" s="106" t="str">
        <f t="shared" si="5"/>
        <v>N/A</v>
      </c>
      <c r="T54" s="160"/>
      <c r="U54" s="74"/>
      <c r="V54" s="74"/>
      <c r="W54" s="74"/>
      <c r="X54" s="74"/>
      <c r="Y54" s="74"/>
      <c r="Z54" s="74"/>
      <c r="AA54" s="74"/>
      <c r="AB54" s="74"/>
      <c r="AC54" s="74"/>
      <c r="AD54" s="21"/>
      <c r="AE54" s="21"/>
      <c r="AF54" s="21"/>
      <c r="AG54" s="21"/>
      <c r="AH54" s="21"/>
      <c r="AI54" s="21"/>
    </row>
    <row r="55" spans="1:35">
      <c r="A55" s="52" t="s">
        <v>109</v>
      </c>
      <c r="B55" s="627">
        <v>2023</v>
      </c>
      <c r="C55" s="122" t="s">
        <v>641</v>
      </c>
      <c r="D55" s="294" t="s">
        <v>149</v>
      </c>
      <c r="E55" s="637" t="s">
        <v>1399</v>
      </c>
      <c r="F55" s="627">
        <v>8</v>
      </c>
      <c r="G55" s="627" t="s">
        <v>1874</v>
      </c>
      <c r="H55" s="294" t="s">
        <v>859</v>
      </c>
      <c r="I55" s="627" t="s">
        <v>473</v>
      </c>
      <c r="J55" s="627" t="s">
        <v>197</v>
      </c>
      <c r="K55" s="281" t="s">
        <v>760</v>
      </c>
      <c r="L55" s="294" t="s">
        <v>1871</v>
      </c>
      <c r="M55" s="44" t="s">
        <v>1872</v>
      </c>
      <c r="N55" s="294" t="s">
        <v>859</v>
      </c>
      <c r="O55" s="41" t="s">
        <v>1895</v>
      </c>
      <c r="P55" s="335">
        <v>329</v>
      </c>
      <c r="Q55" s="335">
        <v>12</v>
      </c>
      <c r="R55" s="158" t="str">
        <f t="shared" si="4"/>
        <v>N/A</v>
      </c>
      <c r="S55" s="106" t="str">
        <f t="shared" si="5"/>
        <v>N/A</v>
      </c>
      <c r="T55" s="160"/>
      <c r="U55" s="74"/>
      <c r="V55" s="74"/>
      <c r="W55" s="74"/>
      <c r="X55" s="21"/>
      <c r="Y55" s="21"/>
      <c r="Z55" s="21"/>
      <c r="AA55" s="21"/>
      <c r="AB55" s="21"/>
      <c r="AC55" s="21"/>
      <c r="AD55" s="21"/>
      <c r="AE55" s="21"/>
      <c r="AF55" s="21"/>
      <c r="AG55" s="21"/>
      <c r="AH55" s="21"/>
      <c r="AI55" s="21"/>
    </row>
    <row r="56" spans="1:35">
      <c r="A56" s="52" t="s">
        <v>109</v>
      </c>
      <c r="B56" s="627">
        <v>2023</v>
      </c>
      <c r="C56" s="122" t="s">
        <v>641</v>
      </c>
      <c r="D56" s="294" t="s">
        <v>149</v>
      </c>
      <c r="E56" s="637" t="s">
        <v>1399</v>
      </c>
      <c r="F56" s="627">
        <v>8</v>
      </c>
      <c r="G56" s="627" t="s">
        <v>1891</v>
      </c>
      <c r="H56" s="294" t="s">
        <v>859</v>
      </c>
      <c r="I56" s="627" t="s">
        <v>473</v>
      </c>
      <c r="J56" s="627" t="s">
        <v>197</v>
      </c>
      <c r="K56" s="281" t="s">
        <v>760</v>
      </c>
      <c r="L56" s="294" t="s">
        <v>1871</v>
      </c>
      <c r="M56" s="294">
        <v>0</v>
      </c>
      <c r="N56" s="294" t="s">
        <v>859</v>
      </c>
      <c r="O56" s="41" t="s">
        <v>1896</v>
      </c>
      <c r="P56" s="334">
        <v>0</v>
      </c>
      <c r="Q56" s="334">
        <v>0</v>
      </c>
      <c r="R56" s="158" t="e">
        <f t="shared" si="4"/>
        <v>#DIV/0!</v>
      </c>
      <c r="S56" s="106" t="e">
        <f t="shared" si="5"/>
        <v>#DIV/0!</v>
      </c>
      <c r="T56" s="160" t="s">
        <v>1894</v>
      </c>
      <c r="U56" s="74"/>
      <c r="V56" s="74"/>
      <c r="W56" s="74"/>
      <c r="X56" s="21"/>
      <c r="Y56" s="21"/>
      <c r="Z56" s="21"/>
      <c r="AA56" s="21"/>
      <c r="AB56" s="21"/>
      <c r="AC56" s="21"/>
      <c r="AD56" s="21"/>
      <c r="AE56" s="21"/>
      <c r="AF56" s="21"/>
      <c r="AG56" s="21"/>
      <c r="AH56" s="21"/>
      <c r="AI56" s="21"/>
    </row>
    <row r="57" spans="1:35">
      <c r="A57" s="52" t="s">
        <v>109</v>
      </c>
      <c r="B57" s="627">
        <v>2023</v>
      </c>
      <c r="C57" s="122" t="s">
        <v>641</v>
      </c>
      <c r="D57" s="294" t="s">
        <v>149</v>
      </c>
      <c r="E57" s="637" t="s">
        <v>1399</v>
      </c>
      <c r="F57" s="631">
        <v>44449</v>
      </c>
      <c r="G57" s="627" t="s">
        <v>297</v>
      </c>
      <c r="H57" s="294" t="s">
        <v>14</v>
      </c>
      <c r="I57" s="627" t="s">
        <v>475</v>
      </c>
      <c r="J57" s="627" t="s">
        <v>199</v>
      </c>
      <c r="K57" s="281" t="s">
        <v>1876</v>
      </c>
      <c r="L57" s="294" t="s">
        <v>1877</v>
      </c>
      <c r="M57" s="294">
        <v>1200</v>
      </c>
      <c r="N57" s="294" t="s">
        <v>859</v>
      </c>
      <c r="O57" s="41"/>
      <c r="P57" s="335">
        <v>1100</v>
      </c>
      <c r="Q57" s="335">
        <v>11</v>
      </c>
      <c r="R57" s="158">
        <f t="shared" si="4"/>
        <v>91.666666666666657</v>
      </c>
      <c r="S57" s="106" t="str">
        <f t="shared" si="5"/>
        <v/>
      </c>
      <c r="T57" s="160"/>
      <c r="U57" s="74"/>
      <c r="V57" s="74"/>
      <c r="W57" s="74"/>
      <c r="X57" s="21"/>
      <c r="Y57" s="21"/>
      <c r="Z57" s="21"/>
      <c r="AA57" s="21"/>
      <c r="AB57" s="21"/>
      <c r="AC57" s="21"/>
      <c r="AD57" s="21"/>
      <c r="AE57" s="21"/>
      <c r="AF57" s="21"/>
      <c r="AG57" s="21"/>
      <c r="AH57" s="21"/>
      <c r="AI57" s="21"/>
    </row>
    <row r="58" spans="1:35">
      <c r="A58" s="52" t="s">
        <v>109</v>
      </c>
      <c r="B58" s="627">
        <v>2023</v>
      </c>
      <c r="C58" s="122" t="s">
        <v>641</v>
      </c>
      <c r="D58" s="294" t="s">
        <v>149</v>
      </c>
      <c r="E58" s="637" t="s">
        <v>1399</v>
      </c>
      <c r="F58" s="631">
        <v>44449</v>
      </c>
      <c r="G58" s="627" t="s">
        <v>299</v>
      </c>
      <c r="H58" s="294" t="s">
        <v>14</v>
      </c>
      <c r="I58" s="627" t="s">
        <v>475</v>
      </c>
      <c r="J58" s="627" t="s">
        <v>199</v>
      </c>
      <c r="K58" s="281" t="s">
        <v>1876</v>
      </c>
      <c r="L58" s="294" t="s">
        <v>1877</v>
      </c>
      <c r="M58" s="294">
        <v>1200</v>
      </c>
      <c r="N58" s="294" t="s">
        <v>859</v>
      </c>
      <c r="O58" s="41"/>
      <c r="P58" s="335">
        <v>1100</v>
      </c>
      <c r="Q58" s="335">
        <v>11</v>
      </c>
      <c r="R58" s="158">
        <f t="shared" si="4"/>
        <v>91.666666666666657</v>
      </c>
      <c r="S58" s="106" t="str">
        <f t="shared" si="5"/>
        <v/>
      </c>
      <c r="T58" s="160"/>
      <c r="U58" s="74"/>
      <c r="V58" s="74"/>
      <c r="W58" s="74"/>
      <c r="X58" s="21"/>
      <c r="Y58" s="21"/>
      <c r="Z58" s="21"/>
      <c r="AA58" s="21"/>
      <c r="AB58" s="21"/>
      <c r="AC58" s="21"/>
      <c r="AD58" s="21"/>
      <c r="AE58" s="21"/>
      <c r="AF58" s="21"/>
      <c r="AG58" s="21"/>
      <c r="AH58" s="21"/>
      <c r="AI58" s="21"/>
    </row>
    <row r="59" spans="1:35">
      <c r="A59" s="52" t="s">
        <v>109</v>
      </c>
      <c r="B59" s="627">
        <v>2023</v>
      </c>
      <c r="C59" s="122" t="s">
        <v>641</v>
      </c>
      <c r="D59" s="294" t="s">
        <v>149</v>
      </c>
      <c r="E59" s="637" t="s">
        <v>1399</v>
      </c>
      <c r="F59" s="631">
        <v>44449</v>
      </c>
      <c r="G59" s="627" t="s">
        <v>301</v>
      </c>
      <c r="H59" s="294" t="s">
        <v>859</v>
      </c>
      <c r="I59" s="627" t="s">
        <v>475</v>
      </c>
      <c r="J59" s="627" t="s">
        <v>199</v>
      </c>
      <c r="K59" s="281" t="s">
        <v>1876</v>
      </c>
      <c r="L59" s="294" t="s">
        <v>1877</v>
      </c>
      <c r="M59" s="294">
        <v>1200</v>
      </c>
      <c r="N59" s="294" t="s">
        <v>859</v>
      </c>
      <c r="O59" s="41"/>
      <c r="P59" s="335">
        <v>1100</v>
      </c>
      <c r="Q59" s="335">
        <v>11</v>
      </c>
      <c r="R59" s="158">
        <f t="shared" si="4"/>
        <v>91.666666666666657</v>
      </c>
      <c r="S59" s="106" t="str">
        <f t="shared" si="5"/>
        <v/>
      </c>
      <c r="T59" s="160"/>
      <c r="U59" s="74"/>
      <c r="V59" s="74"/>
      <c r="W59" s="74"/>
      <c r="X59" s="21"/>
      <c r="Y59" s="21"/>
      <c r="Z59" s="21"/>
      <c r="AA59" s="21"/>
      <c r="AB59" s="21"/>
      <c r="AC59" s="21"/>
      <c r="AD59" s="21"/>
      <c r="AE59" s="21"/>
      <c r="AF59" s="21"/>
      <c r="AG59" s="21"/>
      <c r="AH59" s="21"/>
      <c r="AI59" s="21"/>
    </row>
    <row r="60" spans="1:35">
      <c r="A60" s="52" t="s">
        <v>109</v>
      </c>
      <c r="B60" s="627">
        <v>2023</v>
      </c>
      <c r="C60" s="122" t="s">
        <v>641</v>
      </c>
      <c r="D60" s="294" t="s">
        <v>149</v>
      </c>
      <c r="E60" s="637" t="s">
        <v>1399</v>
      </c>
      <c r="F60" s="631">
        <v>44449</v>
      </c>
      <c r="G60" s="627" t="s">
        <v>1874</v>
      </c>
      <c r="H60" s="294" t="s">
        <v>859</v>
      </c>
      <c r="I60" s="627" t="s">
        <v>475</v>
      </c>
      <c r="J60" s="627" t="s">
        <v>199</v>
      </c>
      <c r="K60" s="281" t="s">
        <v>1876</v>
      </c>
      <c r="L60" s="294" t="s">
        <v>1877</v>
      </c>
      <c r="M60" s="294">
        <v>1200</v>
      </c>
      <c r="N60" s="294" t="s">
        <v>859</v>
      </c>
      <c r="O60" s="41"/>
      <c r="P60" s="335">
        <v>1004</v>
      </c>
      <c r="Q60" s="335">
        <v>11</v>
      </c>
      <c r="R60" s="158">
        <f t="shared" si="4"/>
        <v>83.666666666666671</v>
      </c>
      <c r="S60" s="106" t="str">
        <f t="shared" si="5"/>
        <v>X</v>
      </c>
      <c r="T60" s="344" t="s">
        <v>1897</v>
      </c>
      <c r="U60" s="74"/>
      <c r="V60" s="74"/>
      <c r="W60" s="74"/>
      <c r="X60" s="21"/>
      <c r="Y60" s="21"/>
      <c r="Z60" s="21"/>
      <c r="AA60" s="21"/>
      <c r="AB60" s="21"/>
      <c r="AC60" s="21"/>
      <c r="AD60" s="21"/>
      <c r="AE60" s="21"/>
      <c r="AF60" s="21"/>
      <c r="AG60" s="21"/>
      <c r="AH60" s="21"/>
      <c r="AI60" s="21"/>
    </row>
    <row r="61" spans="1:35">
      <c r="A61" s="52" t="s">
        <v>109</v>
      </c>
      <c r="B61" s="627">
        <v>2023</v>
      </c>
      <c r="C61" s="122" t="s">
        <v>641</v>
      </c>
      <c r="D61" s="294" t="s">
        <v>149</v>
      </c>
      <c r="E61" s="637" t="s">
        <v>1399</v>
      </c>
      <c r="F61" s="631" t="s">
        <v>1400</v>
      </c>
      <c r="G61" s="627" t="s">
        <v>1891</v>
      </c>
      <c r="H61" s="294" t="s">
        <v>859</v>
      </c>
      <c r="I61" s="627" t="s">
        <v>475</v>
      </c>
      <c r="J61" s="627" t="s">
        <v>199</v>
      </c>
      <c r="K61" s="281" t="s">
        <v>1876</v>
      </c>
      <c r="L61" s="294" t="s">
        <v>1877</v>
      </c>
      <c r="M61" s="294">
        <v>0</v>
      </c>
      <c r="N61" s="294" t="s">
        <v>859</v>
      </c>
      <c r="O61" s="41" t="s">
        <v>1892</v>
      </c>
      <c r="P61" s="334">
        <v>0</v>
      </c>
      <c r="Q61" s="334">
        <v>0</v>
      </c>
      <c r="R61" s="158" t="e">
        <f t="shared" si="4"/>
        <v>#DIV/0!</v>
      </c>
      <c r="S61" s="106" t="e">
        <f t="shared" si="5"/>
        <v>#DIV/0!</v>
      </c>
      <c r="T61" s="152" t="s">
        <v>1898</v>
      </c>
      <c r="U61" s="74"/>
      <c r="V61" s="74"/>
      <c r="W61" s="74"/>
      <c r="X61" s="21"/>
      <c r="Y61" s="21"/>
      <c r="Z61" s="21"/>
      <c r="AA61" s="21"/>
      <c r="AB61" s="21"/>
      <c r="AC61" s="21"/>
      <c r="AD61" s="21"/>
      <c r="AE61" s="21"/>
      <c r="AF61" s="21"/>
      <c r="AG61" s="21"/>
      <c r="AH61" s="21"/>
      <c r="AI61" s="21"/>
    </row>
    <row r="62" spans="1:35">
      <c r="A62" s="52" t="s">
        <v>109</v>
      </c>
      <c r="B62" s="627">
        <v>2023</v>
      </c>
      <c r="C62" s="122" t="s">
        <v>641</v>
      </c>
      <c r="D62" s="294" t="s">
        <v>149</v>
      </c>
      <c r="E62" s="637" t="s">
        <v>1399</v>
      </c>
      <c r="F62" s="631">
        <v>44449</v>
      </c>
      <c r="G62" s="627" t="s">
        <v>297</v>
      </c>
      <c r="H62" s="294" t="s">
        <v>14</v>
      </c>
      <c r="I62" s="627" t="s">
        <v>473</v>
      </c>
      <c r="J62" s="627" t="s">
        <v>197</v>
      </c>
      <c r="K62" s="281" t="s">
        <v>760</v>
      </c>
      <c r="L62" s="294" t="s">
        <v>1871</v>
      </c>
      <c r="M62" s="44" t="s">
        <v>1872</v>
      </c>
      <c r="N62" s="294" t="s">
        <v>859</v>
      </c>
      <c r="O62" s="41" t="s">
        <v>1895</v>
      </c>
      <c r="P62" s="475">
        <v>239</v>
      </c>
      <c r="Q62" s="476">
        <v>6</v>
      </c>
      <c r="R62" s="158" t="str">
        <f t="shared" si="4"/>
        <v>N/A</v>
      </c>
      <c r="S62" s="106" t="str">
        <f t="shared" si="5"/>
        <v>N/A</v>
      </c>
      <c r="T62" s="160"/>
      <c r="U62" s="74"/>
      <c r="V62" s="74"/>
      <c r="W62" s="74"/>
      <c r="X62" s="21"/>
      <c r="Y62" s="21"/>
      <c r="Z62" s="21"/>
      <c r="AA62" s="21"/>
      <c r="AB62" s="21"/>
      <c r="AC62" s="21"/>
      <c r="AD62" s="21"/>
      <c r="AE62" s="21"/>
      <c r="AF62" s="21"/>
      <c r="AG62" s="21"/>
      <c r="AH62" s="21"/>
      <c r="AI62" s="21"/>
    </row>
    <row r="63" spans="1:35">
      <c r="A63" s="52" t="s">
        <v>109</v>
      </c>
      <c r="B63" s="627">
        <v>2023</v>
      </c>
      <c r="C63" s="122" t="s">
        <v>641</v>
      </c>
      <c r="D63" s="294" t="s">
        <v>149</v>
      </c>
      <c r="E63" s="637" t="s">
        <v>1399</v>
      </c>
      <c r="F63" s="631">
        <v>44449</v>
      </c>
      <c r="G63" s="627" t="s">
        <v>299</v>
      </c>
      <c r="H63" s="294" t="s">
        <v>859</v>
      </c>
      <c r="I63" s="627" t="s">
        <v>473</v>
      </c>
      <c r="J63" s="627" t="s">
        <v>197</v>
      </c>
      <c r="K63" s="281" t="s">
        <v>760</v>
      </c>
      <c r="L63" s="294" t="s">
        <v>1871</v>
      </c>
      <c r="M63" s="44" t="s">
        <v>1872</v>
      </c>
      <c r="N63" s="294" t="s">
        <v>859</v>
      </c>
      <c r="O63" s="41" t="s">
        <v>1895</v>
      </c>
      <c r="P63" s="332">
        <v>240</v>
      </c>
      <c r="Q63" s="333">
        <v>6</v>
      </c>
      <c r="R63" s="158" t="str">
        <f t="shared" si="4"/>
        <v>N/A</v>
      </c>
      <c r="S63" s="106" t="str">
        <f t="shared" si="5"/>
        <v>N/A</v>
      </c>
      <c r="T63" s="160"/>
      <c r="U63" s="74"/>
      <c r="V63" s="74"/>
      <c r="W63" s="74"/>
      <c r="X63" s="21"/>
      <c r="Y63" s="21"/>
      <c r="Z63" s="21"/>
      <c r="AA63" s="21"/>
      <c r="AB63" s="21"/>
      <c r="AC63" s="21"/>
      <c r="AD63" s="21"/>
      <c r="AE63" s="21"/>
      <c r="AF63" s="21"/>
      <c r="AG63" s="21"/>
      <c r="AH63" s="21"/>
      <c r="AI63" s="21"/>
    </row>
    <row r="64" spans="1:35">
      <c r="A64" s="52" t="s">
        <v>109</v>
      </c>
      <c r="B64" s="627">
        <v>2023</v>
      </c>
      <c r="C64" s="122" t="s">
        <v>641</v>
      </c>
      <c r="D64" s="294" t="s">
        <v>149</v>
      </c>
      <c r="E64" s="637" t="s">
        <v>1399</v>
      </c>
      <c r="F64" s="631">
        <v>44449</v>
      </c>
      <c r="G64" s="627" t="s">
        <v>301</v>
      </c>
      <c r="H64" s="294" t="s">
        <v>859</v>
      </c>
      <c r="I64" s="627" t="s">
        <v>473</v>
      </c>
      <c r="J64" s="627" t="s">
        <v>197</v>
      </c>
      <c r="K64" s="281" t="s">
        <v>760</v>
      </c>
      <c r="L64" s="294" t="s">
        <v>1871</v>
      </c>
      <c r="M64" s="44" t="s">
        <v>1872</v>
      </c>
      <c r="N64" s="294" t="s">
        <v>859</v>
      </c>
      <c r="O64" s="41" t="s">
        <v>1895</v>
      </c>
      <c r="P64" s="332">
        <v>240</v>
      </c>
      <c r="Q64" s="333">
        <v>6</v>
      </c>
      <c r="R64" s="158" t="str">
        <f t="shared" si="4"/>
        <v>N/A</v>
      </c>
      <c r="S64" s="106" t="str">
        <f t="shared" si="5"/>
        <v>N/A</v>
      </c>
      <c r="T64" s="160"/>
      <c r="U64" s="74"/>
      <c r="V64" s="74"/>
      <c r="W64" s="74"/>
      <c r="X64" s="21"/>
      <c r="Y64" s="21"/>
      <c r="Z64" s="21"/>
      <c r="AA64" s="21"/>
      <c r="AB64" s="21"/>
      <c r="AC64" s="21"/>
      <c r="AD64" s="21"/>
      <c r="AE64" s="21"/>
      <c r="AF64" s="21"/>
      <c r="AG64" s="21"/>
      <c r="AH64" s="21"/>
      <c r="AI64" s="21"/>
    </row>
    <row r="65" spans="1:35">
      <c r="A65" s="52" t="s">
        <v>109</v>
      </c>
      <c r="B65" s="627">
        <v>2023</v>
      </c>
      <c r="C65" s="122" t="s">
        <v>641</v>
      </c>
      <c r="D65" s="294" t="s">
        <v>149</v>
      </c>
      <c r="E65" s="637" t="s">
        <v>1399</v>
      </c>
      <c r="F65" s="631">
        <v>44449</v>
      </c>
      <c r="G65" s="627" t="s">
        <v>1874</v>
      </c>
      <c r="H65" s="294" t="s">
        <v>859</v>
      </c>
      <c r="I65" s="627" t="s">
        <v>473</v>
      </c>
      <c r="J65" s="627" t="s">
        <v>197</v>
      </c>
      <c r="K65" s="281" t="s">
        <v>760</v>
      </c>
      <c r="L65" s="294" t="s">
        <v>1871</v>
      </c>
      <c r="M65" s="44" t="s">
        <v>1872</v>
      </c>
      <c r="N65" s="294" t="s">
        <v>859</v>
      </c>
      <c r="O65" s="41" t="s">
        <v>1895</v>
      </c>
      <c r="P65" s="332">
        <v>240</v>
      </c>
      <c r="Q65" s="333">
        <v>6</v>
      </c>
      <c r="R65" s="158" t="str">
        <f t="shared" si="4"/>
        <v>N/A</v>
      </c>
      <c r="S65" s="106" t="str">
        <f t="shared" si="5"/>
        <v>N/A</v>
      </c>
      <c r="T65" s="160"/>
      <c r="U65" s="74"/>
      <c r="V65" s="74"/>
      <c r="W65" s="74"/>
      <c r="X65" s="21"/>
      <c r="Y65" s="21"/>
      <c r="Z65" s="21"/>
      <c r="AA65" s="21"/>
      <c r="AB65" s="21"/>
      <c r="AC65" s="21"/>
      <c r="AD65" s="21"/>
      <c r="AE65" s="21"/>
      <c r="AF65" s="21"/>
      <c r="AG65" s="21"/>
      <c r="AH65" s="21"/>
      <c r="AI65" s="21"/>
    </row>
    <row r="66" spans="1:35">
      <c r="A66" s="52" t="s">
        <v>109</v>
      </c>
      <c r="B66" s="627">
        <v>2023</v>
      </c>
      <c r="C66" s="122" t="s">
        <v>641</v>
      </c>
      <c r="D66" s="294" t="s">
        <v>149</v>
      </c>
      <c r="E66" s="637" t="s">
        <v>1399</v>
      </c>
      <c r="F66" s="631">
        <v>44449</v>
      </c>
      <c r="G66" s="627" t="s">
        <v>1891</v>
      </c>
      <c r="H66" s="294" t="s">
        <v>859</v>
      </c>
      <c r="I66" s="627" t="s">
        <v>473</v>
      </c>
      <c r="J66" s="627" t="s">
        <v>197</v>
      </c>
      <c r="K66" s="281" t="s">
        <v>760</v>
      </c>
      <c r="L66" s="294" t="s">
        <v>1871</v>
      </c>
      <c r="M66" s="294">
        <v>0</v>
      </c>
      <c r="N66" s="294" t="s">
        <v>859</v>
      </c>
      <c r="O66" s="41" t="s">
        <v>1896</v>
      </c>
      <c r="P66" s="334">
        <v>0</v>
      </c>
      <c r="Q66" s="334">
        <v>0</v>
      </c>
      <c r="R66" s="158" t="e">
        <f t="shared" si="4"/>
        <v>#DIV/0!</v>
      </c>
      <c r="S66" s="106" t="e">
        <f t="shared" si="5"/>
        <v>#DIV/0!</v>
      </c>
      <c r="T66" s="160" t="s">
        <v>1899</v>
      </c>
      <c r="U66" s="74"/>
      <c r="V66" s="74"/>
      <c r="W66" s="74"/>
      <c r="X66" s="21"/>
      <c r="Y66" s="21"/>
      <c r="Z66" s="21"/>
      <c r="AA66" s="21"/>
      <c r="AB66" s="21"/>
      <c r="AC66" s="21"/>
      <c r="AD66" s="21"/>
      <c r="AE66" s="21"/>
      <c r="AF66" s="21"/>
      <c r="AG66" s="21"/>
      <c r="AH66" s="21"/>
      <c r="AI66" s="21"/>
    </row>
    <row r="67" spans="1:35">
      <c r="A67" s="52" t="s">
        <v>109</v>
      </c>
      <c r="B67" s="627">
        <v>2023</v>
      </c>
      <c r="C67" s="122" t="s">
        <v>641</v>
      </c>
      <c r="D67" s="294" t="s">
        <v>149</v>
      </c>
      <c r="E67" s="637" t="s">
        <v>1399</v>
      </c>
      <c r="F67" s="631">
        <v>44449</v>
      </c>
      <c r="G67" s="627" t="s">
        <v>297</v>
      </c>
      <c r="H67" s="294" t="s">
        <v>859</v>
      </c>
      <c r="I67" s="627" t="s">
        <v>473</v>
      </c>
      <c r="J67" s="627" t="s">
        <v>197</v>
      </c>
      <c r="K67" s="281" t="s">
        <v>1900</v>
      </c>
      <c r="L67" s="294" t="s">
        <v>1871</v>
      </c>
      <c r="M67" s="294">
        <v>0</v>
      </c>
      <c r="N67" s="294" t="s">
        <v>859</v>
      </c>
      <c r="O67" s="41" t="s">
        <v>1901</v>
      </c>
      <c r="P67" s="334">
        <v>0</v>
      </c>
      <c r="Q67" s="334">
        <v>0</v>
      </c>
      <c r="R67" s="158" t="e">
        <f t="shared" si="4"/>
        <v>#DIV/0!</v>
      </c>
      <c r="S67" s="106" t="e">
        <f t="shared" si="5"/>
        <v>#DIV/0!</v>
      </c>
      <c r="T67" s="152" t="s">
        <v>1902</v>
      </c>
      <c r="U67" s="74"/>
      <c r="V67" s="74"/>
      <c r="W67" s="74"/>
      <c r="X67" s="21"/>
      <c r="Y67" s="21"/>
      <c r="Z67" s="21"/>
      <c r="AA67" s="21"/>
      <c r="AB67" s="21"/>
      <c r="AC67" s="21"/>
      <c r="AD67" s="21"/>
      <c r="AE67" s="21"/>
      <c r="AF67" s="21"/>
      <c r="AG67" s="21"/>
      <c r="AH67" s="21"/>
      <c r="AI67" s="21"/>
    </row>
    <row r="68" spans="1:35">
      <c r="A68" s="52" t="s">
        <v>109</v>
      </c>
      <c r="B68" s="627">
        <v>2023</v>
      </c>
      <c r="C68" s="122" t="s">
        <v>641</v>
      </c>
      <c r="D68" s="294" t="s">
        <v>149</v>
      </c>
      <c r="E68" s="637" t="s">
        <v>1399</v>
      </c>
      <c r="F68" s="631">
        <v>44449</v>
      </c>
      <c r="G68" s="627" t="s">
        <v>299</v>
      </c>
      <c r="H68" s="294" t="s">
        <v>859</v>
      </c>
      <c r="I68" s="627" t="s">
        <v>473</v>
      </c>
      <c r="J68" s="627" t="s">
        <v>197</v>
      </c>
      <c r="K68" s="281" t="s">
        <v>1900</v>
      </c>
      <c r="L68" s="294" t="s">
        <v>1871</v>
      </c>
      <c r="M68" s="294">
        <v>0</v>
      </c>
      <c r="N68" s="294" t="s">
        <v>859</v>
      </c>
      <c r="O68" s="41" t="s">
        <v>1903</v>
      </c>
      <c r="P68" s="334">
        <v>0</v>
      </c>
      <c r="Q68" s="334">
        <v>0</v>
      </c>
      <c r="R68" s="158" t="e">
        <f t="shared" si="4"/>
        <v>#DIV/0!</v>
      </c>
      <c r="S68" s="106" t="e">
        <f t="shared" si="5"/>
        <v>#DIV/0!</v>
      </c>
      <c r="T68" s="152" t="s">
        <v>1902</v>
      </c>
      <c r="U68" s="74"/>
      <c r="V68" s="74"/>
      <c r="W68" s="74"/>
      <c r="X68" s="21"/>
      <c r="Y68" s="21"/>
      <c r="Z68" s="21"/>
      <c r="AA68" s="21"/>
      <c r="AB68" s="21"/>
      <c r="AC68" s="21"/>
      <c r="AD68" s="21"/>
      <c r="AE68" s="21"/>
      <c r="AF68" s="21"/>
      <c r="AG68" s="21"/>
      <c r="AH68" s="21"/>
      <c r="AI68" s="21"/>
    </row>
    <row r="69" spans="1:35">
      <c r="A69" s="52" t="s">
        <v>109</v>
      </c>
      <c r="B69" s="627">
        <v>2023</v>
      </c>
      <c r="C69" s="122" t="s">
        <v>641</v>
      </c>
      <c r="D69" s="294" t="s">
        <v>149</v>
      </c>
      <c r="E69" s="637" t="s">
        <v>1399</v>
      </c>
      <c r="F69" s="631">
        <v>44449</v>
      </c>
      <c r="G69" s="627" t="s">
        <v>301</v>
      </c>
      <c r="H69" s="294" t="s">
        <v>859</v>
      </c>
      <c r="I69" s="627" t="s">
        <v>473</v>
      </c>
      <c r="J69" s="627" t="s">
        <v>197</v>
      </c>
      <c r="K69" s="281" t="s">
        <v>1900</v>
      </c>
      <c r="L69" s="294" t="s">
        <v>1871</v>
      </c>
      <c r="M69" s="294">
        <v>0</v>
      </c>
      <c r="N69" s="294" t="s">
        <v>859</v>
      </c>
      <c r="O69" s="41" t="s">
        <v>1903</v>
      </c>
      <c r="P69" s="334">
        <v>0</v>
      </c>
      <c r="Q69" s="334">
        <v>0</v>
      </c>
      <c r="R69" s="158" t="e">
        <f t="shared" si="4"/>
        <v>#DIV/0!</v>
      </c>
      <c r="S69" s="106" t="e">
        <f t="shared" si="5"/>
        <v>#DIV/0!</v>
      </c>
      <c r="T69" s="152" t="s">
        <v>1902</v>
      </c>
      <c r="U69" s="74"/>
      <c r="V69" s="74"/>
      <c r="W69" s="74"/>
      <c r="X69" s="21"/>
      <c r="Y69" s="21"/>
      <c r="Z69" s="21"/>
      <c r="AA69" s="21"/>
      <c r="AB69" s="21"/>
      <c r="AC69" s="21"/>
      <c r="AD69" s="21"/>
      <c r="AE69" s="21"/>
      <c r="AF69" s="21"/>
      <c r="AG69" s="21"/>
      <c r="AH69" s="21"/>
      <c r="AI69" s="21"/>
    </row>
    <row r="70" spans="1:35">
      <c r="A70" s="52" t="s">
        <v>109</v>
      </c>
      <c r="B70" s="627">
        <v>2023</v>
      </c>
      <c r="C70" s="122" t="s">
        <v>641</v>
      </c>
      <c r="D70" s="294" t="s">
        <v>149</v>
      </c>
      <c r="E70" s="637" t="s">
        <v>1399</v>
      </c>
      <c r="F70" s="631">
        <v>44449</v>
      </c>
      <c r="G70" s="627" t="s">
        <v>1874</v>
      </c>
      <c r="H70" s="294" t="s">
        <v>859</v>
      </c>
      <c r="I70" s="627" t="s">
        <v>473</v>
      </c>
      <c r="J70" s="627" t="s">
        <v>197</v>
      </c>
      <c r="K70" s="281" t="s">
        <v>1900</v>
      </c>
      <c r="L70" s="294" t="s">
        <v>1871</v>
      </c>
      <c r="M70" s="294">
        <v>0</v>
      </c>
      <c r="N70" s="294" t="s">
        <v>859</v>
      </c>
      <c r="O70" s="41" t="s">
        <v>1903</v>
      </c>
      <c r="P70" s="334">
        <v>0</v>
      </c>
      <c r="Q70" s="334">
        <v>0</v>
      </c>
      <c r="R70" s="158" t="e">
        <f t="shared" si="4"/>
        <v>#DIV/0!</v>
      </c>
      <c r="S70" s="106" t="e">
        <f t="shared" si="5"/>
        <v>#DIV/0!</v>
      </c>
      <c r="T70" s="152" t="s">
        <v>1902</v>
      </c>
      <c r="U70" s="74"/>
      <c r="V70" s="74"/>
      <c r="W70" s="74"/>
      <c r="X70" s="21"/>
      <c r="Y70" s="21"/>
      <c r="Z70" s="21"/>
      <c r="AA70" s="21"/>
      <c r="AB70" s="21"/>
      <c r="AC70" s="21"/>
      <c r="AD70" s="21"/>
      <c r="AE70" s="21"/>
      <c r="AF70" s="21"/>
      <c r="AG70" s="21"/>
      <c r="AH70" s="21"/>
      <c r="AI70" s="21"/>
    </row>
    <row r="71" spans="1:35">
      <c r="A71" s="52" t="s">
        <v>109</v>
      </c>
      <c r="B71" s="627">
        <v>2023</v>
      </c>
      <c r="C71" s="122" t="s">
        <v>641</v>
      </c>
      <c r="D71" s="294" t="s">
        <v>149</v>
      </c>
      <c r="E71" s="637" t="s">
        <v>1399</v>
      </c>
      <c r="F71" s="631">
        <v>44449</v>
      </c>
      <c r="G71" s="627" t="s">
        <v>1891</v>
      </c>
      <c r="H71" s="294" t="s">
        <v>14</v>
      </c>
      <c r="I71" s="627" t="s">
        <v>473</v>
      </c>
      <c r="J71" s="627" t="s">
        <v>197</v>
      </c>
      <c r="K71" s="281" t="s">
        <v>1900</v>
      </c>
      <c r="L71" s="294" t="s">
        <v>1871</v>
      </c>
      <c r="M71" s="44" t="s">
        <v>1872</v>
      </c>
      <c r="N71" s="294" t="s">
        <v>859</v>
      </c>
      <c r="O71" s="41" t="s">
        <v>1904</v>
      </c>
      <c r="P71" s="334">
        <v>0</v>
      </c>
      <c r="Q71" s="334">
        <v>0</v>
      </c>
      <c r="R71" s="158" t="str">
        <f t="shared" si="4"/>
        <v>N/A</v>
      </c>
      <c r="S71" s="106" t="str">
        <f t="shared" si="5"/>
        <v>N/A</v>
      </c>
      <c r="T71" s="152" t="s">
        <v>1905</v>
      </c>
      <c r="U71" s="74"/>
      <c r="V71" s="74"/>
      <c r="W71" s="74"/>
      <c r="X71" s="21"/>
      <c r="Y71" s="21"/>
      <c r="Z71" s="21"/>
      <c r="AA71" s="21"/>
      <c r="AB71" s="21"/>
      <c r="AC71" s="21"/>
      <c r="AD71" s="21"/>
      <c r="AE71" s="21"/>
      <c r="AF71" s="21"/>
      <c r="AG71" s="21"/>
      <c r="AH71" s="21"/>
      <c r="AI71" s="21"/>
    </row>
    <row r="72" spans="1:35">
      <c r="A72" s="52" t="s">
        <v>109</v>
      </c>
      <c r="B72" s="627">
        <v>2023</v>
      </c>
      <c r="C72" s="122" t="s">
        <v>641</v>
      </c>
      <c r="D72" s="294" t="s">
        <v>149</v>
      </c>
      <c r="E72" s="637" t="s">
        <v>1399</v>
      </c>
      <c r="F72" s="631">
        <v>44449</v>
      </c>
      <c r="G72" s="627" t="s">
        <v>297</v>
      </c>
      <c r="H72" s="294" t="s">
        <v>14</v>
      </c>
      <c r="I72" s="627" t="s">
        <v>473</v>
      </c>
      <c r="J72" s="627" t="s">
        <v>197</v>
      </c>
      <c r="K72" s="281" t="s">
        <v>780</v>
      </c>
      <c r="L72" s="294" t="s">
        <v>1871</v>
      </c>
      <c r="M72" s="44" t="s">
        <v>1872</v>
      </c>
      <c r="N72" s="294" t="s">
        <v>859</v>
      </c>
      <c r="O72" s="41"/>
      <c r="P72" s="334">
        <v>1031</v>
      </c>
      <c r="Q72" s="334">
        <v>12</v>
      </c>
      <c r="R72" s="158" t="str">
        <f t="shared" ref="R72:R135" si="6">IF(M72="N/A","N/A", P72/M72*100)</f>
        <v>N/A</v>
      </c>
      <c r="S72" s="106" t="str">
        <f t="shared" ref="S72:S135" si="7">IF(M72="N/A","N/A",IF(OR(R72&lt;90,R72&gt;150),"X",""))</f>
        <v>N/A</v>
      </c>
      <c r="T72" s="152" t="s">
        <v>1906</v>
      </c>
      <c r="U72" s="74"/>
      <c r="V72" s="74"/>
      <c r="W72" s="74"/>
      <c r="X72" s="21"/>
      <c r="Y72" s="21"/>
      <c r="Z72" s="21"/>
      <c r="AA72" s="21"/>
      <c r="AB72" s="21"/>
      <c r="AC72" s="21"/>
      <c r="AD72" s="21"/>
      <c r="AE72" s="21"/>
      <c r="AF72" s="21"/>
      <c r="AG72" s="21"/>
      <c r="AH72" s="21"/>
      <c r="AI72" s="21"/>
    </row>
    <row r="73" spans="1:35">
      <c r="A73" s="52" t="s">
        <v>109</v>
      </c>
      <c r="B73" s="627">
        <v>2023</v>
      </c>
      <c r="C73" s="122" t="s">
        <v>641</v>
      </c>
      <c r="D73" s="294" t="s">
        <v>149</v>
      </c>
      <c r="E73" s="637" t="s">
        <v>1399</v>
      </c>
      <c r="F73" s="631">
        <v>44449</v>
      </c>
      <c r="G73" s="627" t="s">
        <v>299</v>
      </c>
      <c r="H73" s="294" t="s">
        <v>859</v>
      </c>
      <c r="I73" s="627" t="s">
        <v>473</v>
      </c>
      <c r="J73" s="627" t="s">
        <v>197</v>
      </c>
      <c r="K73" s="281" t="s">
        <v>780</v>
      </c>
      <c r="L73" s="294" t="s">
        <v>1871</v>
      </c>
      <c r="M73" s="44" t="s">
        <v>1872</v>
      </c>
      <c r="N73" s="294" t="s">
        <v>859</v>
      </c>
      <c r="O73" s="41"/>
      <c r="P73" s="334">
        <v>674</v>
      </c>
      <c r="Q73" s="334">
        <v>12</v>
      </c>
      <c r="R73" s="158" t="str">
        <f t="shared" si="6"/>
        <v>N/A</v>
      </c>
      <c r="S73" s="106" t="str">
        <f t="shared" si="7"/>
        <v>N/A</v>
      </c>
      <c r="T73" s="152" t="s">
        <v>1906</v>
      </c>
      <c r="U73" s="74"/>
      <c r="V73" s="74"/>
      <c r="W73" s="74"/>
      <c r="X73" s="21"/>
      <c r="Y73" s="21"/>
      <c r="Z73" s="21"/>
      <c r="AA73" s="21"/>
      <c r="AB73" s="21"/>
      <c r="AC73" s="21"/>
      <c r="AD73" s="21"/>
      <c r="AE73" s="21"/>
      <c r="AF73" s="21"/>
      <c r="AG73" s="21"/>
      <c r="AH73" s="21"/>
      <c r="AI73" s="21"/>
    </row>
    <row r="74" spans="1:35">
      <c r="A74" s="52" t="s">
        <v>109</v>
      </c>
      <c r="B74" s="627">
        <v>2023</v>
      </c>
      <c r="C74" s="122" t="s">
        <v>641</v>
      </c>
      <c r="D74" s="294" t="s">
        <v>149</v>
      </c>
      <c r="E74" s="637" t="s">
        <v>1399</v>
      </c>
      <c r="F74" s="631">
        <v>44449</v>
      </c>
      <c r="G74" s="627" t="s">
        <v>301</v>
      </c>
      <c r="H74" s="294" t="s">
        <v>859</v>
      </c>
      <c r="I74" s="627" t="s">
        <v>473</v>
      </c>
      <c r="J74" s="627" t="s">
        <v>197</v>
      </c>
      <c r="K74" s="281" t="s">
        <v>780</v>
      </c>
      <c r="L74" s="294" t="s">
        <v>1871</v>
      </c>
      <c r="M74" s="44" t="s">
        <v>1872</v>
      </c>
      <c r="N74" s="294" t="s">
        <v>859</v>
      </c>
      <c r="O74" s="41"/>
      <c r="P74" s="334">
        <v>674</v>
      </c>
      <c r="Q74" s="334">
        <v>12</v>
      </c>
      <c r="R74" s="158" t="str">
        <f t="shared" si="6"/>
        <v>N/A</v>
      </c>
      <c r="S74" s="106" t="str">
        <f t="shared" si="7"/>
        <v>N/A</v>
      </c>
      <c r="T74" s="152" t="s">
        <v>1906</v>
      </c>
      <c r="U74" s="74"/>
      <c r="V74" s="74"/>
      <c r="W74" s="74"/>
      <c r="X74" s="21"/>
      <c r="Y74" s="21"/>
      <c r="Z74" s="21"/>
      <c r="AA74" s="21"/>
      <c r="AB74" s="21"/>
      <c r="AC74" s="21"/>
      <c r="AD74" s="21"/>
      <c r="AE74" s="21"/>
      <c r="AF74" s="21"/>
      <c r="AG74" s="21"/>
      <c r="AH74" s="21"/>
      <c r="AI74" s="21"/>
    </row>
    <row r="75" spans="1:35">
      <c r="A75" s="52" t="s">
        <v>109</v>
      </c>
      <c r="B75" s="627">
        <v>2023</v>
      </c>
      <c r="C75" s="122" t="s">
        <v>641</v>
      </c>
      <c r="D75" s="294" t="s">
        <v>149</v>
      </c>
      <c r="E75" s="637" t="s">
        <v>1399</v>
      </c>
      <c r="F75" s="631">
        <v>44449</v>
      </c>
      <c r="G75" s="627" t="s">
        <v>1874</v>
      </c>
      <c r="H75" s="294" t="s">
        <v>859</v>
      </c>
      <c r="I75" s="627" t="s">
        <v>473</v>
      </c>
      <c r="J75" s="627" t="s">
        <v>197</v>
      </c>
      <c r="K75" s="281" t="s">
        <v>780</v>
      </c>
      <c r="L75" s="294" t="s">
        <v>1871</v>
      </c>
      <c r="M75" s="44" t="s">
        <v>1872</v>
      </c>
      <c r="N75" s="294" t="s">
        <v>859</v>
      </c>
      <c r="O75" s="41"/>
      <c r="P75" s="334">
        <v>673</v>
      </c>
      <c r="Q75" s="334">
        <v>12</v>
      </c>
      <c r="R75" s="158" t="str">
        <f t="shared" si="6"/>
        <v>N/A</v>
      </c>
      <c r="S75" s="106" t="str">
        <f t="shared" si="7"/>
        <v>N/A</v>
      </c>
      <c r="T75" s="152" t="s">
        <v>1906</v>
      </c>
      <c r="U75" s="74"/>
      <c r="V75" s="74"/>
      <c r="W75" s="74"/>
      <c r="X75" s="21"/>
      <c r="Y75" s="21"/>
      <c r="Z75" s="21"/>
      <c r="AA75" s="21"/>
      <c r="AB75" s="21"/>
      <c r="AC75" s="21"/>
      <c r="AD75" s="21"/>
      <c r="AE75" s="21"/>
      <c r="AF75" s="21"/>
      <c r="AG75" s="21"/>
      <c r="AH75" s="21"/>
      <c r="AI75" s="21"/>
    </row>
    <row r="76" spans="1:35">
      <c r="A76" s="52" t="s">
        <v>109</v>
      </c>
      <c r="B76" s="627">
        <v>2023</v>
      </c>
      <c r="C76" s="122" t="s">
        <v>641</v>
      </c>
      <c r="D76" s="294" t="s">
        <v>149</v>
      </c>
      <c r="E76" s="637" t="s">
        <v>1399</v>
      </c>
      <c r="F76" s="631">
        <v>44449</v>
      </c>
      <c r="G76" s="627" t="s">
        <v>1891</v>
      </c>
      <c r="H76" s="294" t="s">
        <v>859</v>
      </c>
      <c r="I76" s="627" t="s">
        <v>473</v>
      </c>
      <c r="J76" s="627" t="s">
        <v>197</v>
      </c>
      <c r="K76" s="281" t="s">
        <v>780</v>
      </c>
      <c r="L76" s="294" t="s">
        <v>1871</v>
      </c>
      <c r="M76" s="294">
        <v>0</v>
      </c>
      <c r="N76" s="294" t="s">
        <v>859</v>
      </c>
      <c r="O76" s="41"/>
      <c r="P76" s="334">
        <v>103</v>
      </c>
      <c r="Q76" s="334">
        <v>4</v>
      </c>
      <c r="R76" s="158" t="e">
        <f t="shared" si="6"/>
        <v>#DIV/0!</v>
      </c>
      <c r="S76" s="106" t="e">
        <f t="shared" si="7"/>
        <v>#DIV/0!</v>
      </c>
      <c r="T76" s="152" t="s">
        <v>1907</v>
      </c>
      <c r="U76" s="74"/>
      <c r="V76" s="74"/>
      <c r="W76" s="74"/>
      <c r="X76" s="21"/>
      <c r="Y76" s="21"/>
      <c r="Z76" s="21"/>
      <c r="AA76" s="21"/>
      <c r="AB76" s="21"/>
      <c r="AC76" s="21"/>
      <c r="AD76" s="21"/>
      <c r="AE76" s="21"/>
      <c r="AF76" s="21"/>
      <c r="AG76" s="21"/>
      <c r="AH76" s="21"/>
      <c r="AI76" s="21"/>
    </row>
    <row r="77" spans="1:35">
      <c r="A77" s="52" t="s">
        <v>109</v>
      </c>
      <c r="B77" s="627">
        <v>2023</v>
      </c>
      <c r="C77" s="122" t="s">
        <v>641</v>
      </c>
      <c r="D77" s="294" t="s">
        <v>149</v>
      </c>
      <c r="E77" s="637" t="s">
        <v>1399</v>
      </c>
      <c r="F77" s="631">
        <v>44449</v>
      </c>
      <c r="G77" s="627" t="s">
        <v>297</v>
      </c>
      <c r="H77" s="294" t="s">
        <v>14</v>
      </c>
      <c r="I77" s="627" t="s">
        <v>473</v>
      </c>
      <c r="J77" s="627" t="s">
        <v>197</v>
      </c>
      <c r="K77" s="281" t="s">
        <v>1908</v>
      </c>
      <c r="L77" s="294" t="s">
        <v>1871</v>
      </c>
      <c r="M77" s="44" t="s">
        <v>1872</v>
      </c>
      <c r="N77" s="294" t="s">
        <v>859</v>
      </c>
      <c r="O77" s="41"/>
      <c r="P77" s="334">
        <v>434</v>
      </c>
      <c r="Q77" s="334">
        <v>10</v>
      </c>
      <c r="R77" s="158" t="str">
        <f t="shared" si="6"/>
        <v>N/A</v>
      </c>
      <c r="S77" s="106" t="str">
        <f t="shared" si="7"/>
        <v>N/A</v>
      </c>
      <c r="T77" s="160"/>
      <c r="U77" s="74"/>
      <c r="V77" s="74"/>
      <c r="W77" s="74"/>
      <c r="X77" s="21"/>
      <c r="Y77" s="21"/>
      <c r="Z77" s="21"/>
      <c r="AA77" s="21"/>
      <c r="AB77" s="21"/>
      <c r="AC77" s="21"/>
      <c r="AD77" s="21"/>
      <c r="AE77" s="21"/>
      <c r="AF77" s="21"/>
      <c r="AG77" s="21"/>
      <c r="AH77" s="21"/>
      <c r="AI77" s="21"/>
    </row>
    <row r="78" spans="1:35">
      <c r="A78" s="52" t="s">
        <v>109</v>
      </c>
      <c r="B78" s="627">
        <v>2023</v>
      </c>
      <c r="C78" s="122" t="s">
        <v>641</v>
      </c>
      <c r="D78" s="294" t="s">
        <v>149</v>
      </c>
      <c r="E78" s="637" t="s">
        <v>1399</v>
      </c>
      <c r="F78" s="631">
        <v>44449</v>
      </c>
      <c r="G78" s="627" t="s">
        <v>299</v>
      </c>
      <c r="H78" s="294" t="s">
        <v>859</v>
      </c>
      <c r="I78" s="627" t="s">
        <v>473</v>
      </c>
      <c r="J78" s="627" t="s">
        <v>197</v>
      </c>
      <c r="K78" s="281" t="s">
        <v>1908</v>
      </c>
      <c r="L78" s="294" t="s">
        <v>1871</v>
      </c>
      <c r="M78" s="44" t="s">
        <v>1872</v>
      </c>
      <c r="N78" s="294" t="s">
        <v>859</v>
      </c>
      <c r="O78" s="41"/>
      <c r="P78" s="334">
        <v>434</v>
      </c>
      <c r="Q78" s="334">
        <v>10</v>
      </c>
      <c r="R78" s="158" t="str">
        <f t="shared" si="6"/>
        <v>N/A</v>
      </c>
      <c r="S78" s="106" t="str">
        <f t="shared" si="7"/>
        <v>N/A</v>
      </c>
      <c r="T78" s="160"/>
      <c r="U78" s="74"/>
      <c r="V78" s="74"/>
      <c r="W78" s="74"/>
      <c r="X78" s="21"/>
      <c r="Y78" s="21"/>
      <c r="Z78" s="21"/>
      <c r="AA78" s="21"/>
      <c r="AB78" s="21"/>
      <c r="AC78" s="21"/>
      <c r="AD78" s="21"/>
      <c r="AE78" s="21"/>
      <c r="AF78" s="21"/>
      <c r="AG78" s="21"/>
      <c r="AH78" s="21"/>
      <c r="AI78" s="21"/>
    </row>
    <row r="79" spans="1:35">
      <c r="A79" s="52" t="s">
        <v>109</v>
      </c>
      <c r="B79" s="627">
        <v>2023</v>
      </c>
      <c r="C79" s="122" t="s">
        <v>641</v>
      </c>
      <c r="D79" s="294" t="s">
        <v>149</v>
      </c>
      <c r="E79" s="637" t="s">
        <v>1399</v>
      </c>
      <c r="F79" s="631">
        <v>44449</v>
      </c>
      <c r="G79" s="627" t="s">
        <v>301</v>
      </c>
      <c r="H79" s="294" t="s">
        <v>859</v>
      </c>
      <c r="I79" s="627" t="s">
        <v>473</v>
      </c>
      <c r="J79" s="627" t="s">
        <v>197</v>
      </c>
      <c r="K79" s="281" t="s">
        <v>1908</v>
      </c>
      <c r="L79" s="294" t="s">
        <v>1871</v>
      </c>
      <c r="M79" s="44" t="s">
        <v>1872</v>
      </c>
      <c r="N79" s="294" t="s">
        <v>859</v>
      </c>
      <c r="O79" s="41"/>
      <c r="P79" s="334">
        <v>434</v>
      </c>
      <c r="Q79" s="334">
        <v>10</v>
      </c>
      <c r="R79" s="158" t="str">
        <f t="shared" si="6"/>
        <v>N/A</v>
      </c>
      <c r="S79" s="106" t="str">
        <f t="shared" si="7"/>
        <v>N/A</v>
      </c>
      <c r="T79" s="160"/>
      <c r="U79" s="74"/>
      <c r="V79" s="74"/>
      <c r="W79" s="74"/>
      <c r="X79" s="21"/>
      <c r="Y79" s="21"/>
      <c r="Z79" s="21"/>
      <c r="AA79" s="21"/>
      <c r="AB79" s="21"/>
      <c r="AC79" s="21"/>
      <c r="AD79" s="21"/>
      <c r="AE79" s="21"/>
      <c r="AF79" s="21"/>
      <c r="AG79" s="21"/>
      <c r="AH79" s="21"/>
      <c r="AI79" s="21"/>
    </row>
    <row r="80" spans="1:35">
      <c r="A80" s="52" t="s">
        <v>109</v>
      </c>
      <c r="B80" s="627">
        <v>2023</v>
      </c>
      <c r="C80" s="122" t="s">
        <v>641</v>
      </c>
      <c r="D80" s="294" t="s">
        <v>149</v>
      </c>
      <c r="E80" s="637" t="s">
        <v>1399</v>
      </c>
      <c r="F80" s="631">
        <v>44449</v>
      </c>
      <c r="G80" s="627" t="s">
        <v>1874</v>
      </c>
      <c r="H80" s="294" t="s">
        <v>859</v>
      </c>
      <c r="I80" s="627" t="s">
        <v>473</v>
      </c>
      <c r="J80" s="627" t="s">
        <v>197</v>
      </c>
      <c r="K80" s="281" t="s">
        <v>1908</v>
      </c>
      <c r="L80" s="294" t="s">
        <v>1871</v>
      </c>
      <c r="M80" s="44" t="s">
        <v>1872</v>
      </c>
      <c r="N80" s="294" t="s">
        <v>859</v>
      </c>
      <c r="O80" s="41"/>
      <c r="P80" s="334">
        <v>434</v>
      </c>
      <c r="Q80" s="334">
        <v>10</v>
      </c>
      <c r="R80" s="158" t="str">
        <f t="shared" si="6"/>
        <v>N/A</v>
      </c>
      <c r="S80" s="106" t="str">
        <f t="shared" si="7"/>
        <v>N/A</v>
      </c>
      <c r="T80" s="160"/>
      <c r="U80" s="74"/>
      <c r="V80" s="74"/>
      <c r="W80" s="74"/>
      <c r="X80" s="21"/>
      <c r="Y80" s="21"/>
      <c r="Z80" s="21"/>
      <c r="AA80" s="21"/>
      <c r="AB80" s="21"/>
      <c r="AC80" s="21"/>
      <c r="AD80" s="21"/>
      <c r="AE80" s="21"/>
      <c r="AF80" s="21"/>
      <c r="AG80" s="21"/>
      <c r="AH80" s="21"/>
      <c r="AI80" s="21"/>
    </row>
    <row r="81" spans="1:35">
      <c r="A81" s="52" t="s">
        <v>109</v>
      </c>
      <c r="B81" s="627">
        <v>2023</v>
      </c>
      <c r="C81" s="122" t="s">
        <v>641</v>
      </c>
      <c r="D81" s="294" t="s">
        <v>149</v>
      </c>
      <c r="E81" s="637" t="s">
        <v>1399</v>
      </c>
      <c r="F81" s="631">
        <v>44449</v>
      </c>
      <c r="G81" s="627" t="s">
        <v>1891</v>
      </c>
      <c r="H81" s="294" t="s">
        <v>859</v>
      </c>
      <c r="I81" s="627" t="s">
        <v>473</v>
      </c>
      <c r="J81" s="627" t="s">
        <v>197</v>
      </c>
      <c r="K81" s="281" t="s">
        <v>1908</v>
      </c>
      <c r="L81" s="294" t="s">
        <v>1871</v>
      </c>
      <c r="M81" s="294">
        <v>0</v>
      </c>
      <c r="N81" s="294" t="s">
        <v>859</v>
      </c>
      <c r="O81" s="41"/>
      <c r="P81" s="334">
        <v>0</v>
      </c>
      <c r="Q81" s="334">
        <v>0</v>
      </c>
      <c r="R81" s="158" t="e">
        <f t="shared" si="6"/>
        <v>#DIV/0!</v>
      </c>
      <c r="S81" s="106" t="e">
        <f t="shared" si="7"/>
        <v>#DIV/0!</v>
      </c>
      <c r="T81" s="160" t="s">
        <v>1899</v>
      </c>
      <c r="U81" s="74"/>
      <c r="V81" s="74"/>
      <c r="W81" s="74"/>
      <c r="X81" s="21"/>
      <c r="Y81" s="21"/>
      <c r="Z81" s="21"/>
      <c r="AA81" s="21"/>
      <c r="AB81" s="21"/>
      <c r="AC81" s="21"/>
      <c r="AD81" s="21"/>
      <c r="AE81" s="21"/>
      <c r="AF81" s="21"/>
      <c r="AG81" s="21"/>
      <c r="AH81" s="21"/>
      <c r="AI81" s="21"/>
    </row>
    <row r="82" spans="1:35">
      <c r="A82" s="52" t="s">
        <v>109</v>
      </c>
      <c r="B82" s="627">
        <v>2023</v>
      </c>
      <c r="C82" s="122" t="s">
        <v>641</v>
      </c>
      <c r="D82" s="294" t="s">
        <v>149</v>
      </c>
      <c r="E82" s="637" t="s">
        <v>1413</v>
      </c>
      <c r="F82" s="631">
        <v>44354</v>
      </c>
      <c r="G82" s="627" t="s">
        <v>301</v>
      </c>
      <c r="H82" s="294" t="s">
        <v>859</v>
      </c>
      <c r="I82" s="627" t="s">
        <v>473</v>
      </c>
      <c r="J82" s="627" t="s">
        <v>197</v>
      </c>
      <c r="K82" s="39" t="s">
        <v>749</v>
      </c>
      <c r="L82" s="294" t="s">
        <v>1871</v>
      </c>
      <c r="M82" s="44" t="s">
        <v>1872</v>
      </c>
      <c r="N82" s="294" t="s">
        <v>859</v>
      </c>
      <c r="O82" s="41" t="s">
        <v>1909</v>
      </c>
      <c r="P82" s="334">
        <v>6048</v>
      </c>
      <c r="Q82" s="334">
        <v>73</v>
      </c>
      <c r="R82" s="158" t="str">
        <f t="shared" si="6"/>
        <v>N/A</v>
      </c>
      <c r="S82" s="106" t="str">
        <f t="shared" si="7"/>
        <v>N/A</v>
      </c>
      <c r="T82" s="160"/>
      <c r="U82" s="74"/>
      <c r="V82" s="74"/>
      <c r="W82" s="74"/>
      <c r="X82" s="21"/>
      <c r="Y82" s="21"/>
      <c r="Z82" s="21"/>
      <c r="AA82" s="21"/>
      <c r="AB82" s="21"/>
      <c r="AC82" s="21"/>
      <c r="AD82" s="21"/>
      <c r="AE82" s="21"/>
      <c r="AF82" s="21"/>
      <c r="AG82" s="21"/>
      <c r="AH82" s="21"/>
      <c r="AI82" s="21"/>
    </row>
    <row r="83" spans="1:35">
      <c r="A83" s="52" t="s">
        <v>109</v>
      </c>
      <c r="B83" s="627">
        <v>2023</v>
      </c>
      <c r="C83" s="122" t="s">
        <v>641</v>
      </c>
      <c r="D83" s="294" t="s">
        <v>149</v>
      </c>
      <c r="E83" s="637" t="s">
        <v>1413</v>
      </c>
      <c r="F83" s="627" t="s">
        <v>1415</v>
      </c>
      <c r="G83" s="627" t="s">
        <v>301</v>
      </c>
      <c r="H83" s="294" t="s">
        <v>859</v>
      </c>
      <c r="I83" s="627" t="s">
        <v>473</v>
      </c>
      <c r="J83" s="627" t="s">
        <v>197</v>
      </c>
      <c r="K83" s="39" t="s">
        <v>749</v>
      </c>
      <c r="L83" s="294" t="s">
        <v>1871</v>
      </c>
      <c r="M83" s="44" t="s">
        <v>1872</v>
      </c>
      <c r="N83" s="294" t="s">
        <v>859</v>
      </c>
      <c r="O83" s="41" t="s">
        <v>1883</v>
      </c>
      <c r="P83" s="334">
        <v>3729</v>
      </c>
      <c r="Q83" s="334">
        <v>37</v>
      </c>
      <c r="R83" s="158" t="str">
        <f t="shared" si="6"/>
        <v>N/A</v>
      </c>
      <c r="S83" s="106" t="str">
        <f t="shared" si="7"/>
        <v>N/A</v>
      </c>
      <c r="T83" s="160"/>
      <c r="U83" s="74"/>
      <c r="V83" s="74"/>
      <c r="W83" s="74"/>
      <c r="X83" s="21"/>
      <c r="Y83" s="21"/>
      <c r="Z83" s="21"/>
      <c r="AA83" s="21"/>
      <c r="AB83" s="21"/>
      <c r="AC83" s="21"/>
      <c r="AD83" s="21"/>
      <c r="AE83" s="21"/>
      <c r="AF83" s="21"/>
      <c r="AG83" s="21"/>
      <c r="AH83" s="21"/>
      <c r="AI83" s="21"/>
    </row>
    <row r="84" spans="1:35">
      <c r="A84" s="52" t="s">
        <v>109</v>
      </c>
      <c r="B84" s="627">
        <v>2023</v>
      </c>
      <c r="C84" s="122" t="s">
        <v>641</v>
      </c>
      <c r="D84" s="294" t="s">
        <v>149</v>
      </c>
      <c r="E84" s="637" t="s">
        <v>1413</v>
      </c>
      <c r="F84" s="627" t="s">
        <v>1415</v>
      </c>
      <c r="G84" s="627" t="s">
        <v>301</v>
      </c>
      <c r="H84" s="294" t="s">
        <v>859</v>
      </c>
      <c r="I84" s="627" t="s">
        <v>473</v>
      </c>
      <c r="J84" s="627" t="s">
        <v>197</v>
      </c>
      <c r="K84" s="39" t="s">
        <v>749</v>
      </c>
      <c r="L84" s="294" t="s">
        <v>1871</v>
      </c>
      <c r="M84" s="44" t="s">
        <v>1872</v>
      </c>
      <c r="N84" s="294" t="s">
        <v>859</v>
      </c>
      <c r="O84" s="41" t="s">
        <v>1910</v>
      </c>
      <c r="P84" s="334">
        <v>691</v>
      </c>
      <c r="Q84" s="334">
        <v>10</v>
      </c>
      <c r="R84" s="158" t="str">
        <f t="shared" si="6"/>
        <v>N/A</v>
      </c>
      <c r="S84" s="106" t="str">
        <f t="shared" si="7"/>
        <v>N/A</v>
      </c>
      <c r="T84" s="160"/>
      <c r="U84" s="74"/>
      <c r="V84" s="74"/>
      <c r="W84" s="74"/>
      <c r="X84" s="21"/>
      <c r="Y84" s="21"/>
      <c r="Z84" s="21"/>
      <c r="AA84" s="21"/>
      <c r="AB84" s="21"/>
      <c r="AC84" s="21"/>
      <c r="AD84" s="21"/>
      <c r="AE84" s="21"/>
      <c r="AF84" s="21"/>
      <c r="AG84" s="21"/>
      <c r="AH84" s="21"/>
      <c r="AI84" s="21"/>
    </row>
    <row r="85" spans="1:35">
      <c r="A85" s="52" t="s">
        <v>109</v>
      </c>
      <c r="B85" s="627">
        <v>2023</v>
      </c>
      <c r="C85" s="122" t="s">
        <v>641</v>
      </c>
      <c r="D85" s="294" t="s">
        <v>149</v>
      </c>
      <c r="E85" s="637" t="s">
        <v>1413</v>
      </c>
      <c r="F85" s="627" t="s">
        <v>1415</v>
      </c>
      <c r="G85" s="627" t="s">
        <v>301</v>
      </c>
      <c r="H85" s="294" t="s">
        <v>859</v>
      </c>
      <c r="I85" s="627" t="s">
        <v>473</v>
      </c>
      <c r="J85" s="627" t="s">
        <v>197</v>
      </c>
      <c r="K85" s="39" t="s">
        <v>749</v>
      </c>
      <c r="L85" s="294" t="s">
        <v>1871</v>
      </c>
      <c r="M85" s="44" t="s">
        <v>1872</v>
      </c>
      <c r="N85" s="294" t="s">
        <v>859</v>
      </c>
      <c r="O85" s="41" t="s">
        <v>1911</v>
      </c>
      <c r="P85" s="334">
        <v>1099</v>
      </c>
      <c r="Q85" s="334">
        <v>25</v>
      </c>
      <c r="R85" s="158" t="str">
        <f t="shared" si="6"/>
        <v>N/A</v>
      </c>
      <c r="S85" s="106" t="str">
        <f t="shared" si="7"/>
        <v>N/A</v>
      </c>
      <c r="T85" s="160"/>
      <c r="U85" s="74"/>
      <c r="V85" s="74"/>
      <c r="W85" s="74"/>
      <c r="X85" s="21"/>
      <c r="Y85" s="21"/>
      <c r="Z85" s="21"/>
      <c r="AA85" s="21"/>
      <c r="AB85" s="21"/>
      <c r="AC85" s="21"/>
      <c r="AD85" s="21"/>
      <c r="AE85" s="21"/>
      <c r="AF85" s="21"/>
      <c r="AG85" s="21"/>
      <c r="AH85" s="21"/>
      <c r="AI85" s="21"/>
    </row>
    <row r="86" spans="1:35">
      <c r="A86" s="52" t="s">
        <v>109</v>
      </c>
      <c r="B86" s="627">
        <v>2023</v>
      </c>
      <c r="C86" s="122" t="s">
        <v>641</v>
      </c>
      <c r="D86" s="294" t="s">
        <v>149</v>
      </c>
      <c r="E86" s="637" t="s">
        <v>1420</v>
      </c>
      <c r="F86" s="627" t="s">
        <v>1345</v>
      </c>
      <c r="G86" s="627" t="s">
        <v>297</v>
      </c>
      <c r="H86" s="294" t="s">
        <v>859</v>
      </c>
      <c r="I86" s="627" t="s">
        <v>475</v>
      </c>
      <c r="J86" s="627" t="s">
        <v>199</v>
      </c>
      <c r="K86" s="281" t="s">
        <v>1876</v>
      </c>
      <c r="L86" s="294" t="s">
        <v>1877</v>
      </c>
      <c r="M86" s="294">
        <v>75</v>
      </c>
      <c r="N86" s="294" t="s">
        <v>859</v>
      </c>
      <c r="O86" s="41"/>
      <c r="P86" s="334">
        <v>145</v>
      </c>
      <c r="Q86" s="334">
        <v>3</v>
      </c>
      <c r="R86" s="158">
        <f t="shared" si="6"/>
        <v>193.33333333333334</v>
      </c>
      <c r="S86" s="106" t="str">
        <f t="shared" si="7"/>
        <v>X</v>
      </c>
      <c r="T86" s="152" t="s">
        <v>1912</v>
      </c>
      <c r="U86" s="74"/>
      <c r="V86" s="74"/>
      <c r="W86" s="74"/>
      <c r="X86" s="21"/>
      <c r="Y86" s="21"/>
      <c r="Z86" s="21"/>
      <c r="AA86" s="21"/>
      <c r="AB86" s="21"/>
      <c r="AC86" s="21"/>
      <c r="AD86" s="21"/>
      <c r="AE86" s="21"/>
      <c r="AF86" s="21"/>
      <c r="AG86" s="21"/>
      <c r="AH86" s="21"/>
      <c r="AI86" s="21"/>
    </row>
    <row r="87" spans="1:35">
      <c r="A87" s="52" t="s">
        <v>109</v>
      </c>
      <c r="B87" s="627">
        <v>2023</v>
      </c>
      <c r="C87" s="122" t="s">
        <v>641</v>
      </c>
      <c r="D87" s="294" t="s">
        <v>149</v>
      </c>
      <c r="E87" s="637" t="s">
        <v>1420</v>
      </c>
      <c r="F87" s="627" t="s">
        <v>1345</v>
      </c>
      <c r="G87" s="627" t="s">
        <v>299</v>
      </c>
      <c r="H87" s="294" t="s">
        <v>859</v>
      </c>
      <c r="I87" s="627" t="s">
        <v>475</v>
      </c>
      <c r="J87" s="627" t="s">
        <v>199</v>
      </c>
      <c r="K87" s="281" t="s">
        <v>1876</v>
      </c>
      <c r="L87" s="294" t="s">
        <v>1877</v>
      </c>
      <c r="M87" s="294">
        <v>75</v>
      </c>
      <c r="N87" s="294" t="s">
        <v>859</v>
      </c>
      <c r="O87" s="41"/>
      <c r="P87" s="334">
        <v>145</v>
      </c>
      <c r="Q87" s="334">
        <v>3</v>
      </c>
      <c r="R87" s="158">
        <f t="shared" si="6"/>
        <v>193.33333333333334</v>
      </c>
      <c r="S87" s="106" t="str">
        <f t="shared" si="7"/>
        <v>X</v>
      </c>
      <c r="T87" s="152" t="s">
        <v>1913</v>
      </c>
      <c r="U87" s="74"/>
      <c r="V87" s="74"/>
      <c r="W87" s="74"/>
      <c r="X87" s="21"/>
      <c r="Y87" s="21"/>
      <c r="Z87" s="21"/>
      <c r="AA87" s="21"/>
      <c r="AB87" s="21"/>
      <c r="AC87" s="21"/>
      <c r="AD87" s="21"/>
      <c r="AE87" s="21"/>
      <c r="AF87" s="21"/>
      <c r="AG87" s="21"/>
      <c r="AH87" s="21"/>
      <c r="AI87" s="21"/>
    </row>
    <row r="88" spans="1:35">
      <c r="A88" s="52" t="s">
        <v>109</v>
      </c>
      <c r="B88" s="627">
        <v>2023</v>
      </c>
      <c r="C88" s="122" t="s">
        <v>641</v>
      </c>
      <c r="D88" s="294" t="s">
        <v>149</v>
      </c>
      <c r="E88" s="637" t="s">
        <v>1420</v>
      </c>
      <c r="F88" s="627" t="s">
        <v>1345</v>
      </c>
      <c r="G88" s="627" t="s">
        <v>301</v>
      </c>
      <c r="H88" s="294" t="s">
        <v>859</v>
      </c>
      <c r="I88" s="627" t="s">
        <v>475</v>
      </c>
      <c r="J88" s="627" t="s">
        <v>199</v>
      </c>
      <c r="K88" s="281" t="s">
        <v>1876</v>
      </c>
      <c r="L88" s="294" t="s">
        <v>1877</v>
      </c>
      <c r="M88" s="294">
        <v>75</v>
      </c>
      <c r="N88" s="294" t="s">
        <v>859</v>
      </c>
      <c r="O88" s="41"/>
      <c r="P88" s="334">
        <v>145</v>
      </c>
      <c r="Q88" s="334">
        <v>3</v>
      </c>
      <c r="R88" s="158">
        <f t="shared" si="6"/>
        <v>193.33333333333334</v>
      </c>
      <c r="S88" s="106" t="str">
        <f t="shared" si="7"/>
        <v>X</v>
      </c>
      <c r="T88" s="152" t="s">
        <v>1913</v>
      </c>
      <c r="U88" s="74"/>
      <c r="V88" s="74"/>
      <c r="W88" s="74"/>
      <c r="X88" s="21"/>
      <c r="Y88" s="21"/>
      <c r="Z88" s="21"/>
      <c r="AA88" s="21"/>
      <c r="AB88" s="21"/>
      <c r="AC88" s="21"/>
      <c r="AD88" s="21"/>
      <c r="AE88" s="21"/>
      <c r="AF88" s="21"/>
      <c r="AG88" s="21"/>
      <c r="AH88" s="21"/>
      <c r="AI88" s="21"/>
    </row>
    <row r="89" spans="1:35">
      <c r="A89" s="52" t="s">
        <v>109</v>
      </c>
      <c r="B89" s="627">
        <v>2023</v>
      </c>
      <c r="C89" s="122" t="s">
        <v>641</v>
      </c>
      <c r="D89" s="294" t="s">
        <v>149</v>
      </c>
      <c r="E89" s="637" t="s">
        <v>1420</v>
      </c>
      <c r="F89" s="627" t="s">
        <v>1345</v>
      </c>
      <c r="G89" s="627" t="s">
        <v>1874</v>
      </c>
      <c r="H89" s="294" t="s">
        <v>859</v>
      </c>
      <c r="I89" s="627" t="s">
        <v>475</v>
      </c>
      <c r="J89" s="627" t="s">
        <v>199</v>
      </c>
      <c r="K89" s="281" t="s">
        <v>1876</v>
      </c>
      <c r="L89" s="294" t="s">
        <v>1877</v>
      </c>
      <c r="M89" s="294">
        <v>75</v>
      </c>
      <c r="N89" s="294" t="s">
        <v>859</v>
      </c>
      <c r="O89" s="41"/>
      <c r="P89" s="334">
        <v>145</v>
      </c>
      <c r="Q89" s="334">
        <v>3</v>
      </c>
      <c r="R89" s="158">
        <f t="shared" si="6"/>
        <v>193.33333333333334</v>
      </c>
      <c r="S89" s="106" t="str">
        <f t="shared" si="7"/>
        <v>X</v>
      </c>
      <c r="T89" s="152" t="s">
        <v>1914</v>
      </c>
      <c r="U89" s="74"/>
      <c r="V89" s="74"/>
      <c r="W89" s="74"/>
      <c r="X89" s="21"/>
      <c r="Y89" s="21"/>
      <c r="Z89" s="21"/>
      <c r="AA89" s="21"/>
      <c r="AB89" s="21"/>
      <c r="AC89" s="21"/>
      <c r="AD89" s="21"/>
      <c r="AE89" s="21"/>
      <c r="AF89" s="21"/>
      <c r="AG89" s="21"/>
      <c r="AH89" s="21"/>
      <c r="AI89" s="21"/>
    </row>
    <row r="90" spans="1:35">
      <c r="A90" s="52" t="s">
        <v>109</v>
      </c>
      <c r="B90" s="627">
        <v>2023</v>
      </c>
      <c r="C90" s="122" t="s">
        <v>641</v>
      </c>
      <c r="D90" s="294" t="s">
        <v>149</v>
      </c>
      <c r="E90" s="637" t="s">
        <v>1420</v>
      </c>
      <c r="F90" s="627" t="s">
        <v>1345</v>
      </c>
      <c r="G90" s="627" t="s">
        <v>297</v>
      </c>
      <c r="H90" s="294" t="s">
        <v>859</v>
      </c>
      <c r="I90" s="627" t="s">
        <v>473</v>
      </c>
      <c r="J90" s="627" t="s">
        <v>197</v>
      </c>
      <c r="K90" s="39" t="s">
        <v>749</v>
      </c>
      <c r="L90" s="294" t="s">
        <v>1871</v>
      </c>
      <c r="M90" s="44" t="s">
        <v>1872</v>
      </c>
      <c r="N90" s="294" t="s">
        <v>859</v>
      </c>
      <c r="O90" s="41" t="s">
        <v>1883</v>
      </c>
      <c r="P90" s="334">
        <v>162</v>
      </c>
      <c r="Q90" s="334">
        <v>32</v>
      </c>
      <c r="R90" s="158" t="str">
        <f t="shared" si="6"/>
        <v>N/A</v>
      </c>
      <c r="S90" s="106" t="str">
        <f t="shared" si="7"/>
        <v>N/A</v>
      </c>
      <c r="T90" s="160"/>
      <c r="U90" s="74"/>
      <c r="V90" s="74"/>
      <c r="W90" s="74"/>
      <c r="X90" s="21"/>
      <c r="Y90" s="21"/>
      <c r="Z90" s="21"/>
      <c r="AA90" s="21"/>
      <c r="AB90" s="21"/>
      <c r="AC90" s="21"/>
      <c r="AD90" s="21"/>
      <c r="AE90" s="21"/>
      <c r="AF90" s="21"/>
      <c r="AG90" s="21"/>
      <c r="AH90" s="21"/>
      <c r="AI90" s="21"/>
    </row>
    <row r="91" spans="1:35">
      <c r="A91" s="52" t="s">
        <v>109</v>
      </c>
      <c r="B91" s="627">
        <v>2023</v>
      </c>
      <c r="C91" s="122" t="s">
        <v>641</v>
      </c>
      <c r="D91" s="294" t="s">
        <v>149</v>
      </c>
      <c r="E91" s="637" t="s">
        <v>1420</v>
      </c>
      <c r="F91" s="627" t="s">
        <v>1345</v>
      </c>
      <c r="G91" s="627" t="s">
        <v>299</v>
      </c>
      <c r="H91" s="294" t="s">
        <v>859</v>
      </c>
      <c r="I91" s="627" t="s">
        <v>473</v>
      </c>
      <c r="J91" s="627" t="s">
        <v>197</v>
      </c>
      <c r="K91" s="39" t="s">
        <v>749</v>
      </c>
      <c r="L91" s="294" t="s">
        <v>1871</v>
      </c>
      <c r="M91" s="44" t="s">
        <v>1872</v>
      </c>
      <c r="N91" s="294" t="s">
        <v>859</v>
      </c>
      <c r="O91" s="41" t="s">
        <v>1883</v>
      </c>
      <c r="P91" s="334">
        <v>163</v>
      </c>
      <c r="Q91" s="334">
        <v>32</v>
      </c>
      <c r="R91" s="158" t="str">
        <f t="shared" si="6"/>
        <v>N/A</v>
      </c>
      <c r="S91" s="106" t="str">
        <f t="shared" si="7"/>
        <v>N/A</v>
      </c>
      <c r="T91" s="160"/>
      <c r="U91" s="74"/>
      <c r="V91" s="74"/>
      <c r="W91" s="74"/>
      <c r="X91" s="21"/>
      <c r="Y91" s="21"/>
      <c r="Z91" s="21"/>
      <c r="AA91" s="21"/>
      <c r="AB91" s="21"/>
      <c r="AC91" s="21"/>
      <c r="AD91" s="21"/>
      <c r="AE91" s="21"/>
      <c r="AF91" s="21"/>
      <c r="AG91" s="21"/>
      <c r="AH91" s="21"/>
      <c r="AI91" s="21"/>
    </row>
    <row r="92" spans="1:35">
      <c r="A92" s="52" t="s">
        <v>109</v>
      </c>
      <c r="B92" s="627">
        <v>2023</v>
      </c>
      <c r="C92" s="122" t="s">
        <v>641</v>
      </c>
      <c r="D92" s="294" t="s">
        <v>149</v>
      </c>
      <c r="E92" s="637" t="s">
        <v>1420</v>
      </c>
      <c r="F92" s="627" t="s">
        <v>1345</v>
      </c>
      <c r="G92" s="627" t="s">
        <v>301</v>
      </c>
      <c r="H92" s="294" t="s">
        <v>859</v>
      </c>
      <c r="I92" s="627" t="s">
        <v>473</v>
      </c>
      <c r="J92" s="627" t="s">
        <v>197</v>
      </c>
      <c r="K92" s="39" t="s">
        <v>749</v>
      </c>
      <c r="L92" s="294" t="s">
        <v>1871</v>
      </c>
      <c r="M92" s="44" t="s">
        <v>1872</v>
      </c>
      <c r="N92" s="294" t="s">
        <v>859</v>
      </c>
      <c r="O92" s="41" t="s">
        <v>1883</v>
      </c>
      <c r="P92" s="334">
        <v>162</v>
      </c>
      <c r="Q92" s="334">
        <v>32</v>
      </c>
      <c r="R92" s="158" t="str">
        <f t="shared" si="6"/>
        <v>N/A</v>
      </c>
      <c r="S92" s="106" t="str">
        <f t="shared" si="7"/>
        <v>N/A</v>
      </c>
      <c r="T92" s="160"/>
      <c r="U92" s="74"/>
      <c r="V92" s="74"/>
      <c r="W92" s="74"/>
      <c r="X92" s="21"/>
      <c r="Y92" s="21"/>
      <c r="Z92" s="21"/>
      <c r="AA92" s="21"/>
      <c r="AB92" s="21"/>
      <c r="AC92" s="21"/>
      <c r="AD92" s="21"/>
      <c r="AE92" s="21"/>
      <c r="AF92" s="21"/>
      <c r="AG92" s="21"/>
      <c r="AH92" s="21"/>
      <c r="AI92" s="21"/>
    </row>
    <row r="93" spans="1:35">
      <c r="A93" s="52" t="s">
        <v>109</v>
      </c>
      <c r="B93" s="627">
        <v>2023</v>
      </c>
      <c r="C93" s="122" t="s">
        <v>641</v>
      </c>
      <c r="D93" s="294" t="s">
        <v>149</v>
      </c>
      <c r="E93" s="637" t="s">
        <v>1420</v>
      </c>
      <c r="F93" s="627" t="s">
        <v>1345</v>
      </c>
      <c r="G93" s="627" t="s">
        <v>1874</v>
      </c>
      <c r="H93" s="294" t="s">
        <v>859</v>
      </c>
      <c r="I93" s="627" t="s">
        <v>473</v>
      </c>
      <c r="J93" s="627" t="s">
        <v>197</v>
      </c>
      <c r="K93" s="39" t="s">
        <v>749</v>
      </c>
      <c r="L93" s="294" t="s">
        <v>1871</v>
      </c>
      <c r="M93" s="44" t="s">
        <v>1872</v>
      </c>
      <c r="N93" s="294" t="s">
        <v>859</v>
      </c>
      <c r="O93" s="41" t="s">
        <v>1883</v>
      </c>
      <c r="P93" s="334">
        <v>123</v>
      </c>
      <c r="Q93" s="334">
        <v>25</v>
      </c>
      <c r="R93" s="158" t="str">
        <f t="shared" si="6"/>
        <v>N/A</v>
      </c>
      <c r="S93" s="106" t="str">
        <f t="shared" si="7"/>
        <v>N/A</v>
      </c>
      <c r="T93" s="160"/>
      <c r="U93" s="74"/>
      <c r="V93" s="74"/>
      <c r="W93" s="74"/>
      <c r="X93" s="21"/>
      <c r="Y93" s="21"/>
      <c r="Z93" s="21"/>
      <c r="AA93" s="21"/>
      <c r="AB93" s="21"/>
      <c r="AC93" s="21"/>
      <c r="AD93" s="21"/>
      <c r="AE93" s="21"/>
      <c r="AF93" s="21"/>
      <c r="AG93" s="21"/>
      <c r="AH93" s="21"/>
      <c r="AI93" s="21"/>
    </row>
    <row r="94" spans="1:35">
      <c r="A94" s="52" t="s">
        <v>109</v>
      </c>
      <c r="B94" s="627">
        <v>2023</v>
      </c>
      <c r="C94" s="122" t="s">
        <v>641</v>
      </c>
      <c r="D94" s="294" t="s">
        <v>149</v>
      </c>
      <c r="E94" s="637" t="s">
        <v>1420</v>
      </c>
      <c r="F94" s="627" t="s">
        <v>1345</v>
      </c>
      <c r="G94" s="627" t="s">
        <v>297</v>
      </c>
      <c r="H94" s="294" t="s">
        <v>859</v>
      </c>
      <c r="I94" s="627" t="s">
        <v>473</v>
      </c>
      <c r="J94" s="627" t="s">
        <v>197</v>
      </c>
      <c r="K94" s="39" t="s">
        <v>749</v>
      </c>
      <c r="L94" s="294" t="s">
        <v>1871</v>
      </c>
      <c r="M94" s="44" t="s">
        <v>1872</v>
      </c>
      <c r="N94" s="294" t="s">
        <v>859</v>
      </c>
      <c r="O94" s="41" t="s">
        <v>1885</v>
      </c>
      <c r="P94" s="334">
        <v>156</v>
      </c>
      <c r="Q94" s="334">
        <v>38</v>
      </c>
      <c r="R94" s="158" t="str">
        <f t="shared" si="6"/>
        <v>N/A</v>
      </c>
      <c r="S94" s="106" t="str">
        <f t="shared" si="7"/>
        <v>N/A</v>
      </c>
      <c r="T94" s="160"/>
      <c r="U94" s="74"/>
      <c r="V94" s="74"/>
      <c r="W94" s="74"/>
      <c r="X94" s="21"/>
      <c r="Y94" s="21"/>
      <c r="Z94" s="21"/>
      <c r="AA94" s="21"/>
      <c r="AB94" s="21"/>
      <c r="AC94" s="21"/>
      <c r="AD94" s="21"/>
      <c r="AE94" s="21"/>
      <c r="AF94" s="21"/>
      <c r="AG94" s="21"/>
      <c r="AH94" s="21"/>
      <c r="AI94" s="21"/>
    </row>
    <row r="95" spans="1:35">
      <c r="A95" s="52" t="s">
        <v>109</v>
      </c>
      <c r="B95" s="627">
        <v>2023</v>
      </c>
      <c r="C95" s="122" t="s">
        <v>641</v>
      </c>
      <c r="D95" s="294" t="s">
        <v>149</v>
      </c>
      <c r="E95" s="637" t="s">
        <v>1420</v>
      </c>
      <c r="F95" s="627" t="s">
        <v>1345</v>
      </c>
      <c r="G95" s="627" t="s">
        <v>299</v>
      </c>
      <c r="H95" s="294" t="s">
        <v>859</v>
      </c>
      <c r="I95" s="627" t="s">
        <v>473</v>
      </c>
      <c r="J95" s="627" t="s">
        <v>197</v>
      </c>
      <c r="K95" s="39" t="s">
        <v>749</v>
      </c>
      <c r="L95" s="294" t="s">
        <v>1871</v>
      </c>
      <c r="M95" s="44" t="s">
        <v>1872</v>
      </c>
      <c r="N95" s="294" t="s">
        <v>859</v>
      </c>
      <c r="O95" s="41" t="s">
        <v>1885</v>
      </c>
      <c r="P95" s="334">
        <v>156</v>
      </c>
      <c r="Q95" s="334">
        <v>38</v>
      </c>
      <c r="R95" s="158" t="str">
        <f t="shared" si="6"/>
        <v>N/A</v>
      </c>
      <c r="S95" s="106" t="str">
        <f t="shared" si="7"/>
        <v>N/A</v>
      </c>
      <c r="T95" s="160"/>
      <c r="U95" s="74"/>
      <c r="V95" s="74"/>
      <c r="W95" s="74"/>
      <c r="X95" s="21"/>
      <c r="Y95" s="21"/>
      <c r="Z95" s="21"/>
      <c r="AA95" s="21"/>
      <c r="AB95" s="21"/>
      <c r="AC95" s="21"/>
      <c r="AD95" s="21"/>
      <c r="AE95" s="21"/>
      <c r="AF95" s="21"/>
      <c r="AG95" s="21"/>
      <c r="AH95" s="21"/>
      <c r="AI95" s="21"/>
    </row>
    <row r="96" spans="1:35">
      <c r="A96" s="52" t="s">
        <v>109</v>
      </c>
      <c r="B96" s="627">
        <v>2023</v>
      </c>
      <c r="C96" s="122" t="s">
        <v>641</v>
      </c>
      <c r="D96" s="294" t="s">
        <v>149</v>
      </c>
      <c r="E96" s="637" t="s">
        <v>1420</v>
      </c>
      <c r="F96" s="627" t="s">
        <v>1345</v>
      </c>
      <c r="G96" s="627" t="s">
        <v>301</v>
      </c>
      <c r="H96" s="294" t="s">
        <v>859</v>
      </c>
      <c r="I96" s="627" t="s">
        <v>473</v>
      </c>
      <c r="J96" s="627" t="s">
        <v>197</v>
      </c>
      <c r="K96" s="39" t="s">
        <v>749</v>
      </c>
      <c r="L96" s="294" t="s">
        <v>1871</v>
      </c>
      <c r="M96" s="44" t="s">
        <v>1872</v>
      </c>
      <c r="N96" s="294" t="s">
        <v>859</v>
      </c>
      <c r="O96" s="41" t="s">
        <v>1885</v>
      </c>
      <c r="P96" s="334">
        <v>156</v>
      </c>
      <c r="Q96" s="334">
        <v>38</v>
      </c>
      <c r="R96" s="158" t="str">
        <f t="shared" si="6"/>
        <v>N/A</v>
      </c>
      <c r="S96" s="106" t="str">
        <f t="shared" si="7"/>
        <v>N/A</v>
      </c>
      <c r="T96" s="160"/>
      <c r="U96" s="74"/>
      <c r="V96" s="74"/>
      <c r="W96" s="74"/>
      <c r="X96" s="21"/>
      <c r="Y96" s="21"/>
      <c r="Z96" s="21"/>
      <c r="AA96" s="21"/>
      <c r="AB96" s="21"/>
      <c r="AC96" s="21"/>
      <c r="AD96" s="21"/>
      <c r="AE96" s="21"/>
      <c r="AF96" s="21"/>
      <c r="AG96" s="21"/>
      <c r="AH96" s="21"/>
      <c r="AI96" s="21"/>
    </row>
    <row r="97" spans="1:35">
      <c r="A97" s="52" t="s">
        <v>109</v>
      </c>
      <c r="B97" s="627">
        <v>2023</v>
      </c>
      <c r="C97" s="122" t="s">
        <v>641</v>
      </c>
      <c r="D97" s="294" t="s">
        <v>149</v>
      </c>
      <c r="E97" s="637" t="s">
        <v>1420</v>
      </c>
      <c r="F97" s="627" t="s">
        <v>1345</v>
      </c>
      <c r="G97" s="627" t="s">
        <v>1874</v>
      </c>
      <c r="H97" s="294" t="s">
        <v>859</v>
      </c>
      <c r="I97" s="627" t="s">
        <v>473</v>
      </c>
      <c r="J97" s="627" t="s">
        <v>197</v>
      </c>
      <c r="K97" s="39" t="s">
        <v>749</v>
      </c>
      <c r="L97" s="294" t="s">
        <v>1871</v>
      </c>
      <c r="M97" s="44" t="s">
        <v>1872</v>
      </c>
      <c r="N97" s="294" t="s">
        <v>859</v>
      </c>
      <c r="O97" s="41" t="s">
        <v>1885</v>
      </c>
      <c r="P97" s="334">
        <v>118</v>
      </c>
      <c r="Q97" s="334">
        <v>34</v>
      </c>
      <c r="R97" s="158" t="str">
        <f t="shared" si="6"/>
        <v>N/A</v>
      </c>
      <c r="S97" s="106" t="str">
        <f t="shared" si="7"/>
        <v>N/A</v>
      </c>
      <c r="T97" s="160"/>
      <c r="U97" s="74"/>
      <c r="V97" s="74"/>
      <c r="W97" s="74"/>
      <c r="X97" s="21"/>
      <c r="Y97" s="21"/>
      <c r="Z97" s="21"/>
      <c r="AA97" s="21"/>
      <c r="AB97" s="21"/>
      <c r="AC97" s="21"/>
      <c r="AD97" s="21"/>
      <c r="AE97" s="21"/>
      <c r="AF97" s="21"/>
      <c r="AG97" s="21"/>
      <c r="AH97" s="21"/>
      <c r="AI97" s="21"/>
    </row>
    <row r="98" spans="1:35">
      <c r="A98" s="52" t="s">
        <v>109</v>
      </c>
      <c r="B98" s="627">
        <v>2023</v>
      </c>
      <c r="C98" s="122" t="s">
        <v>641</v>
      </c>
      <c r="D98" s="294" t="s">
        <v>149</v>
      </c>
      <c r="E98" s="637" t="s">
        <v>1426</v>
      </c>
      <c r="F98" s="41" t="s">
        <v>1428</v>
      </c>
      <c r="G98" s="627" t="s">
        <v>297</v>
      </c>
      <c r="H98" s="294" t="s">
        <v>14</v>
      </c>
      <c r="I98" s="627" t="s">
        <v>475</v>
      </c>
      <c r="J98" s="627" t="s">
        <v>199</v>
      </c>
      <c r="K98" s="281" t="s">
        <v>1876</v>
      </c>
      <c r="L98" s="294" t="s">
        <v>1877</v>
      </c>
      <c r="M98" s="294">
        <v>600</v>
      </c>
      <c r="N98" s="294" t="s">
        <v>859</v>
      </c>
      <c r="O98" s="41"/>
      <c r="P98" s="335">
        <v>765</v>
      </c>
      <c r="Q98" s="335">
        <v>12</v>
      </c>
      <c r="R98" s="158">
        <f t="shared" si="6"/>
        <v>127.49999999999999</v>
      </c>
      <c r="S98" s="106" t="str">
        <f t="shared" si="7"/>
        <v/>
      </c>
      <c r="T98" s="160"/>
      <c r="U98" s="74"/>
      <c r="V98" s="74"/>
      <c r="W98" s="74"/>
      <c r="X98" s="21"/>
      <c r="Y98" s="21"/>
      <c r="Z98" s="21"/>
      <c r="AA98" s="21"/>
      <c r="AB98" s="21"/>
      <c r="AC98" s="21"/>
      <c r="AD98" s="21"/>
      <c r="AE98" s="21"/>
      <c r="AF98" s="21"/>
      <c r="AG98" s="21"/>
      <c r="AH98" s="21"/>
      <c r="AI98" s="21"/>
    </row>
    <row r="99" spans="1:35">
      <c r="A99" s="52" t="s">
        <v>109</v>
      </c>
      <c r="B99" s="627">
        <v>2023</v>
      </c>
      <c r="C99" s="122" t="s">
        <v>641</v>
      </c>
      <c r="D99" s="294" t="s">
        <v>149</v>
      </c>
      <c r="E99" s="637" t="s">
        <v>1426</v>
      </c>
      <c r="F99" s="41" t="s">
        <v>1428</v>
      </c>
      <c r="G99" s="627" t="s">
        <v>299</v>
      </c>
      <c r="H99" s="294" t="s">
        <v>14</v>
      </c>
      <c r="I99" s="627" t="s">
        <v>475</v>
      </c>
      <c r="J99" s="627" t="s">
        <v>199</v>
      </c>
      <c r="K99" s="281" t="s">
        <v>1876</v>
      </c>
      <c r="L99" s="294" t="s">
        <v>1877</v>
      </c>
      <c r="M99" s="294">
        <v>600</v>
      </c>
      <c r="N99" s="294" t="s">
        <v>859</v>
      </c>
      <c r="O99" s="41"/>
      <c r="P99" s="335">
        <v>765</v>
      </c>
      <c r="Q99" s="335">
        <v>12</v>
      </c>
      <c r="R99" s="158">
        <f t="shared" si="6"/>
        <v>127.49999999999999</v>
      </c>
      <c r="S99" s="106" t="str">
        <f t="shared" si="7"/>
        <v/>
      </c>
      <c r="T99" s="160"/>
      <c r="U99" s="74"/>
      <c r="V99" s="74"/>
      <c r="W99" s="74"/>
      <c r="X99" s="21"/>
      <c r="Y99" s="21"/>
      <c r="Z99" s="21"/>
      <c r="AA99" s="21"/>
      <c r="AB99" s="21"/>
      <c r="AC99" s="21"/>
      <c r="AD99" s="21"/>
      <c r="AE99" s="21"/>
      <c r="AF99" s="21"/>
      <c r="AG99" s="21"/>
      <c r="AH99" s="21"/>
      <c r="AI99" s="21"/>
    </row>
    <row r="100" spans="1:35">
      <c r="A100" s="52" t="s">
        <v>109</v>
      </c>
      <c r="B100" s="627">
        <v>2023</v>
      </c>
      <c r="C100" s="122" t="s">
        <v>641</v>
      </c>
      <c r="D100" s="294" t="s">
        <v>149</v>
      </c>
      <c r="E100" s="637" t="s">
        <v>1426</v>
      </c>
      <c r="F100" s="41" t="s">
        <v>1428</v>
      </c>
      <c r="G100" s="627" t="s">
        <v>301</v>
      </c>
      <c r="H100" s="294" t="s">
        <v>859</v>
      </c>
      <c r="I100" s="627" t="s">
        <v>475</v>
      </c>
      <c r="J100" s="627" t="s">
        <v>199</v>
      </c>
      <c r="K100" s="281" t="s">
        <v>1876</v>
      </c>
      <c r="L100" s="294" t="s">
        <v>1877</v>
      </c>
      <c r="M100" s="294">
        <v>600</v>
      </c>
      <c r="N100" s="294" t="s">
        <v>859</v>
      </c>
      <c r="O100" s="41"/>
      <c r="P100" s="335">
        <v>765</v>
      </c>
      <c r="Q100" s="335">
        <v>12</v>
      </c>
      <c r="R100" s="158">
        <f t="shared" si="6"/>
        <v>127.49999999999999</v>
      </c>
      <c r="S100" s="106" t="str">
        <f t="shared" si="7"/>
        <v/>
      </c>
      <c r="T100" s="160"/>
      <c r="U100" s="74"/>
      <c r="V100" s="74"/>
      <c r="W100" s="74"/>
      <c r="X100" s="21"/>
      <c r="Y100" s="21"/>
      <c r="Z100" s="21"/>
      <c r="AA100" s="21"/>
      <c r="AB100" s="21"/>
      <c r="AC100" s="21"/>
      <c r="AD100" s="21"/>
      <c r="AE100" s="21"/>
      <c r="AF100" s="21"/>
      <c r="AG100" s="21"/>
      <c r="AH100" s="21"/>
      <c r="AI100" s="21"/>
    </row>
    <row r="101" spans="1:35">
      <c r="A101" s="52" t="s">
        <v>109</v>
      </c>
      <c r="B101" s="627">
        <v>2023</v>
      </c>
      <c r="C101" s="122" t="s">
        <v>641</v>
      </c>
      <c r="D101" s="294" t="s">
        <v>149</v>
      </c>
      <c r="E101" s="637" t="s">
        <v>1426</v>
      </c>
      <c r="F101" s="41" t="s">
        <v>1428</v>
      </c>
      <c r="G101" s="627" t="s">
        <v>1874</v>
      </c>
      <c r="H101" s="294" t="s">
        <v>859</v>
      </c>
      <c r="I101" s="627" t="s">
        <v>475</v>
      </c>
      <c r="J101" s="627" t="s">
        <v>199</v>
      </c>
      <c r="K101" s="281" t="s">
        <v>1876</v>
      </c>
      <c r="L101" s="294" t="s">
        <v>1877</v>
      </c>
      <c r="M101" s="294">
        <v>600</v>
      </c>
      <c r="N101" s="294" t="s">
        <v>859</v>
      </c>
      <c r="O101" s="41"/>
      <c r="P101" s="335">
        <v>765</v>
      </c>
      <c r="Q101" s="335">
        <v>12</v>
      </c>
      <c r="R101" s="158">
        <f t="shared" si="6"/>
        <v>127.49999999999999</v>
      </c>
      <c r="S101" s="106" t="str">
        <f t="shared" si="7"/>
        <v/>
      </c>
      <c r="T101" s="160"/>
      <c r="U101" s="74"/>
      <c r="V101" s="74"/>
      <c r="W101" s="74"/>
      <c r="X101" s="21"/>
      <c r="Y101" s="21"/>
      <c r="Z101" s="21"/>
      <c r="AA101" s="21"/>
      <c r="AB101" s="21"/>
      <c r="AC101" s="21"/>
      <c r="AD101" s="21"/>
      <c r="AE101" s="21"/>
      <c r="AF101" s="21"/>
      <c r="AG101" s="21"/>
      <c r="AH101" s="21"/>
      <c r="AI101" s="21"/>
    </row>
    <row r="102" spans="1:35">
      <c r="A102" s="52" t="s">
        <v>109</v>
      </c>
      <c r="B102" s="627">
        <v>2023</v>
      </c>
      <c r="C102" s="122" t="s">
        <v>641</v>
      </c>
      <c r="D102" s="294" t="s">
        <v>149</v>
      </c>
      <c r="E102" s="637" t="s">
        <v>1426</v>
      </c>
      <c r="F102" s="41" t="s">
        <v>1428</v>
      </c>
      <c r="G102" s="627" t="s">
        <v>297</v>
      </c>
      <c r="H102" s="294" t="s">
        <v>14</v>
      </c>
      <c r="I102" s="627" t="s">
        <v>475</v>
      </c>
      <c r="J102" s="627" t="s">
        <v>199</v>
      </c>
      <c r="K102" s="281" t="s">
        <v>1889</v>
      </c>
      <c r="L102" s="294" t="s">
        <v>1877</v>
      </c>
      <c r="M102" s="294">
        <v>450</v>
      </c>
      <c r="N102" s="294" t="s">
        <v>859</v>
      </c>
      <c r="O102" s="41"/>
      <c r="P102" s="475">
        <v>431</v>
      </c>
      <c r="Q102" s="476">
        <v>3</v>
      </c>
      <c r="R102" s="158">
        <f t="shared" si="6"/>
        <v>95.777777777777771</v>
      </c>
      <c r="S102" s="106" t="str">
        <f t="shared" si="7"/>
        <v/>
      </c>
      <c r="T102" s="152"/>
      <c r="U102" s="74"/>
      <c r="V102" s="74"/>
      <c r="W102" s="74"/>
      <c r="X102" s="21"/>
      <c r="Y102" s="21"/>
      <c r="Z102" s="21"/>
      <c r="AA102" s="21"/>
      <c r="AB102" s="21"/>
      <c r="AC102" s="21"/>
      <c r="AD102" s="21"/>
      <c r="AE102" s="21"/>
      <c r="AF102" s="21"/>
      <c r="AG102" s="21"/>
      <c r="AH102" s="21"/>
      <c r="AI102" s="21"/>
    </row>
    <row r="103" spans="1:35">
      <c r="A103" s="52" t="s">
        <v>109</v>
      </c>
      <c r="B103" s="627">
        <v>2023</v>
      </c>
      <c r="C103" s="122" t="s">
        <v>641</v>
      </c>
      <c r="D103" s="294" t="s">
        <v>149</v>
      </c>
      <c r="E103" s="637" t="s">
        <v>1426</v>
      </c>
      <c r="F103" s="41" t="s">
        <v>1428</v>
      </c>
      <c r="G103" s="627" t="s">
        <v>299</v>
      </c>
      <c r="H103" s="294" t="s">
        <v>14</v>
      </c>
      <c r="I103" s="627" t="s">
        <v>475</v>
      </c>
      <c r="J103" s="627" t="s">
        <v>199</v>
      </c>
      <c r="K103" s="281" t="s">
        <v>1889</v>
      </c>
      <c r="L103" s="294" t="s">
        <v>1877</v>
      </c>
      <c r="M103" s="294">
        <v>450</v>
      </c>
      <c r="N103" s="294" t="s">
        <v>859</v>
      </c>
      <c r="O103" s="41" t="s">
        <v>1915</v>
      </c>
      <c r="P103" s="332">
        <v>431</v>
      </c>
      <c r="Q103" s="333">
        <v>3</v>
      </c>
      <c r="R103" s="158">
        <f t="shared" si="6"/>
        <v>95.777777777777771</v>
      </c>
      <c r="S103" s="106" t="str">
        <f t="shared" si="7"/>
        <v/>
      </c>
      <c r="T103" s="152"/>
      <c r="U103" s="74"/>
      <c r="V103" s="74"/>
      <c r="W103" s="74"/>
      <c r="X103" s="74"/>
      <c r="Y103" s="74"/>
      <c r="Z103" s="74"/>
      <c r="AA103" s="74"/>
      <c r="AB103" s="74"/>
      <c r="AC103" s="74"/>
      <c r="AD103" s="21"/>
      <c r="AE103" s="21"/>
      <c r="AF103" s="21"/>
      <c r="AG103" s="21"/>
      <c r="AH103" s="21"/>
      <c r="AI103" s="21"/>
    </row>
    <row r="104" spans="1:35">
      <c r="A104" s="52" t="s">
        <v>109</v>
      </c>
      <c r="B104" s="627">
        <v>2023</v>
      </c>
      <c r="C104" s="122" t="s">
        <v>641</v>
      </c>
      <c r="D104" s="294" t="s">
        <v>149</v>
      </c>
      <c r="E104" s="637" t="s">
        <v>1426</v>
      </c>
      <c r="F104" s="41" t="s">
        <v>1428</v>
      </c>
      <c r="G104" s="627" t="s">
        <v>301</v>
      </c>
      <c r="H104" s="294" t="s">
        <v>859</v>
      </c>
      <c r="I104" s="627" t="s">
        <v>475</v>
      </c>
      <c r="J104" s="627" t="s">
        <v>199</v>
      </c>
      <c r="K104" s="281" t="s">
        <v>1889</v>
      </c>
      <c r="L104" s="294" t="s">
        <v>1877</v>
      </c>
      <c r="M104" s="294">
        <v>450</v>
      </c>
      <c r="N104" s="294" t="s">
        <v>859</v>
      </c>
      <c r="O104" s="41"/>
      <c r="P104" s="332">
        <v>431</v>
      </c>
      <c r="Q104" s="333">
        <v>3</v>
      </c>
      <c r="R104" s="158">
        <f t="shared" si="6"/>
        <v>95.777777777777771</v>
      </c>
      <c r="S104" s="106" t="str">
        <f t="shared" si="7"/>
        <v/>
      </c>
      <c r="T104" s="152"/>
      <c r="U104" s="74"/>
      <c r="V104" s="74"/>
      <c r="W104" s="74"/>
      <c r="X104" s="74"/>
      <c r="Y104" s="74"/>
      <c r="Z104" s="74"/>
      <c r="AA104" s="74"/>
      <c r="AB104" s="74"/>
      <c r="AC104" s="74"/>
      <c r="AD104" s="21"/>
      <c r="AE104" s="21"/>
      <c r="AF104" s="21"/>
      <c r="AG104" s="21"/>
      <c r="AH104" s="21"/>
      <c r="AI104" s="21"/>
    </row>
    <row r="105" spans="1:35">
      <c r="A105" s="52" t="s">
        <v>109</v>
      </c>
      <c r="B105" s="627">
        <v>2023</v>
      </c>
      <c r="C105" s="122" t="s">
        <v>641</v>
      </c>
      <c r="D105" s="294" t="s">
        <v>149</v>
      </c>
      <c r="E105" s="637" t="s">
        <v>1426</v>
      </c>
      <c r="F105" s="41" t="s">
        <v>1428</v>
      </c>
      <c r="G105" s="627" t="s">
        <v>1874</v>
      </c>
      <c r="H105" s="294" t="s">
        <v>859</v>
      </c>
      <c r="I105" s="627" t="s">
        <v>475</v>
      </c>
      <c r="J105" s="627" t="s">
        <v>199</v>
      </c>
      <c r="K105" s="281" t="s">
        <v>1889</v>
      </c>
      <c r="L105" s="294" t="s">
        <v>1877</v>
      </c>
      <c r="M105" s="294">
        <v>450</v>
      </c>
      <c r="N105" s="294" t="s">
        <v>859</v>
      </c>
      <c r="O105" s="41"/>
      <c r="P105" s="332">
        <v>431</v>
      </c>
      <c r="Q105" s="333">
        <v>3</v>
      </c>
      <c r="R105" s="158">
        <f t="shared" si="6"/>
        <v>95.777777777777771</v>
      </c>
      <c r="S105" s="106" t="str">
        <f t="shared" si="7"/>
        <v/>
      </c>
      <c r="T105" s="152"/>
      <c r="U105" s="74"/>
      <c r="V105" s="74"/>
      <c r="W105" s="74"/>
      <c r="X105" s="74"/>
      <c r="Y105" s="74"/>
      <c r="Z105" s="74"/>
      <c r="AA105" s="74"/>
      <c r="AB105" s="74"/>
      <c r="AC105" s="74"/>
      <c r="AD105" s="21"/>
      <c r="AE105" s="21"/>
      <c r="AF105" s="21"/>
      <c r="AG105" s="21"/>
      <c r="AH105" s="21"/>
      <c r="AI105" s="21"/>
    </row>
    <row r="106" spans="1:35">
      <c r="A106" s="52" t="s">
        <v>109</v>
      </c>
      <c r="B106" s="627">
        <v>2023</v>
      </c>
      <c r="C106" s="122" t="s">
        <v>641</v>
      </c>
      <c r="D106" s="294" t="s">
        <v>149</v>
      </c>
      <c r="E106" s="637" t="s">
        <v>1426</v>
      </c>
      <c r="F106" s="41" t="s">
        <v>1428</v>
      </c>
      <c r="G106" s="627" t="s">
        <v>297</v>
      </c>
      <c r="H106" s="294" t="s">
        <v>859</v>
      </c>
      <c r="I106" s="627" t="s">
        <v>473</v>
      </c>
      <c r="J106" s="627" t="s">
        <v>197</v>
      </c>
      <c r="K106" s="39" t="s">
        <v>749</v>
      </c>
      <c r="L106" s="294" t="s">
        <v>1871</v>
      </c>
      <c r="M106" s="44" t="s">
        <v>1872</v>
      </c>
      <c r="N106" s="294" t="s">
        <v>859</v>
      </c>
      <c r="O106" s="41" t="s">
        <v>1885</v>
      </c>
      <c r="P106" s="335">
        <v>573</v>
      </c>
      <c r="Q106" s="335">
        <v>47</v>
      </c>
      <c r="R106" s="158" t="str">
        <f t="shared" si="6"/>
        <v>N/A</v>
      </c>
      <c r="S106" s="106" t="str">
        <f t="shared" si="7"/>
        <v>N/A</v>
      </c>
      <c r="T106" s="477"/>
      <c r="U106" s="74"/>
      <c r="V106" s="74"/>
      <c r="W106" s="74"/>
      <c r="X106" s="74"/>
      <c r="Y106" s="74"/>
      <c r="Z106" s="74"/>
      <c r="AA106" s="74"/>
      <c r="AB106" s="74"/>
      <c r="AC106" s="74"/>
      <c r="AD106" s="21"/>
      <c r="AE106" s="21"/>
      <c r="AF106" s="21"/>
      <c r="AG106" s="21"/>
      <c r="AH106" s="21"/>
      <c r="AI106" s="21"/>
    </row>
    <row r="107" spans="1:35">
      <c r="A107" s="52" t="s">
        <v>109</v>
      </c>
      <c r="B107" s="627">
        <v>2023</v>
      </c>
      <c r="C107" s="122" t="s">
        <v>641</v>
      </c>
      <c r="D107" s="294" t="s">
        <v>149</v>
      </c>
      <c r="E107" s="637" t="s">
        <v>1426</v>
      </c>
      <c r="F107" s="41" t="s">
        <v>1428</v>
      </c>
      <c r="G107" s="627" t="s">
        <v>299</v>
      </c>
      <c r="H107" s="294" t="s">
        <v>859</v>
      </c>
      <c r="I107" s="627" t="s">
        <v>473</v>
      </c>
      <c r="J107" s="627" t="s">
        <v>197</v>
      </c>
      <c r="K107" s="39" t="s">
        <v>749</v>
      </c>
      <c r="L107" s="294" t="s">
        <v>1871</v>
      </c>
      <c r="M107" s="44" t="s">
        <v>1872</v>
      </c>
      <c r="N107" s="294" t="s">
        <v>859</v>
      </c>
      <c r="O107" s="41" t="s">
        <v>1885</v>
      </c>
      <c r="P107" s="335">
        <v>0</v>
      </c>
      <c r="Q107" s="335">
        <v>0</v>
      </c>
      <c r="R107" s="158" t="str">
        <f t="shared" si="6"/>
        <v>N/A</v>
      </c>
      <c r="S107" s="106" t="str">
        <f t="shared" si="7"/>
        <v>N/A</v>
      </c>
      <c r="T107" s="336" t="s">
        <v>1916</v>
      </c>
      <c r="U107" s="74"/>
      <c r="V107" s="74"/>
      <c r="W107" s="74"/>
      <c r="X107" s="74"/>
      <c r="Y107" s="74"/>
      <c r="Z107" s="74"/>
      <c r="AA107" s="74"/>
      <c r="AB107" s="74"/>
      <c r="AC107" s="74"/>
      <c r="AD107" s="21"/>
      <c r="AE107" s="21"/>
      <c r="AF107" s="21"/>
      <c r="AG107" s="21"/>
      <c r="AH107" s="21"/>
      <c r="AI107" s="21"/>
    </row>
    <row r="108" spans="1:35">
      <c r="A108" s="52" t="s">
        <v>109</v>
      </c>
      <c r="B108" s="627">
        <v>2023</v>
      </c>
      <c r="C108" s="122" t="s">
        <v>641</v>
      </c>
      <c r="D108" s="294" t="s">
        <v>149</v>
      </c>
      <c r="E108" s="637" t="s">
        <v>1426</v>
      </c>
      <c r="F108" s="41" t="s">
        <v>1428</v>
      </c>
      <c r="G108" s="627" t="s">
        <v>301</v>
      </c>
      <c r="H108" s="294" t="s">
        <v>859</v>
      </c>
      <c r="I108" s="627" t="s">
        <v>473</v>
      </c>
      <c r="J108" s="627" t="s">
        <v>197</v>
      </c>
      <c r="K108" s="39" t="s">
        <v>749</v>
      </c>
      <c r="L108" s="294" t="s">
        <v>1871</v>
      </c>
      <c r="M108" s="44" t="s">
        <v>1872</v>
      </c>
      <c r="N108" s="294" t="s">
        <v>859</v>
      </c>
      <c r="O108" s="41" t="s">
        <v>1885</v>
      </c>
      <c r="P108" s="335">
        <v>573</v>
      </c>
      <c r="Q108" s="335">
        <v>47</v>
      </c>
      <c r="R108" s="158" t="str">
        <f t="shared" si="6"/>
        <v>N/A</v>
      </c>
      <c r="S108" s="106" t="str">
        <f t="shared" si="7"/>
        <v>N/A</v>
      </c>
      <c r="T108" s="478"/>
      <c r="U108" s="74"/>
      <c r="V108" s="74"/>
      <c r="W108" s="74"/>
      <c r="X108" s="74"/>
      <c r="Y108" s="74"/>
      <c r="Z108" s="74"/>
      <c r="AA108" s="74"/>
      <c r="AB108" s="74"/>
      <c r="AC108" s="74"/>
      <c r="AD108" s="21"/>
      <c r="AE108" s="21"/>
      <c r="AF108" s="21"/>
      <c r="AG108" s="21"/>
      <c r="AH108" s="21"/>
      <c r="AI108" s="21"/>
    </row>
    <row r="109" spans="1:35">
      <c r="A109" s="52" t="s">
        <v>109</v>
      </c>
      <c r="B109" s="627">
        <v>2023</v>
      </c>
      <c r="C109" s="122" t="s">
        <v>641</v>
      </c>
      <c r="D109" s="294" t="s">
        <v>149</v>
      </c>
      <c r="E109" s="637" t="s">
        <v>1426</v>
      </c>
      <c r="F109" s="41" t="s">
        <v>1428</v>
      </c>
      <c r="G109" s="627" t="s">
        <v>1874</v>
      </c>
      <c r="H109" s="294" t="s">
        <v>859</v>
      </c>
      <c r="I109" s="627" t="s">
        <v>473</v>
      </c>
      <c r="J109" s="627" t="s">
        <v>197</v>
      </c>
      <c r="K109" s="39" t="s">
        <v>749</v>
      </c>
      <c r="L109" s="294" t="s">
        <v>1871</v>
      </c>
      <c r="M109" s="44" t="s">
        <v>1872</v>
      </c>
      <c r="N109" s="294" t="s">
        <v>859</v>
      </c>
      <c r="O109" s="41" t="s">
        <v>1885</v>
      </c>
      <c r="P109" s="335">
        <v>572</v>
      </c>
      <c r="Q109" s="335">
        <v>47</v>
      </c>
      <c r="R109" s="158" t="str">
        <f t="shared" si="6"/>
        <v>N/A</v>
      </c>
      <c r="S109" s="106" t="str">
        <f t="shared" si="7"/>
        <v>N/A</v>
      </c>
      <c r="T109" s="477"/>
      <c r="U109" s="74"/>
      <c r="V109" s="74"/>
      <c r="W109" s="74"/>
      <c r="X109" s="74"/>
      <c r="Y109" s="74"/>
      <c r="Z109" s="74"/>
      <c r="AA109" s="74"/>
      <c r="AB109" s="74"/>
      <c r="AC109" s="74"/>
      <c r="AD109" s="21"/>
      <c r="AE109" s="21"/>
      <c r="AF109" s="21"/>
      <c r="AG109" s="21"/>
      <c r="AH109" s="21"/>
      <c r="AI109" s="21"/>
    </row>
    <row r="110" spans="1:35">
      <c r="A110" s="52" t="s">
        <v>109</v>
      </c>
      <c r="B110" s="627">
        <v>2023</v>
      </c>
      <c r="C110" s="122" t="s">
        <v>641</v>
      </c>
      <c r="D110" s="294" t="s">
        <v>149</v>
      </c>
      <c r="E110" s="637" t="s">
        <v>1426</v>
      </c>
      <c r="F110" s="41" t="s">
        <v>1430</v>
      </c>
      <c r="G110" s="627" t="s">
        <v>297</v>
      </c>
      <c r="H110" s="294" t="s">
        <v>859</v>
      </c>
      <c r="I110" s="627" t="s">
        <v>475</v>
      </c>
      <c r="J110" s="627" t="s">
        <v>199</v>
      </c>
      <c r="K110" s="281" t="s">
        <v>1876</v>
      </c>
      <c r="L110" s="294" t="s">
        <v>1877</v>
      </c>
      <c r="M110" s="294">
        <v>300</v>
      </c>
      <c r="N110" s="294" t="s">
        <v>859</v>
      </c>
      <c r="O110" s="41"/>
      <c r="P110" s="335">
        <v>104</v>
      </c>
      <c r="Q110" s="335">
        <v>4</v>
      </c>
      <c r="R110" s="158">
        <f t="shared" si="6"/>
        <v>34.666666666666671</v>
      </c>
      <c r="S110" s="106" t="str">
        <f t="shared" si="7"/>
        <v>X</v>
      </c>
      <c r="T110" s="336" t="s">
        <v>1917</v>
      </c>
      <c r="U110" s="74"/>
      <c r="V110" s="74"/>
      <c r="W110" s="74"/>
      <c r="X110" s="74"/>
      <c r="Y110" s="74"/>
      <c r="Z110" s="74"/>
      <c r="AA110" s="74"/>
      <c r="AB110" s="74"/>
      <c r="AC110" s="74"/>
      <c r="AD110" s="21"/>
      <c r="AE110" s="21"/>
      <c r="AF110" s="21"/>
      <c r="AG110" s="21"/>
      <c r="AH110" s="21"/>
      <c r="AI110" s="21"/>
    </row>
    <row r="111" spans="1:35">
      <c r="A111" s="52" t="s">
        <v>109</v>
      </c>
      <c r="B111" s="627">
        <v>2023</v>
      </c>
      <c r="C111" s="122" t="s">
        <v>641</v>
      </c>
      <c r="D111" s="294" t="s">
        <v>149</v>
      </c>
      <c r="E111" s="637" t="s">
        <v>1426</v>
      </c>
      <c r="F111" s="41" t="s">
        <v>1430</v>
      </c>
      <c r="G111" s="627" t="s">
        <v>299</v>
      </c>
      <c r="H111" s="294" t="s">
        <v>14</v>
      </c>
      <c r="I111" s="627" t="s">
        <v>475</v>
      </c>
      <c r="J111" s="627" t="s">
        <v>199</v>
      </c>
      <c r="K111" s="281" t="s">
        <v>1876</v>
      </c>
      <c r="L111" s="294" t="s">
        <v>1877</v>
      </c>
      <c r="M111" s="294">
        <v>300</v>
      </c>
      <c r="N111" s="294" t="s">
        <v>859</v>
      </c>
      <c r="O111" s="41"/>
      <c r="P111" s="335">
        <v>104</v>
      </c>
      <c r="Q111" s="335">
        <v>4</v>
      </c>
      <c r="R111" s="158">
        <f t="shared" si="6"/>
        <v>34.666666666666671</v>
      </c>
      <c r="S111" s="106" t="str">
        <f t="shared" si="7"/>
        <v>X</v>
      </c>
      <c r="T111" s="336" t="s">
        <v>1917</v>
      </c>
      <c r="U111" s="74"/>
      <c r="V111" s="74"/>
      <c r="W111" s="74"/>
      <c r="X111" s="74"/>
      <c r="Y111" s="74"/>
      <c r="Z111" s="74"/>
      <c r="AA111" s="74"/>
      <c r="AB111" s="74"/>
      <c r="AC111" s="74"/>
      <c r="AD111" s="21"/>
      <c r="AE111" s="21"/>
      <c r="AF111" s="21"/>
      <c r="AG111" s="21"/>
      <c r="AH111" s="21"/>
      <c r="AI111" s="21"/>
    </row>
    <row r="112" spans="1:35">
      <c r="A112" s="52" t="s">
        <v>109</v>
      </c>
      <c r="B112" s="627">
        <v>2023</v>
      </c>
      <c r="C112" s="122" t="s">
        <v>641</v>
      </c>
      <c r="D112" s="294" t="s">
        <v>149</v>
      </c>
      <c r="E112" s="637" t="s">
        <v>1426</v>
      </c>
      <c r="F112" s="41" t="s">
        <v>1430</v>
      </c>
      <c r="G112" s="627" t="s">
        <v>301</v>
      </c>
      <c r="H112" s="294" t="s">
        <v>859</v>
      </c>
      <c r="I112" s="627" t="s">
        <v>475</v>
      </c>
      <c r="J112" s="627" t="s">
        <v>199</v>
      </c>
      <c r="K112" s="281" t="s">
        <v>1876</v>
      </c>
      <c r="L112" s="294" t="s">
        <v>1877</v>
      </c>
      <c r="M112" s="294">
        <v>300</v>
      </c>
      <c r="N112" s="294" t="s">
        <v>859</v>
      </c>
      <c r="O112" s="41"/>
      <c r="P112" s="335">
        <v>104</v>
      </c>
      <c r="Q112" s="335">
        <v>4</v>
      </c>
      <c r="R112" s="158">
        <f t="shared" si="6"/>
        <v>34.666666666666671</v>
      </c>
      <c r="S112" s="106" t="str">
        <f t="shared" si="7"/>
        <v>X</v>
      </c>
      <c r="T112" s="336" t="s">
        <v>1917</v>
      </c>
      <c r="U112" s="74"/>
      <c r="V112" s="74"/>
      <c r="W112" s="74"/>
      <c r="X112" s="74"/>
      <c r="Y112" s="74"/>
      <c r="Z112" s="74"/>
      <c r="AA112" s="74"/>
      <c r="AB112" s="74"/>
      <c r="AC112" s="74"/>
      <c r="AD112" s="21"/>
      <c r="AE112" s="21"/>
      <c r="AF112" s="21"/>
      <c r="AG112" s="21"/>
      <c r="AH112" s="21"/>
      <c r="AI112" s="21"/>
    </row>
    <row r="113" spans="1:35">
      <c r="A113" s="52" t="s">
        <v>109</v>
      </c>
      <c r="B113" s="627">
        <v>2023</v>
      </c>
      <c r="C113" s="122" t="s">
        <v>641</v>
      </c>
      <c r="D113" s="294" t="s">
        <v>149</v>
      </c>
      <c r="E113" s="637" t="s">
        <v>1426</v>
      </c>
      <c r="F113" s="41" t="s">
        <v>1430</v>
      </c>
      <c r="G113" s="627" t="s">
        <v>1874</v>
      </c>
      <c r="H113" s="294" t="s">
        <v>859</v>
      </c>
      <c r="I113" s="627" t="s">
        <v>475</v>
      </c>
      <c r="J113" s="627" t="s">
        <v>199</v>
      </c>
      <c r="K113" s="281" t="s">
        <v>1876</v>
      </c>
      <c r="L113" s="294" t="s">
        <v>1877</v>
      </c>
      <c r="M113" s="294">
        <v>300</v>
      </c>
      <c r="N113" s="294" t="s">
        <v>859</v>
      </c>
      <c r="O113" s="41"/>
      <c r="P113" s="335">
        <v>104</v>
      </c>
      <c r="Q113" s="335">
        <v>4</v>
      </c>
      <c r="R113" s="158">
        <f t="shared" si="6"/>
        <v>34.666666666666671</v>
      </c>
      <c r="S113" s="106" t="str">
        <f t="shared" si="7"/>
        <v>X</v>
      </c>
      <c r="T113" s="479" t="s">
        <v>1917</v>
      </c>
      <c r="U113" s="74"/>
      <c r="V113" s="74"/>
      <c r="W113" s="74"/>
      <c r="X113" s="74"/>
      <c r="Y113" s="74"/>
      <c r="Z113" s="74"/>
      <c r="AA113" s="74"/>
      <c r="AB113" s="74"/>
      <c r="AC113" s="74"/>
      <c r="AD113" s="21"/>
      <c r="AE113" s="21"/>
      <c r="AF113" s="21"/>
      <c r="AG113" s="21"/>
      <c r="AH113" s="21"/>
      <c r="AI113" s="21"/>
    </row>
    <row r="114" spans="1:35">
      <c r="A114" s="52" t="s">
        <v>109</v>
      </c>
      <c r="B114" s="627">
        <v>2023</v>
      </c>
      <c r="C114" s="122" t="s">
        <v>641</v>
      </c>
      <c r="D114" s="294" t="s">
        <v>149</v>
      </c>
      <c r="E114" s="637" t="s">
        <v>1426</v>
      </c>
      <c r="F114" s="41" t="s">
        <v>1430</v>
      </c>
      <c r="G114" s="627" t="s">
        <v>297</v>
      </c>
      <c r="H114" s="294" t="s">
        <v>859</v>
      </c>
      <c r="I114" s="627" t="s">
        <v>473</v>
      </c>
      <c r="J114" s="627" t="s">
        <v>197</v>
      </c>
      <c r="K114" s="39" t="s">
        <v>749</v>
      </c>
      <c r="L114" s="294" t="s">
        <v>1871</v>
      </c>
      <c r="M114" s="44" t="s">
        <v>1872</v>
      </c>
      <c r="N114" s="294" t="s">
        <v>859</v>
      </c>
      <c r="O114" s="41" t="s">
        <v>1883</v>
      </c>
      <c r="P114" s="335">
        <v>586</v>
      </c>
      <c r="Q114" s="335">
        <v>85</v>
      </c>
      <c r="R114" s="158" t="str">
        <f t="shared" si="6"/>
        <v>N/A</v>
      </c>
      <c r="S114" s="164" t="str">
        <f t="shared" si="7"/>
        <v>N/A</v>
      </c>
      <c r="T114" s="480"/>
      <c r="U114" s="74"/>
      <c r="V114" s="74"/>
      <c r="W114" s="74"/>
      <c r="X114" s="74"/>
      <c r="Y114" s="74"/>
      <c r="Z114" s="74"/>
      <c r="AA114" s="74"/>
      <c r="AB114" s="74"/>
      <c r="AC114" s="74"/>
      <c r="AD114" s="21"/>
      <c r="AE114" s="21"/>
      <c r="AF114" s="21"/>
      <c r="AG114" s="21"/>
      <c r="AH114" s="21"/>
      <c r="AI114" s="21"/>
    </row>
    <row r="115" spans="1:35">
      <c r="A115" s="52" t="s">
        <v>109</v>
      </c>
      <c r="B115" s="627">
        <v>2023</v>
      </c>
      <c r="C115" s="122" t="s">
        <v>641</v>
      </c>
      <c r="D115" s="294" t="s">
        <v>149</v>
      </c>
      <c r="E115" s="637" t="s">
        <v>1426</v>
      </c>
      <c r="F115" s="41" t="s">
        <v>1430</v>
      </c>
      <c r="G115" s="627" t="s">
        <v>299</v>
      </c>
      <c r="H115" s="294" t="s">
        <v>859</v>
      </c>
      <c r="I115" s="627" t="s">
        <v>473</v>
      </c>
      <c r="J115" s="627" t="s">
        <v>197</v>
      </c>
      <c r="K115" s="39" t="s">
        <v>749</v>
      </c>
      <c r="L115" s="294" t="s">
        <v>1871</v>
      </c>
      <c r="M115" s="44" t="s">
        <v>1872</v>
      </c>
      <c r="N115" s="294" t="s">
        <v>859</v>
      </c>
      <c r="O115" s="41" t="s">
        <v>1883</v>
      </c>
      <c r="P115" s="335">
        <v>0</v>
      </c>
      <c r="Q115" s="335">
        <v>0</v>
      </c>
      <c r="R115" s="158" t="str">
        <f t="shared" si="6"/>
        <v>N/A</v>
      </c>
      <c r="S115" s="106" t="str">
        <f t="shared" si="7"/>
        <v>N/A</v>
      </c>
      <c r="T115" s="336" t="s">
        <v>1916</v>
      </c>
      <c r="U115" s="74"/>
      <c r="V115" s="74"/>
      <c r="W115" s="74"/>
      <c r="X115" s="74"/>
      <c r="Y115" s="74"/>
      <c r="Z115" s="74"/>
      <c r="AA115" s="74"/>
      <c r="AB115" s="74"/>
      <c r="AC115" s="74"/>
      <c r="AD115" s="21"/>
      <c r="AE115" s="21"/>
      <c r="AF115" s="21"/>
      <c r="AG115" s="21"/>
      <c r="AH115" s="21"/>
      <c r="AI115" s="21"/>
    </row>
    <row r="116" spans="1:35">
      <c r="A116" s="52" t="s">
        <v>109</v>
      </c>
      <c r="B116" s="627">
        <v>2023</v>
      </c>
      <c r="C116" s="122" t="s">
        <v>641</v>
      </c>
      <c r="D116" s="294" t="s">
        <v>149</v>
      </c>
      <c r="E116" s="637" t="s">
        <v>1426</v>
      </c>
      <c r="F116" s="41" t="s">
        <v>1430</v>
      </c>
      <c r="G116" s="627" t="s">
        <v>301</v>
      </c>
      <c r="H116" s="294" t="s">
        <v>859</v>
      </c>
      <c r="I116" s="627" t="s">
        <v>473</v>
      </c>
      <c r="J116" s="627" t="s">
        <v>197</v>
      </c>
      <c r="K116" s="39" t="s">
        <v>749</v>
      </c>
      <c r="L116" s="294" t="s">
        <v>1871</v>
      </c>
      <c r="M116" s="44" t="s">
        <v>1872</v>
      </c>
      <c r="N116" s="294" t="s">
        <v>859</v>
      </c>
      <c r="O116" s="41" t="s">
        <v>1883</v>
      </c>
      <c r="P116" s="335">
        <v>586</v>
      </c>
      <c r="Q116" s="335">
        <v>85</v>
      </c>
      <c r="R116" s="158" t="str">
        <f t="shared" si="6"/>
        <v>N/A</v>
      </c>
      <c r="S116" s="106" t="str">
        <f t="shared" si="7"/>
        <v>N/A</v>
      </c>
      <c r="T116" s="481"/>
      <c r="U116" s="74"/>
      <c r="V116" s="74"/>
      <c r="W116" s="74"/>
      <c r="X116" s="74"/>
      <c r="Y116" s="74"/>
      <c r="Z116" s="74"/>
      <c r="AA116" s="74"/>
      <c r="AB116" s="74"/>
      <c r="AC116" s="74"/>
      <c r="AD116" s="21"/>
      <c r="AE116" s="21"/>
      <c r="AF116" s="21"/>
      <c r="AG116" s="21"/>
      <c r="AH116" s="21"/>
      <c r="AI116" s="21"/>
    </row>
    <row r="117" spans="1:35">
      <c r="A117" s="52" t="s">
        <v>109</v>
      </c>
      <c r="B117" s="627">
        <v>2023</v>
      </c>
      <c r="C117" s="122" t="s">
        <v>641</v>
      </c>
      <c r="D117" s="294" t="s">
        <v>149</v>
      </c>
      <c r="E117" s="637" t="s">
        <v>1426</v>
      </c>
      <c r="F117" s="41" t="s">
        <v>1430</v>
      </c>
      <c r="G117" s="627" t="s">
        <v>1874</v>
      </c>
      <c r="H117" s="294" t="s">
        <v>859</v>
      </c>
      <c r="I117" s="627" t="s">
        <v>473</v>
      </c>
      <c r="J117" s="627" t="s">
        <v>197</v>
      </c>
      <c r="K117" s="39" t="s">
        <v>749</v>
      </c>
      <c r="L117" s="294" t="s">
        <v>1871</v>
      </c>
      <c r="M117" s="44" t="s">
        <v>1872</v>
      </c>
      <c r="N117" s="294" t="s">
        <v>859</v>
      </c>
      <c r="O117" s="41" t="s">
        <v>1883</v>
      </c>
      <c r="P117" s="335">
        <v>549</v>
      </c>
      <c r="Q117" s="335">
        <v>85</v>
      </c>
      <c r="R117" s="158" t="str">
        <f t="shared" si="6"/>
        <v>N/A</v>
      </c>
      <c r="S117" s="106" t="str">
        <f t="shared" si="7"/>
        <v>N/A</v>
      </c>
      <c r="T117" s="152"/>
      <c r="U117" s="74"/>
      <c r="V117" s="74"/>
      <c r="W117" s="74"/>
      <c r="X117" s="74"/>
      <c r="Y117" s="74"/>
      <c r="Z117" s="74"/>
      <c r="AA117" s="74"/>
      <c r="AB117" s="74"/>
      <c r="AC117" s="74"/>
      <c r="AD117" s="21"/>
      <c r="AE117" s="21"/>
      <c r="AF117" s="21"/>
      <c r="AG117" s="21"/>
      <c r="AH117" s="21"/>
      <c r="AI117" s="21"/>
    </row>
    <row r="118" spans="1:35">
      <c r="A118" s="52" t="s">
        <v>109</v>
      </c>
      <c r="B118" s="627">
        <v>2023</v>
      </c>
      <c r="C118" s="122" t="s">
        <v>641</v>
      </c>
      <c r="D118" s="294" t="s">
        <v>149</v>
      </c>
      <c r="E118" s="337" t="s">
        <v>1432</v>
      </c>
      <c r="F118" s="52" t="s">
        <v>1430</v>
      </c>
      <c r="G118" s="627" t="s">
        <v>297</v>
      </c>
      <c r="H118" s="294" t="s">
        <v>859</v>
      </c>
      <c r="I118" s="627" t="s">
        <v>475</v>
      </c>
      <c r="J118" s="627" t="s">
        <v>199</v>
      </c>
      <c r="K118" s="281" t="s">
        <v>1876</v>
      </c>
      <c r="L118" s="294" t="s">
        <v>1877</v>
      </c>
      <c r="M118" s="294">
        <v>250</v>
      </c>
      <c r="N118" s="294" t="s">
        <v>859</v>
      </c>
      <c r="O118" s="41"/>
      <c r="P118" s="335">
        <v>335</v>
      </c>
      <c r="Q118" s="335">
        <v>6</v>
      </c>
      <c r="R118" s="158">
        <f t="shared" si="6"/>
        <v>134</v>
      </c>
      <c r="S118" s="106" t="str">
        <f t="shared" si="7"/>
        <v/>
      </c>
      <c r="T118" s="152"/>
      <c r="U118" s="74"/>
      <c r="V118" s="74"/>
      <c r="W118" s="74"/>
      <c r="X118" s="74"/>
      <c r="Y118" s="74"/>
      <c r="Z118" s="74"/>
      <c r="AA118" s="74"/>
      <c r="AB118" s="74"/>
      <c r="AC118" s="74"/>
      <c r="AD118" s="21"/>
      <c r="AE118" s="21"/>
      <c r="AF118" s="21"/>
      <c r="AG118" s="21"/>
      <c r="AH118" s="21"/>
      <c r="AI118" s="21"/>
    </row>
    <row r="119" spans="1:35">
      <c r="A119" s="52" t="s">
        <v>109</v>
      </c>
      <c r="B119" s="627">
        <v>2023</v>
      </c>
      <c r="C119" s="122" t="s">
        <v>641</v>
      </c>
      <c r="D119" s="294" t="s">
        <v>149</v>
      </c>
      <c r="E119" s="337" t="s">
        <v>1432</v>
      </c>
      <c r="F119" s="52" t="s">
        <v>1430</v>
      </c>
      <c r="G119" s="627" t="s">
        <v>299</v>
      </c>
      <c r="H119" s="294" t="s">
        <v>14</v>
      </c>
      <c r="I119" s="627" t="s">
        <v>475</v>
      </c>
      <c r="J119" s="627" t="s">
        <v>199</v>
      </c>
      <c r="K119" s="281" t="s">
        <v>1876</v>
      </c>
      <c r="L119" s="294" t="s">
        <v>1877</v>
      </c>
      <c r="M119" s="294">
        <v>250</v>
      </c>
      <c r="N119" s="294" t="s">
        <v>859</v>
      </c>
      <c r="O119" s="41"/>
      <c r="P119" s="335">
        <v>335</v>
      </c>
      <c r="Q119" s="335">
        <v>6</v>
      </c>
      <c r="R119" s="158">
        <f t="shared" si="6"/>
        <v>134</v>
      </c>
      <c r="S119" s="106" t="str">
        <f t="shared" si="7"/>
        <v/>
      </c>
      <c r="T119" s="152"/>
      <c r="U119" s="74"/>
      <c r="V119" s="74"/>
      <c r="W119" s="74"/>
      <c r="X119" s="74"/>
      <c r="Y119" s="74"/>
      <c r="Z119" s="74"/>
      <c r="AA119" s="74"/>
      <c r="AB119" s="74"/>
      <c r="AC119" s="74"/>
      <c r="AD119" s="21"/>
      <c r="AE119" s="21"/>
      <c r="AF119" s="21"/>
      <c r="AG119" s="21"/>
      <c r="AH119" s="21"/>
      <c r="AI119" s="21"/>
    </row>
    <row r="120" spans="1:35">
      <c r="A120" s="52" t="s">
        <v>109</v>
      </c>
      <c r="B120" s="627">
        <v>2023</v>
      </c>
      <c r="C120" s="122" t="s">
        <v>641</v>
      </c>
      <c r="D120" s="294" t="s">
        <v>149</v>
      </c>
      <c r="E120" s="337" t="s">
        <v>1432</v>
      </c>
      <c r="F120" s="52" t="s">
        <v>1430</v>
      </c>
      <c r="G120" s="627" t="s">
        <v>301</v>
      </c>
      <c r="H120" s="294" t="s">
        <v>859</v>
      </c>
      <c r="I120" s="627" t="s">
        <v>475</v>
      </c>
      <c r="J120" s="627" t="s">
        <v>199</v>
      </c>
      <c r="K120" s="281" t="s">
        <v>1876</v>
      </c>
      <c r="L120" s="294" t="s">
        <v>1877</v>
      </c>
      <c r="M120" s="294">
        <v>250</v>
      </c>
      <c r="N120" s="294" t="s">
        <v>859</v>
      </c>
      <c r="O120" s="41"/>
      <c r="P120" s="335">
        <v>335</v>
      </c>
      <c r="Q120" s="335">
        <v>6</v>
      </c>
      <c r="R120" s="158">
        <f t="shared" si="6"/>
        <v>134</v>
      </c>
      <c r="S120" s="106" t="str">
        <f t="shared" si="7"/>
        <v/>
      </c>
      <c r="T120" s="152"/>
      <c r="U120" s="74"/>
      <c r="V120" s="74"/>
      <c r="W120" s="74"/>
      <c r="X120" s="74"/>
      <c r="Y120" s="74"/>
      <c r="Z120" s="74"/>
      <c r="AA120" s="74"/>
      <c r="AB120" s="74"/>
      <c r="AC120" s="74"/>
      <c r="AD120" s="21"/>
      <c r="AE120" s="21"/>
      <c r="AF120" s="21"/>
      <c r="AG120" s="21"/>
      <c r="AH120" s="21"/>
      <c r="AI120" s="21"/>
    </row>
    <row r="121" spans="1:35">
      <c r="A121" s="52" t="s">
        <v>109</v>
      </c>
      <c r="B121" s="627">
        <v>2023</v>
      </c>
      <c r="C121" s="122" t="s">
        <v>641</v>
      </c>
      <c r="D121" s="294" t="s">
        <v>149</v>
      </c>
      <c r="E121" s="337" t="s">
        <v>1432</v>
      </c>
      <c r="F121" s="52" t="s">
        <v>1430</v>
      </c>
      <c r="G121" s="627" t="s">
        <v>1874</v>
      </c>
      <c r="H121" s="294" t="s">
        <v>859</v>
      </c>
      <c r="I121" s="627" t="s">
        <v>475</v>
      </c>
      <c r="J121" s="627" t="s">
        <v>199</v>
      </c>
      <c r="K121" s="281" t="s">
        <v>1876</v>
      </c>
      <c r="L121" s="294" t="s">
        <v>1877</v>
      </c>
      <c r="M121" s="294">
        <v>250</v>
      </c>
      <c r="N121" s="294" t="s">
        <v>859</v>
      </c>
      <c r="O121" s="41"/>
      <c r="P121" s="335">
        <v>335</v>
      </c>
      <c r="Q121" s="335">
        <v>6</v>
      </c>
      <c r="R121" s="158">
        <f t="shared" si="6"/>
        <v>134</v>
      </c>
      <c r="S121" s="106" t="str">
        <f t="shared" si="7"/>
        <v/>
      </c>
      <c r="T121" s="152"/>
      <c r="U121" s="74"/>
      <c r="V121" s="74"/>
      <c r="W121" s="74"/>
      <c r="X121" s="74"/>
      <c r="Y121" s="74"/>
      <c r="Z121" s="74"/>
      <c r="AA121" s="74"/>
      <c r="AB121" s="74"/>
      <c r="AC121" s="74"/>
      <c r="AD121" s="21"/>
      <c r="AE121" s="21"/>
      <c r="AF121" s="21"/>
      <c r="AG121" s="21"/>
      <c r="AH121" s="21"/>
      <c r="AI121" s="21"/>
    </row>
    <row r="122" spans="1:35">
      <c r="A122" s="52" t="s">
        <v>109</v>
      </c>
      <c r="B122" s="627">
        <v>2023</v>
      </c>
      <c r="C122" s="122" t="s">
        <v>641</v>
      </c>
      <c r="D122" s="294" t="s">
        <v>149</v>
      </c>
      <c r="E122" s="337" t="s">
        <v>1432</v>
      </c>
      <c r="F122" s="52" t="s">
        <v>1430</v>
      </c>
      <c r="G122" s="627" t="s">
        <v>297</v>
      </c>
      <c r="H122" s="294" t="s">
        <v>859</v>
      </c>
      <c r="I122" s="627" t="s">
        <v>473</v>
      </c>
      <c r="J122" s="627" t="s">
        <v>197</v>
      </c>
      <c r="K122" s="39" t="s">
        <v>749</v>
      </c>
      <c r="L122" s="294" t="s">
        <v>1871</v>
      </c>
      <c r="M122" s="44" t="s">
        <v>1872</v>
      </c>
      <c r="N122" s="294" t="s">
        <v>859</v>
      </c>
      <c r="O122" s="41" t="s">
        <v>1883</v>
      </c>
      <c r="P122" s="335">
        <v>470</v>
      </c>
      <c r="Q122" s="335">
        <v>68</v>
      </c>
      <c r="R122" s="158" t="str">
        <f t="shared" si="6"/>
        <v>N/A</v>
      </c>
      <c r="S122" s="106" t="str">
        <f t="shared" si="7"/>
        <v>N/A</v>
      </c>
      <c r="T122" s="152"/>
      <c r="U122" s="74"/>
      <c r="V122" s="74"/>
      <c r="W122" s="74"/>
      <c r="X122" s="74"/>
      <c r="Y122" s="74"/>
      <c r="Z122" s="74"/>
      <c r="AA122" s="74"/>
      <c r="AB122" s="74"/>
      <c r="AC122" s="74"/>
      <c r="AD122" s="21"/>
      <c r="AE122" s="21"/>
      <c r="AF122" s="21"/>
      <c r="AG122" s="21"/>
      <c r="AH122" s="21"/>
      <c r="AI122" s="21"/>
    </row>
    <row r="123" spans="1:35">
      <c r="A123" s="52" t="s">
        <v>109</v>
      </c>
      <c r="B123" s="627">
        <v>2023</v>
      </c>
      <c r="C123" s="122" t="s">
        <v>641</v>
      </c>
      <c r="D123" s="294" t="s">
        <v>149</v>
      </c>
      <c r="E123" s="337" t="s">
        <v>1432</v>
      </c>
      <c r="F123" s="52" t="s">
        <v>1430</v>
      </c>
      <c r="G123" s="627" t="s">
        <v>299</v>
      </c>
      <c r="H123" s="294" t="s">
        <v>859</v>
      </c>
      <c r="I123" s="627" t="s">
        <v>473</v>
      </c>
      <c r="J123" s="627" t="s">
        <v>197</v>
      </c>
      <c r="K123" s="39" t="s">
        <v>749</v>
      </c>
      <c r="L123" s="294" t="s">
        <v>1871</v>
      </c>
      <c r="M123" s="44" t="s">
        <v>1872</v>
      </c>
      <c r="N123" s="294" t="s">
        <v>859</v>
      </c>
      <c r="O123" s="41" t="s">
        <v>1883</v>
      </c>
      <c r="P123" s="335">
        <v>0</v>
      </c>
      <c r="Q123" s="335">
        <v>0</v>
      </c>
      <c r="R123" s="158" t="str">
        <f t="shared" si="6"/>
        <v>N/A</v>
      </c>
      <c r="S123" s="106" t="str">
        <f t="shared" si="7"/>
        <v>N/A</v>
      </c>
      <c r="T123" s="338" t="s">
        <v>1916</v>
      </c>
      <c r="U123" s="74"/>
      <c r="V123" s="74"/>
      <c r="W123" s="74"/>
      <c r="X123" s="74"/>
      <c r="Y123" s="74"/>
      <c r="Z123" s="74"/>
      <c r="AA123" s="74"/>
      <c r="AB123" s="74"/>
      <c r="AC123" s="74"/>
      <c r="AD123" s="21"/>
      <c r="AE123" s="21"/>
      <c r="AF123" s="21"/>
      <c r="AG123" s="21"/>
      <c r="AH123" s="21"/>
      <c r="AI123" s="21"/>
    </row>
    <row r="124" spans="1:35">
      <c r="A124" s="52" t="s">
        <v>109</v>
      </c>
      <c r="B124" s="627">
        <v>2023</v>
      </c>
      <c r="C124" s="122" t="s">
        <v>641</v>
      </c>
      <c r="D124" s="294" t="s">
        <v>149</v>
      </c>
      <c r="E124" s="337" t="s">
        <v>1432</v>
      </c>
      <c r="F124" s="52" t="s">
        <v>1430</v>
      </c>
      <c r="G124" s="627" t="s">
        <v>301</v>
      </c>
      <c r="H124" s="294" t="s">
        <v>859</v>
      </c>
      <c r="I124" s="627" t="s">
        <v>473</v>
      </c>
      <c r="J124" s="627" t="s">
        <v>197</v>
      </c>
      <c r="K124" s="39" t="s">
        <v>749</v>
      </c>
      <c r="L124" s="294" t="s">
        <v>1871</v>
      </c>
      <c r="M124" s="44" t="s">
        <v>1872</v>
      </c>
      <c r="N124" s="294" t="s">
        <v>859</v>
      </c>
      <c r="O124" s="41" t="s">
        <v>1883</v>
      </c>
      <c r="P124" s="335">
        <v>470</v>
      </c>
      <c r="Q124" s="335">
        <v>68</v>
      </c>
      <c r="R124" s="158" t="str">
        <f t="shared" si="6"/>
        <v>N/A</v>
      </c>
      <c r="S124" s="106" t="str">
        <f t="shared" si="7"/>
        <v>N/A</v>
      </c>
      <c r="T124" s="152"/>
      <c r="U124" s="74"/>
      <c r="V124" s="74"/>
      <c r="W124" s="74"/>
      <c r="X124" s="74"/>
      <c r="Y124" s="74"/>
      <c r="Z124" s="74"/>
      <c r="AA124" s="74"/>
      <c r="AB124" s="74"/>
      <c r="AC124" s="74"/>
      <c r="AD124" s="21"/>
      <c r="AE124" s="21"/>
      <c r="AF124" s="21"/>
      <c r="AG124" s="21"/>
      <c r="AH124" s="21"/>
      <c r="AI124" s="21"/>
    </row>
    <row r="125" spans="1:35">
      <c r="A125" s="52" t="s">
        <v>109</v>
      </c>
      <c r="B125" s="627">
        <v>2023</v>
      </c>
      <c r="C125" s="122" t="s">
        <v>641</v>
      </c>
      <c r="D125" s="294" t="s">
        <v>149</v>
      </c>
      <c r="E125" s="337" t="s">
        <v>1432</v>
      </c>
      <c r="F125" s="52" t="s">
        <v>1430</v>
      </c>
      <c r="G125" s="627" t="s">
        <v>1874</v>
      </c>
      <c r="H125" s="294" t="s">
        <v>859</v>
      </c>
      <c r="I125" s="627" t="s">
        <v>473</v>
      </c>
      <c r="J125" s="627" t="s">
        <v>197</v>
      </c>
      <c r="K125" s="39" t="s">
        <v>749</v>
      </c>
      <c r="L125" s="294" t="s">
        <v>1871</v>
      </c>
      <c r="M125" s="44" t="s">
        <v>1872</v>
      </c>
      <c r="N125" s="294" t="s">
        <v>859</v>
      </c>
      <c r="O125" s="41" t="s">
        <v>1883</v>
      </c>
      <c r="P125" s="335">
        <v>423</v>
      </c>
      <c r="Q125" s="335">
        <v>64</v>
      </c>
      <c r="R125" s="158" t="str">
        <f t="shared" si="6"/>
        <v>N/A</v>
      </c>
      <c r="S125" s="106" t="str">
        <f t="shared" si="7"/>
        <v>N/A</v>
      </c>
      <c r="T125" s="152"/>
      <c r="U125" s="74"/>
      <c r="V125" s="74"/>
      <c r="W125" s="74"/>
      <c r="X125" s="74"/>
      <c r="Y125" s="74"/>
      <c r="Z125" s="74"/>
      <c r="AA125" s="74"/>
      <c r="AB125" s="74"/>
      <c r="AC125" s="74"/>
      <c r="AD125" s="21"/>
      <c r="AE125" s="21"/>
      <c r="AF125" s="21"/>
      <c r="AG125" s="21"/>
      <c r="AH125" s="21"/>
      <c r="AI125" s="21"/>
    </row>
    <row r="126" spans="1:35">
      <c r="A126" s="52" t="s">
        <v>109</v>
      </c>
      <c r="B126" s="627">
        <v>2023</v>
      </c>
      <c r="C126" s="122" t="s">
        <v>641</v>
      </c>
      <c r="D126" s="294" t="s">
        <v>149</v>
      </c>
      <c r="E126" s="637" t="s">
        <v>1436</v>
      </c>
      <c r="F126" s="627" t="s">
        <v>1437</v>
      </c>
      <c r="G126" s="627" t="s">
        <v>301</v>
      </c>
      <c r="H126" s="294" t="s">
        <v>859</v>
      </c>
      <c r="I126" s="627" t="s">
        <v>473</v>
      </c>
      <c r="J126" s="627" t="s">
        <v>197</v>
      </c>
      <c r="K126" s="39" t="s">
        <v>749</v>
      </c>
      <c r="L126" s="294" t="s">
        <v>1871</v>
      </c>
      <c r="M126" s="44" t="s">
        <v>1872</v>
      </c>
      <c r="N126" s="294" t="s">
        <v>859</v>
      </c>
      <c r="O126" s="41" t="s">
        <v>1885</v>
      </c>
      <c r="P126" s="334">
        <v>15</v>
      </c>
      <c r="Q126" s="334">
        <v>9</v>
      </c>
      <c r="R126" s="158" t="str">
        <f t="shared" si="6"/>
        <v>N/A</v>
      </c>
      <c r="S126" s="106" t="str">
        <f t="shared" si="7"/>
        <v>N/A</v>
      </c>
      <c r="T126" s="152"/>
      <c r="U126" s="74"/>
      <c r="V126" s="74"/>
      <c r="W126" s="74"/>
      <c r="X126" s="74"/>
      <c r="Y126" s="74"/>
      <c r="Z126" s="74"/>
      <c r="AA126" s="74"/>
      <c r="AB126" s="74"/>
      <c r="AC126" s="74"/>
      <c r="AD126" s="21"/>
      <c r="AE126" s="21"/>
      <c r="AF126" s="21"/>
      <c r="AG126" s="21"/>
      <c r="AH126" s="21"/>
      <c r="AI126" s="21"/>
    </row>
    <row r="127" spans="1:35">
      <c r="A127" s="52" t="s">
        <v>109</v>
      </c>
      <c r="B127" s="627">
        <v>2023</v>
      </c>
      <c r="C127" s="122" t="s">
        <v>641</v>
      </c>
      <c r="D127" s="294" t="s">
        <v>149</v>
      </c>
      <c r="E127" s="637" t="s">
        <v>1436</v>
      </c>
      <c r="F127" s="627" t="s">
        <v>1440</v>
      </c>
      <c r="G127" s="627" t="s">
        <v>301</v>
      </c>
      <c r="H127" s="294" t="s">
        <v>859</v>
      </c>
      <c r="I127" s="627" t="s">
        <v>473</v>
      </c>
      <c r="J127" s="627" t="s">
        <v>197</v>
      </c>
      <c r="K127" s="39" t="s">
        <v>749</v>
      </c>
      <c r="L127" s="294" t="s">
        <v>1871</v>
      </c>
      <c r="M127" s="44" t="s">
        <v>1872</v>
      </c>
      <c r="N127" s="294" t="s">
        <v>859</v>
      </c>
      <c r="O127" s="41" t="s">
        <v>1883</v>
      </c>
      <c r="P127" s="334">
        <v>113</v>
      </c>
      <c r="Q127" s="334">
        <v>19</v>
      </c>
      <c r="R127" s="158" t="str">
        <f t="shared" si="6"/>
        <v>N/A</v>
      </c>
      <c r="S127" s="106" t="str">
        <f t="shared" si="7"/>
        <v>N/A</v>
      </c>
      <c r="T127" s="152"/>
      <c r="U127" s="74"/>
      <c r="V127" s="74"/>
      <c r="W127" s="74"/>
      <c r="X127" s="74"/>
      <c r="Y127" s="74"/>
      <c r="Z127" s="74"/>
      <c r="AA127" s="74"/>
      <c r="AB127" s="74"/>
      <c r="AC127" s="74"/>
      <c r="AD127" s="21"/>
      <c r="AE127" s="21"/>
      <c r="AF127" s="21"/>
      <c r="AG127" s="21"/>
      <c r="AH127" s="21"/>
      <c r="AI127" s="21"/>
    </row>
    <row r="128" spans="1:35">
      <c r="A128" s="52" t="s">
        <v>109</v>
      </c>
      <c r="B128" s="627">
        <v>2023</v>
      </c>
      <c r="C128" s="122" t="s">
        <v>641</v>
      </c>
      <c r="D128" s="294" t="s">
        <v>149</v>
      </c>
      <c r="E128" s="637" t="s">
        <v>1436</v>
      </c>
      <c r="F128" s="627" t="s">
        <v>1425</v>
      </c>
      <c r="G128" s="627" t="s">
        <v>301</v>
      </c>
      <c r="H128" s="294" t="s">
        <v>859</v>
      </c>
      <c r="I128" s="627" t="s">
        <v>473</v>
      </c>
      <c r="J128" s="627" t="s">
        <v>197</v>
      </c>
      <c r="K128" s="39" t="s">
        <v>749</v>
      </c>
      <c r="L128" s="294" t="s">
        <v>1871</v>
      </c>
      <c r="M128" s="44" t="s">
        <v>1872</v>
      </c>
      <c r="N128" s="294" t="s">
        <v>859</v>
      </c>
      <c r="O128" s="41" t="s">
        <v>1883</v>
      </c>
      <c r="P128" s="334">
        <v>0</v>
      </c>
      <c r="Q128" s="334">
        <v>0</v>
      </c>
      <c r="R128" s="158" t="str">
        <f t="shared" si="6"/>
        <v>N/A</v>
      </c>
      <c r="S128" s="106" t="str">
        <f t="shared" si="7"/>
        <v>N/A</v>
      </c>
      <c r="T128" s="152" t="s">
        <v>1918</v>
      </c>
      <c r="U128" s="74"/>
      <c r="V128" s="74"/>
      <c r="W128" s="74"/>
      <c r="X128" s="74"/>
      <c r="Y128" s="74"/>
      <c r="Z128" s="74"/>
      <c r="AA128" s="74"/>
      <c r="AB128" s="74"/>
      <c r="AC128" s="74"/>
      <c r="AD128" s="21"/>
      <c r="AE128" s="21"/>
      <c r="AF128" s="21"/>
      <c r="AG128" s="21"/>
      <c r="AH128" s="21"/>
      <c r="AI128" s="21"/>
    </row>
    <row r="129" spans="1:35">
      <c r="A129" s="52" t="s">
        <v>109</v>
      </c>
      <c r="B129" s="627">
        <v>2023</v>
      </c>
      <c r="C129" s="122" t="s">
        <v>641</v>
      </c>
      <c r="D129" s="294" t="s">
        <v>149</v>
      </c>
      <c r="E129" s="637" t="s">
        <v>1436</v>
      </c>
      <c r="F129" s="627" t="s">
        <v>1425</v>
      </c>
      <c r="G129" s="627" t="s">
        <v>301</v>
      </c>
      <c r="H129" s="294" t="s">
        <v>859</v>
      </c>
      <c r="I129" s="627" t="s">
        <v>473</v>
      </c>
      <c r="J129" s="627" t="s">
        <v>197</v>
      </c>
      <c r="K129" s="39" t="s">
        <v>716</v>
      </c>
      <c r="L129" s="294" t="s">
        <v>1871</v>
      </c>
      <c r="M129" s="44" t="s">
        <v>1872</v>
      </c>
      <c r="N129" s="294" t="s">
        <v>859</v>
      </c>
      <c r="O129" s="41" t="s">
        <v>1910</v>
      </c>
      <c r="P129" s="334">
        <v>80</v>
      </c>
      <c r="Q129" s="334">
        <v>11</v>
      </c>
      <c r="R129" s="158" t="str">
        <f t="shared" si="6"/>
        <v>N/A</v>
      </c>
      <c r="S129" s="106" t="str">
        <f t="shared" si="7"/>
        <v>N/A</v>
      </c>
      <c r="T129" s="152"/>
      <c r="U129" s="74"/>
      <c r="V129" s="74"/>
      <c r="W129" s="74"/>
      <c r="X129" s="74"/>
      <c r="Y129" s="74"/>
      <c r="Z129" s="74"/>
      <c r="AA129" s="74"/>
      <c r="AB129" s="74"/>
      <c r="AC129" s="74"/>
      <c r="AD129" s="21"/>
      <c r="AE129" s="21"/>
      <c r="AF129" s="21"/>
      <c r="AG129" s="21"/>
      <c r="AH129" s="21"/>
      <c r="AI129" s="21"/>
    </row>
    <row r="130" spans="1:35">
      <c r="A130" s="52" t="s">
        <v>109</v>
      </c>
      <c r="B130" s="627">
        <v>2023</v>
      </c>
      <c r="C130" s="122" t="s">
        <v>641</v>
      </c>
      <c r="D130" s="294" t="s">
        <v>149</v>
      </c>
      <c r="E130" s="637" t="s">
        <v>1436</v>
      </c>
      <c r="F130" s="627" t="s">
        <v>1425</v>
      </c>
      <c r="G130" s="627" t="s">
        <v>301</v>
      </c>
      <c r="H130" s="294" t="s">
        <v>859</v>
      </c>
      <c r="I130" s="627" t="s">
        <v>473</v>
      </c>
      <c r="J130" s="627" t="s">
        <v>197</v>
      </c>
      <c r="K130" s="39" t="s">
        <v>749</v>
      </c>
      <c r="L130" s="294" t="s">
        <v>1871</v>
      </c>
      <c r="M130" s="44" t="s">
        <v>1872</v>
      </c>
      <c r="N130" s="294" t="s">
        <v>859</v>
      </c>
      <c r="O130" s="41" t="s">
        <v>1911</v>
      </c>
      <c r="P130" s="334">
        <v>51</v>
      </c>
      <c r="Q130" s="334">
        <v>13</v>
      </c>
      <c r="R130" s="158" t="str">
        <f t="shared" si="6"/>
        <v>N/A</v>
      </c>
      <c r="S130" s="106" t="str">
        <f t="shared" si="7"/>
        <v>N/A</v>
      </c>
      <c r="T130" s="152"/>
      <c r="U130" s="74"/>
      <c r="V130" s="74"/>
      <c r="W130" s="74"/>
      <c r="X130" s="74"/>
      <c r="Y130" s="74"/>
      <c r="Z130" s="74"/>
      <c r="AA130" s="74"/>
      <c r="AB130" s="74"/>
      <c r="AC130" s="74"/>
      <c r="AD130" s="21"/>
      <c r="AE130" s="21"/>
      <c r="AF130" s="21"/>
      <c r="AG130" s="21"/>
      <c r="AH130" s="21"/>
      <c r="AI130" s="21"/>
    </row>
    <row r="131" spans="1:35">
      <c r="A131" s="52" t="s">
        <v>109</v>
      </c>
      <c r="B131" s="627">
        <v>2023</v>
      </c>
      <c r="C131" s="122" t="s">
        <v>641</v>
      </c>
      <c r="D131" s="294" t="s">
        <v>149</v>
      </c>
      <c r="E131" s="337" t="s">
        <v>1444</v>
      </c>
      <c r="F131" s="41" t="s">
        <v>1345</v>
      </c>
      <c r="G131" s="627" t="s">
        <v>299</v>
      </c>
      <c r="H131" s="294" t="s">
        <v>859</v>
      </c>
      <c r="I131" s="627" t="s">
        <v>475</v>
      </c>
      <c r="J131" s="627" t="s">
        <v>199</v>
      </c>
      <c r="K131" s="281" t="s">
        <v>1876</v>
      </c>
      <c r="L131" s="294" t="s">
        <v>1877</v>
      </c>
      <c r="M131" s="294">
        <v>0</v>
      </c>
      <c r="N131" s="294" t="s">
        <v>859</v>
      </c>
      <c r="O131" s="41"/>
      <c r="P131" s="334">
        <v>0</v>
      </c>
      <c r="Q131" s="334">
        <v>0</v>
      </c>
      <c r="R131" s="158" t="e">
        <f t="shared" si="6"/>
        <v>#DIV/0!</v>
      </c>
      <c r="S131" s="106" t="e">
        <f t="shared" si="7"/>
        <v>#DIV/0!</v>
      </c>
      <c r="T131" s="342" t="s">
        <v>1919</v>
      </c>
      <c r="U131" s="74"/>
      <c r="V131" s="74"/>
      <c r="W131" s="74"/>
      <c r="X131" s="74"/>
      <c r="Y131" s="74"/>
      <c r="Z131" s="74"/>
      <c r="AA131" s="74"/>
      <c r="AB131" s="74"/>
      <c r="AC131" s="74"/>
      <c r="AD131" s="21"/>
      <c r="AE131" s="21"/>
      <c r="AF131" s="21"/>
      <c r="AG131" s="21"/>
      <c r="AH131" s="21"/>
      <c r="AI131" s="21"/>
    </row>
    <row r="132" spans="1:35">
      <c r="A132" s="52" t="s">
        <v>109</v>
      </c>
      <c r="B132" s="627">
        <v>2023</v>
      </c>
      <c r="C132" s="122" t="s">
        <v>641</v>
      </c>
      <c r="D132" s="294" t="s">
        <v>149</v>
      </c>
      <c r="E132" s="337" t="s">
        <v>1444</v>
      </c>
      <c r="F132" s="41" t="s">
        <v>1345</v>
      </c>
      <c r="G132" s="627" t="s">
        <v>301</v>
      </c>
      <c r="H132" s="294" t="s">
        <v>859</v>
      </c>
      <c r="I132" s="627" t="s">
        <v>475</v>
      </c>
      <c r="J132" s="627" t="s">
        <v>199</v>
      </c>
      <c r="K132" s="281" t="s">
        <v>1876</v>
      </c>
      <c r="L132" s="294" t="s">
        <v>1877</v>
      </c>
      <c r="M132" s="294">
        <v>0</v>
      </c>
      <c r="N132" s="294" t="s">
        <v>859</v>
      </c>
      <c r="O132" s="41"/>
      <c r="P132" s="334">
        <v>0</v>
      </c>
      <c r="Q132" s="334">
        <v>0</v>
      </c>
      <c r="R132" s="158" t="e">
        <f t="shared" si="6"/>
        <v>#DIV/0!</v>
      </c>
      <c r="S132" s="106" t="e">
        <f t="shared" si="7"/>
        <v>#DIV/0!</v>
      </c>
      <c r="T132" s="342" t="s">
        <v>1919</v>
      </c>
      <c r="U132" s="74"/>
      <c r="V132" s="74"/>
      <c r="W132" s="74"/>
      <c r="X132" s="74"/>
      <c r="Y132" s="74"/>
      <c r="Z132" s="74"/>
      <c r="AA132" s="74"/>
      <c r="AB132" s="74"/>
      <c r="AC132" s="74"/>
      <c r="AD132" s="21"/>
      <c r="AE132" s="21"/>
      <c r="AF132" s="21"/>
      <c r="AG132" s="21"/>
      <c r="AH132" s="21"/>
      <c r="AI132" s="21"/>
    </row>
    <row r="133" spans="1:35">
      <c r="A133" s="52" t="s">
        <v>109</v>
      </c>
      <c r="B133" s="627">
        <v>2023</v>
      </c>
      <c r="C133" s="122" t="s">
        <v>641</v>
      </c>
      <c r="D133" s="294" t="s">
        <v>149</v>
      </c>
      <c r="E133" s="337" t="s">
        <v>1444</v>
      </c>
      <c r="F133" s="41" t="s">
        <v>1345</v>
      </c>
      <c r="G133" s="627" t="s">
        <v>1874</v>
      </c>
      <c r="H133" s="294" t="s">
        <v>859</v>
      </c>
      <c r="I133" s="627" t="s">
        <v>475</v>
      </c>
      <c r="J133" s="627" t="s">
        <v>199</v>
      </c>
      <c r="K133" s="281" t="s">
        <v>1876</v>
      </c>
      <c r="L133" s="294" t="s">
        <v>1877</v>
      </c>
      <c r="M133" s="294">
        <v>0</v>
      </c>
      <c r="N133" s="294" t="s">
        <v>859</v>
      </c>
      <c r="O133" s="41"/>
      <c r="P133" s="334">
        <v>0</v>
      </c>
      <c r="Q133" s="334">
        <v>0</v>
      </c>
      <c r="R133" s="158" t="e">
        <f t="shared" si="6"/>
        <v>#DIV/0!</v>
      </c>
      <c r="S133" s="106" t="e">
        <f t="shared" si="7"/>
        <v>#DIV/0!</v>
      </c>
      <c r="T133" s="342" t="s">
        <v>1919</v>
      </c>
      <c r="U133" s="74"/>
      <c r="V133" s="74"/>
      <c r="W133" s="74"/>
      <c r="X133" s="74"/>
      <c r="Y133" s="74"/>
      <c r="Z133" s="74"/>
      <c r="AA133" s="74"/>
      <c r="AB133" s="74"/>
      <c r="AC133" s="74"/>
      <c r="AD133" s="21"/>
      <c r="AE133" s="21"/>
      <c r="AF133" s="21"/>
      <c r="AG133" s="21"/>
      <c r="AH133" s="21"/>
      <c r="AI133" s="21"/>
    </row>
    <row r="134" spans="1:35">
      <c r="A134" s="52" t="s">
        <v>109</v>
      </c>
      <c r="B134" s="627">
        <v>2023</v>
      </c>
      <c r="C134" s="122" t="s">
        <v>641</v>
      </c>
      <c r="D134" s="294" t="s">
        <v>149</v>
      </c>
      <c r="E134" s="337" t="s">
        <v>1444</v>
      </c>
      <c r="F134" s="41" t="s">
        <v>1345</v>
      </c>
      <c r="G134" s="627" t="s">
        <v>299</v>
      </c>
      <c r="H134" s="294" t="s">
        <v>859</v>
      </c>
      <c r="I134" s="275" t="s">
        <v>473</v>
      </c>
      <c r="J134" s="275" t="s">
        <v>197</v>
      </c>
      <c r="K134" s="39" t="s">
        <v>716</v>
      </c>
      <c r="L134" s="623" t="s">
        <v>1871</v>
      </c>
      <c r="M134" s="623">
        <v>0</v>
      </c>
      <c r="N134" s="623" t="s">
        <v>859</v>
      </c>
      <c r="O134" s="41" t="s">
        <v>1910</v>
      </c>
      <c r="P134" s="334">
        <v>0</v>
      </c>
      <c r="Q134" s="334">
        <v>0</v>
      </c>
      <c r="R134" s="158" t="e">
        <f t="shared" si="6"/>
        <v>#DIV/0!</v>
      </c>
      <c r="S134" s="106" t="e">
        <f t="shared" si="7"/>
        <v>#DIV/0!</v>
      </c>
      <c r="T134" s="339" t="s">
        <v>1916</v>
      </c>
      <c r="U134" s="74"/>
      <c r="V134" s="74"/>
      <c r="W134" s="74"/>
      <c r="X134" s="74"/>
      <c r="Y134" s="74"/>
      <c r="Z134" s="74"/>
      <c r="AA134" s="74"/>
      <c r="AB134" s="74"/>
      <c r="AC134" s="74"/>
      <c r="AD134" s="21"/>
      <c r="AE134" s="21"/>
      <c r="AF134" s="21"/>
      <c r="AG134" s="21"/>
      <c r="AH134" s="21"/>
      <c r="AI134" s="21"/>
    </row>
    <row r="135" spans="1:35">
      <c r="A135" s="52" t="s">
        <v>109</v>
      </c>
      <c r="B135" s="627">
        <v>2023</v>
      </c>
      <c r="C135" s="122" t="s">
        <v>641</v>
      </c>
      <c r="D135" s="294" t="s">
        <v>149</v>
      </c>
      <c r="E135" s="337" t="s">
        <v>1444</v>
      </c>
      <c r="F135" s="41" t="s">
        <v>1345</v>
      </c>
      <c r="G135" s="627" t="s">
        <v>301</v>
      </c>
      <c r="H135" s="294" t="s">
        <v>859</v>
      </c>
      <c r="I135" s="275" t="s">
        <v>473</v>
      </c>
      <c r="J135" s="275" t="s">
        <v>197</v>
      </c>
      <c r="K135" s="39" t="s">
        <v>716</v>
      </c>
      <c r="L135" s="623" t="s">
        <v>1871</v>
      </c>
      <c r="M135" s="44" t="s">
        <v>1872</v>
      </c>
      <c r="N135" s="623" t="s">
        <v>859</v>
      </c>
      <c r="O135" s="41" t="s">
        <v>1910</v>
      </c>
      <c r="P135" s="334">
        <v>91</v>
      </c>
      <c r="Q135" s="334">
        <v>13</v>
      </c>
      <c r="R135" s="158" t="str">
        <f t="shared" si="6"/>
        <v>N/A</v>
      </c>
      <c r="S135" s="106" t="str">
        <f t="shared" si="7"/>
        <v>N/A</v>
      </c>
      <c r="T135" s="481"/>
      <c r="U135" s="74"/>
      <c r="V135" s="74"/>
      <c r="W135" s="74"/>
      <c r="X135" s="74"/>
      <c r="Y135" s="74"/>
      <c r="Z135" s="74"/>
      <c r="AA135" s="74"/>
      <c r="AB135" s="74"/>
      <c r="AC135" s="74"/>
      <c r="AD135" s="21"/>
      <c r="AE135" s="21"/>
      <c r="AF135" s="21"/>
      <c r="AG135" s="21"/>
      <c r="AH135" s="21"/>
      <c r="AI135" s="21"/>
    </row>
    <row r="136" spans="1:35">
      <c r="A136" s="52" t="s">
        <v>109</v>
      </c>
      <c r="B136" s="627">
        <v>2023</v>
      </c>
      <c r="C136" s="122" t="s">
        <v>641</v>
      </c>
      <c r="D136" s="294" t="s">
        <v>149</v>
      </c>
      <c r="E136" s="337" t="s">
        <v>1444</v>
      </c>
      <c r="F136" s="41" t="s">
        <v>1345</v>
      </c>
      <c r="G136" s="627" t="s">
        <v>1874</v>
      </c>
      <c r="H136" s="294" t="s">
        <v>859</v>
      </c>
      <c r="I136" s="275" t="s">
        <v>473</v>
      </c>
      <c r="J136" s="275" t="s">
        <v>197</v>
      </c>
      <c r="K136" s="39" t="s">
        <v>716</v>
      </c>
      <c r="L136" s="623" t="s">
        <v>1871</v>
      </c>
      <c r="M136" s="44" t="s">
        <v>1872</v>
      </c>
      <c r="N136" s="623" t="s">
        <v>859</v>
      </c>
      <c r="O136" s="41" t="s">
        <v>1910</v>
      </c>
      <c r="P136" s="334">
        <v>76</v>
      </c>
      <c r="Q136" s="334">
        <v>13</v>
      </c>
      <c r="R136" s="158" t="str">
        <f t="shared" ref="R136:R199" si="8">IF(M136="N/A","N/A", P136/M136*100)</f>
        <v>N/A</v>
      </c>
      <c r="S136" s="106" t="str">
        <f t="shared" ref="S136:S199" si="9">IF(M136="N/A","N/A",IF(OR(R136&lt;90,R136&gt;150),"X",""))</f>
        <v>N/A</v>
      </c>
      <c r="T136" s="152"/>
      <c r="U136" s="74"/>
      <c r="V136" s="74"/>
      <c r="W136" s="74"/>
      <c r="X136" s="74"/>
      <c r="Y136" s="74"/>
      <c r="Z136" s="74"/>
      <c r="AA136" s="74"/>
      <c r="AB136" s="74"/>
      <c r="AC136" s="74"/>
      <c r="AD136" s="21"/>
      <c r="AE136" s="21"/>
      <c r="AF136" s="21"/>
      <c r="AG136" s="21"/>
      <c r="AH136" s="21"/>
      <c r="AI136" s="21"/>
    </row>
    <row r="137" spans="1:35">
      <c r="A137" s="52" t="s">
        <v>109</v>
      </c>
      <c r="B137" s="627">
        <v>2023</v>
      </c>
      <c r="C137" s="122" t="s">
        <v>641</v>
      </c>
      <c r="D137" s="294" t="s">
        <v>149</v>
      </c>
      <c r="E137" s="337" t="s">
        <v>1444</v>
      </c>
      <c r="F137" s="41" t="s">
        <v>1345</v>
      </c>
      <c r="G137" s="627" t="s">
        <v>299</v>
      </c>
      <c r="H137" s="294" t="s">
        <v>859</v>
      </c>
      <c r="I137" s="627" t="s">
        <v>473</v>
      </c>
      <c r="J137" s="627" t="s">
        <v>197</v>
      </c>
      <c r="K137" s="39" t="s">
        <v>749</v>
      </c>
      <c r="L137" s="294" t="s">
        <v>1871</v>
      </c>
      <c r="M137" s="623">
        <v>0</v>
      </c>
      <c r="N137" s="294" t="s">
        <v>859</v>
      </c>
      <c r="O137" s="41" t="s">
        <v>1911</v>
      </c>
      <c r="P137" s="334">
        <v>0</v>
      </c>
      <c r="Q137" s="334">
        <v>0</v>
      </c>
      <c r="R137" s="158" t="e">
        <f t="shared" si="8"/>
        <v>#DIV/0!</v>
      </c>
      <c r="S137" s="106" t="e">
        <f t="shared" si="9"/>
        <v>#DIV/0!</v>
      </c>
      <c r="T137" s="339" t="s">
        <v>1916</v>
      </c>
      <c r="U137" s="74"/>
      <c r="V137" s="74"/>
      <c r="W137" s="74"/>
      <c r="X137" s="74"/>
      <c r="Y137" s="74"/>
      <c r="Z137" s="74"/>
      <c r="AA137" s="74"/>
      <c r="AB137" s="74"/>
      <c r="AC137" s="74"/>
      <c r="AD137" s="21"/>
      <c r="AE137" s="21"/>
      <c r="AF137" s="21"/>
      <c r="AG137" s="21"/>
      <c r="AH137" s="21"/>
      <c r="AI137" s="21"/>
    </row>
    <row r="138" spans="1:35">
      <c r="A138" s="52" t="s">
        <v>109</v>
      </c>
      <c r="B138" s="627">
        <v>2023</v>
      </c>
      <c r="C138" s="122" t="s">
        <v>641</v>
      </c>
      <c r="D138" s="294" t="s">
        <v>149</v>
      </c>
      <c r="E138" s="337" t="s">
        <v>1444</v>
      </c>
      <c r="F138" s="41" t="s">
        <v>1345</v>
      </c>
      <c r="G138" s="627" t="s">
        <v>301</v>
      </c>
      <c r="H138" s="294" t="s">
        <v>859</v>
      </c>
      <c r="I138" s="627" t="s">
        <v>473</v>
      </c>
      <c r="J138" s="627" t="s">
        <v>197</v>
      </c>
      <c r="K138" s="39" t="s">
        <v>749</v>
      </c>
      <c r="L138" s="294" t="s">
        <v>1871</v>
      </c>
      <c r="M138" s="44" t="s">
        <v>1872</v>
      </c>
      <c r="N138" s="294" t="s">
        <v>859</v>
      </c>
      <c r="O138" s="41" t="s">
        <v>1911</v>
      </c>
      <c r="P138" s="334">
        <v>0</v>
      </c>
      <c r="Q138" s="334">
        <v>0</v>
      </c>
      <c r="R138" s="158" t="str">
        <f t="shared" si="8"/>
        <v>N/A</v>
      </c>
      <c r="S138" s="106" t="str">
        <f t="shared" si="9"/>
        <v>N/A</v>
      </c>
      <c r="T138" s="339" t="s">
        <v>1920</v>
      </c>
      <c r="U138" s="74"/>
      <c r="V138" s="74"/>
      <c r="W138" s="74"/>
      <c r="X138" s="74"/>
      <c r="Y138" s="74"/>
      <c r="Z138" s="74"/>
      <c r="AA138" s="74"/>
      <c r="AB138" s="74"/>
      <c r="AC138" s="74"/>
      <c r="AD138" s="21"/>
      <c r="AE138" s="21"/>
      <c r="AF138" s="21"/>
      <c r="AG138" s="21"/>
      <c r="AH138" s="21"/>
      <c r="AI138" s="21"/>
    </row>
    <row r="139" spans="1:35">
      <c r="A139" s="52" t="s">
        <v>109</v>
      </c>
      <c r="B139" s="627">
        <v>2023</v>
      </c>
      <c r="C139" s="122" t="s">
        <v>641</v>
      </c>
      <c r="D139" s="294" t="s">
        <v>149</v>
      </c>
      <c r="E139" s="337" t="s">
        <v>1444</v>
      </c>
      <c r="F139" s="41" t="s">
        <v>1345</v>
      </c>
      <c r="G139" s="627" t="s">
        <v>1874</v>
      </c>
      <c r="H139" s="294" t="s">
        <v>859</v>
      </c>
      <c r="I139" s="627" t="s">
        <v>473</v>
      </c>
      <c r="J139" s="627" t="s">
        <v>197</v>
      </c>
      <c r="K139" s="39" t="s">
        <v>749</v>
      </c>
      <c r="L139" s="294" t="s">
        <v>1871</v>
      </c>
      <c r="M139" s="44" t="s">
        <v>1872</v>
      </c>
      <c r="N139" s="294" t="s">
        <v>859</v>
      </c>
      <c r="O139" s="41" t="s">
        <v>1911</v>
      </c>
      <c r="P139" s="334">
        <v>0</v>
      </c>
      <c r="Q139" s="334">
        <v>0</v>
      </c>
      <c r="R139" s="158" t="str">
        <f t="shared" si="8"/>
        <v>N/A</v>
      </c>
      <c r="S139" s="106" t="str">
        <f t="shared" si="9"/>
        <v>N/A</v>
      </c>
      <c r="T139" s="339" t="s">
        <v>1920</v>
      </c>
      <c r="U139" s="74"/>
      <c r="V139" s="74"/>
      <c r="W139" s="74"/>
      <c r="X139" s="74"/>
      <c r="Y139" s="74"/>
      <c r="Z139" s="74"/>
      <c r="AA139" s="74"/>
      <c r="AB139" s="74"/>
      <c r="AC139" s="74"/>
      <c r="AD139" s="21"/>
      <c r="AE139" s="21"/>
      <c r="AF139" s="21"/>
      <c r="AG139" s="21"/>
      <c r="AH139" s="21"/>
      <c r="AI139" s="21"/>
    </row>
    <row r="140" spans="1:35">
      <c r="A140" s="52" t="s">
        <v>109</v>
      </c>
      <c r="B140" s="627">
        <v>2023</v>
      </c>
      <c r="C140" s="122" t="s">
        <v>641</v>
      </c>
      <c r="D140" s="294" t="s">
        <v>149</v>
      </c>
      <c r="E140" s="337" t="s">
        <v>1446</v>
      </c>
      <c r="F140" s="52" t="s">
        <v>1449</v>
      </c>
      <c r="G140" s="627" t="s">
        <v>297</v>
      </c>
      <c r="H140" s="294" t="s">
        <v>859</v>
      </c>
      <c r="I140" s="627" t="s">
        <v>475</v>
      </c>
      <c r="J140" s="627" t="s">
        <v>199</v>
      </c>
      <c r="K140" s="281" t="s">
        <v>1876</v>
      </c>
      <c r="L140" s="294" t="s">
        <v>1877</v>
      </c>
      <c r="M140" s="294">
        <v>300</v>
      </c>
      <c r="N140" s="294" t="s">
        <v>859</v>
      </c>
      <c r="O140" s="41" t="s">
        <v>1921</v>
      </c>
      <c r="P140" s="335">
        <v>274</v>
      </c>
      <c r="Q140" s="335">
        <v>11</v>
      </c>
      <c r="R140" s="158">
        <f t="shared" si="8"/>
        <v>91.333333333333329</v>
      </c>
      <c r="S140" s="106" t="str">
        <f t="shared" si="9"/>
        <v/>
      </c>
      <c r="T140" s="477"/>
      <c r="U140" s="74"/>
      <c r="V140" s="74"/>
      <c r="W140" s="74"/>
      <c r="X140" s="74"/>
      <c r="Y140" s="74"/>
      <c r="Z140" s="74"/>
      <c r="AA140" s="74"/>
      <c r="AB140" s="74"/>
      <c r="AC140" s="74"/>
      <c r="AD140" s="21"/>
      <c r="AE140" s="21"/>
      <c r="AF140" s="21"/>
      <c r="AG140" s="21"/>
      <c r="AH140" s="21"/>
      <c r="AI140" s="21"/>
    </row>
    <row r="141" spans="1:35">
      <c r="A141" s="52" t="s">
        <v>109</v>
      </c>
      <c r="B141" s="627">
        <v>2023</v>
      </c>
      <c r="C141" s="122" t="s">
        <v>641</v>
      </c>
      <c r="D141" s="294" t="s">
        <v>149</v>
      </c>
      <c r="E141" s="337" t="s">
        <v>1446</v>
      </c>
      <c r="F141" s="52" t="s">
        <v>1449</v>
      </c>
      <c r="G141" s="627" t="s">
        <v>299</v>
      </c>
      <c r="H141" s="294" t="s">
        <v>14</v>
      </c>
      <c r="I141" s="627" t="s">
        <v>475</v>
      </c>
      <c r="J141" s="627" t="s">
        <v>199</v>
      </c>
      <c r="K141" s="281" t="s">
        <v>1876</v>
      </c>
      <c r="L141" s="294" t="s">
        <v>1877</v>
      </c>
      <c r="M141" s="294">
        <v>50</v>
      </c>
      <c r="N141" s="294" t="s">
        <v>859</v>
      </c>
      <c r="O141" s="41"/>
      <c r="P141" s="335">
        <v>90</v>
      </c>
      <c r="Q141" s="335">
        <v>2</v>
      </c>
      <c r="R141" s="158">
        <f t="shared" si="8"/>
        <v>180</v>
      </c>
      <c r="S141" s="106" t="str">
        <f t="shared" si="9"/>
        <v>X</v>
      </c>
      <c r="T141" s="336" t="s">
        <v>1922</v>
      </c>
      <c r="U141" s="74"/>
      <c r="V141" s="74"/>
      <c r="W141" s="74"/>
      <c r="X141" s="74"/>
      <c r="Y141" s="74"/>
      <c r="Z141" s="74"/>
      <c r="AA141" s="74"/>
      <c r="AB141" s="74"/>
      <c r="AC141" s="74"/>
      <c r="AD141" s="21"/>
      <c r="AE141" s="21"/>
      <c r="AF141" s="21"/>
      <c r="AG141" s="21"/>
      <c r="AH141" s="21"/>
      <c r="AI141" s="21"/>
    </row>
    <row r="142" spans="1:35">
      <c r="A142" s="52" t="s">
        <v>109</v>
      </c>
      <c r="B142" s="627">
        <v>2023</v>
      </c>
      <c r="C142" s="122" t="s">
        <v>641</v>
      </c>
      <c r="D142" s="294" t="s">
        <v>149</v>
      </c>
      <c r="E142" s="337" t="s">
        <v>1446</v>
      </c>
      <c r="F142" s="52" t="s">
        <v>1449</v>
      </c>
      <c r="G142" s="627" t="s">
        <v>301</v>
      </c>
      <c r="H142" s="294" t="s">
        <v>859</v>
      </c>
      <c r="I142" s="627" t="s">
        <v>475</v>
      </c>
      <c r="J142" s="627" t="s">
        <v>199</v>
      </c>
      <c r="K142" s="281" t="s">
        <v>1876</v>
      </c>
      <c r="L142" s="294" t="s">
        <v>1877</v>
      </c>
      <c r="M142" s="294">
        <v>50</v>
      </c>
      <c r="N142" s="294" t="s">
        <v>859</v>
      </c>
      <c r="O142" s="41"/>
      <c r="P142" s="335">
        <v>90</v>
      </c>
      <c r="Q142" s="335">
        <v>2</v>
      </c>
      <c r="R142" s="158">
        <f t="shared" si="8"/>
        <v>180</v>
      </c>
      <c r="S142" s="106" t="str">
        <f t="shared" si="9"/>
        <v>X</v>
      </c>
      <c r="T142" s="336" t="s">
        <v>1922</v>
      </c>
      <c r="U142" s="74"/>
      <c r="V142" s="74"/>
      <c r="W142" s="74"/>
      <c r="X142" s="74"/>
      <c r="Y142" s="74"/>
      <c r="Z142" s="74"/>
      <c r="AA142" s="74"/>
      <c r="AB142" s="74"/>
      <c r="AC142" s="74"/>
      <c r="AD142" s="21"/>
      <c r="AE142" s="21"/>
      <c r="AF142" s="21"/>
      <c r="AG142" s="21"/>
      <c r="AH142" s="21"/>
      <c r="AI142" s="21"/>
    </row>
    <row r="143" spans="1:35">
      <c r="A143" s="52" t="s">
        <v>109</v>
      </c>
      <c r="B143" s="627">
        <v>2023</v>
      </c>
      <c r="C143" s="122" t="s">
        <v>641</v>
      </c>
      <c r="D143" s="294" t="s">
        <v>149</v>
      </c>
      <c r="E143" s="337" t="s">
        <v>1446</v>
      </c>
      <c r="F143" s="52" t="s">
        <v>1449</v>
      </c>
      <c r="G143" s="627" t="s">
        <v>1874</v>
      </c>
      <c r="H143" s="294" t="s">
        <v>859</v>
      </c>
      <c r="I143" s="627" t="s">
        <v>475</v>
      </c>
      <c r="J143" s="627" t="s">
        <v>199</v>
      </c>
      <c r="K143" s="281" t="s">
        <v>1876</v>
      </c>
      <c r="L143" s="294" t="s">
        <v>1877</v>
      </c>
      <c r="M143" s="294">
        <v>50</v>
      </c>
      <c r="N143" s="294" t="s">
        <v>859</v>
      </c>
      <c r="O143" s="41"/>
      <c r="P143" s="335">
        <v>90</v>
      </c>
      <c r="Q143" s="335">
        <v>2</v>
      </c>
      <c r="R143" s="158">
        <f t="shared" si="8"/>
        <v>180</v>
      </c>
      <c r="S143" s="106" t="str">
        <f t="shared" si="9"/>
        <v>X</v>
      </c>
      <c r="T143" s="336" t="s">
        <v>1922</v>
      </c>
      <c r="U143" s="74"/>
      <c r="V143" s="74"/>
      <c r="W143" s="74"/>
      <c r="X143" s="74"/>
      <c r="Y143" s="74"/>
      <c r="Z143" s="74"/>
      <c r="AA143" s="74"/>
      <c r="AB143" s="74"/>
      <c r="AC143" s="74"/>
      <c r="AD143" s="21"/>
      <c r="AE143" s="21"/>
      <c r="AF143" s="21"/>
      <c r="AG143" s="21"/>
      <c r="AH143" s="21"/>
      <c r="AI143" s="21"/>
    </row>
    <row r="144" spans="1:35">
      <c r="A144" s="52" t="s">
        <v>109</v>
      </c>
      <c r="B144" s="627">
        <v>2023</v>
      </c>
      <c r="C144" s="122" t="s">
        <v>641</v>
      </c>
      <c r="D144" s="294" t="s">
        <v>149</v>
      </c>
      <c r="E144" s="337" t="s">
        <v>1446</v>
      </c>
      <c r="F144" s="52" t="s">
        <v>1449</v>
      </c>
      <c r="G144" s="627" t="s">
        <v>297</v>
      </c>
      <c r="H144" s="294" t="s">
        <v>859</v>
      </c>
      <c r="I144" s="627" t="s">
        <v>475</v>
      </c>
      <c r="J144" s="627" t="s">
        <v>199</v>
      </c>
      <c r="K144" s="281" t="s">
        <v>1889</v>
      </c>
      <c r="L144" s="294" t="s">
        <v>1877</v>
      </c>
      <c r="M144" s="294">
        <v>150</v>
      </c>
      <c r="N144" s="294" t="s">
        <v>859</v>
      </c>
      <c r="O144" s="41"/>
      <c r="P144" s="475">
        <v>0</v>
      </c>
      <c r="Q144" s="476">
        <v>0</v>
      </c>
      <c r="R144" s="158">
        <f t="shared" si="8"/>
        <v>0</v>
      </c>
      <c r="S144" s="106" t="str">
        <f t="shared" si="9"/>
        <v>X</v>
      </c>
      <c r="T144" s="152" t="s">
        <v>1923</v>
      </c>
      <c r="U144" s="74"/>
      <c r="V144" s="74"/>
      <c r="W144" s="74"/>
      <c r="X144" s="74"/>
      <c r="Y144" s="74"/>
      <c r="Z144" s="74"/>
      <c r="AA144" s="74"/>
      <c r="AB144" s="74"/>
      <c r="AC144" s="74"/>
      <c r="AD144" s="21"/>
      <c r="AE144" s="21"/>
      <c r="AF144" s="21"/>
      <c r="AG144" s="21"/>
      <c r="AH144" s="21"/>
      <c r="AI144" s="21"/>
    </row>
    <row r="145" spans="1:35">
      <c r="A145" s="52" t="s">
        <v>109</v>
      </c>
      <c r="B145" s="627">
        <v>2023</v>
      </c>
      <c r="C145" s="122" t="s">
        <v>641</v>
      </c>
      <c r="D145" s="294" t="s">
        <v>149</v>
      </c>
      <c r="E145" s="337" t="s">
        <v>1446</v>
      </c>
      <c r="F145" s="52" t="s">
        <v>1449</v>
      </c>
      <c r="G145" s="627" t="s">
        <v>299</v>
      </c>
      <c r="H145" s="294" t="s">
        <v>14</v>
      </c>
      <c r="I145" s="627" t="s">
        <v>475</v>
      </c>
      <c r="J145" s="627" t="s">
        <v>199</v>
      </c>
      <c r="K145" s="281" t="s">
        <v>1889</v>
      </c>
      <c r="L145" s="294" t="s">
        <v>1877</v>
      </c>
      <c r="M145" s="294">
        <v>0</v>
      </c>
      <c r="N145" s="294" t="s">
        <v>859</v>
      </c>
      <c r="O145" s="41"/>
      <c r="P145" s="332">
        <v>0</v>
      </c>
      <c r="Q145" s="333">
        <v>0</v>
      </c>
      <c r="R145" s="158" t="e">
        <f t="shared" si="8"/>
        <v>#DIV/0!</v>
      </c>
      <c r="S145" s="106" t="e">
        <f t="shared" si="9"/>
        <v>#DIV/0!</v>
      </c>
      <c r="T145" s="165" t="s">
        <v>1924</v>
      </c>
      <c r="U145" s="74"/>
      <c r="V145" s="74"/>
      <c r="W145" s="74"/>
      <c r="X145" s="74"/>
      <c r="Y145" s="74"/>
      <c r="Z145" s="74"/>
      <c r="AA145" s="74"/>
      <c r="AB145" s="74"/>
      <c r="AC145" s="74"/>
      <c r="AD145" s="21"/>
      <c r="AE145" s="21"/>
      <c r="AF145" s="21"/>
      <c r="AG145" s="21"/>
      <c r="AH145" s="21"/>
      <c r="AI145" s="21"/>
    </row>
    <row r="146" spans="1:35">
      <c r="A146" s="52" t="s">
        <v>109</v>
      </c>
      <c r="B146" s="627">
        <v>2023</v>
      </c>
      <c r="C146" s="122" t="s">
        <v>641</v>
      </c>
      <c r="D146" s="294" t="s">
        <v>149</v>
      </c>
      <c r="E146" s="337" t="s">
        <v>1446</v>
      </c>
      <c r="F146" s="52" t="s">
        <v>1449</v>
      </c>
      <c r="G146" s="627" t="s">
        <v>301</v>
      </c>
      <c r="H146" s="294" t="s">
        <v>859</v>
      </c>
      <c r="I146" s="627" t="s">
        <v>475</v>
      </c>
      <c r="J146" s="627" t="s">
        <v>199</v>
      </c>
      <c r="K146" s="281" t="s">
        <v>1889</v>
      </c>
      <c r="L146" s="294" t="s">
        <v>1877</v>
      </c>
      <c r="M146" s="294">
        <v>100</v>
      </c>
      <c r="N146" s="294" t="s">
        <v>859</v>
      </c>
      <c r="O146" s="41"/>
      <c r="P146" s="332">
        <v>0</v>
      </c>
      <c r="Q146" s="333">
        <v>0</v>
      </c>
      <c r="R146" s="158">
        <f t="shared" si="8"/>
        <v>0</v>
      </c>
      <c r="S146" s="106" t="str">
        <f t="shared" si="9"/>
        <v>X</v>
      </c>
      <c r="T146" s="165" t="s">
        <v>1925</v>
      </c>
      <c r="U146" s="74"/>
      <c r="V146" s="74"/>
      <c r="W146" s="74"/>
      <c r="X146" s="74"/>
      <c r="Y146" s="74"/>
      <c r="Z146" s="74"/>
      <c r="AA146" s="74"/>
      <c r="AB146" s="74"/>
      <c r="AC146" s="74"/>
      <c r="AD146" s="74"/>
      <c r="AE146" s="74"/>
      <c r="AF146" s="74"/>
      <c r="AG146" s="74"/>
      <c r="AH146" s="74"/>
      <c r="AI146" s="74"/>
    </row>
    <row r="147" spans="1:35">
      <c r="A147" s="52" t="s">
        <v>109</v>
      </c>
      <c r="B147" s="627">
        <v>2023</v>
      </c>
      <c r="C147" s="122" t="s">
        <v>641</v>
      </c>
      <c r="D147" s="294" t="s">
        <v>149</v>
      </c>
      <c r="E147" s="337" t="s">
        <v>1446</v>
      </c>
      <c r="F147" s="52" t="s">
        <v>1449</v>
      </c>
      <c r="G147" s="627" t="s">
        <v>1874</v>
      </c>
      <c r="H147" s="294" t="s">
        <v>859</v>
      </c>
      <c r="I147" s="627" t="s">
        <v>475</v>
      </c>
      <c r="J147" s="627" t="s">
        <v>199</v>
      </c>
      <c r="K147" s="281" t="s">
        <v>1889</v>
      </c>
      <c r="L147" s="294" t="s">
        <v>1877</v>
      </c>
      <c r="M147" s="294">
        <v>100</v>
      </c>
      <c r="N147" s="294" t="s">
        <v>859</v>
      </c>
      <c r="O147" s="41"/>
      <c r="P147" s="332">
        <v>0</v>
      </c>
      <c r="Q147" s="333">
        <v>0</v>
      </c>
      <c r="R147" s="158">
        <f t="shared" si="8"/>
        <v>0</v>
      </c>
      <c r="S147" s="106" t="str">
        <f t="shared" si="9"/>
        <v>X</v>
      </c>
      <c r="T147" s="165" t="s">
        <v>1925</v>
      </c>
      <c r="U147" s="74"/>
      <c r="V147" s="74"/>
      <c r="W147" s="74"/>
      <c r="X147" s="74"/>
      <c r="Y147" s="74"/>
      <c r="Z147" s="74"/>
      <c r="AA147" s="74"/>
      <c r="AB147" s="74"/>
      <c r="AC147" s="74"/>
      <c r="AD147" s="21"/>
      <c r="AE147" s="21"/>
      <c r="AF147" s="21"/>
      <c r="AG147" s="21"/>
      <c r="AH147" s="21"/>
      <c r="AI147" s="21"/>
    </row>
    <row r="148" spans="1:35">
      <c r="A148" s="52" t="s">
        <v>109</v>
      </c>
      <c r="B148" s="627">
        <v>2023</v>
      </c>
      <c r="C148" s="122" t="s">
        <v>641</v>
      </c>
      <c r="D148" s="294" t="s">
        <v>149</v>
      </c>
      <c r="E148" s="337" t="s">
        <v>1446</v>
      </c>
      <c r="F148" s="52" t="s">
        <v>1449</v>
      </c>
      <c r="G148" s="627" t="s">
        <v>297</v>
      </c>
      <c r="H148" s="294" t="s">
        <v>859</v>
      </c>
      <c r="I148" s="627" t="s">
        <v>473</v>
      </c>
      <c r="J148" s="627" t="s">
        <v>197</v>
      </c>
      <c r="K148" s="39" t="s">
        <v>749</v>
      </c>
      <c r="L148" s="294" t="s">
        <v>1871</v>
      </c>
      <c r="M148" s="44" t="s">
        <v>1872</v>
      </c>
      <c r="N148" s="294" t="s">
        <v>859</v>
      </c>
      <c r="O148" s="41" t="s">
        <v>1885</v>
      </c>
      <c r="P148" s="335">
        <v>106</v>
      </c>
      <c r="Q148" s="335">
        <v>36</v>
      </c>
      <c r="R148" s="158" t="str">
        <f t="shared" si="8"/>
        <v>N/A</v>
      </c>
      <c r="S148" s="106" t="str">
        <f t="shared" si="9"/>
        <v>N/A</v>
      </c>
      <c r="T148" s="152"/>
      <c r="U148" s="74"/>
      <c r="V148" s="74"/>
      <c r="W148" s="74"/>
      <c r="X148" s="74"/>
      <c r="Y148" s="74"/>
      <c r="Z148" s="74"/>
      <c r="AA148" s="74"/>
      <c r="AB148" s="74"/>
      <c r="AC148" s="74"/>
      <c r="AD148" s="21"/>
      <c r="AE148" s="21"/>
      <c r="AF148" s="21"/>
      <c r="AG148" s="21"/>
      <c r="AH148" s="21"/>
      <c r="AI148" s="21"/>
    </row>
    <row r="149" spans="1:35">
      <c r="A149" s="52" t="s">
        <v>109</v>
      </c>
      <c r="B149" s="627">
        <v>2023</v>
      </c>
      <c r="C149" s="122" t="s">
        <v>641</v>
      </c>
      <c r="D149" s="294" t="s">
        <v>149</v>
      </c>
      <c r="E149" s="337" t="s">
        <v>1446</v>
      </c>
      <c r="F149" s="52" t="s">
        <v>1449</v>
      </c>
      <c r="G149" s="627" t="s">
        <v>299</v>
      </c>
      <c r="H149" s="294" t="s">
        <v>859</v>
      </c>
      <c r="I149" s="627" t="s">
        <v>473</v>
      </c>
      <c r="J149" s="627" t="s">
        <v>197</v>
      </c>
      <c r="K149" s="39" t="s">
        <v>749</v>
      </c>
      <c r="L149" s="294" t="s">
        <v>1871</v>
      </c>
      <c r="M149" s="44" t="s">
        <v>1872</v>
      </c>
      <c r="N149" s="294" t="s">
        <v>859</v>
      </c>
      <c r="O149" s="41" t="s">
        <v>1885</v>
      </c>
      <c r="P149" s="335">
        <v>106</v>
      </c>
      <c r="Q149" s="335">
        <v>36</v>
      </c>
      <c r="R149" s="158" t="str">
        <f t="shared" si="8"/>
        <v>N/A</v>
      </c>
      <c r="S149" s="106" t="str">
        <f t="shared" si="9"/>
        <v>N/A</v>
      </c>
      <c r="T149" s="152"/>
      <c r="U149" s="74"/>
      <c r="V149" s="74"/>
      <c r="W149" s="74"/>
      <c r="X149" s="74"/>
      <c r="Y149" s="74"/>
      <c r="Z149" s="74"/>
      <c r="AA149" s="74"/>
      <c r="AB149" s="74"/>
      <c r="AC149" s="74"/>
      <c r="AD149" s="21"/>
      <c r="AE149" s="21"/>
      <c r="AF149" s="21"/>
      <c r="AG149" s="21"/>
      <c r="AH149" s="21"/>
      <c r="AI149" s="21"/>
    </row>
    <row r="150" spans="1:35">
      <c r="A150" s="52" t="s">
        <v>109</v>
      </c>
      <c r="B150" s="627">
        <v>2023</v>
      </c>
      <c r="C150" s="122" t="s">
        <v>641</v>
      </c>
      <c r="D150" s="294" t="s">
        <v>149</v>
      </c>
      <c r="E150" s="337" t="s">
        <v>1446</v>
      </c>
      <c r="F150" s="52" t="s">
        <v>1449</v>
      </c>
      <c r="G150" s="627" t="s">
        <v>301</v>
      </c>
      <c r="H150" s="294" t="s">
        <v>859</v>
      </c>
      <c r="I150" s="627" t="s">
        <v>473</v>
      </c>
      <c r="J150" s="627" t="s">
        <v>197</v>
      </c>
      <c r="K150" s="39" t="s">
        <v>749</v>
      </c>
      <c r="L150" s="294" t="s">
        <v>1871</v>
      </c>
      <c r="M150" s="44" t="s">
        <v>1872</v>
      </c>
      <c r="N150" s="294" t="s">
        <v>859</v>
      </c>
      <c r="O150" s="41" t="s">
        <v>1885</v>
      </c>
      <c r="P150" s="335">
        <v>105</v>
      </c>
      <c r="Q150" s="335">
        <v>36</v>
      </c>
      <c r="R150" s="158" t="str">
        <f t="shared" si="8"/>
        <v>N/A</v>
      </c>
      <c r="S150" s="106" t="str">
        <f t="shared" si="9"/>
        <v>N/A</v>
      </c>
      <c r="T150" s="152"/>
      <c r="U150" s="74"/>
      <c r="V150" s="74"/>
      <c r="W150" s="74"/>
      <c r="X150" s="74"/>
      <c r="Y150" s="74"/>
      <c r="Z150" s="74"/>
      <c r="AA150" s="74"/>
      <c r="AB150" s="74"/>
      <c r="AC150" s="74"/>
      <c r="AD150" s="21"/>
      <c r="AE150" s="21"/>
      <c r="AF150" s="21"/>
      <c r="AG150" s="21"/>
      <c r="AH150" s="21"/>
      <c r="AI150" s="21"/>
    </row>
    <row r="151" spans="1:35">
      <c r="A151" s="52" t="s">
        <v>109</v>
      </c>
      <c r="B151" s="627">
        <v>2023</v>
      </c>
      <c r="C151" s="122" t="s">
        <v>641</v>
      </c>
      <c r="D151" s="294" t="s">
        <v>149</v>
      </c>
      <c r="E151" s="337" t="s">
        <v>1446</v>
      </c>
      <c r="F151" s="52" t="s">
        <v>1449</v>
      </c>
      <c r="G151" s="627" t="s">
        <v>1874</v>
      </c>
      <c r="H151" s="294" t="s">
        <v>859</v>
      </c>
      <c r="I151" s="627" t="s">
        <v>473</v>
      </c>
      <c r="J151" s="627" t="s">
        <v>197</v>
      </c>
      <c r="K151" s="39" t="s">
        <v>749</v>
      </c>
      <c r="L151" s="294" t="s">
        <v>1871</v>
      </c>
      <c r="M151" s="44" t="s">
        <v>1872</v>
      </c>
      <c r="N151" s="294" t="s">
        <v>859</v>
      </c>
      <c r="O151" s="41" t="s">
        <v>1885</v>
      </c>
      <c r="P151" s="335">
        <v>87</v>
      </c>
      <c r="Q151" s="335">
        <v>33</v>
      </c>
      <c r="R151" s="158" t="str">
        <f t="shared" si="8"/>
        <v>N/A</v>
      </c>
      <c r="S151" s="106" t="str">
        <f t="shared" si="9"/>
        <v>N/A</v>
      </c>
      <c r="T151" s="152"/>
      <c r="U151" s="74"/>
      <c r="V151" s="74"/>
      <c r="W151" s="74"/>
      <c r="X151" s="74"/>
      <c r="Y151" s="74"/>
      <c r="Z151" s="74"/>
      <c r="AA151" s="74"/>
      <c r="AB151" s="74"/>
      <c r="AC151" s="74"/>
      <c r="AD151" s="74"/>
      <c r="AE151" s="74"/>
      <c r="AF151" s="74"/>
      <c r="AG151" s="74"/>
      <c r="AH151" s="74"/>
      <c r="AI151" s="74"/>
    </row>
    <row r="152" spans="1:35">
      <c r="A152" s="52" t="s">
        <v>109</v>
      </c>
      <c r="B152" s="627">
        <v>2023</v>
      </c>
      <c r="C152" s="122" t="s">
        <v>641</v>
      </c>
      <c r="D152" s="294" t="s">
        <v>149</v>
      </c>
      <c r="E152" s="337" t="s">
        <v>1448</v>
      </c>
      <c r="F152" s="52" t="s">
        <v>1428</v>
      </c>
      <c r="G152" s="627" t="s">
        <v>297</v>
      </c>
      <c r="H152" s="294" t="s">
        <v>859</v>
      </c>
      <c r="I152" s="627" t="s">
        <v>475</v>
      </c>
      <c r="J152" s="627" t="s">
        <v>199</v>
      </c>
      <c r="K152" s="281" t="s">
        <v>1876</v>
      </c>
      <c r="L152" s="294" t="s">
        <v>1877</v>
      </c>
      <c r="M152" s="294">
        <v>300</v>
      </c>
      <c r="N152" s="294" t="s">
        <v>859</v>
      </c>
      <c r="O152" s="41" t="s">
        <v>1921</v>
      </c>
      <c r="P152" s="335">
        <v>284</v>
      </c>
      <c r="Q152" s="335">
        <v>12</v>
      </c>
      <c r="R152" s="158">
        <f t="shared" si="8"/>
        <v>94.666666666666671</v>
      </c>
      <c r="S152" s="106" t="str">
        <f t="shared" si="9"/>
        <v/>
      </c>
      <c r="T152" s="152"/>
      <c r="U152" s="74"/>
      <c r="V152" s="74"/>
      <c r="W152" s="74"/>
      <c r="X152" s="74"/>
      <c r="Y152" s="74"/>
      <c r="Z152" s="74"/>
      <c r="AA152" s="74"/>
      <c r="AB152" s="74"/>
      <c r="AC152" s="74"/>
      <c r="AD152" s="21"/>
      <c r="AE152" s="21"/>
      <c r="AF152" s="21"/>
      <c r="AG152" s="21"/>
      <c r="AH152" s="21"/>
      <c r="AI152" s="21"/>
    </row>
    <row r="153" spans="1:35">
      <c r="A153" s="52" t="s">
        <v>109</v>
      </c>
      <c r="B153" s="627">
        <v>2023</v>
      </c>
      <c r="C153" s="122" t="s">
        <v>641</v>
      </c>
      <c r="D153" s="294" t="s">
        <v>149</v>
      </c>
      <c r="E153" s="337" t="s">
        <v>1448</v>
      </c>
      <c r="F153" s="52" t="s">
        <v>1428</v>
      </c>
      <c r="G153" s="627" t="s">
        <v>299</v>
      </c>
      <c r="H153" s="294" t="s">
        <v>14</v>
      </c>
      <c r="I153" s="627" t="s">
        <v>475</v>
      </c>
      <c r="J153" s="627" t="s">
        <v>199</v>
      </c>
      <c r="K153" s="281" t="s">
        <v>1876</v>
      </c>
      <c r="L153" s="294" t="s">
        <v>1877</v>
      </c>
      <c r="M153" s="294">
        <v>50</v>
      </c>
      <c r="N153" s="294" t="s">
        <v>859</v>
      </c>
      <c r="O153" s="41"/>
      <c r="P153" s="335">
        <v>56</v>
      </c>
      <c r="Q153" s="335">
        <v>2</v>
      </c>
      <c r="R153" s="158">
        <f t="shared" si="8"/>
        <v>112.00000000000001</v>
      </c>
      <c r="S153" s="106" t="str">
        <f t="shared" si="9"/>
        <v/>
      </c>
      <c r="T153" s="152"/>
      <c r="U153" s="74"/>
      <c r="V153" s="74"/>
      <c r="W153" s="74"/>
      <c r="X153" s="74"/>
      <c r="Y153" s="74"/>
      <c r="Z153" s="74"/>
      <c r="AA153" s="74"/>
      <c r="AB153" s="74"/>
      <c r="AC153" s="74"/>
      <c r="AD153" s="21"/>
      <c r="AE153" s="21"/>
      <c r="AF153" s="21"/>
      <c r="AG153" s="21"/>
      <c r="AH153" s="21"/>
      <c r="AI153" s="21"/>
    </row>
    <row r="154" spans="1:35">
      <c r="A154" s="52" t="s">
        <v>109</v>
      </c>
      <c r="B154" s="627">
        <v>2023</v>
      </c>
      <c r="C154" s="122" t="s">
        <v>641</v>
      </c>
      <c r="D154" s="294" t="s">
        <v>149</v>
      </c>
      <c r="E154" s="337" t="s">
        <v>1448</v>
      </c>
      <c r="F154" s="52" t="s">
        <v>1428</v>
      </c>
      <c r="G154" s="627" t="s">
        <v>301</v>
      </c>
      <c r="H154" s="294" t="s">
        <v>859</v>
      </c>
      <c r="I154" s="627" t="s">
        <v>475</v>
      </c>
      <c r="J154" s="627" t="s">
        <v>199</v>
      </c>
      <c r="K154" s="281" t="s">
        <v>1876</v>
      </c>
      <c r="L154" s="294" t="s">
        <v>1877</v>
      </c>
      <c r="M154" s="294">
        <v>50</v>
      </c>
      <c r="N154" s="294" t="s">
        <v>859</v>
      </c>
      <c r="O154" s="41"/>
      <c r="P154" s="335">
        <v>56</v>
      </c>
      <c r="Q154" s="335">
        <v>2</v>
      </c>
      <c r="R154" s="158">
        <f t="shared" si="8"/>
        <v>112.00000000000001</v>
      </c>
      <c r="S154" s="106" t="str">
        <f t="shared" si="9"/>
        <v/>
      </c>
      <c r="T154" s="152"/>
      <c r="U154" s="74"/>
      <c r="V154" s="74"/>
      <c r="W154" s="74"/>
      <c r="X154" s="74"/>
      <c r="Y154" s="74"/>
      <c r="Z154" s="74"/>
      <c r="AA154" s="74"/>
      <c r="AB154" s="74"/>
      <c r="AC154" s="74"/>
      <c r="AD154" s="21"/>
      <c r="AE154" s="21"/>
      <c r="AF154" s="21"/>
      <c r="AG154" s="21"/>
      <c r="AH154" s="21"/>
      <c r="AI154" s="21"/>
    </row>
    <row r="155" spans="1:35">
      <c r="A155" s="52" t="s">
        <v>109</v>
      </c>
      <c r="B155" s="627">
        <v>2023</v>
      </c>
      <c r="C155" s="122" t="s">
        <v>641</v>
      </c>
      <c r="D155" s="294" t="s">
        <v>149</v>
      </c>
      <c r="E155" s="337" t="s">
        <v>1448</v>
      </c>
      <c r="F155" s="52" t="s">
        <v>1428</v>
      </c>
      <c r="G155" s="627" t="s">
        <v>1874</v>
      </c>
      <c r="H155" s="294" t="s">
        <v>859</v>
      </c>
      <c r="I155" s="627" t="s">
        <v>475</v>
      </c>
      <c r="J155" s="627" t="s">
        <v>199</v>
      </c>
      <c r="K155" s="281" t="s">
        <v>1876</v>
      </c>
      <c r="L155" s="294" t="s">
        <v>1877</v>
      </c>
      <c r="M155" s="294">
        <v>50</v>
      </c>
      <c r="N155" s="294" t="s">
        <v>859</v>
      </c>
      <c r="O155" s="41"/>
      <c r="P155" s="335">
        <v>56</v>
      </c>
      <c r="Q155" s="335">
        <v>2</v>
      </c>
      <c r="R155" s="158">
        <f t="shared" si="8"/>
        <v>112.00000000000001</v>
      </c>
      <c r="S155" s="106" t="str">
        <f t="shared" si="9"/>
        <v/>
      </c>
      <c r="T155" s="152"/>
      <c r="U155" s="74"/>
      <c r="V155" s="74"/>
      <c r="W155" s="74"/>
      <c r="X155" s="74"/>
      <c r="Y155" s="74"/>
      <c r="Z155" s="74"/>
      <c r="AA155" s="74"/>
      <c r="AB155" s="74"/>
      <c r="AC155" s="74"/>
      <c r="AD155" s="21"/>
      <c r="AE155" s="21"/>
      <c r="AF155" s="21"/>
      <c r="AG155" s="21"/>
      <c r="AH155" s="21"/>
      <c r="AI155" s="21"/>
    </row>
    <row r="156" spans="1:35">
      <c r="A156" s="52" t="s">
        <v>109</v>
      </c>
      <c r="B156" s="627">
        <v>2023</v>
      </c>
      <c r="C156" s="122" t="s">
        <v>641</v>
      </c>
      <c r="D156" s="294" t="s">
        <v>149</v>
      </c>
      <c r="E156" s="337" t="s">
        <v>1448</v>
      </c>
      <c r="F156" s="52" t="s">
        <v>1428</v>
      </c>
      <c r="G156" s="627" t="s">
        <v>297</v>
      </c>
      <c r="H156" s="294" t="s">
        <v>859</v>
      </c>
      <c r="I156" s="627" t="s">
        <v>475</v>
      </c>
      <c r="J156" s="627" t="s">
        <v>199</v>
      </c>
      <c r="K156" s="281" t="s">
        <v>1889</v>
      </c>
      <c r="L156" s="294" t="s">
        <v>1877</v>
      </c>
      <c r="M156" s="294">
        <v>150</v>
      </c>
      <c r="N156" s="294" t="s">
        <v>859</v>
      </c>
      <c r="O156" s="41"/>
      <c r="P156" s="475">
        <v>0</v>
      </c>
      <c r="Q156" s="476">
        <v>0</v>
      </c>
      <c r="R156" s="158">
        <f t="shared" si="8"/>
        <v>0</v>
      </c>
      <c r="S156" s="106" t="str">
        <f t="shared" si="9"/>
        <v>X</v>
      </c>
      <c r="T156" s="152" t="s">
        <v>1923</v>
      </c>
      <c r="U156" s="74"/>
      <c r="V156" s="74"/>
      <c r="W156" s="74"/>
      <c r="X156" s="74"/>
      <c r="Y156" s="74"/>
      <c r="Z156" s="74"/>
      <c r="AA156" s="74"/>
      <c r="AB156" s="74"/>
      <c r="AC156" s="74"/>
      <c r="AD156" s="74"/>
      <c r="AE156" s="74"/>
      <c r="AF156" s="74"/>
      <c r="AG156" s="74"/>
      <c r="AH156" s="74"/>
      <c r="AI156" s="74"/>
    </row>
    <row r="157" spans="1:35">
      <c r="A157" s="52" t="s">
        <v>109</v>
      </c>
      <c r="B157" s="627">
        <v>2023</v>
      </c>
      <c r="C157" s="122" t="s">
        <v>641</v>
      </c>
      <c r="D157" s="294" t="s">
        <v>149</v>
      </c>
      <c r="E157" s="337" t="s">
        <v>1448</v>
      </c>
      <c r="F157" s="52" t="s">
        <v>1428</v>
      </c>
      <c r="G157" s="627" t="s">
        <v>299</v>
      </c>
      <c r="H157" s="294" t="s">
        <v>14</v>
      </c>
      <c r="I157" s="627" t="s">
        <v>475</v>
      </c>
      <c r="J157" s="627" t="s">
        <v>199</v>
      </c>
      <c r="K157" s="281" t="s">
        <v>1889</v>
      </c>
      <c r="L157" s="294" t="s">
        <v>1877</v>
      </c>
      <c r="M157" s="294">
        <v>0</v>
      </c>
      <c r="N157" s="294" t="s">
        <v>859</v>
      </c>
      <c r="O157" s="41"/>
      <c r="P157" s="332">
        <v>0</v>
      </c>
      <c r="Q157" s="333">
        <v>0</v>
      </c>
      <c r="R157" s="158" t="e">
        <f t="shared" si="8"/>
        <v>#DIV/0!</v>
      </c>
      <c r="S157" s="106" t="e">
        <f t="shared" si="9"/>
        <v>#DIV/0!</v>
      </c>
      <c r="T157" s="165" t="s">
        <v>1924</v>
      </c>
      <c r="U157" s="74"/>
      <c r="V157" s="74"/>
      <c r="W157" s="74"/>
      <c r="X157" s="74"/>
      <c r="Y157" s="74"/>
      <c r="Z157" s="74"/>
      <c r="AA157" s="74"/>
      <c r="AB157" s="74"/>
      <c r="AC157" s="74"/>
      <c r="AD157" s="21"/>
      <c r="AE157" s="21"/>
      <c r="AF157" s="21"/>
      <c r="AG157" s="21"/>
      <c r="AH157" s="21"/>
      <c r="AI157" s="21"/>
    </row>
    <row r="158" spans="1:35">
      <c r="A158" s="52" t="s">
        <v>109</v>
      </c>
      <c r="B158" s="627">
        <v>2023</v>
      </c>
      <c r="C158" s="122" t="s">
        <v>641</v>
      </c>
      <c r="D158" s="294" t="s">
        <v>149</v>
      </c>
      <c r="E158" s="337" t="s">
        <v>1448</v>
      </c>
      <c r="F158" s="52" t="s">
        <v>1428</v>
      </c>
      <c r="G158" s="627" t="s">
        <v>301</v>
      </c>
      <c r="H158" s="294" t="s">
        <v>859</v>
      </c>
      <c r="I158" s="627" t="s">
        <v>475</v>
      </c>
      <c r="J158" s="627" t="s">
        <v>199</v>
      </c>
      <c r="K158" s="281" t="s">
        <v>1889</v>
      </c>
      <c r="L158" s="294" t="s">
        <v>1877</v>
      </c>
      <c r="M158" s="294">
        <v>100</v>
      </c>
      <c r="N158" s="294" t="s">
        <v>859</v>
      </c>
      <c r="O158" s="41"/>
      <c r="P158" s="332">
        <v>0</v>
      </c>
      <c r="Q158" s="333">
        <v>0</v>
      </c>
      <c r="R158" s="158">
        <f t="shared" si="8"/>
        <v>0</v>
      </c>
      <c r="S158" s="106" t="str">
        <f t="shared" si="9"/>
        <v>X</v>
      </c>
      <c r="T158" s="165" t="s">
        <v>1925</v>
      </c>
      <c r="U158" s="74"/>
      <c r="V158" s="74"/>
      <c r="W158" s="74"/>
      <c r="X158" s="74"/>
      <c r="Y158" s="74"/>
      <c r="Z158" s="74"/>
      <c r="AA158" s="74"/>
      <c r="AB158" s="74"/>
      <c r="AC158" s="74"/>
      <c r="AD158" s="21"/>
      <c r="AE158" s="21"/>
      <c r="AF158" s="21"/>
      <c r="AG158" s="21"/>
      <c r="AH158" s="21"/>
      <c r="AI158" s="21"/>
    </row>
    <row r="159" spans="1:35">
      <c r="A159" s="52" t="s">
        <v>109</v>
      </c>
      <c r="B159" s="627">
        <v>2023</v>
      </c>
      <c r="C159" s="122" t="s">
        <v>641</v>
      </c>
      <c r="D159" s="294" t="s">
        <v>149</v>
      </c>
      <c r="E159" s="337" t="s">
        <v>1448</v>
      </c>
      <c r="F159" s="52" t="s">
        <v>1428</v>
      </c>
      <c r="G159" s="627" t="s">
        <v>1874</v>
      </c>
      <c r="H159" s="294" t="s">
        <v>859</v>
      </c>
      <c r="I159" s="627" t="s">
        <v>475</v>
      </c>
      <c r="J159" s="627" t="s">
        <v>199</v>
      </c>
      <c r="K159" s="281" t="s">
        <v>1889</v>
      </c>
      <c r="L159" s="294" t="s">
        <v>1877</v>
      </c>
      <c r="M159" s="294">
        <v>100</v>
      </c>
      <c r="N159" s="294" t="s">
        <v>859</v>
      </c>
      <c r="O159" s="41"/>
      <c r="P159" s="332">
        <v>0</v>
      </c>
      <c r="Q159" s="333">
        <v>0</v>
      </c>
      <c r="R159" s="158">
        <f t="shared" si="8"/>
        <v>0</v>
      </c>
      <c r="S159" s="106" t="str">
        <f t="shared" si="9"/>
        <v>X</v>
      </c>
      <c r="T159" s="165" t="s">
        <v>1925</v>
      </c>
      <c r="U159" s="74"/>
      <c r="V159" s="74"/>
      <c r="W159" s="74"/>
      <c r="X159" s="74"/>
      <c r="Y159" s="74"/>
      <c r="Z159" s="74"/>
      <c r="AA159" s="74"/>
      <c r="AB159" s="74"/>
      <c r="AC159" s="74"/>
      <c r="AD159" s="21"/>
      <c r="AE159" s="21"/>
      <c r="AF159" s="21"/>
      <c r="AG159" s="21"/>
      <c r="AH159" s="21"/>
      <c r="AI159" s="21"/>
    </row>
    <row r="160" spans="1:35">
      <c r="A160" s="52" t="s">
        <v>109</v>
      </c>
      <c r="B160" s="627">
        <v>2023</v>
      </c>
      <c r="C160" s="122" t="s">
        <v>641</v>
      </c>
      <c r="D160" s="294" t="s">
        <v>149</v>
      </c>
      <c r="E160" s="337" t="s">
        <v>1448</v>
      </c>
      <c r="F160" s="52" t="s">
        <v>1428</v>
      </c>
      <c r="G160" s="627" t="s">
        <v>297</v>
      </c>
      <c r="H160" s="294" t="s">
        <v>859</v>
      </c>
      <c r="I160" s="627" t="s">
        <v>473</v>
      </c>
      <c r="J160" s="627" t="s">
        <v>197</v>
      </c>
      <c r="K160" s="39" t="s">
        <v>749</v>
      </c>
      <c r="L160" s="294" t="s">
        <v>1871</v>
      </c>
      <c r="M160" s="44" t="s">
        <v>1872</v>
      </c>
      <c r="N160" s="294" t="s">
        <v>859</v>
      </c>
      <c r="O160" s="41" t="s">
        <v>1885</v>
      </c>
      <c r="P160" s="335">
        <v>143</v>
      </c>
      <c r="Q160" s="335">
        <v>60</v>
      </c>
      <c r="R160" s="158" t="str">
        <f t="shared" si="8"/>
        <v>N/A</v>
      </c>
      <c r="S160" s="106" t="str">
        <f t="shared" si="9"/>
        <v>N/A</v>
      </c>
      <c r="T160" s="152"/>
      <c r="U160" s="21"/>
      <c r="V160" s="21"/>
      <c r="W160" s="21"/>
      <c r="X160" s="21"/>
      <c r="Y160" s="21"/>
      <c r="Z160" s="21"/>
      <c r="AA160" s="21"/>
      <c r="AB160" s="21"/>
      <c r="AC160" s="21"/>
      <c r="AD160" s="21"/>
      <c r="AE160" s="21"/>
      <c r="AF160" s="21"/>
      <c r="AG160" s="21"/>
      <c r="AH160" s="21"/>
      <c r="AI160" s="21"/>
    </row>
    <row r="161" spans="1:35">
      <c r="A161" s="52" t="s">
        <v>109</v>
      </c>
      <c r="B161" s="627">
        <v>2023</v>
      </c>
      <c r="C161" s="122" t="s">
        <v>641</v>
      </c>
      <c r="D161" s="294" t="s">
        <v>149</v>
      </c>
      <c r="E161" s="337" t="s">
        <v>1448</v>
      </c>
      <c r="F161" s="52" t="s">
        <v>1428</v>
      </c>
      <c r="G161" s="627" t="s">
        <v>299</v>
      </c>
      <c r="H161" s="294" t="s">
        <v>859</v>
      </c>
      <c r="I161" s="627" t="s">
        <v>473</v>
      </c>
      <c r="J161" s="627" t="s">
        <v>197</v>
      </c>
      <c r="K161" s="39" t="s">
        <v>749</v>
      </c>
      <c r="L161" s="294" t="s">
        <v>1871</v>
      </c>
      <c r="M161" s="44" t="s">
        <v>1872</v>
      </c>
      <c r="N161" s="294" t="s">
        <v>859</v>
      </c>
      <c r="O161" s="41" t="s">
        <v>1885</v>
      </c>
      <c r="P161" s="335">
        <v>143</v>
      </c>
      <c r="Q161" s="335">
        <v>60</v>
      </c>
      <c r="R161" s="158" t="str">
        <f t="shared" si="8"/>
        <v>N/A</v>
      </c>
      <c r="S161" s="106" t="str">
        <f t="shared" si="9"/>
        <v>N/A</v>
      </c>
      <c r="T161" s="152"/>
      <c r="U161" s="74"/>
      <c r="V161" s="74"/>
      <c r="W161" s="74"/>
      <c r="X161" s="74"/>
      <c r="Y161" s="74"/>
      <c r="Z161" s="74"/>
      <c r="AA161" s="74"/>
      <c r="AB161" s="74"/>
      <c r="AC161" s="74"/>
      <c r="AD161" s="74"/>
      <c r="AE161" s="74"/>
      <c r="AF161" s="74"/>
      <c r="AG161" s="74"/>
      <c r="AH161" s="74"/>
      <c r="AI161" s="74"/>
    </row>
    <row r="162" spans="1:35">
      <c r="A162" s="52" t="s">
        <v>109</v>
      </c>
      <c r="B162" s="627">
        <v>2023</v>
      </c>
      <c r="C162" s="122" t="s">
        <v>641</v>
      </c>
      <c r="D162" s="294" t="s">
        <v>149</v>
      </c>
      <c r="E162" s="337" t="s">
        <v>1448</v>
      </c>
      <c r="F162" s="52" t="s">
        <v>1428</v>
      </c>
      <c r="G162" s="627" t="s">
        <v>301</v>
      </c>
      <c r="H162" s="294" t="s">
        <v>859</v>
      </c>
      <c r="I162" s="627" t="s">
        <v>473</v>
      </c>
      <c r="J162" s="627" t="s">
        <v>197</v>
      </c>
      <c r="K162" s="39" t="s">
        <v>749</v>
      </c>
      <c r="L162" s="294" t="s">
        <v>1871</v>
      </c>
      <c r="M162" s="44" t="s">
        <v>1872</v>
      </c>
      <c r="N162" s="294" t="s">
        <v>859</v>
      </c>
      <c r="O162" s="41" t="s">
        <v>1885</v>
      </c>
      <c r="P162" s="335">
        <v>143</v>
      </c>
      <c r="Q162" s="335">
        <v>60</v>
      </c>
      <c r="R162" s="158" t="str">
        <f t="shared" si="8"/>
        <v>N/A</v>
      </c>
      <c r="S162" s="106" t="str">
        <f t="shared" si="9"/>
        <v>N/A</v>
      </c>
      <c r="T162" s="152"/>
      <c r="U162" s="74"/>
      <c r="V162" s="74"/>
      <c r="W162" s="74"/>
      <c r="X162" s="74"/>
      <c r="Y162" s="74"/>
      <c r="Z162" s="74"/>
      <c r="AA162" s="74"/>
      <c r="AB162" s="74"/>
      <c r="AC162" s="74"/>
      <c r="AD162" s="21"/>
      <c r="AE162" s="21"/>
      <c r="AF162" s="21"/>
      <c r="AG162" s="21"/>
      <c r="AH162" s="21"/>
      <c r="AI162" s="21"/>
    </row>
    <row r="163" spans="1:35">
      <c r="A163" s="52" t="s">
        <v>109</v>
      </c>
      <c r="B163" s="627">
        <v>2023</v>
      </c>
      <c r="C163" s="122" t="s">
        <v>641</v>
      </c>
      <c r="D163" s="294" t="s">
        <v>149</v>
      </c>
      <c r="E163" s="337" t="s">
        <v>1448</v>
      </c>
      <c r="F163" s="52" t="s">
        <v>1428</v>
      </c>
      <c r="G163" s="627" t="s">
        <v>1874</v>
      </c>
      <c r="H163" s="294" t="s">
        <v>859</v>
      </c>
      <c r="I163" s="627" t="s">
        <v>473</v>
      </c>
      <c r="J163" s="627" t="s">
        <v>197</v>
      </c>
      <c r="K163" s="39" t="s">
        <v>749</v>
      </c>
      <c r="L163" s="294" t="s">
        <v>1871</v>
      </c>
      <c r="M163" s="44" t="s">
        <v>1872</v>
      </c>
      <c r="N163" s="294" t="s">
        <v>859</v>
      </c>
      <c r="O163" s="41" t="s">
        <v>1885</v>
      </c>
      <c r="P163" s="335">
        <v>124</v>
      </c>
      <c r="Q163" s="335">
        <v>58</v>
      </c>
      <c r="R163" s="158" t="str">
        <f t="shared" si="8"/>
        <v>N/A</v>
      </c>
      <c r="S163" s="106" t="str">
        <f t="shared" si="9"/>
        <v>N/A</v>
      </c>
      <c r="T163" s="477"/>
      <c r="U163" s="74"/>
      <c r="V163" s="74"/>
      <c r="W163" s="74"/>
      <c r="X163" s="74"/>
      <c r="Y163" s="74"/>
      <c r="Z163" s="74"/>
      <c r="AA163" s="74"/>
      <c r="AB163" s="74"/>
      <c r="AC163" s="74"/>
      <c r="AD163" s="21"/>
      <c r="AE163" s="21"/>
      <c r="AF163" s="21"/>
      <c r="AG163" s="21"/>
      <c r="AH163" s="21"/>
      <c r="AI163" s="21"/>
    </row>
    <row r="164" spans="1:35">
      <c r="A164" s="52" t="s">
        <v>109</v>
      </c>
      <c r="B164" s="627">
        <v>2023</v>
      </c>
      <c r="C164" s="122" t="s">
        <v>641</v>
      </c>
      <c r="D164" s="294" t="s">
        <v>149</v>
      </c>
      <c r="E164" s="337" t="s">
        <v>1446</v>
      </c>
      <c r="F164" s="52" t="s">
        <v>1430</v>
      </c>
      <c r="G164" s="627" t="s">
        <v>297</v>
      </c>
      <c r="H164" s="294" t="s">
        <v>859</v>
      </c>
      <c r="I164" s="627" t="s">
        <v>475</v>
      </c>
      <c r="J164" s="627" t="s">
        <v>199</v>
      </c>
      <c r="K164" s="281" t="s">
        <v>1876</v>
      </c>
      <c r="L164" s="294" t="s">
        <v>1877</v>
      </c>
      <c r="M164" s="294">
        <v>300</v>
      </c>
      <c r="N164" s="294" t="s">
        <v>859</v>
      </c>
      <c r="O164" s="41" t="s">
        <v>1921</v>
      </c>
      <c r="P164" s="335">
        <v>240</v>
      </c>
      <c r="Q164" s="335">
        <v>19</v>
      </c>
      <c r="R164" s="158">
        <f t="shared" si="8"/>
        <v>80</v>
      </c>
      <c r="S164" s="106" t="str">
        <f t="shared" si="9"/>
        <v>X</v>
      </c>
      <c r="T164" s="336" t="s">
        <v>1917</v>
      </c>
      <c r="U164" s="74"/>
      <c r="V164" s="74"/>
      <c r="W164" s="74"/>
      <c r="X164" s="74"/>
      <c r="Y164" s="74"/>
      <c r="Z164" s="74"/>
      <c r="AA164" s="74"/>
      <c r="AB164" s="74"/>
      <c r="AC164" s="74"/>
      <c r="AD164" s="21"/>
      <c r="AE164" s="21"/>
      <c r="AF164" s="21"/>
      <c r="AG164" s="21"/>
      <c r="AH164" s="21"/>
      <c r="AI164" s="21"/>
    </row>
    <row r="165" spans="1:35">
      <c r="A165" s="52" t="s">
        <v>109</v>
      </c>
      <c r="B165" s="627">
        <v>2023</v>
      </c>
      <c r="C165" s="122" t="s">
        <v>641</v>
      </c>
      <c r="D165" s="294" t="s">
        <v>149</v>
      </c>
      <c r="E165" s="337" t="s">
        <v>1446</v>
      </c>
      <c r="F165" s="52" t="s">
        <v>1430</v>
      </c>
      <c r="G165" s="627" t="s">
        <v>299</v>
      </c>
      <c r="H165" s="294" t="s">
        <v>14</v>
      </c>
      <c r="I165" s="627" t="s">
        <v>475</v>
      </c>
      <c r="J165" s="627" t="s">
        <v>199</v>
      </c>
      <c r="K165" s="281" t="s">
        <v>1876</v>
      </c>
      <c r="L165" s="294" t="s">
        <v>1877</v>
      </c>
      <c r="M165" s="294">
        <v>50</v>
      </c>
      <c r="N165" s="294" t="s">
        <v>859</v>
      </c>
      <c r="O165" s="41"/>
      <c r="P165" s="335">
        <v>46</v>
      </c>
      <c r="Q165" s="335">
        <v>2</v>
      </c>
      <c r="R165" s="158">
        <f t="shared" si="8"/>
        <v>92</v>
      </c>
      <c r="S165" s="106" t="str">
        <f t="shared" si="9"/>
        <v/>
      </c>
      <c r="T165" s="481"/>
      <c r="U165" s="74"/>
      <c r="V165" s="74"/>
      <c r="W165" s="74"/>
      <c r="X165" s="74"/>
      <c r="Y165" s="74"/>
      <c r="Z165" s="74"/>
      <c r="AA165" s="74"/>
      <c r="AB165" s="74"/>
      <c r="AC165" s="74"/>
      <c r="AD165" s="21"/>
      <c r="AE165" s="21"/>
      <c r="AF165" s="21"/>
      <c r="AG165" s="21"/>
      <c r="AH165" s="21"/>
      <c r="AI165" s="21"/>
    </row>
    <row r="166" spans="1:35">
      <c r="A166" s="52" t="s">
        <v>109</v>
      </c>
      <c r="B166" s="627">
        <v>2023</v>
      </c>
      <c r="C166" s="122" t="s">
        <v>641</v>
      </c>
      <c r="D166" s="294" t="s">
        <v>149</v>
      </c>
      <c r="E166" s="337" t="s">
        <v>1446</v>
      </c>
      <c r="F166" s="52" t="s">
        <v>1430</v>
      </c>
      <c r="G166" s="627" t="s">
        <v>301</v>
      </c>
      <c r="H166" s="294" t="s">
        <v>859</v>
      </c>
      <c r="I166" s="627" t="s">
        <v>475</v>
      </c>
      <c r="J166" s="627" t="s">
        <v>199</v>
      </c>
      <c r="K166" s="281" t="s">
        <v>1876</v>
      </c>
      <c r="L166" s="294" t="s">
        <v>1877</v>
      </c>
      <c r="M166" s="294">
        <v>50</v>
      </c>
      <c r="N166" s="294" t="s">
        <v>859</v>
      </c>
      <c r="O166" s="41"/>
      <c r="P166" s="335">
        <v>46</v>
      </c>
      <c r="Q166" s="335">
        <v>2</v>
      </c>
      <c r="R166" s="158">
        <f t="shared" si="8"/>
        <v>92</v>
      </c>
      <c r="S166" s="106" t="str">
        <f t="shared" si="9"/>
        <v/>
      </c>
      <c r="T166" s="152"/>
      <c r="U166" s="74"/>
      <c r="V166" s="74"/>
      <c r="W166" s="74"/>
      <c r="X166" s="74"/>
      <c r="Y166" s="74"/>
      <c r="Z166" s="74"/>
      <c r="AA166" s="74"/>
      <c r="AB166" s="74"/>
      <c r="AC166" s="74"/>
      <c r="AD166" s="21"/>
      <c r="AE166" s="21"/>
      <c r="AF166" s="21"/>
      <c r="AG166" s="21"/>
      <c r="AH166" s="21"/>
      <c r="AI166" s="21"/>
    </row>
    <row r="167" spans="1:35">
      <c r="A167" s="52" t="s">
        <v>109</v>
      </c>
      <c r="B167" s="627">
        <v>2023</v>
      </c>
      <c r="C167" s="122" t="s">
        <v>641</v>
      </c>
      <c r="D167" s="294" t="s">
        <v>149</v>
      </c>
      <c r="E167" s="337" t="s">
        <v>1446</v>
      </c>
      <c r="F167" s="52" t="s">
        <v>1430</v>
      </c>
      <c r="G167" s="627" t="s">
        <v>1874</v>
      </c>
      <c r="H167" s="294" t="s">
        <v>859</v>
      </c>
      <c r="I167" s="627" t="s">
        <v>475</v>
      </c>
      <c r="J167" s="627" t="s">
        <v>199</v>
      </c>
      <c r="K167" s="281" t="s">
        <v>1876</v>
      </c>
      <c r="L167" s="294" t="s">
        <v>1877</v>
      </c>
      <c r="M167" s="294">
        <v>50</v>
      </c>
      <c r="N167" s="294" t="s">
        <v>859</v>
      </c>
      <c r="O167" s="41"/>
      <c r="P167" s="335">
        <v>46</v>
      </c>
      <c r="Q167" s="335">
        <v>2</v>
      </c>
      <c r="R167" s="158">
        <f t="shared" si="8"/>
        <v>92</v>
      </c>
      <c r="S167" s="106" t="str">
        <f t="shared" si="9"/>
        <v/>
      </c>
      <c r="T167" s="152"/>
      <c r="U167" s="74"/>
      <c r="V167" s="74"/>
      <c r="W167" s="74"/>
      <c r="X167" s="74"/>
      <c r="Y167" s="74"/>
      <c r="Z167" s="74"/>
      <c r="AA167" s="74"/>
      <c r="AB167" s="74"/>
      <c r="AC167" s="74"/>
      <c r="AD167" s="21"/>
      <c r="AE167" s="21"/>
      <c r="AF167" s="21"/>
      <c r="AG167" s="21"/>
      <c r="AH167" s="21"/>
      <c r="AI167" s="21"/>
    </row>
    <row r="168" spans="1:35">
      <c r="A168" s="52" t="s">
        <v>109</v>
      </c>
      <c r="B168" s="627">
        <v>2023</v>
      </c>
      <c r="C168" s="122" t="s">
        <v>641</v>
      </c>
      <c r="D168" s="294" t="s">
        <v>149</v>
      </c>
      <c r="E168" s="337" t="s">
        <v>1446</v>
      </c>
      <c r="F168" s="52">
        <v>6</v>
      </c>
      <c r="G168" s="627" t="s">
        <v>297</v>
      </c>
      <c r="H168" s="294" t="s">
        <v>859</v>
      </c>
      <c r="I168" s="627" t="s">
        <v>475</v>
      </c>
      <c r="J168" s="627" t="s">
        <v>199</v>
      </c>
      <c r="K168" s="281" t="s">
        <v>1889</v>
      </c>
      <c r="L168" s="294" t="s">
        <v>1877</v>
      </c>
      <c r="M168" s="294">
        <v>0</v>
      </c>
      <c r="N168" s="294" t="s">
        <v>859</v>
      </c>
      <c r="O168" s="41"/>
      <c r="P168" s="475">
        <v>0</v>
      </c>
      <c r="Q168" s="476">
        <v>0</v>
      </c>
      <c r="R168" s="158" t="e">
        <f t="shared" si="8"/>
        <v>#DIV/0!</v>
      </c>
      <c r="S168" s="106" t="e">
        <f t="shared" si="9"/>
        <v>#DIV/0!</v>
      </c>
      <c r="T168" s="165" t="s">
        <v>1924</v>
      </c>
      <c r="U168" s="74"/>
      <c r="V168" s="74"/>
      <c r="W168" s="74"/>
      <c r="X168" s="74"/>
      <c r="Y168" s="74"/>
      <c r="Z168" s="74"/>
      <c r="AA168" s="74"/>
      <c r="AB168" s="74"/>
      <c r="AC168" s="74"/>
      <c r="AD168" s="21"/>
      <c r="AE168" s="21"/>
      <c r="AF168" s="21"/>
      <c r="AG168" s="21"/>
      <c r="AH168" s="21"/>
      <c r="AI168" s="21"/>
    </row>
    <row r="169" spans="1:35">
      <c r="A169" s="52" t="s">
        <v>109</v>
      </c>
      <c r="B169" s="627">
        <v>2023</v>
      </c>
      <c r="C169" s="122" t="s">
        <v>641</v>
      </c>
      <c r="D169" s="294" t="s">
        <v>149</v>
      </c>
      <c r="E169" s="337" t="s">
        <v>1446</v>
      </c>
      <c r="F169" s="52">
        <v>6</v>
      </c>
      <c r="G169" s="627" t="s">
        <v>299</v>
      </c>
      <c r="H169" s="294" t="s">
        <v>14</v>
      </c>
      <c r="I169" s="627" t="s">
        <v>475</v>
      </c>
      <c r="J169" s="627" t="s">
        <v>199</v>
      </c>
      <c r="K169" s="281" t="s">
        <v>1889</v>
      </c>
      <c r="L169" s="294" t="s">
        <v>1877</v>
      </c>
      <c r="M169" s="294">
        <v>0</v>
      </c>
      <c r="N169" s="294" t="s">
        <v>859</v>
      </c>
      <c r="O169" s="41"/>
      <c r="P169" s="332">
        <v>0</v>
      </c>
      <c r="Q169" s="333">
        <v>0</v>
      </c>
      <c r="R169" s="158" t="e">
        <f t="shared" si="8"/>
        <v>#DIV/0!</v>
      </c>
      <c r="S169" s="106" t="e">
        <f t="shared" si="9"/>
        <v>#DIV/0!</v>
      </c>
      <c r="T169" s="165" t="s">
        <v>1924</v>
      </c>
      <c r="U169" s="74"/>
      <c r="V169" s="74"/>
      <c r="W169" s="74"/>
      <c r="X169" s="74"/>
      <c r="Y169" s="74"/>
      <c r="Z169" s="74"/>
      <c r="AA169" s="74"/>
      <c r="AB169" s="74"/>
      <c r="AC169" s="74"/>
      <c r="AD169" s="21"/>
      <c r="AE169" s="21"/>
      <c r="AF169" s="21"/>
      <c r="AG169" s="21"/>
      <c r="AH169" s="21"/>
      <c r="AI169" s="21"/>
    </row>
    <row r="170" spans="1:35">
      <c r="A170" s="52" t="s">
        <v>109</v>
      </c>
      <c r="B170" s="627">
        <v>2023</v>
      </c>
      <c r="C170" s="122" t="s">
        <v>641</v>
      </c>
      <c r="D170" s="294" t="s">
        <v>149</v>
      </c>
      <c r="E170" s="337" t="s">
        <v>1446</v>
      </c>
      <c r="F170" s="52">
        <v>6</v>
      </c>
      <c r="G170" s="627" t="s">
        <v>301</v>
      </c>
      <c r="H170" s="294" t="s">
        <v>859</v>
      </c>
      <c r="I170" s="627" t="s">
        <v>475</v>
      </c>
      <c r="J170" s="627" t="s">
        <v>199</v>
      </c>
      <c r="K170" s="281" t="s">
        <v>1889</v>
      </c>
      <c r="L170" s="294" t="s">
        <v>1877</v>
      </c>
      <c r="M170" s="294">
        <v>50</v>
      </c>
      <c r="N170" s="294" t="s">
        <v>859</v>
      </c>
      <c r="O170" s="41"/>
      <c r="P170" s="332">
        <v>0</v>
      </c>
      <c r="Q170" s="333">
        <v>0</v>
      </c>
      <c r="R170" s="158">
        <f t="shared" si="8"/>
        <v>0</v>
      </c>
      <c r="S170" s="106" t="str">
        <f t="shared" si="9"/>
        <v>X</v>
      </c>
      <c r="T170" s="165" t="s">
        <v>1925</v>
      </c>
      <c r="U170" s="74"/>
      <c r="V170" s="74"/>
      <c r="W170" s="74"/>
      <c r="X170" s="74"/>
      <c r="Y170" s="74"/>
      <c r="Z170" s="74"/>
      <c r="AA170" s="74"/>
      <c r="AB170" s="74"/>
      <c r="AC170" s="74"/>
      <c r="AD170" s="21"/>
      <c r="AE170" s="21"/>
      <c r="AF170" s="21"/>
      <c r="AG170" s="21"/>
      <c r="AH170" s="21"/>
      <c r="AI170" s="21"/>
    </row>
    <row r="171" spans="1:35">
      <c r="A171" s="52" t="s">
        <v>109</v>
      </c>
      <c r="B171" s="627">
        <v>2023</v>
      </c>
      <c r="C171" s="122" t="s">
        <v>641</v>
      </c>
      <c r="D171" s="294" t="s">
        <v>149</v>
      </c>
      <c r="E171" s="337" t="s">
        <v>1446</v>
      </c>
      <c r="F171" s="52">
        <v>6</v>
      </c>
      <c r="G171" s="627" t="s">
        <v>1874</v>
      </c>
      <c r="H171" s="294" t="s">
        <v>859</v>
      </c>
      <c r="I171" s="627" t="s">
        <v>475</v>
      </c>
      <c r="J171" s="627" t="s">
        <v>199</v>
      </c>
      <c r="K171" s="281" t="s">
        <v>1889</v>
      </c>
      <c r="L171" s="294" t="s">
        <v>1877</v>
      </c>
      <c r="M171" s="294">
        <v>50</v>
      </c>
      <c r="N171" s="294" t="s">
        <v>859</v>
      </c>
      <c r="O171" s="41"/>
      <c r="P171" s="332">
        <v>0</v>
      </c>
      <c r="Q171" s="333">
        <v>0</v>
      </c>
      <c r="R171" s="158">
        <f t="shared" si="8"/>
        <v>0</v>
      </c>
      <c r="S171" s="106" t="str">
        <f t="shared" si="9"/>
        <v>X</v>
      </c>
      <c r="T171" s="165" t="s">
        <v>1925</v>
      </c>
      <c r="U171" s="74"/>
      <c r="V171" s="74"/>
      <c r="W171" s="74"/>
      <c r="X171" s="74"/>
      <c r="Y171" s="74"/>
      <c r="Z171" s="74"/>
      <c r="AA171" s="74"/>
      <c r="AB171" s="74"/>
      <c r="AC171" s="74"/>
      <c r="AD171" s="21"/>
      <c r="AE171" s="21"/>
      <c r="AF171" s="21"/>
      <c r="AG171" s="21"/>
      <c r="AH171" s="21"/>
      <c r="AI171" s="21"/>
    </row>
    <row r="172" spans="1:35">
      <c r="A172" s="52" t="s">
        <v>109</v>
      </c>
      <c r="B172" s="627">
        <v>2023</v>
      </c>
      <c r="C172" s="122" t="s">
        <v>641</v>
      </c>
      <c r="D172" s="294" t="s">
        <v>149</v>
      </c>
      <c r="E172" s="337" t="s">
        <v>1446</v>
      </c>
      <c r="F172" s="52" t="s">
        <v>1430</v>
      </c>
      <c r="G172" s="627" t="s">
        <v>297</v>
      </c>
      <c r="H172" s="294" t="s">
        <v>859</v>
      </c>
      <c r="I172" s="627" t="s">
        <v>473</v>
      </c>
      <c r="J172" s="627" t="s">
        <v>197</v>
      </c>
      <c r="K172" s="39" t="s">
        <v>749</v>
      </c>
      <c r="L172" s="294" t="s">
        <v>1871</v>
      </c>
      <c r="M172" s="44" t="s">
        <v>1872</v>
      </c>
      <c r="N172" s="294" t="s">
        <v>859</v>
      </c>
      <c r="O172" s="41" t="s">
        <v>1883</v>
      </c>
      <c r="P172" s="335">
        <v>145</v>
      </c>
      <c r="Q172" s="335">
        <v>53</v>
      </c>
      <c r="R172" s="158" t="str">
        <f t="shared" si="8"/>
        <v>N/A</v>
      </c>
      <c r="S172" s="106" t="str">
        <f t="shared" si="9"/>
        <v>N/A</v>
      </c>
      <c r="T172" s="152"/>
      <c r="U172" s="74"/>
      <c r="V172" s="74"/>
      <c r="W172" s="74"/>
      <c r="X172" s="21"/>
      <c r="Y172" s="21"/>
      <c r="Z172" s="21"/>
      <c r="AA172" s="21"/>
      <c r="AB172" s="21"/>
      <c r="AC172" s="21"/>
      <c r="AD172" s="21"/>
      <c r="AE172" s="21"/>
      <c r="AF172" s="21"/>
      <c r="AG172" s="21"/>
      <c r="AH172" s="21"/>
      <c r="AI172" s="21"/>
    </row>
    <row r="173" spans="1:35">
      <c r="A173" s="52" t="s">
        <v>109</v>
      </c>
      <c r="B173" s="627">
        <v>2023</v>
      </c>
      <c r="C173" s="122" t="s">
        <v>641</v>
      </c>
      <c r="D173" s="294" t="s">
        <v>149</v>
      </c>
      <c r="E173" s="337" t="s">
        <v>1446</v>
      </c>
      <c r="F173" s="52" t="s">
        <v>1430</v>
      </c>
      <c r="G173" s="627" t="s">
        <v>299</v>
      </c>
      <c r="H173" s="294" t="s">
        <v>859</v>
      </c>
      <c r="I173" s="627" t="s">
        <v>473</v>
      </c>
      <c r="J173" s="627" t="s">
        <v>197</v>
      </c>
      <c r="K173" s="39" t="s">
        <v>749</v>
      </c>
      <c r="L173" s="294" t="s">
        <v>1871</v>
      </c>
      <c r="M173" s="44" t="s">
        <v>1872</v>
      </c>
      <c r="N173" s="294" t="s">
        <v>859</v>
      </c>
      <c r="O173" s="41" t="s">
        <v>1883</v>
      </c>
      <c r="P173" s="335">
        <v>148</v>
      </c>
      <c r="Q173" s="335">
        <v>53</v>
      </c>
      <c r="R173" s="158" t="str">
        <f t="shared" si="8"/>
        <v>N/A</v>
      </c>
      <c r="S173" s="106" t="str">
        <f t="shared" si="9"/>
        <v>N/A</v>
      </c>
      <c r="T173" s="152"/>
      <c r="U173" s="74"/>
      <c r="V173" s="74"/>
      <c r="W173" s="74"/>
      <c r="X173" s="21"/>
      <c r="Y173" s="21"/>
      <c r="Z173" s="21"/>
      <c r="AA173" s="21"/>
      <c r="AB173" s="21"/>
      <c r="AC173" s="21"/>
      <c r="AD173" s="21"/>
      <c r="AE173" s="21"/>
      <c r="AF173" s="21"/>
      <c r="AG173" s="21"/>
      <c r="AH173" s="21"/>
      <c r="AI173" s="21"/>
    </row>
    <row r="174" spans="1:35">
      <c r="A174" s="52" t="s">
        <v>109</v>
      </c>
      <c r="B174" s="627">
        <v>2023</v>
      </c>
      <c r="C174" s="122" t="s">
        <v>641</v>
      </c>
      <c r="D174" s="294" t="s">
        <v>149</v>
      </c>
      <c r="E174" s="337" t="s">
        <v>1446</v>
      </c>
      <c r="F174" s="52" t="s">
        <v>1430</v>
      </c>
      <c r="G174" s="627" t="s">
        <v>301</v>
      </c>
      <c r="H174" s="294" t="s">
        <v>859</v>
      </c>
      <c r="I174" s="627" t="s">
        <v>473</v>
      </c>
      <c r="J174" s="627" t="s">
        <v>197</v>
      </c>
      <c r="K174" s="39" t="s">
        <v>749</v>
      </c>
      <c r="L174" s="294" t="s">
        <v>1871</v>
      </c>
      <c r="M174" s="44" t="s">
        <v>1872</v>
      </c>
      <c r="N174" s="294" t="s">
        <v>859</v>
      </c>
      <c r="O174" s="41" t="s">
        <v>1883</v>
      </c>
      <c r="P174" s="335">
        <v>148</v>
      </c>
      <c r="Q174" s="335">
        <v>53</v>
      </c>
      <c r="R174" s="158" t="str">
        <f t="shared" si="8"/>
        <v>N/A</v>
      </c>
      <c r="S174" s="106" t="str">
        <f t="shared" si="9"/>
        <v>N/A</v>
      </c>
      <c r="T174" s="152"/>
      <c r="U174" s="74"/>
      <c r="V174" s="74"/>
      <c r="W174" s="74"/>
      <c r="X174" s="21"/>
      <c r="Y174" s="21"/>
      <c r="Z174" s="21"/>
      <c r="AA174" s="21"/>
      <c r="AB174" s="21"/>
      <c r="AC174" s="21"/>
      <c r="AD174" s="21"/>
      <c r="AE174" s="21"/>
      <c r="AF174" s="21"/>
      <c r="AG174" s="21"/>
      <c r="AH174" s="21"/>
      <c r="AI174" s="21"/>
    </row>
    <row r="175" spans="1:35">
      <c r="A175" s="52" t="s">
        <v>109</v>
      </c>
      <c r="B175" s="627">
        <v>2023</v>
      </c>
      <c r="C175" s="122" t="s">
        <v>641</v>
      </c>
      <c r="D175" s="294" t="s">
        <v>149</v>
      </c>
      <c r="E175" s="337" t="s">
        <v>1446</v>
      </c>
      <c r="F175" s="52" t="s">
        <v>1430</v>
      </c>
      <c r="G175" s="627" t="s">
        <v>1874</v>
      </c>
      <c r="H175" s="294" t="s">
        <v>859</v>
      </c>
      <c r="I175" s="627" t="s">
        <v>473</v>
      </c>
      <c r="J175" s="627" t="s">
        <v>197</v>
      </c>
      <c r="K175" s="39" t="s">
        <v>749</v>
      </c>
      <c r="L175" s="294" t="s">
        <v>1871</v>
      </c>
      <c r="M175" s="44" t="s">
        <v>1872</v>
      </c>
      <c r="N175" s="294" t="s">
        <v>859</v>
      </c>
      <c r="O175" s="41" t="s">
        <v>1883</v>
      </c>
      <c r="P175" s="335">
        <v>114</v>
      </c>
      <c r="Q175" s="335">
        <v>43</v>
      </c>
      <c r="R175" s="158" t="str">
        <f t="shared" si="8"/>
        <v>N/A</v>
      </c>
      <c r="S175" s="106" t="str">
        <f t="shared" si="9"/>
        <v>N/A</v>
      </c>
      <c r="T175" s="477"/>
      <c r="U175" s="74"/>
      <c r="V175" s="74"/>
      <c r="W175" s="74"/>
      <c r="X175" s="21"/>
      <c r="Y175" s="21"/>
      <c r="Z175" s="21"/>
      <c r="AA175" s="21"/>
      <c r="AB175" s="21"/>
      <c r="AC175" s="21"/>
      <c r="AD175" s="21"/>
      <c r="AE175" s="21"/>
      <c r="AF175" s="21"/>
      <c r="AG175" s="21"/>
      <c r="AH175" s="21"/>
      <c r="AI175" s="21"/>
    </row>
    <row r="176" spans="1:35">
      <c r="A176" s="52" t="s">
        <v>109</v>
      </c>
      <c r="B176" s="627">
        <v>2023</v>
      </c>
      <c r="C176" s="122" t="s">
        <v>641</v>
      </c>
      <c r="D176" s="294" t="s">
        <v>149</v>
      </c>
      <c r="E176" s="337" t="s">
        <v>1448</v>
      </c>
      <c r="F176" s="52" t="s">
        <v>1430</v>
      </c>
      <c r="G176" s="627" t="s">
        <v>297</v>
      </c>
      <c r="H176" s="294" t="s">
        <v>859</v>
      </c>
      <c r="I176" s="627" t="s">
        <v>475</v>
      </c>
      <c r="J176" s="627" t="s">
        <v>199</v>
      </c>
      <c r="K176" s="281" t="s">
        <v>1876</v>
      </c>
      <c r="L176" s="294" t="s">
        <v>1877</v>
      </c>
      <c r="M176" s="294">
        <v>300</v>
      </c>
      <c r="N176" s="294" t="s">
        <v>859</v>
      </c>
      <c r="O176" s="41" t="s">
        <v>1921</v>
      </c>
      <c r="P176" s="335">
        <v>255</v>
      </c>
      <c r="Q176" s="335">
        <v>21</v>
      </c>
      <c r="R176" s="158">
        <f t="shared" si="8"/>
        <v>85</v>
      </c>
      <c r="S176" s="106" t="str">
        <f t="shared" si="9"/>
        <v>X</v>
      </c>
      <c r="T176" s="336" t="s">
        <v>1917</v>
      </c>
      <c r="U176" s="74"/>
      <c r="V176" s="74"/>
      <c r="W176" s="74"/>
      <c r="X176" s="21"/>
      <c r="Y176" s="21"/>
      <c r="Z176" s="21"/>
      <c r="AA176" s="21"/>
      <c r="AB176" s="21"/>
      <c r="AC176" s="21"/>
      <c r="AD176" s="21"/>
      <c r="AE176" s="21"/>
      <c r="AF176" s="21"/>
      <c r="AG176" s="21"/>
      <c r="AH176" s="21"/>
      <c r="AI176" s="21"/>
    </row>
    <row r="177" spans="1:35">
      <c r="A177" s="52" t="s">
        <v>109</v>
      </c>
      <c r="B177" s="627">
        <v>2023</v>
      </c>
      <c r="C177" s="122" t="s">
        <v>641</v>
      </c>
      <c r="D177" s="294" t="s">
        <v>149</v>
      </c>
      <c r="E177" s="337" t="s">
        <v>1448</v>
      </c>
      <c r="F177" s="52" t="s">
        <v>1430</v>
      </c>
      <c r="G177" s="627" t="s">
        <v>299</v>
      </c>
      <c r="H177" s="294" t="s">
        <v>14</v>
      </c>
      <c r="I177" s="627" t="s">
        <v>475</v>
      </c>
      <c r="J177" s="627" t="s">
        <v>199</v>
      </c>
      <c r="K177" s="281" t="s">
        <v>1876</v>
      </c>
      <c r="L177" s="294" t="s">
        <v>1877</v>
      </c>
      <c r="M177" s="294">
        <v>50</v>
      </c>
      <c r="N177" s="294" t="s">
        <v>859</v>
      </c>
      <c r="O177" s="41"/>
      <c r="P177" s="335">
        <v>45</v>
      </c>
      <c r="Q177" s="335">
        <v>4</v>
      </c>
      <c r="R177" s="158">
        <f t="shared" si="8"/>
        <v>90</v>
      </c>
      <c r="S177" s="106" t="str">
        <f t="shared" si="9"/>
        <v/>
      </c>
      <c r="T177" s="481"/>
      <c r="U177" s="74"/>
      <c r="V177" s="74"/>
      <c r="W177" s="74"/>
      <c r="X177" s="21"/>
      <c r="Y177" s="21"/>
      <c r="Z177" s="21"/>
      <c r="AA177" s="21"/>
      <c r="AB177" s="21"/>
      <c r="AC177" s="21"/>
      <c r="AD177" s="21"/>
      <c r="AE177" s="21"/>
      <c r="AF177" s="21"/>
      <c r="AG177" s="21"/>
      <c r="AH177" s="21"/>
      <c r="AI177" s="21"/>
    </row>
    <row r="178" spans="1:35">
      <c r="A178" s="52" t="s">
        <v>109</v>
      </c>
      <c r="B178" s="627">
        <v>2023</v>
      </c>
      <c r="C178" s="122" t="s">
        <v>641</v>
      </c>
      <c r="D178" s="294" t="s">
        <v>149</v>
      </c>
      <c r="E178" s="337" t="s">
        <v>1448</v>
      </c>
      <c r="F178" s="52" t="s">
        <v>1430</v>
      </c>
      <c r="G178" s="627" t="s">
        <v>301</v>
      </c>
      <c r="H178" s="294" t="s">
        <v>859</v>
      </c>
      <c r="I178" s="627" t="s">
        <v>475</v>
      </c>
      <c r="J178" s="627" t="s">
        <v>199</v>
      </c>
      <c r="K178" s="281" t="s">
        <v>1876</v>
      </c>
      <c r="L178" s="294" t="s">
        <v>1877</v>
      </c>
      <c r="M178" s="294">
        <v>50</v>
      </c>
      <c r="N178" s="294" t="s">
        <v>859</v>
      </c>
      <c r="O178" s="41"/>
      <c r="P178" s="335">
        <v>45</v>
      </c>
      <c r="Q178" s="335">
        <v>4</v>
      </c>
      <c r="R178" s="158">
        <f t="shared" si="8"/>
        <v>90</v>
      </c>
      <c r="S178" s="106" t="str">
        <f t="shared" si="9"/>
        <v/>
      </c>
      <c r="T178" s="152"/>
      <c r="U178" s="74"/>
      <c r="V178" s="74"/>
      <c r="W178" s="74"/>
      <c r="X178" s="21"/>
      <c r="Y178" s="21"/>
      <c r="Z178" s="21"/>
      <c r="AA178" s="21"/>
      <c r="AB178" s="21"/>
      <c r="AC178" s="21"/>
      <c r="AD178" s="21"/>
      <c r="AE178" s="21"/>
      <c r="AF178" s="21"/>
      <c r="AG178" s="21"/>
      <c r="AH178" s="21"/>
      <c r="AI178" s="21"/>
    </row>
    <row r="179" spans="1:35">
      <c r="A179" s="52" t="s">
        <v>109</v>
      </c>
      <c r="B179" s="627">
        <v>2023</v>
      </c>
      <c r="C179" s="122" t="s">
        <v>641</v>
      </c>
      <c r="D179" s="294" t="s">
        <v>149</v>
      </c>
      <c r="E179" s="337" t="s">
        <v>1448</v>
      </c>
      <c r="F179" s="52" t="s">
        <v>1430</v>
      </c>
      <c r="G179" s="627" t="s">
        <v>1874</v>
      </c>
      <c r="H179" s="294" t="s">
        <v>859</v>
      </c>
      <c r="I179" s="627" t="s">
        <v>475</v>
      </c>
      <c r="J179" s="627" t="s">
        <v>199</v>
      </c>
      <c r="K179" s="281" t="s">
        <v>1876</v>
      </c>
      <c r="L179" s="294" t="s">
        <v>1877</v>
      </c>
      <c r="M179" s="294">
        <v>50</v>
      </c>
      <c r="N179" s="294" t="s">
        <v>859</v>
      </c>
      <c r="O179" s="41"/>
      <c r="P179" s="335">
        <v>45</v>
      </c>
      <c r="Q179" s="335">
        <v>4</v>
      </c>
      <c r="R179" s="158">
        <f t="shared" si="8"/>
        <v>90</v>
      </c>
      <c r="S179" s="106" t="str">
        <f t="shared" si="9"/>
        <v/>
      </c>
      <c r="T179" s="152"/>
      <c r="U179" s="74"/>
      <c r="V179" s="74"/>
      <c r="W179" s="74"/>
      <c r="X179" s="21"/>
      <c r="Y179" s="21"/>
      <c r="Z179" s="21"/>
      <c r="AA179" s="21"/>
      <c r="AB179" s="21"/>
      <c r="AC179" s="21"/>
      <c r="AD179" s="21"/>
      <c r="AE179" s="21"/>
      <c r="AF179" s="21"/>
      <c r="AG179" s="21"/>
      <c r="AH179" s="21"/>
      <c r="AI179" s="21"/>
    </row>
    <row r="180" spans="1:35">
      <c r="A180" s="52" t="s">
        <v>109</v>
      </c>
      <c r="B180" s="627">
        <v>2023</v>
      </c>
      <c r="C180" s="122" t="s">
        <v>641</v>
      </c>
      <c r="D180" s="294" t="s">
        <v>149</v>
      </c>
      <c r="E180" s="337" t="s">
        <v>1448</v>
      </c>
      <c r="F180" s="52">
        <v>6</v>
      </c>
      <c r="G180" s="627" t="s">
        <v>297</v>
      </c>
      <c r="H180" s="294" t="s">
        <v>859</v>
      </c>
      <c r="I180" s="627" t="s">
        <v>475</v>
      </c>
      <c r="J180" s="627" t="s">
        <v>199</v>
      </c>
      <c r="K180" s="281" t="s">
        <v>1889</v>
      </c>
      <c r="L180" s="294" t="s">
        <v>1877</v>
      </c>
      <c r="M180" s="294">
        <v>0</v>
      </c>
      <c r="N180" s="294" t="s">
        <v>859</v>
      </c>
      <c r="O180" s="41"/>
      <c r="P180" s="475">
        <v>0</v>
      </c>
      <c r="Q180" s="476">
        <v>0</v>
      </c>
      <c r="R180" s="158" t="e">
        <f t="shared" si="8"/>
        <v>#DIV/0!</v>
      </c>
      <c r="S180" s="106" t="e">
        <f t="shared" si="9"/>
        <v>#DIV/0!</v>
      </c>
      <c r="T180" s="165" t="s">
        <v>1924</v>
      </c>
      <c r="U180" s="74"/>
      <c r="V180" s="74"/>
      <c r="W180" s="74"/>
      <c r="X180" s="21"/>
      <c r="Y180" s="21"/>
      <c r="Z180" s="21"/>
      <c r="AA180" s="21"/>
      <c r="AB180" s="21"/>
      <c r="AC180" s="21"/>
      <c r="AD180" s="21"/>
      <c r="AE180" s="21"/>
      <c r="AF180" s="21"/>
      <c r="AG180" s="21"/>
      <c r="AH180" s="21"/>
      <c r="AI180" s="21"/>
    </row>
    <row r="181" spans="1:35">
      <c r="A181" s="52" t="s">
        <v>109</v>
      </c>
      <c r="B181" s="627">
        <v>2023</v>
      </c>
      <c r="C181" s="122" t="s">
        <v>641</v>
      </c>
      <c r="D181" s="294" t="s">
        <v>149</v>
      </c>
      <c r="E181" s="337" t="s">
        <v>1448</v>
      </c>
      <c r="F181" s="52">
        <v>6</v>
      </c>
      <c r="G181" s="627" t="s">
        <v>299</v>
      </c>
      <c r="H181" s="294" t="s">
        <v>14</v>
      </c>
      <c r="I181" s="627" t="s">
        <v>475</v>
      </c>
      <c r="J181" s="627" t="s">
        <v>199</v>
      </c>
      <c r="K181" s="281" t="s">
        <v>1889</v>
      </c>
      <c r="L181" s="294" t="s">
        <v>1877</v>
      </c>
      <c r="M181" s="294">
        <v>0</v>
      </c>
      <c r="N181" s="294" t="s">
        <v>859</v>
      </c>
      <c r="O181" s="41"/>
      <c r="P181" s="332">
        <v>0</v>
      </c>
      <c r="Q181" s="333">
        <v>0</v>
      </c>
      <c r="R181" s="158" t="e">
        <f t="shared" si="8"/>
        <v>#DIV/0!</v>
      </c>
      <c r="S181" s="106" t="e">
        <f t="shared" si="9"/>
        <v>#DIV/0!</v>
      </c>
      <c r="T181" s="165" t="s">
        <v>1924</v>
      </c>
      <c r="U181" s="74"/>
      <c r="V181" s="74"/>
      <c r="W181" s="74"/>
      <c r="X181" s="21"/>
      <c r="Y181" s="21"/>
      <c r="Z181" s="21"/>
      <c r="AA181" s="21"/>
      <c r="AB181" s="21"/>
      <c r="AC181" s="21"/>
      <c r="AD181" s="21"/>
      <c r="AE181" s="21"/>
      <c r="AF181" s="21"/>
      <c r="AG181" s="21"/>
      <c r="AH181" s="21"/>
      <c r="AI181" s="21"/>
    </row>
    <row r="182" spans="1:35">
      <c r="A182" s="52" t="s">
        <v>109</v>
      </c>
      <c r="B182" s="627">
        <v>2023</v>
      </c>
      <c r="C182" s="122" t="s">
        <v>641</v>
      </c>
      <c r="D182" s="294" t="s">
        <v>149</v>
      </c>
      <c r="E182" s="337" t="s">
        <v>1448</v>
      </c>
      <c r="F182" s="52">
        <v>6</v>
      </c>
      <c r="G182" s="627" t="s">
        <v>301</v>
      </c>
      <c r="H182" s="294" t="s">
        <v>859</v>
      </c>
      <c r="I182" s="627" t="s">
        <v>475</v>
      </c>
      <c r="J182" s="627" t="s">
        <v>199</v>
      </c>
      <c r="K182" s="281" t="s">
        <v>1889</v>
      </c>
      <c r="L182" s="294" t="s">
        <v>1877</v>
      </c>
      <c r="M182" s="294">
        <v>50</v>
      </c>
      <c r="N182" s="294" t="s">
        <v>859</v>
      </c>
      <c r="O182" s="41"/>
      <c r="P182" s="332">
        <v>0</v>
      </c>
      <c r="Q182" s="333">
        <v>0</v>
      </c>
      <c r="R182" s="158">
        <f t="shared" si="8"/>
        <v>0</v>
      </c>
      <c r="S182" s="106" t="str">
        <f t="shared" si="9"/>
        <v>X</v>
      </c>
      <c r="T182" s="165" t="s">
        <v>1925</v>
      </c>
      <c r="U182" s="74"/>
      <c r="V182" s="74"/>
      <c r="W182" s="74"/>
      <c r="X182" s="21"/>
      <c r="Y182" s="21"/>
      <c r="Z182" s="21"/>
      <c r="AA182" s="21"/>
      <c r="AB182" s="21"/>
      <c r="AC182" s="21"/>
      <c r="AD182" s="21"/>
      <c r="AE182" s="21"/>
      <c r="AF182" s="21"/>
      <c r="AG182" s="21"/>
      <c r="AH182" s="21"/>
      <c r="AI182" s="21"/>
    </row>
    <row r="183" spans="1:35">
      <c r="A183" s="52" t="s">
        <v>109</v>
      </c>
      <c r="B183" s="627">
        <v>2023</v>
      </c>
      <c r="C183" s="122" t="s">
        <v>641</v>
      </c>
      <c r="D183" s="294" t="s">
        <v>149</v>
      </c>
      <c r="E183" s="337" t="s">
        <v>1448</v>
      </c>
      <c r="F183" s="52">
        <v>6</v>
      </c>
      <c r="G183" s="627" t="s">
        <v>1874</v>
      </c>
      <c r="H183" s="294" t="s">
        <v>859</v>
      </c>
      <c r="I183" s="627" t="s">
        <v>475</v>
      </c>
      <c r="J183" s="627" t="s">
        <v>199</v>
      </c>
      <c r="K183" s="281" t="s">
        <v>1889</v>
      </c>
      <c r="L183" s="294" t="s">
        <v>1877</v>
      </c>
      <c r="M183" s="294">
        <v>50</v>
      </c>
      <c r="N183" s="294" t="s">
        <v>859</v>
      </c>
      <c r="O183" s="41"/>
      <c r="P183" s="332">
        <v>0</v>
      </c>
      <c r="Q183" s="333">
        <v>0</v>
      </c>
      <c r="R183" s="158">
        <f t="shared" si="8"/>
        <v>0</v>
      </c>
      <c r="S183" s="106" t="str">
        <f t="shared" si="9"/>
        <v>X</v>
      </c>
      <c r="T183" s="165" t="s">
        <v>1925</v>
      </c>
      <c r="U183" s="74"/>
      <c r="V183" s="74"/>
      <c r="W183" s="74"/>
      <c r="X183" s="21"/>
      <c r="Y183" s="21"/>
      <c r="Z183" s="21"/>
      <c r="AA183" s="21"/>
      <c r="AB183" s="21"/>
      <c r="AC183" s="21"/>
      <c r="AD183" s="21"/>
      <c r="AE183" s="21"/>
      <c r="AF183" s="21"/>
      <c r="AG183" s="21"/>
      <c r="AH183" s="21"/>
      <c r="AI183" s="21"/>
    </row>
    <row r="184" spans="1:35">
      <c r="A184" s="52" t="s">
        <v>109</v>
      </c>
      <c r="B184" s="627">
        <v>2023</v>
      </c>
      <c r="C184" s="122" t="s">
        <v>641</v>
      </c>
      <c r="D184" s="294" t="s">
        <v>149</v>
      </c>
      <c r="E184" s="337" t="s">
        <v>1448</v>
      </c>
      <c r="F184" s="52" t="s">
        <v>1430</v>
      </c>
      <c r="G184" s="627" t="s">
        <v>297</v>
      </c>
      <c r="H184" s="294" t="s">
        <v>859</v>
      </c>
      <c r="I184" s="627" t="s">
        <v>473</v>
      </c>
      <c r="J184" s="627" t="s">
        <v>197</v>
      </c>
      <c r="K184" s="39" t="s">
        <v>749</v>
      </c>
      <c r="L184" s="294" t="s">
        <v>1871</v>
      </c>
      <c r="M184" s="44" t="s">
        <v>1872</v>
      </c>
      <c r="N184" s="294" t="s">
        <v>859</v>
      </c>
      <c r="O184" s="41" t="s">
        <v>1883</v>
      </c>
      <c r="P184" s="335">
        <v>137</v>
      </c>
      <c r="Q184" s="335">
        <v>66</v>
      </c>
      <c r="R184" s="158" t="str">
        <f t="shared" si="8"/>
        <v>N/A</v>
      </c>
      <c r="S184" s="106" t="str">
        <f t="shared" si="9"/>
        <v>N/A</v>
      </c>
      <c r="T184" s="152"/>
      <c r="U184" s="74"/>
      <c r="V184" s="74"/>
      <c r="W184" s="74"/>
      <c r="X184" s="21"/>
      <c r="Y184" s="21"/>
      <c r="Z184" s="21"/>
      <c r="AA184" s="21"/>
      <c r="AB184" s="21"/>
      <c r="AC184" s="21"/>
      <c r="AD184" s="21"/>
      <c r="AE184" s="21"/>
      <c r="AF184" s="21"/>
      <c r="AG184" s="21"/>
      <c r="AH184" s="21"/>
      <c r="AI184" s="21"/>
    </row>
    <row r="185" spans="1:35">
      <c r="A185" s="52" t="s">
        <v>109</v>
      </c>
      <c r="B185" s="627">
        <v>2023</v>
      </c>
      <c r="C185" s="122" t="s">
        <v>641</v>
      </c>
      <c r="D185" s="294" t="s">
        <v>149</v>
      </c>
      <c r="E185" s="337" t="s">
        <v>1448</v>
      </c>
      <c r="F185" s="52" t="s">
        <v>1430</v>
      </c>
      <c r="G185" s="627" t="s">
        <v>299</v>
      </c>
      <c r="H185" s="294" t="s">
        <v>859</v>
      </c>
      <c r="I185" s="627" t="s">
        <v>473</v>
      </c>
      <c r="J185" s="627" t="s">
        <v>197</v>
      </c>
      <c r="K185" s="39" t="s">
        <v>749</v>
      </c>
      <c r="L185" s="294" t="s">
        <v>1871</v>
      </c>
      <c r="M185" s="44" t="s">
        <v>1872</v>
      </c>
      <c r="N185" s="294" t="s">
        <v>859</v>
      </c>
      <c r="O185" s="41" t="s">
        <v>1883</v>
      </c>
      <c r="P185" s="335">
        <v>137</v>
      </c>
      <c r="Q185" s="335">
        <v>66</v>
      </c>
      <c r="R185" s="158" t="str">
        <f t="shared" si="8"/>
        <v>N/A</v>
      </c>
      <c r="S185" s="106" t="str">
        <f t="shared" si="9"/>
        <v>N/A</v>
      </c>
      <c r="T185" s="152"/>
      <c r="U185" s="74"/>
      <c r="V185" s="74"/>
      <c r="W185" s="74"/>
      <c r="X185" s="21"/>
      <c r="Y185" s="21"/>
      <c r="Z185" s="21"/>
      <c r="AA185" s="21"/>
      <c r="AB185" s="21"/>
      <c r="AC185" s="21"/>
      <c r="AD185" s="21"/>
      <c r="AE185" s="21"/>
      <c r="AF185" s="21"/>
      <c r="AG185" s="21"/>
      <c r="AH185" s="21"/>
      <c r="AI185" s="21"/>
    </row>
    <row r="186" spans="1:35">
      <c r="A186" s="52" t="s">
        <v>109</v>
      </c>
      <c r="B186" s="627">
        <v>2023</v>
      </c>
      <c r="C186" s="122" t="s">
        <v>641</v>
      </c>
      <c r="D186" s="294" t="s">
        <v>149</v>
      </c>
      <c r="E186" s="337" t="s">
        <v>1448</v>
      </c>
      <c r="F186" s="52" t="s">
        <v>1430</v>
      </c>
      <c r="G186" s="627" t="s">
        <v>301</v>
      </c>
      <c r="H186" s="294" t="s">
        <v>859</v>
      </c>
      <c r="I186" s="627" t="s">
        <v>473</v>
      </c>
      <c r="J186" s="627" t="s">
        <v>197</v>
      </c>
      <c r="K186" s="39" t="s">
        <v>749</v>
      </c>
      <c r="L186" s="294" t="s">
        <v>1871</v>
      </c>
      <c r="M186" s="44" t="s">
        <v>1872</v>
      </c>
      <c r="N186" s="294" t="s">
        <v>859</v>
      </c>
      <c r="O186" s="41" t="s">
        <v>1883</v>
      </c>
      <c r="P186" s="335">
        <v>137</v>
      </c>
      <c r="Q186" s="335">
        <v>66</v>
      </c>
      <c r="R186" s="158" t="str">
        <f t="shared" si="8"/>
        <v>N/A</v>
      </c>
      <c r="S186" s="106" t="str">
        <f t="shared" si="9"/>
        <v>N/A</v>
      </c>
      <c r="T186" s="152"/>
      <c r="U186" s="74"/>
      <c r="V186" s="74"/>
      <c r="W186" s="74"/>
      <c r="X186" s="21"/>
      <c r="Y186" s="21"/>
      <c r="Z186" s="21"/>
      <c r="AA186" s="21"/>
      <c r="AB186" s="21"/>
      <c r="AC186" s="21"/>
      <c r="AD186" s="21"/>
      <c r="AE186" s="21"/>
      <c r="AF186" s="21"/>
      <c r="AG186" s="21"/>
      <c r="AH186" s="21"/>
      <c r="AI186" s="21"/>
    </row>
    <row r="187" spans="1:35">
      <c r="A187" s="52" t="s">
        <v>109</v>
      </c>
      <c r="B187" s="627">
        <v>2023</v>
      </c>
      <c r="C187" s="122" t="s">
        <v>641</v>
      </c>
      <c r="D187" s="294" t="s">
        <v>149</v>
      </c>
      <c r="E187" s="337" t="s">
        <v>1448</v>
      </c>
      <c r="F187" s="52" t="s">
        <v>1430</v>
      </c>
      <c r="G187" s="627" t="s">
        <v>1874</v>
      </c>
      <c r="H187" s="294" t="s">
        <v>859</v>
      </c>
      <c r="I187" s="627" t="s">
        <v>473</v>
      </c>
      <c r="J187" s="627" t="s">
        <v>197</v>
      </c>
      <c r="K187" s="39" t="s">
        <v>749</v>
      </c>
      <c r="L187" s="294" t="s">
        <v>1871</v>
      </c>
      <c r="M187" s="44" t="s">
        <v>1872</v>
      </c>
      <c r="N187" s="294" t="s">
        <v>859</v>
      </c>
      <c r="O187" s="41" t="s">
        <v>1883</v>
      </c>
      <c r="P187" s="335">
        <v>90</v>
      </c>
      <c r="Q187" s="335">
        <v>49</v>
      </c>
      <c r="R187" s="158" t="str">
        <f t="shared" si="8"/>
        <v>N/A</v>
      </c>
      <c r="S187" s="106" t="str">
        <f t="shared" si="9"/>
        <v>N/A</v>
      </c>
      <c r="T187" s="152"/>
      <c r="U187" s="74"/>
      <c r="V187" s="74"/>
      <c r="W187" s="74"/>
      <c r="X187" s="21"/>
      <c r="Y187" s="21"/>
      <c r="Z187" s="21"/>
      <c r="AA187" s="21"/>
      <c r="AB187" s="21"/>
      <c r="AC187" s="21"/>
      <c r="AD187" s="21"/>
      <c r="AE187" s="21"/>
      <c r="AF187" s="21"/>
      <c r="AG187" s="21"/>
      <c r="AH187" s="21"/>
      <c r="AI187" s="21"/>
    </row>
    <row r="188" spans="1:35">
      <c r="A188" s="52" t="s">
        <v>109</v>
      </c>
      <c r="B188" s="627">
        <v>2023</v>
      </c>
      <c r="C188" s="122" t="s">
        <v>641</v>
      </c>
      <c r="D188" s="294" t="s">
        <v>149</v>
      </c>
      <c r="E188" s="337" t="s">
        <v>1462</v>
      </c>
      <c r="F188" s="41" t="s">
        <v>1463</v>
      </c>
      <c r="G188" s="627" t="s">
        <v>297</v>
      </c>
      <c r="H188" s="294" t="s">
        <v>859</v>
      </c>
      <c r="I188" s="627" t="s">
        <v>475</v>
      </c>
      <c r="J188" s="627" t="s">
        <v>199</v>
      </c>
      <c r="K188" s="281" t="s">
        <v>1876</v>
      </c>
      <c r="L188" s="294" t="s">
        <v>1877</v>
      </c>
      <c r="M188" s="294">
        <v>250</v>
      </c>
      <c r="N188" s="294" t="s">
        <v>859</v>
      </c>
      <c r="O188" s="41" t="s">
        <v>1926</v>
      </c>
      <c r="P188" s="334">
        <v>605</v>
      </c>
      <c r="Q188" s="334">
        <v>8</v>
      </c>
      <c r="R188" s="158">
        <f t="shared" si="8"/>
        <v>242</v>
      </c>
      <c r="S188" s="106" t="str">
        <f t="shared" si="9"/>
        <v>X</v>
      </c>
      <c r="T188" s="152" t="s">
        <v>1927</v>
      </c>
      <c r="U188" s="74"/>
      <c r="V188" s="74"/>
      <c r="W188" s="74"/>
      <c r="X188" s="21"/>
      <c r="Y188" s="21"/>
      <c r="Z188" s="21"/>
      <c r="AA188" s="21"/>
      <c r="AB188" s="21"/>
      <c r="AC188" s="21"/>
      <c r="AD188" s="21"/>
      <c r="AE188" s="21"/>
      <c r="AF188" s="21"/>
      <c r="AG188" s="21"/>
      <c r="AH188" s="21"/>
      <c r="AI188" s="21"/>
    </row>
    <row r="189" spans="1:35">
      <c r="A189" s="52" t="s">
        <v>109</v>
      </c>
      <c r="B189" s="627">
        <v>2023</v>
      </c>
      <c r="C189" s="122" t="s">
        <v>641</v>
      </c>
      <c r="D189" s="294" t="s">
        <v>149</v>
      </c>
      <c r="E189" s="337" t="s">
        <v>1462</v>
      </c>
      <c r="F189" s="41" t="s">
        <v>1463</v>
      </c>
      <c r="G189" s="627" t="s">
        <v>299</v>
      </c>
      <c r="H189" s="294" t="s">
        <v>14</v>
      </c>
      <c r="I189" s="627" t="s">
        <v>475</v>
      </c>
      <c r="J189" s="627" t="s">
        <v>199</v>
      </c>
      <c r="K189" s="281" t="s">
        <v>1876</v>
      </c>
      <c r="L189" s="294" t="s">
        <v>1877</v>
      </c>
      <c r="M189" s="294">
        <v>0</v>
      </c>
      <c r="N189" s="294" t="s">
        <v>859</v>
      </c>
      <c r="O189" s="41" t="s">
        <v>1928</v>
      </c>
      <c r="P189" s="334">
        <v>0</v>
      </c>
      <c r="Q189" s="334">
        <v>0</v>
      </c>
      <c r="R189" s="158" t="e">
        <f t="shared" si="8"/>
        <v>#DIV/0!</v>
      </c>
      <c r="S189" s="106" t="e">
        <f t="shared" si="9"/>
        <v>#DIV/0!</v>
      </c>
      <c r="T189" s="152" t="s">
        <v>1929</v>
      </c>
      <c r="U189" s="74"/>
      <c r="V189" s="74"/>
      <c r="W189" s="74"/>
      <c r="X189" s="21"/>
      <c r="Y189" s="21"/>
      <c r="Z189" s="21"/>
      <c r="AA189" s="21"/>
      <c r="AB189" s="21"/>
      <c r="AC189" s="21"/>
      <c r="AD189" s="21"/>
      <c r="AE189" s="21"/>
      <c r="AF189" s="21"/>
      <c r="AG189" s="21"/>
      <c r="AH189" s="21"/>
      <c r="AI189" s="21"/>
    </row>
    <row r="190" spans="1:35">
      <c r="A190" s="52" t="s">
        <v>109</v>
      </c>
      <c r="B190" s="627">
        <v>2023</v>
      </c>
      <c r="C190" s="122" t="s">
        <v>641</v>
      </c>
      <c r="D190" s="294" t="s">
        <v>149</v>
      </c>
      <c r="E190" s="337" t="s">
        <v>1462</v>
      </c>
      <c r="F190" s="41" t="s">
        <v>1463</v>
      </c>
      <c r="G190" s="627" t="s">
        <v>301</v>
      </c>
      <c r="H190" s="294" t="s">
        <v>14</v>
      </c>
      <c r="I190" s="627" t="s">
        <v>475</v>
      </c>
      <c r="J190" s="627" t="s">
        <v>199</v>
      </c>
      <c r="K190" s="281" t="s">
        <v>1876</v>
      </c>
      <c r="L190" s="294" t="s">
        <v>1877</v>
      </c>
      <c r="M190" s="44">
        <v>5</v>
      </c>
      <c r="N190" s="294" t="s">
        <v>859</v>
      </c>
      <c r="O190" s="41" t="s">
        <v>1930</v>
      </c>
      <c r="P190" s="334">
        <v>42</v>
      </c>
      <c r="Q190" s="334">
        <v>6</v>
      </c>
      <c r="R190" s="158">
        <f t="shared" si="8"/>
        <v>840</v>
      </c>
      <c r="S190" s="106" t="str">
        <f t="shared" si="9"/>
        <v>X</v>
      </c>
      <c r="T190" s="152" t="s">
        <v>1931</v>
      </c>
      <c r="U190" s="74"/>
      <c r="V190" s="74"/>
      <c r="W190" s="74"/>
      <c r="X190" s="21"/>
      <c r="Y190" s="21"/>
      <c r="Z190" s="21"/>
      <c r="AA190" s="21"/>
      <c r="AB190" s="21"/>
      <c r="AC190" s="21"/>
      <c r="AD190" s="21"/>
      <c r="AE190" s="21"/>
      <c r="AF190" s="21"/>
      <c r="AG190" s="21"/>
      <c r="AH190" s="21"/>
      <c r="AI190" s="21"/>
    </row>
    <row r="191" spans="1:35">
      <c r="A191" s="52" t="s">
        <v>109</v>
      </c>
      <c r="B191" s="627">
        <v>2023</v>
      </c>
      <c r="C191" s="122" t="s">
        <v>641</v>
      </c>
      <c r="D191" s="294" t="s">
        <v>149</v>
      </c>
      <c r="E191" s="337" t="s">
        <v>1462</v>
      </c>
      <c r="F191" s="41" t="s">
        <v>1463</v>
      </c>
      <c r="G191" s="627" t="s">
        <v>1874</v>
      </c>
      <c r="H191" s="294" t="s">
        <v>14</v>
      </c>
      <c r="I191" s="627" t="s">
        <v>475</v>
      </c>
      <c r="J191" s="627" t="s">
        <v>199</v>
      </c>
      <c r="K191" s="281" t="s">
        <v>1876</v>
      </c>
      <c r="L191" s="294" t="s">
        <v>1877</v>
      </c>
      <c r="M191" s="44">
        <v>5</v>
      </c>
      <c r="N191" s="294" t="s">
        <v>859</v>
      </c>
      <c r="O191" s="41" t="s">
        <v>1930</v>
      </c>
      <c r="P191" s="334">
        <v>11</v>
      </c>
      <c r="Q191" s="334">
        <v>2</v>
      </c>
      <c r="R191" s="158">
        <f t="shared" si="8"/>
        <v>220.00000000000003</v>
      </c>
      <c r="S191" s="106" t="str">
        <f t="shared" si="9"/>
        <v>X</v>
      </c>
      <c r="T191" s="152" t="s">
        <v>1931</v>
      </c>
      <c r="U191" s="74"/>
      <c r="V191" s="74"/>
      <c r="W191" s="74"/>
      <c r="X191" s="21"/>
      <c r="Y191" s="21"/>
      <c r="Z191" s="21"/>
      <c r="AA191" s="21"/>
      <c r="AB191" s="21"/>
      <c r="AC191" s="21"/>
      <c r="AD191" s="21"/>
      <c r="AE191" s="21"/>
      <c r="AF191" s="21"/>
      <c r="AG191" s="21"/>
      <c r="AH191" s="21"/>
      <c r="AI191" s="21"/>
    </row>
    <row r="192" spans="1:35">
      <c r="A192" s="52" t="s">
        <v>109</v>
      </c>
      <c r="B192" s="627">
        <v>2023</v>
      </c>
      <c r="C192" s="122" t="s">
        <v>641</v>
      </c>
      <c r="D192" s="294" t="s">
        <v>149</v>
      </c>
      <c r="E192" s="337" t="s">
        <v>1462</v>
      </c>
      <c r="F192" s="41" t="s">
        <v>1463</v>
      </c>
      <c r="G192" s="627" t="s">
        <v>297</v>
      </c>
      <c r="H192" s="294" t="s">
        <v>859</v>
      </c>
      <c r="I192" s="627" t="s">
        <v>473</v>
      </c>
      <c r="J192" s="627" t="s">
        <v>197</v>
      </c>
      <c r="K192" s="39" t="s">
        <v>749</v>
      </c>
      <c r="L192" s="294" t="s">
        <v>1871</v>
      </c>
      <c r="M192" s="44" t="s">
        <v>1872</v>
      </c>
      <c r="N192" s="294" t="s">
        <v>859</v>
      </c>
      <c r="O192" s="41" t="s">
        <v>1932</v>
      </c>
      <c r="P192" s="334">
        <v>451</v>
      </c>
      <c r="Q192" s="334">
        <v>71</v>
      </c>
      <c r="R192" s="158" t="str">
        <f t="shared" si="8"/>
        <v>N/A</v>
      </c>
      <c r="S192" s="106" t="str">
        <f t="shared" si="9"/>
        <v>N/A</v>
      </c>
      <c r="T192" s="152"/>
      <c r="U192" s="74"/>
      <c r="V192" s="74"/>
      <c r="W192" s="74"/>
      <c r="X192" s="21"/>
      <c r="Y192" s="21"/>
      <c r="Z192" s="21"/>
      <c r="AA192" s="21"/>
      <c r="AB192" s="21"/>
      <c r="AC192" s="21"/>
      <c r="AD192" s="21"/>
      <c r="AE192" s="21"/>
      <c r="AF192" s="21"/>
      <c r="AG192" s="21"/>
      <c r="AH192" s="21"/>
      <c r="AI192" s="21"/>
    </row>
    <row r="193" spans="1:35">
      <c r="A193" s="52" t="s">
        <v>109</v>
      </c>
      <c r="B193" s="627">
        <v>2023</v>
      </c>
      <c r="C193" s="122" t="s">
        <v>641</v>
      </c>
      <c r="D193" s="294" t="s">
        <v>149</v>
      </c>
      <c r="E193" s="337" t="s">
        <v>1462</v>
      </c>
      <c r="F193" s="41" t="s">
        <v>1463</v>
      </c>
      <c r="G193" s="627" t="s">
        <v>299</v>
      </c>
      <c r="H193" s="294" t="s">
        <v>859</v>
      </c>
      <c r="I193" s="627" t="s">
        <v>473</v>
      </c>
      <c r="J193" s="627" t="s">
        <v>197</v>
      </c>
      <c r="K193" s="39" t="s">
        <v>749</v>
      </c>
      <c r="L193" s="294" t="s">
        <v>1871</v>
      </c>
      <c r="M193" s="44" t="s">
        <v>1872</v>
      </c>
      <c r="N193" s="294" t="s">
        <v>859</v>
      </c>
      <c r="O193" s="41" t="s">
        <v>1885</v>
      </c>
      <c r="P193" s="334">
        <v>451</v>
      </c>
      <c r="Q193" s="334">
        <v>71</v>
      </c>
      <c r="R193" s="158" t="str">
        <f t="shared" si="8"/>
        <v>N/A</v>
      </c>
      <c r="S193" s="106" t="str">
        <f t="shared" si="9"/>
        <v>N/A</v>
      </c>
      <c r="T193" s="152"/>
      <c r="U193" s="74"/>
      <c r="V193" s="74"/>
      <c r="W193" s="74"/>
      <c r="X193" s="21"/>
      <c r="Y193" s="21"/>
      <c r="Z193" s="21"/>
      <c r="AA193" s="21"/>
      <c r="AB193" s="21"/>
      <c r="AC193" s="21"/>
      <c r="AD193" s="21"/>
      <c r="AE193" s="21"/>
      <c r="AF193" s="21"/>
      <c r="AG193" s="21"/>
      <c r="AH193" s="21"/>
      <c r="AI193" s="21"/>
    </row>
    <row r="194" spans="1:35">
      <c r="A194" s="52" t="s">
        <v>109</v>
      </c>
      <c r="B194" s="627">
        <v>2023</v>
      </c>
      <c r="C194" s="122" t="s">
        <v>641</v>
      </c>
      <c r="D194" s="294" t="s">
        <v>149</v>
      </c>
      <c r="E194" s="337" t="s">
        <v>1462</v>
      </c>
      <c r="F194" s="41" t="s">
        <v>1463</v>
      </c>
      <c r="G194" s="627" t="s">
        <v>301</v>
      </c>
      <c r="H194" s="294" t="s">
        <v>859</v>
      </c>
      <c r="I194" s="627" t="s">
        <v>473</v>
      </c>
      <c r="J194" s="627" t="s">
        <v>197</v>
      </c>
      <c r="K194" s="39" t="s">
        <v>749</v>
      </c>
      <c r="L194" s="294" t="s">
        <v>1871</v>
      </c>
      <c r="M194" s="44" t="s">
        <v>1872</v>
      </c>
      <c r="N194" s="294" t="s">
        <v>859</v>
      </c>
      <c r="O194" s="41" t="s">
        <v>1885</v>
      </c>
      <c r="P194" s="334">
        <v>450</v>
      </c>
      <c r="Q194" s="334">
        <v>71</v>
      </c>
      <c r="R194" s="158" t="str">
        <f t="shared" si="8"/>
        <v>N/A</v>
      </c>
      <c r="S194" s="106" t="str">
        <f t="shared" si="9"/>
        <v>N/A</v>
      </c>
      <c r="T194" s="152"/>
      <c r="U194" s="74"/>
      <c r="V194" s="74"/>
      <c r="W194" s="74"/>
      <c r="X194" s="21"/>
      <c r="Y194" s="21"/>
      <c r="Z194" s="21"/>
      <c r="AA194" s="21"/>
      <c r="AB194" s="21"/>
      <c r="AC194" s="21"/>
      <c r="AD194" s="21"/>
      <c r="AE194" s="21"/>
      <c r="AF194" s="21"/>
      <c r="AG194" s="21"/>
      <c r="AH194" s="21"/>
      <c r="AI194" s="21"/>
    </row>
    <row r="195" spans="1:35">
      <c r="A195" s="52" t="s">
        <v>109</v>
      </c>
      <c r="B195" s="627">
        <v>2023</v>
      </c>
      <c r="C195" s="122" t="s">
        <v>641</v>
      </c>
      <c r="D195" s="294" t="s">
        <v>149</v>
      </c>
      <c r="E195" s="337" t="s">
        <v>1462</v>
      </c>
      <c r="F195" s="41" t="s">
        <v>1463</v>
      </c>
      <c r="G195" s="627" t="s">
        <v>1874</v>
      </c>
      <c r="H195" s="294" t="s">
        <v>859</v>
      </c>
      <c r="I195" s="627" t="s">
        <v>473</v>
      </c>
      <c r="J195" s="627" t="s">
        <v>197</v>
      </c>
      <c r="K195" s="39" t="s">
        <v>749</v>
      </c>
      <c r="L195" s="294" t="s">
        <v>1871</v>
      </c>
      <c r="M195" s="44" t="s">
        <v>1872</v>
      </c>
      <c r="N195" s="294" t="s">
        <v>859</v>
      </c>
      <c r="O195" s="41" t="s">
        <v>1885</v>
      </c>
      <c r="P195" s="334">
        <v>447</v>
      </c>
      <c r="Q195" s="334">
        <v>71</v>
      </c>
      <c r="R195" s="158" t="str">
        <f t="shared" si="8"/>
        <v>N/A</v>
      </c>
      <c r="S195" s="106" t="str">
        <f t="shared" si="9"/>
        <v>N/A</v>
      </c>
      <c r="T195" s="152"/>
      <c r="U195" s="74"/>
      <c r="V195" s="74"/>
      <c r="W195" s="74"/>
      <c r="X195" s="21"/>
      <c r="Y195" s="21"/>
      <c r="Z195" s="21"/>
      <c r="AA195" s="21"/>
      <c r="AB195" s="21"/>
      <c r="AC195" s="21"/>
      <c r="AD195" s="21"/>
      <c r="AE195" s="21"/>
      <c r="AF195" s="21"/>
      <c r="AG195" s="21"/>
      <c r="AH195" s="21"/>
      <c r="AI195" s="21"/>
    </row>
    <row r="196" spans="1:35">
      <c r="A196" s="52" t="s">
        <v>109</v>
      </c>
      <c r="B196" s="627">
        <v>2023</v>
      </c>
      <c r="C196" s="122" t="s">
        <v>641</v>
      </c>
      <c r="D196" s="294" t="s">
        <v>149</v>
      </c>
      <c r="E196" s="337" t="s">
        <v>1462</v>
      </c>
      <c r="F196" s="41" t="s">
        <v>1464</v>
      </c>
      <c r="G196" s="627" t="s">
        <v>297</v>
      </c>
      <c r="H196" s="294" t="s">
        <v>859</v>
      </c>
      <c r="I196" s="627" t="s">
        <v>475</v>
      </c>
      <c r="J196" s="627" t="s">
        <v>199</v>
      </c>
      <c r="K196" s="281" t="s">
        <v>1889</v>
      </c>
      <c r="L196" s="294" t="s">
        <v>1877</v>
      </c>
      <c r="M196" s="294">
        <v>850</v>
      </c>
      <c r="N196" s="294" t="s">
        <v>859</v>
      </c>
      <c r="O196" s="41" t="s">
        <v>1926</v>
      </c>
      <c r="P196" s="475">
        <v>980</v>
      </c>
      <c r="Q196" s="476">
        <v>0</v>
      </c>
      <c r="R196" s="158">
        <f t="shared" si="8"/>
        <v>115.29411764705881</v>
      </c>
      <c r="S196" s="106" t="str">
        <f t="shared" si="9"/>
        <v/>
      </c>
      <c r="T196" s="152"/>
      <c r="U196" s="74"/>
      <c r="V196" s="74"/>
      <c r="W196" s="74"/>
      <c r="X196" s="21"/>
      <c r="Y196" s="21"/>
      <c r="Z196" s="21"/>
      <c r="AA196" s="21"/>
      <c r="AB196" s="21"/>
      <c r="AC196" s="21"/>
      <c r="AD196" s="21"/>
      <c r="AE196" s="21"/>
      <c r="AF196" s="21"/>
      <c r="AG196" s="21"/>
      <c r="AH196" s="21"/>
      <c r="AI196" s="21"/>
    </row>
    <row r="197" spans="1:35">
      <c r="A197" s="52" t="s">
        <v>109</v>
      </c>
      <c r="B197" s="627">
        <v>2023</v>
      </c>
      <c r="C197" s="122" t="s">
        <v>641</v>
      </c>
      <c r="D197" s="294" t="s">
        <v>149</v>
      </c>
      <c r="E197" s="337" t="s">
        <v>1462</v>
      </c>
      <c r="F197" s="41" t="s">
        <v>1464</v>
      </c>
      <c r="G197" s="627" t="s">
        <v>299</v>
      </c>
      <c r="H197" s="294" t="s">
        <v>14</v>
      </c>
      <c r="I197" s="627" t="s">
        <v>475</v>
      </c>
      <c r="J197" s="627" t="s">
        <v>199</v>
      </c>
      <c r="K197" s="281" t="s">
        <v>1889</v>
      </c>
      <c r="L197" s="294" t="s">
        <v>1877</v>
      </c>
      <c r="M197" s="294">
        <v>850</v>
      </c>
      <c r="N197" s="294" t="s">
        <v>859</v>
      </c>
      <c r="O197" s="41"/>
      <c r="P197" s="332">
        <v>981</v>
      </c>
      <c r="Q197" s="333">
        <v>4</v>
      </c>
      <c r="R197" s="158">
        <f t="shared" si="8"/>
        <v>115.41176470588235</v>
      </c>
      <c r="S197" s="106" t="str">
        <f t="shared" si="9"/>
        <v/>
      </c>
      <c r="T197" s="152"/>
      <c r="U197" s="74"/>
      <c r="V197" s="74"/>
      <c r="W197" s="74"/>
      <c r="X197" s="21"/>
      <c r="Y197" s="21"/>
      <c r="Z197" s="21"/>
      <c r="AA197" s="21"/>
      <c r="AB197" s="21"/>
      <c r="AC197" s="21"/>
      <c r="AD197" s="21"/>
      <c r="AE197" s="21"/>
      <c r="AF197" s="21"/>
      <c r="AG197" s="21"/>
      <c r="AH197" s="21"/>
      <c r="AI197" s="21"/>
    </row>
    <row r="198" spans="1:35">
      <c r="A198" s="52" t="s">
        <v>109</v>
      </c>
      <c r="B198" s="627">
        <v>2023</v>
      </c>
      <c r="C198" s="122" t="s">
        <v>641</v>
      </c>
      <c r="D198" s="294" t="s">
        <v>149</v>
      </c>
      <c r="E198" s="337" t="s">
        <v>1462</v>
      </c>
      <c r="F198" s="41" t="s">
        <v>1464</v>
      </c>
      <c r="G198" s="627" t="s">
        <v>301</v>
      </c>
      <c r="H198" s="294" t="s">
        <v>14</v>
      </c>
      <c r="I198" s="627" t="s">
        <v>475</v>
      </c>
      <c r="J198" s="627" t="s">
        <v>199</v>
      </c>
      <c r="K198" s="281" t="s">
        <v>1889</v>
      </c>
      <c r="L198" s="294" t="s">
        <v>1877</v>
      </c>
      <c r="M198" s="294">
        <v>850</v>
      </c>
      <c r="N198" s="294" t="s">
        <v>859</v>
      </c>
      <c r="O198" s="41"/>
      <c r="P198" s="332">
        <v>980</v>
      </c>
      <c r="Q198" s="333">
        <v>4</v>
      </c>
      <c r="R198" s="158">
        <f t="shared" si="8"/>
        <v>115.29411764705881</v>
      </c>
      <c r="S198" s="106" t="str">
        <f t="shared" si="9"/>
        <v/>
      </c>
      <c r="T198" s="152"/>
      <c r="U198" s="74"/>
      <c r="V198" s="74"/>
      <c r="W198" s="74"/>
      <c r="X198" s="21"/>
      <c r="Y198" s="21"/>
      <c r="Z198" s="21"/>
      <c r="AA198" s="21"/>
      <c r="AB198" s="21"/>
      <c r="AC198" s="21"/>
      <c r="AD198" s="21"/>
      <c r="AE198" s="21"/>
      <c r="AF198" s="21"/>
      <c r="AG198" s="21"/>
      <c r="AH198" s="21"/>
      <c r="AI198" s="21"/>
    </row>
    <row r="199" spans="1:35">
      <c r="A199" s="52" t="s">
        <v>109</v>
      </c>
      <c r="B199" s="627">
        <v>2023</v>
      </c>
      <c r="C199" s="122" t="s">
        <v>641</v>
      </c>
      <c r="D199" s="294" t="s">
        <v>149</v>
      </c>
      <c r="E199" s="337" t="s">
        <v>1462</v>
      </c>
      <c r="F199" s="41" t="s">
        <v>1464</v>
      </c>
      <c r="G199" s="627" t="s">
        <v>1874</v>
      </c>
      <c r="H199" s="294" t="s">
        <v>14</v>
      </c>
      <c r="I199" s="627" t="s">
        <v>475</v>
      </c>
      <c r="J199" s="627" t="s">
        <v>199</v>
      </c>
      <c r="K199" s="281" t="s">
        <v>1889</v>
      </c>
      <c r="L199" s="294" t="s">
        <v>1877</v>
      </c>
      <c r="M199" s="294">
        <v>850</v>
      </c>
      <c r="N199" s="294" t="s">
        <v>859</v>
      </c>
      <c r="O199" s="41"/>
      <c r="P199" s="332">
        <v>981</v>
      </c>
      <c r="Q199" s="333">
        <v>4</v>
      </c>
      <c r="R199" s="158">
        <f t="shared" si="8"/>
        <v>115.41176470588235</v>
      </c>
      <c r="S199" s="106" t="str">
        <f t="shared" si="9"/>
        <v/>
      </c>
      <c r="T199" s="152"/>
      <c r="U199" s="74"/>
      <c r="V199" s="74"/>
      <c r="W199" s="74"/>
      <c r="X199" s="21"/>
      <c r="Y199" s="21"/>
      <c r="Z199" s="21"/>
      <c r="AA199" s="21"/>
      <c r="AB199" s="21"/>
      <c r="AC199" s="21"/>
      <c r="AD199" s="21"/>
      <c r="AE199" s="21"/>
      <c r="AF199" s="21"/>
      <c r="AG199" s="21"/>
      <c r="AH199" s="21"/>
      <c r="AI199" s="21"/>
    </row>
    <row r="200" spans="1:35">
      <c r="A200" s="52" t="s">
        <v>109</v>
      </c>
      <c r="B200" s="627">
        <v>2023</v>
      </c>
      <c r="C200" s="122" t="s">
        <v>641</v>
      </c>
      <c r="D200" s="294" t="s">
        <v>149</v>
      </c>
      <c r="E200" s="337" t="s">
        <v>1462</v>
      </c>
      <c r="F200" s="41" t="s">
        <v>1465</v>
      </c>
      <c r="G200" s="627" t="s">
        <v>297</v>
      </c>
      <c r="H200" s="294" t="s">
        <v>859</v>
      </c>
      <c r="I200" s="627" t="s">
        <v>475</v>
      </c>
      <c r="J200" s="627" t="s">
        <v>199</v>
      </c>
      <c r="K200" s="281" t="s">
        <v>1876</v>
      </c>
      <c r="L200" s="294" t="s">
        <v>1877</v>
      </c>
      <c r="M200" s="294">
        <v>200</v>
      </c>
      <c r="N200" s="294" t="s">
        <v>859</v>
      </c>
      <c r="O200" s="41" t="s">
        <v>1926</v>
      </c>
      <c r="P200" s="334">
        <v>240</v>
      </c>
      <c r="Q200" s="334">
        <v>5</v>
      </c>
      <c r="R200" s="158">
        <f t="shared" ref="R200:R263" si="10">IF(M200="N/A","N/A", P200/M200*100)</f>
        <v>120</v>
      </c>
      <c r="S200" s="106" t="str">
        <f t="shared" ref="S200:S263" si="11">IF(M200="N/A","N/A",IF(OR(R200&lt;90,R200&gt;150),"X",""))</f>
        <v/>
      </c>
      <c r="T200" s="152" t="s">
        <v>1933</v>
      </c>
      <c r="U200" s="74"/>
      <c r="V200" s="74"/>
      <c r="W200" s="74"/>
      <c r="X200" s="21"/>
      <c r="Y200" s="21"/>
      <c r="Z200" s="21"/>
      <c r="AA200" s="21"/>
      <c r="AB200" s="21"/>
      <c r="AC200" s="21"/>
      <c r="AD200" s="21"/>
      <c r="AE200" s="21"/>
      <c r="AF200" s="21"/>
      <c r="AG200" s="21"/>
      <c r="AH200" s="21"/>
      <c r="AI200" s="21"/>
    </row>
    <row r="201" spans="1:35">
      <c r="A201" s="52" t="s">
        <v>109</v>
      </c>
      <c r="B201" s="627">
        <v>2023</v>
      </c>
      <c r="C201" s="122" t="s">
        <v>641</v>
      </c>
      <c r="D201" s="294" t="s">
        <v>149</v>
      </c>
      <c r="E201" s="337" t="s">
        <v>1462</v>
      </c>
      <c r="F201" s="41" t="s">
        <v>1465</v>
      </c>
      <c r="G201" s="627" t="s">
        <v>299</v>
      </c>
      <c r="H201" s="294" t="s">
        <v>14</v>
      </c>
      <c r="I201" s="627" t="s">
        <v>475</v>
      </c>
      <c r="J201" s="627" t="s">
        <v>199</v>
      </c>
      <c r="K201" s="281" t="s">
        <v>1876</v>
      </c>
      <c r="L201" s="294" t="s">
        <v>1877</v>
      </c>
      <c r="M201" s="294">
        <v>200</v>
      </c>
      <c r="N201" s="294" t="s">
        <v>859</v>
      </c>
      <c r="O201" s="41"/>
      <c r="P201" s="334">
        <v>236</v>
      </c>
      <c r="Q201" s="334">
        <v>5</v>
      </c>
      <c r="R201" s="158">
        <f t="shared" si="10"/>
        <v>118</v>
      </c>
      <c r="S201" s="106" t="str">
        <f t="shared" si="11"/>
        <v/>
      </c>
      <c r="T201" s="152" t="s">
        <v>1934</v>
      </c>
      <c r="U201" s="74"/>
      <c r="V201" s="74"/>
      <c r="W201" s="74"/>
      <c r="X201" s="21"/>
      <c r="Y201" s="21"/>
      <c r="Z201" s="21"/>
      <c r="AA201" s="21"/>
      <c r="AB201" s="21"/>
      <c r="AC201" s="21"/>
      <c r="AD201" s="21"/>
      <c r="AE201" s="21"/>
      <c r="AF201" s="21"/>
      <c r="AG201" s="21"/>
      <c r="AH201" s="21"/>
      <c r="AI201" s="21"/>
    </row>
    <row r="202" spans="1:35">
      <c r="A202" s="52" t="s">
        <v>109</v>
      </c>
      <c r="B202" s="627">
        <v>2023</v>
      </c>
      <c r="C202" s="122" t="s">
        <v>641</v>
      </c>
      <c r="D202" s="294" t="s">
        <v>149</v>
      </c>
      <c r="E202" s="337" t="s">
        <v>1462</v>
      </c>
      <c r="F202" s="41" t="s">
        <v>1465</v>
      </c>
      <c r="G202" s="627" t="s">
        <v>301</v>
      </c>
      <c r="H202" s="294" t="s">
        <v>14</v>
      </c>
      <c r="I202" s="627" t="s">
        <v>475</v>
      </c>
      <c r="J202" s="627" t="s">
        <v>199</v>
      </c>
      <c r="K202" s="281" t="s">
        <v>1876</v>
      </c>
      <c r="L202" s="294" t="s">
        <v>1877</v>
      </c>
      <c r="M202" s="294">
        <v>200</v>
      </c>
      <c r="N202" s="294" t="s">
        <v>859</v>
      </c>
      <c r="O202" s="41"/>
      <c r="P202" s="334">
        <v>240</v>
      </c>
      <c r="Q202" s="334">
        <v>5</v>
      </c>
      <c r="R202" s="158">
        <f t="shared" si="10"/>
        <v>120</v>
      </c>
      <c r="S202" s="106" t="str">
        <f t="shared" si="11"/>
        <v/>
      </c>
      <c r="T202" s="152" t="s">
        <v>1935</v>
      </c>
      <c r="U202" s="74"/>
      <c r="V202" s="74"/>
      <c r="W202" s="74"/>
      <c r="X202" s="21"/>
      <c r="Y202" s="21"/>
      <c r="Z202" s="21"/>
      <c r="AA202" s="21"/>
      <c r="AB202" s="21"/>
      <c r="AC202" s="21"/>
      <c r="AD202" s="21"/>
      <c r="AE202" s="21"/>
      <c r="AF202" s="21"/>
      <c r="AG202" s="21"/>
      <c r="AH202" s="21"/>
      <c r="AI202" s="21"/>
    </row>
    <row r="203" spans="1:35">
      <c r="A203" s="52" t="s">
        <v>109</v>
      </c>
      <c r="B203" s="627">
        <v>2023</v>
      </c>
      <c r="C203" s="122" t="s">
        <v>641</v>
      </c>
      <c r="D203" s="294" t="s">
        <v>149</v>
      </c>
      <c r="E203" s="337" t="s">
        <v>1462</v>
      </c>
      <c r="F203" s="41" t="s">
        <v>1465</v>
      </c>
      <c r="G203" s="627" t="s">
        <v>1874</v>
      </c>
      <c r="H203" s="294" t="s">
        <v>14</v>
      </c>
      <c r="I203" s="627" t="s">
        <v>475</v>
      </c>
      <c r="J203" s="627" t="s">
        <v>199</v>
      </c>
      <c r="K203" s="281" t="s">
        <v>1876</v>
      </c>
      <c r="L203" s="294" t="s">
        <v>1877</v>
      </c>
      <c r="M203" s="294">
        <v>200</v>
      </c>
      <c r="N203" s="294" t="s">
        <v>859</v>
      </c>
      <c r="O203" s="41"/>
      <c r="P203" s="334">
        <v>240</v>
      </c>
      <c r="Q203" s="334">
        <v>5</v>
      </c>
      <c r="R203" s="158">
        <f t="shared" si="10"/>
        <v>120</v>
      </c>
      <c r="S203" s="106" t="str">
        <f t="shared" si="11"/>
        <v/>
      </c>
      <c r="T203" s="152"/>
      <c r="U203" s="74"/>
      <c r="V203" s="74"/>
      <c r="W203" s="74"/>
      <c r="X203" s="21"/>
      <c r="Y203" s="21"/>
      <c r="Z203" s="21"/>
      <c r="AA203" s="21"/>
      <c r="AB203" s="21"/>
      <c r="AC203" s="21"/>
      <c r="AD203" s="21"/>
      <c r="AE203" s="21"/>
      <c r="AF203" s="21"/>
      <c r="AG203" s="21"/>
      <c r="AH203" s="21"/>
      <c r="AI203" s="21"/>
    </row>
    <row r="204" spans="1:35">
      <c r="A204" s="52" t="s">
        <v>109</v>
      </c>
      <c r="B204" s="627">
        <v>2023</v>
      </c>
      <c r="C204" s="122" t="s">
        <v>641</v>
      </c>
      <c r="D204" s="294" t="s">
        <v>149</v>
      </c>
      <c r="E204" s="337" t="s">
        <v>1462</v>
      </c>
      <c r="F204" s="41" t="s">
        <v>1465</v>
      </c>
      <c r="G204" s="627" t="s">
        <v>297</v>
      </c>
      <c r="H204" s="294" t="s">
        <v>859</v>
      </c>
      <c r="I204" s="627" t="s">
        <v>475</v>
      </c>
      <c r="J204" s="627" t="s">
        <v>199</v>
      </c>
      <c r="K204" s="281" t="s">
        <v>1889</v>
      </c>
      <c r="L204" s="294" t="s">
        <v>1877</v>
      </c>
      <c r="M204" s="294">
        <v>400</v>
      </c>
      <c r="N204" s="294" t="s">
        <v>859</v>
      </c>
      <c r="O204" s="41" t="s">
        <v>1926</v>
      </c>
      <c r="P204" s="475">
        <v>376</v>
      </c>
      <c r="Q204" s="476">
        <v>2</v>
      </c>
      <c r="R204" s="158">
        <f t="shared" si="10"/>
        <v>94</v>
      </c>
      <c r="S204" s="106" t="str">
        <f t="shared" si="11"/>
        <v/>
      </c>
      <c r="T204" s="152"/>
      <c r="U204" s="74"/>
      <c r="V204" s="74"/>
      <c r="W204" s="74"/>
      <c r="X204" s="21"/>
      <c r="Y204" s="21"/>
      <c r="Z204" s="21"/>
      <c r="AA204" s="21"/>
      <c r="AB204" s="21"/>
      <c r="AC204" s="21"/>
      <c r="AD204" s="21"/>
      <c r="AE204" s="21"/>
      <c r="AF204" s="21"/>
      <c r="AG204" s="21"/>
      <c r="AH204" s="21"/>
      <c r="AI204" s="21"/>
    </row>
    <row r="205" spans="1:35">
      <c r="A205" s="52" t="s">
        <v>109</v>
      </c>
      <c r="B205" s="627">
        <v>2023</v>
      </c>
      <c r="C205" s="122" t="s">
        <v>641</v>
      </c>
      <c r="D205" s="294" t="s">
        <v>149</v>
      </c>
      <c r="E205" s="337" t="s">
        <v>1462</v>
      </c>
      <c r="F205" s="41" t="s">
        <v>1465</v>
      </c>
      <c r="G205" s="627" t="s">
        <v>299</v>
      </c>
      <c r="H205" s="294" t="s">
        <v>14</v>
      </c>
      <c r="I205" s="627" t="s">
        <v>475</v>
      </c>
      <c r="J205" s="627" t="s">
        <v>199</v>
      </c>
      <c r="K205" s="281" t="s">
        <v>1889</v>
      </c>
      <c r="L205" s="294" t="s">
        <v>1877</v>
      </c>
      <c r="M205" s="294">
        <v>400</v>
      </c>
      <c r="N205" s="294" t="s">
        <v>859</v>
      </c>
      <c r="O205" s="41"/>
      <c r="P205" s="332">
        <v>376</v>
      </c>
      <c r="Q205" s="333">
        <v>2</v>
      </c>
      <c r="R205" s="158">
        <f t="shared" si="10"/>
        <v>94</v>
      </c>
      <c r="S205" s="106" t="str">
        <f t="shared" si="11"/>
        <v/>
      </c>
      <c r="T205" s="152"/>
      <c r="U205" s="74"/>
      <c r="V205" s="74"/>
      <c r="W205" s="74"/>
      <c r="X205" s="21"/>
      <c r="Y205" s="21"/>
      <c r="Z205" s="21"/>
      <c r="AA205" s="21"/>
      <c r="AB205" s="21"/>
      <c r="AC205" s="21"/>
      <c r="AD205" s="21"/>
      <c r="AE205" s="21"/>
      <c r="AF205" s="21"/>
      <c r="AG205" s="21"/>
      <c r="AH205" s="21"/>
      <c r="AI205" s="21"/>
    </row>
    <row r="206" spans="1:35">
      <c r="A206" s="52" t="s">
        <v>109</v>
      </c>
      <c r="B206" s="627">
        <v>2023</v>
      </c>
      <c r="C206" s="122" t="s">
        <v>641</v>
      </c>
      <c r="D206" s="294" t="s">
        <v>149</v>
      </c>
      <c r="E206" s="337" t="s">
        <v>1462</v>
      </c>
      <c r="F206" s="41" t="s">
        <v>1465</v>
      </c>
      <c r="G206" s="627" t="s">
        <v>301</v>
      </c>
      <c r="H206" s="294" t="s">
        <v>14</v>
      </c>
      <c r="I206" s="627" t="s">
        <v>475</v>
      </c>
      <c r="J206" s="627" t="s">
        <v>199</v>
      </c>
      <c r="K206" s="281" t="s">
        <v>1889</v>
      </c>
      <c r="L206" s="294" t="s">
        <v>1877</v>
      </c>
      <c r="M206" s="294">
        <v>400</v>
      </c>
      <c r="N206" s="294" t="s">
        <v>859</v>
      </c>
      <c r="O206" s="41"/>
      <c r="P206" s="332">
        <v>376</v>
      </c>
      <c r="Q206" s="333">
        <v>2</v>
      </c>
      <c r="R206" s="158">
        <f t="shared" si="10"/>
        <v>94</v>
      </c>
      <c r="S206" s="106" t="str">
        <f t="shared" si="11"/>
        <v/>
      </c>
      <c r="T206" s="152"/>
      <c r="U206" s="74"/>
      <c r="V206" s="74"/>
      <c r="W206" s="74"/>
      <c r="X206" s="21"/>
      <c r="Y206" s="21"/>
      <c r="Z206" s="21"/>
      <c r="AA206" s="21"/>
      <c r="AB206" s="21"/>
      <c r="AC206" s="21"/>
      <c r="AD206" s="21"/>
      <c r="AE206" s="21"/>
      <c r="AF206" s="21"/>
      <c r="AG206" s="21"/>
      <c r="AH206" s="21"/>
      <c r="AI206" s="21"/>
    </row>
    <row r="207" spans="1:35">
      <c r="A207" s="52" t="s">
        <v>109</v>
      </c>
      <c r="B207" s="627">
        <v>2023</v>
      </c>
      <c r="C207" s="122" t="s">
        <v>641</v>
      </c>
      <c r="D207" s="294" t="s">
        <v>149</v>
      </c>
      <c r="E207" s="337" t="s">
        <v>1462</v>
      </c>
      <c r="F207" s="41" t="s">
        <v>1465</v>
      </c>
      <c r="G207" s="627" t="s">
        <v>1874</v>
      </c>
      <c r="H207" s="294" t="s">
        <v>14</v>
      </c>
      <c r="I207" s="627" t="s">
        <v>475</v>
      </c>
      <c r="J207" s="627" t="s">
        <v>199</v>
      </c>
      <c r="K207" s="281" t="s">
        <v>1889</v>
      </c>
      <c r="L207" s="294" t="s">
        <v>1877</v>
      </c>
      <c r="M207" s="294">
        <v>400</v>
      </c>
      <c r="N207" s="294" t="s">
        <v>859</v>
      </c>
      <c r="O207" s="41"/>
      <c r="P207" s="332">
        <v>371</v>
      </c>
      <c r="Q207" s="333">
        <v>2</v>
      </c>
      <c r="R207" s="158">
        <f t="shared" si="10"/>
        <v>92.75</v>
      </c>
      <c r="S207" s="106" t="str">
        <f t="shared" si="11"/>
        <v/>
      </c>
      <c r="T207" s="152"/>
      <c r="U207" s="74"/>
      <c r="V207" s="74"/>
      <c r="W207" s="74"/>
      <c r="X207" s="21"/>
      <c r="Y207" s="21"/>
      <c r="Z207" s="21"/>
      <c r="AA207" s="21"/>
      <c r="AB207" s="21"/>
      <c r="AC207" s="21"/>
      <c r="AD207" s="21"/>
      <c r="AE207" s="21"/>
      <c r="AF207" s="21"/>
      <c r="AG207" s="21"/>
      <c r="AH207" s="21"/>
      <c r="AI207" s="21"/>
    </row>
    <row r="208" spans="1:35">
      <c r="A208" s="52" t="s">
        <v>109</v>
      </c>
      <c r="B208" s="627">
        <v>2023</v>
      </c>
      <c r="C208" s="122" t="s">
        <v>641</v>
      </c>
      <c r="D208" s="294" t="s">
        <v>149</v>
      </c>
      <c r="E208" s="337" t="s">
        <v>1462</v>
      </c>
      <c r="F208" s="41" t="s">
        <v>1465</v>
      </c>
      <c r="G208" s="627" t="s">
        <v>297</v>
      </c>
      <c r="H208" s="294" t="s">
        <v>859</v>
      </c>
      <c r="I208" s="627" t="s">
        <v>473</v>
      </c>
      <c r="J208" s="627" t="s">
        <v>197</v>
      </c>
      <c r="K208" s="39" t="s">
        <v>749</v>
      </c>
      <c r="L208" s="294" t="s">
        <v>1871</v>
      </c>
      <c r="M208" s="44" t="s">
        <v>1872</v>
      </c>
      <c r="N208" s="294" t="s">
        <v>859</v>
      </c>
      <c r="O208" s="41" t="s">
        <v>1936</v>
      </c>
      <c r="P208" s="334">
        <v>635</v>
      </c>
      <c r="Q208" s="334">
        <v>106</v>
      </c>
      <c r="R208" s="158" t="str">
        <f t="shared" si="10"/>
        <v>N/A</v>
      </c>
      <c r="S208" s="106" t="str">
        <f t="shared" si="11"/>
        <v>N/A</v>
      </c>
      <c r="T208" s="152"/>
      <c r="U208" s="74"/>
      <c r="V208" s="74"/>
      <c r="W208" s="74"/>
      <c r="X208" s="21"/>
      <c r="Y208" s="21"/>
      <c r="Z208" s="21"/>
      <c r="AA208" s="21"/>
      <c r="AB208" s="21"/>
      <c r="AC208" s="21"/>
      <c r="AD208" s="21"/>
      <c r="AE208" s="21"/>
      <c r="AF208" s="21"/>
      <c r="AG208" s="21"/>
      <c r="AH208" s="21"/>
      <c r="AI208" s="21"/>
    </row>
    <row r="209" spans="1:35">
      <c r="A209" s="52" t="s">
        <v>109</v>
      </c>
      <c r="B209" s="627">
        <v>2023</v>
      </c>
      <c r="C209" s="122" t="s">
        <v>641</v>
      </c>
      <c r="D209" s="294" t="s">
        <v>149</v>
      </c>
      <c r="E209" s="337" t="s">
        <v>1462</v>
      </c>
      <c r="F209" s="41" t="s">
        <v>1465</v>
      </c>
      <c r="G209" s="627" t="s">
        <v>299</v>
      </c>
      <c r="H209" s="294" t="s">
        <v>859</v>
      </c>
      <c r="I209" s="627" t="s">
        <v>473</v>
      </c>
      <c r="J209" s="627" t="s">
        <v>197</v>
      </c>
      <c r="K209" s="39" t="s">
        <v>749</v>
      </c>
      <c r="L209" s="294" t="s">
        <v>1871</v>
      </c>
      <c r="M209" s="44" t="s">
        <v>1872</v>
      </c>
      <c r="N209" s="294" t="s">
        <v>859</v>
      </c>
      <c r="O209" s="41" t="s">
        <v>1883</v>
      </c>
      <c r="P209" s="334">
        <v>637</v>
      </c>
      <c r="Q209" s="334">
        <v>106</v>
      </c>
      <c r="R209" s="158" t="str">
        <f t="shared" si="10"/>
        <v>N/A</v>
      </c>
      <c r="S209" s="106" t="str">
        <f t="shared" si="11"/>
        <v>N/A</v>
      </c>
      <c r="T209" s="152"/>
      <c r="U209" s="74"/>
      <c r="V209" s="74"/>
      <c r="W209" s="74"/>
      <c r="X209" s="21"/>
      <c r="Y209" s="21"/>
      <c r="Z209" s="21"/>
      <c r="AA209" s="21"/>
      <c r="AB209" s="21"/>
      <c r="AC209" s="21"/>
      <c r="AD209" s="21"/>
      <c r="AE209" s="21"/>
      <c r="AF209" s="21"/>
      <c r="AG209" s="21"/>
      <c r="AH209" s="21"/>
      <c r="AI209" s="21"/>
    </row>
    <row r="210" spans="1:35">
      <c r="A210" s="52" t="s">
        <v>109</v>
      </c>
      <c r="B210" s="627">
        <v>2023</v>
      </c>
      <c r="C210" s="122" t="s">
        <v>641</v>
      </c>
      <c r="D210" s="294" t="s">
        <v>149</v>
      </c>
      <c r="E210" s="337" t="s">
        <v>1462</v>
      </c>
      <c r="F210" s="41" t="s">
        <v>1465</v>
      </c>
      <c r="G210" s="627" t="s">
        <v>301</v>
      </c>
      <c r="H210" s="294" t="s">
        <v>859</v>
      </c>
      <c r="I210" s="627" t="s">
        <v>473</v>
      </c>
      <c r="J210" s="627" t="s">
        <v>197</v>
      </c>
      <c r="K210" s="39" t="s">
        <v>749</v>
      </c>
      <c r="L210" s="294" t="s">
        <v>1871</v>
      </c>
      <c r="M210" s="44" t="s">
        <v>1872</v>
      </c>
      <c r="N210" s="294" t="s">
        <v>859</v>
      </c>
      <c r="O210" s="41" t="s">
        <v>1883</v>
      </c>
      <c r="P210" s="334">
        <v>636</v>
      </c>
      <c r="Q210" s="334">
        <v>106</v>
      </c>
      <c r="R210" s="158" t="str">
        <f t="shared" si="10"/>
        <v>N/A</v>
      </c>
      <c r="S210" s="106" t="str">
        <f t="shared" si="11"/>
        <v>N/A</v>
      </c>
      <c r="T210" s="152"/>
      <c r="U210" s="74"/>
      <c r="V210" s="74"/>
      <c r="W210" s="74"/>
      <c r="X210" s="21"/>
      <c r="Y210" s="21"/>
      <c r="Z210" s="21"/>
      <c r="AA210" s="21"/>
      <c r="AB210" s="21"/>
      <c r="AC210" s="21"/>
      <c r="AD210" s="21"/>
      <c r="AE210" s="21"/>
      <c r="AF210" s="21"/>
      <c r="AG210" s="21"/>
      <c r="AH210" s="21"/>
      <c r="AI210" s="21"/>
    </row>
    <row r="211" spans="1:35">
      <c r="A211" s="52" t="s">
        <v>109</v>
      </c>
      <c r="B211" s="627">
        <v>2023</v>
      </c>
      <c r="C211" s="122" t="s">
        <v>641</v>
      </c>
      <c r="D211" s="294" t="s">
        <v>149</v>
      </c>
      <c r="E211" s="337" t="s">
        <v>1462</v>
      </c>
      <c r="F211" s="41" t="s">
        <v>1465</v>
      </c>
      <c r="G211" s="627" t="s">
        <v>1874</v>
      </c>
      <c r="H211" s="294" t="s">
        <v>859</v>
      </c>
      <c r="I211" s="627" t="s">
        <v>473</v>
      </c>
      <c r="J211" s="627" t="s">
        <v>197</v>
      </c>
      <c r="K211" s="39" t="s">
        <v>749</v>
      </c>
      <c r="L211" s="294" t="s">
        <v>1871</v>
      </c>
      <c r="M211" s="44" t="s">
        <v>1872</v>
      </c>
      <c r="N211" s="294" t="s">
        <v>859</v>
      </c>
      <c r="O211" s="41" t="s">
        <v>1883</v>
      </c>
      <c r="P211" s="334">
        <v>499</v>
      </c>
      <c r="Q211" s="334">
        <v>101</v>
      </c>
      <c r="R211" s="158" t="str">
        <f t="shared" si="10"/>
        <v>N/A</v>
      </c>
      <c r="S211" s="106" t="str">
        <f t="shared" si="11"/>
        <v>N/A</v>
      </c>
      <c r="T211" s="152"/>
      <c r="U211" s="74"/>
      <c r="V211" s="74"/>
      <c r="W211" s="74"/>
      <c r="X211" s="21"/>
      <c r="Y211" s="21"/>
      <c r="Z211" s="21"/>
      <c r="AA211" s="21"/>
      <c r="AB211" s="21"/>
      <c r="AC211" s="21"/>
      <c r="AD211" s="21"/>
      <c r="AE211" s="21"/>
      <c r="AF211" s="21"/>
      <c r="AG211" s="21"/>
      <c r="AH211" s="21"/>
      <c r="AI211" s="21"/>
    </row>
    <row r="212" spans="1:35">
      <c r="A212" s="52" t="s">
        <v>109</v>
      </c>
      <c r="B212" s="627">
        <v>2023</v>
      </c>
      <c r="C212" s="122" t="s">
        <v>641</v>
      </c>
      <c r="D212" s="294" t="s">
        <v>149</v>
      </c>
      <c r="E212" s="337" t="s">
        <v>1462</v>
      </c>
      <c r="F212" s="41" t="s">
        <v>1465</v>
      </c>
      <c r="G212" s="627" t="s">
        <v>297</v>
      </c>
      <c r="H212" s="294" t="s">
        <v>859</v>
      </c>
      <c r="I212" s="275" t="s">
        <v>473</v>
      </c>
      <c r="J212" s="275" t="s">
        <v>197</v>
      </c>
      <c r="K212" s="39" t="s">
        <v>716</v>
      </c>
      <c r="L212" s="623" t="s">
        <v>1871</v>
      </c>
      <c r="M212" s="44" t="s">
        <v>1872</v>
      </c>
      <c r="N212" s="623" t="s">
        <v>859</v>
      </c>
      <c r="O212" s="41" t="s">
        <v>1937</v>
      </c>
      <c r="P212" s="334">
        <v>193</v>
      </c>
      <c r="Q212" s="334">
        <v>43</v>
      </c>
      <c r="R212" s="158" t="str">
        <f t="shared" si="10"/>
        <v>N/A</v>
      </c>
      <c r="S212" s="106" t="str">
        <f t="shared" si="11"/>
        <v>N/A</v>
      </c>
      <c r="T212" s="152"/>
      <c r="U212" s="74"/>
      <c r="V212" s="74"/>
      <c r="W212" s="74"/>
      <c r="X212" s="21"/>
      <c r="Y212" s="21"/>
      <c r="Z212" s="21"/>
      <c r="AA212" s="21"/>
      <c r="AB212" s="21"/>
      <c r="AC212" s="21"/>
      <c r="AD212" s="21"/>
      <c r="AE212" s="21"/>
      <c r="AF212" s="21"/>
      <c r="AG212" s="21"/>
      <c r="AH212" s="21"/>
      <c r="AI212" s="21"/>
    </row>
    <row r="213" spans="1:35">
      <c r="A213" s="52" t="s">
        <v>109</v>
      </c>
      <c r="B213" s="627">
        <v>2023</v>
      </c>
      <c r="C213" s="122" t="s">
        <v>641</v>
      </c>
      <c r="D213" s="294" t="s">
        <v>149</v>
      </c>
      <c r="E213" s="337" t="s">
        <v>1462</v>
      </c>
      <c r="F213" s="41" t="s">
        <v>1465</v>
      </c>
      <c r="G213" s="627" t="s">
        <v>299</v>
      </c>
      <c r="H213" s="294" t="s">
        <v>859</v>
      </c>
      <c r="I213" s="627" t="s">
        <v>473</v>
      </c>
      <c r="J213" s="627" t="s">
        <v>197</v>
      </c>
      <c r="K213" s="39" t="s">
        <v>716</v>
      </c>
      <c r="L213" s="294" t="s">
        <v>1871</v>
      </c>
      <c r="M213" s="623">
        <v>0</v>
      </c>
      <c r="N213" s="294" t="s">
        <v>859</v>
      </c>
      <c r="O213" s="41" t="s">
        <v>1910</v>
      </c>
      <c r="P213" s="334">
        <v>0</v>
      </c>
      <c r="Q213" s="334">
        <v>0</v>
      </c>
      <c r="R213" s="158" t="e">
        <f t="shared" si="10"/>
        <v>#DIV/0!</v>
      </c>
      <c r="S213" s="106" t="e">
        <f t="shared" si="11"/>
        <v>#DIV/0!</v>
      </c>
      <c r="T213" s="339" t="s">
        <v>1916</v>
      </c>
      <c r="U213" s="74"/>
      <c r="V213" s="74"/>
      <c r="W213" s="74"/>
      <c r="X213" s="21"/>
      <c r="Y213" s="21"/>
      <c r="Z213" s="21"/>
      <c r="AA213" s="21"/>
      <c r="AB213" s="21"/>
      <c r="AC213" s="21"/>
      <c r="AD213" s="21"/>
      <c r="AE213" s="21"/>
      <c r="AF213" s="21"/>
      <c r="AG213" s="21"/>
      <c r="AH213" s="21"/>
      <c r="AI213" s="21"/>
    </row>
    <row r="214" spans="1:35">
      <c r="A214" s="52" t="s">
        <v>109</v>
      </c>
      <c r="B214" s="627">
        <v>2023</v>
      </c>
      <c r="C214" s="122" t="s">
        <v>641</v>
      </c>
      <c r="D214" s="294" t="s">
        <v>149</v>
      </c>
      <c r="E214" s="337" t="s">
        <v>1462</v>
      </c>
      <c r="F214" s="41" t="s">
        <v>1465</v>
      </c>
      <c r="G214" s="627" t="s">
        <v>301</v>
      </c>
      <c r="H214" s="294" t="s">
        <v>859</v>
      </c>
      <c r="I214" s="627" t="s">
        <v>473</v>
      </c>
      <c r="J214" s="627" t="s">
        <v>197</v>
      </c>
      <c r="K214" s="39" t="s">
        <v>716</v>
      </c>
      <c r="L214" s="294" t="s">
        <v>1871</v>
      </c>
      <c r="M214" s="44" t="s">
        <v>1872</v>
      </c>
      <c r="N214" s="294" t="s">
        <v>859</v>
      </c>
      <c r="O214" s="41" t="s">
        <v>1910</v>
      </c>
      <c r="P214" s="334">
        <v>976</v>
      </c>
      <c r="Q214" s="334">
        <v>43</v>
      </c>
      <c r="R214" s="158" t="str">
        <f t="shared" si="10"/>
        <v>N/A</v>
      </c>
      <c r="S214" s="106" t="str">
        <f t="shared" si="11"/>
        <v>N/A</v>
      </c>
      <c r="T214" s="481"/>
      <c r="U214" s="74"/>
      <c r="V214" s="74"/>
      <c r="W214" s="74"/>
      <c r="X214" s="21"/>
      <c r="Y214" s="21"/>
      <c r="Z214" s="21"/>
      <c r="AA214" s="21"/>
      <c r="AB214" s="21"/>
      <c r="AC214" s="21"/>
      <c r="AD214" s="21"/>
      <c r="AE214" s="21"/>
      <c r="AF214" s="21"/>
      <c r="AG214" s="21"/>
      <c r="AH214" s="21"/>
      <c r="AI214" s="21"/>
    </row>
    <row r="215" spans="1:35">
      <c r="A215" s="52" t="s">
        <v>109</v>
      </c>
      <c r="B215" s="627">
        <v>2023</v>
      </c>
      <c r="C215" s="122" t="s">
        <v>641</v>
      </c>
      <c r="D215" s="294" t="s">
        <v>149</v>
      </c>
      <c r="E215" s="337" t="s">
        <v>1462</v>
      </c>
      <c r="F215" s="41" t="s">
        <v>1465</v>
      </c>
      <c r="G215" s="627" t="s">
        <v>1874</v>
      </c>
      <c r="H215" s="294" t="s">
        <v>859</v>
      </c>
      <c r="I215" s="627" t="s">
        <v>473</v>
      </c>
      <c r="J215" s="627" t="s">
        <v>197</v>
      </c>
      <c r="K215" s="39" t="s">
        <v>716</v>
      </c>
      <c r="L215" s="294" t="s">
        <v>1871</v>
      </c>
      <c r="M215" s="44" t="s">
        <v>1872</v>
      </c>
      <c r="N215" s="294" t="s">
        <v>859</v>
      </c>
      <c r="O215" s="41" t="s">
        <v>1910</v>
      </c>
      <c r="P215" s="334">
        <v>771</v>
      </c>
      <c r="Q215" s="334">
        <v>43</v>
      </c>
      <c r="R215" s="158" t="str">
        <f t="shared" si="10"/>
        <v>N/A</v>
      </c>
      <c r="S215" s="106" t="str">
        <f t="shared" si="11"/>
        <v>N/A</v>
      </c>
      <c r="T215" s="152"/>
      <c r="U215" s="74"/>
      <c r="V215" s="74"/>
      <c r="W215" s="74"/>
      <c r="X215" s="21"/>
      <c r="Y215" s="21"/>
      <c r="Z215" s="21"/>
      <c r="AA215" s="21"/>
      <c r="AB215" s="21"/>
      <c r="AC215" s="21"/>
      <c r="AD215" s="21"/>
      <c r="AE215" s="21"/>
      <c r="AF215" s="21"/>
      <c r="AG215" s="21"/>
      <c r="AH215" s="21"/>
      <c r="AI215" s="21"/>
    </row>
    <row r="216" spans="1:35">
      <c r="A216" s="52" t="s">
        <v>109</v>
      </c>
      <c r="B216" s="627">
        <v>2023</v>
      </c>
      <c r="C216" s="122" t="s">
        <v>641</v>
      </c>
      <c r="D216" s="294" t="s">
        <v>149</v>
      </c>
      <c r="E216" s="337" t="s">
        <v>1462</v>
      </c>
      <c r="F216" s="41" t="s">
        <v>1465</v>
      </c>
      <c r="G216" s="627" t="s">
        <v>297</v>
      </c>
      <c r="H216" s="294" t="s">
        <v>859</v>
      </c>
      <c r="I216" s="627" t="s">
        <v>473</v>
      </c>
      <c r="J216" s="627" t="s">
        <v>197</v>
      </c>
      <c r="K216" s="39" t="s">
        <v>749</v>
      </c>
      <c r="L216" s="294" t="s">
        <v>1871</v>
      </c>
      <c r="M216" s="44" t="s">
        <v>1872</v>
      </c>
      <c r="N216" s="294" t="s">
        <v>859</v>
      </c>
      <c r="O216" s="41" t="s">
        <v>1938</v>
      </c>
      <c r="P216" s="334">
        <v>172</v>
      </c>
      <c r="Q216" s="334">
        <v>35</v>
      </c>
      <c r="R216" s="158" t="str">
        <f t="shared" si="10"/>
        <v>N/A</v>
      </c>
      <c r="S216" s="106" t="str">
        <f t="shared" si="11"/>
        <v>N/A</v>
      </c>
      <c r="T216" s="152"/>
      <c r="U216" s="74"/>
      <c r="V216" s="74"/>
      <c r="W216" s="74"/>
      <c r="X216" s="74"/>
      <c r="Y216" s="74"/>
      <c r="Z216" s="74"/>
      <c r="AA216" s="74"/>
      <c r="AB216" s="74"/>
      <c r="AC216" s="74"/>
      <c r="AD216" s="21"/>
      <c r="AE216" s="21"/>
      <c r="AF216" s="21"/>
      <c r="AG216" s="21"/>
      <c r="AH216" s="21"/>
      <c r="AI216" s="21"/>
    </row>
    <row r="217" spans="1:35">
      <c r="A217" s="52" t="s">
        <v>109</v>
      </c>
      <c r="B217" s="627">
        <v>2023</v>
      </c>
      <c r="C217" s="122" t="s">
        <v>641</v>
      </c>
      <c r="D217" s="294" t="s">
        <v>149</v>
      </c>
      <c r="E217" s="337" t="s">
        <v>1462</v>
      </c>
      <c r="F217" s="41" t="s">
        <v>1465</v>
      </c>
      <c r="G217" s="627" t="s">
        <v>299</v>
      </c>
      <c r="H217" s="294" t="s">
        <v>859</v>
      </c>
      <c r="I217" s="627" t="s">
        <v>473</v>
      </c>
      <c r="J217" s="627" t="s">
        <v>197</v>
      </c>
      <c r="K217" s="39" t="s">
        <v>749</v>
      </c>
      <c r="L217" s="294" t="s">
        <v>1871</v>
      </c>
      <c r="M217" s="623">
        <v>0</v>
      </c>
      <c r="N217" s="294" t="s">
        <v>859</v>
      </c>
      <c r="O217" s="41" t="s">
        <v>1911</v>
      </c>
      <c r="P217" s="334">
        <v>0</v>
      </c>
      <c r="Q217" s="334">
        <v>0</v>
      </c>
      <c r="R217" s="158" t="e">
        <f t="shared" si="10"/>
        <v>#DIV/0!</v>
      </c>
      <c r="S217" s="106" t="e">
        <f t="shared" si="11"/>
        <v>#DIV/0!</v>
      </c>
      <c r="T217" s="338" t="s">
        <v>1916</v>
      </c>
      <c r="U217" s="74"/>
      <c r="V217" s="74"/>
      <c r="W217" s="74"/>
      <c r="X217" s="74"/>
      <c r="Y217" s="74"/>
      <c r="Z217" s="74"/>
      <c r="AA217" s="74"/>
      <c r="AB217" s="74"/>
      <c r="AC217" s="74"/>
      <c r="AD217" s="21"/>
      <c r="AE217" s="21"/>
      <c r="AF217" s="21"/>
      <c r="AG217" s="21"/>
      <c r="AH217" s="21"/>
      <c r="AI217" s="21"/>
    </row>
    <row r="218" spans="1:35">
      <c r="A218" s="52" t="s">
        <v>109</v>
      </c>
      <c r="B218" s="627">
        <v>2023</v>
      </c>
      <c r="C218" s="122" t="s">
        <v>641</v>
      </c>
      <c r="D218" s="294" t="s">
        <v>149</v>
      </c>
      <c r="E218" s="337" t="s">
        <v>1462</v>
      </c>
      <c r="F218" s="41" t="s">
        <v>1465</v>
      </c>
      <c r="G218" s="627" t="s">
        <v>301</v>
      </c>
      <c r="H218" s="294" t="s">
        <v>859</v>
      </c>
      <c r="I218" s="627" t="s">
        <v>473</v>
      </c>
      <c r="J218" s="627" t="s">
        <v>197</v>
      </c>
      <c r="K218" s="39" t="s">
        <v>749</v>
      </c>
      <c r="L218" s="294" t="s">
        <v>1871</v>
      </c>
      <c r="M218" s="44" t="s">
        <v>1872</v>
      </c>
      <c r="N218" s="294" t="s">
        <v>859</v>
      </c>
      <c r="O218" s="41" t="s">
        <v>1911</v>
      </c>
      <c r="P218" s="334">
        <v>1197</v>
      </c>
      <c r="Q218" s="334">
        <v>35</v>
      </c>
      <c r="R218" s="158" t="str">
        <f t="shared" si="10"/>
        <v>N/A</v>
      </c>
      <c r="S218" s="106" t="str">
        <f t="shared" si="11"/>
        <v>N/A</v>
      </c>
      <c r="T218" s="152"/>
      <c r="U218" s="74"/>
      <c r="V218" s="74"/>
      <c r="W218" s="74"/>
      <c r="X218" s="74"/>
      <c r="Y218" s="74"/>
      <c r="Z218" s="74"/>
      <c r="AA218" s="74"/>
      <c r="AB218" s="74"/>
      <c r="AC218" s="74"/>
      <c r="AD218" s="21"/>
      <c r="AE218" s="21"/>
      <c r="AF218" s="21"/>
      <c r="AG218" s="21"/>
      <c r="AH218" s="21"/>
      <c r="AI218" s="21"/>
    </row>
    <row r="219" spans="1:35">
      <c r="A219" s="52" t="s">
        <v>109</v>
      </c>
      <c r="B219" s="627">
        <v>2023</v>
      </c>
      <c r="C219" s="122" t="s">
        <v>641</v>
      </c>
      <c r="D219" s="294" t="s">
        <v>149</v>
      </c>
      <c r="E219" s="337" t="s">
        <v>1462</v>
      </c>
      <c r="F219" s="41" t="s">
        <v>1465</v>
      </c>
      <c r="G219" s="627" t="s">
        <v>1874</v>
      </c>
      <c r="H219" s="294" t="s">
        <v>859</v>
      </c>
      <c r="I219" s="627" t="s">
        <v>473</v>
      </c>
      <c r="J219" s="627" t="s">
        <v>197</v>
      </c>
      <c r="K219" s="39" t="s">
        <v>749</v>
      </c>
      <c r="L219" s="294" t="s">
        <v>1871</v>
      </c>
      <c r="M219" s="44" t="s">
        <v>1872</v>
      </c>
      <c r="N219" s="294" t="s">
        <v>859</v>
      </c>
      <c r="O219" s="41" t="s">
        <v>1911</v>
      </c>
      <c r="P219" s="334">
        <v>1037</v>
      </c>
      <c r="Q219" s="334">
        <v>35</v>
      </c>
      <c r="R219" s="158" t="str">
        <f t="shared" si="10"/>
        <v>N/A</v>
      </c>
      <c r="S219" s="106" t="str">
        <f t="shared" si="11"/>
        <v>N/A</v>
      </c>
      <c r="T219" s="152"/>
      <c r="U219" s="74"/>
      <c r="V219" s="74"/>
      <c r="W219" s="74"/>
      <c r="X219" s="74"/>
      <c r="Y219" s="74"/>
      <c r="Z219" s="74"/>
      <c r="AA219" s="74"/>
      <c r="AB219" s="74"/>
      <c r="AC219" s="74"/>
      <c r="AD219" s="21"/>
      <c r="AE219" s="21"/>
      <c r="AF219" s="21"/>
      <c r="AG219" s="21"/>
      <c r="AH219" s="21"/>
      <c r="AI219" s="21"/>
    </row>
    <row r="220" spans="1:35">
      <c r="A220" s="52" t="s">
        <v>109</v>
      </c>
      <c r="B220" s="627">
        <v>2023</v>
      </c>
      <c r="C220" s="122" t="s">
        <v>641</v>
      </c>
      <c r="D220" s="294" t="s">
        <v>149</v>
      </c>
      <c r="E220" s="337" t="s">
        <v>1328</v>
      </c>
      <c r="F220" s="41" t="s">
        <v>1467</v>
      </c>
      <c r="G220" s="627" t="s">
        <v>297</v>
      </c>
      <c r="H220" s="294" t="s">
        <v>14</v>
      </c>
      <c r="I220" s="627" t="s">
        <v>475</v>
      </c>
      <c r="J220" s="627" t="s">
        <v>199</v>
      </c>
      <c r="K220" s="281" t="s">
        <v>1876</v>
      </c>
      <c r="L220" s="294" t="s">
        <v>1877</v>
      </c>
      <c r="M220" s="294">
        <v>1200</v>
      </c>
      <c r="N220" s="294" t="s">
        <v>859</v>
      </c>
      <c r="O220" s="41"/>
      <c r="P220" s="335">
        <v>952</v>
      </c>
      <c r="Q220" s="335">
        <v>9</v>
      </c>
      <c r="R220" s="158">
        <f t="shared" si="10"/>
        <v>79.333333333333329</v>
      </c>
      <c r="S220" s="106" t="str">
        <f t="shared" si="11"/>
        <v>X</v>
      </c>
      <c r="T220" s="344" t="s">
        <v>1897</v>
      </c>
      <c r="U220" s="74"/>
      <c r="V220" s="74"/>
      <c r="W220" s="74"/>
      <c r="X220" s="74"/>
      <c r="Y220" s="74"/>
      <c r="Z220" s="74"/>
      <c r="AA220" s="74"/>
      <c r="AB220" s="74"/>
      <c r="AC220" s="74"/>
      <c r="AD220" s="21"/>
      <c r="AE220" s="21"/>
      <c r="AF220" s="21"/>
      <c r="AG220" s="21"/>
      <c r="AH220" s="21"/>
      <c r="AI220" s="21"/>
    </row>
    <row r="221" spans="1:35">
      <c r="A221" s="52" t="s">
        <v>109</v>
      </c>
      <c r="B221" s="627">
        <v>2023</v>
      </c>
      <c r="C221" s="122" t="s">
        <v>641</v>
      </c>
      <c r="D221" s="294" t="s">
        <v>149</v>
      </c>
      <c r="E221" s="337" t="s">
        <v>1328</v>
      </c>
      <c r="F221" s="41" t="s">
        <v>1467</v>
      </c>
      <c r="G221" s="627" t="s">
        <v>299</v>
      </c>
      <c r="H221" s="294" t="s">
        <v>14</v>
      </c>
      <c r="I221" s="627" t="s">
        <v>475</v>
      </c>
      <c r="J221" s="627" t="s">
        <v>199</v>
      </c>
      <c r="K221" s="281" t="s">
        <v>1876</v>
      </c>
      <c r="L221" s="294" t="s">
        <v>1877</v>
      </c>
      <c r="M221" s="294">
        <v>1200</v>
      </c>
      <c r="N221" s="294" t="s">
        <v>859</v>
      </c>
      <c r="O221" s="41"/>
      <c r="P221" s="335">
        <v>951</v>
      </c>
      <c r="Q221" s="335">
        <v>9</v>
      </c>
      <c r="R221" s="158">
        <f t="shared" si="10"/>
        <v>79.25</v>
      </c>
      <c r="S221" s="106" t="str">
        <f t="shared" si="11"/>
        <v>X</v>
      </c>
      <c r="T221" s="344" t="s">
        <v>1897</v>
      </c>
      <c r="U221" s="74"/>
      <c r="V221" s="74"/>
      <c r="W221" s="74"/>
      <c r="X221" s="74"/>
      <c r="Y221" s="74"/>
      <c r="Z221" s="74"/>
      <c r="AA221" s="74"/>
      <c r="AB221" s="74"/>
      <c r="AC221" s="74"/>
      <c r="AD221" s="21"/>
      <c r="AE221" s="21"/>
      <c r="AF221" s="21"/>
      <c r="AG221" s="21"/>
      <c r="AH221" s="21"/>
      <c r="AI221" s="21"/>
    </row>
    <row r="222" spans="1:35">
      <c r="A222" s="52" t="s">
        <v>109</v>
      </c>
      <c r="B222" s="627">
        <v>2023</v>
      </c>
      <c r="C222" s="122" t="s">
        <v>641</v>
      </c>
      <c r="D222" s="294" t="s">
        <v>149</v>
      </c>
      <c r="E222" s="337" t="s">
        <v>1328</v>
      </c>
      <c r="F222" s="41" t="s">
        <v>1467</v>
      </c>
      <c r="G222" s="627" t="s">
        <v>301</v>
      </c>
      <c r="H222" s="294" t="s">
        <v>859</v>
      </c>
      <c r="I222" s="627" t="s">
        <v>475</v>
      </c>
      <c r="J222" s="627" t="s">
        <v>199</v>
      </c>
      <c r="K222" s="281" t="s">
        <v>1876</v>
      </c>
      <c r="L222" s="294" t="s">
        <v>1877</v>
      </c>
      <c r="M222" s="294">
        <v>1200</v>
      </c>
      <c r="N222" s="294" t="s">
        <v>859</v>
      </c>
      <c r="O222" s="41"/>
      <c r="P222" s="335">
        <v>727</v>
      </c>
      <c r="Q222" s="335">
        <v>9</v>
      </c>
      <c r="R222" s="158">
        <f t="shared" si="10"/>
        <v>60.583333333333336</v>
      </c>
      <c r="S222" s="106" t="str">
        <f t="shared" si="11"/>
        <v>X</v>
      </c>
      <c r="T222" s="344" t="s">
        <v>1897</v>
      </c>
      <c r="U222" s="74"/>
      <c r="V222" s="74"/>
      <c r="W222" s="74"/>
      <c r="X222" s="74"/>
      <c r="Y222" s="74"/>
      <c r="Z222" s="74"/>
      <c r="AA222" s="74"/>
      <c r="AB222" s="74"/>
      <c r="AC222" s="74"/>
      <c r="AD222" s="21"/>
      <c r="AE222" s="21"/>
      <c r="AF222" s="21"/>
      <c r="AG222" s="21"/>
      <c r="AH222" s="21"/>
      <c r="AI222" s="21"/>
    </row>
    <row r="223" spans="1:35">
      <c r="A223" s="52" t="s">
        <v>109</v>
      </c>
      <c r="B223" s="627">
        <v>2023</v>
      </c>
      <c r="C223" s="122" t="s">
        <v>641</v>
      </c>
      <c r="D223" s="294" t="s">
        <v>149</v>
      </c>
      <c r="E223" s="337" t="s">
        <v>1328</v>
      </c>
      <c r="F223" s="41" t="s">
        <v>1467</v>
      </c>
      <c r="G223" s="627" t="s">
        <v>297</v>
      </c>
      <c r="H223" s="294" t="s">
        <v>859</v>
      </c>
      <c r="I223" s="627" t="s">
        <v>473</v>
      </c>
      <c r="J223" s="627" t="s">
        <v>197</v>
      </c>
      <c r="K223" s="39" t="s">
        <v>749</v>
      </c>
      <c r="L223" s="294" t="s">
        <v>1871</v>
      </c>
      <c r="M223" s="44" t="s">
        <v>1872</v>
      </c>
      <c r="N223" s="294" t="s">
        <v>859</v>
      </c>
      <c r="O223" s="41" t="s">
        <v>1885</v>
      </c>
      <c r="P223" s="334">
        <v>0</v>
      </c>
      <c r="Q223" s="334">
        <v>0</v>
      </c>
      <c r="R223" s="158" t="str">
        <f t="shared" si="10"/>
        <v>N/A</v>
      </c>
      <c r="S223" s="106" t="str">
        <f t="shared" si="11"/>
        <v>N/A</v>
      </c>
      <c r="T223" s="152" t="s">
        <v>1939</v>
      </c>
      <c r="U223" s="74"/>
      <c r="V223" s="74"/>
      <c r="W223" s="74"/>
      <c r="X223" s="74"/>
      <c r="Y223" s="74"/>
      <c r="Z223" s="74"/>
      <c r="AA223" s="74"/>
      <c r="AB223" s="74"/>
      <c r="AC223" s="74"/>
      <c r="AD223" s="21"/>
      <c r="AE223" s="21"/>
      <c r="AF223" s="21"/>
      <c r="AG223" s="21"/>
      <c r="AH223" s="21"/>
      <c r="AI223" s="21"/>
    </row>
    <row r="224" spans="1:35">
      <c r="A224" s="52" t="s">
        <v>109</v>
      </c>
      <c r="B224" s="627">
        <v>2023</v>
      </c>
      <c r="C224" s="122" t="s">
        <v>641</v>
      </c>
      <c r="D224" s="294" t="s">
        <v>149</v>
      </c>
      <c r="E224" s="337" t="s">
        <v>1328</v>
      </c>
      <c r="F224" s="41" t="s">
        <v>1467</v>
      </c>
      <c r="G224" s="627" t="s">
        <v>299</v>
      </c>
      <c r="H224" s="294" t="s">
        <v>859</v>
      </c>
      <c r="I224" s="627" t="s">
        <v>473</v>
      </c>
      <c r="J224" s="627" t="s">
        <v>197</v>
      </c>
      <c r="K224" s="39" t="s">
        <v>749</v>
      </c>
      <c r="L224" s="294" t="s">
        <v>1871</v>
      </c>
      <c r="M224" s="44" t="s">
        <v>1872</v>
      </c>
      <c r="N224" s="294" t="s">
        <v>859</v>
      </c>
      <c r="O224" s="41" t="s">
        <v>1885</v>
      </c>
      <c r="P224" s="334">
        <v>0</v>
      </c>
      <c r="Q224" s="334">
        <v>0</v>
      </c>
      <c r="R224" s="158" t="str">
        <f t="shared" si="10"/>
        <v>N/A</v>
      </c>
      <c r="S224" s="106" t="str">
        <f t="shared" si="11"/>
        <v>N/A</v>
      </c>
      <c r="T224" s="152" t="s">
        <v>1939</v>
      </c>
      <c r="U224" s="74"/>
      <c r="V224" s="74"/>
      <c r="W224" s="74"/>
      <c r="X224" s="74"/>
      <c r="Y224" s="74"/>
      <c r="Z224" s="74"/>
      <c r="AA224" s="74"/>
      <c r="AB224" s="74"/>
      <c r="AC224" s="74"/>
      <c r="AD224" s="21"/>
      <c r="AE224" s="21"/>
      <c r="AF224" s="21"/>
      <c r="AG224" s="21"/>
      <c r="AH224" s="21"/>
      <c r="AI224" s="21"/>
    </row>
    <row r="225" spans="1:35">
      <c r="A225" s="52" t="s">
        <v>109</v>
      </c>
      <c r="B225" s="627">
        <v>2023</v>
      </c>
      <c r="C225" s="122" t="s">
        <v>641</v>
      </c>
      <c r="D225" s="294" t="s">
        <v>149</v>
      </c>
      <c r="E225" s="337" t="s">
        <v>1328</v>
      </c>
      <c r="F225" s="41" t="s">
        <v>1467</v>
      </c>
      <c r="G225" s="627" t="s">
        <v>301</v>
      </c>
      <c r="H225" s="294" t="s">
        <v>859</v>
      </c>
      <c r="I225" s="627" t="s">
        <v>473</v>
      </c>
      <c r="J225" s="627" t="s">
        <v>197</v>
      </c>
      <c r="K225" s="39" t="s">
        <v>749</v>
      </c>
      <c r="L225" s="294" t="s">
        <v>1871</v>
      </c>
      <c r="M225" s="44" t="s">
        <v>1872</v>
      </c>
      <c r="N225" s="294" t="s">
        <v>859</v>
      </c>
      <c r="O225" s="41" t="s">
        <v>1885</v>
      </c>
      <c r="P225" s="334">
        <v>16942</v>
      </c>
      <c r="Q225" s="334">
        <v>85</v>
      </c>
      <c r="R225" s="158" t="str">
        <f t="shared" si="10"/>
        <v>N/A</v>
      </c>
      <c r="S225" s="106" t="str">
        <f t="shared" si="11"/>
        <v>N/A</v>
      </c>
      <c r="T225" s="152"/>
      <c r="U225" s="74"/>
      <c r="V225" s="74"/>
      <c r="W225" s="74"/>
      <c r="X225" s="74"/>
      <c r="Y225" s="74"/>
      <c r="Z225" s="74"/>
      <c r="AA225" s="74"/>
      <c r="AB225" s="74"/>
      <c r="AC225" s="74"/>
      <c r="AD225" s="21"/>
      <c r="AE225" s="21"/>
      <c r="AF225" s="21"/>
      <c r="AG225" s="21"/>
      <c r="AH225" s="21"/>
      <c r="AI225" s="21"/>
    </row>
    <row r="226" spans="1:35">
      <c r="A226" s="52" t="s">
        <v>109</v>
      </c>
      <c r="B226" s="627">
        <v>2023</v>
      </c>
      <c r="C226" s="122" t="s">
        <v>641</v>
      </c>
      <c r="D226" s="294" t="s">
        <v>149</v>
      </c>
      <c r="E226" s="337" t="s">
        <v>1328</v>
      </c>
      <c r="F226" s="41" t="s">
        <v>1467</v>
      </c>
      <c r="G226" s="627" t="s">
        <v>297</v>
      </c>
      <c r="H226" s="294" t="s">
        <v>859</v>
      </c>
      <c r="I226" s="627" t="s">
        <v>473</v>
      </c>
      <c r="J226" s="627" t="s">
        <v>197</v>
      </c>
      <c r="K226" s="39" t="s">
        <v>749</v>
      </c>
      <c r="L226" s="294" t="s">
        <v>1871</v>
      </c>
      <c r="M226" s="44" t="s">
        <v>1872</v>
      </c>
      <c r="N226" s="294" t="s">
        <v>859</v>
      </c>
      <c r="O226" s="41" t="s">
        <v>1883</v>
      </c>
      <c r="P226" s="335">
        <v>465</v>
      </c>
      <c r="Q226" s="335">
        <v>68</v>
      </c>
      <c r="R226" s="158" t="str">
        <f t="shared" si="10"/>
        <v>N/A</v>
      </c>
      <c r="S226" s="106" t="str">
        <f t="shared" si="11"/>
        <v>N/A</v>
      </c>
      <c r="T226" s="152"/>
      <c r="U226" s="74"/>
      <c r="V226" s="74"/>
      <c r="W226" s="74"/>
      <c r="X226" s="74"/>
      <c r="Y226" s="74"/>
      <c r="Z226" s="74"/>
      <c r="AA226" s="74"/>
      <c r="AB226" s="74"/>
      <c r="AC226" s="74"/>
      <c r="AD226" s="21"/>
      <c r="AE226" s="21"/>
      <c r="AF226" s="21"/>
      <c r="AG226" s="21"/>
      <c r="AH226" s="21"/>
      <c r="AI226" s="21"/>
    </row>
    <row r="227" spans="1:35">
      <c r="A227" s="52" t="s">
        <v>109</v>
      </c>
      <c r="B227" s="627">
        <v>2023</v>
      </c>
      <c r="C227" s="122" t="s">
        <v>641</v>
      </c>
      <c r="D227" s="294" t="s">
        <v>149</v>
      </c>
      <c r="E227" s="337" t="s">
        <v>1328</v>
      </c>
      <c r="F227" s="41" t="s">
        <v>1467</v>
      </c>
      <c r="G227" s="627" t="s">
        <v>299</v>
      </c>
      <c r="H227" s="294" t="s">
        <v>859</v>
      </c>
      <c r="I227" s="627" t="s">
        <v>473</v>
      </c>
      <c r="J227" s="627" t="s">
        <v>197</v>
      </c>
      <c r="K227" s="39" t="s">
        <v>749</v>
      </c>
      <c r="L227" s="294" t="s">
        <v>1871</v>
      </c>
      <c r="M227" s="44" t="s">
        <v>1872</v>
      </c>
      <c r="N227" s="294" t="s">
        <v>859</v>
      </c>
      <c r="O227" s="41" t="s">
        <v>1883</v>
      </c>
      <c r="P227" s="335">
        <v>106</v>
      </c>
      <c r="Q227" s="335">
        <v>7</v>
      </c>
      <c r="R227" s="158" t="str">
        <f t="shared" si="10"/>
        <v>N/A</v>
      </c>
      <c r="S227" s="106" t="str">
        <f t="shared" si="11"/>
        <v>N/A</v>
      </c>
      <c r="T227" s="152"/>
      <c r="U227" s="74"/>
      <c r="V227" s="74"/>
      <c r="W227" s="74"/>
      <c r="X227" s="74"/>
      <c r="Y227" s="74"/>
      <c r="Z227" s="74"/>
      <c r="AA227" s="74"/>
      <c r="AB227" s="74"/>
      <c r="AC227" s="74"/>
      <c r="AD227" s="21"/>
      <c r="AE227" s="21"/>
      <c r="AF227" s="21"/>
      <c r="AG227" s="21"/>
      <c r="AH227" s="21"/>
      <c r="AI227" s="21"/>
    </row>
    <row r="228" spans="1:35">
      <c r="A228" s="52" t="s">
        <v>109</v>
      </c>
      <c r="B228" s="627">
        <v>2023</v>
      </c>
      <c r="C228" s="122" t="s">
        <v>641</v>
      </c>
      <c r="D228" s="294" t="s">
        <v>149</v>
      </c>
      <c r="E228" s="337" t="s">
        <v>1328</v>
      </c>
      <c r="F228" s="41" t="s">
        <v>1467</v>
      </c>
      <c r="G228" s="627" t="s">
        <v>301</v>
      </c>
      <c r="H228" s="294" t="s">
        <v>859</v>
      </c>
      <c r="I228" s="627" t="s">
        <v>473</v>
      </c>
      <c r="J228" s="627" t="s">
        <v>197</v>
      </c>
      <c r="K228" s="39" t="s">
        <v>749</v>
      </c>
      <c r="L228" s="294" t="s">
        <v>1871</v>
      </c>
      <c r="M228" s="44" t="s">
        <v>1872</v>
      </c>
      <c r="N228" s="294" t="s">
        <v>859</v>
      </c>
      <c r="O228" s="41" t="s">
        <v>1883</v>
      </c>
      <c r="P228" s="335">
        <v>301</v>
      </c>
      <c r="Q228" s="335">
        <v>45</v>
      </c>
      <c r="R228" s="158" t="str">
        <f t="shared" si="10"/>
        <v>N/A</v>
      </c>
      <c r="S228" s="106" t="str">
        <f t="shared" si="11"/>
        <v>N/A</v>
      </c>
      <c r="T228" s="152"/>
      <c r="U228" s="74"/>
      <c r="V228" s="74"/>
      <c r="W228" s="74"/>
      <c r="X228" s="74"/>
      <c r="Y228" s="74"/>
      <c r="Z228" s="74"/>
      <c r="AA228" s="74"/>
      <c r="AB228" s="74"/>
      <c r="AC228" s="74"/>
      <c r="AD228" s="21"/>
      <c r="AE228" s="21"/>
      <c r="AF228" s="21"/>
      <c r="AG228" s="21"/>
      <c r="AH228" s="21"/>
      <c r="AI228" s="21"/>
    </row>
    <row r="229" spans="1:35">
      <c r="A229" s="52" t="s">
        <v>109</v>
      </c>
      <c r="B229" s="627">
        <v>2023</v>
      </c>
      <c r="C229" s="122" t="s">
        <v>641</v>
      </c>
      <c r="D229" s="294" t="s">
        <v>149</v>
      </c>
      <c r="E229" s="337" t="s">
        <v>1328</v>
      </c>
      <c r="F229" s="41" t="s">
        <v>1467</v>
      </c>
      <c r="G229" s="627" t="s">
        <v>297</v>
      </c>
      <c r="H229" s="294" t="s">
        <v>859</v>
      </c>
      <c r="I229" s="627" t="s">
        <v>473</v>
      </c>
      <c r="J229" s="627" t="s">
        <v>197</v>
      </c>
      <c r="K229" s="281" t="s">
        <v>760</v>
      </c>
      <c r="L229" s="294" t="s">
        <v>1871</v>
      </c>
      <c r="M229" s="44" t="s">
        <v>1872</v>
      </c>
      <c r="N229" s="294" t="s">
        <v>859</v>
      </c>
      <c r="O229" s="41" t="s">
        <v>1895</v>
      </c>
      <c r="P229" s="334">
        <v>524</v>
      </c>
      <c r="Q229" s="334">
        <v>16</v>
      </c>
      <c r="R229" s="158" t="str">
        <f t="shared" si="10"/>
        <v>N/A</v>
      </c>
      <c r="S229" s="106" t="str">
        <f t="shared" si="11"/>
        <v>N/A</v>
      </c>
      <c r="T229" s="152"/>
      <c r="U229" s="74"/>
      <c r="V229" s="74"/>
      <c r="W229" s="74"/>
      <c r="X229" s="74"/>
      <c r="Y229" s="74"/>
      <c r="Z229" s="74"/>
      <c r="AA229" s="74"/>
      <c r="AB229" s="74"/>
      <c r="AC229" s="74"/>
      <c r="AD229" s="21"/>
      <c r="AE229" s="21"/>
      <c r="AF229" s="21"/>
      <c r="AG229" s="21"/>
      <c r="AH229" s="21"/>
      <c r="AI229" s="21"/>
    </row>
    <row r="230" spans="1:35">
      <c r="A230" s="52" t="s">
        <v>109</v>
      </c>
      <c r="B230" s="627">
        <v>2023</v>
      </c>
      <c r="C230" s="122" t="s">
        <v>641</v>
      </c>
      <c r="D230" s="294" t="s">
        <v>149</v>
      </c>
      <c r="E230" s="337" t="s">
        <v>1328</v>
      </c>
      <c r="F230" s="41" t="s">
        <v>1467</v>
      </c>
      <c r="G230" s="627" t="s">
        <v>299</v>
      </c>
      <c r="H230" s="294" t="s">
        <v>859</v>
      </c>
      <c r="I230" s="627" t="s">
        <v>473</v>
      </c>
      <c r="J230" s="627" t="s">
        <v>197</v>
      </c>
      <c r="K230" s="281" t="s">
        <v>760</v>
      </c>
      <c r="L230" s="294" t="s">
        <v>1871</v>
      </c>
      <c r="M230" s="44" t="s">
        <v>1872</v>
      </c>
      <c r="N230" s="294" t="s">
        <v>859</v>
      </c>
      <c r="O230" s="41" t="s">
        <v>1895</v>
      </c>
      <c r="P230" s="334">
        <v>525</v>
      </c>
      <c r="Q230" s="334">
        <v>16</v>
      </c>
      <c r="R230" s="158" t="str">
        <f t="shared" si="10"/>
        <v>N/A</v>
      </c>
      <c r="S230" s="106" t="str">
        <f t="shared" si="11"/>
        <v>N/A</v>
      </c>
      <c r="T230" s="152"/>
      <c r="U230" s="74"/>
      <c r="V230" s="74"/>
      <c r="W230" s="74"/>
      <c r="X230" s="74"/>
      <c r="Y230" s="74"/>
      <c r="Z230" s="74"/>
      <c r="AA230" s="74"/>
      <c r="AB230" s="74"/>
      <c r="AC230" s="74"/>
      <c r="AD230" s="21"/>
      <c r="AE230" s="21"/>
      <c r="AF230" s="21"/>
      <c r="AG230" s="21"/>
      <c r="AH230" s="21"/>
      <c r="AI230" s="21"/>
    </row>
    <row r="231" spans="1:35">
      <c r="A231" s="52" t="s">
        <v>109</v>
      </c>
      <c r="B231" s="627">
        <v>2023</v>
      </c>
      <c r="C231" s="122" t="s">
        <v>641</v>
      </c>
      <c r="D231" s="294" t="s">
        <v>149</v>
      </c>
      <c r="E231" s="337" t="s">
        <v>1328</v>
      </c>
      <c r="F231" s="41" t="s">
        <v>1467</v>
      </c>
      <c r="G231" s="627" t="s">
        <v>301</v>
      </c>
      <c r="H231" s="294" t="s">
        <v>859</v>
      </c>
      <c r="I231" s="627" t="s">
        <v>473</v>
      </c>
      <c r="J231" s="627" t="s">
        <v>197</v>
      </c>
      <c r="K231" s="281" t="s">
        <v>760</v>
      </c>
      <c r="L231" s="294" t="s">
        <v>1871</v>
      </c>
      <c r="M231" s="44" t="s">
        <v>1872</v>
      </c>
      <c r="N231" s="294" t="s">
        <v>859</v>
      </c>
      <c r="O231" s="41" t="s">
        <v>1895</v>
      </c>
      <c r="P231" s="334">
        <v>524</v>
      </c>
      <c r="Q231" s="334">
        <v>15</v>
      </c>
      <c r="R231" s="158" t="str">
        <f t="shared" si="10"/>
        <v>N/A</v>
      </c>
      <c r="S231" s="106" t="str">
        <f t="shared" si="11"/>
        <v>N/A</v>
      </c>
      <c r="T231" s="152"/>
      <c r="U231" s="74"/>
      <c r="V231" s="74"/>
      <c r="W231" s="74"/>
      <c r="X231" s="74"/>
      <c r="Y231" s="74"/>
      <c r="Z231" s="74"/>
      <c r="AA231" s="74"/>
      <c r="AB231" s="74"/>
      <c r="AC231" s="74"/>
      <c r="AD231" s="21"/>
      <c r="AE231" s="21"/>
      <c r="AF231" s="21"/>
      <c r="AG231" s="21"/>
      <c r="AH231" s="21"/>
      <c r="AI231" s="21"/>
    </row>
    <row r="232" spans="1:35">
      <c r="A232" s="52" t="s">
        <v>109</v>
      </c>
      <c r="B232" s="627">
        <v>2023</v>
      </c>
      <c r="C232" s="122" t="s">
        <v>641</v>
      </c>
      <c r="D232" s="294" t="s">
        <v>149</v>
      </c>
      <c r="E232" s="337" t="s">
        <v>1328</v>
      </c>
      <c r="F232" s="41" t="s">
        <v>1467</v>
      </c>
      <c r="G232" s="627" t="s">
        <v>297</v>
      </c>
      <c r="H232" s="294" t="s">
        <v>859</v>
      </c>
      <c r="I232" s="627" t="s">
        <v>473</v>
      </c>
      <c r="J232" s="627" t="s">
        <v>197</v>
      </c>
      <c r="K232" s="281" t="s">
        <v>756</v>
      </c>
      <c r="L232" s="294" t="s">
        <v>1871</v>
      </c>
      <c r="M232" s="44" t="s">
        <v>1872</v>
      </c>
      <c r="N232" s="294" t="s">
        <v>859</v>
      </c>
      <c r="O232" s="41"/>
      <c r="P232" s="335">
        <v>90</v>
      </c>
      <c r="Q232" s="335">
        <v>3</v>
      </c>
      <c r="R232" s="158" t="str">
        <f t="shared" si="10"/>
        <v>N/A</v>
      </c>
      <c r="S232" s="106" t="str">
        <f t="shared" si="11"/>
        <v>N/A</v>
      </c>
      <c r="T232" s="152"/>
      <c r="U232" s="74"/>
      <c r="V232" s="74"/>
      <c r="W232" s="74"/>
      <c r="X232" s="74"/>
      <c r="Y232" s="74"/>
      <c r="Z232" s="74"/>
      <c r="AA232" s="74"/>
      <c r="AB232" s="74"/>
      <c r="AC232" s="74"/>
      <c r="AD232" s="21"/>
      <c r="AE232" s="21"/>
      <c r="AF232" s="21"/>
      <c r="AG232" s="21"/>
      <c r="AH232" s="21"/>
      <c r="AI232" s="21"/>
    </row>
    <row r="233" spans="1:35">
      <c r="A233" s="52" t="s">
        <v>109</v>
      </c>
      <c r="B233" s="627">
        <v>2023</v>
      </c>
      <c r="C233" s="122" t="s">
        <v>641</v>
      </c>
      <c r="D233" s="294" t="s">
        <v>149</v>
      </c>
      <c r="E233" s="337" t="s">
        <v>1328</v>
      </c>
      <c r="F233" s="41" t="s">
        <v>1467</v>
      </c>
      <c r="G233" s="627" t="s">
        <v>299</v>
      </c>
      <c r="H233" s="294" t="s">
        <v>859</v>
      </c>
      <c r="I233" s="627" t="s">
        <v>473</v>
      </c>
      <c r="J233" s="627" t="s">
        <v>197</v>
      </c>
      <c r="K233" s="281" t="s">
        <v>756</v>
      </c>
      <c r="L233" s="294" t="s">
        <v>1871</v>
      </c>
      <c r="M233" s="44" t="s">
        <v>1872</v>
      </c>
      <c r="N233" s="294" t="s">
        <v>859</v>
      </c>
      <c r="O233" s="41"/>
      <c r="P233" s="335">
        <v>90</v>
      </c>
      <c r="Q233" s="335">
        <v>3</v>
      </c>
      <c r="R233" s="158" t="str">
        <f t="shared" si="10"/>
        <v>N/A</v>
      </c>
      <c r="S233" s="106" t="str">
        <f t="shared" si="11"/>
        <v>N/A</v>
      </c>
      <c r="T233" s="152"/>
      <c r="U233" s="74"/>
      <c r="V233" s="74"/>
      <c r="W233" s="74"/>
      <c r="X233" s="74"/>
      <c r="Y233" s="74"/>
      <c r="Z233" s="74"/>
      <c r="AA233" s="74"/>
      <c r="AB233" s="74"/>
      <c r="AC233" s="74"/>
      <c r="AD233" s="21"/>
      <c r="AE233" s="21"/>
      <c r="AF233" s="21"/>
      <c r="AG233" s="21"/>
      <c r="AH233" s="21"/>
      <c r="AI233" s="21"/>
    </row>
    <row r="234" spans="1:35">
      <c r="A234" s="52" t="s">
        <v>109</v>
      </c>
      <c r="B234" s="627">
        <v>2023</v>
      </c>
      <c r="C234" s="122" t="s">
        <v>641</v>
      </c>
      <c r="D234" s="294" t="s">
        <v>149</v>
      </c>
      <c r="E234" s="337" t="s">
        <v>1328</v>
      </c>
      <c r="F234" s="41" t="s">
        <v>1467</v>
      </c>
      <c r="G234" s="627" t="s">
        <v>301</v>
      </c>
      <c r="H234" s="294" t="s">
        <v>859</v>
      </c>
      <c r="I234" s="627" t="s">
        <v>473</v>
      </c>
      <c r="J234" s="627" t="s">
        <v>197</v>
      </c>
      <c r="K234" s="281" t="s">
        <v>756</v>
      </c>
      <c r="L234" s="294" t="s">
        <v>1871</v>
      </c>
      <c r="M234" s="44" t="s">
        <v>1872</v>
      </c>
      <c r="N234" s="294" t="s">
        <v>859</v>
      </c>
      <c r="O234" s="41"/>
      <c r="P234" s="335">
        <v>90</v>
      </c>
      <c r="Q234" s="335">
        <v>3</v>
      </c>
      <c r="R234" s="158" t="str">
        <f t="shared" si="10"/>
        <v>N/A</v>
      </c>
      <c r="S234" s="106" t="str">
        <f t="shared" si="11"/>
        <v>N/A</v>
      </c>
      <c r="T234" s="152"/>
      <c r="U234" s="74"/>
      <c r="V234" s="74"/>
      <c r="W234" s="74"/>
      <c r="X234" s="74"/>
      <c r="Y234" s="74"/>
      <c r="Z234" s="74"/>
      <c r="AA234" s="74"/>
      <c r="AB234" s="74"/>
      <c r="AC234" s="74"/>
      <c r="AD234" s="21"/>
      <c r="AE234" s="21"/>
      <c r="AF234" s="21"/>
      <c r="AG234" s="21"/>
      <c r="AH234" s="21"/>
      <c r="AI234" s="21"/>
    </row>
    <row r="235" spans="1:35">
      <c r="A235" s="52" t="s">
        <v>109</v>
      </c>
      <c r="B235" s="627">
        <v>2023</v>
      </c>
      <c r="C235" s="122" t="s">
        <v>641</v>
      </c>
      <c r="D235" s="294" t="s">
        <v>149</v>
      </c>
      <c r="E235" s="337" t="s">
        <v>1330</v>
      </c>
      <c r="F235" s="482">
        <v>44361</v>
      </c>
      <c r="G235" s="627" t="s">
        <v>297</v>
      </c>
      <c r="H235" s="294" t="s">
        <v>14</v>
      </c>
      <c r="I235" s="627" t="s">
        <v>475</v>
      </c>
      <c r="J235" s="627" t="s">
        <v>199</v>
      </c>
      <c r="K235" s="281" t="s">
        <v>1876</v>
      </c>
      <c r="L235" s="294" t="s">
        <v>1877</v>
      </c>
      <c r="M235" s="294">
        <v>50</v>
      </c>
      <c r="N235" s="294" t="s">
        <v>859</v>
      </c>
      <c r="O235" s="41"/>
      <c r="P235" s="334">
        <v>233</v>
      </c>
      <c r="Q235" s="334">
        <v>8</v>
      </c>
      <c r="R235" s="158">
        <f t="shared" si="10"/>
        <v>466</v>
      </c>
      <c r="S235" s="106" t="str">
        <f t="shared" si="11"/>
        <v>X</v>
      </c>
      <c r="T235" s="152" t="s">
        <v>1940</v>
      </c>
      <c r="U235" s="74"/>
      <c r="V235" s="74"/>
      <c r="W235" s="74"/>
      <c r="X235" s="74"/>
      <c r="Y235" s="74"/>
      <c r="Z235" s="74"/>
      <c r="AA235" s="74"/>
      <c r="AB235" s="74"/>
      <c r="AC235" s="74"/>
      <c r="AD235" s="21"/>
      <c r="AE235" s="21"/>
      <c r="AF235" s="21"/>
      <c r="AG235" s="21"/>
      <c r="AH235" s="21"/>
      <c r="AI235" s="21"/>
    </row>
    <row r="236" spans="1:35">
      <c r="A236" s="52" t="s">
        <v>109</v>
      </c>
      <c r="B236" s="627">
        <v>2023</v>
      </c>
      <c r="C236" s="122" t="s">
        <v>641</v>
      </c>
      <c r="D236" s="294" t="s">
        <v>149</v>
      </c>
      <c r="E236" s="337" t="s">
        <v>1330</v>
      </c>
      <c r="F236" s="482">
        <v>44361</v>
      </c>
      <c r="G236" s="627" t="s">
        <v>299</v>
      </c>
      <c r="H236" s="294" t="s">
        <v>14</v>
      </c>
      <c r="I236" s="627" t="s">
        <v>475</v>
      </c>
      <c r="J236" s="627" t="s">
        <v>199</v>
      </c>
      <c r="K236" s="281" t="s">
        <v>1876</v>
      </c>
      <c r="L236" s="294" t="s">
        <v>1877</v>
      </c>
      <c r="M236" s="294">
        <v>0</v>
      </c>
      <c r="N236" s="294" t="s">
        <v>859</v>
      </c>
      <c r="O236" s="41" t="s">
        <v>1928</v>
      </c>
      <c r="P236" s="334">
        <v>0</v>
      </c>
      <c r="Q236" s="334">
        <v>0</v>
      </c>
      <c r="R236" s="158" t="e">
        <f t="shared" si="10"/>
        <v>#DIV/0!</v>
      </c>
      <c r="S236" s="106" t="e">
        <f t="shared" si="11"/>
        <v>#DIV/0!</v>
      </c>
      <c r="T236" s="342" t="s">
        <v>1941</v>
      </c>
      <c r="U236" s="74"/>
      <c r="V236" s="74"/>
      <c r="W236" s="74"/>
      <c r="X236" s="74"/>
      <c r="Y236" s="74"/>
      <c r="Z236" s="74"/>
      <c r="AA236" s="74"/>
      <c r="AB236" s="74"/>
      <c r="AC236" s="74"/>
      <c r="AD236" s="21"/>
      <c r="AE236" s="21"/>
      <c r="AF236" s="21"/>
      <c r="AG236" s="21"/>
      <c r="AH236" s="21"/>
      <c r="AI236" s="21"/>
    </row>
    <row r="237" spans="1:35">
      <c r="A237" s="52" t="s">
        <v>109</v>
      </c>
      <c r="B237" s="627">
        <v>2023</v>
      </c>
      <c r="C237" s="122" t="s">
        <v>641</v>
      </c>
      <c r="D237" s="294" t="s">
        <v>149</v>
      </c>
      <c r="E237" s="337" t="s">
        <v>1330</v>
      </c>
      <c r="F237" s="482">
        <v>44361</v>
      </c>
      <c r="G237" s="627" t="s">
        <v>301</v>
      </c>
      <c r="H237" s="294" t="s">
        <v>859</v>
      </c>
      <c r="I237" s="627" t="s">
        <v>475</v>
      </c>
      <c r="J237" s="627" t="s">
        <v>199</v>
      </c>
      <c r="K237" s="281" t="s">
        <v>1876</v>
      </c>
      <c r="L237" s="294" t="s">
        <v>1877</v>
      </c>
      <c r="M237" s="44">
        <v>5</v>
      </c>
      <c r="N237" s="294" t="s">
        <v>859</v>
      </c>
      <c r="O237" s="41" t="s">
        <v>1930</v>
      </c>
      <c r="P237" s="334">
        <v>54</v>
      </c>
      <c r="Q237" s="334">
        <v>8</v>
      </c>
      <c r="R237" s="158">
        <f t="shared" si="10"/>
        <v>1080</v>
      </c>
      <c r="S237" s="106" t="str">
        <f t="shared" si="11"/>
        <v>X</v>
      </c>
      <c r="T237" s="152" t="s">
        <v>1942</v>
      </c>
      <c r="U237" s="74"/>
      <c r="V237" s="74"/>
      <c r="W237" s="74"/>
      <c r="X237" s="74"/>
      <c r="Y237" s="74"/>
      <c r="Z237" s="74"/>
      <c r="AA237" s="74"/>
      <c r="AB237" s="74"/>
      <c r="AC237" s="74"/>
      <c r="AD237" s="21"/>
      <c r="AE237" s="21"/>
      <c r="AF237" s="21"/>
      <c r="AG237" s="21"/>
      <c r="AH237" s="21"/>
      <c r="AI237" s="21"/>
    </row>
    <row r="238" spans="1:35">
      <c r="A238" s="52" t="s">
        <v>109</v>
      </c>
      <c r="B238" s="627">
        <v>2023</v>
      </c>
      <c r="C238" s="122" t="s">
        <v>641</v>
      </c>
      <c r="D238" s="294" t="s">
        <v>149</v>
      </c>
      <c r="E238" s="337" t="s">
        <v>1330</v>
      </c>
      <c r="F238" s="482">
        <v>44361</v>
      </c>
      <c r="G238" s="627" t="s">
        <v>1874</v>
      </c>
      <c r="H238" s="294" t="s">
        <v>859</v>
      </c>
      <c r="I238" s="627" t="s">
        <v>475</v>
      </c>
      <c r="J238" s="627" t="s">
        <v>199</v>
      </c>
      <c r="K238" s="281" t="s">
        <v>1876</v>
      </c>
      <c r="L238" s="294" t="s">
        <v>1877</v>
      </c>
      <c r="M238" s="44">
        <v>5</v>
      </c>
      <c r="N238" s="294" t="s">
        <v>859</v>
      </c>
      <c r="O238" s="41" t="s">
        <v>1930</v>
      </c>
      <c r="P238" s="334">
        <v>31</v>
      </c>
      <c r="Q238" s="334">
        <v>4</v>
      </c>
      <c r="R238" s="158">
        <f t="shared" si="10"/>
        <v>620</v>
      </c>
      <c r="S238" s="106" t="str">
        <f t="shared" si="11"/>
        <v>X</v>
      </c>
      <c r="T238" s="152" t="s">
        <v>1942</v>
      </c>
      <c r="U238" s="74"/>
      <c r="V238" s="74"/>
      <c r="W238" s="74"/>
      <c r="X238" s="74"/>
      <c r="Y238" s="74"/>
      <c r="Z238" s="74"/>
      <c r="AA238" s="74"/>
      <c r="AB238" s="74"/>
      <c r="AC238" s="74"/>
      <c r="AD238" s="21"/>
      <c r="AE238" s="21"/>
      <c r="AF238" s="21"/>
      <c r="AG238" s="21"/>
      <c r="AH238" s="21"/>
      <c r="AI238" s="21"/>
    </row>
    <row r="239" spans="1:35">
      <c r="A239" s="52" t="s">
        <v>109</v>
      </c>
      <c r="B239" s="627">
        <v>2023</v>
      </c>
      <c r="C239" s="122" t="s">
        <v>641</v>
      </c>
      <c r="D239" s="294" t="s">
        <v>149</v>
      </c>
      <c r="E239" s="337" t="s">
        <v>1330</v>
      </c>
      <c r="F239" s="482">
        <v>44361</v>
      </c>
      <c r="G239" s="627" t="s">
        <v>297</v>
      </c>
      <c r="H239" s="294" t="s">
        <v>859</v>
      </c>
      <c r="I239" s="627" t="s">
        <v>473</v>
      </c>
      <c r="J239" s="627" t="s">
        <v>197</v>
      </c>
      <c r="K239" s="39" t="s">
        <v>749</v>
      </c>
      <c r="L239" s="294" t="s">
        <v>1871</v>
      </c>
      <c r="M239" s="44" t="s">
        <v>1872</v>
      </c>
      <c r="N239" s="294" t="s">
        <v>859</v>
      </c>
      <c r="O239" s="41" t="s">
        <v>1885</v>
      </c>
      <c r="P239" s="334">
        <v>3</v>
      </c>
      <c r="Q239" s="334">
        <v>2</v>
      </c>
      <c r="R239" s="158" t="str">
        <f t="shared" si="10"/>
        <v>N/A</v>
      </c>
      <c r="S239" s="106" t="str">
        <f t="shared" si="11"/>
        <v>N/A</v>
      </c>
      <c r="T239" s="152"/>
      <c r="U239" s="74"/>
      <c r="V239" s="74"/>
      <c r="W239" s="74"/>
      <c r="X239" s="74"/>
      <c r="Y239" s="74"/>
      <c r="Z239" s="74"/>
      <c r="AA239" s="74"/>
      <c r="AB239" s="74"/>
      <c r="AC239" s="74"/>
      <c r="AD239" s="21"/>
      <c r="AE239" s="21"/>
      <c r="AF239" s="21"/>
      <c r="AG239" s="21"/>
      <c r="AH239" s="21"/>
      <c r="AI239" s="21"/>
    </row>
    <row r="240" spans="1:35">
      <c r="A240" s="52" t="s">
        <v>109</v>
      </c>
      <c r="B240" s="627">
        <v>2023</v>
      </c>
      <c r="C240" s="122" t="s">
        <v>641</v>
      </c>
      <c r="D240" s="294" t="s">
        <v>149</v>
      </c>
      <c r="E240" s="337" t="s">
        <v>1330</v>
      </c>
      <c r="F240" s="482">
        <v>44361</v>
      </c>
      <c r="G240" s="627" t="s">
        <v>299</v>
      </c>
      <c r="H240" s="294" t="s">
        <v>859</v>
      </c>
      <c r="I240" s="627" t="s">
        <v>473</v>
      </c>
      <c r="J240" s="627" t="s">
        <v>197</v>
      </c>
      <c r="K240" s="39" t="s">
        <v>749</v>
      </c>
      <c r="L240" s="294" t="s">
        <v>1871</v>
      </c>
      <c r="M240" s="44" t="s">
        <v>1872</v>
      </c>
      <c r="N240" s="294" t="s">
        <v>859</v>
      </c>
      <c r="O240" s="41" t="s">
        <v>1885</v>
      </c>
      <c r="P240" s="334">
        <v>3</v>
      </c>
      <c r="Q240" s="334">
        <v>2</v>
      </c>
      <c r="R240" s="158" t="str">
        <f t="shared" si="10"/>
        <v>N/A</v>
      </c>
      <c r="S240" s="106" t="str">
        <f t="shared" si="11"/>
        <v>N/A</v>
      </c>
      <c r="T240" s="152"/>
      <c r="U240" s="74"/>
      <c r="V240" s="74"/>
      <c r="W240" s="74"/>
      <c r="X240" s="74"/>
      <c r="Y240" s="74"/>
      <c r="Z240" s="74"/>
      <c r="AA240" s="74"/>
      <c r="AB240" s="74"/>
      <c r="AC240" s="74"/>
      <c r="AD240" s="21"/>
      <c r="AE240" s="21"/>
      <c r="AF240" s="21"/>
      <c r="AG240" s="21"/>
      <c r="AH240" s="21"/>
      <c r="AI240" s="21"/>
    </row>
    <row r="241" spans="1:35">
      <c r="A241" s="52" t="s">
        <v>109</v>
      </c>
      <c r="B241" s="627">
        <v>2023</v>
      </c>
      <c r="C241" s="122" t="s">
        <v>641</v>
      </c>
      <c r="D241" s="294" t="s">
        <v>149</v>
      </c>
      <c r="E241" s="337" t="s">
        <v>1330</v>
      </c>
      <c r="F241" s="482">
        <v>44361</v>
      </c>
      <c r="G241" s="627" t="s">
        <v>301</v>
      </c>
      <c r="H241" s="294" t="s">
        <v>859</v>
      </c>
      <c r="I241" s="627" t="s">
        <v>473</v>
      </c>
      <c r="J241" s="627" t="s">
        <v>197</v>
      </c>
      <c r="K241" s="39" t="s">
        <v>749</v>
      </c>
      <c r="L241" s="294" t="s">
        <v>1871</v>
      </c>
      <c r="M241" s="44" t="s">
        <v>1872</v>
      </c>
      <c r="N241" s="294" t="s">
        <v>859</v>
      </c>
      <c r="O241" s="41" t="s">
        <v>1885</v>
      </c>
      <c r="P241" s="334">
        <v>3</v>
      </c>
      <c r="Q241" s="334">
        <v>2</v>
      </c>
      <c r="R241" s="158" t="str">
        <f t="shared" si="10"/>
        <v>N/A</v>
      </c>
      <c r="S241" s="106" t="str">
        <f t="shared" si="11"/>
        <v>N/A</v>
      </c>
      <c r="T241" s="152"/>
      <c r="U241" s="74"/>
      <c r="V241" s="74"/>
      <c r="W241" s="74"/>
      <c r="X241" s="74"/>
      <c r="Y241" s="74"/>
      <c r="Z241" s="74"/>
      <c r="AA241" s="74"/>
      <c r="AB241" s="74"/>
      <c r="AC241" s="74"/>
      <c r="AD241" s="21"/>
      <c r="AE241" s="21"/>
      <c r="AF241" s="21"/>
      <c r="AG241" s="21"/>
      <c r="AH241" s="21"/>
      <c r="AI241" s="21"/>
    </row>
    <row r="242" spans="1:35">
      <c r="A242" s="52" t="s">
        <v>109</v>
      </c>
      <c r="B242" s="627">
        <v>2023</v>
      </c>
      <c r="C242" s="122" t="s">
        <v>641</v>
      </c>
      <c r="D242" s="294" t="s">
        <v>149</v>
      </c>
      <c r="E242" s="337" t="s">
        <v>1330</v>
      </c>
      <c r="F242" s="482">
        <v>44361</v>
      </c>
      <c r="G242" s="627" t="s">
        <v>1874</v>
      </c>
      <c r="H242" s="294" t="s">
        <v>859</v>
      </c>
      <c r="I242" s="627" t="s">
        <v>473</v>
      </c>
      <c r="J242" s="627" t="s">
        <v>197</v>
      </c>
      <c r="K242" s="39" t="s">
        <v>749</v>
      </c>
      <c r="L242" s="294" t="s">
        <v>1871</v>
      </c>
      <c r="M242" s="44" t="s">
        <v>1872</v>
      </c>
      <c r="N242" s="294" t="s">
        <v>859</v>
      </c>
      <c r="O242" s="41" t="s">
        <v>1885</v>
      </c>
      <c r="P242" s="334">
        <v>3</v>
      </c>
      <c r="Q242" s="334">
        <v>2</v>
      </c>
      <c r="R242" s="158" t="str">
        <f t="shared" si="10"/>
        <v>N/A</v>
      </c>
      <c r="S242" s="106" t="str">
        <f t="shared" si="11"/>
        <v>N/A</v>
      </c>
      <c r="T242" s="152"/>
      <c r="U242" s="74"/>
      <c r="V242" s="74"/>
      <c r="W242" s="74"/>
      <c r="X242" s="74"/>
      <c r="Y242" s="74"/>
      <c r="Z242" s="74"/>
      <c r="AA242" s="74"/>
      <c r="AB242" s="74"/>
      <c r="AC242" s="74"/>
      <c r="AD242" s="21"/>
      <c r="AE242" s="21"/>
      <c r="AF242" s="21"/>
      <c r="AG242" s="21"/>
      <c r="AH242" s="21"/>
      <c r="AI242" s="21"/>
    </row>
    <row r="243" spans="1:35">
      <c r="A243" s="52" t="s">
        <v>109</v>
      </c>
      <c r="B243" s="627">
        <v>2023</v>
      </c>
      <c r="C243" s="122" t="s">
        <v>641</v>
      </c>
      <c r="D243" s="294" t="s">
        <v>149</v>
      </c>
      <c r="E243" s="337" t="s">
        <v>1476</v>
      </c>
      <c r="F243" s="41" t="s">
        <v>1345</v>
      </c>
      <c r="G243" s="627" t="s">
        <v>297</v>
      </c>
      <c r="H243" s="294" t="s">
        <v>859</v>
      </c>
      <c r="I243" s="627" t="s">
        <v>473</v>
      </c>
      <c r="J243" s="627" t="s">
        <v>197</v>
      </c>
      <c r="K243" s="39" t="s">
        <v>749</v>
      </c>
      <c r="L243" s="294" t="s">
        <v>1871</v>
      </c>
      <c r="M243" s="44" t="s">
        <v>1872</v>
      </c>
      <c r="N243" s="294" t="s">
        <v>859</v>
      </c>
      <c r="O243" s="41" t="s">
        <v>1883</v>
      </c>
      <c r="P243" s="334">
        <v>60</v>
      </c>
      <c r="Q243" s="334">
        <v>12</v>
      </c>
      <c r="R243" s="158" t="str">
        <f t="shared" si="10"/>
        <v>N/A</v>
      </c>
      <c r="S243" s="106" t="str">
        <f t="shared" si="11"/>
        <v>N/A</v>
      </c>
      <c r="T243" s="152" t="s">
        <v>1943</v>
      </c>
      <c r="U243" s="74"/>
      <c r="V243" s="74"/>
      <c r="W243" s="74"/>
      <c r="X243" s="74"/>
      <c r="Y243" s="74"/>
      <c r="Z243" s="74"/>
      <c r="AA243" s="74"/>
      <c r="AB243" s="74"/>
      <c r="AC243" s="74"/>
      <c r="AD243" s="21"/>
      <c r="AE243" s="21"/>
      <c r="AF243" s="21"/>
      <c r="AG243" s="21"/>
      <c r="AH243" s="21"/>
      <c r="AI243" s="21"/>
    </row>
    <row r="244" spans="1:35">
      <c r="A244" s="52" t="s">
        <v>109</v>
      </c>
      <c r="B244" s="627">
        <v>2023</v>
      </c>
      <c r="C244" s="122" t="s">
        <v>641</v>
      </c>
      <c r="D244" s="294" t="s">
        <v>149</v>
      </c>
      <c r="E244" s="337" t="s">
        <v>1476</v>
      </c>
      <c r="F244" s="41" t="s">
        <v>1345</v>
      </c>
      <c r="G244" s="627" t="s">
        <v>299</v>
      </c>
      <c r="H244" s="294" t="s">
        <v>859</v>
      </c>
      <c r="I244" s="627" t="s">
        <v>473</v>
      </c>
      <c r="J244" s="627" t="s">
        <v>197</v>
      </c>
      <c r="K244" s="39" t="s">
        <v>749</v>
      </c>
      <c r="L244" s="294" t="s">
        <v>1871</v>
      </c>
      <c r="M244" s="44" t="s">
        <v>1872</v>
      </c>
      <c r="N244" s="294" t="s">
        <v>859</v>
      </c>
      <c r="O244" s="41" t="s">
        <v>1883</v>
      </c>
      <c r="P244" s="334">
        <v>37</v>
      </c>
      <c r="Q244" s="334">
        <v>11</v>
      </c>
      <c r="R244" s="158" t="str">
        <f t="shared" si="10"/>
        <v>N/A</v>
      </c>
      <c r="S244" s="106" t="str">
        <f t="shared" si="11"/>
        <v>N/A</v>
      </c>
      <c r="T244" s="152" t="s">
        <v>1943</v>
      </c>
      <c r="U244" s="74"/>
      <c r="V244" s="74"/>
      <c r="W244" s="74"/>
      <c r="X244" s="74"/>
      <c r="Y244" s="74"/>
      <c r="Z244" s="74"/>
      <c r="AA244" s="74"/>
      <c r="AB244" s="74"/>
      <c r="AC244" s="74"/>
      <c r="AD244" s="21"/>
      <c r="AE244" s="21"/>
      <c r="AF244" s="21"/>
      <c r="AG244" s="21"/>
      <c r="AH244" s="21"/>
      <c r="AI244" s="21"/>
    </row>
    <row r="245" spans="1:35">
      <c r="A245" s="52" t="s">
        <v>109</v>
      </c>
      <c r="B245" s="627">
        <v>2023</v>
      </c>
      <c r="C245" s="122" t="s">
        <v>641</v>
      </c>
      <c r="D245" s="294" t="s">
        <v>149</v>
      </c>
      <c r="E245" s="337" t="s">
        <v>1476</v>
      </c>
      <c r="F245" s="41" t="s">
        <v>1345</v>
      </c>
      <c r="G245" s="627" t="s">
        <v>301</v>
      </c>
      <c r="H245" s="294" t="s">
        <v>859</v>
      </c>
      <c r="I245" s="627" t="s">
        <v>473</v>
      </c>
      <c r="J245" s="627" t="s">
        <v>197</v>
      </c>
      <c r="K245" s="39" t="s">
        <v>749</v>
      </c>
      <c r="L245" s="294" t="s">
        <v>1871</v>
      </c>
      <c r="M245" s="44" t="s">
        <v>1872</v>
      </c>
      <c r="N245" s="294" t="s">
        <v>859</v>
      </c>
      <c r="O245" s="41" t="s">
        <v>1883</v>
      </c>
      <c r="P245" s="334">
        <v>62</v>
      </c>
      <c r="Q245" s="334">
        <v>12</v>
      </c>
      <c r="R245" s="158" t="str">
        <f t="shared" si="10"/>
        <v>N/A</v>
      </c>
      <c r="S245" s="106" t="str">
        <f t="shared" si="11"/>
        <v>N/A</v>
      </c>
      <c r="T245" s="152"/>
      <c r="U245" s="74"/>
      <c r="V245" s="74"/>
      <c r="W245" s="74"/>
      <c r="X245" s="74"/>
      <c r="Y245" s="74"/>
      <c r="Z245" s="74"/>
      <c r="AA245" s="74"/>
      <c r="AB245" s="74"/>
      <c r="AC245" s="74"/>
      <c r="AD245" s="21"/>
      <c r="AE245" s="21"/>
      <c r="AF245" s="21"/>
      <c r="AG245" s="21"/>
      <c r="AH245" s="21"/>
      <c r="AI245" s="21"/>
    </row>
    <row r="246" spans="1:35">
      <c r="A246" s="52" t="s">
        <v>109</v>
      </c>
      <c r="B246" s="627">
        <v>2023</v>
      </c>
      <c r="C246" s="122" t="s">
        <v>641</v>
      </c>
      <c r="D246" s="294" t="s">
        <v>149</v>
      </c>
      <c r="E246" s="337" t="s">
        <v>1476</v>
      </c>
      <c r="F246" s="41" t="s">
        <v>1345</v>
      </c>
      <c r="G246" s="627" t="s">
        <v>1874</v>
      </c>
      <c r="H246" s="294" t="s">
        <v>859</v>
      </c>
      <c r="I246" s="627" t="s">
        <v>473</v>
      </c>
      <c r="J246" s="627" t="s">
        <v>197</v>
      </c>
      <c r="K246" s="39" t="s">
        <v>749</v>
      </c>
      <c r="L246" s="294" t="s">
        <v>1871</v>
      </c>
      <c r="M246" s="44" t="s">
        <v>1872</v>
      </c>
      <c r="N246" s="294" t="s">
        <v>859</v>
      </c>
      <c r="O246" s="41" t="s">
        <v>1883</v>
      </c>
      <c r="P246" s="334">
        <v>53</v>
      </c>
      <c r="Q246" s="334">
        <v>12</v>
      </c>
      <c r="R246" s="158" t="str">
        <f t="shared" si="10"/>
        <v>N/A</v>
      </c>
      <c r="S246" s="106" t="str">
        <f t="shared" si="11"/>
        <v>N/A</v>
      </c>
      <c r="T246" s="152"/>
      <c r="U246" s="74"/>
      <c r="V246" s="74"/>
      <c r="W246" s="74"/>
      <c r="X246" s="74"/>
      <c r="Y246" s="74"/>
      <c r="Z246" s="74"/>
      <c r="AA246" s="74"/>
      <c r="AB246" s="74"/>
      <c r="AC246" s="74"/>
      <c r="AD246" s="21"/>
      <c r="AE246" s="21"/>
      <c r="AF246" s="21"/>
      <c r="AG246" s="21"/>
      <c r="AH246" s="21"/>
      <c r="AI246" s="21"/>
    </row>
    <row r="247" spans="1:35">
      <c r="A247" s="52" t="s">
        <v>109</v>
      </c>
      <c r="B247" s="627">
        <v>2023</v>
      </c>
      <c r="C247" s="122" t="s">
        <v>641</v>
      </c>
      <c r="D247" s="294" t="s">
        <v>149</v>
      </c>
      <c r="E247" s="337" t="s">
        <v>1482</v>
      </c>
      <c r="F247" s="41">
        <v>7</v>
      </c>
      <c r="G247" s="627" t="s">
        <v>299</v>
      </c>
      <c r="H247" s="294" t="s">
        <v>859</v>
      </c>
      <c r="I247" s="627" t="s">
        <v>473</v>
      </c>
      <c r="J247" s="627" t="s">
        <v>197</v>
      </c>
      <c r="K247" s="39" t="s">
        <v>749</v>
      </c>
      <c r="L247" s="294" t="s">
        <v>1871</v>
      </c>
      <c r="M247" s="44" t="s">
        <v>1872</v>
      </c>
      <c r="N247" s="294" t="s">
        <v>859</v>
      </c>
      <c r="O247" s="41" t="s">
        <v>1885</v>
      </c>
      <c r="P247" s="334">
        <v>0</v>
      </c>
      <c r="Q247" s="334">
        <v>0</v>
      </c>
      <c r="R247" s="158" t="str">
        <f t="shared" si="10"/>
        <v>N/A</v>
      </c>
      <c r="S247" s="106" t="str">
        <f t="shared" si="11"/>
        <v>N/A</v>
      </c>
      <c r="T247" s="152" t="s">
        <v>1944</v>
      </c>
      <c r="U247" s="74"/>
      <c r="V247" s="74"/>
      <c r="W247" s="74"/>
      <c r="X247" s="74"/>
      <c r="Y247" s="74"/>
      <c r="Z247" s="74"/>
      <c r="AA247" s="74"/>
      <c r="AB247" s="74"/>
      <c r="AC247" s="74"/>
      <c r="AD247" s="21"/>
      <c r="AE247" s="21"/>
      <c r="AF247" s="21"/>
      <c r="AG247" s="21"/>
      <c r="AH247" s="21"/>
      <c r="AI247" s="21"/>
    </row>
    <row r="248" spans="1:35">
      <c r="A248" s="52" t="s">
        <v>109</v>
      </c>
      <c r="B248" s="627">
        <v>2023</v>
      </c>
      <c r="C248" s="122" t="s">
        <v>641</v>
      </c>
      <c r="D248" s="294" t="s">
        <v>149</v>
      </c>
      <c r="E248" s="337" t="s">
        <v>1482</v>
      </c>
      <c r="F248" s="41">
        <v>7</v>
      </c>
      <c r="G248" s="627" t="s">
        <v>301</v>
      </c>
      <c r="H248" s="294" t="s">
        <v>859</v>
      </c>
      <c r="I248" s="627" t="s">
        <v>473</v>
      </c>
      <c r="J248" s="627" t="s">
        <v>197</v>
      </c>
      <c r="K248" s="39" t="s">
        <v>749</v>
      </c>
      <c r="L248" s="294" t="s">
        <v>1871</v>
      </c>
      <c r="M248" s="44" t="s">
        <v>1872</v>
      </c>
      <c r="N248" s="294" t="s">
        <v>859</v>
      </c>
      <c r="O248" s="41" t="s">
        <v>1885</v>
      </c>
      <c r="P248" s="334">
        <v>610</v>
      </c>
      <c r="Q248" s="334">
        <v>35</v>
      </c>
      <c r="R248" s="158" t="str">
        <f t="shared" si="10"/>
        <v>N/A</v>
      </c>
      <c r="S248" s="106" t="str">
        <f t="shared" si="11"/>
        <v>N/A</v>
      </c>
      <c r="T248" s="152"/>
      <c r="U248" s="74"/>
      <c r="V248" s="74"/>
      <c r="W248" s="74"/>
      <c r="X248" s="74"/>
      <c r="Y248" s="74"/>
      <c r="Z248" s="74"/>
      <c r="AA248" s="74"/>
      <c r="AB248" s="74"/>
      <c r="AC248" s="74"/>
      <c r="AD248" s="21"/>
      <c r="AE248" s="21"/>
      <c r="AF248" s="21"/>
      <c r="AG248" s="21"/>
      <c r="AH248" s="21"/>
      <c r="AI248" s="21"/>
    </row>
    <row r="249" spans="1:35">
      <c r="A249" s="52" t="s">
        <v>109</v>
      </c>
      <c r="B249" s="627">
        <v>2023</v>
      </c>
      <c r="C249" s="122" t="s">
        <v>641</v>
      </c>
      <c r="D249" s="294" t="s">
        <v>149</v>
      </c>
      <c r="E249" s="337" t="s">
        <v>1482</v>
      </c>
      <c r="F249" s="41">
        <v>7</v>
      </c>
      <c r="G249" s="627" t="s">
        <v>1874</v>
      </c>
      <c r="H249" s="294" t="s">
        <v>859</v>
      </c>
      <c r="I249" s="627" t="s">
        <v>473</v>
      </c>
      <c r="J249" s="627" t="s">
        <v>197</v>
      </c>
      <c r="K249" s="39" t="s">
        <v>749</v>
      </c>
      <c r="L249" s="294" t="s">
        <v>1871</v>
      </c>
      <c r="M249" s="44" t="s">
        <v>1872</v>
      </c>
      <c r="N249" s="294" t="s">
        <v>859</v>
      </c>
      <c r="O249" s="41" t="s">
        <v>1885</v>
      </c>
      <c r="P249" s="334">
        <v>335</v>
      </c>
      <c r="Q249" s="334">
        <v>35</v>
      </c>
      <c r="R249" s="158" t="str">
        <f t="shared" si="10"/>
        <v>N/A</v>
      </c>
      <c r="S249" s="106" t="str">
        <f t="shared" si="11"/>
        <v>N/A</v>
      </c>
      <c r="T249" s="152"/>
      <c r="U249" s="74"/>
      <c r="V249" s="74"/>
      <c r="W249" s="74"/>
      <c r="X249" s="74"/>
      <c r="Y249" s="74"/>
      <c r="Z249" s="74"/>
      <c r="AA249" s="74"/>
      <c r="AB249" s="74"/>
      <c r="AC249" s="74"/>
      <c r="AD249" s="21"/>
      <c r="AE249" s="21"/>
      <c r="AF249" s="21"/>
      <c r="AG249" s="21"/>
      <c r="AH249" s="21"/>
      <c r="AI249" s="21"/>
    </row>
    <row r="250" spans="1:35">
      <c r="A250" s="52" t="s">
        <v>109</v>
      </c>
      <c r="B250" s="627">
        <v>2023</v>
      </c>
      <c r="C250" s="122" t="s">
        <v>641</v>
      </c>
      <c r="D250" s="294" t="s">
        <v>149</v>
      </c>
      <c r="E250" s="337" t="s">
        <v>1482</v>
      </c>
      <c r="F250" s="41" t="s">
        <v>1440</v>
      </c>
      <c r="G250" s="627" t="s">
        <v>299</v>
      </c>
      <c r="H250" s="294" t="s">
        <v>14</v>
      </c>
      <c r="I250" s="627" t="s">
        <v>473</v>
      </c>
      <c r="J250" s="627" t="s">
        <v>197</v>
      </c>
      <c r="K250" s="39" t="s">
        <v>749</v>
      </c>
      <c r="L250" s="294" t="s">
        <v>1871</v>
      </c>
      <c r="M250" s="44" t="s">
        <v>1872</v>
      </c>
      <c r="N250" s="294" t="s">
        <v>859</v>
      </c>
      <c r="O250" s="41" t="s">
        <v>1883</v>
      </c>
      <c r="P250" s="334">
        <v>498</v>
      </c>
      <c r="Q250" s="334">
        <v>18</v>
      </c>
      <c r="R250" s="158" t="str">
        <f t="shared" si="10"/>
        <v>N/A</v>
      </c>
      <c r="S250" s="106" t="str">
        <f t="shared" si="11"/>
        <v>N/A</v>
      </c>
      <c r="T250" s="152" t="s">
        <v>1945</v>
      </c>
      <c r="U250" s="74"/>
      <c r="V250" s="74"/>
      <c r="W250" s="74"/>
      <c r="X250" s="74"/>
      <c r="Y250" s="74"/>
      <c r="Z250" s="74"/>
      <c r="AA250" s="74"/>
      <c r="AB250" s="74"/>
      <c r="AC250" s="74"/>
      <c r="AD250" s="21"/>
      <c r="AE250" s="21"/>
      <c r="AF250" s="21"/>
      <c r="AG250" s="21"/>
      <c r="AH250" s="21"/>
      <c r="AI250" s="21"/>
    </row>
    <row r="251" spans="1:35">
      <c r="A251" s="52" t="s">
        <v>109</v>
      </c>
      <c r="B251" s="627">
        <v>2023</v>
      </c>
      <c r="C251" s="122" t="s">
        <v>641</v>
      </c>
      <c r="D251" s="294" t="s">
        <v>149</v>
      </c>
      <c r="E251" s="337" t="s">
        <v>1482</v>
      </c>
      <c r="F251" s="41" t="s">
        <v>1440</v>
      </c>
      <c r="G251" s="627" t="s">
        <v>301</v>
      </c>
      <c r="H251" s="294" t="s">
        <v>14</v>
      </c>
      <c r="I251" s="627" t="s">
        <v>473</v>
      </c>
      <c r="J251" s="627" t="s">
        <v>197</v>
      </c>
      <c r="K251" s="39" t="s">
        <v>749</v>
      </c>
      <c r="L251" s="294" t="s">
        <v>1871</v>
      </c>
      <c r="M251" s="44" t="s">
        <v>1872</v>
      </c>
      <c r="N251" s="294" t="s">
        <v>859</v>
      </c>
      <c r="O251" s="41" t="s">
        <v>1883</v>
      </c>
      <c r="P251" s="334">
        <v>578</v>
      </c>
      <c r="Q251" s="334">
        <v>18</v>
      </c>
      <c r="R251" s="158" t="str">
        <f t="shared" si="10"/>
        <v>N/A</v>
      </c>
      <c r="S251" s="106" t="str">
        <f t="shared" si="11"/>
        <v>N/A</v>
      </c>
      <c r="T251" s="152" t="s">
        <v>1945</v>
      </c>
      <c r="U251" s="74"/>
      <c r="V251" s="74"/>
      <c r="W251" s="74"/>
      <c r="X251" s="74"/>
      <c r="Y251" s="74"/>
      <c r="Z251" s="74"/>
      <c r="AA251" s="74"/>
      <c r="AB251" s="74"/>
      <c r="AC251" s="74"/>
      <c r="AD251" s="21"/>
      <c r="AE251" s="21"/>
      <c r="AF251" s="21"/>
      <c r="AG251" s="21"/>
      <c r="AH251" s="21"/>
      <c r="AI251" s="21"/>
    </row>
    <row r="252" spans="1:35">
      <c r="A252" s="52" t="s">
        <v>109</v>
      </c>
      <c r="B252" s="627">
        <v>2023</v>
      </c>
      <c r="C252" s="122" t="s">
        <v>641</v>
      </c>
      <c r="D252" s="294" t="s">
        <v>149</v>
      </c>
      <c r="E252" s="337" t="s">
        <v>1482</v>
      </c>
      <c r="F252" s="41" t="s">
        <v>1440</v>
      </c>
      <c r="G252" s="627" t="s">
        <v>1874</v>
      </c>
      <c r="H252" s="294" t="s">
        <v>859</v>
      </c>
      <c r="I252" s="627" t="s">
        <v>473</v>
      </c>
      <c r="J252" s="627" t="s">
        <v>197</v>
      </c>
      <c r="K252" s="39" t="s">
        <v>749</v>
      </c>
      <c r="L252" s="294" t="s">
        <v>1871</v>
      </c>
      <c r="M252" s="44" t="s">
        <v>1872</v>
      </c>
      <c r="N252" s="294" t="s">
        <v>859</v>
      </c>
      <c r="O252" s="41" t="s">
        <v>1883</v>
      </c>
      <c r="P252" s="334">
        <v>165</v>
      </c>
      <c r="Q252" s="334">
        <v>14</v>
      </c>
      <c r="R252" s="158" t="str">
        <f t="shared" si="10"/>
        <v>N/A</v>
      </c>
      <c r="S252" s="106" t="str">
        <f t="shared" si="11"/>
        <v>N/A</v>
      </c>
      <c r="T252" s="152" t="s">
        <v>1946</v>
      </c>
      <c r="U252" s="74"/>
      <c r="V252" s="74"/>
      <c r="W252" s="74"/>
      <c r="X252" s="74"/>
      <c r="Y252" s="74"/>
      <c r="Z252" s="74"/>
      <c r="AA252" s="74"/>
      <c r="AB252" s="74"/>
      <c r="AC252" s="74"/>
      <c r="AD252" s="21"/>
      <c r="AE252" s="21"/>
      <c r="AF252" s="21"/>
      <c r="AG252" s="21"/>
      <c r="AH252" s="21"/>
      <c r="AI252" s="21"/>
    </row>
    <row r="253" spans="1:35">
      <c r="A253" s="52" t="s">
        <v>109</v>
      </c>
      <c r="B253" s="627">
        <v>2023</v>
      </c>
      <c r="C253" s="122" t="s">
        <v>641</v>
      </c>
      <c r="D253" s="294" t="s">
        <v>149</v>
      </c>
      <c r="E253" s="337" t="s">
        <v>1482</v>
      </c>
      <c r="F253" s="41">
        <v>9</v>
      </c>
      <c r="G253" s="627" t="s">
        <v>299</v>
      </c>
      <c r="H253" s="294" t="s">
        <v>14</v>
      </c>
      <c r="I253" s="627" t="s">
        <v>475</v>
      </c>
      <c r="J253" s="627" t="s">
        <v>199</v>
      </c>
      <c r="K253" s="281" t="s">
        <v>1876</v>
      </c>
      <c r="L253" s="294" t="s">
        <v>1877</v>
      </c>
      <c r="M253" s="294">
        <v>500</v>
      </c>
      <c r="N253" s="294" t="s">
        <v>859</v>
      </c>
      <c r="O253" s="41"/>
      <c r="P253" s="334">
        <v>542</v>
      </c>
      <c r="Q253" s="334">
        <v>7</v>
      </c>
      <c r="R253" s="158">
        <f t="shared" si="10"/>
        <v>108.4</v>
      </c>
      <c r="S253" s="106" t="str">
        <f t="shared" si="11"/>
        <v/>
      </c>
      <c r="T253" s="152"/>
      <c r="U253" s="74"/>
      <c r="V253" s="74"/>
      <c r="W253" s="74"/>
      <c r="X253" s="74"/>
      <c r="Y253" s="74"/>
      <c r="Z253" s="74"/>
      <c r="AA253" s="74"/>
      <c r="AB253" s="74"/>
      <c r="AC253" s="74"/>
      <c r="AD253" s="21"/>
      <c r="AE253" s="21"/>
      <c r="AF253" s="21"/>
      <c r="AG253" s="21"/>
      <c r="AH253" s="21"/>
      <c r="AI253" s="21"/>
    </row>
    <row r="254" spans="1:35">
      <c r="A254" s="52" t="s">
        <v>109</v>
      </c>
      <c r="B254" s="627">
        <v>2023</v>
      </c>
      <c r="C254" s="122" t="s">
        <v>641</v>
      </c>
      <c r="D254" s="294" t="s">
        <v>149</v>
      </c>
      <c r="E254" s="337" t="s">
        <v>1482</v>
      </c>
      <c r="F254" s="41">
        <v>9</v>
      </c>
      <c r="G254" s="627" t="s">
        <v>301</v>
      </c>
      <c r="H254" s="294" t="s">
        <v>14</v>
      </c>
      <c r="I254" s="627" t="s">
        <v>475</v>
      </c>
      <c r="J254" s="627" t="s">
        <v>199</v>
      </c>
      <c r="K254" s="281" t="s">
        <v>1876</v>
      </c>
      <c r="L254" s="294" t="s">
        <v>1877</v>
      </c>
      <c r="M254" s="294">
        <v>500</v>
      </c>
      <c r="N254" s="294" t="s">
        <v>859</v>
      </c>
      <c r="O254" s="41"/>
      <c r="P254" s="334">
        <v>796</v>
      </c>
      <c r="Q254" s="334">
        <v>7</v>
      </c>
      <c r="R254" s="158">
        <f t="shared" si="10"/>
        <v>159.20000000000002</v>
      </c>
      <c r="S254" s="106" t="str">
        <f t="shared" si="11"/>
        <v>X</v>
      </c>
      <c r="T254" s="152" t="s">
        <v>1947</v>
      </c>
      <c r="U254" s="74"/>
      <c r="V254" s="74"/>
      <c r="W254" s="74"/>
      <c r="X254" s="74"/>
      <c r="Y254" s="74"/>
      <c r="Z254" s="74"/>
      <c r="AA254" s="74"/>
      <c r="AB254" s="74"/>
      <c r="AC254" s="74"/>
      <c r="AD254" s="21"/>
      <c r="AE254" s="21"/>
      <c r="AF254" s="21"/>
      <c r="AG254" s="21"/>
      <c r="AH254" s="21"/>
      <c r="AI254" s="21"/>
    </row>
    <row r="255" spans="1:35">
      <c r="A255" s="52" t="s">
        <v>109</v>
      </c>
      <c r="B255" s="627">
        <v>2023</v>
      </c>
      <c r="C255" s="122" t="s">
        <v>641</v>
      </c>
      <c r="D255" s="294" t="s">
        <v>149</v>
      </c>
      <c r="E255" s="337" t="s">
        <v>1482</v>
      </c>
      <c r="F255" s="41">
        <v>9</v>
      </c>
      <c r="G255" s="627" t="s">
        <v>1874</v>
      </c>
      <c r="H255" s="294" t="s">
        <v>859</v>
      </c>
      <c r="I255" s="627" t="s">
        <v>475</v>
      </c>
      <c r="J255" s="627" t="s">
        <v>199</v>
      </c>
      <c r="K255" s="281" t="s">
        <v>1876</v>
      </c>
      <c r="L255" s="294" t="s">
        <v>1877</v>
      </c>
      <c r="M255" s="294">
        <v>500</v>
      </c>
      <c r="N255" s="294" t="s">
        <v>859</v>
      </c>
      <c r="O255" s="41"/>
      <c r="P255" s="334">
        <v>442</v>
      </c>
      <c r="Q255" s="334">
        <v>7</v>
      </c>
      <c r="R255" s="158">
        <f t="shared" si="10"/>
        <v>88.4</v>
      </c>
      <c r="S255" s="106" t="str">
        <f t="shared" si="11"/>
        <v>X</v>
      </c>
      <c r="T255" s="416" t="s">
        <v>1948</v>
      </c>
      <c r="U255" s="74"/>
      <c r="V255" s="74"/>
      <c r="W255" s="74"/>
      <c r="X255" s="74"/>
      <c r="Y255" s="74"/>
      <c r="Z255" s="74"/>
      <c r="AA255" s="74"/>
      <c r="AB255" s="74"/>
      <c r="AC255" s="74"/>
      <c r="AD255" s="21"/>
      <c r="AE255" s="21"/>
      <c r="AF255" s="21"/>
      <c r="AG255" s="21"/>
      <c r="AH255" s="21"/>
      <c r="AI255" s="21"/>
    </row>
    <row r="256" spans="1:35">
      <c r="A256" s="52" t="s">
        <v>109</v>
      </c>
      <c r="B256" s="627">
        <v>2023</v>
      </c>
      <c r="C256" s="122" t="s">
        <v>641</v>
      </c>
      <c r="D256" s="294" t="s">
        <v>149</v>
      </c>
      <c r="E256" s="337" t="s">
        <v>1482</v>
      </c>
      <c r="F256" s="41">
        <v>9</v>
      </c>
      <c r="G256" s="627" t="s">
        <v>299</v>
      </c>
      <c r="H256" s="294" t="s">
        <v>14</v>
      </c>
      <c r="I256" s="627" t="s">
        <v>473</v>
      </c>
      <c r="J256" s="627" t="s">
        <v>197</v>
      </c>
      <c r="K256" s="39" t="s">
        <v>749</v>
      </c>
      <c r="L256" s="294" t="s">
        <v>1871</v>
      </c>
      <c r="M256" s="44" t="s">
        <v>1872</v>
      </c>
      <c r="N256" s="294" t="s">
        <v>859</v>
      </c>
      <c r="O256" s="41" t="s">
        <v>1883</v>
      </c>
      <c r="P256" s="334">
        <v>0</v>
      </c>
      <c r="Q256" s="334">
        <v>0</v>
      </c>
      <c r="R256" s="158" t="str">
        <f t="shared" si="10"/>
        <v>N/A</v>
      </c>
      <c r="S256" s="106" t="str">
        <f t="shared" si="11"/>
        <v>N/A</v>
      </c>
      <c r="T256" s="152" t="s">
        <v>1949</v>
      </c>
      <c r="U256" s="74"/>
      <c r="V256" s="74"/>
      <c r="W256" s="74"/>
      <c r="X256" s="74"/>
      <c r="Y256" s="74"/>
      <c r="Z256" s="74"/>
      <c r="AA256" s="74"/>
      <c r="AB256" s="74"/>
      <c r="AC256" s="74"/>
      <c r="AD256" s="21"/>
      <c r="AE256" s="21"/>
      <c r="AF256" s="21"/>
      <c r="AG256" s="21"/>
      <c r="AH256" s="21"/>
      <c r="AI256" s="21"/>
    </row>
    <row r="257" spans="1:35">
      <c r="A257" s="52" t="s">
        <v>109</v>
      </c>
      <c r="B257" s="627">
        <v>2023</v>
      </c>
      <c r="C257" s="122" t="s">
        <v>641</v>
      </c>
      <c r="D257" s="294" t="s">
        <v>149</v>
      </c>
      <c r="E257" s="337" t="s">
        <v>1482</v>
      </c>
      <c r="F257" s="41">
        <v>9</v>
      </c>
      <c r="G257" s="627" t="s">
        <v>301</v>
      </c>
      <c r="H257" s="294" t="s">
        <v>14</v>
      </c>
      <c r="I257" s="627" t="s">
        <v>473</v>
      </c>
      <c r="J257" s="627" t="s">
        <v>197</v>
      </c>
      <c r="K257" s="39" t="s">
        <v>749</v>
      </c>
      <c r="L257" s="294" t="s">
        <v>1871</v>
      </c>
      <c r="M257" s="44" t="s">
        <v>1872</v>
      </c>
      <c r="N257" s="294" t="s">
        <v>859</v>
      </c>
      <c r="O257" s="41" t="s">
        <v>1883</v>
      </c>
      <c r="P257" s="334">
        <v>0</v>
      </c>
      <c r="Q257" s="334">
        <v>0</v>
      </c>
      <c r="R257" s="158" t="str">
        <f t="shared" si="10"/>
        <v>N/A</v>
      </c>
      <c r="S257" s="106" t="str">
        <f t="shared" si="11"/>
        <v>N/A</v>
      </c>
      <c r="T257" s="152" t="s">
        <v>1949</v>
      </c>
      <c r="U257" s="74"/>
      <c r="V257" s="74"/>
      <c r="W257" s="74"/>
      <c r="X257" s="74"/>
      <c r="Y257" s="74"/>
      <c r="Z257" s="74"/>
      <c r="AA257" s="74"/>
      <c r="AB257" s="74"/>
      <c r="AC257" s="74"/>
      <c r="AD257" s="21"/>
      <c r="AE257" s="21"/>
      <c r="AF257" s="21"/>
      <c r="AG257" s="21"/>
      <c r="AH257" s="21"/>
      <c r="AI257" s="21"/>
    </row>
    <row r="258" spans="1:35">
      <c r="A258" s="52" t="s">
        <v>109</v>
      </c>
      <c r="B258" s="627">
        <v>2023</v>
      </c>
      <c r="C258" s="122" t="s">
        <v>641</v>
      </c>
      <c r="D258" s="294" t="s">
        <v>149</v>
      </c>
      <c r="E258" s="337" t="s">
        <v>1482</v>
      </c>
      <c r="F258" s="41">
        <v>9</v>
      </c>
      <c r="G258" s="627" t="s">
        <v>1874</v>
      </c>
      <c r="H258" s="294" t="s">
        <v>859</v>
      </c>
      <c r="I258" s="627" t="s">
        <v>473</v>
      </c>
      <c r="J258" s="627" t="s">
        <v>197</v>
      </c>
      <c r="K258" s="39" t="s">
        <v>749</v>
      </c>
      <c r="L258" s="294" t="s">
        <v>1871</v>
      </c>
      <c r="M258" s="44" t="s">
        <v>1872</v>
      </c>
      <c r="N258" s="294" t="s">
        <v>859</v>
      </c>
      <c r="O258" s="41" t="s">
        <v>1883</v>
      </c>
      <c r="P258" s="334">
        <v>0</v>
      </c>
      <c r="Q258" s="334">
        <v>0</v>
      </c>
      <c r="R258" s="158" t="str">
        <f t="shared" si="10"/>
        <v>N/A</v>
      </c>
      <c r="S258" s="106" t="str">
        <f t="shared" si="11"/>
        <v>N/A</v>
      </c>
      <c r="T258" s="152" t="s">
        <v>1949</v>
      </c>
      <c r="U258" s="74"/>
      <c r="V258" s="74"/>
      <c r="W258" s="74"/>
      <c r="X258" s="74"/>
      <c r="Y258" s="74"/>
      <c r="Z258" s="74"/>
      <c r="AA258" s="74"/>
      <c r="AB258" s="74"/>
      <c r="AC258" s="74"/>
      <c r="AD258" s="21"/>
      <c r="AE258" s="21"/>
      <c r="AF258" s="21"/>
      <c r="AG258" s="21"/>
      <c r="AH258" s="21"/>
      <c r="AI258" s="21"/>
    </row>
    <row r="259" spans="1:35">
      <c r="A259" s="52" t="s">
        <v>109</v>
      </c>
      <c r="B259" s="627">
        <v>2023</v>
      </c>
      <c r="C259" s="122" t="s">
        <v>641</v>
      </c>
      <c r="D259" s="294" t="s">
        <v>149</v>
      </c>
      <c r="E259" s="337" t="s">
        <v>1482</v>
      </c>
      <c r="F259" s="41">
        <v>9</v>
      </c>
      <c r="G259" s="627" t="s">
        <v>299</v>
      </c>
      <c r="H259" s="294" t="s">
        <v>14</v>
      </c>
      <c r="I259" s="627" t="s">
        <v>473</v>
      </c>
      <c r="J259" s="627" t="s">
        <v>197</v>
      </c>
      <c r="K259" s="39" t="s">
        <v>716</v>
      </c>
      <c r="L259" s="294" t="s">
        <v>1871</v>
      </c>
      <c r="M259" s="623">
        <v>0</v>
      </c>
      <c r="N259" s="294" t="s">
        <v>859</v>
      </c>
      <c r="O259" s="41" t="s">
        <v>1910</v>
      </c>
      <c r="P259" s="334">
        <v>0</v>
      </c>
      <c r="Q259" s="334">
        <v>0</v>
      </c>
      <c r="R259" s="158" t="e">
        <f t="shared" si="10"/>
        <v>#DIV/0!</v>
      </c>
      <c r="S259" s="106" t="e">
        <f t="shared" si="11"/>
        <v>#DIV/0!</v>
      </c>
      <c r="T259" s="339" t="s">
        <v>1916</v>
      </c>
      <c r="U259" s="74"/>
      <c r="V259" s="74"/>
      <c r="W259" s="74"/>
      <c r="X259" s="74"/>
      <c r="Y259" s="74"/>
      <c r="Z259" s="74"/>
      <c r="AA259" s="74"/>
      <c r="AB259" s="74"/>
      <c r="AC259" s="74"/>
      <c r="AD259" s="21"/>
      <c r="AE259" s="21"/>
      <c r="AF259" s="21"/>
      <c r="AG259" s="21"/>
      <c r="AH259" s="21"/>
      <c r="AI259" s="21"/>
    </row>
    <row r="260" spans="1:35">
      <c r="A260" s="52" t="s">
        <v>109</v>
      </c>
      <c r="B260" s="627">
        <v>2023</v>
      </c>
      <c r="C260" s="122" t="s">
        <v>641</v>
      </c>
      <c r="D260" s="294" t="s">
        <v>149</v>
      </c>
      <c r="E260" s="337" t="s">
        <v>1482</v>
      </c>
      <c r="F260" s="41">
        <v>9</v>
      </c>
      <c r="G260" s="627" t="s">
        <v>301</v>
      </c>
      <c r="H260" s="294" t="s">
        <v>14</v>
      </c>
      <c r="I260" s="627" t="s">
        <v>473</v>
      </c>
      <c r="J260" s="627" t="s">
        <v>197</v>
      </c>
      <c r="K260" s="39" t="s">
        <v>716</v>
      </c>
      <c r="L260" s="294" t="s">
        <v>1871</v>
      </c>
      <c r="M260" s="44" t="s">
        <v>1872</v>
      </c>
      <c r="N260" s="294" t="s">
        <v>859</v>
      </c>
      <c r="O260" s="41" t="s">
        <v>1910</v>
      </c>
      <c r="P260" s="334">
        <v>148</v>
      </c>
      <c r="Q260" s="334">
        <v>10</v>
      </c>
      <c r="R260" s="158" t="str">
        <f t="shared" si="10"/>
        <v>N/A</v>
      </c>
      <c r="S260" s="106" t="str">
        <f t="shared" si="11"/>
        <v>N/A</v>
      </c>
      <c r="T260" s="481"/>
      <c r="U260" s="74"/>
      <c r="V260" s="74"/>
      <c r="W260" s="74"/>
      <c r="X260" s="74"/>
      <c r="Y260" s="74"/>
      <c r="Z260" s="74"/>
      <c r="AA260" s="74"/>
      <c r="AB260" s="74"/>
      <c r="AC260" s="74"/>
      <c r="AD260" s="74"/>
      <c r="AE260" s="74"/>
      <c r="AF260" s="74"/>
      <c r="AG260" s="74"/>
      <c r="AH260" s="74"/>
      <c r="AI260" s="74"/>
    </row>
    <row r="261" spans="1:35">
      <c r="A261" s="52" t="s">
        <v>109</v>
      </c>
      <c r="B261" s="627">
        <v>2023</v>
      </c>
      <c r="C261" s="122" t="s">
        <v>641</v>
      </c>
      <c r="D261" s="294" t="s">
        <v>149</v>
      </c>
      <c r="E261" s="337" t="s">
        <v>1482</v>
      </c>
      <c r="F261" s="41">
        <v>9</v>
      </c>
      <c r="G261" s="627" t="s">
        <v>1874</v>
      </c>
      <c r="H261" s="294" t="s">
        <v>859</v>
      </c>
      <c r="I261" s="627" t="s">
        <v>473</v>
      </c>
      <c r="J261" s="627" t="s">
        <v>197</v>
      </c>
      <c r="K261" s="39" t="s">
        <v>716</v>
      </c>
      <c r="L261" s="294" t="s">
        <v>1871</v>
      </c>
      <c r="M261" s="44" t="s">
        <v>1872</v>
      </c>
      <c r="N261" s="294" t="s">
        <v>859</v>
      </c>
      <c r="O261" s="41" t="s">
        <v>1910</v>
      </c>
      <c r="P261" s="334">
        <v>148</v>
      </c>
      <c r="Q261" s="334">
        <v>10</v>
      </c>
      <c r="R261" s="158" t="str">
        <f t="shared" si="10"/>
        <v>N/A</v>
      </c>
      <c r="S261" s="106" t="str">
        <f t="shared" si="11"/>
        <v>N/A</v>
      </c>
      <c r="T261" s="152"/>
      <c r="U261" s="74"/>
      <c r="V261" s="74"/>
      <c r="W261" s="74"/>
      <c r="X261" s="74"/>
      <c r="Y261" s="74"/>
      <c r="Z261" s="74"/>
      <c r="AA261" s="74"/>
      <c r="AB261" s="74"/>
      <c r="AC261" s="74"/>
      <c r="AD261" s="21"/>
      <c r="AE261" s="21"/>
      <c r="AF261" s="21"/>
      <c r="AG261" s="21"/>
      <c r="AH261" s="21"/>
      <c r="AI261" s="21"/>
    </row>
    <row r="262" spans="1:35">
      <c r="A262" s="52" t="s">
        <v>109</v>
      </c>
      <c r="B262" s="627">
        <v>2023</v>
      </c>
      <c r="C262" s="122" t="s">
        <v>641</v>
      </c>
      <c r="D262" s="294" t="s">
        <v>149</v>
      </c>
      <c r="E262" s="337" t="s">
        <v>1482</v>
      </c>
      <c r="F262" s="41">
        <v>9</v>
      </c>
      <c r="G262" s="627" t="s">
        <v>299</v>
      </c>
      <c r="H262" s="294" t="s">
        <v>14</v>
      </c>
      <c r="I262" s="627" t="s">
        <v>473</v>
      </c>
      <c r="J262" s="627" t="s">
        <v>197</v>
      </c>
      <c r="K262" s="39" t="s">
        <v>749</v>
      </c>
      <c r="L262" s="294" t="s">
        <v>1871</v>
      </c>
      <c r="M262" s="623">
        <v>0</v>
      </c>
      <c r="N262" s="294" t="s">
        <v>859</v>
      </c>
      <c r="O262" s="41" t="s">
        <v>1911</v>
      </c>
      <c r="P262" s="334">
        <v>0</v>
      </c>
      <c r="Q262" s="334">
        <v>0</v>
      </c>
      <c r="R262" s="158" t="e">
        <f t="shared" si="10"/>
        <v>#DIV/0!</v>
      </c>
      <c r="S262" s="106" t="e">
        <f t="shared" si="11"/>
        <v>#DIV/0!</v>
      </c>
      <c r="T262" s="338" t="s">
        <v>1916</v>
      </c>
      <c r="U262" s="74"/>
      <c r="V262" s="74"/>
      <c r="W262" s="74"/>
      <c r="X262" s="74"/>
      <c r="Y262" s="74"/>
      <c r="Z262" s="74"/>
      <c r="AA262" s="74"/>
      <c r="AB262" s="74"/>
      <c r="AC262" s="74"/>
      <c r="AD262" s="21"/>
      <c r="AE262" s="21"/>
      <c r="AF262" s="21"/>
      <c r="AG262" s="21"/>
      <c r="AH262" s="21"/>
      <c r="AI262" s="21"/>
    </row>
    <row r="263" spans="1:35">
      <c r="A263" s="52" t="s">
        <v>109</v>
      </c>
      <c r="B263" s="627">
        <v>2023</v>
      </c>
      <c r="C263" s="122" t="s">
        <v>641</v>
      </c>
      <c r="D263" s="294" t="s">
        <v>149</v>
      </c>
      <c r="E263" s="337" t="s">
        <v>1482</v>
      </c>
      <c r="F263" s="41">
        <v>9</v>
      </c>
      <c r="G263" s="627" t="s">
        <v>301</v>
      </c>
      <c r="H263" s="294" t="s">
        <v>14</v>
      </c>
      <c r="I263" s="627" t="s">
        <v>473</v>
      </c>
      <c r="J263" s="627" t="s">
        <v>197</v>
      </c>
      <c r="K263" s="39" t="s">
        <v>749</v>
      </c>
      <c r="L263" s="294" t="s">
        <v>1871</v>
      </c>
      <c r="M263" s="44" t="s">
        <v>1872</v>
      </c>
      <c r="N263" s="294" t="s">
        <v>859</v>
      </c>
      <c r="O263" s="41" t="s">
        <v>1911</v>
      </c>
      <c r="P263" s="334">
        <v>317</v>
      </c>
      <c r="Q263" s="334">
        <v>10</v>
      </c>
      <c r="R263" s="158" t="str">
        <f t="shared" si="10"/>
        <v>N/A</v>
      </c>
      <c r="S263" s="106" t="str">
        <f t="shared" si="11"/>
        <v>N/A</v>
      </c>
      <c r="T263" s="152"/>
      <c r="U263" s="74"/>
      <c r="V263" s="74"/>
      <c r="W263" s="74"/>
      <c r="X263" s="74"/>
      <c r="Y263" s="74"/>
      <c r="Z263" s="74"/>
      <c r="AA263" s="74"/>
      <c r="AB263" s="74"/>
      <c r="AC263" s="74"/>
      <c r="AD263" s="21"/>
      <c r="AE263" s="21"/>
      <c r="AF263" s="21"/>
      <c r="AG263" s="21"/>
      <c r="AH263" s="21"/>
      <c r="AI263" s="21"/>
    </row>
    <row r="264" spans="1:35">
      <c r="A264" s="52" t="s">
        <v>109</v>
      </c>
      <c r="B264" s="627">
        <v>2023</v>
      </c>
      <c r="C264" s="122" t="s">
        <v>641</v>
      </c>
      <c r="D264" s="294" t="s">
        <v>149</v>
      </c>
      <c r="E264" s="337" t="s">
        <v>1482</v>
      </c>
      <c r="F264" s="41">
        <v>9</v>
      </c>
      <c r="G264" s="627" t="s">
        <v>1874</v>
      </c>
      <c r="H264" s="294" t="s">
        <v>859</v>
      </c>
      <c r="I264" s="627" t="s">
        <v>473</v>
      </c>
      <c r="J264" s="627" t="s">
        <v>197</v>
      </c>
      <c r="K264" s="39" t="s">
        <v>749</v>
      </c>
      <c r="L264" s="294" t="s">
        <v>1871</v>
      </c>
      <c r="M264" s="44" t="s">
        <v>1872</v>
      </c>
      <c r="N264" s="294" t="s">
        <v>859</v>
      </c>
      <c r="O264" s="41" t="s">
        <v>1911</v>
      </c>
      <c r="P264" s="334">
        <v>317</v>
      </c>
      <c r="Q264" s="334">
        <v>10</v>
      </c>
      <c r="R264" s="158" t="str">
        <f t="shared" ref="R264:R327" si="12">IF(M264="N/A","N/A", P264/M264*100)</f>
        <v>N/A</v>
      </c>
      <c r="S264" s="106" t="str">
        <f t="shared" ref="S264:S327" si="13">IF(M264="N/A","N/A",IF(OR(R264&lt;90,R264&gt;150),"X",""))</f>
        <v>N/A</v>
      </c>
      <c r="T264" s="152"/>
      <c r="U264" s="74"/>
      <c r="V264" s="74"/>
      <c r="W264" s="74"/>
      <c r="X264" s="74"/>
      <c r="Y264" s="74"/>
      <c r="Z264" s="74"/>
      <c r="AA264" s="74"/>
      <c r="AB264" s="74"/>
      <c r="AC264" s="74"/>
      <c r="AD264" s="21"/>
      <c r="AE264" s="21"/>
      <c r="AF264" s="21"/>
      <c r="AG264" s="21"/>
      <c r="AH264" s="21"/>
      <c r="AI264" s="21"/>
    </row>
    <row r="265" spans="1:35">
      <c r="A265" s="52" t="s">
        <v>109</v>
      </c>
      <c r="B265" s="627">
        <v>2023</v>
      </c>
      <c r="C265" s="122" t="s">
        <v>641</v>
      </c>
      <c r="D265" s="294" t="s">
        <v>149</v>
      </c>
      <c r="E265" s="337" t="s">
        <v>1485</v>
      </c>
      <c r="F265" s="41" t="s">
        <v>1345</v>
      </c>
      <c r="G265" s="627" t="s">
        <v>299</v>
      </c>
      <c r="H265" s="294" t="s">
        <v>859</v>
      </c>
      <c r="I265" s="627" t="s">
        <v>475</v>
      </c>
      <c r="J265" s="627" t="s">
        <v>199</v>
      </c>
      <c r="K265" s="281" t="s">
        <v>1876</v>
      </c>
      <c r="L265" s="294" t="s">
        <v>1877</v>
      </c>
      <c r="M265" s="294">
        <v>0</v>
      </c>
      <c r="N265" s="294" t="s">
        <v>859</v>
      </c>
      <c r="O265" s="41"/>
      <c r="P265" s="334">
        <v>0</v>
      </c>
      <c r="Q265" s="334">
        <v>0</v>
      </c>
      <c r="R265" s="158" t="e">
        <f t="shared" si="12"/>
        <v>#DIV/0!</v>
      </c>
      <c r="S265" s="106" t="e">
        <f t="shared" si="13"/>
        <v>#DIV/0!</v>
      </c>
      <c r="T265" s="342" t="s">
        <v>1919</v>
      </c>
      <c r="U265" s="74"/>
      <c r="V265" s="74"/>
      <c r="W265" s="74"/>
      <c r="X265" s="74"/>
      <c r="Y265" s="74"/>
      <c r="Z265" s="74"/>
      <c r="AA265" s="74"/>
      <c r="AB265" s="74"/>
      <c r="AC265" s="74"/>
      <c r="AD265" s="74"/>
      <c r="AE265" s="74"/>
      <c r="AF265" s="74"/>
      <c r="AG265" s="74"/>
      <c r="AH265" s="74"/>
      <c r="AI265" s="74"/>
    </row>
    <row r="266" spans="1:35">
      <c r="A266" s="52" t="s">
        <v>109</v>
      </c>
      <c r="B266" s="627">
        <v>2023</v>
      </c>
      <c r="C266" s="122" t="s">
        <v>641</v>
      </c>
      <c r="D266" s="294" t="s">
        <v>149</v>
      </c>
      <c r="E266" s="337" t="s">
        <v>1485</v>
      </c>
      <c r="F266" s="41" t="s">
        <v>1345</v>
      </c>
      <c r="G266" s="627" t="s">
        <v>301</v>
      </c>
      <c r="H266" s="294" t="s">
        <v>859</v>
      </c>
      <c r="I266" s="627" t="s">
        <v>475</v>
      </c>
      <c r="J266" s="627" t="s">
        <v>199</v>
      </c>
      <c r="K266" s="281" t="s">
        <v>1876</v>
      </c>
      <c r="L266" s="294" t="s">
        <v>1877</v>
      </c>
      <c r="M266" s="294">
        <v>0</v>
      </c>
      <c r="N266" s="294" t="s">
        <v>859</v>
      </c>
      <c r="O266" s="41"/>
      <c r="P266" s="334">
        <v>0</v>
      </c>
      <c r="Q266" s="334">
        <v>0</v>
      </c>
      <c r="R266" s="158" t="e">
        <f t="shared" si="12"/>
        <v>#DIV/0!</v>
      </c>
      <c r="S266" s="106" t="e">
        <f t="shared" si="13"/>
        <v>#DIV/0!</v>
      </c>
      <c r="T266" s="342" t="s">
        <v>1919</v>
      </c>
      <c r="U266" s="74"/>
      <c r="V266" s="74"/>
      <c r="W266" s="74"/>
      <c r="X266" s="74"/>
      <c r="Y266" s="74"/>
      <c r="Z266" s="74"/>
      <c r="AA266" s="74"/>
      <c r="AB266" s="74"/>
      <c r="AC266" s="74"/>
      <c r="AD266" s="21"/>
      <c r="AE266" s="21"/>
      <c r="AF266" s="21"/>
      <c r="AG266" s="21"/>
      <c r="AH266" s="21"/>
      <c r="AI266" s="21"/>
    </row>
    <row r="267" spans="1:35">
      <c r="A267" s="52" t="s">
        <v>109</v>
      </c>
      <c r="B267" s="627">
        <v>2023</v>
      </c>
      <c r="C267" s="122" t="s">
        <v>641</v>
      </c>
      <c r="D267" s="294" t="s">
        <v>149</v>
      </c>
      <c r="E267" s="337" t="s">
        <v>1485</v>
      </c>
      <c r="F267" s="41" t="s">
        <v>1345</v>
      </c>
      <c r="G267" s="627" t="s">
        <v>1874</v>
      </c>
      <c r="H267" s="294" t="s">
        <v>859</v>
      </c>
      <c r="I267" s="627" t="s">
        <v>475</v>
      </c>
      <c r="J267" s="627" t="s">
        <v>199</v>
      </c>
      <c r="K267" s="281" t="s">
        <v>1876</v>
      </c>
      <c r="L267" s="294" t="s">
        <v>1877</v>
      </c>
      <c r="M267" s="294">
        <v>0</v>
      </c>
      <c r="N267" s="294" t="s">
        <v>859</v>
      </c>
      <c r="O267" s="41"/>
      <c r="P267" s="334">
        <v>0</v>
      </c>
      <c r="Q267" s="334">
        <v>0</v>
      </c>
      <c r="R267" s="158" t="e">
        <f t="shared" si="12"/>
        <v>#DIV/0!</v>
      </c>
      <c r="S267" s="106" t="e">
        <f t="shared" si="13"/>
        <v>#DIV/0!</v>
      </c>
      <c r="T267" s="342" t="s">
        <v>1919</v>
      </c>
      <c r="U267" s="74"/>
      <c r="V267" s="74"/>
      <c r="W267" s="74"/>
      <c r="X267" s="74"/>
      <c r="Y267" s="74"/>
      <c r="Z267" s="74"/>
      <c r="AA267" s="74"/>
      <c r="AB267" s="74"/>
      <c r="AC267" s="74"/>
      <c r="AD267" s="21"/>
      <c r="AE267" s="21"/>
      <c r="AF267" s="21"/>
      <c r="AG267" s="21"/>
      <c r="AH267" s="21"/>
      <c r="AI267" s="21"/>
    </row>
    <row r="268" spans="1:35">
      <c r="A268" s="52" t="s">
        <v>109</v>
      </c>
      <c r="B268" s="627">
        <v>2023</v>
      </c>
      <c r="C268" s="122" t="s">
        <v>641</v>
      </c>
      <c r="D268" s="294" t="s">
        <v>149</v>
      </c>
      <c r="E268" s="337" t="s">
        <v>1485</v>
      </c>
      <c r="F268" s="41" t="s">
        <v>1345</v>
      </c>
      <c r="G268" s="627" t="s">
        <v>299</v>
      </c>
      <c r="H268" s="294" t="s">
        <v>859</v>
      </c>
      <c r="I268" s="627" t="s">
        <v>473</v>
      </c>
      <c r="J268" s="627" t="s">
        <v>197</v>
      </c>
      <c r="K268" s="39" t="s">
        <v>716</v>
      </c>
      <c r="L268" s="294" t="s">
        <v>1871</v>
      </c>
      <c r="M268" s="623">
        <v>0</v>
      </c>
      <c r="N268" s="294" t="s">
        <v>859</v>
      </c>
      <c r="O268" s="41" t="s">
        <v>1950</v>
      </c>
      <c r="P268" s="334">
        <v>0</v>
      </c>
      <c r="Q268" s="334">
        <v>0</v>
      </c>
      <c r="R268" s="158" t="e">
        <f t="shared" si="12"/>
        <v>#DIV/0!</v>
      </c>
      <c r="S268" s="106" t="e">
        <f t="shared" si="13"/>
        <v>#DIV/0!</v>
      </c>
      <c r="T268" s="336" t="s">
        <v>1916</v>
      </c>
      <c r="U268" s="74"/>
      <c r="V268" s="74"/>
      <c r="W268" s="74"/>
      <c r="X268" s="74"/>
      <c r="Y268" s="74"/>
      <c r="Z268" s="74"/>
      <c r="AA268" s="74"/>
      <c r="AB268" s="74"/>
      <c r="AC268" s="74"/>
      <c r="AD268" s="21"/>
      <c r="AE268" s="21"/>
      <c r="AF268" s="21"/>
      <c r="AG268" s="21"/>
      <c r="AH268" s="21"/>
      <c r="AI268" s="21"/>
    </row>
    <row r="269" spans="1:35">
      <c r="A269" s="52" t="s">
        <v>109</v>
      </c>
      <c r="B269" s="627">
        <v>2023</v>
      </c>
      <c r="C269" s="122" t="s">
        <v>641</v>
      </c>
      <c r="D269" s="294" t="s">
        <v>149</v>
      </c>
      <c r="E269" s="337" t="s">
        <v>1485</v>
      </c>
      <c r="F269" s="41" t="s">
        <v>1345</v>
      </c>
      <c r="G269" s="627" t="s">
        <v>301</v>
      </c>
      <c r="H269" s="294" t="s">
        <v>859</v>
      </c>
      <c r="I269" s="627" t="s">
        <v>473</v>
      </c>
      <c r="J269" s="627" t="s">
        <v>197</v>
      </c>
      <c r="K269" s="39" t="s">
        <v>716</v>
      </c>
      <c r="L269" s="294" t="s">
        <v>1871</v>
      </c>
      <c r="M269" s="44" t="s">
        <v>1872</v>
      </c>
      <c r="N269" s="294" t="s">
        <v>859</v>
      </c>
      <c r="O269" s="41" t="s">
        <v>1910</v>
      </c>
      <c r="P269" s="334">
        <v>67</v>
      </c>
      <c r="Q269" s="334">
        <v>20</v>
      </c>
      <c r="R269" s="158" t="str">
        <f t="shared" si="12"/>
        <v>N/A</v>
      </c>
      <c r="S269" s="106" t="str">
        <f t="shared" si="13"/>
        <v>N/A</v>
      </c>
      <c r="T269" s="481"/>
      <c r="U269" s="74"/>
      <c r="V269" s="74"/>
      <c r="W269" s="74"/>
      <c r="X269" s="74"/>
      <c r="Y269" s="74"/>
      <c r="Z269" s="74"/>
      <c r="AA269" s="74"/>
      <c r="AB269" s="74"/>
      <c r="AC269" s="74"/>
      <c r="AD269" s="21"/>
      <c r="AE269" s="21"/>
      <c r="AF269" s="21"/>
      <c r="AG269" s="21"/>
      <c r="AH269" s="21"/>
      <c r="AI269" s="21"/>
    </row>
    <row r="270" spans="1:35">
      <c r="A270" s="52" t="s">
        <v>109</v>
      </c>
      <c r="B270" s="627">
        <v>2023</v>
      </c>
      <c r="C270" s="122" t="s">
        <v>641</v>
      </c>
      <c r="D270" s="294" t="s">
        <v>149</v>
      </c>
      <c r="E270" s="337" t="s">
        <v>1485</v>
      </c>
      <c r="F270" s="41" t="s">
        <v>1345</v>
      </c>
      <c r="G270" s="627" t="s">
        <v>1874</v>
      </c>
      <c r="H270" s="294" t="s">
        <v>859</v>
      </c>
      <c r="I270" s="627" t="s">
        <v>473</v>
      </c>
      <c r="J270" s="627" t="s">
        <v>197</v>
      </c>
      <c r="K270" s="39" t="s">
        <v>716</v>
      </c>
      <c r="L270" s="294" t="s">
        <v>1871</v>
      </c>
      <c r="M270" s="44" t="s">
        <v>1872</v>
      </c>
      <c r="N270" s="294" t="s">
        <v>859</v>
      </c>
      <c r="O270" s="41" t="s">
        <v>1910</v>
      </c>
      <c r="P270" s="334">
        <v>66</v>
      </c>
      <c r="Q270" s="334">
        <v>20</v>
      </c>
      <c r="R270" s="158" t="str">
        <f t="shared" si="12"/>
        <v>N/A</v>
      </c>
      <c r="S270" s="106" t="str">
        <f t="shared" si="13"/>
        <v>N/A</v>
      </c>
      <c r="T270" s="477"/>
      <c r="U270" s="74"/>
      <c r="V270" s="74"/>
      <c r="W270" s="74"/>
      <c r="X270" s="74"/>
      <c r="Y270" s="74"/>
      <c r="Z270" s="74"/>
      <c r="AA270" s="74"/>
      <c r="AB270" s="74"/>
      <c r="AC270" s="74"/>
      <c r="AD270" s="74"/>
      <c r="AE270" s="74"/>
      <c r="AF270" s="74"/>
      <c r="AG270" s="74"/>
      <c r="AH270" s="74"/>
      <c r="AI270" s="74"/>
    </row>
    <row r="271" spans="1:35">
      <c r="A271" s="52" t="s">
        <v>109</v>
      </c>
      <c r="B271" s="627">
        <v>2023</v>
      </c>
      <c r="C271" s="122" t="s">
        <v>641</v>
      </c>
      <c r="D271" s="294" t="s">
        <v>149</v>
      </c>
      <c r="E271" s="337" t="s">
        <v>1485</v>
      </c>
      <c r="F271" s="41" t="s">
        <v>1345</v>
      </c>
      <c r="G271" s="627" t="s">
        <v>299</v>
      </c>
      <c r="H271" s="294" t="s">
        <v>859</v>
      </c>
      <c r="I271" s="627" t="s">
        <v>473</v>
      </c>
      <c r="J271" s="627" t="s">
        <v>197</v>
      </c>
      <c r="K271" s="39" t="s">
        <v>749</v>
      </c>
      <c r="L271" s="294" t="s">
        <v>1871</v>
      </c>
      <c r="M271" s="623">
        <v>0</v>
      </c>
      <c r="N271" s="294" t="s">
        <v>859</v>
      </c>
      <c r="O271" s="41" t="s">
        <v>1951</v>
      </c>
      <c r="P271" s="334">
        <v>0</v>
      </c>
      <c r="Q271" s="334">
        <v>0</v>
      </c>
      <c r="R271" s="158" t="e">
        <f t="shared" si="12"/>
        <v>#DIV/0!</v>
      </c>
      <c r="S271" s="106" t="e">
        <f t="shared" si="13"/>
        <v>#DIV/0!</v>
      </c>
      <c r="T271" s="336" t="s">
        <v>1916</v>
      </c>
      <c r="U271" s="74"/>
      <c r="V271" s="74"/>
      <c r="W271" s="74"/>
      <c r="X271" s="74"/>
      <c r="Y271" s="74"/>
      <c r="Z271" s="74"/>
      <c r="AA271" s="74"/>
      <c r="AB271" s="74"/>
      <c r="AC271" s="74"/>
      <c r="AD271" s="21"/>
      <c r="AE271" s="21"/>
      <c r="AF271" s="21"/>
      <c r="AG271" s="21"/>
      <c r="AH271" s="21"/>
      <c r="AI271" s="21"/>
    </row>
    <row r="272" spans="1:35">
      <c r="A272" s="52" t="s">
        <v>109</v>
      </c>
      <c r="B272" s="627">
        <v>2023</v>
      </c>
      <c r="C272" s="122" t="s">
        <v>641</v>
      </c>
      <c r="D272" s="294" t="s">
        <v>149</v>
      </c>
      <c r="E272" s="337" t="s">
        <v>1485</v>
      </c>
      <c r="F272" s="41" t="s">
        <v>1345</v>
      </c>
      <c r="G272" s="627" t="s">
        <v>301</v>
      </c>
      <c r="H272" s="294" t="s">
        <v>859</v>
      </c>
      <c r="I272" s="627" t="s">
        <v>473</v>
      </c>
      <c r="J272" s="627" t="s">
        <v>197</v>
      </c>
      <c r="K272" s="39" t="s">
        <v>749</v>
      </c>
      <c r="L272" s="294" t="s">
        <v>1871</v>
      </c>
      <c r="M272" s="44" t="s">
        <v>1872</v>
      </c>
      <c r="N272" s="294" t="s">
        <v>859</v>
      </c>
      <c r="O272" s="41" t="s">
        <v>1911</v>
      </c>
      <c r="P272" s="334">
        <v>151</v>
      </c>
      <c r="Q272" s="334">
        <v>19</v>
      </c>
      <c r="R272" s="158" t="str">
        <f t="shared" si="12"/>
        <v>N/A</v>
      </c>
      <c r="S272" s="106" t="str">
        <f t="shared" si="13"/>
        <v>N/A</v>
      </c>
      <c r="T272" s="478"/>
      <c r="U272" s="74"/>
      <c r="V272" s="74"/>
      <c r="W272" s="74"/>
      <c r="X272" s="74"/>
      <c r="Y272" s="74"/>
      <c r="Z272" s="74"/>
      <c r="AA272" s="74"/>
      <c r="AB272" s="74"/>
      <c r="AC272" s="74"/>
      <c r="AD272" s="21"/>
      <c r="AE272" s="21"/>
      <c r="AF272" s="21"/>
      <c r="AG272" s="21"/>
      <c r="AH272" s="21"/>
      <c r="AI272" s="21"/>
    </row>
    <row r="273" spans="1:35">
      <c r="A273" s="52" t="s">
        <v>109</v>
      </c>
      <c r="B273" s="627">
        <v>2023</v>
      </c>
      <c r="C273" s="122" t="s">
        <v>641</v>
      </c>
      <c r="D273" s="294" t="s">
        <v>149</v>
      </c>
      <c r="E273" s="337" t="s">
        <v>1485</v>
      </c>
      <c r="F273" s="41" t="s">
        <v>1345</v>
      </c>
      <c r="G273" s="627" t="s">
        <v>1874</v>
      </c>
      <c r="H273" s="294" t="s">
        <v>859</v>
      </c>
      <c r="I273" s="627" t="s">
        <v>473</v>
      </c>
      <c r="J273" s="627" t="s">
        <v>197</v>
      </c>
      <c r="K273" s="39" t="s">
        <v>749</v>
      </c>
      <c r="L273" s="294" t="s">
        <v>1871</v>
      </c>
      <c r="M273" s="44" t="s">
        <v>1872</v>
      </c>
      <c r="N273" s="294" t="s">
        <v>859</v>
      </c>
      <c r="O273" s="267" t="s">
        <v>1911</v>
      </c>
      <c r="P273" s="334">
        <v>148</v>
      </c>
      <c r="Q273" s="334">
        <v>19</v>
      </c>
      <c r="R273" s="158" t="str">
        <f t="shared" si="12"/>
        <v>N/A</v>
      </c>
      <c r="S273" s="106" t="str">
        <f t="shared" si="13"/>
        <v>N/A</v>
      </c>
      <c r="T273" s="483"/>
      <c r="U273" s="74"/>
      <c r="V273" s="74"/>
      <c r="W273" s="74"/>
      <c r="X273" s="74"/>
      <c r="Y273" s="74"/>
      <c r="Z273" s="74"/>
      <c r="AA273" s="74"/>
      <c r="AB273" s="74"/>
      <c r="AC273" s="74"/>
      <c r="AD273" s="21"/>
      <c r="AE273" s="21"/>
      <c r="AF273" s="21"/>
      <c r="AG273" s="21"/>
      <c r="AH273" s="21"/>
      <c r="AI273" s="21"/>
    </row>
    <row r="274" spans="1:35">
      <c r="A274" s="52" t="s">
        <v>109</v>
      </c>
      <c r="B274" s="627">
        <v>2023</v>
      </c>
      <c r="C274" s="122" t="s">
        <v>641</v>
      </c>
      <c r="D274" s="294" t="s">
        <v>149</v>
      </c>
      <c r="E274" s="337" t="s">
        <v>1487</v>
      </c>
      <c r="F274" s="41">
        <v>9</v>
      </c>
      <c r="G274" s="627" t="s">
        <v>297</v>
      </c>
      <c r="H274" s="294" t="s">
        <v>859</v>
      </c>
      <c r="I274" s="627" t="s">
        <v>475</v>
      </c>
      <c r="J274" s="627" t="s">
        <v>199</v>
      </c>
      <c r="K274" s="281" t="s">
        <v>1876</v>
      </c>
      <c r="L274" s="294" t="s">
        <v>1877</v>
      </c>
      <c r="M274" s="294">
        <v>50</v>
      </c>
      <c r="N274" s="293" t="s">
        <v>859</v>
      </c>
      <c r="O274" s="41" t="s">
        <v>1952</v>
      </c>
      <c r="P274" s="334"/>
      <c r="Q274" s="334"/>
      <c r="R274" s="158">
        <f t="shared" si="12"/>
        <v>0</v>
      </c>
      <c r="S274" s="106" t="str">
        <f t="shared" si="13"/>
        <v>X</v>
      </c>
      <c r="T274" s="483" t="s">
        <v>1953</v>
      </c>
      <c r="U274" s="21"/>
      <c r="V274" s="21"/>
      <c r="W274" s="21"/>
      <c r="X274" s="21"/>
      <c r="Y274" s="21"/>
      <c r="Z274" s="21"/>
      <c r="AA274" s="21"/>
      <c r="AB274" s="21"/>
      <c r="AC274" s="21"/>
      <c r="AD274" s="21"/>
      <c r="AE274" s="21"/>
      <c r="AF274" s="21"/>
      <c r="AG274" s="21"/>
      <c r="AH274" s="21"/>
      <c r="AI274" s="21"/>
    </row>
    <row r="275" spans="1:35">
      <c r="A275" s="52" t="s">
        <v>109</v>
      </c>
      <c r="B275" s="627">
        <v>2023</v>
      </c>
      <c r="C275" s="122" t="s">
        <v>641</v>
      </c>
      <c r="D275" s="294" t="s">
        <v>149</v>
      </c>
      <c r="E275" s="337" t="s">
        <v>1487</v>
      </c>
      <c r="F275" s="41">
        <v>9</v>
      </c>
      <c r="G275" s="627" t="s">
        <v>299</v>
      </c>
      <c r="H275" s="294" t="s">
        <v>14</v>
      </c>
      <c r="I275" s="627" t="s">
        <v>475</v>
      </c>
      <c r="J275" s="627" t="s">
        <v>199</v>
      </c>
      <c r="K275" s="281" t="s">
        <v>1876</v>
      </c>
      <c r="L275" s="294" t="s">
        <v>1877</v>
      </c>
      <c r="M275" s="294">
        <v>50</v>
      </c>
      <c r="N275" s="293" t="s">
        <v>859</v>
      </c>
      <c r="O275" s="41" t="s">
        <v>1952</v>
      </c>
      <c r="P275" s="334"/>
      <c r="Q275" s="334"/>
      <c r="R275" s="158">
        <f t="shared" si="12"/>
        <v>0</v>
      </c>
      <c r="S275" s="106" t="str">
        <f t="shared" si="13"/>
        <v>X</v>
      </c>
      <c r="T275" s="483" t="s">
        <v>1953</v>
      </c>
      <c r="U275" s="74"/>
      <c r="V275" s="74"/>
      <c r="W275" s="74"/>
      <c r="X275" s="74"/>
      <c r="Y275" s="74"/>
      <c r="Z275" s="74"/>
      <c r="AA275" s="74"/>
      <c r="AB275" s="74"/>
      <c r="AC275" s="74"/>
      <c r="AD275" s="74"/>
      <c r="AE275" s="74"/>
      <c r="AF275" s="74"/>
      <c r="AG275" s="74"/>
      <c r="AH275" s="74"/>
      <c r="AI275" s="74"/>
    </row>
    <row r="276" spans="1:35">
      <c r="A276" s="52" t="s">
        <v>109</v>
      </c>
      <c r="B276" s="627">
        <v>2023</v>
      </c>
      <c r="C276" s="122" t="s">
        <v>641</v>
      </c>
      <c r="D276" s="294" t="s">
        <v>149</v>
      </c>
      <c r="E276" s="337" t="s">
        <v>1487</v>
      </c>
      <c r="F276" s="41">
        <v>9</v>
      </c>
      <c r="G276" s="627" t="s">
        <v>301</v>
      </c>
      <c r="H276" s="294" t="s">
        <v>859</v>
      </c>
      <c r="I276" s="627" t="s">
        <v>475</v>
      </c>
      <c r="J276" s="627" t="s">
        <v>199</v>
      </c>
      <c r="K276" s="281" t="s">
        <v>1876</v>
      </c>
      <c r="L276" s="294" t="s">
        <v>1877</v>
      </c>
      <c r="M276" s="294">
        <v>50</v>
      </c>
      <c r="N276" s="293" t="s">
        <v>859</v>
      </c>
      <c r="O276" s="41" t="s">
        <v>1952</v>
      </c>
      <c r="P276" s="334"/>
      <c r="Q276" s="334"/>
      <c r="R276" s="158">
        <f t="shared" si="12"/>
        <v>0</v>
      </c>
      <c r="S276" s="106" t="str">
        <f t="shared" si="13"/>
        <v>X</v>
      </c>
      <c r="T276" s="483" t="s">
        <v>1953</v>
      </c>
      <c r="U276" s="74"/>
      <c r="V276" s="74"/>
      <c r="W276" s="74"/>
      <c r="X276" s="74"/>
      <c r="Y276" s="74"/>
      <c r="Z276" s="74"/>
      <c r="AA276" s="74"/>
      <c r="AB276" s="74"/>
      <c r="AC276" s="74"/>
      <c r="AD276" s="21"/>
      <c r="AE276" s="21"/>
      <c r="AF276" s="21"/>
      <c r="AG276" s="21"/>
      <c r="AH276" s="21"/>
      <c r="AI276" s="21"/>
    </row>
    <row r="277" spans="1:35">
      <c r="A277" s="52" t="s">
        <v>109</v>
      </c>
      <c r="B277" s="627">
        <v>2023</v>
      </c>
      <c r="C277" s="122" t="s">
        <v>641</v>
      </c>
      <c r="D277" s="294" t="s">
        <v>149</v>
      </c>
      <c r="E277" s="337" t="s">
        <v>1487</v>
      </c>
      <c r="F277" s="41">
        <v>9</v>
      </c>
      <c r="G277" s="627" t="s">
        <v>1874</v>
      </c>
      <c r="H277" s="294" t="s">
        <v>859</v>
      </c>
      <c r="I277" s="627" t="s">
        <v>475</v>
      </c>
      <c r="J277" s="627" t="s">
        <v>199</v>
      </c>
      <c r="K277" s="281" t="s">
        <v>1876</v>
      </c>
      <c r="L277" s="294" t="s">
        <v>1877</v>
      </c>
      <c r="M277" s="294">
        <v>50</v>
      </c>
      <c r="N277" s="293" t="s">
        <v>859</v>
      </c>
      <c r="O277" s="41" t="s">
        <v>1952</v>
      </c>
      <c r="P277" s="334"/>
      <c r="Q277" s="334"/>
      <c r="R277" s="158">
        <f t="shared" si="12"/>
        <v>0</v>
      </c>
      <c r="S277" s="106" t="str">
        <f t="shared" si="13"/>
        <v>X</v>
      </c>
      <c r="T277" s="483" t="s">
        <v>1953</v>
      </c>
      <c r="U277" s="74"/>
      <c r="V277" s="74"/>
      <c r="W277" s="74"/>
      <c r="X277" s="74"/>
      <c r="Y277" s="74"/>
      <c r="Z277" s="74"/>
      <c r="AA277" s="74"/>
      <c r="AB277" s="74"/>
      <c r="AC277" s="74"/>
      <c r="AD277" s="21"/>
      <c r="AE277" s="21"/>
      <c r="AF277" s="21"/>
      <c r="AG277" s="21"/>
      <c r="AH277" s="21"/>
      <c r="AI277" s="21"/>
    </row>
    <row r="278" spans="1:35">
      <c r="A278" s="52" t="s">
        <v>109</v>
      </c>
      <c r="B278" s="627">
        <v>2023</v>
      </c>
      <c r="C278" s="122" t="s">
        <v>641</v>
      </c>
      <c r="D278" s="294" t="s">
        <v>149</v>
      </c>
      <c r="E278" s="337" t="s">
        <v>1491</v>
      </c>
      <c r="F278" s="41" t="s">
        <v>1425</v>
      </c>
      <c r="G278" s="627" t="s">
        <v>299</v>
      </c>
      <c r="H278" s="294" t="s">
        <v>859</v>
      </c>
      <c r="I278" s="627" t="s">
        <v>475</v>
      </c>
      <c r="J278" s="627" t="s">
        <v>199</v>
      </c>
      <c r="K278" s="281" t="s">
        <v>1876</v>
      </c>
      <c r="L278" s="294" t="s">
        <v>1877</v>
      </c>
      <c r="M278" s="294">
        <v>600</v>
      </c>
      <c r="N278" s="294" t="s">
        <v>859</v>
      </c>
      <c r="O278" s="52"/>
      <c r="P278" s="334">
        <v>1787</v>
      </c>
      <c r="Q278" s="334">
        <v>8</v>
      </c>
      <c r="R278" s="158">
        <f t="shared" si="12"/>
        <v>297.83333333333337</v>
      </c>
      <c r="S278" s="106" t="str">
        <f t="shared" si="13"/>
        <v>X</v>
      </c>
      <c r="T278" s="481" t="s">
        <v>1954</v>
      </c>
      <c r="U278" s="74"/>
      <c r="V278" s="74"/>
      <c r="W278" s="74"/>
      <c r="X278" s="74"/>
      <c r="Y278" s="74"/>
      <c r="Z278" s="74"/>
      <c r="AA278" s="74"/>
      <c r="AB278" s="74"/>
      <c r="AC278" s="74"/>
      <c r="AD278" s="21"/>
      <c r="AE278" s="21"/>
      <c r="AF278" s="21"/>
      <c r="AG278" s="21"/>
      <c r="AH278" s="21"/>
      <c r="AI278" s="21"/>
    </row>
    <row r="279" spans="1:35">
      <c r="A279" s="52" t="s">
        <v>109</v>
      </c>
      <c r="B279" s="627">
        <v>2023</v>
      </c>
      <c r="C279" s="122" t="s">
        <v>641</v>
      </c>
      <c r="D279" s="294" t="s">
        <v>149</v>
      </c>
      <c r="E279" s="337" t="s">
        <v>1491</v>
      </c>
      <c r="F279" s="41" t="s">
        <v>1425</v>
      </c>
      <c r="G279" s="627" t="s">
        <v>301</v>
      </c>
      <c r="H279" s="294" t="s">
        <v>859</v>
      </c>
      <c r="I279" s="627" t="s">
        <v>475</v>
      </c>
      <c r="J279" s="627" t="s">
        <v>199</v>
      </c>
      <c r="K279" s="281" t="s">
        <v>1876</v>
      </c>
      <c r="L279" s="294" t="s">
        <v>1877</v>
      </c>
      <c r="M279" s="294">
        <v>600</v>
      </c>
      <c r="N279" s="294" t="s">
        <v>859</v>
      </c>
      <c r="O279" s="41"/>
      <c r="P279" s="334">
        <v>1794</v>
      </c>
      <c r="Q279" s="334">
        <v>8</v>
      </c>
      <c r="R279" s="158">
        <f t="shared" si="12"/>
        <v>299</v>
      </c>
      <c r="S279" s="106" t="str">
        <f t="shared" si="13"/>
        <v>X</v>
      </c>
      <c r="T279" s="152" t="s">
        <v>1954</v>
      </c>
      <c r="U279" s="74"/>
      <c r="V279" s="74"/>
      <c r="W279" s="74"/>
      <c r="X279" s="74"/>
      <c r="Y279" s="74"/>
      <c r="Z279" s="74"/>
      <c r="AA279" s="74"/>
      <c r="AB279" s="74"/>
      <c r="AC279" s="74"/>
      <c r="AD279" s="21"/>
      <c r="AE279" s="21"/>
      <c r="AF279" s="21"/>
      <c r="AG279" s="21"/>
      <c r="AH279" s="21"/>
      <c r="AI279" s="21"/>
    </row>
    <row r="280" spans="1:35">
      <c r="A280" s="52" t="s">
        <v>109</v>
      </c>
      <c r="B280" s="627">
        <v>2023</v>
      </c>
      <c r="C280" s="122" t="s">
        <v>641</v>
      </c>
      <c r="D280" s="294" t="s">
        <v>149</v>
      </c>
      <c r="E280" s="337" t="s">
        <v>1491</v>
      </c>
      <c r="F280" s="41" t="s">
        <v>1425</v>
      </c>
      <c r="G280" s="627" t="s">
        <v>1874</v>
      </c>
      <c r="H280" s="294" t="s">
        <v>859</v>
      </c>
      <c r="I280" s="627" t="s">
        <v>475</v>
      </c>
      <c r="J280" s="627" t="s">
        <v>199</v>
      </c>
      <c r="K280" s="281" t="s">
        <v>1876</v>
      </c>
      <c r="L280" s="294" t="s">
        <v>1877</v>
      </c>
      <c r="M280" s="294">
        <v>600</v>
      </c>
      <c r="N280" s="294" t="s">
        <v>859</v>
      </c>
      <c r="O280" s="41"/>
      <c r="P280" s="334">
        <v>1241</v>
      </c>
      <c r="Q280" s="334">
        <v>8</v>
      </c>
      <c r="R280" s="158">
        <f t="shared" si="12"/>
        <v>206.83333333333334</v>
      </c>
      <c r="S280" s="106" t="str">
        <f t="shared" si="13"/>
        <v>X</v>
      </c>
      <c r="T280" s="477" t="s">
        <v>1954</v>
      </c>
      <c r="U280" s="74"/>
      <c r="V280" s="74"/>
      <c r="W280" s="74"/>
      <c r="X280" s="74"/>
      <c r="Y280" s="74"/>
      <c r="Z280" s="74"/>
      <c r="AA280" s="74"/>
      <c r="AB280" s="74"/>
      <c r="AC280" s="74"/>
      <c r="AD280" s="21"/>
      <c r="AE280" s="21"/>
      <c r="AF280" s="21"/>
      <c r="AG280" s="21"/>
      <c r="AH280" s="21"/>
      <c r="AI280" s="21"/>
    </row>
    <row r="281" spans="1:35">
      <c r="A281" s="52" t="s">
        <v>109</v>
      </c>
      <c r="B281" s="627">
        <v>2023</v>
      </c>
      <c r="C281" s="122" t="s">
        <v>641</v>
      </c>
      <c r="D281" s="294" t="s">
        <v>149</v>
      </c>
      <c r="E281" s="337" t="s">
        <v>1491</v>
      </c>
      <c r="F281" s="41" t="s">
        <v>1425</v>
      </c>
      <c r="G281" s="627" t="s">
        <v>299</v>
      </c>
      <c r="H281" s="294" t="s">
        <v>859</v>
      </c>
      <c r="I281" s="627" t="s">
        <v>473</v>
      </c>
      <c r="J281" s="627" t="s">
        <v>197</v>
      </c>
      <c r="K281" s="39" t="s">
        <v>716</v>
      </c>
      <c r="L281" s="294" t="s">
        <v>1871</v>
      </c>
      <c r="M281" s="623">
        <v>0</v>
      </c>
      <c r="N281" s="294" t="s">
        <v>859</v>
      </c>
      <c r="O281" s="41" t="s">
        <v>1950</v>
      </c>
      <c r="P281" s="334">
        <v>0</v>
      </c>
      <c r="Q281" s="334">
        <v>0</v>
      </c>
      <c r="R281" s="158" t="e">
        <f t="shared" si="12"/>
        <v>#DIV/0!</v>
      </c>
      <c r="S281" s="106" t="e">
        <f t="shared" si="13"/>
        <v>#DIV/0!</v>
      </c>
      <c r="T281" s="336" t="s">
        <v>1916</v>
      </c>
      <c r="U281" s="74"/>
      <c r="V281" s="74"/>
      <c r="W281" s="74"/>
      <c r="X281" s="74"/>
      <c r="Y281" s="74"/>
      <c r="Z281" s="74"/>
      <c r="AA281" s="74"/>
      <c r="AB281" s="74"/>
      <c r="AC281" s="74"/>
      <c r="AD281" s="21"/>
      <c r="AE281" s="21"/>
      <c r="AF281" s="21"/>
      <c r="AG281" s="21"/>
      <c r="AH281" s="21"/>
      <c r="AI281" s="21"/>
    </row>
    <row r="282" spans="1:35">
      <c r="A282" s="52" t="s">
        <v>109</v>
      </c>
      <c r="B282" s="627">
        <v>2023</v>
      </c>
      <c r="C282" s="122" t="s">
        <v>641</v>
      </c>
      <c r="D282" s="294" t="s">
        <v>149</v>
      </c>
      <c r="E282" s="337" t="s">
        <v>1491</v>
      </c>
      <c r="F282" s="41" t="s">
        <v>1425</v>
      </c>
      <c r="G282" s="627" t="s">
        <v>301</v>
      </c>
      <c r="H282" s="294" t="s">
        <v>859</v>
      </c>
      <c r="I282" s="627" t="s">
        <v>473</v>
      </c>
      <c r="J282" s="627" t="s">
        <v>197</v>
      </c>
      <c r="K282" s="39" t="s">
        <v>716</v>
      </c>
      <c r="L282" s="294" t="s">
        <v>1871</v>
      </c>
      <c r="M282" s="44" t="s">
        <v>1872</v>
      </c>
      <c r="N282" s="294" t="s">
        <v>859</v>
      </c>
      <c r="O282" s="41" t="s">
        <v>1910</v>
      </c>
      <c r="P282" s="334">
        <v>2110</v>
      </c>
      <c r="Q282" s="334">
        <v>34</v>
      </c>
      <c r="R282" s="158" t="str">
        <f t="shared" si="12"/>
        <v>N/A</v>
      </c>
      <c r="S282" s="106" t="str">
        <f t="shared" si="13"/>
        <v>N/A</v>
      </c>
      <c r="T282" s="484"/>
      <c r="U282" s="74"/>
      <c r="V282" s="74"/>
      <c r="W282" s="74"/>
      <c r="X282" s="74"/>
      <c r="Y282" s="74"/>
      <c r="Z282" s="74"/>
      <c r="AA282" s="74"/>
      <c r="AB282" s="74"/>
      <c r="AC282" s="74"/>
      <c r="AD282" s="21"/>
      <c r="AE282" s="21"/>
      <c r="AF282" s="21"/>
      <c r="AG282" s="21"/>
      <c r="AH282" s="21"/>
      <c r="AI282" s="21"/>
    </row>
    <row r="283" spans="1:35">
      <c r="A283" s="52" t="s">
        <v>109</v>
      </c>
      <c r="B283" s="627">
        <v>2023</v>
      </c>
      <c r="C283" s="122" t="s">
        <v>641</v>
      </c>
      <c r="D283" s="294" t="s">
        <v>149</v>
      </c>
      <c r="E283" s="337" t="s">
        <v>1491</v>
      </c>
      <c r="F283" s="41" t="s">
        <v>1425</v>
      </c>
      <c r="G283" s="627" t="s">
        <v>1874</v>
      </c>
      <c r="H283" s="294" t="s">
        <v>859</v>
      </c>
      <c r="I283" s="627" t="s">
        <v>473</v>
      </c>
      <c r="J283" s="627" t="s">
        <v>197</v>
      </c>
      <c r="K283" s="39" t="s">
        <v>716</v>
      </c>
      <c r="L283" s="294" t="s">
        <v>1871</v>
      </c>
      <c r="M283" s="44" t="s">
        <v>1872</v>
      </c>
      <c r="N283" s="294" t="s">
        <v>859</v>
      </c>
      <c r="O283" s="41" t="s">
        <v>1910</v>
      </c>
      <c r="P283" s="334">
        <v>2110</v>
      </c>
      <c r="Q283" s="334">
        <v>34</v>
      </c>
      <c r="R283" s="158" t="str">
        <f t="shared" si="12"/>
        <v>N/A</v>
      </c>
      <c r="S283" s="106" t="str">
        <f t="shared" si="13"/>
        <v>N/A</v>
      </c>
      <c r="T283" s="485"/>
      <c r="U283" s="74"/>
      <c r="V283" s="74"/>
      <c r="W283" s="74"/>
      <c r="X283" s="74"/>
      <c r="Y283" s="74"/>
      <c r="Z283" s="74"/>
      <c r="AA283" s="74"/>
      <c r="AB283" s="74"/>
      <c r="AC283" s="74"/>
      <c r="AD283" s="21"/>
      <c r="AE283" s="21"/>
      <c r="AF283" s="21"/>
      <c r="AG283" s="21"/>
      <c r="AH283" s="21"/>
      <c r="AI283" s="21"/>
    </row>
    <row r="284" spans="1:35">
      <c r="A284" s="52" t="s">
        <v>109</v>
      </c>
      <c r="B284" s="627">
        <v>2023</v>
      </c>
      <c r="C284" s="122" t="s">
        <v>641</v>
      </c>
      <c r="D284" s="294" t="s">
        <v>149</v>
      </c>
      <c r="E284" s="337" t="s">
        <v>1491</v>
      </c>
      <c r="F284" s="41" t="s">
        <v>1425</v>
      </c>
      <c r="G284" s="627" t="s">
        <v>299</v>
      </c>
      <c r="H284" s="294" t="s">
        <v>859</v>
      </c>
      <c r="I284" s="627" t="s">
        <v>473</v>
      </c>
      <c r="J284" s="627" t="s">
        <v>197</v>
      </c>
      <c r="K284" s="39" t="s">
        <v>749</v>
      </c>
      <c r="L284" s="294" t="s">
        <v>1871</v>
      </c>
      <c r="M284" s="623">
        <v>0</v>
      </c>
      <c r="N284" s="294" t="s">
        <v>859</v>
      </c>
      <c r="O284" s="41" t="s">
        <v>1951</v>
      </c>
      <c r="P284" s="334">
        <v>0</v>
      </c>
      <c r="Q284" s="334">
        <v>0</v>
      </c>
      <c r="R284" s="158" t="e">
        <f t="shared" si="12"/>
        <v>#DIV/0!</v>
      </c>
      <c r="S284" s="106" t="e">
        <f t="shared" si="13"/>
        <v>#DIV/0!</v>
      </c>
      <c r="T284" s="336" t="s">
        <v>1916</v>
      </c>
      <c r="U284" s="21"/>
      <c r="V284" s="21"/>
      <c r="W284" s="21"/>
      <c r="X284" s="21"/>
      <c r="Y284" s="21"/>
      <c r="Z284" s="21"/>
      <c r="AA284" s="21"/>
      <c r="AB284" s="21"/>
      <c r="AC284" s="21"/>
      <c r="AD284" s="21"/>
      <c r="AE284" s="21"/>
      <c r="AF284" s="21"/>
      <c r="AG284" s="21"/>
      <c r="AH284" s="21"/>
      <c r="AI284" s="21"/>
    </row>
    <row r="285" spans="1:35">
      <c r="A285" s="52" t="s">
        <v>109</v>
      </c>
      <c r="B285" s="627">
        <v>2023</v>
      </c>
      <c r="C285" s="122" t="s">
        <v>641</v>
      </c>
      <c r="D285" s="294" t="s">
        <v>149</v>
      </c>
      <c r="E285" s="337" t="s">
        <v>1491</v>
      </c>
      <c r="F285" s="41" t="s">
        <v>1425</v>
      </c>
      <c r="G285" s="627" t="s">
        <v>301</v>
      </c>
      <c r="H285" s="294" t="s">
        <v>859</v>
      </c>
      <c r="I285" s="627" t="s">
        <v>473</v>
      </c>
      <c r="J285" s="627" t="s">
        <v>197</v>
      </c>
      <c r="K285" s="39" t="s">
        <v>749</v>
      </c>
      <c r="L285" s="294" t="s">
        <v>1871</v>
      </c>
      <c r="M285" s="44" t="s">
        <v>1872</v>
      </c>
      <c r="N285" s="294" t="s">
        <v>859</v>
      </c>
      <c r="O285" s="41" t="s">
        <v>1911</v>
      </c>
      <c r="P285" s="334">
        <v>2106</v>
      </c>
      <c r="Q285" s="334">
        <v>33</v>
      </c>
      <c r="R285" s="158" t="str">
        <f t="shared" si="12"/>
        <v>N/A</v>
      </c>
      <c r="S285" s="106" t="str">
        <f t="shared" si="13"/>
        <v>N/A</v>
      </c>
      <c r="T285" s="484"/>
      <c r="U285" s="21"/>
      <c r="V285" s="21"/>
      <c r="W285" s="21"/>
      <c r="X285" s="21"/>
      <c r="Y285" s="21"/>
      <c r="Z285" s="21"/>
      <c r="AA285" s="21"/>
      <c r="AB285" s="21"/>
      <c r="AC285" s="21"/>
      <c r="AD285" s="21"/>
      <c r="AE285" s="21"/>
      <c r="AF285" s="21"/>
      <c r="AG285" s="21"/>
      <c r="AH285" s="21"/>
      <c r="AI285" s="21"/>
    </row>
    <row r="286" spans="1:35">
      <c r="A286" s="52" t="s">
        <v>109</v>
      </c>
      <c r="B286" s="627">
        <v>2023</v>
      </c>
      <c r="C286" s="122" t="s">
        <v>641</v>
      </c>
      <c r="D286" s="294" t="s">
        <v>149</v>
      </c>
      <c r="E286" s="337" t="s">
        <v>1491</v>
      </c>
      <c r="F286" s="41" t="s">
        <v>1425</v>
      </c>
      <c r="G286" s="627" t="s">
        <v>1874</v>
      </c>
      <c r="H286" s="294" t="s">
        <v>859</v>
      </c>
      <c r="I286" s="627" t="s">
        <v>473</v>
      </c>
      <c r="J286" s="627" t="s">
        <v>197</v>
      </c>
      <c r="K286" s="39" t="s">
        <v>749</v>
      </c>
      <c r="L286" s="294" t="s">
        <v>1871</v>
      </c>
      <c r="M286" s="44" t="s">
        <v>1872</v>
      </c>
      <c r="N286" s="294" t="s">
        <v>859</v>
      </c>
      <c r="O286" s="41" t="s">
        <v>1911</v>
      </c>
      <c r="P286" s="334">
        <v>2106</v>
      </c>
      <c r="Q286" s="334">
        <v>33</v>
      </c>
      <c r="R286" s="158" t="str">
        <f t="shared" si="12"/>
        <v>N/A</v>
      </c>
      <c r="S286" s="106" t="str">
        <f t="shared" si="13"/>
        <v>N/A</v>
      </c>
      <c r="T286" s="160"/>
      <c r="U286" s="21"/>
      <c r="V286" s="21"/>
      <c r="W286" s="21"/>
      <c r="X286" s="21"/>
      <c r="Y286" s="21"/>
      <c r="Z286" s="21"/>
      <c r="AA286" s="21"/>
      <c r="AB286" s="21"/>
      <c r="AC286" s="21"/>
      <c r="AD286" s="21"/>
      <c r="AE286" s="21"/>
      <c r="AF286" s="21"/>
      <c r="AG286" s="21"/>
      <c r="AH286" s="21"/>
      <c r="AI286" s="21"/>
    </row>
    <row r="287" spans="1:35">
      <c r="A287" s="52" t="s">
        <v>109</v>
      </c>
      <c r="B287" s="627">
        <v>2023</v>
      </c>
      <c r="C287" s="122" t="s">
        <v>641</v>
      </c>
      <c r="D287" s="294" t="s">
        <v>149</v>
      </c>
      <c r="E287" s="337" t="s">
        <v>1493</v>
      </c>
      <c r="F287" s="41" t="s">
        <v>1345</v>
      </c>
      <c r="G287" s="627" t="s">
        <v>297</v>
      </c>
      <c r="H287" s="294" t="s">
        <v>859</v>
      </c>
      <c r="I287" s="627" t="s">
        <v>475</v>
      </c>
      <c r="J287" s="627" t="s">
        <v>199</v>
      </c>
      <c r="K287" s="281" t="s">
        <v>1876</v>
      </c>
      <c r="L287" s="294" t="s">
        <v>1877</v>
      </c>
      <c r="M287" s="294">
        <v>50</v>
      </c>
      <c r="N287" s="294" t="s">
        <v>859</v>
      </c>
      <c r="O287" s="41"/>
      <c r="P287" s="334">
        <v>103</v>
      </c>
      <c r="Q287" s="334">
        <v>2</v>
      </c>
      <c r="R287" s="158">
        <f t="shared" si="12"/>
        <v>206</v>
      </c>
      <c r="S287" s="106" t="str">
        <f t="shared" si="13"/>
        <v>X</v>
      </c>
      <c r="T287" s="152" t="s">
        <v>1955</v>
      </c>
      <c r="U287" s="21"/>
      <c r="V287" s="21"/>
      <c r="W287" s="21"/>
      <c r="X287" s="21"/>
      <c r="Y287" s="21"/>
      <c r="Z287" s="21"/>
      <c r="AA287" s="21"/>
      <c r="AB287" s="21"/>
      <c r="AC287" s="21"/>
      <c r="AD287" s="21"/>
      <c r="AE287" s="21"/>
      <c r="AF287" s="21"/>
      <c r="AG287" s="21"/>
      <c r="AH287" s="21"/>
      <c r="AI287" s="21"/>
    </row>
    <row r="288" spans="1:35">
      <c r="A288" s="52" t="s">
        <v>109</v>
      </c>
      <c r="B288" s="627">
        <v>2023</v>
      </c>
      <c r="C288" s="122" t="s">
        <v>641</v>
      </c>
      <c r="D288" s="294" t="s">
        <v>149</v>
      </c>
      <c r="E288" s="337" t="s">
        <v>1493</v>
      </c>
      <c r="F288" s="41" t="s">
        <v>1345</v>
      </c>
      <c r="G288" s="627" t="s">
        <v>299</v>
      </c>
      <c r="H288" s="294" t="s">
        <v>14</v>
      </c>
      <c r="I288" s="627" t="s">
        <v>475</v>
      </c>
      <c r="J288" s="627" t="s">
        <v>199</v>
      </c>
      <c r="K288" s="281" t="s">
        <v>1876</v>
      </c>
      <c r="L288" s="294" t="s">
        <v>1877</v>
      </c>
      <c r="M288" s="44">
        <v>3</v>
      </c>
      <c r="N288" s="294" t="s">
        <v>859</v>
      </c>
      <c r="O288" s="41" t="s">
        <v>1956</v>
      </c>
      <c r="P288" s="334">
        <v>0</v>
      </c>
      <c r="Q288" s="334">
        <v>0</v>
      </c>
      <c r="R288" s="158">
        <f t="shared" si="12"/>
        <v>0</v>
      </c>
      <c r="S288" s="106" t="str">
        <f t="shared" si="13"/>
        <v>X</v>
      </c>
      <c r="T288" s="152" t="s">
        <v>1957</v>
      </c>
      <c r="U288" s="21"/>
      <c r="V288" s="21"/>
      <c r="W288" s="21"/>
      <c r="X288" s="21"/>
      <c r="Y288" s="21"/>
      <c r="Z288" s="21"/>
      <c r="AA288" s="21"/>
      <c r="AB288" s="21"/>
      <c r="AC288" s="21"/>
      <c r="AD288" s="21"/>
      <c r="AE288" s="21"/>
      <c r="AF288" s="21"/>
      <c r="AG288" s="21"/>
      <c r="AH288" s="21"/>
      <c r="AI288" s="21"/>
    </row>
    <row r="289" spans="1:35">
      <c r="A289" s="52" t="s">
        <v>109</v>
      </c>
      <c r="B289" s="627">
        <v>2023</v>
      </c>
      <c r="C289" s="122" t="s">
        <v>641</v>
      </c>
      <c r="D289" s="294" t="s">
        <v>149</v>
      </c>
      <c r="E289" s="337" t="s">
        <v>1493</v>
      </c>
      <c r="F289" s="41" t="s">
        <v>1345</v>
      </c>
      <c r="G289" s="627" t="s">
        <v>301</v>
      </c>
      <c r="H289" s="294" t="s">
        <v>859</v>
      </c>
      <c r="I289" s="627" t="s">
        <v>475</v>
      </c>
      <c r="J289" s="627" t="s">
        <v>199</v>
      </c>
      <c r="K289" s="281" t="s">
        <v>1876</v>
      </c>
      <c r="L289" s="294" t="s">
        <v>1877</v>
      </c>
      <c r="M289" s="44">
        <v>3</v>
      </c>
      <c r="N289" s="294" t="s">
        <v>859</v>
      </c>
      <c r="O289" s="41" t="s">
        <v>1958</v>
      </c>
      <c r="P289" s="334">
        <v>40</v>
      </c>
      <c r="Q289" s="334">
        <v>2</v>
      </c>
      <c r="R289" s="158">
        <f t="shared" si="12"/>
        <v>1333.3333333333335</v>
      </c>
      <c r="S289" s="106" t="str">
        <f t="shared" si="13"/>
        <v>X</v>
      </c>
      <c r="T289" s="152" t="s">
        <v>1959</v>
      </c>
      <c r="U289" s="21"/>
      <c r="V289" s="21"/>
      <c r="W289" s="21"/>
      <c r="X289" s="21"/>
      <c r="Y289" s="21"/>
      <c r="Z289" s="21"/>
      <c r="AA289" s="21"/>
      <c r="AB289" s="21"/>
      <c r="AC289" s="21"/>
      <c r="AD289" s="21"/>
      <c r="AE289" s="21"/>
      <c r="AF289" s="21"/>
      <c r="AG289" s="21"/>
      <c r="AH289" s="21"/>
      <c r="AI289" s="21"/>
    </row>
    <row r="290" spans="1:35">
      <c r="A290" s="52" t="s">
        <v>109</v>
      </c>
      <c r="B290" s="627">
        <v>2023</v>
      </c>
      <c r="C290" s="122" t="s">
        <v>641</v>
      </c>
      <c r="D290" s="294" t="s">
        <v>149</v>
      </c>
      <c r="E290" s="337" t="s">
        <v>1493</v>
      </c>
      <c r="F290" s="41" t="s">
        <v>1345</v>
      </c>
      <c r="G290" s="627" t="s">
        <v>1874</v>
      </c>
      <c r="H290" s="294" t="s">
        <v>859</v>
      </c>
      <c r="I290" s="627" t="s">
        <v>475</v>
      </c>
      <c r="J290" s="627" t="s">
        <v>199</v>
      </c>
      <c r="K290" s="281" t="s">
        <v>1876</v>
      </c>
      <c r="L290" s="294" t="s">
        <v>1877</v>
      </c>
      <c r="M290" s="44">
        <v>3</v>
      </c>
      <c r="N290" s="294" t="s">
        <v>859</v>
      </c>
      <c r="O290" s="41" t="s">
        <v>1958</v>
      </c>
      <c r="P290" s="334">
        <v>40</v>
      </c>
      <c r="Q290" s="334">
        <v>2</v>
      </c>
      <c r="R290" s="158">
        <f t="shared" si="12"/>
        <v>1333.3333333333335</v>
      </c>
      <c r="S290" s="106" t="str">
        <f t="shared" si="13"/>
        <v>X</v>
      </c>
      <c r="T290" s="152" t="s">
        <v>1960</v>
      </c>
      <c r="U290" s="21"/>
      <c r="V290" s="21"/>
      <c r="W290" s="21"/>
      <c r="X290" s="21"/>
      <c r="Y290" s="21"/>
      <c r="Z290" s="21"/>
      <c r="AA290" s="21"/>
      <c r="AB290" s="21"/>
      <c r="AC290" s="21"/>
      <c r="AD290" s="21"/>
      <c r="AE290" s="21"/>
      <c r="AF290" s="21"/>
      <c r="AG290" s="21"/>
      <c r="AH290" s="21"/>
      <c r="AI290" s="21"/>
    </row>
    <row r="291" spans="1:35">
      <c r="A291" s="52" t="s">
        <v>109</v>
      </c>
      <c r="B291" s="627">
        <v>2023</v>
      </c>
      <c r="C291" s="122" t="s">
        <v>641</v>
      </c>
      <c r="D291" s="294" t="s">
        <v>149</v>
      </c>
      <c r="E291" s="337" t="s">
        <v>1493</v>
      </c>
      <c r="F291" s="41" t="s">
        <v>1345</v>
      </c>
      <c r="G291" s="627" t="s">
        <v>297</v>
      </c>
      <c r="H291" s="294" t="s">
        <v>859</v>
      </c>
      <c r="I291" s="627" t="s">
        <v>473</v>
      </c>
      <c r="J291" s="627" t="s">
        <v>197</v>
      </c>
      <c r="K291" s="39" t="s">
        <v>749</v>
      </c>
      <c r="L291" s="294" t="s">
        <v>1871</v>
      </c>
      <c r="M291" s="44" t="s">
        <v>1872</v>
      </c>
      <c r="N291" s="294" t="s">
        <v>859</v>
      </c>
      <c r="O291" s="41" t="s">
        <v>1883</v>
      </c>
      <c r="P291" s="334">
        <v>188</v>
      </c>
      <c r="Q291" s="334">
        <v>26</v>
      </c>
      <c r="R291" s="158" t="str">
        <f t="shared" si="12"/>
        <v>N/A</v>
      </c>
      <c r="S291" s="106" t="str">
        <f t="shared" si="13"/>
        <v>N/A</v>
      </c>
      <c r="T291" s="152"/>
      <c r="U291" s="21"/>
      <c r="V291" s="21"/>
      <c r="W291" s="21"/>
      <c r="X291" s="21"/>
      <c r="Y291" s="21"/>
      <c r="Z291" s="21"/>
      <c r="AA291" s="21"/>
      <c r="AB291" s="21"/>
      <c r="AC291" s="21"/>
      <c r="AD291" s="21"/>
      <c r="AE291" s="21"/>
      <c r="AF291" s="21"/>
      <c r="AG291" s="21"/>
      <c r="AH291" s="21"/>
      <c r="AI291" s="21"/>
    </row>
    <row r="292" spans="1:35">
      <c r="A292" s="52" t="s">
        <v>109</v>
      </c>
      <c r="B292" s="627">
        <v>2023</v>
      </c>
      <c r="C292" s="122" t="s">
        <v>641</v>
      </c>
      <c r="D292" s="294" t="s">
        <v>149</v>
      </c>
      <c r="E292" s="337" t="s">
        <v>1493</v>
      </c>
      <c r="F292" s="41" t="s">
        <v>1345</v>
      </c>
      <c r="G292" s="627" t="s">
        <v>299</v>
      </c>
      <c r="H292" s="294" t="s">
        <v>859</v>
      </c>
      <c r="I292" s="627" t="s">
        <v>473</v>
      </c>
      <c r="J292" s="627" t="s">
        <v>197</v>
      </c>
      <c r="K292" s="39" t="s">
        <v>749</v>
      </c>
      <c r="L292" s="294" t="s">
        <v>1871</v>
      </c>
      <c r="M292" s="44" t="s">
        <v>1872</v>
      </c>
      <c r="N292" s="294" t="s">
        <v>859</v>
      </c>
      <c r="O292" s="41" t="s">
        <v>1883</v>
      </c>
      <c r="P292" s="334">
        <v>178</v>
      </c>
      <c r="Q292" s="334">
        <v>25</v>
      </c>
      <c r="R292" s="158" t="str">
        <f t="shared" si="12"/>
        <v>N/A</v>
      </c>
      <c r="S292" s="106" t="str">
        <f t="shared" si="13"/>
        <v>N/A</v>
      </c>
      <c r="T292" s="152"/>
      <c r="U292" s="21"/>
      <c r="V292" s="21"/>
      <c r="W292" s="21"/>
      <c r="X292" s="21"/>
      <c r="Y292" s="21"/>
      <c r="Z292" s="21"/>
      <c r="AA292" s="21"/>
      <c r="AB292" s="21"/>
      <c r="AC292" s="21"/>
      <c r="AD292" s="21"/>
      <c r="AE292" s="21"/>
      <c r="AF292" s="21"/>
      <c r="AG292" s="21"/>
      <c r="AH292" s="21"/>
      <c r="AI292" s="21"/>
    </row>
    <row r="293" spans="1:35">
      <c r="A293" s="52" t="s">
        <v>109</v>
      </c>
      <c r="B293" s="627">
        <v>2023</v>
      </c>
      <c r="C293" s="122" t="s">
        <v>641</v>
      </c>
      <c r="D293" s="294" t="s">
        <v>149</v>
      </c>
      <c r="E293" s="337" t="s">
        <v>1493</v>
      </c>
      <c r="F293" s="41" t="s">
        <v>1345</v>
      </c>
      <c r="G293" s="627" t="s">
        <v>301</v>
      </c>
      <c r="H293" s="294" t="s">
        <v>859</v>
      </c>
      <c r="I293" s="627" t="s">
        <v>473</v>
      </c>
      <c r="J293" s="627" t="s">
        <v>197</v>
      </c>
      <c r="K293" s="39" t="s">
        <v>749</v>
      </c>
      <c r="L293" s="294" t="s">
        <v>1871</v>
      </c>
      <c r="M293" s="44" t="s">
        <v>1872</v>
      </c>
      <c r="N293" s="294" t="s">
        <v>859</v>
      </c>
      <c r="O293" s="41" t="s">
        <v>1883</v>
      </c>
      <c r="P293" s="334">
        <v>188</v>
      </c>
      <c r="Q293" s="334">
        <v>26</v>
      </c>
      <c r="R293" s="158" t="str">
        <f t="shared" si="12"/>
        <v>N/A</v>
      </c>
      <c r="S293" s="106" t="str">
        <f t="shared" si="13"/>
        <v>N/A</v>
      </c>
      <c r="T293" s="152"/>
      <c r="U293" s="21"/>
      <c r="V293" s="21"/>
      <c r="W293" s="21"/>
      <c r="X293" s="21"/>
      <c r="Y293" s="21"/>
      <c r="Z293" s="21"/>
      <c r="AA293" s="21"/>
      <c r="AB293" s="21"/>
      <c r="AC293" s="21"/>
      <c r="AD293" s="21"/>
      <c r="AE293" s="21"/>
      <c r="AF293" s="21"/>
      <c r="AG293" s="21"/>
      <c r="AH293" s="21"/>
      <c r="AI293" s="21"/>
    </row>
    <row r="294" spans="1:35">
      <c r="A294" s="52" t="s">
        <v>109</v>
      </c>
      <c r="B294" s="627">
        <v>2023</v>
      </c>
      <c r="C294" s="122" t="s">
        <v>641</v>
      </c>
      <c r="D294" s="294" t="s">
        <v>149</v>
      </c>
      <c r="E294" s="337" t="s">
        <v>1493</v>
      </c>
      <c r="F294" s="41" t="s">
        <v>1345</v>
      </c>
      <c r="G294" s="627" t="s">
        <v>1874</v>
      </c>
      <c r="H294" s="294" t="s">
        <v>859</v>
      </c>
      <c r="I294" s="627" t="s">
        <v>473</v>
      </c>
      <c r="J294" s="627" t="s">
        <v>197</v>
      </c>
      <c r="K294" s="39" t="s">
        <v>749</v>
      </c>
      <c r="L294" s="294" t="s">
        <v>1871</v>
      </c>
      <c r="M294" s="44" t="s">
        <v>1872</v>
      </c>
      <c r="N294" s="294" t="s">
        <v>859</v>
      </c>
      <c r="O294" s="41" t="s">
        <v>1883</v>
      </c>
      <c r="P294" s="334">
        <v>154</v>
      </c>
      <c r="Q294" s="334">
        <v>22</v>
      </c>
      <c r="R294" s="158" t="str">
        <f t="shared" si="12"/>
        <v>N/A</v>
      </c>
      <c r="S294" s="106" t="str">
        <f t="shared" si="13"/>
        <v>N/A</v>
      </c>
      <c r="T294" s="152"/>
      <c r="U294" s="21"/>
      <c r="V294" s="21"/>
      <c r="W294" s="21"/>
      <c r="X294" s="21"/>
      <c r="Y294" s="21"/>
      <c r="Z294" s="21"/>
      <c r="AA294" s="21"/>
      <c r="AB294" s="21"/>
      <c r="AC294" s="21"/>
      <c r="AD294" s="21"/>
      <c r="AE294" s="21"/>
      <c r="AF294" s="21"/>
      <c r="AG294" s="21"/>
      <c r="AH294" s="21"/>
      <c r="AI294" s="21"/>
    </row>
    <row r="295" spans="1:35">
      <c r="A295" s="52" t="s">
        <v>109</v>
      </c>
      <c r="B295" s="627">
        <v>2023</v>
      </c>
      <c r="C295" s="122" t="s">
        <v>641</v>
      </c>
      <c r="D295" s="294" t="s">
        <v>149</v>
      </c>
      <c r="E295" s="337" t="s">
        <v>1493</v>
      </c>
      <c r="F295" s="41" t="s">
        <v>1345</v>
      </c>
      <c r="G295" s="627" t="s">
        <v>297</v>
      </c>
      <c r="H295" s="294" t="s">
        <v>859</v>
      </c>
      <c r="I295" s="627" t="s">
        <v>473</v>
      </c>
      <c r="J295" s="627" t="s">
        <v>197</v>
      </c>
      <c r="K295" s="39" t="s">
        <v>749</v>
      </c>
      <c r="L295" s="294" t="s">
        <v>1871</v>
      </c>
      <c r="M295" s="44" t="s">
        <v>1872</v>
      </c>
      <c r="N295" s="294" t="s">
        <v>859</v>
      </c>
      <c r="O295" s="41" t="s">
        <v>1885</v>
      </c>
      <c r="P295" s="334">
        <v>230</v>
      </c>
      <c r="Q295" s="334">
        <v>54</v>
      </c>
      <c r="R295" s="158" t="str">
        <f t="shared" si="12"/>
        <v>N/A</v>
      </c>
      <c r="S295" s="106" t="str">
        <f t="shared" si="13"/>
        <v>N/A</v>
      </c>
      <c r="T295" s="152"/>
      <c r="U295" s="21"/>
      <c r="V295" s="21"/>
      <c r="W295" s="21"/>
      <c r="X295" s="21"/>
      <c r="Y295" s="21"/>
      <c r="Z295" s="21"/>
      <c r="AA295" s="21"/>
      <c r="AB295" s="21"/>
      <c r="AC295" s="21"/>
      <c r="AD295" s="21"/>
      <c r="AE295" s="21"/>
      <c r="AF295" s="21"/>
      <c r="AG295" s="21"/>
      <c r="AH295" s="21"/>
      <c r="AI295" s="21"/>
    </row>
    <row r="296" spans="1:35">
      <c r="A296" s="52" t="s">
        <v>109</v>
      </c>
      <c r="B296" s="627">
        <v>2023</v>
      </c>
      <c r="C296" s="122" t="s">
        <v>641</v>
      </c>
      <c r="D296" s="294" t="s">
        <v>149</v>
      </c>
      <c r="E296" s="337" t="s">
        <v>1493</v>
      </c>
      <c r="F296" s="41" t="s">
        <v>1345</v>
      </c>
      <c r="G296" s="627" t="s">
        <v>299</v>
      </c>
      <c r="H296" s="294" t="s">
        <v>859</v>
      </c>
      <c r="I296" s="627" t="s">
        <v>473</v>
      </c>
      <c r="J296" s="627" t="s">
        <v>197</v>
      </c>
      <c r="K296" s="39" t="s">
        <v>749</v>
      </c>
      <c r="L296" s="294" t="s">
        <v>1871</v>
      </c>
      <c r="M296" s="44" t="s">
        <v>1872</v>
      </c>
      <c r="N296" s="294" t="s">
        <v>859</v>
      </c>
      <c r="O296" s="41" t="s">
        <v>1885</v>
      </c>
      <c r="P296" s="334">
        <v>225</v>
      </c>
      <c r="Q296" s="334">
        <v>54</v>
      </c>
      <c r="R296" s="158" t="str">
        <f t="shared" si="12"/>
        <v>N/A</v>
      </c>
      <c r="S296" s="106" t="str">
        <f t="shared" si="13"/>
        <v>N/A</v>
      </c>
      <c r="T296" s="152"/>
      <c r="U296" s="21"/>
      <c r="V296" s="21"/>
      <c r="W296" s="21"/>
      <c r="X296" s="21"/>
      <c r="Y296" s="21"/>
      <c r="Z296" s="21"/>
      <c r="AA296" s="21"/>
      <c r="AB296" s="21"/>
      <c r="AC296" s="21"/>
      <c r="AD296" s="21"/>
      <c r="AE296" s="21"/>
      <c r="AF296" s="21"/>
      <c r="AG296" s="21"/>
      <c r="AH296" s="21"/>
      <c r="AI296" s="21"/>
    </row>
    <row r="297" spans="1:35">
      <c r="A297" s="52" t="s">
        <v>109</v>
      </c>
      <c r="B297" s="627">
        <v>2023</v>
      </c>
      <c r="C297" s="122" t="s">
        <v>641</v>
      </c>
      <c r="D297" s="294" t="s">
        <v>149</v>
      </c>
      <c r="E297" s="337" t="s">
        <v>1493</v>
      </c>
      <c r="F297" s="41" t="s">
        <v>1345</v>
      </c>
      <c r="G297" s="627" t="s">
        <v>301</v>
      </c>
      <c r="H297" s="294" t="s">
        <v>859</v>
      </c>
      <c r="I297" s="627" t="s">
        <v>473</v>
      </c>
      <c r="J297" s="627" t="s">
        <v>197</v>
      </c>
      <c r="K297" s="39" t="s">
        <v>749</v>
      </c>
      <c r="L297" s="294" t="s">
        <v>1871</v>
      </c>
      <c r="M297" s="44" t="s">
        <v>1872</v>
      </c>
      <c r="N297" s="294" t="s">
        <v>859</v>
      </c>
      <c r="O297" s="41" t="s">
        <v>1885</v>
      </c>
      <c r="P297" s="334">
        <v>230</v>
      </c>
      <c r="Q297" s="334">
        <v>54</v>
      </c>
      <c r="R297" s="158" t="str">
        <f t="shared" si="12"/>
        <v>N/A</v>
      </c>
      <c r="S297" s="106" t="str">
        <f t="shared" si="13"/>
        <v>N/A</v>
      </c>
      <c r="T297" s="152"/>
      <c r="U297" s="21"/>
      <c r="V297" s="21"/>
      <c r="W297" s="21"/>
      <c r="X297" s="21"/>
      <c r="Y297" s="21"/>
      <c r="Z297" s="21"/>
      <c r="AA297" s="21"/>
      <c r="AB297" s="21"/>
      <c r="AC297" s="21"/>
      <c r="AD297" s="21"/>
      <c r="AE297" s="21"/>
      <c r="AF297" s="21"/>
      <c r="AG297" s="21"/>
      <c r="AH297" s="21"/>
      <c r="AI297" s="21"/>
    </row>
    <row r="298" spans="1:35">
      <c r="A298" s="52" t="s">
        <v>109</v>
      </c>
      <c r="B298" s="627">
        <v>2023</v>
      </c>
      <c r="C298" s="122" t="s">
        <v>641</v>
      </c>
      <c r="D298" s="294" t="s">
        <v>149</v>
      </c>
      <c r="E298" s="337" t="s">
        <v>1493</v>
      </c>
      <c r="F298" s="41" t="s">
        <v>1345</v>
      </c>
      <c r="G298" s="627" t="s">
        <v>1874</v>
      </c>
      <c r="H298" s="294" t="s">
        <v>859</v>
      </c>
      <c r="I298" s="627" t="s">
        <v>473</v>
      </c>
      <c r="J298" s="627" t="s">
        <v>197</v>
      </c>
      <c r="K298" s="39" t="s">
        <v>749</v>
      </c>
      <c r="L298" s="294" t="s">
        <v>1871</v>
      </c>
      <c r="M298" s="44" t="s">
        <v>1872</v>
      </c>
      <c r="N298" s="294" t="s">
        <v>859</v>
      </c>
      <c r="O298" s="41" t="s">
        <v>1885</v>
      </c>
      <c r="P298" s="334">
        <v>208</v>
      </c>
      <c r="Q298" s="334">
        <v>49</v>
      </c>
      <c r="R298" s="158" t="str">
        <f t="shared" si="12"/>
        <v>N/A</v>
      </c>
      <c r="S298" s="106" t="str">
        <f t="shared" si="13"/>
        <v>N/A</v>
      </c>
      <c r="T298" s="152"/>
      <c r="U298" s="21"/>
      <c r="V298" s="21"/>
      <c r="W298" s="21"/>
      <c r="X298" s="21"/>
      <c r="Y298" s="21"/>
      <c r="Z298" s="21"/>
      <c r="AA298" s="21"/>
      <c r="AB298" s="21"/>
      <c r="AC298" s="21"/>
      <c r="AD298" s="21"/>
      <c r="AE298" s="21"/>
      <c r="AF298" s="21"/>
      <c r="AG298" s="21"/>
      <c r="AH298" s="21"/>
      <c r="AI298" s="21"/>
    </row>
    <row r="299" spans="1:35">
      <c r="A299" s="52" t="s">
        <v>109</v>
      </c>
      <c r="B299" s="627">
        <v>2023</v>
      </c>
      <c r="C299" s="122" t="s">
        <v>641</v>
      </c>
      <c r="D299" s="294" t="s">
        <v>149</v>
      </c>
      <c r="E299" s="637" t="s">
        <v>1508</v>
      </c>
      <c r="F299" s="627" t="s">
        <v>1425</v>
      </c>
      <c r="G299" s="627" t="s">
        <v>301</v>
      </c>
      <c r="H299" s="294" t="s">
        <v>859</v>
      </c>
      <c r="I299" s="627" t="s">
        <v>473</v>
      </c>
      <c r="J299" s="627" t="s">
        <v>197</v>
      </c>
      <c r="K299" s="39" t="s">
        <v>749</v>
      </c>
      <c r="L299" s="294" t="s">
        <v>1871</v>
      </c>
      <c r="M299" s="44" t="s">
        <v>1872</v>
      </c>
      <c r="N299" s="294" t="s">
        <v>859</v>
      </c>
      <c r="O299" s="41" t="s">
        <v>1883</v>
      </c>
      <c r="P299" s="334">
        <v>151</v>
      </c>
      <c r="Q299" s="334">
        <v>60</v>
      </c>
      <c r="R299" s="158" t="str">
        <f t="shared" si="12"/>
        <v>N/A</v>
      </c>
      <c r="S299" s="106" t="str">
        <f t="shared" si="13"/>
        <v>N/A</v>
      </c>
      <c r="T299" s="152"/>
      <c r="U299" s="21"/>
      <c r="V299" s="21"/>
      <c r="W299" s="21"/>
      <c r="X299" s="21"/>
      <c r="Y299" s="21"/>
      <c r="Z299" s="21"/>
      <c r="AA299" s="21"/>
      <c r="AB299" s="21"/>
      <c r="AC299" s="21"/>
      <c r="AD299" s="21"/>
      <c r="AE299" s="21"/>
      <c r="AF299" s="21"/>
      <c r="AG299" s="21"/>
      <c r="AH299" s="21"/>
      <c r="AI299" s="21"/>
    </row>
    <row r="300" spans="1:35">
      <c r="A300" s="52" t="s">
        <v>109</v>
      </c>
      <c r="B300" s="627">
        <v>2023</v>
      </c>
      <c r="C300" s="122" t="s">
        <v>641</v>
      </c>
      <c r="D300" s="294" t="s">
        <v>149</v>
      </c>
      <c r="E300" s="637" t="s">
        <v>1508</v>
      </c>
      <c r="F300" s="627" t="s">
        <v>1425</v>
      </c>
      <c r="G300" s="627" t="s">
        <v>301</v>
      </c>
      <c r="H300" s="294" t="s">
        <v>859</v>
      </c>
      <c r="I300" s="627" t="s">
        <v>473</v>
      </c>
      <c r="J300" s="627" t="s">
        <v>197</v>
      </c>
      <c r="K300" s="39" t="s">
        <v>716</v>
      </c>
      <c r="L300" s="294" t="s">
        <v>1871</v>
      </c>
      <c r="M300" s="44" t="s">
        <v>1872</v>
      </c>
      <c r="N300" s="294" t="s">
        <v>859</v>
      </c>
      <c r="O300" s="41" t="s">
        <v>1910</v>
      </c>
      <c r="P300" s="334">
        <v>72</v>
      </c>
      <c r="Q300" s="334">
        <v>9</v>
      </c>
      <c r="R300" s="158" t="str">
        <f t="shared" si="12"/>
        <v>N/A</v>
      </c>
      <c r="S300" s="106" t="str">
        <f t="shared" si="13"/>
        <v>N/A</v>
      </c>
      <c r="T300" s="152"/>
      <c r="U300" s="21"/>
      <c r="V300" s="21"/>
      <c r="W300" s="21"/>
      <c r="X300" s="21"/>
      <c r="Y300" s="21"/>
      <c r="Z300" s="21"/>
      <c r="AA300" s="21"/>
      <c r="AB300" s="21"/>
      <c r="AC300" s="21"/>
      <c r="AD300" s="21"/>
      <c r="AE300" s="21"/>
      <c r="AF300" s="21"/>
      <c r="AG300" s="21"/>
      <c r="AH300" s="21"/>
      <c r="AI300" s="21"/>
    </row>
    <row r="301" spans="1:35">
      <c r="A301" s="52" t="s">
        <v>109</v>
      </c>
      <c r="B301" s="627">
        <v>2023</v>
      </c>
      <c r="C301" s="122" t="s">
        <v>641</v>
      </c>
      <c r="D301" s="294" t="s">
        <v>149</v>
      </c>
      <c r="E301" s="637" t="s">
        <v>1508</v>
      </c>
      <c r="F301" s="627" t="s">
        <v>1425</v>
      </c>
      <c r="G301" s="627" t="s">
        <v>301</v>
      </c>
      <c r="H301" s="294" t="s">
        <v>859</v>
      </c>
      <c r="I301" s="627" t="s">
        <v>473</v>
      </c>
      <c r="J301" s="627" t="s">
        <v>197</v>
      </c>
      <c r="K301" s="39" t="s">
        <v>749</v>
      </c>
      <c r="L301" s="294" t="s">
        <v>1871</v>
      </c>
      <c r="M301" s="44" t="s">
        <v>1872</v>
      </c>
      <c r="N301" s="294" t="s">
        <v>859</v>
      </c>
      <c r="O301" s="41" t="s">
        <v>1911</v>
      </c>
      <c r="P301" s="334">
        <v>126</v>
      </c>
      <c r="Q301" s="334">
        <v>21</v>
      </c>
      <c r="R301" s="158" t="str">
        <f t="shared" si="12"/>
        <v>N/A</v>
      </c>
      <c r="S301" s="106" t="str">
        <f t="shared" si="13"/>
        <v>N/A</v>
      </c>
      <c r="T301" s="152"/>
      <c r="U301" s="21"/>
      <c r="V301" s="21"/>
      <c r="W301" s="21"/>
      <c r="X301" s="21"/>
      <c r="Y301" s="21"/>
      <c r="Z301" s="21"/>
      <c r="AA301" s="21"/>
      <c r="AB301" s="21"/>
      <c r="AC301" s="21"/>
      <c r="AD301" s="21"/>
      <c r="AE301" s="21"/>
      <c r="AF301" s="21"/>
      <c r="AG301" s="21"/>
      <c r="AH301" s="21"/>
      <c r="AI301" s="21"/>
    </row>
    <row r="302" spans="1:35">
      <c r="A302" s="52" t="s">
        <v>109</v>
      </c>
      <c r="B302" s="627">
        <v>2023</v>
      </c>
      <c r="C302" s="122" t="s">
        <v>641</v>
      </c>
      <c r="D302" s="294" t="s">
        <v>149</v>
      </c>
      <c r="E302" s="637" t="s">
        <v>1511</v>
      </c>
      <c r="F302" s="627" t="s">
        <v>1512</v>
      </c>
      <c r="G302" s="627" t="s">
        <v>301</v>
      </c>
      <c r="H302" s="294" t="s">
        <v>859</v>
      </c>
      <c r="I302" s="627" t="s">
        <v>473</v>
      </c>
      <c r="J302" s="627" t="s">
        <v>197</v>
      </c>
      <c r="K302" s="39" t="s">
        <v>749</v>
      </c>
      <c r="L302" s="294" t="s">
        <v>1871</v>
      </c>
      <c r="M302" s="44" t="s">
        <v>1872</v>
      </c>
      <c r="N302" s="294" t="s">
        <v>859</v>
      </c>
      <c r="O302" s="41" t="s">
        <v>1885</v>
      </c>
      <c r="P302" s="334">
        <v>0</v>
      </c>
      <c r="Q302" s="334">
        <v>0</v>
      </c>
      <c r="R302" s="158" t="str">
        <f t="shared" si="12"/>
        <v>N/A</v>
      </c>
      <c r="S302" s="106" t="str">
        <f t="shared" si="13"/>
        <v>N/A</v>
      </c>
      <c r="T302" s="152" t="s">
        <v>1961</v>
      </c>
      <c r="U302" s="21"/>
      <c r="V302" s="21"/>
      <c r="W302" s="21"/>
      <c r="X302" s="21"/>
      <c r="Y302" s="21"/>
      <c r="Z302" s="21"/>
      <c r="AA302" s="21"/>
      <c r="AB302" s="21"/>
      <c r="AC302" s="21"/>
      <c r="AD302" s="21"/>
      <c r="AE302" s="21"/>
      <c r="AF302" s="21"/>
      <c r="AG302" s="21"/>
      <c r="AH302" s="21"/>
      <c r="AI302" s="21"/>
    </row>
    <row r="303" spans="1:35">
      <c r="A303" s="52" t="s">
        <v>109</v>
      </c>
      <c r="B303" s="627">
        <v>2023</v>
      </c>
      <c r="C303" s="122" t="s">
        <v>641</v>
      </c>
      <c r="D303" s="294" t="s">
        <v>149</v>
      </c>
      <c r="E303" s="637" t="s">
        <v>1511</v>
      </c>
      <c r="F303" s="627">
        <v>8</v>
      </c>
      <c r="G303" s="627" t="s">
        <v>301</v>
      </c>
      <c r="H303" s="294" t="s">
        <v>859</v>
      </c>
      <c r="I303" s="627" t="s">
        <v>473</v>
      </c>
      <c r="J303" s="627" t="s">
        <v>197</v>
      </c>
      <c r="K303" s="39" t="s">
        <v>749</v>
      </c>
      <c r="L303" s="294" t="s">
        <v>1871</v>
      </c>
      <c r="M303" s="44" t="s">
        <v>1872</v>
      </c>
      <c r="N303" s="294" t="s">
        <v>859</v>
      </c>
      <c r="O303" s="41" t="s">
        <v>1883</v>
      </c>
      <c r="P303" s="334">
        <v>116</v>
      </c>
      <c r="Q303" s="334">
        <v>14</v>
      </c>
      <c r="R303" s="158" t="str">
        <f t="shared" si="12"/>
        <v>N/A</v>
      </c>
      <c r="S303" s="106" t="str">
        <f t="shared" si="13"/>
        <v>N/A</v>
      </c>
      <c r="T303" s="152"/>
      <c r="U303" s="21"/>
      <c r="V303" s="21"/>
      <c r="W303" s="21"/>
      <c r="X303" s="21"/>
      <c r="Y303" s="21"/>
      <c r="Z303" s="21"/>
      <c r="AA303" s="21"/>
      <c r="AB303" s="21"/>
      <c r="AC303" s="21"/>
      <c r="AD303" s="21"/>
      <c r="AE303" s="21"/>
      <c r="AF303" s="21"/>
      <c r="AG303" s="21"/>
      <c r="AH303" s="21"/>
      <c r="AI303" s="21"/>
    </row>
    <row r="304" spans="1:35">
      <c r="A304" s="52" t="s">
        <v>109</v>
      </c>
      <c r="B304" s="627">
        <v>2023</v>
      </c>
      <c r="C304" s="122" t="s">
        <v>641</v>
      </c>
      <c r="D304" s="294" t="s">
        <v>149</v>
      </c>
      <c r="E304" s="637" t="s">
        <v>1511</v>
      </c>
      <c r="F304" s="627" t="s">
        <v>1425</v>
      </c>
      <c r="G304" s="627" t="s">
        <v>301</v>
      </c>
      <c r="H304" s="294" t="s">
        <v>859</v>
      </c>
      <c r="I304" s="627" t="s">
        <v>473</v>
      </c>
      <c r="J304" s="627" t="s">
        <v>197</v>
      </c>
      <c r="K304" s="39" t="s">
        <v>749</v>
      </c>
      <c r="L304" s="294" t="s">
        <v>1871</v>
      </c>
      <c r="M304" s="44" t="s">
        <v>1872</v>
      </c>
      <c r="N304" s="294" t="s">
        <v>859</v>
      </c>
      <c r="O304" s="41" t="s">
        <v>1883</v>
      </c>
      <c r="P304" s="334">
        <v>0</v>
      </c>
      <c r="Q304" s="334">
        <v>0</v>
      </c>
      <c r="R304" s="158" t="str">
        <f t="shared" si="12"/>
        <v>N/A</v>
      </c>
      <c r="S304" s="106" t="str">
        <f t="shared" si="13"/>
        <v>N/A</v>
      </c>
      <c r="T304" s="152" t="s">
        <v>1962</v>
      </c>
      <c r="U304" s="21"/>
      <c r="V304" s="21"/>
      <c r="W304" s="21"/>
      <c r="X304" s="21"/>
      <c r="Y304" s="21"/>
      <c r="Z304" s="21"/>
      <c r="AA304" s="21"/>
      <c r="AB304" s="21"/>
      <c r="AC304" s="21"/>
      <c r="AD304" s="21"/>
      <c r="AE304" s="21"/>
      <c r="AF304" s="21"/>
      <c r="AG304" s="21"/>
      <c r="AH304" s="21"/>
      <c r="AI304" s="21"/>
    </row>
    <row r="305" spans="1:35">
      <c r="A305" s="52" t="s">
        <v>109</v>
      </c>
      <c r="B305" s="627">
        <v>2023</v>
      </c>
      <c r="C305" s="122" t="s">
        <v>641</v>
      </c>
      <c r="D305" s="294" t="s">
        <v>149</v>
      </c>
      <c r="E305" s="637" t="s">
        <v>1511</v>
      </c>
      <c r="F305" s="627" t="s">
        <v>1425</v>
      </c>
      <c r="G305" s="627" t="s">
        <v>301</v>
      </c>
      <c r="H305" s="294" t="s">
        <v>859</v>
      </c>
      <c r="I305" s="627" t="s">
        <v>473</v>
      </c>
      <c r="J305" s="627" t="s">
        <v>197</v>
      </c>
      <c r="K305" s="39" t="s">
        <v>716</v>
      </c>
      <c r="L305" s="294" t="s">
        <v>1871</v>
      </c>
      <c r="M305" s="44" t="s">
        <v>1872</v>
      </c>
      <c r="N305" s="294" t="s">
        <v>859</v>
      </c>
      <c r="O305" s="41" t="s">
        <v>1910</v>
      </c>
      <c r="P305" s="334">
        <v>4</v>
      </c>
      <c r="Q305" s="334">
        <v>2</v>
      </c>
      <c r="R305" s="158" t="str">
        <f t="shared" si="12"/>
        <v>N/A</v>
      </c>
      <c r="S305" s="106" t="str">
        <f t="shared" si="13"/>
        <v>N/A</v>
      </c>
      <c r="T305" s="152"/>
      <c r="U305" s="21"/>
      <c r="V305" s="21"/>
      <c r="W305" s="21"/>
      <c r="X305" s="21"/>
      <c r="Y305" s="21"/>
      <c r="Z305" s="21"/>
      <c r="AA305" s="21"/>
      <c r="AB305" s="21"/>
      <c r="AC305" s="21"/>
      <c r="AD305" s="21"/>
      <c r="AE305" s="21"/>
      <c r="AF305" s="21"/>
      <c r="AG305" s="21"/>
      <c r="AH305" s="21"/>
      <c r="AI305" s="21"/>
    </row>
    <row r="306" spans="1:35">
      <c r="A306" s="52" t="s">
        <v>109</v>
      </c>
      <c r="B306" s="627">
        <v>2023</v>
      </c>
      <c r="C306" s="122" t="s">
        <v>641</v>
      </c>
      <c r="D306" s="294" t="s">
        <v>149</v>
      </c>
      <c r="E306" s="637" t="s">
        <v>1511</v>
      </c>
      <c r="F306" s="627" t="s">
        <v>1425</v>
      </c>
      <c r="G306" s="627" t="s">
        <v>301</v>
      </c>
      <c r="H306" s="294" t="s">
        <v>859</v>
      </c>
      <c r="I306" s="627" t="s">
        <v>473</v>
      </c>
      <c r="J306" s="627" t="s">
        <v>197</v>
      </c>
      <c r="K306" s="39" t="s">
        <v>749</v>
      </c>
      <c r="L306" s="294" t="s">
        <v>1871</v>
      </c>
      <c r="M306" s="44" t="s">
        <v>1872</v>
      </c>
      <c r="N306" s="294" t="s">
        <v>859</v>
      </c>
      <c r="O306" s="41" t="s">
        <v>1911</v>
      </c>
      <c r="P306" s="334">
        <v>6</v>
      </c>
      <c r="Q306" s="334">
        <v>1</v>
      </c>
      <c r="R306" s="158" t="str">
        <f t="shared" si="12"/>
        <v>N/A</v>
      </c>
      <c r="S306" s="106" t="str">
        <f t="shared" si="13"/>
        <v>N/A</v>
      </c>
      <c r="T306" s="152"/>
      <c r="U306" s="21"/>
      <c r="V306" s="21"/>
      <c r="W306" s="21"/>
      <c r="X306" s="21"/>
      <c r="Y306" s="21"/>
      <c r="Z306" s="21"/>
      <c r="AA306" s="21"/>
      <c r="AB306" s="21"/>
      <c r="AC306" s="21"/>
      <c r="AD306" s="21"/>
      <c r="AE306" s="21"/>
      <c r="AF306" s="21"/>
      <c r="AG306" s="21"/>
      <c r="AH306" s="21"/>
      <c r="AI306" s="21"/>
    </row>
    <row r="307" spans="1:35">
      <c r="A307" s="52" t="s">
        <v>109</v>
      </c>
      <c r="B307" s="627">
        <v>2023</v>
      </c>
      <c r="C307" s="122" t="s">
        <v>641</v>
      </c>
      <c r="D307" s="294" t="s">
        <v>149</v>
      </c>
      <c r="E307" s="337" t="s">
        <v>1522</v>
      </c>
      <c r="F307" s="41" t="s">
        <v>1523</v>
      </c>
      <c r="G307" s="627" t="s">
        <v>297</v>
      </c>
      <c r="H307" s="294" t="s">
        <v>14</v>
      </c>
      <c r="I307" s="627" t="s">
        <v>475</v>
      </c>
      <c r="J307" s="627" t="s">
        <v>199</v>
      </c>
      <c r="K307" s="281" t="s">
        <v>1889</v>
      </c>
      <c r="L307" s="294" t="s">
        <v>1877</v>
      </c>
      <c r="M307" s="294">
        <v>750</v>
      </c>
      <c r="N307" s="294" t="s">
        <v>859</v>
      </c>
      <c r="O307" s="41"/>
      <c r="P307" s="475">
        <v>648</v>
      </c>
      <c r="Q307" s="476">
        <v>13</v>
      </c>
      <c r="R307" s="158">
        <f t="shared" si="12"/>
        <v>86.4</v>
      </c>
      <c r="S307" s="106" t="str">
        <f t="shared" si="13"/>
        <v>X</v>
      </c>
      <c r="T307" s="344" t="s">
        <v>1963</v>
      </c>
      <c r="U307" s="21"/>
      <c r="V307" s="21"/>
      <c r="W307" s="21"/>
      <c r="X307" s="21"/>
      <c r="Y307" s="21"/>
      <c r="Z307" s="21"/>
      <c r="AA307" s="21"/>
      <c r="AB307" s="21"/>
      <c r="AC307" s="21"/>
      <c r="AD307" s="21"/>
      <c r="AE307" s="21"/>
      <c r="AF307" s="21"/>
      <c r="AG307" s="21"/>
      <c r="AH307" s="21"/>
      <c r="AI307" s="21"/>
    </row>
    <row r="308" spans="1:35">
      <c r="A308" s="52" t="s">
        <v>109</v>
      </c>
      <c r="B308" s="627">
        <v>2023</v>
      </c>
      <c r="C308" s="122" t="s">
        <v>641</v>
      </c>
      <c r="D308" s="294" t="s">
        <v>149</v>
      </c>
      <c r="E308" s="337" t="s">
        <v>1522</v>
      </c>
      <c r="F308" s="41" t="s">
        <v>1523</v>
      </c>
      <c r="G308" s="627" t="s">
        <v>299</v>
      </c>
      <c r="H308" s="294" t="s">
        <v>14</v>
      </c>
      <c r="I308" s="627" t="s">
        <v>475</v>
      </c>
      <c r="J308" s="627" t="s">
        <v>199</v>
      </c>
      <c r="K308" s="281" t="s">
        <v>1889</v>
      </c>
      <c r="L308" s="294" t="s">
        <v>1877</v>
      </c>
      <c r="M308" s="294">
        <v>750</v>
      </c>
      <c r="N308" s="294" t="s">
        <v>859</v>
      </c>
      <c r="O308" s="41"/>
      <c r="P308" s="332">
        <v>650</v>
      </c>
      <c r="Q308" s="333">
        <v>13</v>
      </c>
      <c r="R308" s="158">
        <f t="shared" si="12"/>
        <v>86.666666666666671</v>
      </c>
      <c r="S308" s="106" t="str">
        <f t="shared" si="13"/>
        <v>X</v>
      </c>
      <c r="T308" s="165" t="s">
        <v>1963</v>
      </c>
      <c r="U308" s="21"/>
      <c r="V308" s="21"/>
      <c r="W308" s="21"/>
      <c r="X308" s="21"/>
      <c r="Y308" s="21"/>
      <c r="Z308" s="21"/>
      <c r="AA308" s="21"/>
      <c r="AB308" s="21"/>
      <c r="AC308" s="21"/>
      <c r="AD308" s="21"/>
      <c r="AE308" s="21"/>
      <c r="AF308" s="21"/>
      <c r="AG308" s="21"/>
      <c r="AH308" s="21"/>
      <c r="AI308" s="21"/>
    </row>
    <row r="309" spans="1:35">
      <c r="A309" s="52" t="s">
        <v>109</v>
      </c>
      <c r="B309" s="627">
        <v>2023</v>
      </c>
      <c r="C309" s="122" t="s">
        <v>641</v>
      </c>
      <c r="D309" s="294" t="s">
        <v>149</v>
      </c>
      <c r="E309" s="337" t="s">
        <v>1522</v>
      </c>
      <c r="F309" s="41" t="s">
        <v>1523</v>
      </c>
      <c r="G309" s="627" t="s">
        <v>301</v>
      </c>
      <c r="H309" s="294" t="s">
        <v>859</v>
      </c>
      <c r="I309" s="627" t="s">
        <v>475</v>
      </c>
      <c r="J309" s="627" t="s">
        <v>199</v>
      </c>
      <c r="K309" s="281" t="s">
        <v>1889</v>
      </c>
      <c r="L309" s="294" t="s">
        <v>1877</v>
      </c>
      <c r="M309" s="294">
        <v>750</v>
      </c>
      <c r="N309" s="294" t="s">
        <v>859</v>
      </c>
      <c r="O309" s="41"/>
      <c r="P309" s="332">
        <v>650</v>
      </c>
      <c r="Q309" s="333">
        <v>13</v>
      </c>
      <c r="R309" s="158">
        <f t="shared" si="12"/>
        <v>86.666666666666671</v>
      </c>
      <c r="S309" s="106" t="str">
        <f t="shared" si="13"/>
        <v>X</v>
      </c>
      <c r="T309" s="165" t="s">
        <v>1963</v>
      </c>
      <c r="U309" s="21"/>
      <c r="V309" s="21"/>
      <c r="W309" s="21"/>
      <c r="X309" s="21"/>
      <c r="Y309" s="21"/>
      <c r="Z309" s="21"/>
      <c r="AA309" s="21"/>
      <c r="AB309" s="21"/>
      <c r="AC309" s="21"/>
      <c r="AD309" s="21"/>
      <c r="AE309" s="21"/>
      <c r="AF309" s="21"/>
      <c r="AG309" s="21"/>
      <c r="AH309" s="21"/>
      <c r="AI309" s="21"/>
    </row>
    <row r="310" spans="1:35">
      <c r="A310" s="52" t="s">
        <v>109</v>
      </c>
      <c r="B310" s="627">
        <v>2023</v>
      </c>
      <c r="C310" s="122" t="s">
        <v>641</v>
      </c>
      <c r="D310" s="294" t="s">
        <v>149</v>
      </c>
      <c r="E310" s="337" t="s">
        <v>1522</v>
      </c>
      <c r="F310" s="41" t="s">
        <v>1523</v>
      </c>
      <c r="G310" s="627" t="s">
        <v>1874</v>
      </c>
      <c r="H310" s="294" t="s">
        <v>859</v>
      </c>
      <c r="I310" s="627" t="s">
        <v>475</v>
      </c>
      <c r="J310" s="627" t="s">
        <v>199</v>
      </c>
      <c r="K310" s="281" t="s">
        <v>1889</v>
      </c>
      <c r="L310" s="294" t="s">
        <v>1877</v>
      </c>
      <c r="M310" s="294">
        <v>750</v>
      </c>
      <c r="N310" s="294" t="s">
        <v>859</v>
      </c>
      <c r="O310" s="41"/>
      <c r="P310" s="332">
        <v>605</v>
      </c>
      <c r="Q310" s="333">
        <v>13</v>
      </c>
      <c r="R310" s="158">
        <f t="shared" si="12"/>
        <v>80.666666666666657</v>
      </c>
      <c r="S310" s="106" t="str">
        <f t="shared" si="13"/>
        <v>X</v>
      </c>
      <c r="T310" s="165" t="s">
        <v>1963</v>
      </c>
      <c r="U310" s="21"/>
      <c r="V310" s="21"/>
      <c r="W310" s="21"/>
      <c r="X310" s="21"/>
      <c r="Y310" s="21"/>
      <c r="Z310" s="21"/>
      <c r="AA310" s="21"/>
      <c r="AB310" s="21"/>
      <c r="AC310" s="21"/>
      <c r="AD310" s="21"/>
      <c r="AE310" s="21"/>
      <c r="AF310" s="21"/>
      <c r="AG310" s="21"/>
      <c r="AH310" s="21"/>
      <c r="AI310" s="21"/>
    </row>
    <row r="311" spans="1:35">
      <c r="A311" s="52" t="s">
        <v>109</v>
      </c>
      <c r="B311" s="627">
        <v>2023</v>
      </c>
      <c r="C311" s="122" t="s">
        <v>641</v>
      </c>
      <c r="D311" s="294" t="s">
        <v>149</v>
      </c>
      <c r="E311" s="337" t="s">
        <v>1522</v>
      </c>
      <c r="F311" s="41" t="s">
        <v>1523</v>
      </c>
      <c r="G311" s="627" t="s">
        <v>1891</v>
      </c>
      <c r="H311" s="294" t="s">
        <v>859</v>
      </c>
      <c r="I311" s="627" t="s">
        <v>475</v>
      </c>
      <c r="J311" s="627" t="s">
        <v>199</v>
      </c>
      <c r="K311" s="281" t="s">
        <v>1889</v>
      </c>
      <c r="L311" s="294" t="s">
        <v>1871</v>
      </c>
      <c r="M311" s="294">
        <v>0</v>
      </c>
      <c r="N311" s="294" t="s">
        <v>859</v>
      </c>
      <c r="O311" s="41" t="s">
        <v>1892</v>
      </c>
      <c r="P311" s="332">
        <v>0</v>
      </c>
      <c r="Q311" s="333">
        <v>0</v>
      </c>
      <c r="R311" s="158" t="e">
        <f t="shared" si="12"/>
        <v>#DIV/0!</v>
      </c>
      <c r="S311" s="106" t="e">
        <f t="shared" si="13"/>
        <v>#DIV/0!</v>
      </c>
      <c r="T311" s="165" t="s">
        <v>1893</v>
      </c>
      <c r="U311" s="21"/>
      <c r="V311" s="21"/>
      <c r="W311" s="21"/>
      <c r="X311" s="21"/>
      <c r="Y311" s="21"/>
      <c r="Z311" s="21"/>
      <c r="AA311" s="21"/>
      <c r="AB311" s="21"/>
      <c r="AC311" s="21"/>
      <c r="AD311" s="21"/>
      <c r="AE311" s="21"/>
      <c r="AF311" s="21"/>
      <c r="AG311" s="21"/>
      <c r="AH311" s="21"/>
      <c r="AI311" s="21"/>
    </row>
    <row r="312" spans="1:35">
      <c r="A312" s="52" t="s">
        <v>109</v>
      </c>
      <c r="B312" s="627">
        <v>2023</v>
      </c>
      <c r="C312" s="122" t="s">
        <v>641</v>
      </c>
      <c r="D312" s="294" t="s">
        <v>149</v>
      </c>
      <c r="E312" s="337" t="s">
        <v>1522</v>
      </c>
      <c r="F312" s="41" t="s">
        <v>1523</v>
      </c>
      <c r="G312" s="627" t="s">
        <v>297</v>
      </c>
      <c r="H312" s="294" t="s">
        <v>14</v>
      </c>
      <c r="I312" s="627" t="s">
        <v>473</v>
      </c>
      <c r="J312" s="627" t="s">
        <v>197</v>
      </c>
      <c r="K312" s="281" t="s">
        <v>766</v>
      </c>
      <c r="L312" s="294" t="s">
        <v>1871</v>
      </c>
      <c r="M312" s="44" t="s">
        <v>1872</v>
      </c>
      <c r="N312" s="294" t="s">
        <v>859</v>
      </c>
      <c r="O312" s="41"/>
      <c r="P312" s="334">
        <v>3938</v>
      </c>
      <c r="Q312" s="334">
        <v>20</v>
      </c>
      <c r="R312" s="158" t="str">
        <f t="shared" si="12"/>
        <v>N/A</v>
      </c>
      <c r="S312" s="106" t="str">
        <f t="shared" si="13"/>
        <v>N/A</v>
      </c>
      <c r="T312" s="152"/>
      <c r="U312" s="21"/>
      <c r="V312" s="21"/>
      <c r="W312" s="21"/>
      <c r="X312" s="21"/>
      <c r="Y312" s="21"/>
      <c r="Z312" s="21"/>
      <c r="AA312" s="21"/>
      <c r="AB312" s="21"/>
      <c r="AC312" s="21"/>
      <c r="AD312" s="21"/>
      <c r="AE312" s="21"/>
      <c r="AF312" s="21"/>
      <c r="AG312" s="21"/>
      <c r="AH312" s="21"/>
      <c r="AI312" s="21"/>
    </row>
    <row r="313" spans="1:35">
      <c r="A313" s="52" t="s">
        <v>109</v>
      </c>
      <c r="B313" s="627">
        <v>2023</v>
      </c>
      <c r="C313" s="122" t="s">
        <v>641</v>
      </c>
      <c r="D313" s="294" t="s">
        <v>149</v>
      </c>
      <c r="E313" s="337" t="s">
        <v>1522</v>
      </c>
      <c r="F313" s="41" t="s">
        <v>1523</v>
      </c>
      <c r="G313" s="627" t="s">
        <v>299</v>
      </c>
      <c r="H313" s="294" t="s">
        <v>14</v>
      </c>
      <c r="I313" s="627" t="s">
        <v>473</v>
      </c>
      <c r="J313" s="627" t="s">
        <v>197</v>
      </c>
      <c r="K313" s="281" t="s">
        <v>766</v>
      </c>
      <c r="L313" s="294" t="s">
        <v>1871</v>
      </c>
      <c r="M313" s="44" t="s">
        <v>1872</v>
      </c>
      <c r="N313" s="294" t="s">
        <v>859</v>
      </c>
      <c r="O313" s="41"/>
      <c r="P313" s="334">
        <v>913</v>
      </c>
      <c r="Q313" s="334">
        <v>20</v>
      </c>
      <c r="R313" s="158" t="str">
        <f t="shared" si="12"/>
        <v>N/A</v>
      </c>
      <c r="S313" s="106" t="str">
        <f t="shared" si="13"/>
        <v>N/A</v>
      </c>
      <c r="T313" s="152"/>
      <c r="U313" s="21"/>
      <c r="V313" s="21"/>
      <c r="W313" s="21"/>
      <c r="X313" s="21"/>
      <c r="Y313" s="21"/>
      <c r="Z313" s="21"/>
      <c r="AA313" s="21"/>
      <c r="AB313" s="21"/>
      <c r="AC313" s="21"/>
      <c r="AD313" s="21"/>
      <c r="AE313" s="21"/>
      <c r="AF313" s="21"/>
      <c r="AG313" s="21"/>
      <c r="AH313" s="21"/>
      <c r="AI313" s="21"/>
    </row>
    <row r="314" spans="1:35">
      <c r="A314" s="52" t="s">
        <v>109</v>
      </c>
      <c r="B314" s="627">
        <v>2023</v>
      </c>
      <c r="C314" s="122" t="s">
        <v>641</v>
      </c>
      <c r="D314" s="294" t="s">
        <v>149</v>
      </c>
      <c r="E314" s="337" t="s">
        <v>1522</v>
      </c>
      <c r="F314" s="41" t="s">
        <v>1523</v>
      </c>
      <c r="G314" s="627" t="s">
        <v>301</v>
      </c>
      <c r="H314" s="294" t="s">
        <v>859</v>
      </c>
      <c r="I314" s="627" t="s">
        <v>473</v>
      </c>
      <c r="J314" s="627" t="s">
        <v>197</v>
      </c>
      <c r="K314" s="281" t="s">
        <v>766</v>
      </c>
      <c r="L314" s="294" t="s">
        <v>1871</v>
      </c>
      <c r="M314" s="44" t="s">
        <v>1872</v>
      </c>
      <c r="N314" s="294" t="s">
        <v>859</v>
      </c>
      <c r="O314" s="41"/>
      <c r="P314" s="334">
        <v>913</v>
      </c>
      <c r="Q314" s="334">
        <v>20</v>
      </c>
      <c r="R314" s="158" t="str">
        <f t="shared" si="12"/>
        <v>N/A</v>
      </c>
      <c r="S314" s="106" t="str">
        <f t="shared" si="13"/>
        <v>N/A</v>
      </c>
      <c r="T314" s="152"/>
      <c r="U314" s="21"/>
      <c r="V314" s="21"/>
      <c r="W314" s="21"/>
      <c r="X314" s="21"/>
      <c r="Y314" s="21"/>
      <c r="Z314" s="21"/>
      <c r="AA314" s="21"/>
      <c r="AB314" s="21"/>
      <c r="AC314" s="21"/>
      <c r="AD314" s="21"/>
      <c r="AE314" s="21"/>
      <c r="AF314" s="21"/>
      <c r="AG314" s="21"/>
      <c r="AH314" s="21"/>
      <c r="AI314" s="21"/>
    </row>
    <row r="315" spans="1:35">
      <c r="A315" s="52" t="s">
        <v>109</v>
      </c>
      <c r="B315" s="627">
        <v>2023</v>
      </c>
      <c r="C315" s="122" t="s">
        <v>641</v>
      </c>
      <c r="D315" s="294" t="s">
        <v>149</v>
      </c>
      <c r="E315" s="337" t="s">
        <v>1522</v>
      </c>
      <c r="F315" s="41" t="s">
        <v>1523</v>
      </c>
      <c r="G315" s="627" t="s">
        <v>1874</v>
      </c>
      <c r="H315" s="294" t="s">
        <v>859</v>
      </c>
      <c r="I315" s="627" t="s">
        <v>473</v>
      </c>
      <c r="J315" s="627" t="s">
        <v>197</v>
      </c>
      <c r="K315" s="281" t="s">
        <v>766</v>
      </c>
      <c r="L315" s="294" t="s">
        <v>1871</v>
      </c>
      <c r="M315" s="44" t="s">
        <v>1872</v>
      </c>
      <c r="N315" s="294" t="s">
        <v>859</v>
      </c>
      <c r="O315" s="41"/>
      <c r="P315" s="334">
        <v>913</v>
      </c>
      <c r="Q315" s="334">
        <v>20</v>
      </c>
      <c r="R315" s="158" t="str">
        <f t="shared" si="12"/>
        <v>N/A</v>
      </c>
      <c r="S315" s="106" t="str">
        <f t="shared" si="13"/>
        <v>N/A</v>
      </c>
      <c r="T315" s="152"/>
      <c r="U315" s="21"/>
      <c r="V315" s="21"/>
      <c r="W315" s="21"/>
      <c r="X315" s="21"/>
      <c r="Y315" s="21"/>
      <c r="Z315" s="21"/>
      <c r="AA315" s="21"/>
      <c r="AB315" s="21"/>
      <c r="AC315" s="21"/>
      <c r="AD315" s="21"/>
      <c r="AE315" s="21"/>
      <c r="AF315" s="21"/>
      <c r="AG315" s="21"/>
      <c r="AH315" s="21"/>
      <c r="AI315" s="21"/>
    </row>
    <row r="316" spans="1:35">
      <c r="A316" s="52" t="s">
        <v>109</v>
      </c>
      <c r="B316" s="627">
        <v>2023</v>
      </c>
      <c r="C316" s="122" t="s">
        <v>641</v>
      </c>
      <c r="D316" s="294" t="s">
        <v>149</v>
      </c>
      <c r="E316" s="337" t="s">
        <v>1522</v>
      </c>
      <c r="F316" s="41" t="s">
        <v>1523</v>
      </c>
      <c r="G316" s="627" t="s">
        <v>1891</v>
      </c>
      <c r="H316" s="294"/>
      <c r="I316" s="627" t="s">
        <v>473</v>
      </c>
      <c r="J316" s="627" t="s">
        <v>197</v>
      </c>
      <c r="K316" s="281" t="s">
        <v>766</v>
      </c>
      <c r="L316" s="294" t="s">
        <v>1871</v>
      </c>
      <c r="M316" s="44" t="s">
        <v>1872</v>
      </c>
      <c r="N316" s="294" t="s">
        <v>859</v>
      </c>
      <c r="O316" s="41" t="s">
        <v>1892</v>
      </c>
      <c r="P316" s="334">
        <v>329</v>
      </c>
      <c r="Q316" s="334">
        <v>20</v>
      </c>
      <c r="R316" s="158" t="str">
        <f t="shared" si="12"/>
        <v>N/A</v>
      </c>
      <c r="S316" s="106" t="str">
        <f t="shared" si="13"/>
        <v>N/A</v>
      </c>
      <c r="T316" s="152"/>
      <c r="U316" s="21"/>
      <c r="V316" s="21"/>
      <c r="W316" s="21"/>
      <c r="X316" s="21"/>
      <c r="Y316" s="21"/>
      <c r="Z316" s="21"/>
      <c r="AA316" s="21"/>
      <c r="AB316" s="21"/>
      <c r="AC316" s="21"/>
      <c r="AD316" s="21"/>
      <c r="AE316" s="21"/>
      <c r="AF316" s="21"/>
      <c r="AG316" s="21"/>
      <c r="AH316" s="21"/>
      <c r="AI316" s="21"/>
    </row>
    <row r="317" spans="1:35">
      <c r="A317" s="52" t="s">
        <v>109</v>
      </c>
      <c r="B317" s="627">
        <v>2023</v>
      </c>
      <c r="C317" s="122" t="s">
        <v>641</v>
      </c>
      <c r="D317" s="294" t="s">
        <v>149</v>
      </c>
      <c r="E317" s="337" t="s">
        <v>1522</v>
      </c>
      <c r="F317" s="41" t="s">
        <v>1430</v>
      </c>
      <c r="G317" s="627" t="s">
        <v>297</v>
      </c>
      <c r="H317" s="294" t="s">
        <v>14</v>
      </c>
      <c r="I317" s="627" t="s">
        <v>475</v>
      </c>
      <c r="J317" s="627" t="s">
        <v>199</v>
      </c>
      <c r="K317" s="281" t="s">
        <v>1876</v>
      </c>
      <c r="L317" s="294" t="s">
        <v>1877</v>
      </c>
      <c r="M317" s="294">
        <v>1600</v>
      </c>
      <c r="N317" s="294" t="s">
        <v>859</v>
      </c>
      <c r="O317" s="41"/>
      <c r="P317" s="335">
        <v>2078</v>
      </c>
      <c r="Q317" s="335">
        <v>18</v>
      </c>
      <c r="R317" s="158">
        <f t="shared" si="12"/>
        <v>129.875</v>
      </c>
      <c r="S317" s="106" t="str">
        <f t="shared" si="13"/>
        <v/>
      </c>
      <c r="T317" s="152"/>
      <c r="U317" s="21"/>
      <c r="V317" s="21"/>
      <c r="W317" s="21"/>
      <c r="X317" s="21"/>
      <c r="Y317" s="21"/>
      <c r="Z317" s="21"/>
      <c r="AA317" s="21"/>
      <c r="AB317" s="21"/>
      <c r="AC317" s="21"/>
      <c r="AD317" s="21"/>
      <c r="AE317" s="21"/>
      <c r="AF317" s="21"/>
      <c r="AG317" s="21"/>
      <c r="AH317" s="21"/>
      <c r="AI317" s="21"/>
    </row>
    <row r="318" spans="1:35">
      <c r="A318" s="52" t="s">
        <v>109</v>
      </c>
      <c r="B318" s="627">
        <v>2023</v>
      </c>
      <c r="C318" s="122" t="s">
        <v>641</v>
      </c>
      <c r="D318" s="294" t="s">
        <v>149</v>
      </c>
      <c r="E318" s="337" t="s">
        <v>1522</v>
      </c>
      <c r="F318" s="41" t="s">
        <v>1430</v>
      </c>
      <c r="G318" s="627" t="s">
        <v>299</v>
      </c>
      <c r="H318" s="294" t="s">
        <v>14</v>
      </c>
      <c r="I318" s="627" t="s">
        <v>475</v>
      </c>
      <c r="J318" s="627" t="s">
        <v>199</v>
      </c>
      <c r="K318" s="281" t="s">
        <v>1876</v>
      </c>
      <c r="L318" s="294" t="s">
        <v>1877</v>
      </c>
      <c r="M318" s="294">
        <v>1600</v>
      </c>
      <c r="N318" s="294" t="s">
        <v>859</v>
      </c>
      <c r="O318" s="41"/>
      <c r="P318" s="335">
        <v>2088</v>
      </c>
      <c r="Q318" s="335">
        <v>18</v>
      </c>
      <c r="R318" s="158">
        <f t="shared" si="12"/>
        <v>130.5</v>
      </c>
      <c r="S318" s="106" t="str">
        <f t="shared" si="13"/>
        <v/>
      </c>
      <c r="T318" s="152"/>
      <c r="U318" s="21"/>
      <c r="V318" s="21"/>
      <c r="W318" s="21"/>
      <c r="X318" s="21"/>
      <c r="Y318" s="21"/>
      <c r="Z318" s="21"/>
      <c r="AA318" s="21"/>
      <c r="AB318" s="21"/>
      <c r="AC318" s="21"/>
      <c r="AD318" s="21"/>
      <c r="AE318" s="21"/>
      <c r="AF318" s="21"/>
      <c r="AG318" s="21"/>
      <c r="AH318" s="21"/>
      <c r="AI318" s="21"/>
    </row>
    <row r="319" spans="1:35">
      <c r="A319" s="52" t="s">
        <v>109</v>
      </c>
      <c r="B319" s="627">
        <v>2023</v>
      </c>
      <c r="C319" s="122" t="s">
        <v>641</v>
      </c>
      <c r="D319" s="294" t="s">
        <v>149</v>
      </c>
      <c r="E319" s="337" t="s">
        <v>1522</v>
      </c>
      <c r="F319" s="41" t="s">
        <v>1430</v>
      </c>
      <c r="G319" s="627" t="s">
        <v>301</v>
      </c>
      <c r="H319" s="294" t="s">
        <v>859</v>
      </c>
      <c r="I319" s="627" t="s">
        <v>475</v>
      </c>
      <c r="J319" s="627" t="s">
        <v>199</v>
      </c>
      <c r="K319" s="281" t="s">
        <v>1876</v>
      </c>
      <c r="L319" s="294" t="s">
        <v>1877</v>
      </c>
      <c r="M319" s="294">
        <v>1600</v>
      </c>
      <c r="N319" s="294" t="s">
        <v>859</v>
      </c>
      <c r="O319" s="41"/>
      <c r="P319" s="335">
        <v>2081</v>
      </c>
      <c r="Q319" s="335">
        <v>18</v>
      </c>
      <c r="R319" s="158">
        <f t="shared" si="12"/>
        <v>130.0625</v>
      </c>
      <c r="S319" s="106" t="str">
        <f t="shared" si="13"/>
        <v/>
      </c>
      <c r="T319" s="152"/>
      <c r="U319" s="21"/>
      <c r="V319" s="21"/>
      <c r="W319" s="21"/>
      <c r="X319" s="21"/>
      <c r="Y319" s="21"/>
      <c r="Z319" s="21"/>
      <c r="AA319" s="21"/>
      <c r="AB319" s="21"/>
      <c r="AC319" s="21"/>
      <c r="AD319" s="21"/>
      <c r="AE319" s="21"/>
      <c r="AF319" s="21"/>
      <c r="AG319" s="21"/>
      <c r="AH319" s="21"/>
      <c r="AI319" s="21"/>
    </row>
    <row r="320" spans="1:35">
      <c r="A320" s="52" t="s">
        <v>109</v>
      </c>
      <c r="B320" s="627">
        <v>2023</v>
      </c>
      <c r="C320" s="122" t="s">
        <v>641</v>
      </c>
      <c r="D320" s="294" t="s">
        <v>149</v>
      </c>
      <c r="E320" s="337" t="s">
        <v>1522</v>
      </c>
      <c r="F320" s="41" t="s">
        <v>1430</v>
      </c>
      <c r="G320" s="627" t="s">
        <v>1874</v>
      </c>
      <c r="H320" s="294" t="s">
        <v>859</v>
      </c>
      <c r="I320" s="627" t="s">
        <v>475</v>
      </c>
      <c r="J320" s="627" t="s">
        <v>199</v>
      </c>
      <c r="K320" s="281" t="s">
        <v>1876</v>
      </c>
      <c r="L320" s="294" t="s">
        <v>1877</v>
      </c>
      <c r="M320" s="294">
        <v>1600</v>
      </c>
      <c r="N320" s="294" t="s">
        <v>859</v>
      </c>
      <c r="O320" s="41"/>
      <c r="P320" s="335">
        <v>1876</v>
      </c>
      <c r="Q320" s="335">
        <v>18</v>
      </c>
      <c r="R320" s="158">
        <f t="shared" si="12"/>
        <v>117.25000000000001</v>
      </c>
      <c r="S320" s="106" t="str">
        <f t="shared" si="13"/>
        <v/>
      </c>
      <c r="T320" s="152"/>
      <c r="U320" s="21"/>
      <c r="V320" s="21"/>
      <c r="W320" s="21"/>
      <c r="X320" s="21"/>
      <c r="Y320" s="21"/>
      <c r="Z320" s="21"/>
      <c r="AA320" s="21"/>
      <c r="AB320" s="21"/>
      <c r="AC320" s="21"/>
      <c r="AD320" s="21"/>
      <c r="AE320" s="21"/>
      <c r="AF320" s="21"/>
      <c r="AG320" s="21"/>
      <c r="AH320" s="21"/>
      <c r="AI320" s="21"/>
    </row>
    <row r="321" spans="1:35">
      <c r="A321" s="52" t="s">
        <v>109</v>
      </c>
      <c r="B321" s="627">
        <v>2023</v>
      </c>
      <c r="C321" s="122" t="s">
        <v>641</v>
      </c>
      <c r="D321" s="294" t="s">
        <v>149</v>
      </c>
      <c r="E321" s="337" t="s">
        <v>1522</v>
      </c>
      <c r="F321" s="41" t="s">
        <v>1430</v>
      </c>
      <c r="G321" s="627" t="s">
        <v>1891</v>
      </c>
      <c r="H321" s="294" t="s">
        <v>859</v>
      </c>
      <c r="I321" s="627" t="s">
        <v>475</v>
      </c>
      <c r="J321" s="627" t="s">
        <v>199</v>
      </c>
      <c r="K321" s="281" t="s">
        <v>1876</v>
      </c>
      <c r="L321" s="294" t="s">
        <v>1877</v>
      </c>
      <c r="M321" s="294">
        <v>0</v>
      </c>
      <c r="N321" s="294" t="s">
        <v>859</v>
      </c>
      <c r="O321" s="41" t="s">
        <v>1892</v>
      </c>
      <c r="P321" s="334">
        <v>0</v>
      </c>
      <c r="Q321" s="334">
        <v>0</v>
      </c>
      <c r="R321" s="158" t="e">
        <f t="shared" si="12"/>
        <v>#DIV/0!</v>
      </c>
      <c r="S321" s="106" t="e">
        <f t="shared" si="13"/>
        <v>#DIV/0!</v>
      </c>
      <c r="T321" s="152" t="s">
        <v>1964</v>
      </c>
      <c r="U321" s="21"/>
      <c r="V321" s="21"/>
      <c r="W321" s="21"/>
      <c r="X321" s="21"/>
      <c r="Y321" s="21"/>
      <c r="Z321" s="21"/>
      <c r="AA321" s="21"/>
      <c r="AB321" s="21"/>
      <c r="AC321" s="21"/>
      <c r="AD321" s="21"/>
      <c r="AE321" s="21"/>
      <c r="AF321" s="21"/>
      <c r="AG321" s="21"/>
      <c r="AH321" s="21"/>
      <c r="AI321" s="21"/>
    </row>
    <row r="322" spans="1:35">
      <c r="A322" s="52" t="s">
        <v>109</v>
      </c>
      <c r="B322" s="627">
        <v>2023</v>
      </c>
      <c r="C322" s="122" t="s">
        <v>641</v>
      </c>
      <c r="D322" s="294" t="s">
        <v>149</v>
      </c>
      <c r="E322" s="337" t="s">
        <v>1522</v>
      </c>
      <c r="F322" s="41" t="s">
        <v>1430</v>
      </c>
      <c r="G322" s="627" t="s">
        <v>297</v>
      </c>
      <c r="H322" s="294" t="s">
        <v>14</v>
      </c>
      <c r="I322" s="627" t="s">
        <v>475</v>
      </c>
      <c r="J322" s="627" t="s">
        <v>199</v>
      </c>
      <c r="K322" s="281" t="s">
        <v>1889</v>
      </c>
      <c r="L322" s="294" t="s">
        <v>1877</v>
      </c>
      <c r="M322" s="294">
        <v>150</v>
      </c>
      <c r="N322" s="294" t="s">
        <v>859</v>
      </c>
      <c r="O322" s="41"/>
      <c r="P322" s="475">
        <v>150</v>
      </c>
      <c r="Q322" s="476">
        <v>3</v>
      </c>
      <c r="R322" s="158">
        <f t="shared" si="12"/>
        <v>100</v>
      </c>
      <c r="S322" s="106" t="str">
        <f t="shared" si="13"/>
        <v/>
      </c>
      <c r="T322" s="152"/>
      <c r="U322" s="21"/>
      <c r="V322" s="21"/>
      <c r="W322" s="21"/>
      <c r="X322" s="21"/>
      <c r="Y322" s="21"/>
      <c r="Z322" s="21"/>
      <c r="AA322" s="21"/>
      <c r="AB322" s="21"/>
      <c r="AC322" s="21"/>
      <c r="AD322" s="21"/>
      <c r="AE322" s="21"/>
      <c r="AF322" s="21"/>
      <c r="AG322" s="21"/>
      <c r="AH322" s="21"/>
      <c r="AI322" s="21"/>
    </row>
    <row r="323" spans="1:35">
      <c r="A323" s="52" t="s">
        <v>109</v>
      </c>
      <c r="B323" s="627">
        <v>2023</v>
      </c>
      <c r="C323" s="122" t="s">
        <v>641</v>
      </c>
      <c r="D323" s="294" t="s">
        <v>149</v>
      </c>
      <c r="E323" s="337" t="s">
        <v>1522</v>
      </c>
      <c r="F323" s="41" t="s">
        <v>1430</v>
      </c>
      <c r="G323" s="627" t="s">
        <v>299</v>
      </c>
      <c r="H323" s="294" t="s">
        <v>14</v>
      </c>
      <c r="I323" s="627" t="s">
        <v>475</v>
      </c>
      <c r="J323" s="627" t="s">
        <v>199</v>
      </c>
      <c r="K323" s="281" t="s">
        <v>1889</v>
      </c>
      <c r="L323" s="294" t="s">
        <v>1877</v>
      </c>
      <c r="M323" s="294">
        <v>150</v>
      </c>
      <c r="N323" s="294" t="s">
        <v>859</v>
      </c>
      <c r="O323" s="41"/>
      <c r="P323" s="332">
        <v>150</v>
      </c>
      <c r="Q323" s="333">
        <v>3</v>
      </c>
      <c r="R323" s="158">
        <f t="shared" si="12"/>
        <v>100</v>
      </c>
      <c r="S323" s="106" t="str">
        <f t="shared" si="13"/>
        <v/>
      </c>
      <c r="T323" s="152"/>
      <c r="U323" s="21"/>
      <c r="V323" s="21"/>
      <c r="W323" s="21"/>
      <c r="X323" s="21"/>
      <c r="Y323" s="21"/>
      <c r="Z323" s="21"/>
      <c r="AA323" s="21"/>
      <c r="AB323" s="21"/>
      <c r="AC323" s="21"/>
      <c r="AD323" s="21"/>
      <c r="AE323" s="21"/>
      <c r="AF323" s="21"/>
      <c r="AG323" s="21"/>
      <c r="AH323" s="21"/>
      <c r="AI323" s="21"/>
    </row>
    <row r="324" spans="1:35">
      <c r="A324" s="52" t="s">
        <v>109</v>
      </c>
      <c r="B324" s="627">
        <v>2023</v>
      </c>
      <c r="C324" s="122" t="s">
        <v>641</v>
      </c>
      <c r="D324" s="294" t="s">
        <v>149</v>
      </c>
      <c r="E324" s="337" t="s">
        <v>1522</v>
      </c>
      <c r="F324" s="41" t="s">
        <v>1430</v>
      </c>
      <c r="G324" s="627" t="s">
        <v>301</v>
      </c>
      <c r="H324" s="294" t="s">
        <v>859</v>
      </c>
      <c r="I324" s="627" t="s">
        <v>475</v>
      </c>
      <c r="J324" s="627" t="s">
        <v>199</v>
      </c>
      <c r="K324" s="281" t="s">
        <v>1889</v>
      </c>
      <c r="L324" s="294" t="s">
        <v>1877</v>
      </c>
      <c r="M324" s="294">
        <v>150</v>
      </c>
      <c r="N324" s="294" t="s">
        <v>859</v>
      </c>
      <c r="O324" s="41"/>
      <c r="P324" s="332">
        <v>150</v>
      </c>
      <c r="Q324" s="333">
        <v>3</v>
      </c>
      <c r="R324" s="158">
        <f t="shared" si="12"/>
        <v>100</v>
      </c>
      <c r="S324" s="106" t="str">
        <f t="shared" si="13"/>
        <v/>
      </c>
      <c r="T324" s="152"/>
      <c r="U324" s="21"/>
      <c r="V324" s="21"/>
      <c r="W324" s="21"/>
      <c r="X324" s="21"/>
      <c r="Y324" s="21"/>
      <c r="Z324" s="21"/>
      <c r="AA324" s="21"/>
      <c r="AB324" s="21"/>
      <c r="AC324" s="21"/>
      <c r="AD324" s="21"/>
      <c r="AE324" s="21"/>
      <c r="AF324" s="21"/>
      <c r="AG324" s="21"/>
      <c r="AH324" s="21"/>
      <c r="AI324" s="21"/>
    </row>
    <row r="325" spans="1:35">
      <c r="A325" s="52" t="s">
        <v>109</v>
      </c>
      <c r="B325" s="627">
        <v>2023</v>
      </c>
      <c r="C325" s="122" t="s">
        <v>641</v>
      </c>
      <c r="D325" s="294" t="s">
        <v>149</v>
      </c>
      <c r="E325" s="337" t="s">
        <v>1522</v>
      </c>
      <c r="F325" s="41" t="s">
        <v>1430</v>
      </c>
      <c r="G325" s="627" t="s">
        <v>1874</v>
      </c>
      <c r="H325" s="294" t="s">
        <v>859</v>
      </c>
      <c r="I325" s="627" t="s">
        <v>475</v>
      </c>
      <c r="J325" s="627" t="s">
        <v>199</v>
      </c>
      <c r="K325" s="281" t="s">
        <v>1889</v>
      </c>
      <c r="L325" s="294" t="s">
        <v>1877</v>
      </c>
      <c r="M325" s="294">
        <v>150</v>
      </c>
      <c r="N325" s="294" t="s">
        <v>859</v>
      </c>
      <c r="O325" s="41"/>
      <c r="P325" s="332">
        <v>150</v>
      </c>
      <c r="Q325" s="333">
        <v>3</v>
      </c>
      <c r="R325" s="158">
        <f t="shared" si="12"/>
        <v>100</v>
      </c>
      <c r="S325" s="106" t="str">
        <f t="shared" si="13"/>
        <v/>
      </c>
      <c r="T325" s="152"/>
      <c r="U325" s="21"/>
      <c r="V325" s="21"/>
      <c r="W325" s="21"/>
      <c r="X325" s="21"/>
      <c r="Y325" s="21"/>
      <c r="Z325" s="21"/>
      <c r="AA325" s="21"/>
      <c r="AB325" s="21"/>
      <c r="AC325" s="21"/>
      <c r="AD325" s="21"/>
      <c r="AE325" s="21"/>
      <c r="AF325" s="21"/>
      <c r="AG325" s="21"/>
      <c r="AH325" s="21"/>
      <c r="AI325" s="21"/>
    </row>
    <row r="326" spans="1:35">
      <c r="A326" s="52" t="s">
        <v>109</v>
      </c>
      <c r="B326" s="627">
        <v>2023</v>
      </c>
      <c r="C326" s="122" t="s">
        <v>641</v>
      </c>
      <c r="D326" s="294" t="s">
        <v>149</v>
      </c>
      <c r="E326" s="337" t="s">
        <v>1522</v>
      </c>
      <c r="F326" s="41" t="s">
        <v>1430</v>
      </c>
      <c r="G326" s="627" t="s">
        <v>1891</v>
      </c>
      <c r="H326" s="294" t="s">
        <v>859</v>
      </c>
      <c r="I326" s="627" t="s">
        <v>475</v>
      </c>
      <c r="J326" s="627" t="s">
        <v>199</v>
      </c>
      <c r="K326" s="281" t="s">
        <v>1889</v>
      </c>
      <c r="L326" s="294" t="s">
        <v>1877</v>
      </c>
      <c r="M326" s="294">
        <v>0</v>
      </c>
      <c r="N326" s="294" t="s">
        <v>859</v>
      </c>
      <c r="O326" s="41" t="s">
        <v>1892</v>
      </c>
      <c r="P326" s="332">
        <v>0</v>
      </c>
      <c r="Q326" s="333">
        <v>0</v>
      </c>
      <c r="R326" s="158" t="e">
        <f t="shared" si="12"/>
        <v>#DIV/0!</v>
      </c>
      <c r="S326" s="106" t="e">
        <f t="shared" si="13"/>
        <v>#DIV/0!</v>
      </c>
      <c r="T326" s="152" t="s">
        <v>1964</v>
      </c>
      <c r="U326" s="21"/>
      <c r="V326" s="21"/>
      <c r="W326" s="21"/>
      <c r="X326" s="21"/>
      <c r="Y326" s="21"/>
      <c r="Z326" s="21"/>
      <c r="AA326" s="21"/>
      <c r="AB326" s="21"/>
      <c r="AC326" s="21"/>
      <c r="AD326" s="21"/>
      <c r="AE326" s="21"/>
      <c r="AF326" s="21"/>
      <c r="AG326" s="21"/>
      <c r="AH326" s="21"/>
      <c r="AI326" s="21"/>
    </row>
    <row r="327" spans="1:35">
      <c r="A327" s="52" t="s">
        <v>109</v>
      </c>
      <c r="B327" s="627">
        <v>2023</v>
      </c>
      <c r="C327" s="122" t="s">
        <v>641</v>
      </c>
      <c r="D327" s="294" t="s">
        <v>149</v>
      </c>
      <c r="E327" s="337" t="s">
        <v>1522</v>
      </c>
      <c r="F327" s="41" t="s">
        <v>1430</v>
      </c>
      <c r="G327" s="627" t="s">
        <v>297</v>
      </c>
      <c r="H327" s="294" t="s">
        <v>14</v>
      </c>
      <c r="I327" s="627" t="s">
        <v>473</v>
      </c>
      <c r="J327" s="627" t="s">
        <v>197</v>
      </c>
      <c r="K327" s="281" t="s">
        <v>760</v>
      </c>
      <c r="L327" s="294" t="s">
        <v>1871</v>
      </c>
      <c r="M327" s="44" t="s">
        <v>1872</v>
      </c>
      <c r="N327" s="294" t="s">
        <v>859</v>
      </c>
      <c r="O327" s="41" t="s">
        <v>1895</v>
      </c>
      <c r="P327" s="475" t="s">
        <v>1965</v>
      </c>
      <c r="Q327" s="476">
        <v>23</v>
      </c>
      <c r="R327" s="158" t="str">
        <f t="shared" si="12"/>
        <v>N/A</v>
      </c>
      <c r="S327" s="106" t="str">
        <f t="shared" si="13"/>
        <v>N/A</v>
      </c>
      <c r="T327" s="152"/>
      <c r="U327" s="21"/>
      <c r="V327" s="21"/>
      <c r="W327" s="21"/>
      <c r="X327" s="21"/>
      <c r="Y327" s="21"/>
      <c r="Z327" s="21"/>
      <c r="AA327" s="21"/>
      <c r="AB327" s="21"/>
      <c r="AC327" s="21"/>
      <c r="AD327" s="21"/>
      <c r="AE327" s="21"/>
      <c r="AF327" s="21"/>
      <c r="AG327" s="21"/>
      <c r="AH327" s="21"/>
      <c r="AI327" s="21"/>
    </row>
    <row r="328" spans="1:35">
      <c r="A328" s="52" t="s">
        <v>109</v>
      </c>
      <c r="B328" s="627">
        <v>2023</v>
      </c>
      <c r="C328" s="122" t="s">
        <v>641</v>
      </c>
      <c r="D328" s="294" t="s">
        <v>149</v>
      </c>
      <c r="E328" s="337" t="s">
        <v>1522</v>
      </c>
      <c r="F328" s="41" t="s">
        <v>1430</v>
      </c>
      <c r="G328" s="627" t="s">
        <v>299</v>
      </c>
      <c r="H328" s="294" t="s">
        <v>14</v>
      </c>
      <c r="I328" s="627" t="s">
        <v>473</v>
      </c>
      <c r="J328" s="627" t="s">
        <v>197</v>
      </c>
      <c r="K328" s="281" t="s">
        <v>760</v>
      </c>
      <c r="L328" s="294" t="s">
        <v>1871</v>
      </c>
      <c r="M328" s="44" t="s">
        <v>1872</v>
      </c>
      <c r="N328" s="294" t="s">
        <v>859</v>
      </c>
      <c r="O328" s="41" t="s">
        <v>1895</v>
      </c>
      <c r="P328" s="332" t="s">
        <v>1966</v>
      </c>
      <c r="Q328" s="333">
        <v>23</v>
      </c>
      <c r="R328" s="158" t="str">
        <f t="shared" ref="R328:R391" si="14">IF(M328="N/A","N/A", P328/M328*100)</f>
        <v>N/A</v>
      </c>
      <c r="S328" s="106" t="str">
        <f t="shared" ref="S328:S391" si="15">IF(M328="N/A","N/A",IF(OR(R328&lt;90,R328&gt;150),"X",""))</f>
        <v>N/A</v>
      </c>
      <c r="T328" s="152"/>
      <c r="U328" s="21"/>
      <c r="V328" s="21"/>
      <c r="W328" s="21"/>
      <c r="X328" s="21"/>
      <c r="Y328" s="21"/>
      <c r="Z328" s="21"/>
      <c r="AA328" s="21"/>
      <c r="AB328" s="21"/>
      <c r="AC328" s="21"/>
      <c r="AD328" s="21"/>
      <c r="AE328" s="21"/>
      <c r="AF328" s="21"/>
      <c r="AG328" s="21"/>
      <c r="AH328" s="21"/>
      <c r="AI328" s="21"/>
    </row>
    <row r="329" spans="1:35">
      <c r="A329" s="52" t="s">
        <v>109</v>
      </c>
      <c r="B329" s="627">
        <v>2023</v>
      </c>
      <c r="C329" s="122" t="s">
        <v>641</v>
      </c>
      <c r="D329" s="294" t="s">
        <v>149</v>
      </c>
      <c r="E329" s="337" t="s">
        <v>1522</v>
      </c>
      <c r="F329" s="41" t="s">
        <v>1430</v>
      </c>
      <c r="G329" s="627" t="s">
        <v>301</v>
      </c>
      <c r="H329" s="294" t="s">
        <v>859</v>
      </c>
      <c r="I329" s="627" t="s">
        <v>473</v>
      </c>
      <c r="J329" s="627" t="s">
        <v>197</v>
      </c>
      <c r="K329" s="281" t="s">
        <v>760</v>
      </c>
      <c r="L329" s="294" t="s">
        <v>1871</v>
      </c>
      <c r="M329" s="44" t="s">
        <v>1872</v>
      </c>
      <c r="N329" s="294" t="s">
        <v>859</v>
      </c>
      <c r="O329" s="41" t="s">
        <v>1895</v>
      </c>
      <c r="P329" s="332" t="s">
        <v>1966</v>
      </c>
      <c r="Q329" s="333">
        <v>23</v>
      </c>
      <c r="R329" s="158" t="str">
        <f t="shared" si="14"/>
        <v>N/A</v>
      </c>
      <c r="S329" s="106" t="str">
        <f t="shared" si="15"/>
        <v>N/A</v>
      </c>
      <c r="T329" s="152"/>
      <c r="U329" s="21"/>
      <c r="V329" s="21"/>
      <c r="W329" s="21"/>
      <c r="X329" s="21"/>
      <c r="Y329" s="21"/>
      <c r="Z329" s="21"/>
      <c r="AA329" s="21"/>
      <c r="AB329" s="21"/>
      <c r="AC329" s="21"/>
      <c r="AD329" s="21"/>
      <c r="AE329" s="21"/>
      <c r="AF329" s="21"/>
      <c r="AG329" s="21"/>
      <c r="AH329" s="21"/>
      <c r="AI329" s="21"/>
    </row>
    <row r="330" spans="1:35">
      <c r="A330" s="52" t="s">
        <v>109</v>
      </c>
      <c r="B330" s="627">
        <v>2023</v>
      </c>
      <c r="C330" s="122" t="s">
        <v>641</v>
      </c>
      <c r="D330" s="294" t="s">
        <v>149</v>
      </c>
      <c r="E330" s="337" t="s">
        <v>1522</v>
      </c>
      <c r="F330" s="41" t="s">
        <v>1430</v>
      </c>
      <c r="G330" s="627" t="s">
        <v>1874</v>
      </c>
      <c r="H330" s="294" t="s">
        <v>859</v>
      </c>
      <c r="I330" s="627" t="s">
        <v>473</v>
      </c>
      <c r="J330" s="627" t="s">
        <v>197</v>
      </c>
      <c r="K330" s="281" t="s">
        <v>760</v>
      </c>
      <c r="L330" s="294" t="s">
        <v>1871</v>
      </c>
      <c r="M330" s="44" t="s">
        <v>1872</v>
      </c>
      <c r="N330" s="294" t="s">
        <v>859</v>
      </c>
      <c r="O330" s="41" t="s">
        <v>1895</v>
      </c>
      <c r="P330" s="332" t="s">
        <v>1967</v>
      </c>
      <c r="Q330" s="333">
        <v>23</v>
      </c>
      <c r="R330" s="158" t="str">
        <f t="shared" si="14"/>
        <v>N/A</v>
      </c>
      <c r="S330" s="106" t="str">
        <f t="shared" si="15"/>
        <v>N/A</v>
      </c>
      <c r="T330" s="152"/>
      <c r="U330" s="21"/>
      <c r="V330" s="21"/>
      <c r="W330" s="21"/>
      <c r="X330" s="21"/>
      <c r="Y330" s="21"/>
      <c r="Z330" s="21"/>
      <c r="AA330" s="21"/>
      <c r="AB330" s="21"/>
      <c r="AC330" s="21"/>
      <c r="AD330" s="21"/>
      <c r="AE330" s="21"/>
      <c r="AF330" s="21"/>
      <c r="AG330" s="21"/>
      <c r="AH330" s="21"/>
      <c r="AI330" s="21"/>
    </row>
    <row r="331" spans="1:35">
      <c r="A331" s="52" t="s">
        <v>109</v>
      </c>
      <c r="B331" s="627">
        <v>2023</v>
      </c>
      <c r="C331" s="122" t="s">
        <v>641</v>
      </c>
      <c r="D331" s="294" t="s">
        <v>149</v>
      </c>
      <c r="E331" s="337" t="s">
        <v>1522</v>
      </c>
      <c r="F331" s="41" t="s">
        <v>1430</v>
      </c>
      <c r="G331" s="627" t="s">
        <v>1891</v>
      </c>
      <c r="H331" s="294" t="s">
        <v>859</v>
      </c>
      <c r="I331" s="627" t="s">
        <v>473</v>
      </c>
      <c r="J331" s="627" t="s">
        <v>197</v>
      </c>
      <c r="K331" s="281" t="s">
        <v>760</v>
      </c>
      <c r="L331" s="294" t="s">
        <v>1871</v>
      </c>
      <c r="M331" s="294">
        <v>0</v>
      </c>
      <c r="N331" s="294" t="s">
        <v>859</v>
      </c>
      <c r="O331" s="41" t="s">
        <v>1896</v>
      </c>
      <c r="P331" s="334">
        <v>1424</v>
      </c>
      <c r="Q331" s="334">
        <v>23</v>
      </c>
      <c r="R331" s="158" t="e">
        <f t="shared" si="14"/>
        <v>#DIV/0!</v>
      </c>
      <c r="S331" s="106" t="e">
        <f t="shared" si="15"/>
        <v>#DIV/0!</v>
      </c>
      <c r="T331" s="152" t="s">
        <v>1968</v>
      </c>
      <c r="U331" s="21"/>
      <c r="V331" s="21"/>
      <c r="W331" s="21"/>
      <c r="X331" s="21"/>
      <c r="Y331" s="21"/>
      <c r="Z331" s="21"/>
      <c r="AA331" s="21"/>
      <c r="AB331" s="21"/>
      <c r="AC331" s="21"/>
      <c r="AD331" s="21"/>
      <c r="AE331" s="21"/>
      <c r="AF331" s="21"/>
      <c r="AG331" s="21"/>
      <c r="AH331" s="21"/>
      <c r="AI331" s="21"/>
    </row>
    <row r="332" spans="1:35">
      <c r="A332" s="52" t="s">
        <v>109</v>
      </c>
      <c r="B332" s="627">
        <v>2023</v>
      </c>
      <c r="C332" s="122" t="s">
        <v>641</v>
      </c>
      <c r="D332" s="294" t="s">
        <v>149</v>
      </c>
      <c r="E332" s="337" t="s">
        <v>1522</v>
      </c>
      <c r="F332" s="41" t="s">
        <v>1430</v>
      </c>
      <c r="G332" s="627" t="s">
        <v>297</v>
      </c>
      <c r="H332" s="294" t="s">
        <v>859</v>
      </c>
      <c r="I332" s="627" t="s">
        <v>473</v>
      </c>
      <c r="J332" s="627" t="s">
        <v>197</v>
      </c>
      <c r="K332" s="281" t="s">
        <v>762</v>
      </c>
      <c r="L332" s="294" t="s">
        <v>1871</v>
      </c>
      <c r="M332" s="44" t="s">
        <v>1872</v>
      </c>
      <c r="N332" s="294" t="s">
        <v>859</v>
      </c>
      <c r="O332" s="41" t="s">
        <v>1969</v>
      </c>
      <c r="P332" s="334">
        <v>0</v>
      </c>
      <c r="Q332" s="334">
        <v>0</v>
      </c>
      <c r="R332" s="158" t="str">
        <f t="shared" si="14"/>
        <v>N/A</v>
      </c>
      <c r="S332" s="106" t="str">
        <f t="shared" si="15"/>
        <v>N/A</v>
      </c>
      <c r="T332" s="152" t="s">
        <v>1970</v>
      </c>
      <c r="U332" s="21"/>
      <c r="V332" s="21"/>
      <c r="W332" s="21"/>
      <c r="X332" s="21"/>
      <c r="Y332" s="21"/>
      <c r="Z332" s="21"/>
      <c r="AA332" s="21"/>
      <c r="AB332" s="21"/>
      <c r="AC332" s="21"/>
      <c r="AD332" s="21"/>
      <c r="AE332" s="21"/>
      <c r="AF332" s="21"/>
      <c r="AG332" s="21"/>
      <c r="AH332" s="21"/>
      <c r="AI332" s="21"/>
    </row>
    <row r="333" spans="1:35">
      <c r="A333" s="52" t="s">
        <v>109</v>
      </c>
      <c r="B333" s="627">
        <v>2023</v>
      </c>
      <c r="C333" s="122" t="s">
        <v>641</v>
      </c>
      <c r="D333" s="294" t="s">
        <v>149</v>
      </c>
      <c r="E333" s="337" t="s">
        <v>1522</v>
      </c>
      <c r="F333" s="41" t="s">
        <v>1430</v>
      </c>
      <c r="G333" s="627" t="s">
        <v>299</v>
      </c>
      <c r="H333" s="294" t="s">
        <v>859</v>
      </c>
      <c r="I333" s="627" t="s">
        <v>473</v>
      </c>
      <c r="J333" s="627" t="s">
        <v>197</v>
      </c>
      <c r="K333" s="281" t="s">
        <v>762</v>
      </c>
      <c r="L333" s="294" t="s">
        <v>1871</v>
      </c>
      <c r="M333" s="44" t="s">
        <v>1872</v>
      </c>
      <c r="N333" s="294" t="s">
        <v>859</v>
      </c>
      <c r="O333" s="41" t="s">
        <v>1969</v>
      </c>
      <c r="P333" s="334">
        <v>0</v>
      </c>
      <c r="Q333" s="334">
        <v>0</v>
      </c>
      <c r="R333" s="158" t="str">
        <f t="shared" si="14"/>
        <v>N/A</v>
      </c>
      <c r="S333" s="106" t="str">
        <f t="shared" si="15"/>
        <v>N/A</v>
      </c>
      <c r="T333" s="152" t="s">
        <v>1970</v>
      </c>
      <c r="U333" s="21"/>
      <c r="V333" s="21"/>
      <c r="W333" s="21"/>
      <c r="X333" s="21"/>
      <c r="Y333" s="21"/>
      <c r="Z333" s="21"/>
      <c r="AA333" s="21"/>
      <c r="AB333" s="21"/>
      <c r="AC333" s="21"/>
      <c r="AD333" s="21"/>
      <c r="AE333" s="21"/>
      <c r="AF333" s="21"/>
      <c r="AG333" s="21"/>
      <c r="AH333" s="21"/>
      <c r="AI333" s="21"/>
    </row>
    <row r="334" spans="1:35">
      <c r="A334" s="52" t="s">
        <v>109</v>
      </c>
      <c r="B334" s="627">
        <v>2023</v>
      </c>
      <c r="C334" s="122" t="s">
        <v>641</v>
      </c>
      <c r="D334" s="294" t="s">
        <v>149</v>
      </c>
      <c r="E334" s="337" t="s">
        <v>1522</v>
      </c>
      <c r="F334" s="41" t="s">
        <v>1430</v>
      </c>
      <c r="G334" s="627" t="s">
        <v>301</v>
      </c>
      <c r="H334" s="294" t="s">
        <v>859</v>
      </c>
      <c r="I334" s="627" t="s">
        <v>473</v>
      </c>
      <c r="J334" s="627" t="s">
        <v>197</v>
      </c>
      <c r="K334" s="281" t="s">
        <v>762</v>
      </c>
      <c r="L334" s="294" t="s">
        <v>1871</v>
      </c>
      <c r="M334" s="44" t="s">
        <v>1872</v>
      </c>
      <c r="N334" s="294" t="s">
        <v>859</v>
      </c>
      <c r="O334" s="41" t="s">
        <v>1969</v>
      </c>
      <c r="P334" s="334">
        <v>0</v>
      </c>
      <c r="Q334" s="334">
        <v>0</v>
      </c>
      <c r="R334" s="158" t="str">
        <f t="shared" si="14"/>
        <v>N/A</v>
      </c>
      <c r="S334" s="106" t="str">
        <f t="shared" si="15"/>
        <v>N/A</v>
      </c>
      <c r="T334" s="152" t="s">
        <v>1971</v>
      </c>
      <c r="U334" s="21"/>
      <c r="V334" s="21"/>
      <c r="W334" s="21"/>
      <c r="X334" s="21"/>
      <c r="Y334" s="21"/>
      <c r="Z334" s="21"/>
      <c r="AA334" s="21"/>
      <c r="AB334" s="21"/>
      <c r="AC334" s="21"/>
      <c r="AD334" s="21"/>
      <c r="AE334" s="21"/>
      <c r="AF334" s="21"/>
      <c r="AG334" s="21"/>
      <c r="AH334" s="21"/>
      <c r="AI334" s="21"/>
    </row>
    <row r="335" spans="1:35">
      <c r="A335" s="52" t="s">
        <v>109</v>
      </c>
      <c r="B335" s="627">
        <v>2023</v>
      </c>
      <c r="C335" s="122" t="s">
        <v>641</v>
      </c>
      <c r="D335" s="294" t="s">
        <v>149</v>
      </c>
      <c r="E335" s="337" t="s">
        <v>1522</v>
      </c>
      <c r="F335" s="41" t="s">
        <v>1430</v>
      </c>
      <c r="G335" s="627" t="s">
        <v>1874</v>
      </c>
      <c r="H335" s="294" t="s">
        <v>859</v>
      </c>
      <c r="I335" s="627" t="s">
        <v>473</v>
      </c>
      <c r="J335" s="627" t="s">
        <v>197</v>
      </c>
      <c r="K335" s="281" t="s">
        <v>762</v>
      </c>
      <c r="L335" s="294" t="s">
        <v>1871</v>
      </c>
      <c r="M335" s="44" t="s">
        <v>1872</v>
      </c>
      <c r="N335" s="294" t="s">
        <v>859</v>
      </c>
      <c r="O335" s="41" t="s">
        <v>1969</v>
      </c>
      <c r="P335" s="334">
        <v>0</v>
      </c>
      <c r="Q335" s="334">
        <v>0</v>
      </c>
      <c r="R335" s="158" t="str">
        <f t="shared" si="14"/>
        <v>N/A</v>
      </c>
      <c r="S335" s="106" t="str">
        <f t="shared" si="15"/>
        <v>N/A</v>
      </c>
      <c r="T335" s="152" t="s">
        <v>1971</v>
      </c>
      <c r="U335" s="21"/>
      <c r="V335" s="21"/>
      <c r="W335" s="21"/>
      <c r="X335" s="21"/>
      <c r="Y335" s="21"/>
      <c r="Z335" s="21"/>
      <c r="AA335" s="21"/>
      <c r="AB335" s="21"/>
      <c r="AC335" s="21"/>
      <c r="AD335" s="21"/>
      <c r="AE335" s="21"/>
      <c r="AF335" s="21"/>
      <c r="AG335" s="21"/>
      <c r="AH335" s="21"/>
      <c r="AI335" s="21"/>
    </row>
    <row r="336" spans="1:35">
      <c r="A336" s="52" t="s">
        <v>109</v>
      </c>
      <c r="B336" s="627">
        <v>2023</v>
      </c>
      <c r="C336" s="122" t="s">
        <v>641</v>
      </c>
      <c r="D336" s="294" t="s">
        <v>149</v>
      </c>
      <c r="E336" s="337" t="s">
        <v>1522</v>
      </c>
      <c r="F336" s="41" t="s">
        <v>1430</v>
      </c>
      <c r="G336" s="627" t="s">
        <v>1891</v>
      </c>
      <c r="H336" s="294" t="s">
        <v>14</v>
      </c>
      <c r="I336" s="627" t="s">
        <v>473</v>
      </c>
      <c r="J336" s="627" t="s">
        <v>197</v>
      </c>
      <c r="K336" s="281" t="s">
        <v>762</v>
      </c>
      <c r="L336" s="294" t="s">
        <v>1871</v>
      </c>
      <c r="M336" s="44" t="s">
        <v>1872</v>
      </c>
      <c r="N336" s="294" t="s">
        <v>859</v>
      </c>
      <c r="O336" s="41" t="s">
        <v>1969</v>
      </c>
      <c r="P336" s="334">
        <v>0</v>
      </c>
      <c r="Q336" s="334">
        <v>0</v>
      </c>
      <c r="R336" s="158" t="str">
        <f t="shared" si="14"/>
        <v>N/A</v>
      </c>
      <c r="S336" s="106" t="str">
        <f t="shared" si="15"/>
        <v>N/A</v>
      </c>
      <c r="T336" s="152" t="s">
        <v>1970</v>
      </c>
      <c r="U336" s="21"/>
      <c r="V336" s="21"/>
      <c r="W336" s="21"/>
      <c r="X336" s="21"/>
      <c r="Y336" s="21"/>
      <c r="Z336" s="21"/>
      <c r="AA336" s="21"/>
      <c r="AB336" s="21"/>
      <c r="AC336" s="21"/>
      <c r="AD336" s="21"/>
      <c r="AE336" s="21"/>
      <c r="AF336" s="21"/>
      <c r="AG336" s="21"/>
      <c r="AH336" s="21"/>
      <c r="AI336" s="21"/>
    </row>
    <row r="337" spans="1:35">
      <c r="A337" s="52" t="s">
        <v>109</v>
      </c>
      <c r="B337" s="627">
        <v>2023</v>
      </c>
      <c r="C337" s="122" t="s">
        <v>641</v>
      </c>
      <c r="D337" s="294" t="s">
        <v>149</v>
      </c>
      <c r="E337" s="337" t="s">
        <v>1522</v>
      </c>
      <c r="F337" s="41" t="s">
        <v>1430</v>
      </c>
      <c r="G337" s="627" t="s">
        <v>297</v>
      </c>
      <c r="H337" s="294" t="s">
        <v>14</v>
      </c>
      <c r="I337" s="627" t="s">
        <v>473</v>
      </c>
      <c r="J337" s="627" t="s">
        <v>197</v>
      </c>
      <c r="K337" s="281" t="s">
        <v>780</v>
      </c>
      <c r="L337" s="294" t="s">
        <v>1871</v>
      </c>
      <c r="M337" s="44" t="s">
        <v>1872</v>
      </c>
      <c r="N337" s="294" t="s">
        <v>859</v>
      </c>
      <c r="O337" s="41"/>
      <c r="P337" s="334">
        <v>257</v>
      </c>
      <c r="Q337" s="334">
        <v>9</v>
      </c>
      <c r="R337" s="158" t="str">
        <f t="shared" si="14"/>
        <v>N/A</v>
      </c>
      <c r="S337" s="106" t="str">
        <f t="shared" si="15"/>
        <v>N/A</v>
      </c>
      <c r="T337" s="152"/>
      <c r="U337" s="21"/>
      <c r="V337" s="21"/>
      <c r="W337" s="21"/>
      <c r="X337" s="21"/>
      <c r="Y337" s="21"/>
      <c r="Z337" s="21"/>
      <c r="AA337" s="21"/>
      <c r="AB337" s="21"/>
      <c r="AC337" s="21"/>
      <c r="AD337" s="21"/>
      <c r="AE337" s="21"/>
      <c r="AF337" s="21"/>
      <c r="AG337" s="21"/>
      <c r="AH337" s="21"/>
      <c r="AI337" s="21"/>
    </row>
    <row r="338" spans="1:35">
      <c r="A338" s="52" t="s">
        <v>109</v>
      </c>
      <c r="B338" s="627">
        <v>2023</v>
      </c>
      <c r="C338" s="122" t="s">
        <v>641</v>
      </c>
      <c r="D338" s="294" t="s">
        <v>149</v>
      </c>
      <c r="E338" s="337" t="s">
        <v>1522</v>
      </c>
      <c r="F338" s="41" t="s">
        <v>1430</v>
      </c>
      <c r="G338" s="627" t="s">
        <v>299</v>
      </c>
      <c r="H338" s="294" t="s">
        <v>14</v>
      </c>
      <c r="I338" s="627" t="s">
        <v>473</v>
      </c>
      <c r="J338" s="627" t="s">
        <v>197</v>
      </c>
      <c r="K338" s="281" t="s">
        <v>780</v>
      </c>
      <c r="L338" s="294" t="s">
        <v>1871</v>
      </c>
      <c r="M338" s="44" t="s">
        <v>1872</v>
      </c>
      <c r="N338" s="294" t="s">
        <v>859</v>
      </c>
      <c r="O338" s="41"/>
      <c r="P338" s="334">
        <v>303</v>
      </c>
      <c r="Q338" s="334">
        <v>9</v>
      </c>
      <c r="R338" s="158" t="str">
        <f t="shared" si="14"/>
        <v>N/A</v>
      </c>
      <c r="S338" s="106" t="str">
        <f t="shared" si="15"/>
        <v>N/A</v>
      </c>
      <c r="T338" s="152"/>
      <c r="U338" s="21"/>
      <c r="V338" s="21"/>
      <c r="W338" s="21"/>
      <c r="X338" s="21"/>
      <c r="Y338" s="21"/>
      <c r="Z338" s="21"/>
      <c r="AA338" s="21"/>
      <c r="AB338" s="21"/>
      <c r="AC338" s="21"/>
      <c r="AD338" s="21"/>
      <c r="AE338" s="21"/>
      <c r="AF338" s="21"/>
      <c r="AG338" s="21"/>
      <c r="AH338" s="21"/>
      <c r="AI338" s="21"/>
    </row>
    <row r="339" spans="1:35">
      <c r="A339" s="52" t="s">
        <v>109</v>
      </c>
      <c r="B339" s="627">
        <v>2023</v>
      </c>
      <c r="C339" s="122" t="s">
        <v>641</v>
      </c>
      <c r="D339" s="294" t="s">
        <v>149</v>
      </c>
      <c r="E339" s="337" t="s">
        <v>1522</v>
      </c>
      <c r="F339" s="41" t="s">
        <v>1430</v>
      </c>
      <c r="G339" s="627" t="s">
        <v>301</v>
      </c>
      <c r="H339" s="294" t="s">
        <v>859</v>
      </c>
      <c r="I339" s="627" t="s">
        <v>473</v>
      </c>
      <c r="J339" s="627" t="s">
        <v>197</v>
      </c>
      <c r="K339" s="281" t="s">
        <v>780</v>
      </c>
      <c r="L339" s="294" t="s">
        <v>1871</v>
      </c>
      <c r="M339" s="44" t="s">
        <v>1872</v>
      </c>
      <c r="N339" s="294" t="s">
        <v>859</v>
      </c>
      <c r="O339" s="41"/>
      <c r="P339" s="334">
        <v>298</v>
      </c>
      <c r="Q339" s="334">
        <v>9</v>
      </c>
      <c r="R339" s="158" t="str">
        <f t="shared" si="14"/>
        <v>N/A</v>
      </c>
      <c r="S339" s="106" t="str">
        <f t="shared" si="15"/>
        <v>N/A</v>
      </c>
      <c r="T339" s="152"/>
      <c r="U339" s="21"/>
      <c r="V339" s="21"/>
      <c r="W339" s="21"/>
      <c r="X339" s="21"/>
      <c r="Y339" s="21"/>
      <c r="Z339" s="21"/>
      <c r="AA339" s="21"/>
      <c r="AB339" s="21"/>
      <c r="AC339" s="21"/>
      <c r="AD339" s="21"/>
      <c r="AE339" s="21"/>
      <c r="AF339" s="21"/>
      <c r="AG339" s="21"/>
      <c r="AH339" s="21"/>
      <c r="AI339" s="21"/>
    </row>
    <row r="340" spans="1:35">
      <c r="A340" s="52" t="s">
        <v>109</v>
      </c>
      <c r="B340" s="627">
        <v>2023</v>
      </c>
      <c r="C340" s="122" t="s">
        <v>641</v>
      </c>
      <c r="D340" s="294" t="s">
        <v>149</v>
      </c>
      <c r="E340" s="337" t="s">
        <v>1522</v>
      </c>
      <c r="F340" s="41" t="s">
        <v>1430</v>
      </c>
      <c r="G340" s="627" t="s">
        <v>1874</v>
      </c>
      <c r="H340" s="294" t="s">
        <v>859</v>
      </c>
      <c r="I340" s="627" t="s">
        <v>473</v>
      </c>
      <c r="J340" s="627" t="s">
        <v>197</v>
      </c>
      <c r="K340" s="281" t="s">
        <v>780</v>
      </c>
      <c r="L340" s="294" t="s">
        <v>1871</v>
      </c>
      <c r="M340" s="44" t="s">
        <v>1872</v>
      </c>
      <c r="N340" s="294" t="s">
        <v>859</v>
      </c>
      <c r="O340" s="41"/>
      <c r="P340" s="334">
        <v>180</v>
      </c>
      <c r="Q340" s="334">
        <v>9</v>
      </c>
      <c r="R340" s="158" t="str">
        <f t="shared" si="14"/>
        <v>N/A</v>
      </c>
      <c r="S340" s="106" t="str">
        <f t="shared" si="15"/>
        <v>N/A</v>
      </c>
      <c r="T340" s="152"/>
      <c r="U340" s="21"/>
      <c r="V340" s="21"/>
      <c r="W340" s="21"/>
      <c r="X340" s="21"/>
      <c r="Y340" s="21"/>
      <c r="Z340" s="21"/>
      <c r="AA340" s="21"/>
      <c r="AB340" s="21"/>
      <c r="AC340" s="21"/>
      <c r="AD340" s="21"/>
      <c r="AE340" s="21"/>
      <c r="AF340" s="21"/>
      <c r="AG340" s="21"/>
      <c r="AH340" s="21"/>
      <c r="AI340" s="21"/>
    </row>
    <row r="341" spans="1:35">
      <c r="A341" s="52" t="s">
        <v>109</v>
      </c>
      <c r="B341" s="627">
        <v>2023</v>
      </c>
      <c r="C341" s="122" t="s">
        <v>641</v>
      </c>
      <c r="D341" s="294" t="s">
        <v>149</v>
      </c>
      <c r="E341" s="337" t="s">
        <v>1522</v>
      </c>
      <c r="F341" s="41" t="s">
        <v>1430</v>
      </c>
      <c r="G341" s="627" t="s">
        <v>1891</v>
      </c>
      <c r="H341" s="294" t="s">
        <v>859</v>
      </c>
      <c r="I341" s="627" t="s">
        <v>473</v>
      </c>
      <c r="J341" s="627" t="s">
        <v>197</v>
      </c>
      <c r="K341" s="281" t="s">
        <v>780</v>
      </c>
      <c r="L341" s="294" t="s">
        <v>1871</v>
      </c>
      <c r="M341" s="294">
        <v>0</v>
      </c>
      <c r="N341" s="294" t="s">
        <v>859</v>
      </c>
      <c r="O341" s="41"/>
      <c r="P341" s="334">
        <v>0</v>
      </c>
      <c r="Q341" s="334">
        <v>0</v>
      </c>
      <c r="R341" s="158" t="e">
        <f t="shared" si="14"/>
        <v>#DIV/0!</v>
      </c>
      <c r="S341" s="106" t="e">
        <f t="shared" si="15"/>
        <v>#DIV/0!</v>
      </c>
      <c r="T341" s="152" t="s">
        <v>1972</v>
      </c>
      <c r="U341" s="21"/>
      <c r="V341" s="21"/>
      <c r="W341" s="21"/>
      <c r="X341" s="21"/>
      <c r="Y341" s="21"/>
      <c r="Z341" s="21"/>
      <c r="AA341" s="21"/>
      <c r="AB341" s="21"/>
      <c r="AC341" s="21"/>
      <c r="AD341" s="21"/>
      <c r="AE341" s="21"/>
      <c r="AF341" s="21"/>
      <c r="AG341" s="21"/>
      <c r="AH341" s="21"/>
      <c r="AI341" s="21"/>
    </row>
    <row r="342" spans="1:35">
      <c r="A342" s="52" t="s">
        <v>109</v>
      </c>
      <c r="B342" s="627">
        <v>2023</v>
      </c>
      <c r="C342" s="122" t="s">
        <v>641</v>
      </c>
      <c r="D342" s="294" t="s">
        <v>149</v>
      </c>
      <c r="E342" s="337" t="s">
        <v>1522</v>
      </c>
      <c r="F342" s="41" t="s">
        <v>1430</v>
      </c>
      <c r="G342" s="627" t="s">
        <v>297</v>
      </c>
      <c r="H342" s="294" t="s">
        <v>14</v>
      </c>
      <c r="I342" s="627" t="s">
        <v>473</v>
      </c>
      <c r="J342" s="627" t="s">
        <v>197</v>
      </c>
      <c r="K342" s="281" t="s">
        <v>1908</v>
      </c>
      <c r="L342" s="294" t="s">
        <v>1871</v>
      </c>
      <c r="M342" s="44" t="s">
        <v>1872</v>
      </c>
      <c r="N342" s="294" t="s">
        <v>859</v>
      </c>
      <c r="O342" s="41"/>
      <c r="P342" s="334">
        <v>263</v>
      </c>
      <c r="Q342" s="334">
        <v>10</v>
      </c>
      <c r="R342" s="158" t="str">
        <f t="shared" si="14"/>
        <v>N/A</v>
      </c>
      <c r="S342" s="106" t="str">
        <f t="shared" si="15"/>
        <v>N/A</v>
      </c>
      <c r="T342" s="152"/>
      <c r="U342" s="21"/>
      <c r="V342" s="21"/>
      <c r="W342" s="21"/>
      <c r="X342" s="21"/>
      <c r="Y342" s="21"/>
      <c r="Z342" s="21"/>
      <c r="AA342" s="21"/>
      <c r="AB342" s="21"/>
      <c r="AC342" s="21"/>
      <c r="AD342" s="21"/>
      <c r="AE342" s="21"/>
      <c r="AF342" s="21"/>
      <c r="AG342" s="21"/>
      <c r="AH342" s="21"/>
      <c r="AI342" s="21"/>
    </row>
    <row r="343" spans="1:35">
      <c r="A343" s="52" t="s">
        <v>109</v>
      </c>
      <c r="B343" s="627">
        <v>2023</v>
      </c>
      <c r="C343" s="122" t="s">
        <v>641</v>
      </c>
      <c r="D343" s="294" t="s">
        <v>149</v>
      </c>
      <c r="E343" s="337" t="s">
        <v>1522</v>
      </c>
      <c r="F343" s="41" t="s">
        <v>1430</v>
      </c>
      <c r="G343" s="627" t="s">
        <v>299</v>
      </c>
      <c r="H343" s="294" t="s">
        <v>14</v>
      </c>
      <c r="I343" s="627" t="s">
        <v>473</v>
      </c>
      <c r="J343" s="627" t="s">
        <v>197</v>
      </c>
      <c r="K343" s="281" t="s">
        <v>1908</v>
      </c>
      <c r="L343" s="294" t="s">
        <v>1871</v>
      </c>
      <c r="M343" s="44" t="s">
        <v>1872</v>
      </c>
      <c r="N343" s="294" t="s">
        <v>859</v>
      </c>
      <c r="O343" s="41"/>
      <c r="P343" s="334">
        <v>327</v>
      </c>
      <c r="Q343" s="334">
        <v>10</v>
      </c>
      <c r="R343" s="158" t="str">
        <f t="shared" si="14"/>
        <v>N/A</v>
      </c>
      <c r="S343" s="106" t="str">
        <f t="shared" si="15"/>
        <v>N/A</v>
      </c>
      <c r="T343" s="152"/>
      <c r="U343" s="21"/>
      <c r="V343" s="21"/>
      <c r="W343" s="21"/>
      <c r="X343" s="21"/>
      <c r="Y343" s="21"/>
      <c r="Z343" s="21"/>
      <c r="AA343" s="21"/>
      <c r="AB343" s="21"/>
      <c r="AC343" s="21"/>
      <c r="AD343" s="21"/>
      <c r="AE343" s="21"/>
      <c r="AF343" s="21"/>
      <c r="AG343" s="21"/>
      <c r="AH343" s="21"/>
      <c r="AI343" s="21"/>
    </row>
    <row r="344" spans="1:35">
      <c r="A344" s="52" t="s">
        <v>109</v>
      </c>
      <c r="B344" s="627">
        <v>2023</v>
      </c>
      <c r="C344" s="122" t="s">
        <v>641</v>
      </c>
      <c r="D344" s="294" t="s">
        <v>149</v>
      </c>
      <c r="E344" s="337" t="s">
        <v>1522</v>
      </c>
      <c r="F344" s="41" t="s">
        <v>1430</v>
      </c>
      <c r="G344" s="627" t="s">
        <v>301</v>
      </c>
      <c r="H344" s="294" t="s">
        <v>859</v>
      </c>
      <c r="I344" s="627" t="s">
        <v>473</v>
      </c>
      <c r="J344" s="627" t="s">
        <v>197</v>
      </c>
      <c r="K344" s="281" t="s">
        <v>1908</v>
      </c>
      <c r="L344" s="294" t="s">
        <v>1871</v>
      </c>
      <c r="M344" s="44" t="s">
        <v>1872</v>
      </c>
      <c r="N344" s="294" t="s">
        <v>859</v>
      </c>
      <c r="O344" s="41"/>
      <c r="P344" s="334">
        <v>327</v>
      </c>
      <c r="Q344" s="334">
        <v>10</v>
      </c>
      <c r="R344" s="158" t="str">
        <f t="shared" si="14"/>
        <v>N/A</v>
      </c>
      <c r="S344" s="106" t="str">
        <f t="shared" si="15"/>
        <v>N/A</v>
      </c>
      <c r="T344" s="152"/>
      <c r="U344" s="21"/>
      <c r="V344" s="21"/>
      <c r="W344" s="21"/>
      <c r="X344" s="21"/>
      <c r="Y344" s="21"/>
      <c r="Z344" s="21"/>
      <c r="AA344" s="21"/>
      <c r="AB344" s="21"/>
      <c r="AC344" s="21"/>
      <c r="AD344" s="21"/>
      <c r="AE344" s="21"/>
      <c r="AF344" s="21"/>
      <c r="AG344" s="21"/>
      <c r="AH344" s="21"/>
      <c r="AI344" s="21"/>
    </row>
    <row r="345" spans="1:35">
      <c r="A345" s="52" t="s">
        <v>109</v>
      </c>
      <c r="B345" s="627">
        <v>2023</v>
      </c>
      <c r="C345" s="122" t="s">
        <v>641</v>
      </c>
      <c r="D345" s="294" t="s">
        <v>149</v>
      </c>
      <c r="E345" s="337" t="s">
        <v>1522</v>
      </c>
      <c r="F345" s="41" t="s">
        <v>1430</v>
      </c>
      <c r="G345" s="627" t="s">
        <v>1874</v>
      </c>
      <c r="H345" s="294" t="s">
        <v>859</v>
      </c>
      <c r="I345" s="627" t="s">
        <v>473</v>
      </c>
      <c r="J345" s="627" t="s">
        <v>197</v>
      </c>
      <c r="K345" s="281" t="s">
        <v>1908</v>
      </c>
      <c r="L345" s="294" t="s">
        <v>1871</v>
      </c>
      <c r="M345" s="44" t="s">
        <v>1872</v>
      </c>
      <c r="N345" s="294" t="s">
        <v>859</v>
      </c>
      <c r="O345" s="41"/>
      <c r="P345" s="334">
        <v>327</v>
      </c>
      <c r="Q345" s="334">
        <v>10</v>
      </c>
      <c r="R345" s="158" t="str">
        <f t="shared" si="14"/>
        <v>N/A</v>
      </c>
      <c r="S345" s="106" t="str">
        <f t="shared" si="15"/>
        <v>N/A</v>
      </c>
      <c r="T345" s="152"/>
      <c r="U345" s="21"/>
      <c r="V345" s="21"/>
      <c r="W345" s="21"/>
      <c r="X345" s="21"/>
      <c r="Y345" s="21"/>
      <c r="Z345" s="21"/>
      <c r="AA345" s="21"/>
      <c r="AB345" s="21"/>
      <c r="AC345" s="21"/>
      <c r="AD345" s="21"/>
      <c r="AE345" s="21"/>
      <c r="AF345" s="21"/>
      <c r="AG345" s="21"/>
      <c r="AH345" s="21"/>
      <c r="AI345" s="21"/>
    </row>
    <row r="346" spans="1:35">
      <c r="A346" s="52" t="s">
        <v>109</v>
      </c>
      <c r="B346" s="627">
        <v>2023</v>
      </c>
      <c r="C346" s="122" t="s">
        <v>641</v>
      </c>
      <c r="D346" s="294" t="s">
        <v>149</v>
      </c>
      <c r="E346" s="337" t="s">
        <v>1522</v>
      </c>
      <c r="F346" s="41" t="s">
        <v>1430</v>
      </c>
      <c r="G346" s="627" t="s">
        <v>1891</v>
      </c>
      <c r="H346" s="294" t="s">
        <v>859</v>
      </c>
      <c r="I346" s="627" t="s">
        <v>473</v>
      </c>
      <c r="J346" s="627" t="s">
        <v>197</v>
      </c>
      <c r="K346" s="281" t="s">
        <v>1908</v>
      </c>
      <c r="L346" s="294" t="s">
        <v>1871</v>
      </c>
      <c r="M346" s="294">
        <v>0</v>
      </c>
      <c r="N346" s="294" t="s">
        <v>859</v>
      </c>
      <c r="O346" s="41"/>
      <c r="P346" s="334">
        <v>0</v>
      </c>
      <c r="Q346" s="334">
        <v>0</v>
      </c>
      <c r="R346" s="158" t="e">
        <f t="shared" si="14"/>
        <v>#DIV/0!</v>
      </c>
      <c r="S346" s="106" t="e">
        <f t="shared" si="15"/>
        <v>#DIV/0!</v>
      </c>
      <c r="T346" s="152" t="s">
        <v>1972</v>
      </c>
      <c r="U346" s="21"/>
      <c r="V346" s="21"/>
      <c r="W346" s="21"/>
      <c r="X346" s="21"/>
      <c r="Y346" s="21"/>
      <c r="Z346" s="21"/>
      <c r="AA346" s="21"/>
      <c r="AB346" s="21"/>
      <c r="AC346" s="21"/>
      <c r="AD346" s="21"/>
      <c r="AE346" s="21"/>
      <c r="AF346" s="21"/>
      <c r="AG346" s="21"/>
      <c r="AH346" s="21"/>
      <c r="AI346" s="21"/>
    </row>
    <row r="347" spans="1:35">
      <c r="A347" s="52" t="s">
        <v>109</v>
      </c>
      <c r="B347" s="627">
        <v>2023</v>
      </c>
      <c r="C347" s="122" t="s">
        <v>641</v>
      </c>
      <c r="D347" s="294" t="s">
        <v>149</v>
      </c>
      <c r="E347" s="340" t="s">
        <v>1522</v>
      </c>
      <c r="F347" s="41" t="s">
        <v>1425</v>
      </c>
      <c r="G347" s="627" t="s">
        <v>297</v>
      </c>
      <c r="H347" s="294" t="s">
        <v>14</v>
      </c>
      <c r="I347" s="627" t="s">
        <v>473</v>
      </c>
      <c r="J347" s="627" t="s">
        <v>197</v>
      </c>
      <c r="K347" s="281" t="s">
        <v>1973</v>
      </c>
      <c r="L347" s="294" t="s">
        <v>1871</v>
      </c>
      <c r="M347" s="294" t="s">
        <v>1872</v>
      </c>
      <c r="N347" s="294" t="s">
        <v>859</v>
      </c>
      <c r="O347" s="41" t="s">
        <v>1974</v>
      </c>
      <c r="P347" s="475">
        <v>606</v>
      </c>
      <c r="Q347" s="476">
        <v>17</v>
      </c>
      <c r="R347" s="158" t="str">
        <f t="shared" si="14"/>
        <v>N/A</v>
      </c>
      <c r="S347" s="106" t="str">
        <f t="shared" si="15"/>
        <v>N/A</v>
      </c>
      <c r="T347" s="152" t="s">
        <v>1975</v>
      </c>
      <c r="U347" s="21"/>
      <c r="V347" s="21"/>
      <c r="W347" s="21"/>
      <c r="X347" s="21"/>
      <c r="Y347" s="21"/>
      <c r="Z347" s="21"/>
      <c r="AA347" s="21"/>
      <c r="AB347" s="21"/>
      <c r="AC347" s="21"/>
      <c r="AD347" s="21"/>
      <c r="AE347" s="21"/>
      <c r="AF347" s="21"/>
      <c r="AG347" s="21"/>
      <c r="AH347" s="21"/>
      <c r="AI347" s="21"/>
    </row>
    <row r="348" spans="1:35">
      <c r="A348" s="52" t="s">
        <v>109</v>
      </c>
      <c r="B348" s="627">
        <v>2023</v>
      </c>
      <c r="C348" s="122" t="s">
        <v>641</v>
      </c>
      <c r="D348" s="294" t="s">
        <v>149</v>
      </c>
      <c r="E348" s="340" t="s">
        <v>1522</v>
      </c>
      <c r="F348" s="41" t="s">
        <v>1425</v>
      </c>
      <c r="G348" s="627" t="s">
        <v>299</v>
      </c>
      <c r="H348" s="294" t="s">
        <v>14</v>
      </c>
      <c r="I348" s="627" t="s">
        <v>473</v>
      </c>
      <c r="J348" s="627" t="s">
        <v>197</v>
      </c>
      <c r="K348" s="281" t="s">
        <v>1973</v>
      </c>
      <c r="L348" s="294" t="s">
        <v>1871</v>
      </c>
      <c r="M348" s="294" t="s">
        <v>1872</v>
      </c>
      <c r="N348" s="294" t="s">
        <v>859</v>
      </c>
      <c r="O348" s="41" t="s">
        <v>1974</v>
      </c>
      <c r="P348" s="332">
        <v>623</v>
      </c>
      <c r="Q348" s="333">
        <v>19</v>
      </c>
      <c r="R348" s="158" t="str">
        <f t="shared" si="14"/>
        <v>N/A</v>
      </c>
      <c r="S348" s="106" t="str">
        <f t="shared" si="15"/>
        <v>N/A</v>
      </c>
      <c r="T348" s="152" t="s">
        <v>1975</v>
      </c>
      <c r="U348" s="21"/>
      <c r="V348" s="21"/>
      <c r="W348" s="21"/>
      <c r="X348" s="21"/>
      <c r="Y348" s="21"/>
      <c r="Z348" s="21"/>
      <c r="AA348" s="21"/>
      <c r="AB348" s="21"/>
      <c r="AC348" s="21"/>
      <c r="AD348" s="21"/>
      <c r="AE348" s="21"/>
      <c r="AF348" s="21"/>
      <c r="AG348" s="21"/>
      <c r="AH348" s="21"/>
      <c r="AI348" s="21"/>
    </row>
    <row r="349" spans="1:35">
      <c r="A349" s="52" t="s">
        <v>109</v>
      </c>
      <c r="B349" s="627">
        <v>2023</v>
      </c>
      <c r="C349" s="122" t="s">
        <v>641</v>
      </c>
      <c r="D349" s="294" t="s">
        <v>149</v>
      </c>
      <c r="E349" s="340" t="s">
        <v>1522</v>
      </c>
      <c r="F349" s="41" t="s">
        <v>1425</v>
      </c>
      <c r="G349" s="627" t="s">
        <v>301</v>
      </c>
      <c r="H349" s="294" t="s">
        <v>859</v>
      </c>
      <c r="I349" s="627" t="s">
        <v>473</v>
      </c>
      <c r="J349" s="627" t="s">
        <v>197</v>
      </c>
      <c r="K349" s="281" t="s">
        <v>1973</v>
      </c>
      <c r="L349" s="294" t="s">
        <v>1871</v>
      </c>
      <c r="M349" s="294" t="s">
        <v>1872</v>
      </c>
      <c r="N349" s="294" t="s">
        <v>859</v>
      </c>
      <c r="O349" s="41" t="s">
        <v>1974</v>
      </c>
      <c r="P349" s="332">
        <v>626</v>
      </c>
      <c r="Q349" s="333">
        <v>18</v>
      </c>
      <c r="R349" s="158" t="str">
        <f t="shared" si="14"/>
        <v>N/A</v>
      </c>
      <c r="S349" s="106" t="str">
        <f t="shared" si="15"/>
        <v>N/A</v>
      </c>
      <c r="T349" s="152" t="s">
        <v>1975</v>
      </c>
      <c r="U349" s="21"/>
      <c r="V349" s="21"/>
      <c r="W349" s="21"/>
      <c r="X349" s="21"/>
      <c r="Y349" s="21"/>
      <c r="Z349" s="21"/>
      <c r="AA349" s="21"/>
      <c r="AB349" s="21"/>
      <c r="AC349" s="21"/>
      <c r="AD349" s="21"/>
      <c r="AE349" s="21"/>
      <c r="AF349" s="21"/>
      <c r="AG349" s="21"/>
      <c r="AH349" s="21"/>
      <c r="AI349" s="21"/>
    </row>
    <row r="350" spans="1:35">
      <c r="A350" s="52" t="s">
        <v>109</v>
      </c>
      <c r="B350" s="627">
        <v>2023</v>
      </c>
      <c r="C350" s="122" t="s">
        <v>641</v>
      </c>
      <c r="D350" s="294" t="s">
        <v>149</v>
      </c>
      <c r="E350" s="340" t="s">
        <v>1522</v>
      </c>
      <c r="F350" s="41" t="s">
        <v>1425</v>
      </c>
      <c r="G350" s="627" t="s">
        <v>1874</v>
      </c>
      <c r="H350" s="294" t="s">
        <v>859</v>
      </c>
      <c r="I350" s="627" t="s">
        <v>473</v>
      </c>
      <c r="J350" s="627" t="s">
        <v>197</v>
      </c>
      <c r="K350" s="281" t="s">
        <v>1973</v>
      </c>
      <c r="L350" s="294" t="s">
        <v>1871</v>
      </c>
      <c r="M350" s="294" t="s">
        <v>1872</v>
      </c>
      <c r="N350" s="294" t="s">
        <v>859</v>
      </c>
      <c r="O350" s="41" t="s">
        <v>1974</v>
      </c>
      <c r="P350" s="332">
        <v>555</v>
      </c>
      <c r="Q350" s="333">
        <v>17</v>
      </c>
      <c r="R350" s="158" t="str">
        <f t="shared" si="14"/>
        <v>N/A</v>
      </c>
      <c r="S350" s="106" t="str">
        <f t="shared" si="15"/>
        <v>N/A</v>
      </c>
      <c r="T350" s="152" t="s">
        <v>1975</v>
      </c>
      <c r="U350" s="21"/>
      <c r="V350" s="21"/>
      <c r="W350" s="21"/>
      <c r="X350" s="21"/>
      <c r="Y350" s="21"/>
      <c r="Z350" s="21"/>
      <c r="AA350" s="21"/>
      <c r="AB350" s="21"/>
      <c r="AC350" s="21"/>
      <c r="AD350" s="21"/>
      <c r="AE350" s="21"/>
      <c r="AF350" s="21"/>
      <c r="AG350" s="21"/>
      <c r="AH350" s="21"/>
      <c r="AI350" s="21"/>
    </row>
    <row r="351" spans="1:35">
      <c r="A351" s="52" t="s">
        <v>109</v>
      </c>
      <c r="B351" s="627">
        <v>2023</v>
      </c>
      <c r="C351" s="122" t="s">
        <v>641</v>
      </c>
      <c r="D351" s="294" t="s">
        <v>149</v>
      </c>
      <c r="E351" s="340" t="s">
        <v>1522</v>
      </c>
      <c r="F351" s="41" t="s">
        <v>1425</v>
      </c>
      <c r="G351" s="627" t="s">
        <v>1891</v>
      </c>
      <c r="H351" s="294" t="s">
        <v>859</v>
      </c>
      <c r="I351" s="627" t="s">
        <v>473</v>
      </c>
      <c r="J351" s="627" t="s">
        <v>197</v>
      </c>
      <c r="K351" s="281" t="s">
        <v>1973</v>
      </c>
      <c r="L351" s="294" t="s">
        <v>1871</v>
      </c>
      <c r="M351" s="294">
        <v>0</v>
      </c>
      <c r="N351" s="294" t="s">
        <v>859</v>
      </c>
      <c r="O351" s="41" t="s">
        <v>1974</v>
      </c>
      <c r="P351" s="341">
        <v>0</v>
      </c>
      <c r="Q351" s="334">
        <v>0</v>
      </c>
      <c r="R351" s="158" t="e">
        <f t="shared" si="14"/>
        <v>#DIV/0!</v>
      </c>
      <c r="S351" s="106" t="e">
        <f t="shared" si="15"/>
        <v>#DIV/0!</v>
      </c>
      <c r="T351" s="342" t="s">
        <v>1976</v>
      </c>
      <c r="U351" s="21"/>
      <c r="V351" s="21"/>
      <c r="W351" s="21"/>
      <c r="X351" s="21"/>
      <c r="Y351" s="21"/>
      <c r="Z351" s="21"/>
      <c r="AA351" s="21"/>
      <c r="AB351" s="21"/>
      <c r="AC351" s="21"/>
      <c r="AD351" s="21"/>
      <c r="AE351" s="21"/>
      <c r="AF351" s="21"/>
      <c r="AG351" s="21"/>
      <c r="AH351" s="21"/>
      <c r="AI351" s="21"/>
    </row>
    <row r="352" spans="1:35">
      <c r="A352" s="52" t="s">
        <v>109</v>
      </c>
      <c r="B352" s="627">
        <v>2023</v>
      </c>
      <c r="C352" s="122" t="s">
        <v>641</v>
      </c>
      <c r="D352" s="294" t="s">
        <v>149</v>
      </c>
      <c r="E352" s="337" t="s">
        <v>1524</v>
      </c>
      <c r="F352" s="486">
        <v>40399</v>
      </c>
      <c r="G352" s="627" t="s">
        <v>297</v>
      </c>
      <c r="H352" s="294" t="s">
        <v>859</v>
      </c>
      <c r="I352" s="627" t="s">
        <v>475</v>
      </c>
      <c r="J352" s="627" t="s">
        <v>199</v>
      </c>
      <c r="K352" s="281" t="s">
        <v>1876</v>
      </c>
      <c r="L352" s="294" t="s">
        <v>1877</v>
      </c>
      <c r="M352" s="294">
        <v>1000</v>
      </c>
      <c r="N352" s="294" t="s">
        <v>859</v>
      </c>
      <c r="O352" s="41"/>
      <c r="P352" s="335">
        <v>1086</v>
      </c>
      <c r="Q352" s="335">
        <v>13</v>
      </c>
      <c r="R352" s="158">
        <f t="shared" si="14"/>
        <v>108.60000000000001</v>
      </c>
      <c r="S352" s="106" t="str">
        <f t="shared" si="15"/>
        <v/>
      </c>
      <c r="T352" s="152"/>
      <c r="U352" s="21"/>
      <c r="V352" s="21"/>
      <c r="W352" s="21"/>
      <c r="X352" s="21"/>
      <c r="Y352" s="21"/>
      <c r="Z352" s="21"/>
      <c r="AA352" s="21"/>
      <c r="AB352" s="21"/>
      <c r="AC352" s="21"/>
      <c r="AD352" s="21"/>
      <c r="AE352" s="21"/>
      <c r="AF352" s="21"/>
      <c r="AG352" s="21"/>
      <c r="AH352" s="21"/>
      <c r="AI352" s="21"/>
    </row>
    <row r="353" spans="1:35">
      <c r="A353" s="52" t="s">
        <v>109</v>
      </c>
      <c r="B353" s="627">
        <v>2023</v>
      </c>
      <c r="C353" s="122" t="s">
        <v>641</v>
      </c>
      <c r="D353" s="294" t="s">
        <v>149</v>
      </c>
      <c r="E353" s="337" t="s">
        <v>1524</v>
      </c>
      <c r="F353" s="486">
        <v>40399</v>
      </c>
      <c r="G353" s="627" t="s">
        <v>299</v>
      </c>
      <c r="H353" s="294" t="s">
        <v>859</v>
      </c>
      <c r="I353" s="627" t="s">
        <v>475</v>
      </c>
      <c r="J353" s="627" t="s">
        <v>199</v>
      </c>
      <c r="K353" s="281" t="s">
        <v>1876</v>
      </c>
      <c r="L353" s="294" t="s">
        <v>1877</v>
      </c>
      <c r="M353" s="294">
        <v>1000</v>
      </c>
      <c r="N353" s="294" t="s">
        <v>859</v>
      </c>
      <c r="O353" s="41"/>
      <c r="P353" s="335">
        <v>1299</v>
      </c>
      <c r="Q353" s="335">
        <v>13</v>
      </c>
      <c r="R353" s="158">
        <f t="shared" si="14"/>
        <v>129.9</v>
      </c>
      <c r="S353" s="106" t="str">
        <f t="shared" si="15"/>
        <v/>
      </c>
      <c r="T353" s="152"/>
      <c r="U353" s="21"/>
      <c r="V353" s="21"/>
      <c r="W353" s="21"/>
      <c r="X353" s="21"/>
      <c r="Y353" s="21"/>
      <c r="Z353" s="21"/>
      <c r="AA353" s="21"/>
      <c r="AB353" s="21"/>
      <c r="AC353" s="21"/>
      <c r="AD353" s="21"/>
      <c r="AE353" s="21"/>
      <c r="AF353" s="21"/>
      <c r="AG353" s="21"/>
      <c r="AH353" s="21"/>
      <c r="AI353" s="21"/>
    </row>
    <row r="354" spans="1:35">
      <c r="A354" s="52" t="s">
        <v>109</v>
      </c>
      <c r="B354" s="627">
        <v>2023</v>
      </c>
      <c r="C354" s="122" t="s">
        <v>641</v>
      </c>
      <c r="D354" s="294" t="s">
        <v>149</v>
      </c>
      <c r="E354" s="337" t="s">
        <v>1524</v>
      </c>
      <c r="F354" s="486">
        <v>40399</v>
      </c>
      <c r="G354" s="627" t="s">
        <v>301</v>
      </c>
      <c r="H354" s="294" t="s">
        <v>859</v>
      </c>
      <c r="I354" s="627" t="s">
        <v>475</v>
      </c>
      <c r="J354" s="627" t="s">
        <v>199</v>
      </c>
      <c r="K354" s="281" t="s">
        <v>1876</v>
      </c>
      <c r="L354" s="294" t="s">
        <v>1877</v>
      </c>
      <c r="M354" s="294">
        <v>1000</v>
      </c>
      <c r="N354" s="294" t="s">
        <v>859</v>
      </c>
      <c r="O354" s="41"/>
      <c r="P354" s="335">
        <v>1199</v>
      </c>
      <c r="Q354" s="335">
        <v>13</v>
      </c>
      <c r="R354" s="158">
        <f t="shared" si="14"/>
        <v>119.9</v>
      </c>
      <c r="S354" s="106" t="str">
        <f t="shared" si="15"/>
        <v/>
      </c>
      <c r="T354" s="152"/>
      <c r="U354" s="21"/>
      <c r="V354" s="21"/>
      <c r="W354" s="21"/>
      <c r="X354" s="21"/>
      <c r="Y354" s="21"/>
      <c r="Z354" s="21"/>
      <c r="AA354" s="21"/>
      <c r="AB354" s="21"/>
      <c r="AC354" s="21"/>
      <c r="AD354" s="21"/>
      <c r="AE354" s="21"/>
      <c r="AF354" s="21"/>
      <c r="AG354" s="21"/>
      <c r="AH354" s="21"/>
      <c r="AI354" s="21"/>
    </row>
    <row r="355" spans="1:35">
      <c r="A355" s="52" t="s">
        <v>109</v>
      </c>
      <c r="B355" s="627">
        <v>2023</v>
      </c>
      <c r="C355" s="122" t="s">
        <v>641</v>
      </c>
      <c r="D355" s="294" t="s">
        <v>149</v>
      </c>
      <c r="E355" s="337" t="s">
        <v>1524</v>
      </c>
      <c r="F355" s="486">
        <v>40399</v>
      </c>
      <c r="G355" s="627" t="s">
        <v>1874</v>
      </c>
      <c r="H355" s="294" t="s">
        <v>859</v>
      </c>
      <c r="I355" s="627" t="s">
        <v>475</v>
      </c>
      <c r="J355" s="627" t="s">
        <v>199</v>
      </c>
      <c r="K355" s="281" t="s">
        <v>1876</v>
      </c>
      <c r="L355" s="294" t="s">
        <v>1877</v>
      </c>
      <c r="M355" s="294">
        <v>1000</v>
      </c>
      <c r="N355" s="294" t="s">
        <v>859</v>
      </c>
      <c r="O355" s="41"/>
      <c r="P355" s="335">
        <v>1198</v>
      </c>
      <c r="Q355" s="335">
        <v>13</v>
      </c>
      <c r="R355" s="158">
        <f t="shared" si="14"/>
        <v>119.8</v>
      </c>
      <c r="S355" s="106" t="str">
        <f t="shared" si="15"/>
        <v/>
      </c>
      <c r="T355" s="152"/>
      <c r="U355" s="21"/>
      <c r="V355" s="21"/>
      <c r="W355" s="21"/>
      <c r="X355" s="21"/>
      <c r="Y355" s="21"/>
      <c r="Z355" s="21"/>
      <c r="AA355" s="21"/>
      <c r="AB355" s="21"/>
      <c r="AC355" s="21"/>
      <c r="AD355" s="21"/>
      <c r="AE355" s="21"/>
      <c r="AF355" s="21"/>
      <c r="AG355" s="21"/>
      <c r="AH355" s="21"/>
      <c r="AI355" s="21"/>
    </row>
    <row r="356" spans="1:35">
      <c r="A356" s="52" t="s">
        <v>109</v>
      </c>
      <c r="B356" s="627">
        <v>2023</v>
      </c>
      <c r="C356" s="122" t="s">
        <v>641</v>
      </c>
      <c r="D356" s="294" t="s">
        <v>149</v>
      </c>
      <c r="E356" s="337" t="s">
        <v>1524</v>
      </c>
      <c r="F356" s="486">
        <v>40399</v>
      </c>
      <c r="G356" s="627" t="s">
        <v>297</v>
      </c>
      <c r="H356" s="294" t="s">
        <v>859</v>
      </c>
      <c r="I356" s="627" t="s">
        <v>473</v>
      </c>
      <c r="J356" s="627" t="s">
        <v>197</v>
      </c>
      <c r="K356" s="281" t="s">
        <v>760</v>
      </c>
      <c r="L356" s="294" t="s">
        <v>1871</v>
      </c>
      <c r="M356" s="44" t="s">
        <v>1872</v>
      </c>
      <c r="N356" s="294" t="s">
        <v>859</v>
      </c>
      <c r="O356" s="41" t="s">
        <v>1895</v>
      </c>
      <c r="P356" s="475">
        <v>358</v>
      </c>
      <c r="Q356" s="476">
        <v>18</v>
      </c>
      <c r="R356" s="158" t="str">
        <f t="shared" si="14"/>
        <v>N/A</v>
      </c>
      <c r="S356" s="106" t="str">
        <f t="shared" si="15"/>
        <v>N/A</v>
      </c>
      <c r="T356" s="152"/>
      <c r="U356" s="21"/>
      <c r="V356" s="21"/>
      <c r="W356" s="21"/>
      <c r="X356" s="21"/>
      <c r="Y356" s="21"/>
      <c r="Z356" s="21"/>
      <c r="AA356" s="21"/>
      <c r="AB356" s="21"/>
      <c r="AC356" s="21"/>
      <c r="AD356" s="21"/>
      <c r="AE356" s="21"/>
      <c r="AF356" s="21"/>
      <c r="AG356" s="21"/>
      <c r="AH356" s="21"/>
      <c r="AI356" s="21"/>
    </row>
    <row r="357" spans="1:35">
      <c r="A357" s="52" t="s">
        <v>109</v>
      </c>
      <c r="B357" s="627">
        <v>2023</v>
      </c>
      <c r="C357" s="122" t="s">
        <v>641</v>
      </c>
      <c r="D357" s="294" t="s">
        <v>149</v>
      </c>
      <c r="E357" s="337" t="s">
        <v>1524</v>
      </c>
      <c r="F357" s="486">
        <v>40399</v>
      </c>
      <c r="G357" s="627" t="s">
        <v>299</v>
      </c>
      <c r="H357" s="294" t="s">
        <v>859</v>
      </c>
      <c r="I357" s="627" t="s">
        <v>473</v>
      </c>
      <c r="J357" s="627" t="s">
        <v>197</v>
      </c>
      <c r="K357" s="281" t="s">
        <v>760</v>
      </c>
      <c r="L357" s="294" t="s">
        <v>1871</v>
      </c>
      <c r="M357" s="44" t="s">
        <v>1872</v>
      </c>
      <c r="N357" s="294" t="s">
        <v>859</v>
      </c>
      <c r="O357" s="41" t="s">
        <v>1895</v>
      </c>
      <c r="P357" s="332">
        <v>357</v>
      </c>
      <c r="Q357" s="333">
        <v>18</v>
      </c>
      <c r="R357" s="158" t="str">
        <f t="shared" si="14"/>
        <v>N/A</v>
      </c>
      <c r="S357" s="106" t="str">
        <f t="shared" si="15"/>
        <v>N/A</v>
      </c>
      <c r="T357" s="152"/>
      <c r="U357" s="21"/>
      <c r="V357" s="21"/>
      <c r="W357" s="21"/>
      <c r="X357" s="21"/>
      <c r="Y357" s="21"/>
      <c r="Z357" s="21"/>
      <c r="AA357" s="21"/>
      <c r="AB357" s="21"/>
      <c r="AC357" s="21"/>
      <c r="AD357" s="21"/>
      <c r="AE357" s="21"/>
      <c r="AF357" s="21"/>
      <c r="AG357" s="21"/>
      <c r="AH357" s="21"/>
      <c r="AI357" s="21"/>
    </row>
    <row r="358" spans="1:35">
      <c r="A358" s="52" t="s">
        <v>109</v>
      </c>
      <c r="B358" s="627">
        <v>2023</v>
      </c>
      <c r="C358" s="122" t="s">
        <v>641</v>
      </c>
      <c r="D358" s="294" t="s">
        <v>149</v>
      </c>
      <c r="E358" s="337" t="s">
        <v>1524</v>
      </c>
      <c r="F358" s="486">
        <v>40399</v>
      </c>
      <c r="G358" s="627" t="s">
        <v>301</v>
      </c>
      <c r="H358" s="294" t="s">
        <v>859</v>
      </c>
      <c r="I358" s="627" t="s">
        <v>473</v>
      </c>
      <c r="J358" s="627" t="s">
        <v>197</v>
      </c>
      <c r="K358" s="281" t="s">
        <v>760</v>
      </c>
      <c r="L358" s="294" t="s">
        <v>1871</v>
      </c>
      <c r="M358" s="44" t="s">
        <v>1872</v>
      </c>
      <c r="N358" s="294" t="s">
        <v>859</v>
      </c>
      <c r="O358" s="41" t="s">
        <v>1895</v>
      </c>
      <c r="P358" s="332">
        <v>358</v>
      </c>
      <c r="Q358" s="333">
        <v>18</v>
      </c>
      <c r="R358" s="158" t="str">
        <f t="shared" si="14"/>
        <v>N/A</v>
      </c>
      <c r="S358" s="106" t="str">
        <f t="shared" si="15"/>
        <v>N/A</v>
      </c>
      <c r="T358" s="152"/>
      <c r="U358" s="21"/>
      <c r="V358" s="21"/>
      <c r="W358" s="21"/>
      <c r="X358" s="21"/>
      <c r="Y358" s="21"/>
      <c r="Z358" s="21"/>
      <c r="AA358" s="21"/>
      <c r="AB358" s="21"/>
      <c r="AC358" s="21"/>
      <c r="AD358" s="21"/>
      <c r="AE358" s="21"/>
      <c r="AF358" s="21"/>
      <c r="AG358" s="21"/>
      <c r="AH358" s="21"/>
      <c r="AI358" s="21"/>
    </row>
    <row r="359" spans="1:35">
      <c r="A359" s="52" t="s">
        <v>109</v>
      </c>
      <c r="B359" s="627">
        <v>2023</v>
      </c>
      <c r="C359" s="122" t="s">
        <v>641</v>
      </c>
      <c r="D359" s="294" t="s">
        <v>149</v>
      </c>
      <c r="E359" s="337" t="s">
        <v>1524</v>
      </c>
      <c r="F359" s="486">
        <v>40399</v>
      </c>
      <c r="G359" s="627" t="s">
        <v>1874</v>
      </c>
      <c r="H359" s="294" t="s">
        <v>859</v>
      </c>
      <c r="I359" s="627" t="s">
        <v>473</v>
      </c>
      <c r="J359" s="627" t="s">
        <v>197</v>
      </c>
      <c r="K359" s="281" t="s">
        <v>760</v>
      </c>
      <c r="L359" s="294" t="s">
        <v>1871</v>
      </c>
      <c r="M359" s="44" t="s">
        <v>1872</v>
      </c>
      <c r="N359" s="294" t="s">
        <v>859</v>
      </c>
      <c r="O359" s="41" t="s">
        <v>1895</v>
      </c>
      <c r="P359" s="332">
        <v>356</v>
      </c>
      <c r="Q359" s="333">
        <v>17</v>
      </c>
      <c r="R359" s="158" t="str">
        <f t="shared" si="14"/>
        <v>N/A</v>
      </c>
      <c r="S359" s="106" t="str">
        <f t="shared" si="15"/>
        <v>N/A</v>
      </c>
      <c r="T359" s="152"/>
      <c r="U359" s="21"/>
      <c r="V359" s="21"/>
      <c r="W359" s="21"/>
      <c r="X359" s="21"/>
      <c r="Y359" s="21"/>
      <c r="Z359" s="21"/>
      <c r="AA359" s="21"/>
      <c r="AB359" s="21"/>
      <c r="AC359" s="21"/>
      <c r="AD359" s="21"/>
      <c r="AE359" s="21"/>
      <c r="AF359" s="21"/>
      <c r="AG359" s="21"/>
      <c r="AH359" s="21"/>
      <c r="AI359" s="21"/>
    </row>
    <row r="360" spans="1:35">
      <c r="A360" s="52" t="s">
        <v>109</v>
      </c>
      <c r="B360" s="627">
        <v>2023</v>
      </c>
      <c r="C360" s="122" t="s">
        <v>641</v>
      </c>
      <c r="D360" s="294" t="s">
        <v>149</v>
      </c>
      <c r="E360" s="337" t="s">
        <v>1524</v>
      </c>
      <c r="F360" s="486">
        <v>40399</v>
      </c>
      <c r="G360" s="627" t="s">
        <v>297</v>
      </c>
      <c r="H360" s="294" t="s">
        <v>859</v>
      </c>
      <c r="I360" s="627" t="s">
        <v>473</v>
      </c>
      <c r="J360" s="627" t="s">
        <v>197</v>
      </c>
      <c r="K360" s="281" t="s">
        <v>780</v>
      </c>
      <c r="L360" s="294" t="s">
        <v>1871</v>
      </c>
      <c r="M360" s="44" t="s">
        <v>1872</v>
      </c>
      <c r="N360" s="294" t="s">
        <v>859</v>
      </c>
      <c r="O360" s="41"/>
      <c r="P360" s="334">
        <v>168</v>
      </c>
      <c r="Q360" s="334">
        <v>11</v>
      </c>
      <c r="R360" s="158" t="str">
        <f t="shared" si="14"/>
        <v>N/A</v>
      </c>
      <c r="S360" s="106" t="str">
        <f t="shared" si="15"/>
        <v>N/A</v>
      </c>
      <c r="T360" s="160"/>
      <c r="U360" s="21"/>
      <c r="V360" s="21"/>
      <c r="W360" s="21"/>
      <c r="X360" s="21"/>
      <c r="Y360" s="21"/>
      <c r="Z360" s="21"/>
      <c r="AA360" s="21"/>
      <c r="AB360" s="21"/>
      <c r="AC360" s="21"/>
      <c r="AD360" s="21"/>
      <c r="AE360" s="21"/>
      <c r="AF360" s="21"/>
      <c r="AG360" s="21"/>
      <c r="AH360" s="21"/>
      <c r="AI360" s="21"/>
    </row>
    <row r="361" spans="1:35">
      <c r="A361" s="52" t="s">
        <v>109</v>
      </c>
      <c r="B361" s="627">
        <v>2023</v>
      </c>
      <c r="C361" s="122" t="s">
        <v>641</v>
      </c>
      <c r="D361" s="294" t="s">
        <v>149</v>
      </c>
      <c r="E361" s="337" t="s">
        <v>1524</v>
      </c>
      <c r="F361" s="486">
        <v>40399</v>
      </c>
      <c r="G361" s="627" t="s">
        <v>299</v>
      </c>
      <c r="H361" s="294" t="s">
        <v>859</v>
      </c>
      <c r="I361" s="627" t="s">
        <v>473</v>
      </c>
      <c r="J361" s="627" t="s">
        <v>197</v>
      </c>
      <c r="K361" s="281" t="s">
        <v>780</v>
      </c>
      <c r="L361" s="294" t="s">
        <v>1871</v>
      </c>
      <c r="M361" s="44" t="s">
        <v>1872</v>
      </c>
      <c r="N361" s="294" t="s">
        <v>859</v>
      </c>
      <c r="O361" s="41"/>
      <c r="P361" s="334">
        <v>264</v>
      </c>
      <c r="Q361" s="334">
        <v>11</v>
      </c>
      <c r="R361" s="158" t="str">
        <f t="shared" si="14"/>
        <v>N/A</v>
      </c>
      <c r="S361" s="106" t="str">
        <f t="shared" si="15"/>
        <v>N/A</v>
      </c>
      <c r="T361" s="160"/>
      <c r="U361" s="21"/>
      <c r="V361" s="21"/>
      <c r="W361" s="21"/>
      <c r="X361" s="21"/>
      <c r="Y361" s="21"/>
      <c r="Z361" s="21"/>
      <c r="AA361" s="21"/>
      <c r="AB361" s="21"/>
      <c r="AC361" s="21"/>
      <c r="AD361" s="21"/>
      <c r="AE361" s="21"/>
      <c r="AF361" s="21"/>
      <c r="AG361" s="21"/>
      <c r="AH361" s="21"/>
      <c r="AI361" s="21"/>
    </row>
    <row r="362" spans="1:35">
      <c r="A362" s="52" t="s">
        <v>109</v>
      </c>
      <c r="B362" s="627">
        <v>2023</v>
      </c>
      <c r="C362" s="122" t="s">
        <v>641</v>
      </c>
      <c r="D362" s="294" t="s">
        <v>149</v>
      </c>
      <c r="E362" s="337" t="s">
        <v>1524</v>
      </c>
      <c r="F362" s="486">
        <v>40399</v>
      </c>
      <c r="G362" s="627" t="s">
        <v>301</v>
      </c>
      <c r="H362" s="294" t="s">
        <v>859</v>
      </c>
      <c r="I362" s="627" t="s">
        <v>473</v>
      </c>
      <c r="J362" s="627" t="s">
        <v>197</v>
      </c>
      <c r="K362" s="281" t="s">
        <v>780</v>
      </c>
      <c r="L362" s="294" t="s">
        <v>1871</v>
      </c>
      <c r="M362" s="44" t="s">
        <v>1872</v>
      </c>
      <c r="N362" s="294" t="s">
        <v>859</v>
      </c>
      <c r="O362" s="41"/>
      <c r="P362" s="334">
        <v>262</v>
      </c>
      <c r="Q362" s="334">
        <v>11</v>
      </c>
      <c r="R362" s="158" t="str">
        <f t="shared" si="14"/>
        <v>N/A</v>
      </c>
      <c r="S362" s="106" t="str">
        <f t="shared" si="15"/>
        <v>N/A</v>
      </c>
      <c r="T362" s="160"/>
      <c r="U362" s="21"/>
      <c r="V362" s="21"/>
      <c r="W362" s="21"/>
      <c r="X362" s="21"/>
      <c r="Y362" s="21"/>
      <c r="Z362" s="21"/>
      <c r="AA362" s="21"/>
      <c r="AB362" s="21"/>
      <c r="AC362" s="21"/>
      <c r="AD362" s="21"/>
      <c r="AE362" s="21"/>
      <c r="AF362" s="21"/>
      <c r="AG362" s="21"/>
      <c r="AH362" s="21"/>
      <c r="AI362" s="21"/>
    </row>
    <row r="363" spans="1:35">
      <c r="A363" s="52" t="s">
        <v>109</v>
      </c>
      <c r="B363" s="627">
        <v>2023</v>
      </c>
      <c r="C363" s="122" t="s">
        <v>641</v>
      </c>
      <c r="D363" s="294" t="s">
        <v>149</v>
      </c>
      <c r="E363" s="337" t="s">
        <v>1524</v>
      </c>
      <c r="F363" s="486">
        <v>40399</v>
      </c>
      <c r="G363" s="627" t="s">
        <v>1874</v>
      </c>
      <c r="H363" s="294" t="s">
        <v>859</v>
      </c>
      <c r="I363" s="627" t="s">
        <v>473</v>
      </c>
      <c r="J363" s="627" t="s">
        <v>197</v>
      </c>
      <c r="K363" s="281" t="s">
        <v>780</v>
      </c>
      <c r="L363" s="294" t="s">
        <v>1871</v>
      </c>
      <c r="M363" s="44" t="s">
        <v>1872</v>
      </c>
      <c r="N363" s="294" t="s">
        <v>859</v>
      </c>
      <c r="O363" s="41"/>
      <c r="P363" s="334">
        <v>211</v>
      </c>
      <c r="Q363" s="334">
        <v>11</v>
      </c>
      <c r="R363" s="158" t="str">
        <f t="shared" si="14"/>
        <v>N/A</v>
      </c>
      <c r="S363" s="106" t="str">
        <f t="shared" si="15"/>
        <v>N/A</v>
      </c>
      <c r="T363" s="160"/>
      <c r="U363" s="21"/>
      <c r="V363" s="21"/>
      <c r="W363" s="21"/>
      <c r="X363" s="21"/>
      <c r="Y363" s="21"/>
      <c r="Z363" s="21"/>
      <c r="AA363" s="21"/>
      <c r="AB363" s="21"/>
      <c r="AC363" s="21"/>
      <c r="AD363" s="21"/>
      <c r="AE363" s="21"/>
      <c r="AF363" s="21"/>
      <c r="AG363" s="21"/>
      <c r="AH363" s="21"/>
      <c r="AI363" s="21"/>
    </row>
    <row r="364" spans="1:35">
      <c r="A364" s="52" t="s">
        <v>109</v>
      </c>
      <c r="B364" s="627">
        <v>2023</v>
      </c>
      <c r="C364" s="122" t="s">
        <v>641</v>
      </c>
      <c r="D364" s="294" t="s">
        <v>149</v>
      </c>
      <c r="E364" s="337" t="s">
        <v>1524</v>
      </c>
      <c r="F364" s="486">
        <v>40399</v>
      </c>
      <c r="G364" s="627" t="s">
        <v>297</v>
      </c>
      <c r="H364" s="294" t="s">
        <v>859</v>
      </c>
      <c r="I364" s="627" t="s">
        <v>473</v>
      </c>
      <c r="J364" s="627" t="s">
        <v>197</v>
      </c>
      <c r="K364" s="281" t="s">
        <v>1908</v>
      </c>
      <c r="L364" s="294" t="s">
        <v>1871</v>
      </c>
      <c r="M364" s="44" t="s">
        <v>1872</v>
      </c>
      <c r="N364" s="294" t="s">
        <v>859</v>
      </c>
      <c r="O364" s="41"/>
      <c r="P364" s="334">
        <v>245</v>
      </c>
      <c r="Q364" s="334">
        <v>9</v>
      </c>
      <c r="R364" s="158" t="str">
        <f t="shared" si="14"/>
        <v>N/A</v>
      </c>
      <c r="S364" s="106" t="str">
        <f t="shared" si="15"/>
        <v>N/A</v>
      </c>
      <c r="T364" s="160"/>
      <c r="U364" s="21"/>
      <c r="V364" s="21"/>
      <c r="W364" s="21"/>
      <c r="X364" s="21"/>
      <c r="Y364" s="21"/>
      <c r="Z364" s="21"/>
      <c r="AA364" s="21"/>
      <c r="AB364" s="21"/>
      <c r="AC364" s="21"/>
      <c r="AD364" s="21"/>
      <c r="AE364" s="21"/>
      <c r="AF364" s="21"/>
      <c r="AG364" s="21"/>
      <c r="AH364" s="21"/>
      <c r="AI364" s="21"/>
    </row>
    <row r="365" spans="1:35">
      <c r="A365" s="52" t="s">
        <v>109</v>
      </c>
      <c r="B365" s="627">
        <v>2023</v>
      </c>
      <c r="C365" s="122" t="s">
        <v>641</v>
      </c>
      <c r="D365" s="294" t="s">
        <v>149</v>
      </c>
      <c r="E365" s="337" t="s">
        <v>1524</v>
      </c>
      <c r="F365" s="486">
        <v>40399</v>
      </c>
      <c r="G365" s="627" t="s">
        <v>299</v>
      </c>
      <c r="H365" s="294" t="s">
        <v>859</v>
      </c>
      <c r="I365" s="627" t="s">
        <v>473</v>
      </c>
      <c r="J365" s="627" t="s">
        <v>197</v>
      </c>
      <c r="K365" s="281" t="s">
        <v>1908</v>
      </c>
      <c r="L365" s="294" t="s">
        <v>1871</v>
      </c>
      <c r="M365" s="44" t="s">
        <v>1872</v>
      </c>
      <c r="N365" s="294" t="s">
        <v>859</v>
      </c>
      <c r="O365" s="41"/>
      <c r="P365" s="334">
        <v>255</v>
      </c>
      <c r="Q365" s="334">
        <v>9</v>
      </c>
      <c r="R365" s="158" t="str">
        <f t="shared" si="14"/>
        <v>N/A</v>
      </c>
      <c r="S365" s="106" t="str">
        <f t="shared" si="15"/>
        <v>N/A</v>
      </c>
      <c r="T365" s="160"/>
      <c r="U365" s="21"/>
      <c r="V365" s="21"/>
      <c r="W365" s="21"/>
      <c r="X365" s="21"/>
      <c r="Y365" s="21"/>
      <c r="Z365" s="21"/>
      <c r="AA365" s="21"/>
      <c r="AB365" s="21"/>
      <c r="AC365" s="21"/>
      <c r="AD365" s="21"/>
      <c r="AE365" s="21"/>
      <c r="AF365" s="21"/>
      <c r="AG365" s="21"/>
      <c r="AH365" s="21"/>
      <c r="AI365" s="21"/>
    </row>
    <row r="366" spans="1:35">
      <c r="A366" s="52" t="s">
        <v>109</v>
      </c>
      <c r="B366" s="627">
        <v>2023</v>
      </c>
      <c r="C366" s="122" t="s">
        <v>641</v>
      </c>
      <c r="D366" s="294" t="s">
        <v>149</v>
      </c>
      <c r="E366" s="337" t="s">
        <v>1524</v>
      </c>
      <c r="F366" s="486">
        <v>40399</v>
      </c>
      <c r="G366" s="627" t="s">
        <v>301</v>
      </c>
      <c r="H366" s="294" t="s">
        <v>859</v>
      </c>
      <c r="I366" s="627" t="s">
        <v>473</v>
      </c>
      <c r="J366" s="627" t="s">
        <v>197</v>
      </c>
      <c r="K366" s="281" t="s">
        <v>1908</v>
      </c>
      <c r="L366" s="294" t="s">
        <v>1871</v>
      </c>
      <c r="M366" s="44" t="s">
        <v>1872</v>
      </c>
      <c r="N366" s="294" t="s">
        <v>859</v>
      </c>
      <c r="O366" s="41"/>
      <c r="P366" s="334">
        <v>255</v>
      </c>
      <c r="Q366" s="334">
        <v>9</v>
      </c>
      <c r="R366" s="158" t="str">
        <f t="shared" si="14"/>
        <v>N/A</v>
      </c>
      <c r="S366" s="106" t="str">
        <f t="shared" si="15"/>
        <v>N/A</v>
      </c>
      <c r="T366" s="160"/>
      <c r="U366" s="21"/>
      <c r="V366" s="21"/>
      <c r="W366" s="21"/>
      <c r="X366" s="21"/>
      <c r="Y366" s="21"/>
      <c r="Z366" s="21"/>
      <c r="AA366" s="21"/>
      <c r="AB366" s="21"/>
      <c r="AC366" s="21"/>
      <c r="AD366" s="21"/>
      <c r="AE366" s="21"/>
      <c r="AF366" s="21"/>
      <c r="AG366" s="21"/>
      <c r="AH366" s="21"/>
      <c r="AI366" s="21"/>
    </row>
    <row r="367" spans="1:35">
      <c r="A367" s="52" t="s">
        <v>109</v>
      </c>
      <c r="B367" s="627">
        <v>2023</v>
      </c>
      <c r="C367" s="122" t="s">
        <v>641</v>
      </c>
      <c r="D367" s="294" t="s">
        <v>149</v>
      </c>
      <c r="E367" s="337" t="s">
        <v>1524</v>
      </c>
      <c r="F367" s="486">
        <v>40399</v>
      </c>
      <c r="G367" s="627" t="s">
        <v>1874</v>
      </c>
      <c r="H367" s="294" t="s">
        <v>859</v>
      </c>
      <c r="I367" s="627" t="s">
        <v>473</v>
      </c>
      <c r="J367" s="627" t="s">
        <v>197</v>
      </c>
      <c r="K367" s="281" t="s">
        <v>1908</v>
      </c>
      <c r="L367" s="294" t="s">
        <v>1871</v>
      </c>
      <c r="M367" s="44" t="s">
        <v>1872</v>
      </c>
      <c r="N367" s="294" t="s">
        <v>859</v>
      </c>
      <c r="O367" s="41"/>
      <c r="P367" s="334">
        <v>255</v>
      </c>
      <c r="Q367" s="334">
        <v>9</v>
      </c>
      <c r="R367" s="158" t="str">
        <f t="shared" si="14"/>
        <v>N/A</v>
      </c>
      <c r="S367" s="106" t="str">
        <f t="shared" si="15"/>
        <v>N/A</v>
      </c>
      <c r="T367" s="160"/>
      <c r="U367" s="21"/>
      <c r="V367" s="21"/>
      <c r="W367" s="21"/>
      <c r="X367" s="21"/>
      <c r="Y367" s="21"/>
      <c r="Z367" s="21"/>
      <c r="AA367" s="21"/>
      <c r="AB367" s="21"/>
      <c r="AC367" s="21"/>
      <c r="AD367" s="21"/>
      <c r="AE367" s="21"/>
      <c r="AF367" s="21"/>
      <c r="AG367" s="21"/>
      <c r="AH367" s="21"/>
      <c r="AI367" s="21"/>
    </row>
    <row r="368" spans="1:35">
      <c r="A368" s="52" t="s">
        <v>109</v>
      </c>
      <c r="B368" s="627">
        <v>2023</v>
      </c>
      <c r="C368" s="122" t="s">
        <v>641</v>
      </c>
      <c r="D368" s="294" t="s">
        <v>149</v>
      </c>
      <c r="E368" s="337" t="s">
        <v>1338</v>
      </c>
      <c r="F368" s="41" t="s">
        <v>1525</v>
      </c>
      <c r="G368" s="627" t="s">
        <v>297</v>
      </c>
      <c r="H368" s="294" t="s">
        <v>14</v>
      </c>
      <c r="I368" s="627" t="s">
        <v>475</v>
      </c>
      <c r="J368" s="627" t="s">
        <v>199</v>
      </c>
      <c r="K368" s="281" t="s">
        <v>1889</v>
      </c>
      <c r="L368" s="294" t="s">
        <v>1877</v>
      </c>
      <c r="M368" s="294">
        <v>900</v>
      </c>
      <c r="N368" s="294" t="s">
        <v>859</v>
      </c>
      <c r="O368" s="41"/>
      <c r="P368" s="475">
        <v>1031</v>
      </c>
      <c r="Q368" s="476">
        <v>19</v>
      </c>
      <c r="R368" s="158">
        <f t="shared" si="14"/>
        <v>114.55555555555557</v>
      </c>
      <c r="S368" s="106" t="str">
        <f t="shared" si="15"/>
        <v/>
      </c>
      <c r="T368" s="160"/>
      <c r="U368" s="21"/>
      <c r="V368" s="21"/>
      <c r="W368" s="21"/>
      <c r="X368" s="21"/>
      <c r="Y368" s="21"/>
      <c r="Z368" s="21"/>
      <c r="AA368" s="21"/>
      <c r="AB368" s="21"/>
      <c r="AC368" s="21"/>
      <c r="AD368" s="21"/>
      <c r="AE368" s="21"/>
      <c r="AF368" s="21"/>
      <c r="AG368" s="21"/>
      <c r="AH368" s="21"/>
      <c r="AI368" s="21"/>
    </row>
    <row r="369" spans="1:35">
      <c r="A369" s="52" t="s">
        <v>109</v>
      </c>
      <c r="B369" s="627">
        <v>2023</v>
      </c>
      <c r="C369" s="122" t="s">
        <v>641</v>
      </c>
      <c r="D369" s="294" t="s">
        <v>149</v>
      </c>
      <c r="E369" s="337" t="s">
        <v>1338</v>
      </c>
      <c r="F369" s="41" t="s">
        <v>1525</v>
      </c>
      <c r="G369" s="627" t="s">
        <v>299</v>
      </c>
      <c r="H369" s="294" t="s">
        <v>14</v>
      </c>
      <c r="I369" s="627" t="s">
        <v>475</v>
      </c>
      <c r="J369" s="627" t="s">
        <v>199</v>
      </c>
      <c r="K369" s="281" t="s">
        <v>1889</v>
      </c>
      <c r="L369" s="294" t="s">
        <v>1877</v>
      </c>
      <c r="M369" s="294">
        <v>900</v>
      </c>
      <c r="N369" s="294" t="s">
        <v>859</v>
      </c>
      <c r="O369" s="41"/>
      <c r="P369" s="332">
        <v>1031</v>
      </c>
      <c r="Q369" s="333">
        <v>19</v>
      </c>
      <c r="R369" s="158">
        <f t="shared" si="14"/>
        <v>114.55555555555557</v>
      </c>
      <c r="S369" s="106" t="str">
        <f t="shared" si="15"/>
        <v/>
      </c>
      <c r="T369" s="160"/>
      <c r="U369" s="21"/>
      <c r="V369" s="21"/>
      <c r="W369" s="21"/>
      <c r="X369" s="21"/>
      <c r="Y369" s="21"/>
      <c r="Z369" s="21"/>
      <c r="AA369" s="21"/>
      <c r="AB369" s="21"/>
      <c r="AC369" s="21"/>
      <c r="AD369" s="21"/>
      <c r="AE369" s="21"/>
      <c r="AF369" s="21"/>
      <c r="AG369" s="21"/>
      <c r="AH369" s="21"/>
      <c r="AI369" s="21"/>
    </row>
    <row r="370" spans="1:35">
      <c r="A370" s="52" t="s">
        <v>109</v>
      </c>
      <c r="B370" s="627">
        <v>2023</v>
      </c>
      <c r="C370" s="122" t="s">
        <v>641</v>
      </c>
      <c r="D370" s="294" t="s">
        <v>149</v>
      </c>
      <c r="E370" s="337" t="s">
        <v>1338</v>
      </c>
      <c r="F370" s="41" t="s">
        <v>1525</v>
      </c>
      <c r="G370" s="627" t="s">
        <v>301</v>
      </c>
      <c r="H370" s="294" t="s">
        <v>859</v>
      </c>
      <c r="I370" s="627" t="s">
        <v>475</v>
      </c>
      <c r="J370" s="627" t="s">
        <v>199</v>
      </c>
      <c r="K370" s="281" t="s">
        <v>1889</v>
      </c>
      <c r="L370" s="294" t="s">
        <v>1877</v>
      </c>
      <c r="M370" s="294">
        <v>900</v>
      </c>
      <c r="N370" s="294" t="s">
        <v>859</v>
      </c>
      <c r="O370" s="41"/>
      <c r="P370" s="332">
        <v>1031</v>
      </c>
      <c r="Q370" s="333">
        <v>19</v>
      </c>
      <c r="R370" s="158">
        <f t="shared" si="14"/>
        <v>114.55555555555557</v>
      </c>
      <c r="S370" s="106" t="str">
        <f t="shared" si="15"/>
        <v/>
      </c>
      <c r="T370" s="160"/>
      <c r="U370" s="21"/>
      <c r="V370" s="21"/>
      <c r="W370" s="21"/>
      <c r="X370" s="21"/>
      <c r="Y370" s="21"/>
      <c r="Z370" s="21"/>
      <c r="AA370" s="21"/>
      <c r="AB370" s="21"/>
      <c r="AC370" s="21"/>
      <c r="AD370" s="21"/>
      <c r="AE370" s="21"/>
      <c r="AF370" s="21"/>
      <c r="AG370" s="21"/>
      <c r="AH370" s="21"/>
      <c r="AI370" s="21"/>
    </row>
    <row r="371" spans="1:35">
      <c r="A371" s="52" t="s">
        <v>109</v>
      </c>
      <c r="B371" s="627">
        <v>2023</v>
      </c>
      <c r="C371" s="122" t="s">
        <v>641</v>
      </c>
      <c r="D371" s="294" t="s">
        <v>149</v>
      </c>
      <c r="E371" s="337" t="s">
        <v>1338</v>
      </c>
      <c r="F371" s="41" t="s">
        <v>1525</v>
      </c>
      <c r="G371" s="627" t="s">
        <v>1874</v>
      </c>
      <c r="H371" s="294" t="s">
        <v>859</v>
      </c>
      <c r="I371" s="627" t="s">
        <v>475</v>
      </c>
      <c r="J371" s="627" t="s">
        <v>199</v>
      </c>
      <c r="K371" s="281" t="s">
        <v>1889</v>
      </c>
      <c r="L371" s="294" t="s">
        <v>1877</v>
      </c>
      <c r="M371" s="294">
        <v>900</v>
      </c>
      <c r="N371" s="294" t="s">
        <v>859</v>
      </c>
      <c r="O371" s="41"/>
      <c r="P371" s="332">
        <v>1031</v>
      </c>
      <c r="Q371" s="333">
        <v>19</v>
      </c>
      <c r="R371" s="158">
        <f t="shared" si="14"/>
        <v>114.55555555555557</v>
      </c>
      <c r="S371" s="106" t="str">
        <f t="shared" si="15"/>
        <v/>
      </c>
      <c r="T371" s="160"/>
      <c r="U371" s="21"/>
      <c r="V371" s="21"/>
      <c r="W371" s="21"/>
      <c r="X371" s="21"/>
      <c r="Y371" s="21"/>
      <c r="Z371" s="21"/>
      <c r="AA371" s="21"/>
      <c r="AB371" s="21"/>
      <c r="AC371" s="21"/>
      <c r="AD371" s="21"/>
      <c r="AE371" s="21"/>
      <c r="AF371" s="21"/>
      <c r="AG371" s="21"/>
      <c r="AH371" s="21"/>
      <c r="AI371" s="21"/>
    </row>
    <row r="372" spans="1:35">
      <c r="A372" s="52" t="s">
        <v>109</v>
      </c>
      <c r="B372" s="627">
        <v>2023</v>
      </c>
      <c r="C372" s="122" t="s">
        <v>641</v>
      </c>
      <c r="D372" s="294" t="s">
        <v>149</v>
      </c>
      <c r="E372" s="337" t="s">
        <v>1338</v>
      </c>
      <c r="F372" s="41" t="s">
        <v>1525</v>
      </c>
      <c r="G372" s="627" t="s">
        <v>1891</v>
      </c>
      <c r="H372" s="294" t="s">
        <v>859</v>
      </c>
      <c r="I372" s="627" t="s">
        <v>475</v>
      </c>
      <c r="J372" s="627" t="s">
        <v>199</v>
      </c>
      <c r="K372" s="281" t="s">
        <v>1889</v>
      </c>
      <c r="L372" s="294" t="s">
        <v>1877</v>
      </c>
      <c r="M372" s="294">
        <v>0</v>
      </c>
      <c r="N372" s="294" t="s">
        <v>859</v>
      </c>
      <c r="O372" s="41" t="s">
        <v>1892</v>
      </c>
      <c r="P372" s="151">
        <v>0</v>
      </c>
      <c r="Q372" s="151">
        <v>0</v>
      </c>
      <c r="R372" s="158" t="e">
        <f t="shared" si="14"/>
        <v>#DIV/0!</v>
      </c>
      <c r="S372" s="106" t="e">
        <f t="shared" si="15"/>
        <v>#DIV/0!</v>
      </c>
      <c r="T372" s="152" t="s">
        <v>1977</v>
      </c>
      <c r="U372" s="21"/>
      <c r="V372" s="21"/>
      <c r="W372" s="21"/>
      <c r="X372" s="21"/>
      <c r="Y372" s="21"/>
      <c r="Z372" s="21"/>
      <c r="AA372" s="21"/>
      <c r="AB372" s="21"/>
      <c r="AC372" s="21"/>
      <c r="AD372" s="21"/>
      <c r="AE372" s="21"/>
      <c r="AF372" s="21"/>
      <c r="AG372" s="21"/>
      <c r="AH372" s="21"/>
      <c r="AI372" s="21"/>
    </row>
    <row r="373" spans="1:35">
      <c r="A373" s="52" t="s">
        <v>109</v>
      </c>
      <c r="B373" s="627">
        <v>2023</v>
      </c>
      <c r="C373" s="122" t="s">
        <v>641</v>
      </c>
      <c r="D373" s="294" t="s">
        <v>149</v>
      </c>
      <c r="E373" s="337" t="s">
        <v>1338</v>
      </c>
      <c r="F373" s="41" t="s">
        <v>1525</v>
      </c>
      <c r="G373" s="627" t="s">
        <v>297</v>
      </c>
      <c r="H373" s="294" t="s">
        <v>859</v>
      </c>
      <c r="I373" s="627" t="s">
        <v>473</v>
      </c>
      <c r="J373" s="627" t="s">
        <v>197</v>
      </c>
      <c r="K373" s="281" t="s">
        <v>758</v>
      </c>
      <c r="L373" s="294" t="s">
        <v>1871</v>
      </c>
      <c r="M373" s="294">
        <v>0</v>
      </c>
      <c r="N373" s="294" t="s">
        <v>859</v>
      </c>
      <c r="O373" s="41" t="s">
        <v>1978</v>
      </c>
      <c r="P373" s="151">
        <v>0</v>
      </c>
      <c r="Q373" s="151">
        <v>0</v>
      </c>
      <c r="R373" s="158" t="e">
        <f t="shared" si="14"/>
        <v>#DIV/0!</v>
      </c>
      <c r="S373" s="106" t="e">
        <f t="shared" si="15"/>
        <v>#DIV/0!</v>
      </c>
      <c r="T373" s="152" t="s">
        <v>1979</v>
      </c>
      <c r="U373" s="21"/>
      <c r="V373" s="21"/>
      <c r="W373" s="21"/>
      <c r="X373" s="21"/>
      <c r="Y373" s="21"/>
      <c r="Z373" s="21"/>
      <c r="AA373" s="21"/>
      <c r="AB373" s="21"/>
      <c r="AC373" s="21"/>
      <c r="AD373" s="21"/>
      <c r="AE373" s="21"/>
      <c r="AF373" s="21"/>
      <c r="AG373" s="21"/>
      <c r="AH373" s="21"/>
      <c r="AI373" s="21"/>
    </row>
    <row r="374" spans="1:35">
      <c r="A374" s="52" t="s">
        <v>109</v>
      </c>
      <c r="B374" s="627">
        <v>2023</v>
      </c>
      <c r="C374" s="122" t="s">
        <v>641</v>
      </c>
      <c r="D374" s="294" t="s">
        <v>149</v>
      </c>
      <c r="E374" s="337" t="s">
        <v>1338</v>
      </c>
      <c r="F374" s="41" t="s">
        <v>1525</v>
      </c>
      <c r="G374" s="627" t="s">
        <v>299</v>
      </c>
      <c r="H374" s="294" t="s">
        <v>859</v>
      </c>
      <c r="I374" s="627" t="s">
        <v>473</v>
      </c>
      <c r="J374" s="627" t="s">
        <v>197</v>
      </c>
      <c r="K374" s="281" t="s">
        <v>758</v>
      </c>
      <c r="L374" s="294" t="s">
        <v>1871</v>
      </c>
      <c r="M374" s="294">
        <v>0</v>
      </c>
      <c r="N374" s="294" t="s">
        <v>859</v>
      </c>
      <c r="O374" s="41" t="s">
        <v>1978</v>
      </c>
      <c r="P374" s="151">
        <v>0</v>
      </c>
      <c r="Q374" s="151">
        <v>0</v>
      </c>
      <c r="R374" s="158" t="e">
        <f t="shared" si="14"/>
        <v>#DIV/0!</v>
      </c>
      <c r="S374" s="106" t="e">
        <f t="shared" si="15"/>
        <v>#DIV/0!</v>
      </c>
      <c r="T374" s="152" t="s">
        <v>1979</v>
      </c>
      <c r="U374" s="21"/>
      <c r="V374" s="21"/>
      <c r="W374" s="21"/>
      <c r="X374" s="21"/>
      <c r="Y374" s="21"/>
      <c r="Z374" s="21"/>
      <c r="AA374" s="21"/>
      <c r="AB374" s="21"/>
      <c r="AC374" s="21"/>
      <c r="AD374" s="21"/>
      <c r="AE374" s="21"/>
      <c r="AF374" s="21"/>
      <c r="AG374" s="21"/>
      <c r="AH374" s="21"/>
      <c r="AI374" s="21"/>
    </row>
    <row r="375" spans="1:35">
      <c r="A375" s="52" t="s">
        <v>109</v>
      </c>
      <c r="B375" s="627">
        <v>2023</v>
      </c>
      <c r="C375" s="122" t="s">
        <v>641</v>
      </c>
      <c r="D375" s="294" t="s">
        <v>149</v>
      </c>
      <c r="E375" s="337" t="s">
        <v>1338</v>
      </c>
      <c r="F375" s="41" t="s">
        <v>1525</v>
      </c>
      <c r="G375" s="627" t="s">
        <v>301</v>
      </c>
      <c r="H375" s="294" t="s">
        <v>859</v>
      </c>
      <c r="I375" s="627" t="s">
        <v>473</v>
      </c>
      <c r="J375" s="627" t="s">
        <v>197</v>
      </c>
      <c r="K375" s="281" t="s">
        <v>758</v>
      </c>
      <c r="L375" s="294" t="s">
        <v>1871</v>
      </c>
      <c r="M375" s="294">
        <v>0</v>
      </c>
      <c r="N375" s="294" t="s">
        <v>859</v>
      </c>
      <c r="O375" s="41" t="s">
        <v>1978</v>
      </c>
      <c r="P375" s="151">
        <v>0</v>
      </c>
      <c r="Q375" s="151">
        <v>0</v>
      </c>
      <c r="R375" s="158" t="e">
        <f t="shared" si="14"/>
        <v>#DIV/0!</v>
      </c>
      <c r="S375" s="106" t="e">
        <f t="shared" si="15"/>
        <v>#DIV/0!</v>
      </c>
      <c r="T375" s="152" t="s">
        <v>1979</v>
      </c>
      <c r="U375" s="21"/>
      <c r="V375" s="21"/>
      <c r="W375" s="21"/>
      <c r="X375" s="21"/>
      <c r="Y375" s="21"/>
      <c r="Z375" s="21"/>
      <c r="AA375" s="21"/>
      <c r="AB375" s="21"/>
      <c r="AC375" s="21"/>
      <c r="AD375" s="21"/>
      <c r="AE375" s="21"/>
      <c r="AF375" s="21"/>
      <c r="AG375" s="21"/>
      <c r="AH375" s="21"/>
      <c r="AI375" s="21"/>
    </row>
    <row r="376" spans="1:35">
      <c r="A376" s="52" t="s">
        <v>109</v>
      </c>
      <c r="B376" s="627">
        <v>2023</v>
      </c>
      <c r="C376" s="122" t="s">
        <v>641</v>
      </c>
      <c r="D376" s="294" t="s">
        <v>149</v>
      </c>
      <c r="E376" s="337" t="s">
        <v>1338</v>
      </c>
      <c r="F376" s="41" t="s">
        <v>1525</v>
      </c>
      <c r="G376" s="627" t="s">
        <v>1874</v>
      </c>
      <c r="H376" s="294" t="s">
        <v>859</v>
      </c>
      <c r="I376" s="627" t="s">
        <v>473</v>
      </c>
      <c r="J376" s="627" t="s">
        <v>197</v>
      </c>
      <c r="K376" s="281" t="s">
        <v>758</v>
      </c>
      <c r="L376" s="294" t="s">
        <v>1871</v>
      </c>
      <c r="M376" s="294">
        <v>0</v>
      </c>
      <c r="N376" s="294" t="s">
        <v>859</v>
      </c>
      <c r="O376" s="41" t="s">
        <v>1978</v>
      </c>
      <c r="P376" s="151">
        <v>0</v>
      </c>
      <c r="Q376" s="151">
        <v>0</v>
      </c>
      <c r="R376" s="158" t="e">
        <f t="shared" si="14"/>
        <v>#DIV/0!</v>
      </c>
      <c r="S376" s="106" t="e">
        <f t="shared" si="15"/>
        <v>#DIV/0!</v>
      </c>
      <c r="T376" s="152" t="s">
        <v>1979</v>
      </c>
      <c r="U376" s="21"/>
      <c r="V376" s="21"/>
      <c r="W376" s="21"/>
      <c r="X376" s="21"/>
      <c r="Y376" s="21"/>
      <c r="Z376" s="21"/>
      <c r="AA376" s="21"/>
      <c r="AB376" s="21"/>
      <c r="AC376" s="21"/>
      <c r="AD376" s="21"/>
      <c r="AE376" s="21"/>
      <c r="AF376" s="21"/>
      <c r="AG376" s="21"/>
      <c r="AH376" s="21"/>
      <c r="AI376" s="21"/>
    </row>
    <row r="377" spans="1:35">
      <c r="A377" s="52" t="s">
        <v>109</v>
      </c>
      <c r="B377" s="627">
        <v>2023</v>
      </c>
      <c r="C377" s="122" t="s">
        <v>641</v>
      </c>
      <c r="D377" s="294" t="s">
        <v>149</v>
      </c>
      <c r="E377" s="337" t="s">
        <v>1338</v>
      </c>
      <c r="F377" s="41" t="s">
        <v>1525</v>
      </c>
      <c r="G377" s="627" t="s">
        <v>1891</v>
      </c>
      <c r="H377" s="294" t="s">
        <v>859</v>
      </c>
      <c r="I377" s="627" t="s">
        <v>473</v>
      </c>
      <c r="J377" s="627" t="s">
        <v>197</v>
      </c>
      <c r="K377" s="281" t="s">
        <v>758</v>
      </c>
      <c r="L377" s="294" t="s">
        <v>1871</v>
      </c>
      <c r="M377" s="294">
        <v>0</v>
      </c>
      <c r="N377" s="294" t="s">
        <v>859</v>
      </c>
      <c r="O377" s="41" t="s">
        <v>1978</v>
      </c>
      <c r="P377" s="151">
        <v>0</v>
      </c>
      <c r="Q377" s="151">
        <v>0</v>
      </c>
      <c r="R377" s="158" t="e">
        <f t="shared" si="14"/>
        <v>#DIV/0!</v>
      </c>
      <c r="S377" s="106" t="e">
        <f t="shared" si="15"/>
        <v>#DIV/0!</v>
      </c>
      <c r="T377" s="152" t="s">
        <v>1979</v>
      </c>
      <c r="U377" s="21"/>
      <c r="V377" s="21"/>
      <c r="W377" s="21"/>
      <c r="X377" s="21"/>
      <c r="Y377" s="21"/>
      <c r="Z377" s="21"/>
      <c r="AA377" s="21"/>
      <c r="AB377" s="21"/>
      <c r="AC377" s="21"/>
      <c r="AD377" s="21"/>
      <c r="AE377" s="21"/>
      <c r="AF377" s="21"/>
      <c r="AG377" s="21"/>
      <c r="AH377" s="21"/>
      <c r="AI377" s="21"/>
    </row>
    <row r="378" spans="1:35">
      <c r="A378" s="52" t="s">
        <v>109</v>
      </c>
      <c r="B378" s="627">
        <v>2023</v>
      </c>
      <c r="C378" s="122" t="s">
        <v>641</v>
      </c>
      <c r="D378" s="294" t="s">
        <v>149</v>
      </c>
      <c r="E378" s="337" t="s">
        <v>1338</v>
      </c>
      <c r="F378" s="41" t="s">
        <v>1525</v>
      </c>
      <c r="G378" s="627" t="s">
        <v>297</v>
      </c>
      <c r="H378" s="294" t="s">
        <v>14</v>
      </c>
      <c r="I378" s="627" t="s">
        <v>475</v>
      </c>
      <c r="J378" s="627" t="s">
        <v>199</v>
      </c>
      <c r="K378" s="281" t="s">
        <v>1876</v>
      </c>
      <c r="L378" s="294" t="s">
        <v>1877</v>
      </c>
      <c r="M378" s="294">
        <v>1200</v>
      </c>
      <c r="N378" s="294" t="s">
        <v>859</v>
      </c>
      <c r="O378" s="41"/>
      <c r="P378" s="335">
        <v>1581</v>
      </c>
      <c r="Q378" s="335">
        <v>17</v>
      </c>
      <c r="R378" s="158">
        <f t="shared" si="14"/>
        <v>131.75</v>
      </c>
      <c r="S378" s="106" t="str">
        <f t="shared" si="15"/>
        <v/>
      </c>
      <c r="T378" s="160"/>
      <c r="U378" s="21"/>
      <c r="V378" s="21"/>
      <c r="W378" s="21"/>
      <c r="X378" s="21"/>
      <c r="Y378" s="21"/>
      <c r="Z378" s="21"/>
      <c r="AA378" s="21"/>
      <c r="AB378" s="21"/>
      <c r="AC378" s="21"/>
      <c r="AD378" s="21"/>
      <c r="AE378" s="21"/>
      <c r="AF378" s="21"/>
      <c r="AG378" s="21"/>
      <c r="AH378" s="21"/>
      <c r="AI378" s="21"/>
    </row>
    <row r="379" spans="1:35">
      <c r="A379" s="52" t="s">
        <v>109</v>
      </c>
      <c r="B379" s="627">
        <v>2023</v>
      </c>
      <c r="C379" s="122" t="s">
        <v>641</v>
      </c>
      <c r="D379" s="294" t="s">
        <v>149</v>
      </c>
      <c r="E379" s="337" t="s">
        <v>1338</v>
      </c>
      <c r="F379" s="41" t="s">
        <v>1525</v>
      </c>
      <c r="G379" s="627" t="s">
        <v>299</v>
      </c>
      <c r="H379" s="294" t="s">
        <v>14</v>
      </c>
      <c r="I379" s="627" t="s">
        <v>475</v>
      </c>
      <c r="J379" s="627" t="s">
        <v>199</v>
      </c>
      <c r="K379" s="281" t="s">
        <v>1876</v>
      </c>
      <c r="L379" s="294" t="s">
        <v>1877</v>
      </c>
      <c r="M379" s="294">
        <v>1200</v>
      </c>
      <c r="N379" s="294" t="s">
        <v>859</v>
      </c>
      <c r="O379" s="41"/>
      <c r="P379" s="335">
        <v>1565</v>
      </c>
      <c r="Q379" s="335">
        <v>17</v>
      </c>
      <c r="R379" s="158">
        <f t="shared" si="14"/>
        <v>130.41666666666666</v>
      </c>
      <c r="S379" s="106" t="str">
        <f t="shared" si="15"/>
        <v/>
      </c>
      <c r="T379" s="160"/>
      <c r="U379" s="21"/>
      <c r="V379" s="21"/>
      <c r="W379" s="21"/>
      <c r="X379" s="21"/>
      <c r="Y379" s="21"/>
      <c r="Z379" s="21"/>
      <c r="AA379" s="21"/>
      <c r="AB379" s="21"/>
      <c r="AC379" s="21"/>
      <c r="AD379" s="21"/>
      <c r="AE379" s="21"/>
      <c r="AF379" s="21"/>
      <c r="AG379" s="21"/>
      <c r="AH379" s="21"/>
      <c r="AI379" s="21"/>
    </row>
    <row r="380" spans="1:35">
      <c r="A380" s="52" t="s">
        <v>109</v>
      </c>
      <c r="B380" s="627">
        <v>2023</v>
      </c>
      <c r="C380" s="122" t="s">
        <v>641</v>
      </c>
      <c r="D380" s="294" t="s">
        <v>149</v>
      </c>
      <c r="E380" s="337" t="s">
        <v>1338</v>
      </c>
      <c r="F380" s="41" t="s">
        <v>1525</v>
      </c>
      <c r="G380" s="627" t="s">
        <v>301</v>
      </c>
      <c r="H380" s="294" t="s">
        <v>859</v>
      </c>
      <c r="I380" s="627" t="s">
        <v>475</v>
      </c>
      <c r="J380" s="627" t="s">
        <v>199</v>
      </c>
      <c r="K380" s="281" t="s">
        <v>1876</v>
      </c>
      <c r="L380" s="294" t="s">
        <v>1877</v>
      </c>
      <c r="M380" s="294">
        <v>1200</v>
      </c>
      <c r="N380" s="294" t="s">
        <v>859</v>
      </c>
      <c r="O380" s="41"/>
      <c r="P380" s="335">
        <v>1565</v>
      </c>
      <c r="Q380" s="335">
        <v>17</v>
      </c>
      <c r="R380" s="158">
        <f t="shared" si="14"/>
        <v>130.41666666666666</v>
      </c>
      <c r="S380" s="106" t="str">
        <f t="shared" si="15"/>
        <v/>
      </c>
      <c r="T380" s="160"/>
      <c r="U380" s="21"/>
      <c r="V380" s="21"/>
      <c r="W380" s="21"/>
      <c r="X380" s="21"/>
      <c r="Y380" s="21"/>
      <c r="Z380" s="21"/>
      <c r="AA380" s="21"/>
      <c r="AB380" s="21"/>
      <c r="AC380" s="21"/>
      <c r="AD380" s="21"/>
      <c r="AE380" s="21"/>
      <c r="AF380" s="21"/>
      <c r="AG380" s="21"/>
      <c r="AH380" s="21"/>
      <c r="AI380" s="21"/>
    </row>
    <row r="381" spans="1:35">
      <c r="A381" s="52" t="s">
        <v>109</v>
      </c>
      <c r="B381" s="627">
        <v>2023</v>
      </c>
      <c r="C381" s="122" t="s">
        <v>641</v>
      </c>
      <c r="D381" s="294" t="s">
        <v>149</v>
      </c>
      <c r="E381" s="337" t="s">
        <v>1338</v>
      </c>
      <c r="F381" s="41" t="s">
        <v>1525</v>
      </c>
      <c r="G381" s="627" t="s">
        <v>1874</v>
      </c>
      <c r="H381" s="294" t="s">
        <v>859</v>
      </c>
      <c r="I381" s="627" t="s">
        <v>475</v>
      </c>
      <c r="J381" s="627" t="s">
        <v>199</v>
      </c>
      <c r="K381" s="281" t="s">
        <v>1876</v>
      </c>
      <c r="L381" s="294" t="s">
        <v>1877</v>
      </c>
      <c r="M381" s="294">
        <v>1200</v>
      </c>
      <c r="N381" s="294" t="s">
        <v>859</v>
      </c>
      <c r="O381" s="41"/>
      <c r="P381" s="487">
        <v>1565</v>
      </c>
      <c r="Q381" s="487">
        <v>17</v>
      </c>
      <c r="R381" s="158">
        <f t="shared" si="14"/>
        <v>130.41666666666666</v>
      </c>
      <c r="S381" s="106" t="str">
        <f t="shared" si="15"/>
        <v/>
      </c>
      <c r="T381" s="160"/>
      <c r="U381" s="21"/>
      <c r="V381" s="21"/>
      <c r="W381" s="21"/>
      <c r="X381" s="21"/>
      <c r="Y381" s="21"/>
      <c r="Z381" s="21"/>
      <c r="AA381" s="21"/>
      <c r="AB381" s="21"/>
      <c r="AC381" s="21"/>
      <c r="AD381" s="21"/>
      <c r="AE381" s="21"/>
      <c r="AF381" s="21"/>
      <c r="AG381" s="21"/>
      <c r="AH381" s="21"/>
      <c r="AI381" s="21"/>
    </row>
    <row r="382" spans="1:35">
      <c r="A382" s="52" t="s">
        <v>109</v>
      </c>
      <c r="B382" s="627">
        <v>2023</v>
      </c>
      <c r="C382" s="122" t="s">
        <v>641</v>
      </c>
      <c r="D382" s="294" t="s">
        <v>149</v>
      </c>
      <c r="E382" s="337" t="s">
        <v>1338</v>
      </c>
      <c r="F382" s="41" t="s">
        <v>1525</v>
      </c>
      <c r="G382" s="627" t="s">
        <v>1891</v>
      </c>
      <c r="H382" s="294" t="s">
        <v>859</v>
      </c>
      <c r="I382" s="627" t="s">
        <v>475</v>
      </c>
      <c r="J382" s="627" t="s">
        <v>199</v>
      </c>
      <c r="K382" s="281" t="s">
        <v>1876</v>
      </c>
      <c r="L382" s="294" t="s">
        <v>1877</v>
      </c>
      <c r="M382" s="294">
        <v>0</v>
      </c>
      <c r="N382" s="294" t="s">
        <v>859</v>
      </c>
      <c r="O382" s="488" t="s">
        <v>1892</v>
      </c>
      <c r="P382" s="343">
        <v>0</v>
      </c>
      <c r="Q382" s="343">
        <v>0</v>
      </c>
      <c r="R382" s="158" t="e">
        <f t="shared" si="14"/>
        <v>#DIV/0!</v>
      </c>
      <c r="S382" s="106" t="e">
        <f t="shared" si="15"/>
        <v>#DIV/0!</v>
      </c>
      <c r="T382" s="152" t="s">
        <v>1977</v>
      </c>
      <c r="U382" s="21"/>
      <c r="V382" s="21"/>
      <c r="W382" s="21"/>
      <c r="X382" s="21"/>
      <c r="Y382" s="21"/>
      <c r="Z382" s="21"/>
      <c r="AA382" s="21"/>
      <c r="AB382" s="21"/>
      <c r="AC382" s="21"/>
      <c r="AD382" s="21"/>
      <c r="AE382" s="21"/>
      <c r="AF382" s="21"/>
      <c r="AG382" s="21"/>
      <c r="AH382" s="21"/>
      <c r="AI382" s="21"/>
    </row>
    <row r="383" spans="1:35">
      <c r="A383" s="52" t="s">
        <v>109</v>
      </c>
      <c r="B383" s="627">
        <v>2023</v>
      </c>
      <c r="C383" s="122" t="s">
        <v>641</v>
      </c>
      <c r="D383" s="294" t="s">
        <v>149</v>
      </c>
      <c r="E383" s="337" t="s">
        <v>1338</v>
      </c>
      <c r="F383" s="41" t="s">
        <v>1525</v>
      </c>
      <c r="G383" s="627" t="s">
        <v>297</v>
      </c>
      <c r="H383" s="294" t="s">
        <v>859</v>
      </c>
      <c r="I383" s="627" t="s">
        <v>473</v>
      </c>
      <c r="J383" s="627" t="s">
        <v>197</v>
      </c>
      <c r="K383" s="122" t="s">
        <v>758</v>
      </c>
      <c r="L383" s="294" t="s">
        <v>1871</v>
      </c>
      <c r="M383" s="294">
        <v>0</v>
      </c>
      <c r="N383" s="294" t="s">
        <v>859</v>
      </c>
      <c r="O383" s="41" t="s">
        <v>1980</v>
      </c>
      <c r="P383" s="343">
        <v>0</v>
      </c>
      <c r="Q383" s="343">
        <v>0</v>
      </c>
      <c r="R383" s="158" t="e">
        <f t="shared" si="14"/>
        <v>#DIV/0!</v>
      </c>
      <c r="S383" s="106" t="e">
        <f t="shared" si="15"/>
        <v>#DIV/0!</v>
      </c>
      <c r="T383" s="152" t="s">
        <v>1979</v>
      </c>
      <c r="U383" s="21"/>
      <c r="V383" s="21"/>
      <c r="W383" s="21"/>
      <c r="X383" s="21"/>
      <c r="Y383" s="21"/>
      <c r="Z383" s="21"/>
      <c r="AA383" s="21"/>
      <c r="AB383" s="21"/>
      <c r="AC383" s="21"/>
      <c r="AD383" s="21"/>
      <c r="AE383" s="21"/>
      <c r="AF383" s="21"/>
      <c r="AG383" s="21"/>
      <c r="AH383" s="21"/>
      <c r="AI383" s="21"/>
    </row>
    <row r="384" spans="1:35">
      <c r="A384" s="52" t="s">
        <v>109</v>
      </c>
      <c r="B384" s="627">
        <v>2023</v>
      </c>
      <c r="C384" s="122" t="s">
        <v>641</v>
      </c>
      <c r="D384" s="294" t="s">
        <v>149</v>
      </c>
      <c r="E384" s="337" t="s">
        <v>1338</v>
      </c>
      <c r="F384" s="41" t="s">
        <v>1525</v>
      </c>
      <c r="G384" s="627" t="s">
        <v>299</v>
      </c>
      <c r="H384" s="294" t="s">
        <v>859</v>
      </c>
      <c r="I384" s="627" t="s">
        <v>473</v>
      </c>
      <c r="J384" s="627" t="s">
        <v>197</v>
      </c>
      <c r="K384" s="122" t="s">
        <v>758</v>
      </c>
      <c r="L384" s="294" t="s">
        <v>1871</v>
      </c>
      <c r="M384" s="294">
        <v>0</v>
      </c>
      <c r="N384" s="294" t="s">
        <v>859</v>
      </c>
      <c r="O384" s="41" t="s">
        <v>1980</v>
      </c>
      <c r="P384" s="343">
        <v>0</v>
      </c>
      <c r="Q384" s="343">
        <v>0</v>
      </c>
      <c r="R384" s="158" t="e">
        <f t="shared" si="14"/>
        <v>#DIV/0!</v>
      </c>
      <c r="S384" s="106" t="e">
        <f t="shared" si="15"/>
        <v>#DIV/0!</v>
      </c>
      <c r="T384" s="152" t="s">
        <v>1979</v>
      </c>
      <c r="U384" s="21"/>
      <c r="V384" s="21"/>
      <c r="W384" s="21"/>
      <c r="X384" s="21"/>
      <c r="Y384" s="21"/>
      <c r="Z384" s="21"/>
      <c r="AA384" s="21"/>
      <c r="AB384" s="21"/>
      <c r="AC384" s="21"/>
      <c r="AD384" s="21"/>
      <c r="AE384" s="21"/>
      <c r="AF384" s="21"/>
      <c r="AG384" s="21"/>
      <c r="AH384" s="21"/>
      <c r="AI384" s="21"/>
    </row>
    <row r="385" spans="1:35">
      <c r="A385" s="52" t="s">
        <v>109</v>
      </c>
      <c r="B385" s="627">
        <v>2023</v>
      </c>
      <c r="C385" s="122" t="s">
        <v>641</v>
      </c>
      <c r="D385" s="294" t="s">
        <v>149</v>
      </c>
      <c r="E385" s="337" t="s">
        <v>1338</v>
      </c>
      <c r="F385" s="41" t="s">
        <v>1525</v>
      </c>
      <c r="G385" s="627" t="s">
        <v>301</v>
      </c>
      <c r="H385" s="294" t="s">
        <v>859</v>
      </c>
      <c r="I385" s="627" t="s">
        <v>473</v>
      </c>
      <c r="J385" s="627" t="s">
        <v>197</v>
      </c>
      <c r="K385" s="122" t="s">
        <v>758</v>
      </c>
      <c r="L385" s="294" t="s">
        <v>1871</v>
      </c>
      <c r="M385" s="294">
        <v>0</v>
      </c>
      <c r="N385" s="294" t="s">
        <v>859</v>
      </c>
      <c r="O385" s="41" t="s">
        <v>1980</v>
      </c>
      <c r="P385" s="343">
        <v>0</v>
      </c>
      <c r="Q385" s="343">
        <v>0</v>
      </c>
      <c r="R385" s="158" t="e">
        <f t="shared" si="14"/>
        <v>#DIV/0!</v>
      </c>
      <c r="S385" s="106" t="e">
        <f t="shared" si="15"/>
        <v>#DIV/0!</v>
      </c>
      <c r="T385" s="152" t="s">
        <v>1979</v>
      </c>
      <c r="U385" s="21"/>
      <c r="V385" s="21"/>
      <c r="W385" s="21"/>
      <c r="X385" s="21"/>
      <c r="Y385" s="21"/>
      <c r="Z385" s="21"/>
      <c r="AA385" s="21"/>
      <c r="AB385" s="21"/>
      <c r="AC385" s="21"/>
      <c r="AD385" s="21"/>
      <c r="AE385" s="21"/>
      <c r="AF385" s="21"/>
      <c r="AG385" s="21"/>
      <c r="AH385" s="21"/>
      <c r="AI385" s="21"/>
    </row>
    <row r="386" spans="1:35">
      <c r="A386" s="52" t="s">
        <v>109</v>
      </c>
      <c r="B386" s="627">
        <v>2023</v>
      </c>
      <c r="C386" s="122" t="s">
        <v>641</v>
      </c>
      <c r="D386" s="294" t="s">
        <v>149</v>
      </c>
      <c r="E386" s="337" t="s">
        <v>1338</v>
      </c>
      <c r="F386" s="41" t="s">
        <v>1525</v>
      </c>
      <c r="G386" s="627" t="s">
        <v>1874</v>
      </c>
      <c r="H386" s="294" t="s">
        <v>859</v>
      </c>
      <c r="I386" s="627" t="s">
        <v>473</v>
      </c>
      <c r="J386" s="627" t="s">
        <v>197</v>
      </c>
      <c r="K386" s="122" t="s">
        <v>758</v>
      </c>
      <c r="L386" s="294" t="s">
        <v>1871</v>
      </c>
      <c r="M386" s="294">
        <v>0</v>
      </c>
      <c r="N386" s="294" t="s">
        <v>859</v>
      </c>
      <c r="O386" s="41" t="s">
        <v>1980</v>
      </c>
      <c r="P386" s="343">
        <v>0</v>
      </c>
      <c r="Q386" s="343">
        <v>0</v>
      </c>
      <c r="R386" s="158" t="e">
        <f t="shared" si="14"/>
        <v>#DIV/0!</v>
      </c>
      <c r="S386" s="106" t="e">
        <f t="shared" si="15"/>
        <v>#DIV/0!</v>
      </c>
      <c r="T386" s="152" t="s">
        <v>1979</v>
      </c>
      <c r="U386" s="21"/>
      <c r="V386" s="21"/>
      <c r="W386" s="21"/>
      <c r="X386" s="21"/>
      <c r="Y386" s="21"/>
      <c r="Z386" s="21"/>
      <c r="AA386" s="21"/>
      <c r="AB386" s="21"/>
      <c r="AC386" s="21"/>
      <c r="AD386" s="21"/>
      <c r="AE386" s="21"/>
      <c r="AF386" s="21"/>
      <c r="AG386" s="21"/>
      <c r="AH386" s="21"/>
      <c r="AI386" s="21"/>
    </row>
    <row r="387" spans="1:35">
      <c r="A387" s="52" t="s">
        <v>109</v>
      </c>
      <c r="B387" s="627">
        <v>2023</v>
      </c>
      <c r="C387" s="122" t="s">
        <v>641</v>
      </c>
      <c r="D387" s="294" t="s">
        <v>149</v>
      </c>
      <c r="E387" s="337" t="s">
        <v>1338</v>
      </c>
      <c r="F387" s="41" t="s">
        <v>1525</v>
      </c>
      <c r="G387" s="627" t="s">
        <v>1891</v>
      </c>
      <c r="H387" s="294" t="s">
        <v>859</v>
      </c>
      <c r="I387" s="627" t="s">
        <v>473</v>
      </c>
      <c r="J387" s="627" t="s">
        <v>197</v>
      </c>
      <c r="K387" s="122" t="s">
        <v>758</v>
      </c>
      <c r="L387" s="294" t="s">
        <v>1871</v>
      </c>
      <c r="M387" s="294">
        <v>0</v>
      </c>
      <c r="N387" s="294" t="s">
        <v>859</v>
      </c>
      <c r="O387" s="41" t="s">
        <v>1981</v>
      </c>
      <c r="P387" s="343">
        <v>0</v>
      </c>
      <c r="Q387" s="343">
        <v>0</v>
      </c>
      <c r="R387" s="158" t="e">
        <f t="shared" si="14"/>
        <v>#DIV/0!</v>
      </c>
      <c r="S387" s="106" t="e">
        <f t="shared" si="15"/>
        <v>#DIV/0!</v>
      </c>
      <c r="T387" s="152" t="s">
        <v>1979</v>
      </c>
      <c r="U387" s="21"/>
      <c r="V387" s="21"/>
      <c r="W387" s="21"/>
      <c r="X387" s="21"/>
      <c r="Y387" s="21"/>
      <c r="Z387" s="21"/>
      <c r="AA387" s="21"/>
      <c r="AB387" s="21"/>
      <c r="AC387" s="21"/>
      <c r="AD387" s="21"/>
      <c r="AE387" s="21"/>
      <c r="AF387" s="21"/>
      <c r="AG387" s="21"/>
      <c r="AH387" s="21"/>
      <c r="AI387" s="21"/>
    </row>
    <row r="388" spans="1:35">
      <c r="A388" s="52" t="s">
        <v>109</v>
      </c>
      <c r="B388" s="627">
        <v>2023</v>
      </c>
      <c r="C388" s="122" t="s">
        <v>641</v>
      </c>
      <c r="D388" s="294" t="s">
        <v>149</v>
      </c>
      <c r="E388" s="337" t="s">
        <v>1338</v>
      </c>
      <c r="F388" s="41" t="s">
        <v>1525</v>
      </c>
      <c r="G388" s="627" t="s">
        <v>297</v>
      </c>
      <c r="H388" s="294" t="s">
        <v>859</v>
      </c>
      <c r="I388" s="627" t="s">
        <v>473</v>
      </c>
      <c r="J388" s="627" t="s">
        <v>197</v>
      </c>
      <c r="K388" s="122" t="s">
        <v>758</v>
      </c>
      <c r="L388" s="294" t="s">
        <v>1871</v>
      </c>
      <c r="M388" s="294">
        <v>0</v>
      </c>
      <c r="N388" s="294" t="s">
        <v>859</v>
      </c>
      <c r="O388" s="41" t="s">
        <v>1982</v>
      </c>
      <c r="P388" s="343">
        <v>0</v>
      </c>
      <c r="Q388" s="343">
        <v>0</v>
      </c>
      <c r="R388" s="158" t="e">
        <f t="shared" si="14"/>
        <v>#DIV/0!</v>
      </c>
      <c r="S388" s="106" t="e">
        <f t="shared" si="15"/>
        <v>#DIV/0!</v>
      </c>
      <c r="T388" s="152" t="s">
        <v>1979</v>
      </c>
      <c r="U388" s="21"/>
      <c r="V388" s="21"/>
      <c r="W388" s="21"/>
      <c r="X388" s="21"/>
      <c r="Y388" s="21"/>
      <c r="Z388" s="21"/>
      <c r="AA388" s="21"/>
      <c r="AB388" s="21"/>
      <c r="AC388" s="21"/>
      <c r="AD388" s="21"/>
      <c r="AE388" s="21"/>
      <c r="AF388" s="21"/>
      <c r="AG388" s="21"/>
      <c r="AH388" s="21"/>
      <c r="AI388" s="21"/>
    </row>
    <row r="389" spans="1:35">
      <c r="A389" s="52" t="s">
        <v>109</v>
      </c>
      <c r="B389" s="627">
        <v>2023</v>
      </c>
      <c r="C389" s="122" t="s">
        <v>641</v>
      </c>
      <c r="D389" s="294" t="s">
        <v>149</v>
      </c>
      <c r="E389" s="337" t="s">
        <v>1338</v>
      </c>
      <c r="F389" s="41" t="s">
        <v>1525</v>
      </c>
      <c r="G389" s="627" t="s">
        <v>299</v>
      </c>
      <c r="H389" s="294" t="s">
        <v>859</v>
      </c>
      <c r="I389" s="627" t="s">
        <v>473</v>
      </c>
      <c r="J389" s="627" t="s">
        <v>197</v>
      </c>
      <c r="K389" s="122" t="s">
        <v>758</v>
      </c>
      <c r="L389" s="294" t="s">
        <v>1871</v>
      </c>
      <c r="M389" s="294">
        <v>0</v>
      </c>
      <c r="N389" s="294" t="s">
        <v>859</v>
      </c>
      <c r="O389" s="41" t="s">
        <v>1982</v>
      </c>
      <c r="P389" s="343">
        <v>0</v>
      </c>
      <c r="Q389" s="343">
        <v>0</v>
      </c>
      <c r="R389" s="158" t="e">
        <f t="shared" si="14"/>
        <v>#DIV/0!</v>
      </c>
      <c r="S389" s="106" t="e">
        <f t="shared" si="15"/>
        <v>#DIV/0!</v>
      </c>
      <c r="T389" s="152" t="s">
        <v>1979</v>
      </c>
      <c r="U389" s="21"/>
      <c r="V389" s="21"/>
      <c r="W389" s="21"/>
      <c r="X389" s="21"/>
      <c r="Y389" s="21"/>
      <c r="Z389" s="21"/>
      <c r="AA389" s="21"/>
      <c r="AB389" s="21"/>
      <c r="AC389" s="21"/>
      <c r="AD389" s="21"/>
      <c r="AE389" s="21"/>
      <c r="AF389" s="21"/>
      <c r="AG389" s="21"/>
      <c r="AH389" s="21"/>
      <c r="AI389" s="21"/>
    </row>
    <row r="390" spans="1:35">
      <c r="A390" s="52" t="s">
        <v>109</v>
      </c>
      <c r="B390" s="627">
        <v>2023</v>
      </c>
      <c r="C390" s="122" t="s">
        <v>641</v>
      </c>
      <c r="D390" s="294" t="s">
        <v>149</v>
      </c>
      <c r="E390" s="337" t="s">
        <v>1338</v>
      </c>
      <c r="F390" s="41" t="s">
        <v>1525</v>
      </c>
      <c r="G390" s="627" t="s">
        <v>301</v>
      </c>
      <c r="H390" s="294" t="s">
        <v>859</v>
      </c>
      <c r="I390" s="627" t="s">
        <v>473</v>
      </c>
      <c r="J390" s="627" t="s">
        <v>197</v>
      </c>
      <c r="K390" s="122" t="s">
        <v>758</v>
      </c>
      <c r="L390" s="294" t="s">
        <v>1871</v>
      </c>
      <c r="M390" s="294">
        <v>0</v>
      </c>
      <c r="N390" s="294" t="s">
        <v>859</v>
      </c>
      <c r="O390" s="41" t="s">
        <v>1982</v>
      </c>
      <c r="P390" s="343">
        <v>0</v>
      </c>
      <c r="Q390" s="343">
        <v>0</v>
      </c>
      <c r="R390" s="158" t="e">
        <f t="shared" si="14"/>
        <v>#DIV/0!</v>
      </c>
      <c r="S390" s="106" t="e">
        <f t="shared" si="15"/>
        <v>#DIV/0!</v>
      </c>
      <c r="T390" s="152" t="s">
        <v>1979</v>
      </c>
      <c r="U390" s="21"/>
      <c r="V390" s="21"/>
      <c r="W390" s="21"/>
      <c r="X390" s="21"/>
      <c r="Y390" s="21"/>
      <c r="Z390" s="21"/>
      <c r="AA390" s="21"/>
      <c r="AB390" s="21"/>
      <c r="AC390" s="21"/>
      <c r="AD390" s="21"/>
      <c r="AE390" s="21"/>
      <c r="AF390" s="21"/>
      <c r="AG390" s="21"/>
      <c r="AH390" s="21"/>
      <c r="AI390" s="21"/>
    </row>
    <row r="391" spans="1:35">
      <c r="A391" s="52" t="s">
        <v>109</v>
      </c>
      <c r="B391" s="627">
        <v>2023</v>
      </c>
      <c r="C391" s="122" t="s">
        <v>641</v>
      </c>
      <c r="D391" s="294" t="s">
        <v>149</v>
      </c>
      <c r="E391" s="337" t="s">
        <v>1338</v>
      </c>
      <c r="F391" s="41" t="s">
        <v>1525</v>
      </c>
      <c r="G391" s="627" t="s">
        <v>1874</v>
      </c>
      <c r="H391" s="294" t="s">
        <v>859</v>
      </c>
      <c r="I391" s="627" t="s">
        <v>473</v>
      </c>
      <c r="J391" s="627" t="s">
        <v>197</v>
      </c>
      <c r="K391" s="122" t="s">
        <v>758</v>
      </c>
      <c r="L391" s="294" t="s">
        <v>1871</v>
      </c>
      <c r="M391" s="294">
        <v>0</v>
      </c>
      <c r="N391" s="294" t="s">
        <v>859</v>
      </c>
      <c r="O391" s="41" t="s">
        <v>1982</v>
      </c>
      <c r="P391" s="343">
        <v>0</v>
      </c>
      <c r="Q391" s="343">
        <v>0</v>
      </c>
      <c r="R391" s="158" t="e">
        <f t="shared" si="14"/>
        <v>#DIV/0!</v>
      </c>
      <c r="S391" s="106" t="e">
        <f t="shared" si="15"/>
        <v>#DIV/0!</v>
      </c>
      <c r="T391" s="152" t="s">
        <v>1979</v>
      </c>
      <c r="U391" s="21"/>
      <c r="V391" s="21"/>
      <c r="W391" s="21"/>
      <c r="X391" s="21"/>
      <c r="Y391" s="21"/>
      <c r="Z391" s="21"/>
      <c r="AA391" s="21"/>
      <c r="AB391" s="21"/>
      <c r="AC391" s="21"/>
      <c r="AD391" s="21"/>
      <c r="AE391" s="21"/>
      <c r="AF391" s="21"/>
      <c r="AG391" s="21"/>
      <c r="AH391" s="21"/>
      <c r="AI391" s="21"/>
    </row>
    <row r="392" spans="1:35">
      <c r="A392" s="52" t="s">
        <v>109</v>
      </c>
      <c r="B392" s="627">
        <v>2023</v>
      </c>
      <c r="C392" s="122" t="s">
        <v>641</v>
      </c>
      <c r="D392" s="294" t="s">
        <v>149</v>
      </c>
      <c r="E392" s="337" t="s">
        <v>1338</v>
      </c>
      <c r="F392" s="41" t="s">
        <v>1525</v>
      </c>
      <c r="G392" s="627" t="s">
        <v>1891</v>
      </c>
      <c r="H392" s="294" t="s">
        <v>859</v>
      </c>
      <c r="I392" s="627" t="s">
        <v>473</v>
      </c>
      <c r="J392" s="627" t="s">
        <v>197</v>
      </c>
      <c r="K392" s="122" t="s">
        <v>758</v>
      </c>
      <c r="L392" s="294" t="s">
        <v>1871</v>
      </c>
      <c r="M392" s="294">
        <v>0</v>
      </c>
      <c r="N392" s="294" t="s">
        <v>859</v>
      </c>
      <c r="O392" s="41" t="s">
        <v>1983</v>
      </c>
      <c r="P392" s="343">
        <v>0</v>
      </c>
      <c r="Q392" s="343">
        <v>0</v>
      </c>
      <c r="R392" s="158" t="e">
        <f t="shared" ref="R392:R455" si="16">IF(M392="N/A","N/A", P392/M392*100)</f>
        <v>#DIV/0!</v>
      </c>
      <c r="S392" s="106" t="e">
        <f t="shared" ref="S392:S455" si="17">IF(M392="N/A","N/A",IF(OR(R392&lt;90,R392&gt;150),"X",""))</f>
        <v>#DIV/0!</v>
      </c>
      <c r="T392" s="152" t="s">
        <v>1979</v>
      </c>
      <c r="U392" s="21"/>
      <c r="V392" s="21"/>
      <c r="W392" s="21"/>
      <c r="X392" s="21"/>
      <c r="Y392" s="21"/>
      <c r="Z392" s="21"/>
      <c r="AA392" s="21"/>
      <c r="AB392" s="21"/>
      <c r="AC392" s="21"/>
      <c r="AD392" s="21"/>
      <c r="AE392" s="21"/>
      <c r="AF392" s="21"/>
      <c r="AG392" s="21"/>
      <c r="AH392" s="21"/>
      <c r="AI392" s="21"/>
    </row>
    <row r="393" spans="1:35">
      <c r="A393" s="52" t="s">
        <v>109</v>
      </c>
      <c r="B393" s="627">
        <v>2023</v>
      </c>
      <c r="C393" s="122" t="s">
        <v>641</v>
      </c>
      <c r="D393" s="294" t="s">
        <v>149</v>
      </c>
      <c r="E393" s="337" t="s">
        <v>1338</v>
      </c>
      <c r="F393" s="41" t="s">
        <v>1525</v>
      </c>
      <c r="G393" s="627" t="s">
        <v>297</v>
      </c>
      <c r="H393" s="294" t="s">
        <v>859</v>
      </c>
      <c r="I393" s="627" t="s">
        <v>473</v>
      </c>
      <c r="J393" s="627" t="s">
        <v>197</v>
      </c>
      <c r="K393" s="39" t="s">
        <v>749</v>
      </c>
      <c r="L393" s="294" t="s">
        <v>1871</v>
      </c>
      <c r="M393" s="44" t="s">
        <v>1872</v>
      </c>
      <c r="N393" s="294" t="s">
        <v>859</v>
      </c>
      <c r="O393" s="41" t="s">
        <v>1883</v>
      </c>
      <c r="P393" s="343">
        <v>170</v>
      </c>
      <c r="Q393" s="343">
        <v>33</v>
      </c>
      <c r="R393" s="158" t="str">
        <f t="shared" si="16"/>
        <v>N/A</v>
      </c>
      <c r="S393" s="106" t="str">
        <f t="shared" si="17"/>
        <v>N/A</v>
      </c>
      <c r="T393" s="160"/>
      <c r="U393" s="21"/>
      <c r="V393" s="21"/>
      <c r="W393" s="21"/>
      <c r="X393" s="21"/>
      <c r="Y393" s="21"/>
      <c r="Z393" s="21"/>
      <c r="AA393" s="21"/>
      <c r="AB393" s="21"/>
      <c r="AC393" s="21"/>
      <c r="AD393" s="21"/>
      <c r="AE393" s="21"/>
      <c r="AF393" s="21"/>
      <c r="AG393" s="21"/>
      <c r="AH393" s="21"/>
      <c r="AI393" s="21"/>
    </row>
    <row r="394" spans="1:35">
      <c r="A394" s="52" t="s">
        <v>109</v>
      </c>
      <c r="B394" s="627">
        <v>2023</v>
      </c>
      <c r="C394" s="122" t="s">
        <v>641</v>
      </c>
      <c r="D394" s="294" t="s">
        <v>149</v>
      </c>
      <c r="E394" s="337" t="s">
        <v>1338</v>
      </c>
      <c r="F394" s="41" t="s">
        <v>1525</v>
      </c>
      <c r="G394" s="627" t="s">
        <v>299</v>
      </c>
      <c r="H394" s="294" t="s">
        <v>859</v>
      </c>
      <c r="I394" s="627" t="s">
        <v>473</v>
      </c>
      <c r="J394" s="627" t="s">
        <v>197</v>
      </c>
      <c r="K394" s="39" t="s">
        <v>749</v>
      </c>
      <c r="L394" s="294" t="s">
        <v>1871</v>
      </c>
      <c r="M394" s="44" t="s">
        <v>1872</v>
      </c>
      <c r="N394" s="294" t="s">
        <v>859</v>
      </c>
      <c r="O394" s="41" t="s">
        <v>1883</v>
      </c>
      <c r="P394" s="343">
        <v>169</v>
      </c>
      <c r="Q394" s="343">
        <v>33</v>
      </c>
      <c r="R394" s="158" t="str">
        <f t="shared" si="16"/>
        <v>N/A</v>
      </c>
      <c r="S394" s="106" t="str">
        <f t="shared" si="17"/>
        <v>N/A</v>
      </c>
      <c r="T394" s="160"/>
      <c r="U394" s="21"/>
      <c r="V394" s="21"/>
      <c r="W394" s="21"/>
      <c r="X394" s="21"/>
      <c r="Y394" s="21"/>
      <c r="Z394" s="21"/>
      <c r="AA394" s="21"/>
      <c r="AB394" s="21"/>
      <c r="AC394" s="21"/>
      <c r="AD394" s="21"/>
      <c r="AE394" s="21"/>
      <c r="AF394" s="21"/>
      <c r="AG394" s="21"/>
      <c r="AH394" s="21"/>
      <c r="AI394" s="21"/>
    </row>
    <row r="395" spans="1:35">
      <c r="A395" s="52" t="s">
        <v>109</v>
      </c>
      <c r="B395" s="627">
        <v>2023</v>
      </c>
      <c r="C395" s="122" t="s">
        <v>641</v>
      </c>
      <c r="D395" s="294" t="s">
        <v>149</v>
      </c>
      <c r="E395" s="337" t="s">
        <v>1338</v>
      </c>
      <c r="F395" s="41" t="s">
        <v>1525</v>
      </c>
      <c r="G395" s="627" t="s">
        <v>301</v>
      </c>
      <c r="H395" s="294" t="s">
        <v>859</v>
      </c>
      <c r="I395" s="627" t="s">
        <v>473</v>
      </c>
      <c r="J395" s="627" t="s">
        <v>197</v>
      </c>
      <c r="K395" s="39" t="s">
        <v>749</v>
      </c>
      <c r="L395" s="294" t="s">
        <v>1871</v>
      </c>
      <c r="M395" s="44" t="s">
        <v>1872</v>
      </c>
      <c r="N395" s="294" t="s">
        <v>859</v>
      </c>
      <c r="O395" s="41" t="s">
        <v>1883</v>
      </c>
      <c r="P395" s="343">
        <v>171</v>
      </c>
      <c r="Q395" s="343">
        <v>33</v>
      </c>
      <c r="R395" s="158" t="str">
        <f t="shared" si="16"/>
        <v>N/A</v>
      </c>
      <c r="S395" s="106" t="str">
        <f t="shared" si="17"/>
        <v>N/A</v>
      </c>
      <c r="T395" s="160"/>
      <c r="U395" s="21"/>
      <c r="V395" s="21"/>
      <c r="W395" s="21"/>
      <c r="X395" s="21"/>
      <c r="Y395" s="21"/>
      <c r="Z395" s="21"/>
      <c r="AA395" s="21"/>
      <c r="AB395" s="21"/>
      <c r="AC395" s="21"/>
      <c r="AD395" s="21"/>
      <c r="AE395" s="21"/>
      <c r="AF395" s="21"/>
      <c r="AG395" s="21"/>
      <c r="AH395" s="21"/>
      <c r="AI395" s="21"/>
    </row>
    <row r="396" spans="1:35">
      <c r="A396" s="52" t="s">
        <v>109</v>
      </c>
      <c r="B396" s="627">
        <v>2023</v>
      </c>
      <c r="C396" s="122" t="s">
        <v>641</v>
      </c>
      <c r="D396" s="294" t="s">
        <v>149</v>
      </c>
      <c r="E396" s="337" t="s">
        <v>1338</v>
      </c>
      <c r="F396" s="41" t="s">
        <v>1525</v>
      </c>
      <c r="G396" s="627" t="s">
        <v>1874</v>
      </c>
      <c r="H396" s="294" t="s">
        <v>859</v>
      </c>
      <c r="I396" s="627" t="s">
        <v>473</v>
      </c>
      <c r="J396" s="627" t="s">
        <v>197</v>
      </c>
      <c r="K396" s="39" t="s">
        <v>749</v>
      </c>
      <c r="L396" s="294" t="s">
        <v>1871</v>
      </c>
      <c r="M396" s="44" t="s">
        <v>1872</v>
      </c>
      <c r="N396" s="294" t="s">
        <v>859</v>
      </c>
      <c r="O396" s="41" t="s">
        <v>1883</v>
      </c>
      <c r="P396" s="343">
        <v>171</v>
      </c>
      <c r="Q396" s="343">
        <v>33</v>
      </c>
      <c r="R396" s="158" t="str">
        <f t="shared" si="16"/>
        <v>N/A</v>
      </c>
      <c r="S396" s="106" t="str">
        <f t="shared" si="17"/>
        <v>N/A</v>
      </c>
      <c r="T396" s="160"/>
      <c r="U396" s="21"/>
      <c r="V396" s="21"/>
      <c r="W396" s="21"/>
      <c r="X396" s="21"/>
      <c r="Y396" s="21"/>
      <c r="Z396" s="21"/>
      <c r="AA396" s="21"/>
      <c r="AB396" s="21"/>
      <c r="AC396" s="21"/>
      <c r="AD396" s="21"/>
      <c r="AE396" s="21"/>
      <c r="AF396" s="21"/>
      <c r="AG396" s="21"/>
      <c r="AH396" s="21"/>
      <c r="AI396" s="21"/>
    </row>
    <row r="397" spans="1:35">
      <c r="A397" s="52" t="s">
        <v>109</v>
      </c>
      <c r="B397" s="627">
        <v>2023</v>
      </c>
      <c r="C397" s="122" t="s">
        <v>641</v>
      </c>
      <c r="D397" s="294" t="s">
        <v>149</v>
      </c>
      <c r="E397" s="337" t="s">
        <v>1338</v>
      </c>
      <c r="F397" s="41" t="s">
        <v>1525</v>
      </c>
      <c r="G397" s="627" t="s">
        <v>1891</v>
      </c>
      <c r="H397" s="294" t="s">
        <v>859</v>
      </c>
      <c r="I397" s="627" t="s">
        <v>473</v>
      </c>
      <c r="J397" s="627" t="s">
        <v>197</v>
      </c>
      <c r="K397" s="39" t="s">
        <v>749</v>
      </c>
      <c r="L397" s="294" t="s">
        <v>1871</v>
      </c>
      <c r="M397" s="294">
        <v>0</v>
      </c>
      <c r="N397" s="294" t="s">
        <v>859</v>
      </c>
      <c r="O397" s="41" t="s">
        <v>1984</v>
      </c>
      <c r="P397" s="343">
        <v>0</v>
      </c>
      <c r="Q397" s="343">
        <v>0</v>
      </c>
      <c r="R397" s="158" t="e">
        <f t="shared" si="16"/>
        <v>#DIV/0!</v>
      </c>
      <c r="S397" s="106" t="e">
        <f t="shared" si="17"/>
        <v>#DIV/0!</v>
      </c>
      <c r="T397" s="152" t="s">
        <v>1985</v>
      </c>
      <c r="U397" s="21"/>
      <c r="V397" s="21"/>
      <c r="W397" s="21"/>
      <c r="X397" s="21"/>
      <c r="Y397" s="21"/>
      <c r="Z397" s="21"/>
      <c r="AA397" s="21"/>
      <c r="AB397" s="21"/>
      <c r="AC397" s="21"/>
      <c r="AD397" s="21"/>
      <c r="AE397" s="21"/>
      <c r="AF397" s="21"/>
      <c r="AG397" s="21"/>
      <c r="AH397" s="21"/>
      <c r="AI397" s="21"/>
    </row>
    <row r="398" spans="1:35">
      <c r="A398" s="52" t="s">
        <v>109</v>
      </c>
      <c r="B398" s="627">
        <v>2023</v>
      </c>
      <c r="C398" s="122" t="s">
        <v>641</v>
      </c>
      <c r="D398" s="294" t="s">
        <v>149</v>
      </c>
      <c r="E398" s="337" t="s">
        <v>1338</v>
      </c>
      <c r="F398" s="41" t="s">
        <v>1525</v>
      </c>
      <c r="G398" s="627" t="s">
        <v>297</v>
      </c>
      <c r="H398" s="294" t="s">
        <v>14</v>
      </c>
      <c r="I398" s="627" t="s">
        <v>473</v>
      </c>
      <c r="J398" s="627" t="s">
        <v>197</v>
      </c>
      <c r="K398" s="281" t="s">
        <v>760</v>
      </c>
      <c r="L398" s="294" t="s">
        <v>1871</v>
      </c>
      <c r="M398" s="44" t="s">
        <v>1872</v>
      </c>
      <c r="N398" s="294" t="s">
        <v>859</v>
      </c>
      <c r="O398" s="41" t="s">
        <v>1895</v>
      </c>
      <c r="P398" s="151">
        <v>428</v>
      </c>
      <c r="Q398" s="151">
        <v>25</v>
      </c>
      <c r="R398" s="158" t="str">
        <f t="shared" si="16"/>
        <v>N/A</v>
      </c>
      <c r="S398" s="106" t="str">
        <f t="shared" si="17"/>
        <v>N/A</v>
      </c>
      <c r="T398" s="160"/>
      <c r="U398" s="21"/>
      <c r="V398" s="21"/>
      <c r="W398" s="21"/>
      <c r="X398" s="21"/>
      <c r="Y398" s="21"/>
      <c r="Z398" s="21"/>
      <c r="AA398" s="21"/>
      <c r="AB398" s="21"/>
      <c r="AC398" s="21"/>
      <c r="AD398" s="21"/>
      <c r="AE398" s="21"/>
      <c r="AF398" s="21"/>
      <c r="AG398" s="21"/>
      <c r="AH398" s="21"/>
      <c r="AI398" s="21"/>
    </row>
    <row r="399" spans="1:35">
      <c r="A399" s="52" t="s">
        <v>109</v>
      </c>
      <c r="B399" s="627">
        <v>2023</v>
      </c>
      <c r="C399" s="122" t="s">
        <v>641</v>
      </c>
      <c r="D399" s="294" t="s">
        <v>149</v>
      </c>
      <c r="E399" s="337" t="s">
        <v>1338</v>
      </c>
      <c r="F399" s="41" t="s">
        <v>1525</v>
      </c>
      <c r="G399" s="627" t="s">
        <v>299</v>
      </c>
      <c r="H399" s="294" t="s">
        <v>14</v>
      </c>
      <c r="I399" s="627" t="s">
        <v>473</v>
      </c>
      <c r="J399" s="627" t="s">
        <v>197</v>
      </c>
      <c r="K399" s="281" t="s">
        <v>760</v>
      </c>
      <c r="L399" s="294" t="s">
        <v>1871</v>
      </c>
      <c r="M399" s="44" t="s">
        <v>1872</v>
      </c>
      <c r="N399" s="294" t="s">
        <v>859</v>
      </c>
      <c r="O399" s="41" t="s">
        <v>1895</v>
      </c>
      <c r="P399" s="151">
        <v>416</v>
      </c>
      <c r="Q399" s="151">
        <v>25</v>
      </c>
      <c r="R399" s="158" t="str">
        <f t="shared" si="16"/>
        <v>N/A</v>
      </c>
      <c r="S399" s="106" t="str">
        <f t="shared" si="17"/>
        <v>N/A</v>
      </c>
      <c r="T399" s="160"/>
      <c r="U399" s="21"/>
      <c r="V399" s="21"/>
      <c r="W399" s="21"/>
      <c r="X399" s="21"/>
      <c r="Y399" s="21"/>
      <c r="Z399" s="21"/>
      <c r="AA399" s="21"/>
      <c r="AB399" s="21"/>
      <c r="AC399" s="21"/>
      <c r="AD399" s="21"/>
      <c r="AE399" s="21"/>
      <c r="AF399" s="21"/>
      <c r="AG399" s="21"/>
      <c r="AH399" s="21"/>
      <c r="AI399" s="21"/>
    </row>
    <row r="400" spans="1:35">
      <c r="A400" s="52" t="s">
        <v>109</v>
      </c>
      <c r="B400" s="627">
        <v>2023</v>
      </c>
      <c r="C400" s="122" t="s">
        <v>641</v>
      </c>
      <c r="D400" s="294" t="s">
        <v>149</v>
      </c>
      <c r="E400" s="337" t="s">
        <v>1338</v>
      </c>
      <c r="F400" s="41" t="s">
        <v>1525</v>
      </c>
      <c r="G400" s="627" t="s">
        <v>301</v>
      </c>
      <c r="H400" s="294" t="s">
        <v>859</v>
      </c>
      <c r="I400" s="627" t="s">
        <v>473</v>
      </c>
      <c r="J400" s="627" t="s">
        <v>197</v>
      </c>
      <c r="K400" s="281" t="s">
        <v>760</v>
      </c>
      <c r="L400" s="294" t="s">
        <v>1871</v>
      </c>
      <c r="M400" s="44" t="s">
        <v>1872</v>
      </c>
      <c r="N400" s="294" t="s">
        <v>859</v>
      </c>
      <c r="O400" s="41" t="s">
        <v>1895</v>
      </c>
      <c r="P400" s="151">
        <v>432</v>
      </c>
      <c r="Q400" s="151">
        <v>25</v>
      </c>
      <c r="R400" s="158" t="str">
        <f t="shared" si="16"/>
        <v>N/A</v>
      </c>
      <c r="S400" s="106" t="str">
        <f t="shared" si="17"/>
        <v>N/A</v>
      </c>
      <c r="T400" s="160"/>
      <c r="U400" s="21"/>
      <c r="V400" s="21"/>
      <c r="W400" s="21"/>
      <c r="X400" s="21"/>
      <c r="Y400" s="21"/>
      <c r="Z400" s="21"/>
      <c r="AA400" s="21"/>
      <c r="AB400" s="21"/>
      <c r="AC400" s="21"/>
      <c r="AD400" s="21"/>
      <c r="AE400" s="21"/>
      <c r="AF400" s="21"/>
      <c r="AG400" s="21"/>
      <c r="AH400" s="21"/>
      <c r="AI400" s="21"/>
    </row>
    <row r="401" spans="1:35">
      <c r="A401" s="52" t="s">
        <v>109</v>
      </c>
      <c r="B401" s="627">
        <v>2023</v>
      </c>
      <c r="C401" s="122" t="s">
        <v>641</v>
      </c>
      <c r="D401" s="294" t="s">
        <v>149</v>
      </c>
      <c r="E401" s="337" t="s">
        <v>1338</v>
      </c>
      <c r="F401" s="41" t="s">
        <v>1525</v>
      </c>
      <c r="G401" s="627" t="s">
        <v>1874</v>
      </c>
      <c r="H401" s="294" t="s">
        <v>859</v>
      </c>
      <c r="I401" s="627" t="s">
        <v>473</v>
      </c>
      <c r="J401" s="627" t="s">
        <v>197</v>
      </c>
      <c r="K401" s="281" t="s">
        <v>760</v>
      </c>
      <c r="L401" s="294" t="s">
        <v>1871</v>
      </c>
      <c r="M401" s="44" t="s">
        <v>1872</v>
      </c>
      <c r="N401" s="294" t="s">
        <v>859</v>
      </c>
      <c r="O401" s="41" t="s">
        <v>1895</v>
      </c>
      <c r="P401" s="151">
        <v>432</v>
      </c>
      <c r="Q401" s="151">
        <v>25</v>
      </c>
      <c r="R401" s="158" t="str">
        <f t="shared" si="16"/>
        <v>N/A</v>
      </c>
      <c r="S401" s="106" t="str">
        <f t="shared" si="17"/>
        <v>N/A</v>
      </c>
      <c r="T401" s="160"/>
      <c r="U401" s="21"/>
      <c r="V401" s="21"/>
      <c r="W401" s="21"/>
      <c r="X401" s="21"/>
      <c r="Y401" s="21"/>
      <c r="Z401" s="21"/>
      <c r="AA401" s="21"/>
      <c r="AB401" s="21"/>
      <c r="AC401" s="21"/>
      <c r="AD401" s="21"/>
      <c r="AE401" s="21"/>
      <c r="AF401" s="21"/>
      <c r="AG401" s="21"/>
      <c r="AH401" s="21"/>
      <c r="AI401" s="21"/>
    </row>
    <row r="402" spans="1:35">
      <c r="A402" s="52" t="s">
        <v>109</v>
      </c>
      <c r="B402" s="627">
        <v>2023</v>
      </c>
      <c r="C402" s="122" t="s">
        <v>641</v>
      </c>
      <c r="D402" s="294" t="s">
        <v>149</v>
      </c>
      <c r="E402" s="337" t="s">
        <v>1338</v>
      </c>
      <c r="F402" s="41" t="s">
        <v>1525</v>
      </c>
      <c r="G402" s="627" t="s">
        <v>1891</v>
      </c>
      <c r="H402" s="294" t="s">
        <v>859</v>
      </c>
      <c r="I402" s="627" t="s">
        <v>473</v>
      </c>
      <c r="J402" s="627" t="s">
        <v>197</v>
      </c>
      <c r="K402" s="281" t="s">
        <v>760</v>
      </c>
      <c r="L402" s="294" t="s">
        <v>1871</v>
      </c>
      <c r="M402" s="294">
        <v>0</v>
      </c>
      <c r="N402" s="294" t="s">
        <v>859</v>
      </c>
      <c r="O402" s="41" t="s">
        <v>1986</v>
      </c>
      <c r="P402" s="343">
        <v>0</v>
      </c>
      <c r="Q402" s="343">
        <v>0</v>
      </c>
      <c r="R402" s="158" t="e">
        <f t="shared" si="16"/>
        <v>#DIV/0!</v>
      </c>
      <c r="S402" s="106" t="e">
        <f t="shared" si="17"/>
        <v>#DIV/0!</v>
      </c>
      <c r="T402" s="152" t="s">
        <v>1985</v>
      </c>
      <c r="U402" s="21"/>
      <c r="V402" s="21"/>
      <c r="W402" s="21"/>
      <c r="X402" s="21"/>
      <c r="Y402" s="21"/>
      <c r="Z402" s="21"/>
      <c r="AA402" s="21"/>
      <c r="AB402" s="21"/>
      <c r="AC402" s="21"/>
      <c r="AD402" s="21"/>
      <c r="AE402" s="21"/>
      <c r="AF402" s="21"/>
      <c r="AG402" s="21"/>
      <c r="AH402" s="21"/>
      <c r="AI402" s="21"/>
    </row>
    <row r="403" spans="1:35">
      <c r="A403" s="52" t="s">
        <v>109</v>
      </c>
      <c r="B403" s="627">
        <v>2023</v>
      </c>
      <c r="C403" s="122" t="s">
        <v>641</v>
      </c>
      <c r="D403" s="294" t="s">
        <v>149</v>
      </c>
      <c r="E403" s="337" t="s">
        <v>1528</v>
      </c>
      <c r="F403" s="41" t="s">
        <v>1529</v>
      </c>
      <c r="G403" s="627" t="s">
        <v>301</v>
      </c>
      <c r="H403" s="294" t="s">
        <v>859</v>
      </c>
      <c r="I403" s="627" t="s">
        <v>473</v>
      </c>
      <c r="J403" s="627" t="s">
        <v>197</v>
      </c>
      <c r="K403" s="39" t="s">
        <v>749</v>
      </c>
      <c r="L403" s="294" t="s">
        <v>1871</v>
      </c>
      <c r="M403" s="44" t="s">
        <v>1872</v>
      </c>
      <c r="N403" s="294" t="s">
        <v>859</v>
      </c>
      <c r="O403" s="41" t="s">
        <v>1885</v>
      </c>
      <c r="P403" s="334">
        <v>487</v>
      </c>
      <c r="Q403" s="334">
        <v>29</v>
      </c>
      <c r="R403" s="158" t="str">
        <f t="shared" si="16"/>
        <v>N/A</v>
      </c>
      <c r="S403" s="106" t="str">
        <f t="shared" si="17"/>
        <v>N/A</v>
      </c>
      <c r="T403" s="160"/>
      <c r="U403" s="21"/>
      <c r="V403" s="21"/>
      <c r="W403" s="21"/>
      <c r="X403" s="21"/>
      <c r="Y403" s="21"/>
      <c r="Z403" s="21"/>
      <c r="AA403" s="21"/>
      <c r="AB403" s="21"/>
      <c r="AC403" s="21"/>
      <c r="AD403" s="21"/>
      <c r="AE403" s="21"/>
      <c r="AF403" s="21"/>
      <c r="AG403" s="21"/>
      <c r="AH403" s="21"/>
      <c r="AI403" s="21"/>
    </row>
    <row r="404" spans="1:35">
      <c r="A404" s="52" t="s">
        <v>109</v>
      </c>
      <c r="B404" s="627">
        <v>2023</v>
      </c>
      <c r="C404" s="122" t="s">
        <v>641</v>
      </c>
      <c r="D404" s="294" t="s">
        <v>149</v>
      </c>
      <c r="E404" s="337" t="s">
        <v>1528</v>
      </c>
      <c r="F404" s="41" t="s">
        <v>1430</v>
      </c>
      <c r="G404" s="627" t="s">
        <v>301</v>
      </c>
      <c r="H404" s="294" t="s">
        <v>859</v>
      </c>
      <c r="I404" s="627" t="s">
        <v>473</v>
      </c>
      <c r="J404" s="627" t="s">
        <v>197</v>
      </c>
      <c r="K404" s="39" t="s">
        <v>749</v>
      </c>
      <c r="L404" s="294" t="s">
        <v>1871</v>
      </c>
      <c r="M404" s="44" t="s">
        <v>1872</v>
      </c>
      <c r="N404" s="294" t="s">
        <v>859</v>
      </c>
      <c r="O404" s="41" t="s">
        <v>1883</v>
      </c>
      <c r="P404" s="334">
        <v>7760</v>
      </c>
      <c r="Q404" s="334">
        <v>105</v>
      </c>
      <c r="R404" s="158" t="str">
        <f t="shared" si="16"/>
        <v>N/A</v>
      </c>
      <c r="S404" s="106" t="str">
        <f t="shared" si="17"/>
        <v>N/A</v>
      </c>
      <c r="T404" s="160"/>
      <c r="U404" s="21"/>
      <c r="V404" s="21"/>
      <c r="W404" s="21"/>
      <c r="X404" s="21"/>
      <c r="Y404" s="21"/>
      <c r="Z404" s="21"/>
      <c r="AA404" s="21"/>
      <c r="AB404" s="21"/>
      <c r="AC404" s="21"/>
      <c r="AD404" s="21"/>
      <c r="AE404" s="21"/>
      <c r="AF404" s="21"/>
      <c r="AG404" s="21"/>
      <c r="AH404" s="21"/>
      <c r="AI404" s="21"/>
    </row>
    <row r="405" spans="1:35">
      <c r="A405" s="52" t="s">
        <v>109</v>
      </c>
      <c r="B405" s="627">
        <v>2023</v>
      </c>
      <c r="C405" s="122" t="s">
        <v>641</v>
      </c>
      <c r="D405" s="294" t="s">
        <v>149</v>
      </c>
      <c r="E405" s="337" t="s">
        <v>1528</v>
      </c>
      <c r="F405" s="41" t="s">
        <v>1430</v>
      </c>
      <c r="G405" s="627" t="s">
        <v>301</v>
      </c>
      <c r="H405" s="294" t="s">
        <v>859</v>
      </c>
      <c r="I405" s="627" t="s">
        <v>473</v>
      </c>
      <c r="J405" s="627" t="s">
        <v>197</v>
      </c>
      <c r="K405" s="39" t="s">
        <v>716</v>
      </c>
      <c r="L405" s="294" t="s">
        <v>1871</v>
      </c>
      <c r="M405" s="44" t="s">
        <v>1872</v>
      </c>
      <c r="N405" s="294" t="s">
        <v>859</v>
      </c>
      <c r="O405" s="41" t="s">
        <v>1910</v>
      </c>
      <c r="P405" s="334">
        <v>1604</v>
      </c>
      <c r="Q405" s="334">
        <v>40</v>
      </c>
      <c r="R405" s="158" t="str">
        <f t="shared" si="16"/>
        <v>N/A</v>
      </c>
      <c r="S405" s="106" t="str">
        <f t="shared" si="17"/>
        <v>N/A</v>
      </c>
      <c r="T405" s="160"/>
      <c r="U405" s="21"/>
      <c r="V405" s="21"/>
      <c r="W405" s="21"/>
      <c r="X405" s="21"/>
      <c r="Y405" s="21"/>
      <c r="Z405" s="21"/>
      <c r="AA405" s="21"/>
      <c r="AB405" s="21"/>
      <c r="AC405" s="21"/>
      <c r="AD405" s="21"/>
      <c r="AE405" s="21"/>
      <c r="AF405" s="21"/>
      <c r="AG405" s="21"/>
      <c r="AH405" s="21"/>
      <c r="AI405" s="21"/>
    </row>
    <row r="406" spans="1:35">
      <c r="A406" s="52" t="s">
        <v>109</v>
      </c>
      <c r="B406" s="627">
        <v>2023</v>
      </c>
      <c r="C406" s="122" t="s">
        <v>641</v>
      </c>
      <c r="D406" s="294" t="s">
        <v>149</v>
      </c>
      <c r="E406" s="337" t="s">
        <v>1528</v>
      </c>
      <c r="F406" s="41" t="s">
        <v>1430</v>
      </c>
      <c r="G406" s="627" t="s">
        <v>301</v>
      </c>
      <c r="H406" s="294" t="s">
        <v>859</v>
      </c>
      <c r="I406" s="627" t="s">
        <v>473</v>
      </c>
      <c r="J406" s="627" t="s">
        <v>197</v>
      </c>
      <c r="K406" s="39" t="s">
        <v>749</v>
      </c>
      <c r="L406" s="294" t="s">
        <v>1871</v>
      </c>
      <c r="M406" s="44" t="s">
        <v>1872</v>
      </c>
      <c r="N406" s="294" t="s">
        <v>859</v>
      </c>
      <c r="O406" s="41" t="s">
        <v>1911</v>
      </c>
      <c r="P406" s="334">
        <v>1186</v>
      </c>
      <c r="Q406" s="334">
        <v>39</v>
      </c>
      <c r="R406" s="158" t="str">
        <f t="shared" si="16"/>
        <v>N/A</v>
      </c>
      <c r="S406" s="106" t="str">
        <f t="shared" si="17"/>
        <v>N/A</v>
      </c>
      <c r="T406" s="160"/>
      <c r="U406" s="21"/>
      <c r="V406" s="21"/>
      <c r="W406" s="21"/>
      <c r="X406" s="21"/>
      <c r="Y406" s="21"/>
      <c r="Z406" s="21"/>
      <c r="AA406" s="21"/>
      <c r="AB406" s="21"/>
      <c r="AC406" s="21"/>
      <c r="AD406" s="21"/>
      <c r="AE406" s="21"/>
      <c r="AF406" s="21"/>
      <c r="AG406" s="21"/>
      <c r="AH406" s="21"/>
      <c r="AI406" s="21"/>
    </row>
    <row r="407" spans="1:35">
      <c r="A407" s="275" t="s">
        <v>109</v>
      </c>
      <c r="B407" s="275">
        <v>2023</v>
      </c>
      <c r="C407" s="123" t="s">
        <v>641</v>
      </c>
      <c r="D407" s="63" t="s">
        <v>149</v>
      </c>
      <c r="E407" s="337" t="s">
        <v>1339</v>
      </c>
      <c r="F407" s="52" t="s">
        <v>1534</v>
      </c>
      <c r="G407" s="41" t="s">
        <v>297</v>
      </c>
      <c r="H407" s="44" t="s">
        <v>14</v>
      </c>
      <c r="I407" s="39" t="s">
        <v>473</v>
      </c>
      <c r="J407" s="39" t="s">
        <v>189</v>
      </c>
      <c r="K407" s="39" t="s">
        <v>1870</v>
      </c>
      <c r="L407" s="44" t="s">
        <v>1871</v>
      </c>
      <c r="M407" s="44" t="s">
        <v>1872</v>
      </c>
      <c r="N407" s="44" t="s">
        <v>859</v>
      </c>
      <c r="O407" s="41"/>
      <c r="P407" s="151">
        <v>0</v>
      </c>
      <c r="Q407" s="151">
        <v>0</v>
      </c>
      <c r="R407" s="158" t="str">
        <f t="shared" si="16"/>
        <v>N/A</v>
      </c>
      <c r="S407" s="106" t="str">
        <f t="shared" si="17"/>
        <v>N/A</v>
      </c>
      <c r="T407" s="160" t="s">
        <v>1987</v>
      </c>
      <c r="U407" s="21"/>
      <c r="V407" s="21"/>
      <c r="W407" s="21"/>
      <c r="X407" s="21"/>
      <c r="Y407" s="21"/>
      <c r="Z407" s="21"/>
      <c r="AA407" s="21"/>
      <c r="AB407" s="21"/>
      <c r="AC407" s="21"/>
      <c r="AD407" s="21"/>
      <c r="AE407" s="21"/>
      <c r="AF407" s="21"/>
      <c r="AG407" s="21"/>
      <c r="AH407" s="21"/>
      <c r="AI407" s="21"/>
    </row>
    <row r="408" spans="1:35">
      <c r="A408" s="275" t="s">
        <v>109</v>
      </c>
      <c r="B408" s="275">
        <v>2023</v>
      </c>
      <c r="C408" s="123" t="s">
        <v>641</v>
      </c>
      <c r="D408" s="63" t="s">
        <v>149</v>
      </c>
      <c r="E408" s="337" t="s">
        <v>1339</v>
      </c>
      <c r="F408" s="52" t="s">
        <v>1534</v>
      </c>
      <c r="G408" s="41" t="s">
        <v>1874</v>
      </c>
      <c r="H408" s="44" t="s">
        <v>14</v>
      </c>
      <c r="I408" s="39" t="s">
        <v>473</v>
      </c>
      <c r="J408" s="39" t="s">
        <v>189</v>
      </c>
      <c r="K408" s="39" t="s">
        <v>1870</v>
      </c>
      <c r="L408" s="44" t="s">
        <v>1871</v>
      </c>
      <c r="M408" s="44" t="s">
        <v>1872</v>
      </c>
      <c r="N408" s="44" t="s">
        <v>859</v>
      </c>
      <c r="O408" s="41"/>
      <c r="P408" s="151">
        <v>0</v>
      </c>
      <c r="Q408" s="151">
        <v>0</v>
      </c>
      <c r="R408" s="158" t="str">
        <f t="shared" si="16"/>
        <v>N/A</v>
      </c>
      <c r="S408" s="106" t="str">
        <f t="shared" si="17"/>
        <v>N/A</v>
      </c>
      <c r="T408" s="160" t="s">
        <v>1987</v>
      </c>
      <c r="U408" s="21"/>
      <c r="V408" s="21"/>
      <c r="W408" s="21"/>
      <c r="X408" s="21"/>
      <c r="Y408" s="21"/>
      <c r="Z408" s="21"/>
      <c r="AA408" s="21"/>
      <c r="AB408" s="21"/>
      <c r="AC408" s="21"/>
      <c r="AD408" s="21"/>
      <c r="AE408" s="21"/>
      <c r="AF408" s="21"/>
      <c r="AG408" s="21"/>
      <c r="AH408" s="21"/>
      <c r="AI408" s="21"/>
    </row>
    <row r="409" spans="1:35">
      <c r="A409" s="275" t="s">
        <v>109</v>
      </c>
      <c r="B409" s="275">
        <v>2023</v>
      </c>
      <c r="C409" s="123" t="s">
        <v>641</v>
      </c>
      <c r="D409" s="63" t="s">
        <v>149</v>
      </c>
      <c r="E409" s="337" t="s">
        <v>1339</v>
      </c>
      <c r="F409" s="52" t="s">
        <v>1534</v>
      </c>
      <c r="G409" s="41" t="s">
        <v>301</v>
      </c>
      <c r="H409" s="44" t="s">
        <v>14</v>
      </c>
      <c r="I409" s="39" t="s">
        <v>473</v>
      </c>
      <c r="J409" s="39" t="s">
        <v>189</v>
      </c>
      <c r="K409" s="39" t="s">
        <v>1870</v>
      </c>
      <c r="L409" s="44" t="s">
        <v>1871</v>
      </c>
      <c r="M409" s="44" t="s">
        <v>1872</v>
      </c>
      <c r="N409" s="44" t="s">
        <v>859</v>
      </c>
      <c r="O409" s="41"/>
      <c r="P409" s="151">
        <v>0</v>
      </c>
      <c r="Q409" s="151">
        <v>0</v>
      </c>
      <c r="R409" s="158" t="str">
        <f t="shared" si="16"/>
        <v>N/A</v>
      </c>
      <c r="S409" s="106" t="str">
        <f t="shared" si="17"/>
        <v>N/A</v>
      </c>
      <c r="T409" s="160" t="s">
        <v>1987</v>
      </c>
      <c r="U409" s="21"/>
      <c r="V409" s="21"/>
      <c r="W409" s="21"/>
      <c r="X409" s="21"/>
      <c r="Y409" s="21"/>
      <c r="Z409" s="21"/>
      <c r="AA409" s="21"/>
      <c r="AB409" s="21"/>
      <c r="AC409" s="21"/>
      <c r="AD409" s="21"/>
      <c r="AE409" s="21"/>
      <c r="AF409" s="21"/>
      <c r="AG409" s="21"/>
      <c r="AH409" s="21"/>
      <c r="AI409" s="21"/>
    </row>
    <row r="410" spans="1:35">
      <c r="A410" s="275" t="s">
        <v>109</v>
      </c>
      <c r="B410" s="275">
        <v>2023</v>
      </c>
      <c r="C410" s="123" t="s">
        <v>641</v>
      </c>
      <c r="D410" s="63" t="s">
        <v>149</v>
      </c>
      <c r="E410" s="337" t="s">
        <v>1339</v>
      </c>
      <c r="F410" s="52" t="s">
        <v>1534</v>
      </c>
      <c r="G410" s="41" t="s">
        <v>299</v>
      </c>
      <c r="H410" s="44" t="s">
        <v>14</v>
      </c>
      <c r="I410" s="39" t="s">
        <v>473</v>
      </c>
      <c r="J410" s="39" t="s">
        <v>189</v>
      </c>
      <c r="K410" s="39" t="s">
        <v>1870</v>
      </c>
      <c r="L410" s="44" t="s">
        <v>1871</v>
      </c>
      <c r="M410" s="44" t="s">
        <v>1872</v>
      </c>
      <c r="N410" s="44" t="s">
        <v>859</v>
      </c>
      <c r="O410" s="41"/>
      <c r="P410" s="151">
        <v>0</v>
      </c>
      <c r="Q410" s="151">
        <v>0</v>
      </c>
      <c r="R410" s="158" t="str">
        <f t="shared" si="16"/>
        <v>N/A</v>
      </c>
      <c r="S410" s="106" t="str">
        <f t="shared" si="17"/>
        <v>N/A</v>
      </c>
      <c r="T410" s="160" t="s">
        <v>1987</v>
      </c>
      <c r="U410" s="21"/>
      <c r="V410" s="21"/>
      <c r="W410" s="21"/>
      <c r="X410" s="21"/>
      <c r="Y410" s="21"/>
      <c r="Z410" s="21"/>
      <c r="AA410" s="21"/>
      <c r="AB410" s="21"/>
      <c r="AC410" s="21"/>
      <c r="AD410" s="21"/>
      <c r="AE410" s="21"/>
      <c r="AF410" s="21"/>
      <c r="AG410" s="21"/>
      <c r="AH410" s="21"/>
      <c r="AI410" s="21"/>
    </row>
    <row r="411" spans="1:35">
      <c r="A411" s="52" t="s">
        <v>109</v>
      </c>
      <c r="B411" s="627">
        <v>2023</v>
      </c>
      <c r="C411" s="122" t="s">
        <v>641</v>
      </c>
      <c r="D411" s="294" t="s">
        <v>149</v>
      </c>
      <c r="E411" s="337" t="s">
        <v>1537</v>
      </c>
      <c r="F411" s="41" t="s">
        <v>1345</v>
      </c>
      <c r="G411" s="627" t="s">
        <v>299</v>
      </c>
      <c r="H411" s="294" t="s">
        <v>859</v>
      </c>
      <c r="I411" s="627" t="s">
        <v>475</v>
      </c>
      <c r="J411" s="627" t="s">
        <v>199</v>
      </c>
      <c r="K411" s="281" t="s">
        <v>1876</v>
      </c>
      <c r="L411" s="294" t="s">
        <v>1877</v>
      </c>
      <c r="M411" s="294">
        <v>0</v>
      </c>
      <c r="N411" s="294" t="s">
        <v>859</v>
      </c>
      <c r="O411" s="41"/>
      <c r="P411" s="151">
        <v>0</v>
      </c>
      <c r="Q411" s="151">
        <v>0</v>
      </c>
      <c r="R411" s="158" t="e">
        <f t="shared" si="16"/>
        <v>#DIV/0!</v>
      </c>
      <c r="S411" s="106" t="e">
        <f t="shared" si="17"/>
        <v>#DIV/0!</v>
      </c>
      <c r="T411" s="342" t="s">
        <v>1988</v>
      </c>
      <c r="U411" s="21"/>
      <c r="V411" s="21"/>
      <c r="W411" s="21"/>
      <c r="X411" s="21"/>
      <c r="Y411" s="21"/>
      <c r="Z411" s="21"/>
      <c r="AA411" s="21"/>
      <c r="AB411" s="21"/>
      <c r="AC411" s="21"/>
      <c r="AD411" s="21"/>
      <c r="AE411" s="21"/>
      <c r="AF411" s="21"/>
      <c r="AG411" s="21"/>
      <c r="AH411" s="21"/>
      <c r="AI411" s="21"/>
    </row>
    <row r="412" spans="1:35">
      <c r="A412" s="52" t="s">
        <v>109</v>
      </c>
      <c r="B412" s="627">
        <v>2023</v>
      </c>
      <c r="C412" s="122" t="s">
        <v>641</v>
      </c>
      <c r="D412" s="294" t="s">
        <v>149</v>
      </c>
      <c r="E412" s="337" t="s">
        <v>1537</v>
      </c>
      <c r="F412" s="41" t="s">
        <v>1345</v>
      </c>
      <c r="G412" s="627" t="s">
        <v>301</v>
      </c>
      <c r="H412" s="294" t="s">
        <v>859</v>
      </c>
      <c r="I412" s="627" t="s">
        <v>475</v>
      </c>
      <c r="J412" s="627" t="s">
        <v>199</v>
      </c>
      <c r="K412" s="281" t="s">
        <v>1876</v>
      </c>
      <c r="L412" s="294" t="s">
        <v>1877</v>
      </c>
      <c r="M412" s="294">
        <v>0</v>
      </c>
      <c r="N412" s="294" t="s">
        <v>859</v>
      </c>
      <c r="O412" s="41"/>
      <c r="P412" s="151">
        <v>0</v>
      </c>
      <c r="Q412" s="151">
        <v>0</v>
      </c>
      <c r="R412" s="158" t="e">
        <f t="shared" si="16"/>
        <v>#DIV/0!</v>
      </c>
      <c r="S412" s="106" t="e">
        <f t="shared" si="17"/>
        <v>#DIV/0!</v>
      </c>
      <c r="T412" s="342" t="s">
        <v>1988</v>
      </c>
      <c r="U412" s="21"/>
      <c r="V412" s="21"/>
      <c r="W412" s="21"/>
      <c r="X412" s="21"/>
      <c r="Y412" s="21"/>
      <c r="Z412" s="21"/>
      <c r="AA412" s="21"/>
      <c r="AB412" s="21"/>
      <c r="AC412" s="21"/>
      <c r="AD412" s="21"/>
      <c r="AE412" s="21"/>
      <c r="AF412" s="21"/>
      <c r="AG412" s="21"/>
      <c r="AH412" s="21"/>
      <c r="AI412" s="21"/>
    </row>
    <row r="413" spans="1:35">
      <c r="A413" s="52" t="s">
        <v>109</v>
      </c>
      <c r="B413" s="627">
        <v>2023</v>
      </c>
      <c r="C413" s="122" t="s">
        <v>641</v>
      </c>
      <c r="D413" s="294" t="s">
        <v>149</v>
      </c>
      <c r="E413" s="337" t="s">
        <v>1537</v>
      </c>
      <c r="F413" s="41" t="s">
        <v>1345</v>
      </c>
      <c r="G413" s="627" t="s">
        <v>1874</v>
      </c>
      <c r="H413" s="294" t="s">
        <v>859</v>
      </c>
      <c r="I413" s="627" t="s">
        <v>475</v>
      </c>
      <c r="J413" s="627" t="s">
        <v>199</v>
      </c>
      <c r="K413" s="281" t="s">
        <v>1876</v>
      </c>
      <c r="L413" s="294" t="s">
        <v>1877</v>
      </c>
      <c r="M413" s="294">
        <v>0</v>
      </c>
      <c r="N413" s="294" t="s">
        <v>859</v>
      </c>
      <c r="O413" s="41"/>
      <c r="P413" s="151">
        <v>0</v>
      </c>
      <c r="Q413" s="151">
        <v>0</v>
      </c>
      <c r="R413" s="158" t="e">
        <f t="shared" si="16"/>
        <v>#DIV/0!</v>
      </c>
      <c r="S413" s="106" t="e">
        <f t="shared" si="17"/>
        <v>#DIV/0!</v>
      </c>
      <c r="T413" s="342" t="s">
        <v>1988</v>
      </c>
      <c r="U413" s="21"/>
      <c r="V413" s="21"/>
      <c r="W413" s="21"/>
      <c r="X413" s="21"/>
      <c r="Y413" s="21"/>
      <c r="Z413" s="21"/>
      <c r="AA413" s="21"/>
      <c r="AB413" s="21"/>
      <c r="AC413" s="21"/>
      <c r="AD413" s="21"/>
      <c r="AE413" s="21"/>
      <c r="AF413" s="21"/>
      <c r="AG413" s="21"/>
      <c r="AH413" s="21"/>
      <c r="AI413" s="21"/>
    </row>
    <row r="414" spans="1:35">
      <c r="A414" s="52" t="s">
        <v>109</v>
      </c>
      <c r="B414" s="627">
        <v>2023</v>
      </c>
      <c r="C414" s="122" t="s">
        <v>641</v>
      </c>
      <c r="D414" s="294" t="s">
        <v>149</v>
      </c>
      <c r="E414" s="337" t="s">
        <v>1537</v>
      </c>
      <c r="F414" s="41" t="s">
        <v>1345</v>
      </c>
      <c r="G414" s="627" t="s">
        <v>299</v>
      </c>
      <c r="H414" s="294" t="s">
        <v>859</v>
      </c>
      <c r="I414" s="627" t="s">
        <v>473</v>
      </c>
      <c r="J414" s="627" t="s">
        <v>197</v>
      </c>
      <c r="K414" s="39" t="s">
        <v>716</v>
      </c>
      <c r="L414" s="294" t="s">
        <v>1871</v>
      </c>
      <c r="M414" s="623">
        <v>0</v>
      </c>
      <c r="N414" s="294" t="s">
        <v>859</v>
      </c>
      <c r="O414" s="41" t="s">
        <v>1950</v>
      </c>
      <c r="P414" s="151">
        <v>0</v>
      </c>
      <c r="Q414" s="151">
        <v>0</v>
      </c>
      <c r="R414" s="158" t="e">
        <f t="shared" si="16"/>
        <v>#DIV/0!</v>
      </c>
      <c r="S414" s="106" t="e">
        <f t="shared" si="17"/>
        <v>#DIV/0!</v>
      </c>
      <c r="T414" s="339" t="s">
        <v>1916</v>
      </c>
      <c r="U414" s="21"/>
      <c r="V414" s="21"/>
      <c r="W414" s="21"/>
      <c r="X414" s="21"/>
      <c r="Y414" s="21"/>
      <c r="Z414" s="21"/>
      <c r="AA414" s="21"/>
      <c r="AB414" s="21"/>
      <c r="AC414" s="21"/>
      <c r="AD414" s="21"/>
      <c r="AE414" s="21"/>
      <c r="AF414" s="21"/>
      <c r="AG414" s="21"/>
      <c r="AH414" s="21"/>
      <c r="AI414" s="21"/>
    </row>
    <row r="415" spans="1:35">
      <c r="A415" s="52" t="s">
        <v>109</v>
      </c>
      <c r="B415" s="627">
        <v>2023</v>
      </c>
      <c r="C415" s="122" t="s">
        <v>641</v>
      </c>
      <c r="D415" s="294" t="s">
        <v>149</v>
      </c>
      <c r="E415" s="337" t="s">
        <v>1537</v>
      </c>
      <c r="F415" s="41" t="s">
        <v>1345</v>
      </c>
      <c r="G415" s="627" t="s">
        <v>301</v>
      </c>
      <c r="H415" s="294" t="s">
        <v>859</v>
      </c>
      <c r="I415" s="627" t="s">
        <v>473</v>
      </c>
      <c r="J415" s="627" t="s">
        <v>197</v>
      </c>
      <c r="K415" s="39" t="s">
        <v>716</v>
      </c>
      <c r="L415" s="294" t="s">
        <v>1871</v>
      </c>
      <c r="M415" s="44" t="s">
        <v>1872</v>
      </c>
      <c r="N415" s="294" t="s">
        <v>859</v>
      </c>
      <c r="O415" s="41" t="s">
        <v>1910</v>
      </c>
      <c r="P415" s="151">
        <v>149</v>
      </c>
      <c r="Q415" s="151">
        <v>27</v>
      </c>
      <c r="R415" s="158" t="str">
        <f t="shared" si="16"/>
        <v>N/A</v>
      </c>
      <c r="S415" s="106" t="str">
        <f t="shared" si="17"/>
        <v>N/A</v>
      </c>
      <c r="T415" s="481"/>
      <c r="U415" s="21"/>
      <c r="V415" s="21"/>
      <c r="W415" s="21"/>
      <c r="X415" s="21"/>
      <c r="Y415" s="21"/>
      <c r="Z415" s="21"/>
      <c r="AA415" s="21"/>
      <c r="AB415" s="21"/>
      <c r="AC415" s="21"/>
      <c r="AD415" s="21"/>
      <c r="AE415" s="21"/>
      <c r="AF415" s="21"/>
      <c r="AG415" s="21"/>
      <c r="AH415" s="21"/>
      <c r="AI415" s="21"/>
    </row>
    <row r="416" spans="1:35">
      <c r="A416" s="52" t="s">
        <v>109</v>
      </c>
      <c r="B416" s="627">
        <v>2023</v>
      </c>
      <c r="C416" s="122" t="s">
        <v>641</v>
      </c>
      <c r="D416" s="294" t="s">
        <v>149</v>
      </c>
      <c r="E416" s="337" t="s">
        <v>1537</v>
      </c>
      <c r="F416" s="41" t="s">
        <v>1345</v>
      </c>
      <c r="G416" s="627" t="s">
        <v>1874</v>
      </c>
      <c r="H416" s="294" t="s">
        <v>859</v>
      </c>
      <c r="I416" s="627" t="s">
        <v>473</v>
      </c>
      <c r="J416" s="627" t="s">
        <v>197</v>
      </c>
      <c r="K416" s="39" t="s">
        <v>716</v>
      </c>
      <c r="L416" s="294" t="s">
        <v>1871</v>
      </c>
      <c r="M416" s="44" t="s">
        <v>1872</v>
      </c>
      <c r="N416" s="294" t="s">
        <v>859</v>
      </c>
      <c r="O416" s="41" t="s">
        <v>1910</v>
      </c>
      <c r="P416" s="151">
        <v>148</v>
      </c>
      <c r="Q416" s="151">
        <v>27</v>
      </c>
      <c r="R416" s="158" t="str">
        <f t="shared" si="16"/>
        <v>N/A</v>
      </c>
      <c r="S416" s="106" t="str">
        <f t="shared" si="17"/>
        <v>N/A</v>
      </c>
      <c r="T416" s="152"/>
      <c r="U416" s="21"/>
      <c r="V416" s="21"/>
      <c r="W416" s="21"/>
      <c r="X416" s="21"/>
      <c r="Y416" s="21"/>
      <c r="Z416" s="21"/>
      <c r="AA416" s="21"/>
      <c r="AB416" s="21"/>
      <c r="AC416" s="21"/>
      <c r="AD416" s="21"/>
      <c r="AE416" s="21"/>
      <c r="AF416" s="21"/>
      <c r="AG416" s="21"/>
      <c r="AH416" s="21"/>
      <c r="AI416" s="21"/>
    </row>
    <row r="417" spans="1:35">
      <c r="A417" s="52" t="s">
        <v>109</v>
      </c>
      <c r="B417" s="627">
        <v>2023</v>
      </c>
      <c r="C417" s="122" t="s">
        <v>641</v>
      </c>
      <c r="D417" s="294" t="s">
        <v>149</v>
      </c>
      <c r="E417" s="337" t="s">
        <v>1537</v>
      </c>
      <c r="F417" s="41" t="s">
        <v>1345</v>
      </c>
      <c r="G417" s="627" t="s">
        <v>299</v>
      </c>
      <c r="H417" s="294" t="s">
        <v>859</v>
      </c>
      <c r="I417" s="627" t="s">
        <v>473</v>
      </c>
      <c r="J417" s="627" t="s">
        <v>197</v>
      </c>
      <c r="K417" s="39" t="s">
        <v>749</v>
      </c>
      <c r="L417" s="294" t="s">
        <v>1871</v>
      </c>
      <c r="M417" s="623">
        <v>0</v>
      </c>
      <c r="N417" s="294" t="s">
        <v>859</v>
      </c>
      <c r="O417" s="41" t="s">
        <v>1951</v>
      </c>
      <c r="P417" s="151">
        <v>0</v>
      </c>
      <c r="Q417" s="151">
        <v>0</v>
      </c>
      <c r="R417" s="158" t="e">
        <f t="shared" si="16"/>
        <v>#DIV/0!</v>
      </c>
      <c r="S417" s="106" t="e">
        <f t="shared" si="17"/>
        <v>#DIV/0!</v>
      </c>
      <c r="T417" s="338" t="s">
        <v>1916</v>
      </c>
      <c r="U417" s="21"/>
      <c r="V417" s="21"/>
      <c r="W417" s="21"/>
      <c r="X417" s="21"/>
      <c r="Y417" s="21"/>
      <c r="Z417" s="21"/>
      <c r="AA417" s="21"/>
      <c r="AB417" s="21"/>
      <c r="AC417" s="21"/>
      <c r="AD417" s="21"/>
      <c r="AE417" s="21"/>
      <c r="AF417" s="21"/>
      <c r="AG417" s="21"/>
      <c r="AH417" s="21"/>
      <c r="AI417" s="21"/>
    </row>
    <row r="418" spans="1:35">
      <c r="A418" s="52" t="s">
        <v>109</v>
      </c>
      <c r="B418" s="627">
        <v>2023</v>
      </c>
      <c r="C418" s="122" t="s">
        <v>641</v>
      </c>
      <c r="D418" s="294" t="s">
        <v>149</v>
      </c>
      <c r="E418" s="337" t="s">
        <v>1537</v>
      </c>
      <c r="F418" s="41" t="s">
        <v>1345</v>
      </c>
      <c r="G418" s="627" t="s">
        <v>301</v>
      </c>
      <c r="H418" s="294" t="s">
        <v>859</v>
      </c>
      <c r="I418" s="627" t="s">
        <v>473</v>
      </c>
      <c r="J418" s="627" t="s">
        <v>197</v>
      </c>
      <c r="K418" s="39" t="s">
        <v>749</v>
      </c>
      <c r="L418" s="294" t="s">
        <v>1871</v>
      </c>
      <c r="M418" s="44" t="s">
        <v>1872</v>
      </c>
      <c r="N418" s="294" t="s">
        <v>859</v>
      </c>
      <c r="O418" s="41" t="s">
        <v>1911</v>
      </c>
      <c r="P418" s="151">
        <v>0</v>
      </c>
      <c r="Q418" s="151">
        <v>0</v>
      </c>
      <c r="R418" s="158" t="str">
        <f t="shared" si="16"/>
        <v>N/A</v>
      </c>
      <c r="S418" s="106" t="str">
        <f t="shared" si="17"/>
        <v>N/A</v>
      </c>
      <c r="T418" s="339" t="s">
        <v>1920</v>
      </c>
      <c r="U418" s="21"/>
      <c r="V418" s="21"/>
      <c r="W418" s="21"/>
      <c r="X418" s="21"/>
      <c r="Y418" s="21"/>
      <c r="Z418" s="21"/>
      <c r="AA418" s="21"/>
      <c r="AB418" s="21"/>
      <c r="AC418" s="21"/>
      <c r="AD418" s="21"/>
      <c r="AE418" s="21"/>
      <c r="AF418" s="21"/>
      <c r="AG418" s="21"/>
      <c r="AH418" s="21"/>
      <c r="AI418" s="21"/>
    </row>
    <row r="419" spans="1:35">
      <c r="A419" s="52" t="s">
        <v>109</v>
      </c>
      <c r="B419" s="627">
        <v>2023</v>
      </c>
      <c r="C419" s="122" t="s">
        <v>641</v>
      </c>
      <c r="D419" s="294" t="s">
        <v>149</v>
      </c>
      <c r="E419" s="337" t="s">
        <v>1537</v>
      </c>
      <c r="F419" s="41" t="s">
        <v>1345</v>
      </c>
      <c r="G419" s="627" t="s">
        <v>1874</v>
      </c>
      <c r="H419" s="294" t="s">
        <v>859</v>
      </c>
      <c r="I419" s="627" t="s">
        <v>473</v>
      </c>
      <c r="J419" s="627" t="s">
        <v>197</v>
      </c>
      <c r="K419" s="39" t="s">
        <v>749</v>
      </c>
      <c r="L419" s="294" t="s">
        <v>1871</v>
      </c>
      <c r="M419" s="44" t="s">
        <v>1872</v>
      </c>
      <c r="N419" s="294" t="s">
        <v>859</v>
      </c>
      <c r="O419" s="41" t="s">
        <v>1911</v>
      </c>
      <c r="P419" s="151">
        <v>0</v>
      </c>
      <c r="Q419" s="151">
        <v>0</v>
      </c>
      <c r="R419" s="158" t="str">
        <f t="shared" si="16"/>
        <v>N/A</v>
      </c>
      <c r="S419" s="106" t="str">
        <f t="shared" si="17"/>
        <v>N/A</v>
      </c>
      <c r="T419" s="339" t="s">
        <v>1920</v>
      </c>
      <c r="U419" s="21"/>
      <c r="V419" s="21"/>
      <c r="W419" s="21"/>
      <c r="X419" s="21"/>
      <c r="Y419" s="21"/>
      <c r="Z419" s="21"/>
      <c r="AA419" s="21"/>
      <c r="AB419" s="21"/>
      <c r="AC419" s="21"/>
      <c r="AD419" s="21"/>
      <c r="AE419" s="21"/>
      <c r="AF419" s="21"/>
      <c r="AG419" s="21"/>
      <c r="AH419" s="21"/>
      <c r="AI419" s="21"/>
    </row>
    <row r="420" spans="1:35">
      <c r="A420" s="52" t="s">
        <v>109</v>
      </c>
      <c r="B420" s="627">
        <v>2023</v>
      </c>
      <c r="C420" s="122" t="s">
        <v>641</v>
      </c>
      <c r="D420" s="294" t="s">
        <v>149</v>
      </c>
      <c r="E420" s="337" t="s">
        <v>1544</v>
      </c>
      <c r="F420" s="41" t="s">
        <v>1345</v>
      </c>
      <c r="G420" s="627" t="s">
        <v>297</v>
      </c>
      <c r="H420" s="294"/>
      <c r="I420" s="627" t="s">
        <v>475</v>
      </c>
      <c r="J420" s="627" t="s">
        <v>199</v>
      </c>
      <c r="K420" s="281" t="s">
        <v>1876</v>
      </c>
      <c r="L420" s="294" t="s">
        <v>912</v>
      </c>
      <c r="M420" s="294" t="s">
        <v>912</v>
      </c>
      <c r="N420" s="294" t="s">
        <v>859</v>
      </c>
      <c r="O420" s="41" t="s">
        <v>1989</v>
      </c>
      <c r="P420" s="151">
        <v>0</v>
      </c>
      <c r="Q420" s="151">
        <v>0</v>
      </c>
      <c r="R420" s="158" t="e">
        <f t="shared" si="16"/>
        <v>#VALUE!</v>
      </c>
      <c r="S420" s="106" t="e">
        <f t="shared" si="17"/>
        <v>#VALUE!</v>
      </c>
      <c r="T420" s="160" t="s">
        <v>1990</v>
      </c>
      <c r="U420" s="74"/>
      <c r="V420" s="74"/>
      <c r="W420" s="74"/>
      <c r="X420" s="74"/>
      <c r="Y420" s="74"/>
      <c r="Z420" s="74"/>
      <c r="AA420" s="74"/>
      <c r="AB420" s="21"/>
      <c r="AC420" s="21"/>
      <c r="AD420" s="21"/>
      <c r="AE420" s="21"/>
      <c r="AF420" s="21"/>
      <c r="AG420" s="21"/>
      <c r="AH420" s="21"/>
      <c r="AI420" s="21"/>
    </row>
    <row r="421" spans="1:35">
      <c r="A421" s="52" t="s">
        <v>109</v>
      </c>
      <c r="B421" s="627">
        <v>2023</v>
      </c>
      <c r="C421" s="122" t="s">
        <v>641</v>
      </c>
      <c r="D421" s="294" t="s">
        <v>149</v>
      </c>
      <c r="E421" s="337" t="s">
        <v>1544</v>
      </c>
      <c r="F421" s="41" t="s">
        <v>1345</v>
      </c>
      <c r="G421" s="627" t="s">
        <v>299</v>
      </c>
      <c r="H421" s="294"/>
      <c r="I421" s="627" t="s">
        <v>475</v>
      </c>
      <c r="J421" s="627" t="s">
        <v>199</v>
      </c>
      <c r="K421" s="281" t="s">
        <v>1876</v>
      </c>
      <c r="L421" s="294" t="s">
        <v>912</v>
      </c>
      <c r="M421" s="294" t="s">
        <v>912</v>
      </c>
      <c r="N421" s="294" t="s">
        <v>859</v>
      </c>
      <c r="O421" s="41" t="s">
        <v>1989</v>
      </c>
      <c r="P421" s="151">
        <v>0</v>
      </c>
      <c r="Q421" s="151">
        <v>0</v>
      </c>
      <c r="R421" s="158" t="e">
        <f t="shared" si="16"/>
        <v>#VALUE!</v>
      </c>
      <c r="S421" s="106" t="e">
        <f t="shared" si="17"/>
        <v>#VALUE!</v>
      </c>
      <c r="T421" s="160" t="s">
        <v>1990</v>
      </c>
      <c r="U421" s="74"/>
      <c r="V421" s="74"/>
      <c r="W421" s="74"/>
      <c r="X421" s="74"/>
      <c r="Y421" s="74"/>
      <c r="Z421" s="74"/>
      <c r="AA421" s="74"/>
      <c r="AB421" s="21"/>
      <c r="AC421" s="21"/>
      <c r="AD421" s="21"/>
      <c r="AE421" s="21"/>
      <c r="AF421" s="21"/>
      <c r="AG421" s="21"/>
      <c r="AH421" s="21"/>
      <c r="AI421" s="21"/>
    </row>
    <row r="422" spans="1:35">
      <c r="A422" s="52" t="s">
        <v>109</v>
      </c>
      <c r="B422" s="627">
        <v>2023</v>
      </c>
      <c r="C422" s="122" t="s">
        <v>641</v>
      </c>
      <c r="D422" s="294" t="s">
        <v>149</v>
      </c>
      <c r="E422" s="337" t="s">
        <v>1544</v>
      </c>
      <c r="F422" s="41" t="s">
        <v>1345</v>
      </c>
      <c r="G422" s="627" t="s">
        <v>301</v>
      </c>
      <c r="H422" s="294"/>
      <c r="I422" s="627" t="s">
        <v>475</v>
      </c>
      <c r="J422" s="627" t="s">
        <v>199</v>
      </c>
      <c r="K422" s="281" t="s">
        <v>1876</v>
      </c>
      <c r="L422" s="294" t="s">
        <v>912</v>
      </c>
      <c r="M422" s="294" t="s">
        <v>912</v>
      </c>
      <c r="N422" s="294" t="s">
        <v>859</v>
      </c>
      <c r="O422" s="41" t="s">
        <v>1989</v>
      </c>
      <c r="P422" s="151">
        <v>0</v>
      </c>
      <c r="Q422" s="151">
        <v>0</v>
      </c>
      <c r="R422" s="158" t="e">
        <f t="shared" si="16"/>
        <v>#VALUE!</v>
      </c>
      <c r="S422" s="106" t="e">
        <f t="shared" si="17"/>
        <v>#VALUE!</v>
      </c>
      <c r="T422" s="160" t="s">
        <v>1990</v>
      </c>
      <c r="U422" s="21"/>
      <c r="V422" s="21"/>
      <c r="W422" s="21"/>
      <c r="X422" s="21"/>
      <c r="Y422" s="21"/>
      <c r="Z422" s="21"/>
      <c r="AA422" s="21"/>
      <c r="AB422" s="21"/>
      <c r="AC422" s="21"/>
      <c r="AD422" s="21"/>
      <c r="AE422" s="21"/>
      <c r="AF422" s="21"/>
      <c r="AG422" s="21"/>
      <c r="AH422" s="21"/>
      <c r="AI422" s="21"/>
    </row>
    <row r="423" spans="1:35">
      <c r="A423" s="52" t="s">
        <v>109</v>
      </c>
      <c r="B423" s="627">
        <v>2023</v>
      </c>
      <c r="C423" s="122" t="s">
        <v>641</v>
      </c>
      <c r="D423" s="294" t="s">
        <v>149</v>
      </c>
      <c r="E423" s="337" t="s">
        <v>1544</v>
      </c>
      <c r="F423" s="41" t="s">
        <v>1345</v>
      </c>
      <c r="G423" s="627" t="s">
        <v>1874</v>
      </c>
      <c r="H423" s="294"/>
      <c r="I423" s="627" t="s">
        <v>475</v>
      </c>
      <c r="J423" s="627" t="s">
        <v>199</v>
      </c>
      <c r="K423" s="281" t="s">
        <v>1876</v>
      </c>
      <c r="L423" s="294" t="s">
        <v>912</v>
      </c>
      <c r="M423" s="294" t="s">
        <v>912</v>
      </c>
      <c r="N423" s="294" t="s">
        <v>859</v>
      </c>
      <c r="O423" s="41" t="s">
        <v>1989</v>
      </c>
      <c r="P423" s="151">
        <v>0</v>
      </c>
      <c r="Q423" s="151">
        <v>0</v>
      </c>
      <c r="R423" s="158" t="e">
        <f t="shared" si="16"/>
        <v>#VALUE!</v>
      </c>
      <c r="S423" s="106" t="e">
        <f t="shared" si="17"/>
        <v>#VALUE!</v>
      </c>
      <c r="T423" s="160" t="s">
        <v>1990</v>
      </c>
      <c r="U423" s="21"/>
      <c r="V423" s="21"/>
      <c r="W423" s="21"/>
      <c r="X423" s="21"/>
      <c r="Y423" s="21"/>
      <c r="Z423" s="21"/>
      <c r="AA423" s="21"/>
      <c r="AB423" s="21"/>
      <c r="AC423" s="21"/>
      <c r="AD423" s="21"/>
      <c r="AE423" s="21"/>
      <c r="AF423" s="21"/>
      <c r="AG423" s="21"/>
      <c r="AH423" s="21"/>
      <c r="AI423" s="21"/>
    </row>
    <row r="424" spans="1:35">
      <c r="A424" s="52" t="s">
        <v>109</v>
      </c>
      <c r="B424" s="627">
        <v>2023</v>
      </c>
      <c r="C424" s="122" t="s">
        <v>641</v>
      </c>
      <c r="D424" s="294" t="s">
        <v>149</v>
      </c>
      <c r="E424" s="337" t="s">
        <v>1344</v>
      </c>
      <c r="F424" s="41" t="s">
        <v>1345</v>
      </c>
      <c r="G424" s="627" t="s">
        <v>301</v>
      </c>
      <c r="H424" s="294" t="s">
        <v>859</v>
      </c>
      <c r="I424" s="627" t="s">
        <v>473</v>
      </c>
      <c r="J424" s="627" t="s">
        <v>197</v>
      </c>
      <c r="K424" s="39" t="s">
        <v>749</v>
      </c>
      <c r="L424" s="294" t="s">
        <v>1871</v>
      </c>
      <c r="M424" s="44" t="s">
        <v>1872</v>
      </c>
      <c r="N424" s="294" t="s">
        <v>859</v>
      </c>
      <c r="O424" s="41" t="s">
        <v>1885</v>
      </c>
      <c r="P424" s="334">
        <v>7</v>
      </c>
      <c r="Q424" s="334">
        <v>1</v>
      </c>
      <c r="R424" s="158" t="str">
        <f t="shared" si="16"/>
        <v>N/A</v>
      </c>
      <c r="S424" s="106" t="str">
        <f t="shared" si="17"/>
        <v>N/A</v>
      </c>
      <c r="T424" s="160"/>
      <c r="U424" s="21"/>
      <c r="V424" s="21"/>
      <c r="W424" s="21"/>
      <c r="X424" s="21"/>
      <c r="Y424" s="21"/>
      <c r="Z424" s="21"/>
      <c r="AA424" s="21"/>
      <c r="AB424" s="21"/>
      <c r="AC424" s="21"/>
      <c r="AD424" s="21"/>
      <c r="AE424" s="21"/>
      <c r="AF424" s="21"/>
      <c r="AG424" s="21"/>
      <c r="AH424" s="21"/>
      <c r="AI424" s="21"/>
    </row>
    <row r="425" spans="1:35">
      <c r="A425" s="52" t="s">
        <v>109</v>
      </c>
      <c r="B425" s="627">
        <v>2023</v>
      </c>
      <c r="C425" s="122" t="s">
        <v>641</v>
      </c>
      <c r="D425" s="294" t="s">
        <v>149</v>
      </c>
      <c r="E425" s="337" t="s">
        <v>1344</v>
      </c>
      <c r="F425" s="41" t="s">
        <v>1345</v>
      </c>
      <c r="G425" s="627" t="s">
        <v>301</v>
      </c>
      <c r="H425" s="294" t="s">
        <v>859</v>
      </c>
      <c r="I425" s="627" t="s">
        <v>473</v>
      </c>
      <c r="J425" s="627" t="s">
        <v>197</v>
      </c>
      <c r="K425" s="39" t="s">
        <v>716</v>
      </c>
      <c r="L425" s="294" t="s">
        <v>1871</v>
      </c>
      <c r="M425" s="44" t="s">
        <v>1872</v>
      </c>
      <c r="N425" s="294" t="s">
        <v>859</v>
      </c>
      <c r="O425" s="41" t="s">
        <v>1910</v>
      </c>
      <c r="P425" s="334">
        <v>0</v>
      </c>
      <c r="Q425" s="334">
        <v>0</v>
      </c>
      <c r="R425" s="158" t="str">
        <f t="shared" si="16"/>
        <v>N/A</v>
      </c>
      <c r="S425" s="106" t="str">
        <f t="shared" si="17"/>
        <v>N/A</v>
      </c>
      <c r="T425" s="152" t="s">
        <v>1991</v>
      </c>
      <c r="U425" s="21"/>
      <c r="V425" s="21"/>
      <c r="W425" s="21"/>
      <c r="X425" s="21"/>
      <c r="Y425" s="21"/>
      <c r="Z425" s="21"/>
      <c r="AA425" s="21"/>
      <c r="AB425" s="21"/>
      <c r="AC425" s="21"/>
      <c r="AD425" s="21"/>
      <c r="AE425" s="21"/>
      <c r="AF425" s="21"/>
      <c r="AG425" s="21"/>
      <c r="AH425" s="21"/>
      <c r="AI425" s="21"/>
    </row>
    <row r="426" spans="1:35">
      <c r="A426" s="52" t="s">
        <v>109</v>
      </c>
      <c r="B426" s="627">
        <v>2023</v>
      </c>
      <c r="C426" s="122" t="s">
        <v>641</v>
      </c>
      <c r="D426" s="294" t="s">
        <v>149</v>
      </c>
      <c r="E426" s="337" t="s">
        <v>1344</v>
      </c>
      <c r="F426" s="41" t="s">
        <v>1345</v>
      </c>
      <c r="G426" s="627" t="s">
        <v>301</v>
      </c>
      <c r="H426" s="294" t="s">
        <v>859</v>
      </c>
      <c r="I426" s="627" t="s">
        <v>473</v>
      </c>
      <c r="J426" s="627" t="s">
        <v>197</v>
      </c>
      <c r="K426" s="39" t="s">
        <v>749</v>
      </c>
      <c r="L426" s="294" t="s">
        <v>1871</v>
      </c>
      <c r="M426" s="44" t="s">
        <v>1872</v>
      </c>
      <c r="N426" s="294" t="s">
        <v>859</v>
      </c>
      <c r="O426" s="41" t="s">
        <v>1911</v>
      </c>
      <c r="P426" s="334">
        <v>2</v>
      </c>
      <c r="Q426" s="334">
        <v>2</v>
      </c>
      <c r="R426" s="158" t="str">
        <f t="shared" si="16"/>
        <v>N/A</v>
      </c>
      <c r="S426" s="106" t="str">
        <f t="shared" si="17"/>
        <v>N/A</v>
      </c>
      <c r="T426" s="160"/>
      <c r="U426" s="21"/>
      <c r="V426" s="21"/>
      <c r="W426" s="21"/>
      <c r="X426" s="21"/>
      <c r="Y426" s="21"/>
      <c r="Z426" s="21"/>
      <c r="AA426" s="21"/>
      <c r="AB426" s="21"/>
      <c r="AC426" s="21"/>
      <c r="AD426" s="21"/>
      <c r="AE426" s="21"/>
      <c r="AF426" s="21"/>
      <c r="AG426" s="21"/>
      <c r="AH426" s="21"/>
      <c r="AI426" s="21"/>
    </row>
    <row r="427" spans="1:35">
      <c r="A427" s="52" t="s">
        <v>109</v>
      </c>
      <c r="B427" s="627">
        <v>2023</v>
      </c>
      <c r="C427" s="122" t="s">
        <v>641</v>
      </c>
      <c r="D427" s="294" t="s">
        <v>149</v>
      </c>
      <c r="E427" s="337" t="s">
        <v>1347</v>
      </c>
      <c r="F427" s="41" t="s">
        <v>1545</v>
      </c>
      <c r="G427" s="627" t="s">
        <v>297</v>
      </c>
      <c r="H427" s="294" t="s">
        <v>14</v>
      </c>
      <c r="I427" s="627" t="s">
        <v>475</v>
      </c>
      <c r="J427" s="627" t="s">
        <v>199</v>
      </c>
      <c r="K427" s="281" t="s">
        <v>1889</v>
      </c>
      <c r="L427" s="294" t="s">
        <v>1877</v>
      </c>
      <c r="M427" s="294">
        <v>400</v>
      </c>
      <c r="N427" s="294" t="s">
        <v>859</v>
      </c>
      <c r="O427" s="41"/>
      <c r="P427" s="475">
        <v>232</v>
      </c>
      <c r="Q427" s="476">
        <v>3</v>
      </c>
      <c r="R427" s="158">
        <f t="shared" si="16"/>
        <v>57.999999999999993</v>
      </c>
      <c r="S427" s="106" t="str">
        <f t="shared" si="17"/>
        <v>X</v>
      </c>
      <c r="T427" s="344" t="s">
        <v>1992</v>
      </c>
      <c r="U427" s="21"/>
      <c r="V427" s="21"/>
      <c r="W427" s="21"/>
      <c r="X427" s="21"/>
      <c r="Y427" s="21"/>
      <c r="Z427" s="21"/>
      <c r="AA427" s="21"/>
      <c r="AB427" s="21"/>
      <c r="AC427" s="21"/>
      <c r="AD427" s="21"/>
      <c r="AE427" s="21"/>
      <c r="AF427" s="21"/>
      <c r="AG427" s="21"/>
      <c r="AH427" s="21"/>
      <c r="AI427" s="21"/>
    </row>
    <row r="428" spans="1:35">
      <c r="A428" s="52" t="s">
        <v>109</v>
      </c>
      <c r="B428" s="627">
        <v>2023</v>
      </c>
      <c r="C428" s="122" t="s">
        <v>641</v>
      </c>
      <c r="D428" s="294" t="s">
        <v>149</v>
      </c>
      <c r="E428" s="337" t="s">
        <v>1347</v>
      </c>
      <c r="F428" s="41" t="s">
        <v>1545</v>
      </c>
      <c r="G428" s="627" t="s">
        <v>299</v>
      </c>
      <c r="H428" s="294" t="s">
        <v>14</v>
      </c>
      <c r="I428" s="627" t="s">
        <v>475</v>
      </c>
      <c r="J428" s="627" t="s">
        <v>199</v>
      </c>
      <c r="K428" s="281" t="s">
        <v>1889</v>
      </c>
      <c r="L428" s="294" t="s">
        <v>1877</v>
      </c>
      <c r="M428" s="294">
        <v>400</v>
      </c>
      <c r="N428" s="294" t="s">
        <v>859</v>
      </c>
      <c r="O428" s="41"/>
      <c r="P428" s="332">
        <v>232</v>
      </c>
      <c r="Q428" s="333">
        <v>3</v>
      </c>
      <c r="R428" s="158">
        <f t="shared" si="16"/>
        <v>57.999999999999993</v>
      </c>
      <c r="S428" s="106" t="str">
        <f t="shared" si="17"/>
        <v>X</v>
      </c>
      <c r="T428" s="344" t="s">
        <v>1992</v>
      </c>
      <c r="U428" s="21"/>
      <c r="V428" s="21"/>
      <c r="W428" s="21"/>
      <c r="X428" s="21"/>
      <c r="Y428" s="21"/>
      <c r="Z428" s="21"/>
      <c r="AA428" s="21"/>
      <c r="AB428" s="21"/>
      <c r="AC428" s="21"/>
      <c r="AD428" s="21"/>
      <c r="AE428" s="21"/>
      <c r="AF428" s="21"/>
      <c r="AG428" s="21"/>
      <c r="AH428" s="21"/>
      <c r="AI428" s="21"/>
    </row>
    <row r="429" spans="1:35">
      <c r="A429" s="52" t="s">
        <v>109</v>
      </c>
      <c r="B429" s="627">
        <v>2023</v>
      </c>
      <c r="C429" s="122" t="s">
        <v>641</v>
      </c>
      <c r="D429" s="294" t="s">
        <v>149</v>
      </c>
      <c r="E429" s="337" t="s">
        <v>1347</v>
      </c>
      <c r="F429" s="41" t="s">
        <v>1545</v>
      </c>
      <c r="G429" s="627" t="s">
        <v>301</v>
      </c>
      <c r="H429" s="294" t="s">
        <v>859</v>
      </c>
      <c r="I429" s="627" t="s">
        <v>475</v>
      </c>
      <c r="J429" s="627" t="s">
        <v>199</v>
      </c>
      <c r="K429" s="281" t="s">
        <v>1889</v>
      </c>
      <c r="L429" s="294" t="s">
        <v>1877</v>
      </c>
      <c r="M429" s="294">
        <v>400</v>
      </c>
      <c r="N429" s="294" t="s">
        <v>859</v>
      </c>
      <c r="O429" s="41"/>
      <c r="P429" s="332">
        <v>232</v>
      </c>
      <c r="Q429" s="333">
        <v>3</v>
      </c>
      <c r="R429" s="158">
        <f t="shared" si="16"/>
        <v>57.999999999999993</v>
      </c>
      <c r="S429" s="106" t="str">
        <f t="shared" si="17"/>
        <v>X</v>
      </c>
      <c r="T429" s="344" t="s">
        <v>1992</v>
      </c>
      <c r="U429" s="21"/>
      <c r="V429" s="21"/>
      <c r="W429" s="21"/>
      <c r="X429" s="21"/>
      <c r="Y429" s="21"/>
      <c r="Z429" s="21"/>
      <c r="AA429" s="21"/>
      <c r="AB429" s="21"/>
      <c r="AC429" s="21"/>
      <c r="AD429" s="21"/>
      <c r="AE429" s="21"/>
      <c r="AF429" s="21"/>
      <c r="AG429" s="21"/>
      <c r="AH429" s="21"/>
      <c r="AI429" s="21"/>
    </row>
    <row r="430" spans="1:35">
      <c r="A430" s="52" t="s">
        <v>109</v>
      </c>
      <c r="B430" s="627">
        <v>2023</v>
      </c>
      <c r="C430" s="122" t="s">
        <v>641</v>
      </c>
      <c r="D430" s="294" t="s">
        <v>149</v>
      </c>
      <c r="E430" s="337" t="s">
        <v>1347</v>
      </c>
      <c r="F430" s="41" t="s">
        <v>1545</v>
      </c>
      <c r="G430" s="627" t="s">
        <v>1874</v>
      </c>
      <c r="H430" s="294" t="s">
        <v>859</v>
      </c>
      <c r="I430" s="627" t="s">
        <v>475</v>
      </c>
      <c r="J430" s="627" t="s">
        <v>199</v>
      </c>
      <c r="K430" s="281" t="s">
        <v>1889</v>
      </c>
      <c r="L430" s="294" t="s">
        <v>1877</v>
      </c>
      <c r="M430" s="294">
        <v>400</v>
      </c>
      <c r="N430" s="294" t="s">
        <v>859</v>
      </c>
      <c r="O430" s="41"/>
      <c r="P430" s="332">
        <v>232</v>
      </c>
      <c r="Q430" s="333">
        <v>3</v>
      </c>
      <c r="R430" s="158">
        <f t="shared" si="16"/>
        <v>57.999999999999993</v>
      </c>
      <c r="S430" s="106" t="str">
        <f t="shared" si="17"/>
        <v>X</v>
      </c>
      <c r="T430" s="344" t="s">
        <v>1992</v>
      </c>
      <c r="U430" s="21"/>
      <c r="V430" s="21"/>
      <c r="W430" s="21"/>
      <c r="X430" s="21"/>
      <c r="Y430" s="21"/>
      <c r="Z430" s="21"/>
      <c r="AA430" s="21"/>
      <c r="AB430" s="21"/>
      <c r="AC430" s="21"/>
      <c r="AD430" s="21"/>
      <c r="AE430" s="21"/>
      <c r="AF430" s="21"/>
      <c r="AG430" s="21"/>
      <c r="AH430" s="21"/>
      <c r="AI430" s="21"/>
    </row>
    <row r="431" spans="1:35">
      <c r="A431" s="52" t="s">
        <v>109</v>
      </c>
      <c r="B431" s="627">
        <v>2023</v>
      </c>
      <c r="C431" s="122" t="s">
        <v>641</v>
      </c>
      <c r="D431" s="294" t="s">
        <v>149</v>
      </c>
      <c r="E431" s="337" t="s">
        <v>1347</v>
      </c>
      <c r="F431" s="41" t="s">
        <v>1545</v>
      </c>
      <c r="G431" s="627" t="s">
        <v>1891</v>
      </c>
      <c r="H431" s="294" t="s">
        <v>859</v>
      </c>
      <c r="I431" s="627" t="s">
        <v>475</v>
      </c>
      <c r="J431" s="627" t="s">
        <v>199</v>
      </c>
      <c r="K431" s="281" t="s">
        <v>1889</v>
      </c>
      <c r="L431" s="294" t="s">
        <v>1877</v>
      </c>
      <c r="M431" s="294">
        <v>0</v>
      </c>
      <c r="N431" s="294" t="s">
        <v>859</v>
      </c>
      <c r="O431" s="41" t="s">
        <v>1892</v>
      </c>
      <c r="P431" s="332">
        <v>0</v>
      </c>
      <c r="Q431" s="333">
        <v>0</v>
      </c>
      <c r="R431" s="158" t="e">
        <f t="shared" si="16"/>
        <v>#DIV/0!</v>
      </c>
      <c r="S431" s="106" t="e">
        <f t="shared" si="17"/>
        <v>#DIV/0!</v>
      </c>
      <c r="T431" s="152" t="s">
        <v>1993</v>
      </c>
      <c r="U431" s="21"/>
      <c r="V431" s="21"/>
      <c r="W431" s="21"/>
      <c r="X431" s="21"/>
      <c r="Y431" s="21"/>
      <c r="Z431" s="21"/>
      <c r="AA431" s="21"/>
      <c r="AB431" s="21"/>
      <c r="AC431" s="21"/>
      <c r="AD431" s="21"/>
      <c r="AE431" s="21"/>
      <c r="AF431" s="21"/>
      <c r="AG431" s="21"/>
      <c r="AH431" s="21"/>
      <c r="AI431" s="21"/>
    </row>
    <row r="432" spans="1:35">
      <c r="A432" s="52" t="s">
        <v>109</v>
      </c>
      <c r="B432" s="627">
        <v>2023</v>
      </c>
      <c r="C432" s="122" t="s">
        <v>641</v>
      </c>
      <c r="D432" s="294" t="s">
        <v>149</v>
      </c>
      <c r="E432" s="337" t="s">
        <v>1347</v>
      </c>
      <c r="F432" s="41" t="s">
        <v>1545</v>
      </c>
      <c r="G432" s="627" t="s">
        <v>297</v>
      </c>
      <c r="H432" s="294" t="s">
        <v>859</v>
      </c>
      <c r="I432" s="627" t="s">
        <v>473</v>
      </c>
      <c r="J432" s="627" t="s">
        <v>197</v>
      </c>
      <c r="K432" s="122" t="s">
        <v>758</v>
      </c>
      <c r="L432" s="294" t="s">
        <v>1871</v>
      </c>
      <c r="M432" s="294">
        <v>0</v>
      </c>
      <c r="N432" s="294" t="s">
        <v>859</v>
      </c>
      <c r="O432" s="41" t="s">
        <v>1978</v>
      </c>
      <c r="P432" s="334">
        <v>0</v>
      </c>
      <c r="Q432" s="334">
        <v>0</v>
      </c>
      <c r="R432" s="158" t="e">
        <f t="shared" si="16"/>
        <v>#DIV/0!</v>
      </c>
      <c r="S432" s="106" t="e">
        <f t="shared" si="17"/>
        <v>#DIV/0!</v>
      </c>
      <c r="T432" s="152" t="s">
        <v>1979</v>
      </c>
      <c r="U432" s="21"/>
      <c r="V432" s="21"/>
      <c r="W432" s="21"/>
      <c r="X432" s="21"/>
      <c r="Y432" s="21"/>
      <c r="Z432" s="21"/>
      <c r="AA432" s="21"/>
      <c r="AB432" s="21"/>
      <c r="AC432" s="21"/>
      <c r="AD432" s="21"/>
      <c r="AE432" s="21"/>
      <c r="AF432" s="21"/>
      <c r="AG432" s="21"/>
      <c r="AH432" s="21"/>
      <c r="AI432" s="21"/>
    </row>
    <row r="433" spans="1:35">
      <c r="A433" s="52" t="s">
        <v>109</v>
      </c>
      <c r="B433" s="627">
        <v>2023</v>
      </c>
      <c r="C433" s="122" t="s">
        <v>641</v>
      </c>
      <c r="D433" s="294" t="s">
        <v>149</v>
      </c>
      <c r="E433" s="337" t="s">
        <v>1347</v>
      </c>
      <c r="F433" s="41" t="s">
        <v>1545</v>
      </c>
      <c r="G433" s="627" t="s">
        <v>299</v>
      </c>
      <c r="H433" s="294" t="s">
        <v>859</v>
      </c>
      <c r="I433" s="627" t="s">
        <v>473</v>
      </c>
      <c r="J433" s="627" t="s">
        <v>197</v>
      </c>
      <c r="K433" s="122" t="s">
        <v>758</v>
      </c>
      <c r="L433" s="294" t="s">
        <v>1871</v>
      </c>
      <c r="M433" s="294">
        <v>0</v>
      </c>
      <c r="N433" s="294" t="s">
        <v>859</v>
      </c>
      <c r="O433" s="41" t="s">
        <v>1978</v>
      </c>
      <c r="P433" s="334">
        <v>0</v>
      </c>
      <c r="Q433" s="334">
        <v>0</v>
      </c>
      <c r="R433" s="158" t="e">
        <f t="shared" si="16"/>
        <v>#DIV/0!</v>
      </c>
      <c r="S433" s="106" t="e">
        <f t="shared" si="17"/>
        <v>#DIV/0!</v>
      </c>
      <c r="T433" s="152" t="s">
        <v>1979</v>
      </c>
      <c r="U433" s="21"/>
      <c r="V433" s="21"/>
      <c r="W433" s="21"/>
      <c r="X433" s="21"/>
      <c r="Y433" s="21"/>
      <c r="Z433" s="21"/>
      <c r="AA433" s="21"/>
      <c r="AB433" s="21"/>
      <c r="AC433" s="21"/>
      <c r="AD433" s="21"/>
      <c r="AE433" s="21"/>
      <c r="AF433" s="21"/>
      <c r="AG433" s="21"/>
      <c r="AH433" s="21"/>
      <c r="AI433" s="21"/>
    </row>
    <row r="434" spans="1:35">
      <c r="A434" s="52" t="s">
        <v>109</v>
      </c>
      <c r="B434" s="627">
        <v>2023</v>
      </c>
      <c r="C434" s="122" t="s">
        <v>641</v>
      </c>
      <c r="D434" s="294" t="s">
        <v>149</v>
      </c>
      <c r="E434" s="337" t="s">
        <v>1347</v>
      </c>
      <c r="F434" s="41" t="s">
        <v>1545</v>
      </c>
      <c r="G434" s="627" t="s">
        <v>301</v>
      </c>
      <c r="H434" s="294" t="s">
        <v>859</v>
      </c>
      <c r="I434" s="627" t="s">
        <v>473</v>
      </c>
      <c r="J434" s="627" t="s">
        <v>197</v>
      </c>
      <c r="K434" s="122" t="s">
        <v>758</v>
      </c>
      <c r="L434" s="294" t="s">
        <v>1871</v>
      </c>
      <c r="M434" s="294">
        <v>0</v>
      </c>
      <c r="N434" s="294" t="s">
        <v>859</v>
      </c>
      <c r="O434" s="41" t="s">
        <v>1978</v>
      </c>
      <c r="P434" s="334">
        <v>0</v>
      </c>
      <c r="Q434" s="334">
        <v>0</v>
      </c>
      <c r="R434" s="158" t="e">
        <f t="shared" si="16"/>
        <v>#DIV/0!</v>
      </c>
      <c r="S434" s="106" t="e">
        <f t="shared" si="17"/>
        <v>#DIV/0!</v>
      </c>
      <c r="T434" s="152" t="s">
        <v>1979</v>
      </c>
      <c r="U434" s="21"/>
      <c r="V434" s="21"/>
      <c r="W434" s="21"/>
      <c r="X434" s="21"/>
      <c r="Y434" s="21"/>
      <c r="Z434" s="21"/>
      <c r="AA434" s="21"/>
      <c r="AB434" s="21"/>
      <c r="AC434" s="21"/>
      <c r="AD434" s="21"/>
      <c r="AE434" s="21"/>
      <c r="AF434" s="21"/>
      <c r="AG434" s="21"/>
      <c r="AH434" s="21"/>
      <c r="AI434" s="21"/>
    </row>
    <row r="435" spans="1:35">
      <c r="A435" s="52" t="s">
        <v>109</v>
      </c>
      <c r="B435" s="627">
        <v>2023</v>
      </c>
      <c r="C435" s="122" t="s">
        <v>641</v>
      </c>
      <c r="D435" s="294" t="s">
        <v>149</v>
      </c>
      <c r="E435" s="337" t="s">
        <v>1347</v>
      </c>
      <c r="F435" s="41" t="s">
        <v>1545</v>
      </c>
      <c r="G435" s="627" t="s">
        <v>1874</v>
      </c>
      <c r="H435" s="294" t="s">
        <v>859</v>
      </c>
      <c r="I435" s="627" t="s">
        <v>473</v>
      </c>
      <c r="J435" s="627" t="s">
        <v>197</v>
      </c>
      <c r="K435" s="122" t="s">
        <v>758</v>
      </c>
      <c r="L435" s="294" t="s">
        <v>1871</v>
      </c>
      <c r="M435" s="294">
        <v>0</v>
      </c>
      <c r="N435" s="294" t="s">
        <v>859</v>
      </c>
      <c r="O435" s="41" t="s">
        <v>1978</v>
      </c>
      <c r="P435" s="334">
        <v>0</v>
      </c>
      <c r="Q435" s="334">
        <v>0</v>
      </c>
      <c r="R435" s="158" t="e">
        <f t="shared" si="16"/>
        <v>#DIV/0!</v>
      </c>
      <c r="S435" s="106" t="e">
        <f t="shared" si="17"/>
        <v>#DIV/0!</v>
      </c>
      <c r="T435" s="152" t="s">
        <v>1979</v>
      </c>
      <c r="U435" s="21"/>
      <c r="V435" s="21"/>
      <c r="W435" s="21"/>
      <c r="X435" s="21"/>
      <c r="Y435" s="21"/>
      <c r="Z435" s="21"/>
      <c r="AA435" s="21"/>
      <c r="AB435" s="21"/>
      <c r="AC435" s="21"/>
      <c r="AD435" s="21"/>
      <c r="AE435" s="21"/>
      <c r="AF435" s="21"/>
      <c r="AG435" s="21"/>
      <c r="AH435" s="21"/>
      <c r="AI435" s="21"/>
    </row>
    <row r="436" spans="1:35">
      <c r="A436" s="52" t="s">
        <v>109</v>
      </c>
      <c r="B436" s="627">
        <v>2023</v>
      </c>
      <c r="C436" s="122" t="s">
        <v>641</v>
      </c>
      <c r="D436" s="294" t="s">
        <v>149</v>
      </c>
      <c r="E436" s="337" t="s">
        <v>1347</v>
      </c>
      <c r="F436" s="41" t="s">
        <v>1545</v>
      </c>
      <c r="G436" s="627" t="s">
        <v>1891</v>
      </c>
      <c r="H436" s="294" t="s">
        <v>859</v>
      </c>
      <c r="I436" s="627" t="s">
        <v>473</v>
      </c>
      <c r="J436" s="627" t="s">
        <v>197</v>
      </c>
      <c r="K436" s="122" t="s">
        <v>758</v>
      </c>
      <c r="L436" s="294" t="s">
        <v>1871</v>
      </c>
      <c r="M436" s="294">
        <v>0</v>
      </c>
      <c r="N436" s="294" t="s">
        <v>859</v>
      </c>
      <c r="O436" s="41" t="s">
        <v>1978</v>
      </c>
      <c r="P436" s="334">
        <v>0</v>
      </c>
      <c r="Q436" s="334">
        <v>0</v>
      </c>
      <c r="R436" s="158" t="e">
        <f t="shared" si="16"/>
        <v>#DIV/0!</v>
      </c>
      <c r="S436" s="106" t="e">
        <f t="shared" si="17"/>
        <v>#DIV/0!</v>
      </c>
      <c r="T436" s="152" t="s">
        <v>1993</v>
      </c>
      <c r="U436" s="21"/>
      <c r="V436" s="21"/>
      <c r="W436" s="21"/>
      <c r="X436" s="21"/>
      <c r="Y436" s="21"/>
      <c r="Z436" s="21"/>
      <c r="AA436" s="21"/>
      <c r="AB436" s="21"/>
      <c r="AC436" s="21"/>
      <c r="AD436" s="21"/>
      <c r="AE436" s="21"/>
      <c r="AF436" s="21"/>
      <c r="AG436" s="21"/>
      <c r="AH436" s="21"/>
      <c r="AI436" s="21"/>
    </row>
    <row r="437" spans="1:35">
      <c r="A437" s="52" t="s">
        <v>109</v>
      </c>
      <c r="B437" s="627">
        <v>2023</v>
      </c>
      <c r="C437" s="122" t="s">
        <v>641</v>
      </c>
      <c r="D437" s="294" t="s">
        <v>149</v>
      </c>
      <c r="E437" s="337" t="s">
        <v>1347</v>
      </c>
      <c r="F437" s="41" t="s">
        <v>1545</v>
      </c>
      <c r="G437" s="627" t="s">
        <v>297</v>
      </c>
      <c r="H437" s="294" t="s">
        <v>14</v>
      </c>
      <c r="I437" s="627" t="s">
        <v>475</v>
      </c>
      <c r="J437" s="627" t="s">
        <v>199</v>
      </c>
      <c r="K437" s="281" t="s">
        <v>1876</v>
      </c>
      <c r="L437" s="294" t="s">
        <v>1877</v>
      </c>
      <c r="M437" s="294">
        <v>1200</v>
      </c>
      <c r="N437" s="294" t="s">
        <v>859</v>
      </c>
      <c r="O437" s="41"/>
      <c r="P437" s="151">
        <v>904</v>
      </c>
      <c r="Q437" s="151">
        <v>11</v>
      </c>
      <c r="R437" s="158">
        <f t="shared" si="16"/>
        <v>75.333333333333329</v>
      </c>
      <c r="S437" s="106" t="str">
        <f t="shared" si="17"/>
        <v>X</v>
      </c>
      <c r="T437" s="344" t="s">
        <v>1897</v>
      </c>
      <c r="U437" s="21"/>
      <c r="V437" s="21"/>
      <c r="W437" s="21"/>
      <c r="X437" s="21"/>
      <c r="Y437" s="21"/>
      <c r="Z437" s="21"/>
      <c r="AA437" s="21"/>
      <c r="AB437" s="21"/>
      <c r="AC437" s="21"/>
      <c r="AD437" s="21"/>
      <c r="AE437" s="21"/>
      <c r="AF437" s="21"/>
      <c r="AG437" s="21"/>
      <c r="AH437" s="21"/>
      <c r="AI437" s="21"/>
    </row>
    <row r="438" spans="1:35">
      <c r="A438" s="52" t="s">
        <v>109</v>
      </c>
      <c r="B438" s="627">
        <v>2023</v>
      </c>
      <c r="C438" s="122" t="s">
        <v>641</v>
      </c>
      <c r="D438" s="294" t="s">
        <v>149</v>
      </c>
      <c r="E438" s="337" t="s">
        <v>1347</v>
      </c>
      <c r="F438" s="41" t="s">
        <v>1545</v>
      </c>
      <c r="G438" s="627" t="s">
        <v>299</v>
      </c>
      <c r="H438" s="294" t="s">
        <v>14</v>
      </c>
      <c r="I438" s="627" t="s">
        <v>475</v>
      </c>
      <c r="J438" s="627" t="s">
        <v>199</v>
      </c>
      <c r="K438" s="281" t="s">
        <v>1876</v>
      </c>
      <c r="L438" s="294" t="s">
        <v>1877</v>
      </c>
      <c r="M438" s="294">
        <v>1200</v>
      </c>
      <c r="N438" s="294" t="s">
        <v>859</v>
      </c>
      <c r="O438" s="41"/>
      <c r="P438" s="151">
        <v>904</v>
      </c>
      <c r="Q438" s="151">
        <v>11</v>
      </c>
      <c r="R438" s="158">
        <f t="shared" si="16"/>
        <v>75.333333333333329</v>
      </c>
      <c r="S438" s="106" t="str">
        <f t="shared" si="17"/>
        <v>X</v>
      </c>
      <c r="T438" s="344" t="s">
        <v>1897</v>
      </c>
      <c r="U438" s="21"/>
      <c r="V438" s="21"/>
      <c r="W438" s="21"/>
      <c r="X438" s="21"/>
      <c r="Y438" s="21"/>
      <c r="Z438" s="21"/>
      <c r="AA438" s="21"/>
      <c r="AB438" s="21"/>
      <c r="AC438" s="21"/>
      <c r="AD438" s="21"/>
      <c r="AE438" s="21"/>
      <c r="AF438" s="21"/>
      <c r="AG438" s="21"/>
      <c r="AH438" s="21"/>
      <c r="AI438" s="21"/>
    </row>
    <row r="439" spans="1:35">
      <c r="A439" s="52" t="s">
        <v>109</v>
      </c>
      <c r="B439" s="627">
        <v>2023</v>
      </c>
      <c r="C439" s="122" t="s">
        <v>641</v>
      </c>
      <c r="D439" s="294" t="s">
        <v>149</v>
      </c>
      <c r="E439" s="337" t="s">
        <v>1347</v>
      </c>
      <c r="F439" s="41" t="s">
        <v>1545</v>
      </c>
      <c r="G439" s="627" t="s">
        <v>301</v>
      </c>
      <c r="H439" s="294" t="s">
        <v>859</v>
      </c>
      <c r="I439" s="627" t="s">
        <v>475</v>
      </c>
      <c r="J439" s="627" t="s">
        <v>199</v>
      </c>
      <c r="K439" s="281" t="s">
        <v>1876</v>
      </c>
      <c r="L439" s="294" t="s">
        <v>1877</v>
      </c>
      <c r="M439" s="294">
        <v>1200</v>
      </c>
      <c r="N439" s="294" t="s">
        <v>859</v>
      </c>
      <c r="O439" s="41"/>
      <c r="P439" s="151">
        <v>902</v>
      </c>
      <c r="Q439" s="151">
        <v>11</v>
      </c>
      <c r="R439" s="158">
        <f t="shared" si="16"/>
        <v>75.166666666666671</v>
      </c>
      <c r="S439" s="106" t="str">
        <f t="shared" si="17"/>
        <v>X</v>
      </c>
      <c r="T439" s="344" t="s">
        <v>1897</v>
      </c>
      <c r="U439" s="21"/>
      <c r="V439" s="21"/>
      <c r="W439" s="21"/>
      <c r="X439" s="21"/>
      <c r="Y439" s="21"/>
      <c r="Z439" s="21"/>
      <c r="AA439" s="21"/>
      <c r="AB439" s="21"/>
      <c r="AC439" s="21"/>
      <c r="AD439" s="21"/>
      <c r="AE439" s="21"/>
      <c r="AF439" s="21"/>
      <c r="AG439" s="21"/>
      <c r="AH439" s="21"/>
      <c r="AI439" s="21"/>
    </row>
    <row r="440" spans="1:35">
      <c r="A440" s="52" t="s">
        <v>109</v>
      </c>
      <c r="B440" s="627">
        <v>2023</v>
      </c>
      <c r="C440" s="122" t="s">
        <v>641</v>
      </c>
      <c r="D440" s="294" t="s">
        <v>149</v>
      </c>
      <c r="E440" s="337" t="s">
        <v>1347</v>
      </c>
      <c r="F440" s="41" t="s">
        <v>1545</v>
      </c>
      <c r="G440" s="627" t="s">
        <v>1874</v>
      </c>
      <c r="H440" s="294" t="s">
        <v>859</v>
      </c>
      <c r="I440" s="627" t="s">
        <v>475</v>
      </c>
      <c r="J440" s="627" t="s">
        <v>199</v>
      </c>
      <c r="K440" s="281" t="s">
        <v>1876</v>
      </c>
      <c r="L440" s="294" t="s">
        <v>1877</v>
      </c>
      <c r="M440" s="294">
        <v>1200</v>
      </c>
      <c r="N440" s="294" t="s">
        <v>859</v>
      </c>
      <c r="O440" s="41"/>
      <c r="P440" s="151">
        <v>902</v>
      </c>
      <c r="Q440" s="151">
        <v>11</v>
      </c>
      <c r="R440" s="158">
        <f t="shared" si="16"/>
        <v>75.166666666666671</v>
      </c>
      <c r="S440" s="106" t="str">
        <f t="shared" si="17"/>
        <v>X</v>
      </c>
      <c r="T440" s="344" t="s">
        <v>1897</v>
      </c>
      <c r="U440" s="21"/>
      <c r="V440" s="21"/>
      <c r="W440" s="21"/>
      <c r="X440" s="21"/>
      <c r="Y440" s="21"/>
      <c r="Z440" s="21"/>
      <c r="AA440" s="21"/>
      <c r="AB440" s="21"/>
      <c r="AC440" s="21"/>
      <c r="AD440" s="21"/>
      <c r="AE440" s="21"/>
      <c r="AF440" s="21"/>
      <c r="AG440" s="21"/>
      <c r="AH440" s="21"/>
      <c r="AI440" s="21"/>
    </row>
    <row r="441" spans="1:35">
      <c r="A441" s="52" t="s">
        <v>109</v>
      </c>
      <c r="B441" s="627">
        <v>2023</v>
      </c>
      <c r="C441" s="122" t="s">
        <v>641</v>
      </c>
      <c r="D441" s="294" t="s">
        <v>149</v>
      </c>
      <c r="E441" s="337" t="s">
        <v>1347</v>
      </c>
      <c r="F441" s="41" t="s">
        <v>1545</v>
      </c>
      <c r="G441" s="627" t="s">
        <v>1891</v>
      </c>
      <c r="H441" s="294" t="s">
        <v>859</v>
      </c>
      <c r="I441" s="627" t="s">
        <v>475</v>
      </c>
      <c r="J441" s="627" t="s">
        <v>199</v>
      </c>
      <c r="K441" s="281" t="s">
        <v>1876</v>
      </c>
      <c r="L441" s="294" t="s">
        <v>1877</v>
      </c>
      <c r="M441" s="294">
        <v>0</v>
      </c>
      <c r="N441" s="294" t="s">
        <v>859</v>
      </c>
      <c r="O441" s="41" t="s">
        <v>1892</v>
      </c>
      <c r="P441" s="343">
        <v>0</v>
      </c>
      <c r="Q441" s="343">
        <v>0</v>
      </c>
      <c r="R441" s="158" t="e">
        <f t="shared" ref="R441" si="18">IF(M441="N/A","N/A", P441/M441*100)</f>
        <v>#DIV/0!</v>
      </c>
      <c r="S441" s="106" t="e">
        <f t="shared" ref="S441" si="19">IF(M441="N/A","N/A",IF(OR(R441&lt;90,R441&gt;150),"X",""))</f>
        <v>#DIV/0!</v>
      </c>
      <c r="T441" s="152" t="s">
        <v>1993</v>
      </c>
      <c r="U441" s="21"/>
      <c r="V441" s="21"/>
      <c r="W441" s="21"/>
      <c r="X441" s="21"/>
      <c r="Y441" s="21"/>
      <c r="Z441" s="21"/>
      <c r="AA441" s="21"/>
      <c r="AB441" s="21"/>
      <c r="AC441" s="21"/>
      <c r="AD441" s="21"/>
      <c r="AE441" s="21"/>
      <c r="AF441" s="21"/>
      <c r="AG441" s="21"/>
      <c r="AH441" s="21"/>
      <c r="AI441" s="21"/>
    </row>
    <row r="442" spans="1:35">
      <c r="A442" s="52" t="s">
        <v>109</v>
      </c>
      <c r="B442" s="627">
        <v>2023</v>
      </c>
      <c r="C442" s="122" t="s">
        <v>641</v>
      </c>
      <c r="D442" s="294" t="s">
        <v>149</v>
      </c>
      <c r="E442" s="337" t="s">
        <v>1347</v>
      </c>
      <c r="F442" s="41" t="s">
        <v>1545</v>
      </c>
      <c r="G442" s="627" t="s">
        <v>297</v>
      </c>
      <c r="H442" s="294" t="s">
        <v>859</v>
      </c>
      <c r="I442" s="627" t="s">
        <v>473</v>
      </c>
      <c r="J442" s="627" t="s">
        <v>197</v>
      </c>
      <c r="K442" s="122" t="s">
        <v>758</v>
      </c>
      <c r="L442" s="294" t="s">
        <v>1871</v>
      </c>
      <c r="M442" s="294">
        <v>0</v>
      </c>
      <c r="N442" s="294" t="s">
        <v>859</v>
      </c>
      <c r="O442" s="41" t="s">
        <v>1980</v>
      </c>
      <c r="P442" s="334">
        <v>0</v>
      </c>
      <c r="Q442" s="334">
        <v>0</v>
      </c>
      <c r="R442" s="158" t="e">
        <f t="shared" si="16"/>
        <v>#DIV/0!</v>
      </c>
      <c r="S442" s="106" t="e">
        <f t="shared" si="17"/>
        <v>#DIV/0!</v>
      </c>
      <c r="T442" s="152" t="s">
        <v>1979</v>
      </c>
      <c r="U442" s="21"/>
      <c r="V442" s="21"/>
      <c r="W442" s="21"/>
      <c r="X442" s="21"/>
      <c r="Y442" s="21"/>
      <c r="Z442" s="21"/>
      <c r="AA442" s="21"/>
      <c r="AB442" s="21"/>
      <c r="AC442" s="21"/>
      <c r="AD442" s="21"/>
      <c r="AE442" s="21"/>
      <c r="AF442" s="21"/>
      <c r="AG442" s="21"/>
      <c r="AH442" s="21"/>
      <c r="AI442" s="21"/>
    </row>
    <row r="443" spans="1:35">
      <c r="A443" s="52" t="s">
        <v>109</v>
      </c>
      <c r="B443" s="627">
        <v>2023</v>
      </c>
      <c r="C443" s="122" t="s">
        <v>641</v>
      </c>
      <c r="D443" s="294" t="s">
        <v>149</v>
      </c>
      <c r="E443" s="337" t="s">
        <v>1347</v>
      </c>
      <c r="F443" s="41" t="s">
        <v>1545</v>
      </c>
      <c r="G443" s="627" t="s">
        <v>299</v>
      </c>
      <c r="H443" s="294" t="s">
        <v>859</v>
      </c>
      <c r="I443" s="627" t="s">
        <v>473</v>
      </c>
      <c r="J443" s="627" t="s">
        <v>197</v>
      </c>
      <c r="K443" s="122" t="s">
        <v>758</v>
      </c>
      <c r="L443" s="294" t="s">
        <v>1871</v>
      </c>
      <c r="M443" s="294">
        <v>0</v>
      </c>
      <c r="N443" s="294" t="s">
        <v>859</v>
      </c>
      <c r="O443" s="41" t="s">
        <v>1980</v>
      </c>
      <c r="P443" s="334">
        <v>0</v>
      </c>
      <c r="Q443" s="334">
        <v>0</v>
      </c>
      <c r="R443" s="158" t="e">
        <f t="shared" si="16"/>
        <v>#DIV/0!</v>
      </c>
      <c r="S443" s="106" t="e">
        <f t="shared" si="17"/>
        <v>#DIV/0!</v>
      </c>
      <c r="T443" s="152" t="s">
        <v>1979</v>
      </c>
      <c r="U443" s="21"/>
      <c r="V443" s="21"/>
      <c r="W443" s="21"/>
      <c r="X443" s="21"/>
      <c r="Y443" s="21"/>
      <c r="Z443" s="21"/>
      <c r="AA443" s="21"/>
      <c r="AB443" s="21"/>
      <c r="AC443" s="21"/>
      <c r="AD443" s="21"/>
      <c r="AE443" s="21"/>
      <c r="AF443" s="21"/>
      <c r="AG443" s="21"/>
      <c r="AH443" s="21"/>
      <c r="AI443" s="21"/>
    </row>
    <row r="444" spans="1:35">
      <c r="A444" s="52" t="s">
        <v>109</v>
      </c>
      <c r="B444" s="627">
        <v>2023</v>
      </c>
      <c r="C444" s="122" t="s">
        <v>641</v>
      </c>
      <c r="D444" s="294" t="s">
        <v>149</v>
      </c>
      <c r="E444" s="337" t="s">
        <v>1347</v>
      </c>
      <c r="F444" s="41" t="s">
        <v>1545</v>
      </c>
      <c r="G444" s="627" t="s">
        <v>301</v>
      </c>
      <c r="H444" s="294" t="s">
        <v>859</v>
      </c>
      <c r="I444" s="627" t="s">
        <v>473</v>
      </c>
      <c r="J444" s="627" t="s">
        <v>197</v>
      </c>
      <c r="K444" s="122" t="s">
        <v>758</v>
      </c>
      <c r="L444" s="294" t="s">
        <v>1871</v>
      </c>
      <c r="M444" s="294">
        <v>0</v>
      </c>
      <c r="N444" s="294" t="s">
        <v>859</v>
      </c>
      <c r="O444" s="41" t="s">
        <v>1980</v>
      </c>
      <c r="P444" s="334">
        <v>0</v>
      </c>
      <c r="Q444" s="334">
        <v>0</v>
      </c>
      <c r="R444" s="158" t="e">
        <f t="shared" si="16"/>
        <v>#DIV/0!</v>
      </c>
      <c r="S444" s="106" t="e">
        <f t="shared" si="17"/>
        <v>#DIV/0!</v>
      </c>
      <c r="T444" s="152" t="s">
        <v>1979</v>
      </c>
      <c r="U444" s="21"/>
      <c r="V444" s="21"/>
      <c r="W444" s="21"/>
      <c r="X444" s="21"/>
      <c r="Y444" s="21"/>
      <c r="Z444" s="21"/>
      <c r="AA444" s="21"/>
      <c r="AB444" s="21"/>
      <c r="AC444" s="21"/>
      <c r="AD444" s="21"/>
      <c r="AE444" s="21"/>
      <c r="AF444" s="21"/>
      <c r="AG444" s="21"/>
      <c r="AH444" s="21"/>
      <c r="AI444" s="21"/>
    </row>
    <row r="445" spans="1:35">
      <c r="A445" s="52" t="s">
        <v>109</v>
      </c>
      <c r="B445" s="627">
        <v>2023</v>
      </c>
      <c r="C445" s="122" t="s">
        <v>641</v>
      </c>
      <c r="D445" s="294" t="s">
        <v>149</v>
      </c>
      <c r="E445" s="337" t="s">
        <v>1347</v>
      </c>
      <c r="F445" s="41" t="s">
        <v>1545</v>
      </c>
      <c r="G445" s="627" t="s">
        <v>1874</v>
      </c>
      <c r="H445" s="294" t="s">
        <v>859</v>
      </c>
      <c r="I445" s="627" t="s">
        <v>473</v>
      </c>
      <c r="J445" s="627" t="s">
        <v>197</v>
      </c>
      <c r="K445" s="122" t="s">
        <v>758</v>
      </c>
      <c r="L445" s="294" t="s">
        <v>1871</v>
      </c>
      <c r="M445" s="294">
        <v>0</v>
      </c>
      <c r="N445" s="294" t="s">
        <v>859</v>
      </c>
      <c r="O445" s="41" t="s">
        <v>1980</v>
      </c>
      <c r="P445" s="334">
        <v>0</v>
      </c>
      <c r="Q445" s="334">
        <v>0</v>
      </c>
      <c r="R445" s="158" t="e">
        <f t="shared" si="16"/>
        <v>#DIV/0!</v>
      </c>
      <c r="S445" s="106" t="e">
        <f t="shared" si="17"/>
        <v>#DIV/0!</v>
      </c>
      <c r="T445" s="152" t="s">
        <v>1979</v>
      </c>
      <c r="U445" s="21"/>
      <c r="V445" s="21"/>
      <c r="W445" s="21"/>
      <c r="X445" s="21"/>
      <c r="Y445" s="21"/>
      <c r="Z445" s="21"/>
      <c r="AA445" s="21"/>
      <c r="AB445" s="21"/>
      <c r="AC445" s="21"/>
      <c r="AD445" s="21"/>
      <c r="AE445" s="21"/>
      <c r="AF445" s="21"/>
      <c r="AG445" s="21"/>
      <c r="AH445" s="21"/>
      <c r="AI445" s="21"/>
    </row>
    <row r="446" spans="1:35">
      <c r="A446" s="52" t="s">
        <v>109</v>
      </c>
      <c r="B446" s="627">
        <v>2023</v>
      </c>
      <c r="C446" s="122" t="s">
        <v>641</v>
      </c>
      <c r="D446" s="294" t="s">
        <v>149</v>
      </c>
      <c r="E446" s="337" t="s">
        <v>1347</v>
      </c>
      <c r="F446" s="41" t="s">
        <v>1545</v>
      </c>
      <c r="G446" s="627" t="s">
        <v>1891</v>
      </c>
      <c r="H446" s="294" t="s">
        <v>859</v>
      </c>
      <c r="I446" s="627" t="s">
        <v>473</v>
      </c>
      <c r="J446" s="627" t="s">
        <v>197</v>
      </c>
      <c r="K446" s="122" t="s">
        <v>758</v>
      </c>
      <c r="L446" s="294" t="s">
        <v>1871</v>
      </c>
      <c r="M446" s="294">
        <v>0</v>
      </c>
      <c r="N446" s="294" t="s">
        <v>859</v>
      </c>
      <c r="O446" s="41" t="s">
        <v>1981</v>
      </c>
      <c r="P446" s="334">
        <v>0</v>
      </c>
      <c r="Q446" s="334">
        <v>0</v>
      </c>
      <c r="R446" s="158" t="e">
        <f t="shared" si="16"/>
        <v>#DIV/0!</v>
      </c>
      <c r="S446" s="106" t="e">
        <f t="shared" si="17"/>
        <v>#DIV/0!</v>
      </c>
      <c r="T446" s="152" t="s">
        <v>1993</v>
      </c>
      <c r="U446" s="21"/>
      <c r="V446" s="21"/>
      <c r="W446" s="21"/>
      <c r="X446" s="21"/>
      <c r="Y446" s="21"/>
      <c r="Z446" s="21"/>
      <c r="AA446" s="21"/>
      <c r="AB446" s="21"/>
      <c r="AC446" s="21"/>
      <c r="AD446" s="21"/>
      <c r="AE446" s="21"/>
      <c r="AF446" s="21"/>
      <c r="AG446" s="21"/>
      <c r="AH446" s="21"/>
      <c r="AI446" s="21"/>
    </row>
    <row r="447" spans="1:35">
      <c r="A447" s="52" t="s">
        <v>109</v>
      </c>
      <c r="B447" s="627">
        <v>2023</v>
      </c>
      <c r="C447" s="122" t="s">
        <v>641</v>
      </c>
      <c r="D447" s="294" t="s">
        <v>149</v>
      </c>
      <c r="E447" s="337" t="s">
        <v>1347</v>
      </c>
      <c r="F447" s="41" t="s">
        <v>1545</v>
      </c>
      <c r="G447" s="627" t="s">
        <v>297</v>
      </c>
      <c r="H447" s="294" t="s">
        <v>859</v>
      </c>
      <c r="I447" s="627" t="s">
        <v>473</v>
      </c>
      <c r="J447" s="627" t="s">
        <v>197</v>
      </c>
      <c r="K447" s="122" t="s">
        <v>758</v>
      </c>
      <c r="L447" s="294" t="s">
        <v>1871</v>
      </c>
      <c r="M447" s="294">
        <v>0</v>
      </c>
      <c r="N447" s="294" t="s">
        <v>859</v>
      </c>
      <c r="O447" s="41" t="s">
        <v>1982</v>
      </c>
      <c r="P447" s="334">
        <v>0</v>
      </c>
      <c r="Q447" s="334">
        <v>0</v>
      </c>
      <c r="R447" s="158" t="e">
        <f t="shared" si="16"/>
        <v>#DIV/0!</v>
      </c>
      <c r="S447" s="106" t="e">
        <f t="shared" si="17"/>
        <v>#DIV/0!</v>
      </c>
      <c r="T447" s="152" t="s">
        <v>1979</v>
      </c>
      <c r="U447" s="21"/>
      <c r="V447" s="21"/>
      <c r="W447" s="21"/>
      <c r="X447" s="21"/>
      <c r="Y447" s="21"/>
      <c r="Z447" s="21"/>
      <c r="AA447" s="21"/>
      <c r="AB447" s="21"/>
      <c r="AC447" s="21"/>
      <c r="AD447" s="21"/>
      <c r="AE447" s="21"/>
      <c r="AF447" s="21"/>
      <c r="AG447" s="21"/>
      <c r="AH447" s="21"/>
      <c r="AI447" s="21"/>
    </row>
    <row r="448" spans="1:35">
      <c r="A448" s="52" t="s">
        <v>109</v>
      </c>
      <c r="B448" s="627">
        <v>2023</v>
      </c>
      <c r="C448" s="122" t="s">
        <v>641</v>
      </c>
      <c r="D448" s="294" t="s">
        <v>149</v>
      </c>
      <c r="E448" s="337" t="s">
        <v>1347</v>
      </c>
      <c r="F448" s="41" t="s">
        <v>1545</v>
      </c>
      <c r="G448" s="627" t="s">
        <v>299</v>
      </c>
      <c r="H448" s="294" t="s">
        <v>859</v>
      </c>
      <c r="I448" s="627" t="s">
        <v>473</v>
      </c>
      <c r="J448" s="627" t="s">
        <v>197</v>
      </c>
      <c r="K448" s="122" t="s">
        <v>758</v>
      </c>
      <c r="L448" s="294" t="s">
        <v>1871</v>
      </c>
      <c r="M448" s="294">
        <v>0</v>
      </c>
      <c r="N448" s="294" t="s">
        <v>859</v>
      </c>
      <c r="O448" s="41" t="s">
        <v>1982</v>
      </c>
      <c r="P448" s="334">
        <v>0</v>
      </c>
      <c r="Q448" s="334">
        <v>0</v>
      </c>
      <c r="R448" s="158" t="e">
        <f t="shared" si="16"/>
        <v>#DIV/0!</v>
      </c>
      <c r="S448" s="106" t="e">
        <f t="shared" si="17"/>
        <v>#DIV/0!</v>
      </c>
      <c r="T448" s="152" t="s">
        <v>1979</v>
      </c>
      <c r="U448" s="21"/>
      <c r="V448" s="21"/>
      <c r="W448" s="21"/>
      <c r="X448" s="21"/>
      <c r="Y448" s="21"/>
      <c r="Z448" s="21"/>
      <c r="AA448" s="21"/>
      <c r="AB448" s="21"/>
      <c r="AC448" s="21"/>
      <c r="AD448" s="21"/>
      <c r="AE448" s="21"/>
      <c r="AF448" s="21"/>
      <c r="AG448" s="21"/>
      <c r="AH448" s="21"/>
      <c r="AI448" s="21"/>
    </row>
    <row r="449" spans="1:35">
      <c r="A449" s="52" t="s">
        <v>109</v>
      </c>
      <c r="B449" s="627">
        <v>2023</v>
      </c>
      <c r="C449" s="122" t="s">
        <v>641</v>
      </c>
      <c r="D449" s="294" t="s">
        <v>149</v>
      </c>
      <c r="E449" s="337" t="s">
        <v>1347</v>
      </c>
      <c r="F449" s="41" t="s">
        <v>1545</v>
      </c>
      <c r="G449" s="627" t="s">
        <v>301</v>
      </c>
      <c r="H449" s="294" t="s">
        <v>859</v>
      </c>
      <c r="I449" s="627" t="s">
        <v>473</v>
      </c>
      <c r="J449" s="627" t="s">
        <v>197</v>
      </c>
      <c r="K449" s="122" t="s">
        <v>758</v>
      </c>
      <c r="L449" s="294" t="s">
        <v>1871</v>
      </c>
      <c r="M449" s="294">
        <v>0</v>
      </c>
      <c r="N449" s="294" t="s">
        <v>859</v>
      </c>
      <c r="O449" s="41" t="s">
        <v>1982</v>
      </c>
      <c r="P449" s="334">
        <v>0</v>
      </c>
      <c r="Q449" s="334">
        <v>0</v>
      </c>
      <c r="R449" s="158" t="e">
        <f t="shared" si="16"/>
        <v>#DIV/0!</v>
      </c>
      <c r="S449" s="106" t="e">
        <f t="shared" si="17"/>
        <v>#DIV/0!</v>
      </c>
      <c r="T449" s="152" t="s">
        <v>1979</v>
      </c>
      <c r="U449" s="21"/>
      <c r="V449" s="21"/>
      <c r="W449" s="21"/>
      <c r="X449" s="21"/>
      <c r="Y449" s="21"/>
      <c r="Z449" s="21"/>
      <c r="AA449" s="21"/>
      <c r="AB449" s="21"/>
      <c r="AC449" s="21"/>
      <c r="AD449" s="21"/>
      <c r="AE449" s="21"/>
      <c r="AF449" s="21"/>
      <c r="AG449" s="21"/>
      <c r="AH449" s="21"/>
      <c r="AI449" s="21"/>
    </row>
    <row r="450" spans="1:35">
      <c r="A450" s="52" t="s">
        <v>109</v>
      </c>
      <c r="B450" s="627">
        <v>2023</v>
      </c>
      <c r="C450" s="122" t="s">
        <v>641</v>
      </c>
      <c r="D450" s="294" t="s">
        <v>149</v>
      </c>
      <c r="E450" s="337" t="s">
        <v>1347</v>
      </c>
      <c r="F450" s="41" t="s">
        <v>1545</v>
      </c>
      <c r="G450" s="627" t="s">
        <v>1874</v>
      </c>
      <c r="H450" s="294" t="s">
        <v>859</v>
      </c>
      <c r="I450" s="627" t="s">
        <v>473</v>
      </c>
      <c r="J450" s="627" t="s">
        <v>197</v>
      </c>
      <c r="K450" s="122" t="s">
        <v>758</v>
      </c>
      <c r="L450" s="294" t="s">
        <v>1871</v>
      </c>
      <c r="M450" s="294">
        <v>0</v>
      </c>
      <c r="N450" s="294" t="s">
        <v>859</v>
      </c>
      <c r="O450" s="41" t="s">
        <v>1982</v>
      </c>
      <c r="P450" s="334">
        <v>0</v>
      </c>
      <c r="Q450" s="334">
        <v>0</v>
      </c>
      <c r="R450" s="158" t="e">
        <f t="shared" si="16"/>
        <v>#DIV/0!</v>
      </c>
      <c r="S450" s="106" t="e">
        <f t="shared" si="17"/>
        <v>#DIV/0!</v>
      </c>
      <c r="T450" s="152" t="s">
        <v>1979</v>
      </c>
      <c r="U450" s="21"/>
      <c r="V450" s="21"/>
      <c r="W450" s="21"/>
      <c r="X450" s="21"/>
      <c r="Y450" s="21"/>
      <c r="Z450" s="21"/>
      <c r="AA450" s="21"/>
      <c r="AB450" s="21"/>
      <c r="AC450" s="21"/>
      <c r="AD450" s="21"/>
      <c r="AE450" s="21"/>
      <c r="AF450" s="21"/>
      <c r="AG450" s="21"/>
      <c r="AH450" s="21"/>
      <c r="AI450" s="21"/>
    </row>
    <row r="451" spans="1:35">
      <c r="A451" s="52" t="s">
        <v>109</v>
      </c>
      <c r="B451" s="627">
        <v>2023</v>
      </c>
      <c r="C451" s="122" t="s">
        <v>641</v>
      </c>
      <c r="D451" s="294" t="s">
        <v>149</v>
      </c>
      <c r="E451" s="337" t="s">
        <v>1347</v>
      </c>
      <c r="F451" s="41" t="s">
        <v>1545</v>
      </c>
      <c r="G451" s="627" t="s">
        <v>1891</v>
      </c>
      <c r="H451" s="294" t="s">
        <v>859</v>
      </c>
      <c r="I451" s="627" t="s">
        <v>473</v>
      </c>
      <c r="J451" s="627" t="s">
        <v>197</v>
      </c>
      <c r="K451" s="122" t="s">
        <v>758</v>
      </c>
      <c r="L451" s="294" t="s">
        <v>1871</v>
      </c>
      <c r="M451" s="294">
        <v>0</v>
      </c>
      <c r="N451" s="294" t="s">
        <v>859</v>
      </c>
      <c r="O451" s="41" t="s">
        <v>1983</v>
      </c>
      <c r="P451" s="334">
        <v>0</v>
      </c>
      <c r="Q451" s="334">
        <v>0</v>
      </c>
      <c r="R451" s="158" t="e">
        <f t="shared" si="16"/>
        <v>#DIV/0!</v>
      </c>
      <c r="S451" s="106" t="e">
        <f t="shared" si="17"/>
        <v>#DIV/0!</v>
      </c>
      <c r="T451" s="152" t="s">
        <v>1993</v>
      </c>
      <c r="U451" s="21"/>
      <c r="V451" s="21"/>
      <c r="W451" s="21"/>
      <c r="X451" s="21"/>
      <c r="Y451" s="21"/>
      <c r="Z451" s="21"/>
      <c r="AA451" s="21"/>
      <c r="AB451" s="21"/>
      <c r="AC451" s="21"/>
      <c r="AD451" s="21"/>
      <c r="AE451" s="21"/>
      <c r="AF451" s="21"/>
      <c r="AG451" s="21"/>
      <c r="AH451" s="21"/>
      <c r="AI451" s="21"/>
    </row>
    <row r="452" spans="1:35">
      <c r="A452" s="52" t="s">
        <v>109</v>
      </c>
      <c r="B452" s="627">
        <v>2023</v>
      </c>
      <c r="C452" s="122" t="s">
        <v>641</v>
      </c>
      <c r="D452" s="294" t="s">
        <v>149</v>
      </c>
      <c r="E452" s="337" t="s">
        <v>1347</v>
      </c>
      <c r="F452" s="41" t="s">
        <v>1545</v>
      </c>
      <c r="G452" s="627" t="s">
        <v>297</v>
      </c>
      <c r="H452" s="294" t="s">
        <v>859</v>
      </c>
      <c r="I452" s="627" t="s">
        <v>473</v>
      </c>
      <c r="J452" s="627" t="s">
        <v>197</v>
      </c>
      <c r="K452" s="39" t="s">
        <v>749</v>
      </c>
      <c r="L452" s="294" t="s">
        <v>1871</v>
      </c>
      <c r="M452" s="44" t="s">
        <v>1872</v>
      </c>
      <c r="N452" s="294" t="s">
        <v>859</v>
      </c>
      <c r="O452" s="41" t="s">
        <v>1883</v>
      </c>
      <c r="P452" s="151">
        <v>358</v>
      </c>
      <c r="Q452" s="151">
        <v>71</v>
      </c>
      <c r="R452" s="158" t="str">
        <f t="shared" si="16"/>
        <v>N/A</v>
      </c>
      <c r="S452" s="106" t="str">
        <f t="shared" si="17"/>
        <v>N/A</v>
      </c>
      <c r="T452" s="160"/>
      <c r="U452" s="21"/>
      <c r="V452" s="21"/>
      <c r="W452" s="21"/>
      <c r="X452" s="21"/>
      <c r="Y452" s="21"/>
      <c r="Z452" s="21"/>
      <c r="AA452" s="21"/>
      <c r="AB452" s="21"/>
      <c r="AC452" s="21"/>
      <c r="AD452" s="21"/>
      <c r="AE452" s="21"/>
      <c r="AF452" s="21"/>
      <c r="AG452" s="21"/>
      <c r="AH452" s="21"/>
      <c r="AI452" s="21"/>
    </row>
    <row r="453" spans="1:35">
      <c r="A453" s="52" t="s">
        <v>109</v>
      </c>
      <c r="B453" s="627">
        <v>2023</v>
      </c>
      <c r="C453" s="122" t="s">
        <v>641</v>
      </c>
      <c r="D453" s="294" t="s">
        <v>149</v>
      </c>
      <c r="E453" s="337" t="s">
        <v>1347</v>
      </c>
      <c r="F453" s="41" t="s">
        <v>1545</v>
      </c>
      <c r="G453" s="627" t="s">
        <v>299</v>
      </c>
      <c r="H453" s="294" t="s">
        <v>859</v>
      </c>
      <c r="I453" s="627" t="s">
        <v>473</v>
      </c>
      <c r="J453" s="627" t="s">
        <v>197</v>
      </c>
      <c r="K453" s="39" t="s">
        <v>749</v>
      </c>
      <c r="L453" s="294" t="s">
        <v>1871</v>
      </c>
      <c r="M453" s="44" t="s">
        <v>1872</v>
      </c>
      <c r="N453" s="294" t="s">
        <v>859</v>
      </c>
      <c r="O453" s="41" t="s">
        <v>1883</v>
      </c>
      <c r="P453" s="151">
        <v>358</v>
      </c>
      <c r="Q453" s="151">
        <v>71</v>
      </c>
      <c r="R453" s="158" t="str">
        <f t="shared" si="16"/>
        <v>N/A</v>
      </c>
      <c r="S453" s="106" t="str">
        <f t="shared" si="17"/>
        <v>N/A</v>
      </c>
      <c r="T453" s="160"/>
      <c r="U453" s="21"/>
      <c r="V453" s="21"/>
      <c r="W453" s="21"/>
      <c r="X453" s="21"/>
      <c r="Y453" s="21"/>
      <c r="Z453" s="21"/>
      <c r="AA453" s="21"/>
      <c r="AB453" s="21"/>
      <c r="AC453" s="21"/>
      <c r="AD453" s="21"/>
      <c r="AE453" s="21"/>
      <c r="AF453" s="21"/>
      <c r="AG453" s="21"/>
      <c r="AH453" s="21"/>
      <c r="AI453" s="21"/>
    </row>
    <row r="454" spans="1:35">
      <c r="A454" s="52" t="s">
        <v>109</v>
      </c>
      <c r="B454" s="627">
        <v>2023</v>
      </c>
      <c r="C454" s="122" t="s">
        <v>641</v>
      </c>
      <c r="D454" s="294" t="s">
        <v>149</v>
      </c>
      <c r="E454" s="337" t="s">
        <v>1347</v>
      </c>
      <c r="F454" s="41" t="s">
        <v>1545</v>
      </c>
      <c r="G454" s="627" t="s">
        <v>301</v>
      </c>
      <c r="H454" s="294" t="s">
        <v>859</v>
      </c>
      <c r="I454" s="627" t="s">
        <v>473</v>
      </c>
      <c r="J454" s="627" t="s">
        <v>197</v>
      </c>
      <c r="K454" s="39" t="s">
        <v>749</v>
      </c>
      <c r="L454" s="294" t="s">
        <v>1871</v>
      </c>
      <c r="M454" s="44" t="s">
        <v>1872</v>
      </c>
      <c r="N454" s="294" t="s">
        <v>859</v>
      </c>
      <c r="O454" s="41" t="s">
        <v>1883</v>
      </c>
      <c r="P454" s="151">
        <v>358</v>
      </c>
      <c r="Q454" s="151">
        <v>71</v>
      </c>
      <c r="R454" s="158" t="str">
        <f t="shared" si="16"/>
        <v>N/A</v>
      </c>
      <c r="S454" s="106" t="str">
        <f t="shared" si="17"/>
        <v>N/A</v>
      </c>
      <c r="T454" s="160"/>
      <c r="U454" s="21"/>
      <c r="V454" s="21"/>
      <c r="W454" s="21"/>
      <c r="X454" s="21"/>
      <c r="Y454" s="21"/>
      <c r="Z454" s="21"/>
      <c r="AA454" s="21"/>
      <c r="AB454" s="21"/>
      <c r="AC454" s="21"/>
      <c r="AD454" s="21"/>
      <c r="AE454" s="21"/>
      <c r="AF454" s="21"/>
      <c r="AG454" s="21"/>
      <c r="AH454" s="21"/>
      <c r="AI454" s="21"/>
    </row>
    <row r="455" spans="1:35">
      <c r="A455" s="52" t="s">
        <v>109</v>
      </c>
      <c r="B455" s="627">
        <v>2023</v>
      </c>
      <c r="C455" s="122" t="s">
        <v>641</v>
      </c>
      <c r="D455" s="294" t="s">
        <v>149</v>
      </c>
      <c r="E455" s="337" t="s">
        <v>1347</v>
      </c>
      <c r="F455" s="41" t="s">
        <v>1545</v>
      </c>
      <c r="G455" s="627" t="s">
        <v>1874</v>
      </c>
      <c r="H455" s="294" t="s">
        <v>859</v>
      </c>
      <c r="I455" s="627" t="s">
        <v>473</v>
      </c>
      <c r="J455" s="627" t="s">
        <v>197</v>
      </c>
      <c r="K455" s="39" t="s">
        <v>749</v>
      </c>
      <c r="L455" s="294" t="s">
        <v>1871</v>
      </c>
      <c r="M455" s="44" t="s">
        <v>1872</v>
      </c>
      <c r="N455" s="294" t="s">
        <v>859</v>
      </c>
      <c r="O455" s="41" t="s">
        <v>1883</v>
      </c>
      <c r="P455" s="151">
        <v>235</v>
      </c>
      <c r="Q455" s="151">
        <v>65</v>
      </c>
      <c r="R455" s="158" t="str">
        <f t="shared" si="16"/>
        <v>N/A</v>
      </c>
      <c r="S455" s="106" t="str">
        <f t="shared" si="17"/>
        <v>N/A</v>
      </c>
      <c r="T455" s="160"/>
      <c r="U455" s="21"/>
      <c r="V455" s="21"/>
      <c r="W455" s="21"/>
      <c r="X455" s="21"/>
      <c r="Y455" s="21"/>
      <c r="Z455" s="21"/>
      <c r="AA455" s="21"/>
      <c r="AB455" s="21"/>
      <c r="AC455" s="21"/>
      <c r="AD455" s="21"/>
      <c r="AE455" s="21"/>
      <c r="AF455" s="21"/>
      <c r="AG455" s="21"/>
      <c r="AH455" s="21"/>
      <c r="AI455" s="21"/>
    </row>
    <row r="456" spans="1:35">
      <c r="A456" s="52" t="s">
        <v>109</v>
      </c>
      <c r="B456" s="627">
        <v>2023</v>
      </c>
      <c r="C456" s="122" t="s">
        <v>641</v>
      </c>
      <c r="D456" s="294" t="s">
        <v>149</v>
      </c>
      <c r="E456" s="337" t="s">
        <v>1347</v>
      </c>
      <c r="F456" s="41" t="s">
        <v>1545</v>
      </c>
      <c r="G456" s="627" t="s">
        <v>1891</v>
      </c>
      <c r="H456" s="294" t="s">
        <v>859</v>
      </c>
      <c r="I456" s="627" t="s">
        <v>473</v>
      </c>
      <c r="J456" s="627" t="s">
        <v>197</v>
      </c>
      <c r="K456" s="39" t="s">
        <v>749</v>
      </c>
      <c r="L456" s="294" t="s">
        <v>1871</v>
      </c>
      <c r="M456" s="294">
        <v>0</v>
      </c>
      <c r="N456" s="294" t="s">
        <v>859</v>
      </c>
      <c r="O456" s="41" t="s">
        <v>1984</v>
      </c>
      <c r="P456" s="334">
        <v>0</v>
      </c>
      <c r="Q456" s="334">
        <v>0</v>
      </c>
      <c r="R456" s="158" t="e">
        <f t="shared" ref="R456:R519" si="20">IF(M456="N/A","N/A", P456/M456*100)</f>
        <v>#DIV/0!</v>
      </c>
      <c r="S456" s="106" t="e">
        <f t="shared" ref="S456:S519" si="21">IF(M456="N/A","N/A",IF(OR(R456&lt;90,R456&gt;150),"X",""))</f>
        <v>#DIV/0!</v>
      </c>
      <c r="T456" s="152" t="s">
        <v>1993</v>
      </c>
      <c r="U456" s="21"/>
      <c r="V456" s="21"/>
      <c r="W456" s="21"/>
      <c r="X456" s="21"/>
      <c r="Y456" s="21"/>
      <c r="Z456" s="21"/>
      <c r="AA456" s="21"/>
      <c r="AB456" s="21"/>
      <c r="AC456" s="21"/>
      <c r="AD456" s="21"/>
      <c r="AE456" s="21"/>
      <c r="AF456" s="21"/>
      <c r="AG456" s="21"/>
      <c r="AH456" s="21"/>
      <c r="AI456" s="21"/>
    </row>
    <row r="457" spans="1:35">
      <c r="A457" s="52" t="s">
        <v>109</v>
      </c>
      <c r="B457" s="627">
        <v>2023</v>
      </c>
      <c r="C457" s="122" t="s">
        <v>641</v>
      </c>
      <c r="D457" s="294" t="s">
        <v>149</v>
      </c>
      <c r="E457" s="337" t="s">
        <v>1347</v>
      </c>
      <c r="F457" s="41" t="s">
        <v>1545</v>
      </c>
      <c r="G457" s="627" t="s">
        <v>297</v>
      </c>
      <c r="H457" s="294" t="s">
        <v>14</v>
      </c>
      <c r="I457" s="627" t="s">
        <v>473</v>
      </c>
      <c r="J457" s="627" t="s">
        <v>197</v>
      </c>
      <c r="K457" s="281" t="s">
        <v>760</v>
      </c>
      <c r="L457" s="294" t="s">
        <v>1871</v>
      </c>
      <c r="M457" s="44" t="s">
        <v>1872</v>
      </c>
      <c r="N457" s="294" t="s">
        <v>859</v>
      </c>
      <c r="O457" s="41" t="s">
        <v>1895</v>
      </c>
      <c r="P457" s="151">
        <v>570</v>
      </c>
      <c r="Q457" s="151">
        <v>18</v>
      </c>
      <c r="R457" s="158" t="str">
        <f t="shared" si="20"/>
        <v>N/A</v>
      </c>
      <c r="S457" s="106" t="str">
        <f t="shared" si="21"/>
        <v>N/A</v>
      </c>
      <c r="T457" s="160"/>
      <c r="U457" s="21"/>
      <c r="V457" s="21"/>
      <c r="W457" s="21"/>
      <c r="X457" s="21"/>
      <c r="Y457" s="21"/>
      <c r="Z457" s="21"/>
      <c r="AA457" s="21"/>
      <c r="AB457" s="21"/>
      <c r="AC457" s="21"/>
      <c r="AD457" s="21"/>
      <c r="AE457" s="21"/>
      <c r="AF457" s="21"/>
      <c r="AG457" s="21"/>
      <c r="AH457" s="21"/>
      <c r="AI457" s="21"/>
    </row>
    <row r="458" spans="1:35">
      <c r="A458" s="52" t="s">
        <v>109</v>
      </c>
      <c r="B458" s="627">
        <v>2023</v>
      </c>
      <c r="C458" s="122" t="s">
        <v>641</v>
      </c>
      <c r="D458" s="294" t="s">
        <v>149</v>
      </c>
      <c r="E458" s="337" t="s">
        <v>1347</v>
      </c>
      <c r="F458" s="41" t="s">
        <v>1545</v>
      </c>
      <c r="G458" s="627" t="s">
        <v>299</v>
      </c>
      <c r="H458" s="294" t="s">
        <v>14</v>
      </c>
      <c r="I458" s="627" t="s">
        <v>473</v>
      </c>
      <c r="J458" s="627" t="s">
        <v>197</v>
      </c>
      <c r="K458" s="281" t="s">
        <v>760</v>
      </c>
      <c r="L458" s="294" t="s">
        <v>1871</v>
      </c>
      <c r="M458" s="44" t="s">
        <v>1872</v>
      </c>
      <c r="N458" s="294" t="s">
        <v>859</v>
      </c>
      <c r="O458" s="41" t="s">
        <v>1895</v>
      </c>
      <c r="P458" s="151">
        <v>571</v>
      </c>
      <c r="Q458" s="151">
        <v>18</v>
      </c>
      <c r="R458" s="158" t="str">
        <f t="shared" si="20"/>
        <v>N/A</v>
      </c>
      <c r="S458" s="106" t="str">
        <f t="shared" si="21"/>
        <v>N/A</v>
      </c>
      <c r="T458" s="160"/>
      <c r="U458" s="21"/>
      <c r="V458" s="21"/>
      <c r="W458" s="21"/>
      <c r="X458" s="21"/>
      <c r="Y458" s="21"/>
      <c r="Z458" s="21"/>
      <c r="AA458" s="21"/>
      <c r="AB458" s="21"/>
      <c r="AC458" s="21"/>
      <c r="AD458" s="21"/>
      <c r="AE458" s="21"/>
      <c r="AF458" s="21"/>
      <c r="AG458" s="21"/>
      <c r="AH458" s="21"/>
      <c r="AI458" s="21"/>
    </row>
    <row r="459" spans="1:35">
      <c r="A459" s="52" t="s">
        <v>109</v>
      </c>
      <c r="B459" s="627">
        <v>2023</v>
      </c>
      <c r="C459" s="122" t="s">
        <v>641</v>
      </c>
      <c r="D459" s="294" t="s">
        <v>149</v>
      </c>
      <c r="E459" s="337" t="s">
        <v>1347</v>
      </c>
      <c r="F459" s="41" t="s">
        <v>1545</v>
      </c>
      <c r="G459" s="627" t="s">
        <v>301</v>
      </c>
      <c r="H459" s="294" t="s">
        <v>859</v>
      </c>
      <c r="I459" s="627" t="s">
        <v>473</v>
      </c>
      <c r="J459" s="627" t="s">
        <v>197</v>
      </c>
      <c r="K459" s="281" t="s">
        <v>760</v>
      </c>
      <c r="L459" s="294" t="s">
        <v>1871</v>
      </c>
      <c r="M459" s="44" t="s">
        <v>1872</v>
      </c>
      <c r="N459" s="294" t="s">
        <v>859</v>
      </c>
      <c r="O459" s="41" t="s">
        <v>1895</v>
      </c>
      <c r="P459" s="151">
        <v>571</v>
      </c>
      <c r="Q459" s="151">
        <v>18</v>
      </c>
      <c r="R459" s="158" t="str">
        <f t="shared" si="20"/>
        <v>N/A</v>
      </c>
      <c r="S459" s="106" t="str">
        <f t="shared" si="21"/>
        <v>N/A</v>
      </c>
      <c r="T459" s="160"/>
      <c r="U459" s="21"/>
      <c r="V459" s="21"/>
      <c r="W459" s="21"/>
      <c r="X459" s="21"/>
      <c r="Y459" s="21"/>
      <c r="Z459" s="21"/>
      <c r="AA459" s="21"/>
      <c r="AB459" s="21"/>
      <c r="AC459" s="21"/>
      <c r="AD459" s="21"/>
      <c r="AE459" s="21"/>
      <c r="AF459" s="21"/>
      <c r="AG459" s="21"/>
      <c r="AH459" s="21"/>
      <c r="AI459" s="21"/>
    </row>
    <row r="460" spans="1:35">
      <c r="A460" s="52" t="s">
        <v>109</v>
      </c>
      <c r="B460" s="627">
        <v>2023</v>
      </c>
      <c r="C460" s="122" t="s">
        <v>641</v>
      </c>
      <c r="D460" s="294" t="s">
        <v>149</v>
      </c>
      <c r="E460" s="337" t="s">
        <v>1347</v>
      </c>
      <c r="F460" s="41" t="s">
        <v>1545</v>
      </c>
      <c r="G460" s="627" t="s">
        <v>1874</v>
      </c>
      <c r="H460" s="294" t="s">
        <v>859</v>
      </c>
      <c r="I460" s="627" t="s">
        <v>473</v>
      </c>
      <c r="J460" s="627" t="s">
        <v>197</v>
      </c>
      <c r="K460" s="281" t="s">
        <v>760</v>
      </c>
      <c r="L460" s="294" t="s">
        <v>1871</v>
      </c>
      <c r="M460" s="44" t="s">
        <v>1872</v>
      </c>
      <c r="N460" s="294" t="s">
        <v>859</v>
      </c>
      <c r="O460" s="41" t="s">
        <v>1895</v>
      </c>
      <c r="P460" s="151">
        <v>330</v>
      </c>
      <c r="Q460" s="151">
        <v>17</v>
      </c>
      <c r="R460" s="158" t="str">
        <f t="shared" si="20"/>
        <v>N/A</v>
      </c>
      <c r="S460" s="106" t="str">
        <f t="shared" si="21"/>
        <v>N/A</v>
      </c>
      <c r="T460" s="160"/>
      <c r="U460" s="21"/>
      <c r="V460" s="21"/>
      <c r="W460" s="21"/>
      <c r="X460" s="21"/>
      <c r="Y460" s="21"/>
      <c r="Z460" s="21"/>
      <c r="AA460" s="21"/>
      <c r="AB460" s="21"/>
      <c r="AC460" s="21"/>
      <c r="AD460" s="21"/>
      <c r="AE460" s="21"/>
      <c r="AF460" s="21"/>
      <c r="AG460" s="21"/>
      <c r="AH460" s="21"/>
      <c r="AI460" s="21"/>
    </row>
    <row r="461" spans="1:35">
      <c r="A461" s="52" t="s">
        <v>109</v>
      </c>
      <c r="B461" s="627">
        <v>2023</v>
      </c>
      <c r="C461" s="122" t="s">
        <v>641</v>
      </c>
      <c r="D461" s="294" t="s">
        <v>149</v>
      </c>
      <c r="E461" s="337" t="s">
        <v>1347</v>
      </c>
      <c r="F461" s="41" t="s">
        <v>1545</v>
      </c>
      <c r="G461" s="627" t="s">
        <v>1891</v>
      </c>
      <c r="H461" s="294" t="s">
        <v>859</v>
      </c>
      <c r="I461" s="627" t="s">
        <v>473</v>
      </c>
      <c r="J461" s="627" t="s">
        <v>197</v>
      </c>
      <c r="K461" s="281" t="s">
        <v>760</v>
      </c>
      <c r="L461" s="294" t="s">
        <v>1871</v>
      </c>
      <c r="M461" s="294">
        <v>0</v>
      </c>
      <c r="N461" s="294" t="s">
        <v>859</v>
      </c>
      <c r="O461" s="41" t="s">
        <v>1986</v>
      </c>
      <c r="P461" s="334">
        <v>0</v>
      </c>
      <c r="Q461" s="334">
        <v>0</v>
      </c>
      <c r="R461" s="158" t="e">
        <f t="shared" si="20"/>
        <v>#DIV/0!</v>
      </c>
      <c r="S461" s="106" t="e">
        <f t="shared" si="21"/>
        <v>#DIV/0!</v>
      </c>
      <c r="T461" s="152" t="s">
        <v>1993</v>
      </c>
      <c r="U461" s="21"/>
      <c r="V461" s="21"/>
      <c r="W461" s="21"/>
      <c r="X461" s="21"/>
      <c r="Y461" s="21"/>
      <c r="Z461" s="21"/>
      <c r="AA461" s="21"/>
      <c r="AB461" s="21"/>
      <c r="AC461" s="21"/>
      <c r="AD461" s="21"/>
      <c r="AE461" s="21"/>
      <c r="AF461" s="21"/>
      <c r="AG461" s="21"/>
      <c r="AH461" s="21"/>
      <c r="AI461" s="21"/>
    </row>
    <row r="462" spans="1:35">
      <c r="A462" s="52" t="s">
        <v>109</v>
      </c>
      <c r="B462" s="627">
        <v>2023</v>
      </c>
      <c r="C462" s="122" t="s">
        <v>641</v>
      </c>
      <c r="D462" s="294" t="s">
        <v>149</v>
      </c>
      <c r="E462" s="337" t="s">
        <v>1347</v>
      </c>
      <c r="F462" s="41" t="s">
        <v>1425</v>
      </c>
      <c r="G462" s="627" t="s">
        <v>297</v>
      </c>
      <c r="H462" s="294" t="s">
        <v>14</v>
      </c>
      <c r="I462" s="627" t="s">
        <v>473</v>
      </c>
      <c r="J462" s="627" t="s">
        <v>199</v>
      </c>
      <c r="K462" s="281" t="s">
        <v>1876</v>
      </c>
      <c r="L462" s="294" t="s">
        <v>1877</v>
      </c>
      <c r="M462" s="294">
        <v>600</v>
      </c>
      <c r="N462" s="294" t="s">
        <v>859</v>
      </c>
      <c r="O462" s="41"/>
      <c r="P462" s="151">
        <v>777</v>
      </c>
      <c r="Q462" s="151">
        <v>10</v>
      </c>
      <c r="R462" s="158">
        <f t="shared" si="20"/>
        <v>129.5</v>
      </c>
      <c r="S462" s="106" t="str">
        <f t="shared" si="21"/>
        <v/>
      </c>
      <c r="T462" s="160"/>
      <c r="U462" s="21"/>
      <c r="V462" s="21"/>
      <c r="W462" s="21"/>
      <c r="X462" s="21"/>
      <c r="Y462" s="21"/>
      <c r="Z462" s="21"/>
      <c r="AA462" s="21"/>
      <c r="AB462" s="21"/>
      <c r="AC462" s="21"/>
      <c r="AD462" s="21"/>
      <c r="AE462" s="21"/>
      <c r="AF462" s="21"/>
      <c r="AG462" s="21"/>
      <c r="AH462" s="21"/>
      <c r="AI462" s="21"/>
    </row>
    <row r="463" spans="1:35">
      <c r="A463" s="52" t="s">
        <v>109</v>
      </c>
      <c r="B463" s="627">
        <v>2023</v>
      </c>
      <c r="C463" s="122" t="s">
        <v>641</v>
      </c>
      <c r="D463" s="294" t="s">
        <v>149</v>
      </c>
      <c r="E463" s="337" t="s">
        <v>1347</v>
      </c>
      <c r="F463" s="41" t="s">
        <v>1425</v>
      </c>
      <c r="G463" s="627" t="s">
        <v>299</v>
      </c>
      <c r="H463" s="294" t="s">
        <v>14</v>
      </c>
      <c r="I463" s="627" t="s">
        <v>473</v>
      </c>
      <c r="J463" s="627" t="s">
        <v>199</v>
      </c>
      <c r="K463" s="281" t="s">
        <v>1876</v>
      </c>
      <c r="L463" s="294" t="s">
        <v>1877</v>
      </c>
      <c r="M463" s="294">
        <v>600</v>
      </c>
      <c r="N463" s="294" t="s">
        <v>859</v>
      </c>
      <c r="O463" s="41"/>
      <c r="P463" s="151">
        <v>777</v>
      </c>
      <c r="Q463" s="151">
        <v>10</v>
      </c>
      <c r="R463" s="158">
        <f t="shared" si="20"/>
        <v>129.5</v>
      </c>
      <c r="S463" s="106" t="str">
        <f t="shared" si="21"/>
        <v/>
      </c>
      <c r="T463" s="160"/>
      <c r="U463" s="21"/>
      <c r="V463" s="21"/>
      <c r="W463" s="21"/>
      <c r="X463" s="21"/>
      <c r="Y463" s="21"/>
      <c r="Z463" s="21"/>
      <c r="AA463" s="21"/>
      <c r="AB463" s="21"/>
      <c r="AC463" s="21"/>
      <c r="AD463" s="21"/>
      <c r="AE463" s="21"/>
      <c r="AF463" s="21"/>
      <c r="AG463" s="21"/>
      <c r="AH463" s="21"/>
      <c r="AI463" s="21"/>
    </row>
    <row r="464" spans="1:35">
      <c r="A464" s="52" t="s">
        <v>109</v>
      </c>
      <c r="B464" s="627">
        <v>2023</v>
      </c>
      <c r="C464" s="122" t="s">
        <v>641</v>
      </c>
      <c r="D464" s="294" t="s">
        <v>149</v>
      </c>
      <c r="E464" s="337" t="s">
        <v>1347</v>
      </c>
      <c r="F464" s="41" t="s">
        <v>1425</v>
      </c>
      <c r="G464" s="627" t="s">
        <v>301</v>
      </c>
      <c r="H464" s="294" t="s">
        <v>859</v>
      </c>
      <c r="I464" s="627" t="s">
        <v>473</v>
      </c>
      <c r="J464" s="627" t="s">
        <v>199</v>
      </c>
      <c r="K464" s="281" t="s">
        <v>1876</v>
      </c>
      <c r="L464" s="294" t="s">
        <v>1877</v>
      </c>
      <c r="M464" s="294">
        <v>600</v>
      </c>
      <c r="N464" s="294" t="s">
        <v>859</v>
      </c>
      <c r="O464" s="41"/>
      <c r="P464" s="151">
        <v>777</v>
      </c>
      <c r="Q464" s="151">
        <v>10</v>
      </c>
      <c r="R464" s="158">
        <f t="shared" si="20"/>
        <v>129.5</v>
      </c>
      <c r="S464" s="106" t="str">
        <f t="shared" si="21"/>
        <v/>
      </c>
      <c r="T464" s="160"/>
      <c r="U464" s="21"/>
      <c r="V464" s="21"/>
      <c r="W464" s="21"/>
      <c r="X464" s="21"/>
      <c r="Y464" s="21"/>
      <c r="Z464" s="21"/>
      <c r="AA464" s="21"/>
      <c r="AB464" s="21"/>
      <c r="AC464" s="21"/>
      <c r="AD464" s="21"/>
      <c r="AE464" s="21"/>
      <c r="AF464" s="21"/>
      <c r="AG464" s="21"/>
      <c r="AH464" s="21"/>
      <c r="AI464" s="21"/>
    </row>
    <row r="465" spans="1:35">
      <c r="A465" s="52" t="s">
        <v>109</v>
      </c>
      <c r="B465" s="627">
        <v>2023</v>
      </c>
      <c r="C465" s="122" t="s">
        <v>641</v>
      </c>
      <c r="D465" s="294" t="s">
        <v>149</v>
      </c>
      <c r="E465" s="337" t="s">
        <v>1347</v>
      </c>
      <c r="F465" s="41" t="s">
        <v>1425</v>
      </c>
      <c r="G465" s="627" t="s">
        <v>1874</v>
      </c>
      <c r="H465" s="294" t="s">
        <v>859</v>
      </c>
      <c r="I465" s="627" t="s">
        <v>473</v>
      </c>
      <c r="J465" s="627" t="s">
        <v>199</v>
      </c>
      <c r="K465" s="281" t="s">
        <v>1876</v>
      </c>
      <c r="L465" s="294" t="s">
        <v>1877</v>
      </c>
      <c r="M465" s="294">
        <v>600</v>
      </c>
      <c r="N465" s="294" t="s">
        <v>859</v>
      </c>
      <c r="O465" s="41"/>
      <c r="P465" s="151">
        <v>648</v>
      </c>
      <c r="Q465" s="151">
        <v>10</v>
      </c>
      <c r="R465" s="158">
        <f t="shared" si="20"/>
        <v>108</v>
      </c>
      <c r="S465" s="106" t="str">
        <f t="shared" si="21"/>
        <v/>
      </c>
      <c r="T465" s="160"/>
      <c r="U465" s="21"/>
      <c r="V465" s="21"/>
      <c r="W465" s="21"/>
      <c r="X465" s="21"/>
      <c r="Y465" s="21"/>
      <c r="Z465" s="21"/>
      <c r="AA465" s="21"/>
      <c r="AB465" s="21"/>
      <c r="AC465" s="21"/>
      <c r="AD465" s="21"/>
      <c r="AE465" s="21"/>
      <c r="AF465" s="21"/>
      <c r="AG465" s="21"/>
      <c r="AH465" s="21"/>
      <c r="AI465" s="21"/>
    </row>
    <row r="466" spans="1:35">
      <c r="A466" s="52" t="s">
        <v>109</v>
      </c>
      <c r="B466" s="627">
        <v>2023</v>
      </c>
      <c r="C466" s="122" t="s">
        <v>641</v>
      </c>
      <c r="D466" s="294" t="s">
        <v>149</v>
      </c>
      <c r="E466" s="337" t="s">
        <v>1347</v>
      </c>
      <c r="F466" s="41" t="s">
        <v>1425</v>
      </c>
      <c r="G466" s="627" t="s">
        <v>1891</v>
      </c>
      <c r="H466" s="294" t="s">
        <v>859</v>
      </c>
      <c r="I466" s="627" t="s">
        <v>473</v>
      </c>
      <c r="J466" s="627" t="s">
        <v>199</v>
      </c>
      <c r="K466" s="281" t="s">
        <v>1876</v>
      </c>
      <c r="L466" s="294" t="s">
        <v>1877</v>
      </c>
      <c r="M466" s="294">
        <v>0</v>
      </c>
      <c r="N466" s="294" t="s">
        <v>859</v>
      </c>
      <c r="O466" s="41" t="s">
        <v>1892</v>
      </c>
      <c r="P466" s="334">
        <v>0</v>
      </c>
      <c r="Q466" s="334">
        <v>0</v>
      </c>
      <c r="R466" s="158" t="e">
        <f t="shared" si="20"/>
        <v>#DIV/0!</v>
      </c>
      <c r="S466" s="106" t="e">
        <f t="shared" si="21"/>
        <v>#DIV/0!</v>
      </c>
      <c r="T466" s="152" t="s">
        <v>1993</v>
      </c>
      <c r="U466" s="21"/>
      <c r="V466" s="21"/>
      <c r="W466" s="21"/>
      <c r="X466" s="21"/>
      <c r="Y466" s="21"/>
      <c r="Z466" s="21"/>
      <c r="AA466" s="21"/>
      <c r="AB466" s="21"/>
      <c r="AC466" s="21"/>
      <c r="AD466" s="21"/>
      <c r="AE466" s="21"/>
      <c r="AF466" s="21"/>
      <c r="AG466" s="21"/>
      <c r="AH466" s="21"/>
      <c r="AI466" s="21"/>
    </row>
    <row r="467" spans="1:35">
      <c r="A467" s="52" t="s">
        <v>109</v>
      </c>
      <c r="B467" s="627">
        <v>2023</v>
      </c>
      <c r="C467" s="122" t="s">
        <v>641</v>
      </c>
      <c r="D467" s="294" t="s">
        <v>149</v>
      </c>
      <c r="E467" s="337" t="s">
        <v>1347</v>
      </c>
      <c r="F467" s="41" t="s">
        <v>1425</v>
      </c>
      <c r="G467" s="627" t="s">
        <v>297</v>
      </c>
      <c r="H467" s="294" t="s">
        <v>859</v>
      </c>
      <c r="I467" s="627" t="s">
        <v>473</v>
      </c>
      <c r="J467" s="627" t="s">
        <v>197</v>
      </c>
      <c r="K467" s="122" t="s">
        <v>758</v>
      </c>
      <c r="L467" s="294" t="s">
        <v>1871</v>
      </c>
      <c r="M467" s="294">
        <v>0</v>
      </c>
      <c r="N467" s="294" t="s">
        <v>859</v>
      </c>
      <c r="O467" s="41" t="s">
        <v>1982</v>
      </c>
      <c r="P467" s="334">
        <v>0</v>
      </c>
      <c r="Q467" s="334">
        <v>0</v>
      </c>
      <c r="R467" s="158" t="e">
        <f t="shared" si="20"/>
        <v>#DIV/0!</v>
      </c>
      <c r="S467" s="106" t="e">
        <f t="shared" si="21"/>
        <v>#DIV/0!</v>
      </c>
      <c r="T467" s="152" t="s">
        <v>1979</v>
      </c>
      <c r="U467" s="21"/>
      <c r="V467" s="21"/>
      <c r="W467" s="21"/>
      <c r="X467" s="21"/>
      <c r="Y467" s="21"/>
      <c r="Z467" s="21"/>
      <c r="AA467" s="21"/>
      <c r="AB467" s="21"/>
      <c r="AC467" s="21"/>
      <c r="AD467" s="21"/>
      <c r="AE467" s="21"/>
      <c r="AF467" s="21"/>
      <c r="AG467" s="21"/>
      <c r="AH467" s="21"/>
      <c r="AI467" s="21"/>
    </row>
    <row r="468" spans="1:35">
      <c r="A468" s="52" t="s">
        <v>109</v>
      </c>
      <c r="B468" s="627">
        <v>2023</v>
      </c>
      <c r="C468" s="122" t="s">
        <v>641</v>
      </c>
      <c r="D468" s="294" t="s">
        <v>149</v>
      </c>
      <c r="E468" s="337" t="s">
        <v>1347</v>
      </c>
      <c r="F468" s="41" t="s">
        <v>1425</v>
      </c>
      <c r="G468" s="627" t="s">
        <v>299</v>
      </c>
      <c r="H468" s="294" t="s">
        <v>859</v>
      </c>
      <c r="I468" s="627" t="s">
        <v>473</v>
      </c>
      <c r="J468" s="627" t="s">
        <v>197</v>
      </c>
      <c r="K468" s="122" t="s">
        <v>758</v>
      </c>
      <c r="L468" s="294" t="s">
        <v>1871</v>
      </c>
      <c r="M468" s="294">
        <v>0</v>
      </c>
      <c r="N468" s="294" t="s">
        <v>859</v>
      </c>
      <c r="O468" s="41" t="s">
        <v>1982</v>
      </c>
      <c r="P468" s="334">
        <v>0</v>
      </c>
      <c r="Q468" s="334">
        <v>0</v>
      </c>
      <c r="R468" s="158" t="e">
        <f t="shared" si="20"/>
        <v>#DIV/0!</v>
      </c>
      <c r="S468" s="106" t="e">
        <f t="shared" si="21"/>
        <v>#DIV/0!</v>
      </c>
      <c r="T468" s="152" t="s">
        <v>1979</v>
      </c>
      <c r="U468" s="21"/>
      <c r="V468" s="21"/>
      <c r="W468" s="21"/>
      <c r="X468" s="21"/>
      <c r="Y468" s="21"/>
      <c r="Z468" s="21"/>
      <c r="AA468" s="21"/>
      <c r="AB468" s="21"/>
      <c r="AC468" s="21"/>
      <c r="AD468" s="21"/>
      <c r="AE468" s="21"/>
      <c r="AF468" s="21"/>
      <c r="AG468" s="21"/>
      <c r="AH468" s="21"/>
      <c r="AI468" s="21"/>
    </row>
    <row r="469" spans="1:35">
      <c r="A469" s="52" t="s">
        <v>109</v>
      </c>
      <c r="B469" s="627">
        <v>2023</v>
      </c>
      <c r="C469" s="122" t="s">
        <v>641</v>
      </c>
      <c r="D469" s="294" t="s">
        <v>149</v>
      </c>
      <c r="E469" s="337" t="s">
        <v>1347</v>
      </c>
      <c r="F469" s="41" t="s">
        <v>1425</v>
      </c>
      <c r="G469" s="627" t="s">
        <v>301</v>
      </c>
      <c r="H469" s="294" t="s">
        <v>859</v>
      </c>
      <c r="I469" s="627" t="s">
        <v>473</v>
      </c>
      <c r="J469" s="627" t="s">
        <v>197</v>
      </c>
      <c r="K469" s="122" t="s">
        <v>758</v>
      </c>
      <c r="L469" s="294" t="s">
        <v>1871</v>
      </c>
      <c r="M469" s="294">
        <v>0</v>
      </c>
      <c r="N469" s="294" t="s">
        <v>859</v>
      </c>
      <c r="O469" s="41" t="s">
        <v>1982</v>
      </c>
      <c r="P469" s="334">
        <v>0</v>
      </c>
      <c r="Q469" s="334">
        <v>0</v>
      </c>
      <c r="R469" s="158" t="e">
        <f t="shared" si="20"/>
        <v>#DIV/0!</v>
      </c>
      <c r="S469" s="106" t="e">
        <f t="shared" si="21"/>
        <v>#DIV/0!</v>
      </c>
      <c r="T469" s="152" t="s">
        <v>1979</v>
      </c>
      <c r="U469" s="21"/>
      <c r="V469" s="21"/>
      <c r="W469" s="21"/>
      <c r="X469" s="21"/>
      <c r="Y469" s="21"/>
      <c r="Z469" s="21"/>
      <c r="AA469" s="21"/>
      <c r="AB469" s="21"/>
      <c r="AC469" s="21"/>
      <c r="AD469" s="21"/>
      <c r="AE469" s="21"/>
      <c r="AF469" s="21"/>
      <c r="AG469" s="21"/>
      <c r="AH469" s="21"/>
      <c r="AI469" s="21"/>
    </row>
    <row r="470" spans="1:35">
      <c r="A470" s="52" t="s">
        <v>109</v>
      </c>
      <c r="B470" s="627">
        <v>2023</v>
      </c>
      <c r="C470" s="122" t="s">
        <v>641</v>
      </c>
      <c r="D470" s="294" t="s">
        <v>149</v>
      </c>
      <c r="E470" s="337" t="s">
        <v>1347</v>
      </c>
      <c r="F470" s="41" t="s">
        <v>1425</v>
      </c>
      <c r="G470" s="627" t="s">
        <v>1874</v>
      </c>
      <c r="H470" s="294" t="s">
        <v>859</v>
      </c>
      <c r="I470" s="627" t="s">
        <v>473</v>
      </c>
      <c r="J470" s="627" t="s">
        <v>197</v>
      </c>
      <c r="K470" s="122" t="s">
        <v>758</v>
      </c>
      <c r="L470" s="294" t="s">
        <v>1871</v>
      </c>
      <c r="M470" s="294">
        <v>0</v>
      </c>
      <c r="N470" s="294" t="s">
        <v>859</v>
      </c>
      <c r="O470" s="41" t="s">
        <v>1982</v>
      </c>
      <c r="P470" s="334">
        <v>0</v>
      </c>
      <c r="Q470" s="334">
        <v>0</v>
      </c>
      <c r="R470" s="158" t="e">
        <f t="shared" si="20"/>
        <v>#DIV/0!</v>
      </c>
      <c r="S470" s="106" t="e">
        <f t="shared" si="21"/>
        <v>#DIV/0!</v>
      </c>
      <c r="T470" s="152" t="s">
        <v>1979</v>
      </c>
      <c r="U470" s="21"/>
      <c r="V470" s="21"/>
      <c r="W470" s="21"/>
      <c r="X470" s="21"/>
      <c r="Y470" s="21"/>
      <c r="Z470" s="21"/>
      <c r="AA470" s="21"/>
      <c r="AB470" s="21"/>
      <c r="AC470" s="21"/>
      <c r="AD470" s="21"/>
      <c r="AE470" s="21"/>
      <c r="AF470" s="21"/>
      <c r="AG470" s="21"/>
      <c r="AH470" s="21"/>
      <c r="AI470" s="21"/>
    </row>
    <row r="471" spans="1:35">
      <c r="A471" s="52" t="s">
        <v>109</v>
      </c>
      <c r="B471" s="627">
        <v>2023</v>
      </c>
      <c r="C471" s="122" t="s">
        <v>641</v>
      </c>
      <c r="D471" s="294" t="s">
        <v>149</v>
      </c>
      <c r="E471" s="337" t="s">
        <v>1347</v>
      </c>
      <c r="F471" s="41" t="s">
        <v>1425</v>
      </c>
      <c r="G471" s="627" t="s">
        <v>1891</v>
      </c>
      <c r="H471" s="294" t="s">
        <v>859</v>
      </c>
      <c r="I471" s="627" t="s">
        <v>473</v>
      </c>
      <c r="J471" s="627" t="s">
        <v>197</v>
      </c>
      <c r="K471" s="122" t="s">
        <v>758</v>
      </c>
      <c r="L471" s="294" t="s">
        <v>1871</v>
      </c>
      <c r="M471" s="294">
        <v>0</v>
      </c>
      <c r="N471" s="294" t="s">
        <v>859</v>
      </c>
      <c r="O471" s="41" t="s">
        <v>1983</v>
      </c>
      <c r="P471" s="334">
        <v>0</v>
      </c>
      <c r="Q471" s="334">
        <v>0</v>
      </c>
      <c r="R471" s="158" t="e">
        <f t="shared" si="20"/>
        <v>#DIV/0!</v>
      </c>
      <c r="S471" s="106" t="e">
        <f t="shared" si="21"/>
        <v>#DIV/0!</v>
      </c>
      <c r="T471" s="152" t="s">
        <v>1993</v>
      </c>
      <c r="U471" s="21"/>
      <c r="V471" s="21"/>
      <c r="W471" s="21"/>
      <c r="X471" s="21"/>
      <c r="Y471" s="21"/>
      <c r="Z471" s="21"/>
      <c r="AA471" s="21"/>
      <c r="AB471" s="21"/>
      <c r="AC471" s="21"/>
      <c r="AD471" s="21"/>
      <c r="AE471" s="21"/>
      <c r="AF471" s="21"/>
      <c r="AG471" s="21"/>
      <c r="AH471" s="21"/>
      <c r="AI471" s="21"/>
    </row>
    <row r="472" spans="1:35">
      <c r="A472" s="52" t="s">
        <v>109</v>
      </c>
      <c r="B472" s="627">
        <v>2023</v>
      </c>
      <c r="C472" s="122" t="s">
        <v>641</v>
      </c>
      <c r="D472" s="294" t="s">
        <v>149</v>
      </c>
      <c r="E472" s="337" t="s">
        <v>1347</v>
      </c>
      <c r="F472" s="41" t="s">
        <v>1425</v>
      </c>
      <c r="G472" s="627" t="s">
        <v>297</v>
      </c>
      <c r="H472" s="294" t="s">
        <v>859</v>
      </c>
      <c r="I472" s="627" t="s">
        <v>473</v>
      </c>
      <c r="J472" s="627" t="s">
        <v>197</v>
      </c>
      <c r="K472" s="39" t="s">
        <v>749</v>
      </c>
      <c r="L472" s="294" t="s">
        <v>1871</v>
      </c>
      <c r="M472" s="44" t="s">
        <v>1872</v>
      </c>
      <c r="N472" s="294" t="s">
        <v>859</v>
      </c>
      <c r="O472" s="41" t="s">
        <v>1883</v>
      </c>
      <c r="P472" s="334">
        <v>335</v>
      </c>
      <c r="Q472" s="334">
        <v>13</v>
      </c>
      <c r="R472" s="158" t="str">
        <f t="shared" si="20"/>
        <v>N/A</v>
      </c>
      <c r="S472" s="106" t="str">
        <f t="shared" si="21"/>
        <v>N/A</v>
      </c>
      <c r="T472" s="160"/>
      <c r="U472" s="21"/>
      <c r="V472" s="21"/>
      <c r="W472" s="21"/>
      <c r="X472" s="21"/>
      <c r="Y472" s="21"/>
      <c r="Z472" s="21"/>
      <c r="AA472" s="21"/>
      <c r="AB472" s="21"/>
      <c r="AC472" s="21"/>
      <c r="AD472" s="21"/>
      <c r="AE472" s="21"/>
      <c r="AF472" s="21"/>
      <c r="AG472" s="21"/>
      <c r="AH472" s="21"/>
      <c r="AI472" s="21"/>
    </row>
    <row r="473" spans="1:35">
      <c r="A473" s="52" t="s">
        <v>109</v>
      </c>
      <c r="B473" s="627">
        <v>2023</v>
      </c>
      <c r="C473" s="122" t="s">
        <v>641</v>
      </c>
      <c r="D473" s="294" t="s">
        <v>149</v>
      </c>
      <c r="E473" s="337" t="s">
        <v>1347</v>
      </c>
      <c r="F473" s="41" t="s">
        <v>1425</v>
      </c>
      <c r="G473" s="627" t="s">
        <v>299</v>
      </c>
      <c r="H473" s="294" t="s">
        <v>859</v>
      </c>
      <c r="I473" s="627" t="s">
        <v>473</v>
      </c>
      <c r="J473" s="627" t="s">
        <v>197</v>
      </c>
      <c r="K473" s="39" t="s">
        <v>749</v>
      </c>
      <c r="L473" s="294" t="s">
        <v>1871</v>
      </c>
      <c r="M473" s="44" t="s">
        <v>1872</v>
      </c>
      <c r="N473" s="294" t="s">
        <v>859</v>
      </c>
      <c r="O473" s="41" t="s">
        <v>1883</v>
      </c>
      <c r="P473" s="334">
        <v>336</v>
      </c>
      <c r="Q473" s="334">
        <v>13</v>
      </c>
      <c r="R473" s="158" t="str">
        <f t="shared" si="20"/>
        <v>N/A</v>
      </c>
      <c r="S473" s="106" t="str">
        <f t="shared" si="21"/>
        <v>N/A</v>
      </c>
      <c r="T473" s="160"/>
      <c r="U473" s="21"/>
      <c r="V473" s="21"/>
      <c r="W473" s="21"/>
      <c r="X473" s="21"/>
      <c r="Y473" s="21"/>
      <c r="Z473" s="21"/>
      <c r="AA473" s="21"/>
      <c r="AB473" s="21"/>
      <c r="AC473" s="21"/>
      <c r="AD473" s="21"/>
      <c r="AE473" s="21"/>
      <c r="AF473" s="21"/>
      <c r="AG473" s="21"/>
      <c r="AH473" s="21"/>
      <c r="AI473" s="21"/>
    </row>
    <row r="474" spans="1:35">
      <c r="A474" s="52" t="s">
        <v>109</v>
      </c>
      <c r="B474" s="627">
        <v>2023</v>
      </c>
      <c r="C474" s="122" t="s">
        <v>641</v>
      </c>
      <c r="D474" s="294" t="s">
        <v>149</v>
      </c>
      <c r="E474" s="337" t="s">
        <v>1347</v>
      </c>
      <c r="F474" s="41" t="s">
        <v>1425</v>
      </c>
      <c r="G474" s="627" t="s">
        <v>301</v>
      </c>
      <c r="H474" s="294" t="s">
        <v>859</v>
      </c>
      <c r="I474" s="627" t="s">
        <v>473</v>
      </c>
      <c r="J474" s="627" t="s">
        <v>197</v>
      </c>
      <c r="K474" s="39" t="s">
        <v>749</v>
      </c>
      <c r="L474" s="294" t="s">
        <v>1871</v>
      </c>
      <c r="M474" s="44" t="s">
        <v>1872</v>
      </c>
      <c r="N474" s="294" t="s">
        <v>859</v>
      </c>
      <c r="O474" s="41" t="s">
        <v>1883</v>
      </c>
      <c r="P474" s="334">
        <v>336</v>
      </c>
      <c r="Q474" s="334">
        <v>13</v>
      </c>
      <c r="R474" s="158" t="str">
        <f t="shared" si="20"/>
        <v>N/A</v>
      </c>
      <c r="S474" s="106" t="str">
        <f t="shared" si="21"/>
        <v>N/A</v>
      </c>
      <c r="T474" s="160"/>
      <c r="U474" s="21"/>
      <c r="V474" s="21"/>
      <c r="W474" s="21"/>
      <c r="X474" s="21"/>
      <c r="Y474" s="21"/>
      <c r="Z474" s="21"/>
      <c r="AA474" s="21"/>
      <c r="AB474" s="21"/>
      <c r="AC474" s="21"/>
      <c r="AD474" s="21"/>
      <c r="AE474" s="21"/>
      <c r="AF474" s="21"/>
      <c r="AG474" s="21"/>
      <c r="AH474" s="21"/>
      <c r="AI474" s="21"/>
    </row>
    <row r="475" spans="1:35">
      <c r="A475" s="52" t="s">
        <v>109</v>
      </c>
      <c r="B475" s="627">
        <v>2023</v>
      </c>
      <c r="C475" s="122" t="s">
        <v>641</v>
      </c>
      <c r="D475" s="294" t="s">
        <v>149</v>
      </c>
      <c r="E475" s="337" t="s">
        <v>1347</v>
      </c>
      <c r="F475" s="41" t="s">
        <v>1425</v>
      </c>
      <c r="G475" s="627" t="s">
        <v>1874</v>
      </c>
      <c r="H475" s="294" t="s">
        <v>859</v>
      </c>
      <c r="I475" s="627" t="s">
        <v>473</v>
      </c>
      <c r="J475" s="627" t="s">
        <v>197</v>
      </c>
      <c r="K475" s="39" t="s">
        <v>749</v>
      </c>
      <c r="L475" s="294" t="s">
        <v>1871</v>
      </c>
      <c r="M475" s="44" t="s">
        <v>1872</v>
      </c>
      <c r="N475" s="294" t="s">
        <v>859</v>
      </c>
      <c r="O475" s="41" t="s">
        <v>1883</v>
      </c>
      <c r="P475" s="334">
        <v>169</v>
      </c>
      <c r="Q475" s="334">
        <v>8</v>
      </c>
      <c r="R475" s="158" t="str">
        <f t="shared" si="20"/>
        <v>N/A</v>
      </c>
      <c r="S475" s="106" t="str">
        <f t="shared" si="21"/>
        <v>N/A</v>
      </c>
      <c r="T475" s="160"/>
      <c r="U475" s="21"/>
      <c r="V475" s="21"/>
      <c r="W475" s="21"/>
      <c r="X475" s="21"/>
      <c r="Y475" s="21"/>
      <c r="Z475" s="21"/>
      <c r="AA475" s="21"/>
      <c r="AB475" s="21"/>
      <c r="AC475" s="21"/>
      <c r="AD475" s="21"/>
      <c r="AE475" s="21"/>
      <c r="AF475" s="21"/>
      <c r="AG475" s="21"/>
      <c r="AH475" s="21"/>
      <c r="AI475" s="21"/>
    </row>
    <row r="476" spans="1:35">
      <c r="A476" s="52" t="s">
        <v>109</v>
      </c>
      <c r="B476" s="627">
        <v>2023</v>
      </c>
      <c r="C476" s="122" t="s">
        <v>641</v>
      </c>
      <c r="D476" s="294" t="s">
        <v>149</v>
      </c>
      <c r="E476" s="337" t="s">
        <v>1347</v>
      </c>
      <c r="F476" s="41" t="s">
        <v>1425</v>
      </c>
      <c r="G476" s="627" t="s">
        <v>1891</v>
      </c>
      <c r="H476" s="294" t="s">
        <v>859</v>
      </c>
      <c r="I476" s="627" t="s">
        <v>473</v>
      </c>
      <c r="J476" s="627" t="s">
        <v>197</v>
      </c>
      <c r="K476" s="39" t="s">
        <v>749</v>
      </c>
      <c r="L476" s="294" t="s">
        <v>1871</v>
      </c>
      <c r="M476" s="294">
        <v>0</v>
      </c>
      <c r="N476" s="294" t="s">
        <v>859</v>
      </c>
      <c r="O476" s="41" t="s">
        <v>1984</v>
      </c>
      <c r="P476" s="334">
        <v>0</v>
      </c>
      <c r="Q476" s="334">
        <v>0</v>
      </c>
      <c r="R476" s="158" t="e">
        <f t="shared" si="20"/>
        <v>#DIV/0!</v>
      </c>
      <c r="S476" s="106" t="e">
        <f t="shared" si="21"/>
        <v>#DIV/0!</v>
      </c>
      <c r="T476" s="152" t="s">
        <v>1993</v>
      </c>
      <c r="U476" s="21"/>
      <c r="V476" s="21"/>
      <c r="W476" s="21"/>
      <c r="X476" s="21"/>
      <c r="Y476" s="21"/>
      <c r="Z476" s="21"/>
      <c r="AA476" s="21"/>
      <c r="AB476" s="21"/>
      <c r="AC476" s="21"/>
      <c r="AD476" s="21"/>
      <c r="AE476" s="21"/>
      <c r="AF476" s="21"/>
      <c r="AG476" s="21"/>
      <c r="AH476" s="21"/>
      <c r="AI476" s="21"/>
    </row>
    <row r="477" spans="1:35">
      <c r="A477" s="52" t="s">
        <v>109</v>
      </c>
      <c r="B477" s="627">
        <v>2023</v>
      </c>
      <c r="C477" s="122" t="s">
        <v>641</v>
      </c>
      <c r="D477" s="294" t="s">
        <v>149</v>
      </c>
      <c r="E477" s="337" t="s">
        <v>1347</v>
      </c>
      <c r="F477" s="41" t="s">
        <v>1425</v>
      </c>
      <c r="G477" s="627" t="s">
        <v>297</v>
      </c>
      <c r="H477" s="294" t="s">
        <v>14</v>
      </c>
      <c r="I477" s="627" t="s">
        <v>473</v>
      </c>
      <c r="J477" s="627" t="s">
        <v>197</v>
      </c>
      <c r="K477" s="281" t="s">
        <v>760</v>
      </c>
      <c r="L477" s="294" t="s">
        <v>1871</v>
      </c>
      <c r="M477" s="44" t="s">
        <v>1872</v>
      </c>
      <c r="N477" s="294" t="s">
        <v>859</v>
      </c>
      <c r="O477" s="41" t="s">
        <v>1895</v>
      </c>
      <c r="P477" s="334">
        <v>41</v>
      </c>
      <c r="Q477" s="334">
        <v>2</v>
      </c>
      <c r="R477" s="158" t="str">
        <f t="shared" si="20"/>
        <v>N/A</v>
      </c>
      <c r="S477" s="106" t="str">
        <f t="shared" si="21"/>
        <v>N/A</v>
      </c>
      <c r="T477" s="160"/>
      <c r="U477" s="21"/>
      <c r="V477" s="21"/>
      <c r="W477" s="21"/>
      <c r="X477" s="21"/>
      <c r="Y477" s="21"/>
      <c r="Z477" s="21"/>
      <c r="AA477" s="21"/>
      <c r="AB477" s="21"/>
      <c r="AC477" s="21"/>
      <c r="AD477" s="21"/>
      <c r="AE477" s="21"/>
      <c r="AF477" s="21"/>
      <c r="AG477" s="21"/>
      <c r="AH477" s="21"/>
      <c r="AI477" s="21"/>
    </row>
    <row r="478" spans="1:35">
      <c r="A478" s="52" t="s">
        <v>109</v>
      </c>
      <c r="B478" s="627">
        <v>2023</v>
      </c>
      <c r="C478" s="122" t="s">
        <v>641</v>
      </c>
      <c r="D478" s="294" t="s">
        <v>149</v>
      </c>
      <c r="E478" s="337" t="s">
        <v>1347</v>
      </c>
      <c r="F478" s="41" t="s">
        <v>1425</v>
      </c>
      <c r="G478" s="627" t="s">
        <v>299</v>
      </c>
      <c r="H478" s="294" t="s">
        <v>14</v>
      </c>
      <c r="I478" s="627" t="s">
        <v>473</v>
      </c>
      <c r="J478" s="627" t="s">
        <v>197</v>
      </c>
      <c r="K478" s="281" t="s">
        <v>760</v>
      </c>
      <c r="L478" s="294" t="s">
        <v>1871</v>
      </c>
      <c r="M478" s="44" t="s">
        <v>1872</v>
      </c>
      <c r="N478" s="294" t="s">
        <v>859</v>
      </c>
      <c r="O478" s="41" t="s">
        <v>1895</v>
      </c>
      <c r="P478" s="334">
        <v>41</v>
      </c>
      <c r="Q478" s="334">
        <v>2</v>
      </c>
      <c r="R478" s="158" t="str">
        <f t="shared" si="20"/>
        <v>N/A</v>
      </c>
      <c r="S478" s="106" t="str">
        <f t="shared" si="21"/>
        <v>N/A</v>
      </c>
      <c r="T478" s="160"/>
      <c r="U478" s="21"/>
      <c r="V478" s="21"/>
      <c r="W478" s="21"/>
      <c r="X478" s="21"/>
      <c r="Y478" s="21"/>
      <c r="Z478" s="21"/>
      <c r="AA478" s="21"/>
      <c r="AB478" s="21"/>
      <c r="AC478" s="21"/>
      <c r="AD478" s="21"/>
      <c r="AE478" s="21"/>
      <c r="AF478" s="21"/>
      <c r="AG478" s="21"/>
      <c r="AH478" s="21"/>
      <c r="AI478" s="21"/>
    </row>
    <row r="479" spans="1:35">
      <c r="A479" s="52" t="s">
        <v>109</v>
      </c>
      <c r="B479" s="627">
        <v>2023</v>
      </c>
      <c r="C479" s="122" t="s">
        <v>641</v>
      </c>
      <c r="D479" s="294" t="s">
        <v>149</v>
      </c>
      <c r="E479" s="337" t="s">
        <v>1347</v>
      </c>
      <c r="F479" s="41" t="s">
        <v>1425</v>
      </c>
      <c r="G479" s="627" t="s">
        <v>301</v>
      </c>
      <c r="H479" s="294" t="s">
        <v>859</v>
      </c>
      <c r="I479" s="627" t="s">
        <v>473</v>
      </c>
      <c r="J479" s="627" t="s">
        <v>197</v>
      </c>
      <c r="K479" s="281" t="s">
        <v>760</v>
      </c>
      <c r="L479" s="294" t="s">
        <v>1871</v>
      </c>
      <c r="M479" s="44" t="s">
        <v>1872</v>
      </c>
      <c r="N479" s="294" t="s">
        <v>859</v>
      </c>
      <c r="O479" s="41" t="s">
        <v>1895</v>
      </c>
      <c r="P479" s="334">
        <v>41</v>
      </c>
      <c r="Q479" s="334">
        <v>2</v>
      </c>
      <c r="R479" s="158" t="str">
        <f t="shared" si="20"/>
        <v>N/A</v>
      </c>
      <c r="S479" s="106" t="str">
        <f t="shared" si="21"/>
        <v>N/A</v>
      </c>
      <c r="T479" s="160"/>
      <c r="U479" s="21"/>
      <c r="V479" s="21"/>
      <c r="W479" s="21"/>
      <c r="X479" s="21"/>
      <c r="Y479" s="21"/>
      <c r="Z479" s="21"/>
      <c r="AA479" s="21"/>
      <c r="AB479" s="21"/>
      <c r="AC479" s="21"/>
      <c r="AD479" s="21"/>
      <c r="AE479" s="21"/>
      <c r="AF479" s="21"/>
      <c r="AG479" s="21"/>
      <c r="AH479" s="21"/>
      <c r="AI479" s="21"/>
    </row>
    <row r="480" spans="1:35">
      <c r="A480" s="52" t="s">
        <v>109</v>
      </c>
      <c r="B480" s="627">
        <v>2023</v>
      </c>
      <c r="C480" s="122" t="s">
        <v>641</v>
      </c>
      <c r="D480" s="294" t="s">
        <v>149</v>
      </c>
      <c r="E480" s="337" t="s">
        <v>1347</v>
      </c>
      <c r="F480" s="41" t="s">
        <v>1425</v>
      </c>
      <c r="G480" s="627" t="s">
        <v>1874</v>
      </c>
      <c r="H480" s="294" t="s">
        <v>859</v>
      </c>
      <c r="I480" s="627" t="s">
        <v>473</v>
      </c>
      <c r="J480" s="627" t="s">
        <v>197</v>
      </c>
      <c r="K480" s="281" t="s">
        <v>760</v>
      </c>
      <c r="L480" s="294" t="s">
        <v>1871</v>
      </c>
      <c r="M480" s="44" t="s">
        <v>1872</v>
      </c>
      <c r="N480" s="294" t="s">
        <v>859</v>
      </c>
      <c r="O480" s="41" t="s">
        <v>1895</v>
      </c>
      <c r="P480" s="334">
        <v>40</v>
      </c>
      <c r="Q480" s="334">
        <v>1</v>
      </c>
      <c r="R480" s="158" t="str">
        <f t="shared" si="20"/>
        <v>N/A</v>
      </c>
      <c r="S480" s="106" t="str">
        <f t="shared" si="21"/>
        <v>N/A</v>
      </c>
      <c r="T480" s="160"/>
      <c r="U480" s="21"/>
      <c r="V480" s="21"/>
      <c r="W480" s="21"/>
      <c r="X480" s="21"/>
      <c r="Y480" s="21"/>
      <c r="Z480" s="21"/>
      <c r="AA480" s="21"/>
      <c r="AB480" s="21"/>
      <c r="AC480" s="21"/>
      <c r="AD480" s="21"/>
      <c r="AE480" s="21"/>
      <c r="AF480" s="21"/>
      <c r="AG480" s="21"/>
      <c r="AH480" s="21"/>
      <c r="AI480" s="21"/>
    </row>
    <row r="481" spans="1:35">
      <c r="A481" s="52" t="s">
        <v>109</v>
      </c>
      <c r="B481" s="627">
        <v>2023</v>
      </c>
      <c r="C481" s="122" t="s">
        <v>641</v>
      </c>
      <c r="D481" s="294" t="s">
        <v>149</v>
      </c>
      <c r="E481" s="337" t="s">
        <v>1347</v>
      </c>
      <c r="F481" s="41" t="s">
        <v>1425</v>
      </c>
      <c r="G481" s="627" t="s">
        <v>1891</v>
      </c>
      <c r="H481" s="294" t="s">
        <v>859</v>
      </c>
      <c r="I481" s="627" t="s">
        <v>473</v>
      </c>
      <c r="J481" s="627" t="s">
        <v>197</v>
      </c>
      <c r="K481" s="281" t="s">
        <v>760</v>
      </c>
      <c r="L481" s="294" t="s">
        <v>1871</v>
      </c>
      <c r="M481" s="294">
        <v>0</v>
      </c>
      <c r="N481" s="294" t="s">
        <v>859</v>
      </c>
      <c r="O481" s="41" t="s">
        <v>1986</v>
      </c>
      <c r="P481" s="334">
        <v>0</v>
      </c>
      <c r="Q481" s="334">
        <v>0</v>
      </c>
      <c r="R481" s="158" t="e">
        <f t="shared" si="20"/>
        <v>#DIV/0!</v>
      </c>
      <c r="S481" s="106" t="e">
        <f t="shared" si="21"/>
        <v>#DIV/0!</v>
      </c>
      <c r="T481" s="152" t="s">
        <v>1993</v>
      </c>
      <c r="U481" s="21"/>
      <c r="V481" s="21"/>
      <c r="W481" s="21"/>
      <c r="X481" s="21"/>
      <c r="Y481" s="21"/>
      <c r="Z481" s="21"/>
      <c r="AA481" s="21"/>
      <c r="AB481" s="21"/>
      <c r="AC481" s="21"/>
      <c r="AD481" s="21"/>
      <c r="AE481" s="21"/>
      <c r="AF481" s="21"/>
      <c r="AG481" s="21"/>
      <c r="AH481" s="21"/>
      <c r="AI481" s="21"/>
    </row>
    <row r="482" spans="1:35">
      <c r="A482" s="52" t="s">
        <v>109</v>
      </c>
      <c r="B482" s="627">
        <v>2023</v>
      </c>
      <c r="C482" s="122" t="s">
        <v>641</v>
      </c>
      <c r="D482" s="294" t="s">
        <v>149</v>
      </c>
      <c r="E482" s="337" t="s">
        <v>1549</v>
      </c>
      <c r="F482" s="41">
        <v>8.9</v>
      </c>
      <c r="G482" s="627" t="s">
        <v>299</v>
      </c>
      <c r="H482" s="294" t="s">
        <v>859</v>
      </c>
      <c r="I482" s="627" t="s">
        <v>473</v>
      </c>
      <c r="J482" s="627" t="s">
        <v>197</v>
      </c>
      <c r="K482" s="281" t="s">
        <v>780</v>
      </c>
      <c r="L482" s="294" t="s">
        <v>1871</v>
      </c>
      <c r="M482" s="44" t="s">
        <v>1872</v>
      </c>
      <c r="N482" s="294" t="s">
        <v>859</v>
      </c>
      <c r="O482" s="41"/>
      <c r="P482" s="334">
        <v>16</v>
      </c>
      <c r="Q482" s="334">
        <v>2</v>
      </c>
      <c r="R482" s="158" t="str">
        <f t="shared" si="20"/>
        <v>N/A</v>
      </c>
      <c r="S482" s="106" t="str">
        <f t="shared" si="21"/>
        <v>N/A</v>
      </c>
      <c r="T482" s="152" t="s">
        <v>1994</v>
      </c>
      <c r="U482" s="21"/>
      <c r="V482" s="21"/>
      <c r="W482" s="21"/>
      <c r="X482" s="21"/>
      <c r="Y482" s="21"/>
      <c r="Z482" s="21"/>
      <c r="AA482" s="21"/>
      <c r="AB482" s="21"/>
      <c r="AC482" s="21"/>
      <c r="AD482" s="21"/>
      <c r="AE482" s="21"/>
      <c r="AF482" s="21"/>
      <c r="AG482" s="21"/>
      <c r="AH482" s="21"/>
      <c r="AI482" s="21"/>
    </row>
    <row r="483" spans="1:35">
      <c r="A483" s="52" t="s">
        <v>109</v>
      </c>
      <c r="B483" s="627">
        <v>2023</v>
      </c>
      <c r="C483" s="122" t="s">
        <v>641</v>
      </c>
      <c r="D483" s="294" t="s">
        <v>149</v>
      </c>
      <c r="E483" s="337" t="s">
        <v>1549</v>
      </c>
      <c r="F483" s="41">
        <v>8.9</v>
      </c>
      <c r="G483" s="627" t="s">
        <v>301</v>
      </c>
      <c r="H483" s="294" t="s">
        <v>859</v>
      </c>
      <c r="I483" s="627" t="s">
        <v>473</v>
      </c>
      <c r="J483" s="627" t="s">
        <v>197</v>
      </c>
      <c r="K483" s="281" t="s">
        <v>780</v>
      </c>
      <c r="L483" s="294" t="s">
        <v>1871</v>
      </c>
      <c r="M483" s="44" t="s">
        <v>1872</v>
      </c>
      <c r="N483" s="294" t="s">
        <v>859</v>
      </c>
      <c r="O483" s="41"/>
      <c r="P483" s="334">
        <v>0</v>
      </c>
      <c r="Q483" s="334">
        <v>0</v>
      </c>
      <c r="R483" s="158" t="str">
        <f t="shared" si="20"/>
        <v>N/A</v>
      </c>
      <c r="S483" s="106" t="str">
        <f t="shared" si="21"/>
        <v>N/A</v>
      </c>
      <c r="T483" s="152" t="s">
        <v>1994</v>
      </c>
      <c r="U483" s="21"/>
      <c r="V483" s="21"/>
      <c r="W483" s="21"/>
      <c r="X483" s="21"/>
      <c r="Y483" s="21"/>
      <c r="Z483" s="21"/>
      <c r="AA483" s="21"/>
      <c r="AB483" s="21"/>
      <c r="AC483" s="21"/>
      <c r="AD483" s="21"/>
      <c r="AE483" s="21"/>
      <c r="AF483" s="21"/>
      <c r="AG483" s="21"/>
      <c r="AH483" s="21"/>
      <c r="AI483" s="21"/>
    </row>
    <row r="484" spans="1:35">
      <c r="A484" s="52" t="s">
        <v>109</v>
      </c>
      <c r="B484" s="627">
        <v>2023</v>
      </c>
      <c r="C484" s="122" t="s">
        <v>641</v>
      </c>
      <c r="D484" s="294" t="s">
        <v>149</v>
      </c>
      <c r="E484" s="337" t="s">
        <v>1549</v>
      </c>
      <c r="F484" s="41">
        <v>8.9</v>
      </c>
      <c r="G484" s="627" t="s">
        <v>1874</v>
      </c>
      <c r="H484" s="294" t="s">
        <v>859</v>
      </c>
      <c r="I484" s="627" t="s">
        <v>473</v>
      </c>
      <c r="J484" s="627" t="s">
        <v>197</v>
      </c>
      <c r="K484" s="281" t="s">
        <v>780</v>
      </c>
      <c r="L484" s="294" t="s">
        <v>1871</v>
      </c>
      <c r="M484" s="44" t="s">
        <v>1872</v>
      </c>
      <c r="N484" s="294" t="s">
        <v>859</v>
      </c>
      <c r="O484" s="41"/>
      <c r="P484" s="334">
        <v>0</v>
      </c>
      <c r="Q484" s="334">
        <v>0</v>
      </c>
      <c r="R484" s="158" t="str">
        <f t="shared" si="20"/>
        <v>N/A</v>
      </c>
      <c r="S484" s="106" t="str">
        <f t="shared" si="21"/>
        <v>N/A</v>
      </c>
      <c r="T484" s="152" t="s">
        <v>1994</v>
      </c>
      <c r="U484" s="21"/>
      <c r="V484" s="21"/>
      <c r="W484" s="21"/>
      <c r="X484" s="21"/>
      <c r="Y484" s="21"/>
      <c r="Z484" s="21"/>
      <c r="AA484" s="21"/>
      <c r="AB484" s="21"/>
      <c r="AC484" s="21"/>
      <c r="AD484" s="21"/>
      <c r="AE484" s="21"/>
      <c r="AF484" s="21"/>
      <c r="AG484" s="21"/>
      <c r="AH484" s="21"/>
      <c r="AI484" s="21"/>
    </row>
    <row r="485" spans="1:35">
      <c r="A485" s="52" t="s">
        <v>109</v>
      </c>
      <c r="B485" s="627">
        <v>2023</v>
      </c>
      <c r="C485" s="122" t="s">
        <v>641</v>
      </c>
      <c r="D485" s="294" t="s">
        <v>149</v>
      </c>
      <c r="E485" s="337" t="s">
        <v>1347</v>
      </c>
      <c r="F485" s="41" t="s">
        <v>1425</v>
      </c>
      <c r="G485" s="627" t="s">
        <v>297</v>
      </c>
      <c r="H485" s="294" t="s">
        <v>859</v>
      </c>
      <c r="I485" s="627" t="s">
        <v>473</v>
      </c>
      <c r="J485" s="627" t="s">
        <v>197</v>
      </c>
      <c r="K485" s="281" t="s">
        <v>780</v>
      </c>
      <c r="L485" s="294" t="s">
        <v>1871</v>
      </c>
      <c r="M485" s="294">
        <v>0</v>
      </c>
      <c r="N485" s="294" t="s">
        <v>859</v>
      </c>
      <c r="O485" s="41" t="s">
        <v>1995</v>
      </c>
      <c r="P485" s="334">
        <v>0</v>
      </c>
      <c r="Q485" s="334">
        <v>0</v>
      </c>
      <c r="R485" s="158" t="e">
        <f t="shared" si="20"/>
        <v>#DIV/0!</v>
      </c>
      <c r="S485" s="106" t="e">
        <f t="shared" si="21"/>
        <v>#DIV/0!</v>
      </c>
      <c r="T485" s="344" t="s">
        <v>1995</v>
      </c>
      <c r="U485" s="21"/>
      <c r="V485" s="21"/>
      <c r="W485" s="21"/>
      <c r="X485" s="21"/>
      <c r="Y485" s="21"/>
      <c r="Z485" s="21"/>
      <c r="AA485" s="21"/>
      <c r="AB485" s="21"/>
      <c r="AC485" s="21"/>
      <c r="AD485" s="21"/>
      <c r="AE485" s="21"/>
      <c r="AF485" s="21"/>
      <c r="AG485" s="21"/>
      <c r="AH485" s="21"/>
      <c r="AI485" s="21"/>
    </row>
    <row r="486" spans="1:35">
      <c r="A486" s="52" t="s">
        <v>109</v>
      </c>
      <c r="B486" s="627">
        <v>2023</v>
      </c>
      <c r="C486" s="122" t="s">
        <v>641</v>
      </c>
      <c r="D486" s="294" t="s">
        <v>149</v>
      </c>
      <c r="E486" s="337" t="s">
        <v>1347</v>
      </c>
      <c r="F486" s="41" t="s">
        <v>1425</v>
      </c>
      <c r="G486" s="627" t="s">
        <v>299</v>
      </c>
      <c r="H486" s="294" t="s">
        <v>859</v>
      </c>
      <c r="I486" s="627" t="s">
        <v>473</v>
      </c>
      <c r="J486" s="627" t="s">
        <v>197</v>
      </c>
      <c r="K486" s="281" t="s">
        <v>780</v>
      </c>
      <c r="L486" s="294" t="s">
        <v>1871</v>
      </c>
      <c r="M486" s="44" t="s">
        <v>1872</v>
      </c>
      <c r="N486" s="294" t="s">
        <v>859</v>
      </c>
      <c r="O486" s="41"/>
      <c r="P486" s="334">
        <v>479</v>
      </c>
      <c r="Q486" s="334">
        <v>9</v>
      </c>
      <c r="R486" s="158" t="str">
        <f t="shared" si="20"/>
        <v>N/A</v>
      </c>
      <c r="S486" s="106" t="str">
        <f t="shared" si="21"/>
        <v>N/A</v>
      </c>
      <c r="T486" s="152" t="s">
        <v>1994</v>
      </c>
      <c r="U486" s="21"/>
      <c r="V486" s="21"/>
      <c r="W486" s="21"/>
      <c r="X486" s="21"/>
      <c r="Y486" s="21"/>
      <c r="Z486" s="21"/>
      <c r="AA486" s="21"/>
      <c r="AB486" s="21"/>
      <c r="AC486" s="21"/>
      <c r="AD486" s="21"/>
      <c r="AE486" s="21"/>
      <c r="AF486" s="21"/>
      <c r="AG486" s="21"/>
      <c r="AH486" s="21"/>
      <c r="AI486" s="21"/>
    </row>
    <row r="487" spans="1:35">
      <c r="A487" s="52" t="s">
        <v>109</v>
      </c>
      <c r="B487" s="627">
        <v>2023</v>
      </c>
      <c r="C487" s="122" t="s">
        <v>641</v>
      </c>
      <c r="D487" s="294" t="s">
        <v>149</v>
      </c>
      <c r="E487" s="337" t="s">
        <v>1347</v>
      </c>
      <c r="F487" s="41" t="s">
        <v>1425</v>
      </c>
      <c r="G487" s="627" t="s">
        <v>301</v>
      </c>
      <c r="H487" s="294" t="s">
        <v>859</v>
      </c>
      <c r="I487" s="627" t="s">
        <v>473</v>
      </c>
      <c r="J487" s="627" t="s">
        <v>197</v>
      </c>
      <c r="K487" s="281" t="s">
        <v>780</v>
      </c>
      <c r="L487" s="294" t="s">
        <v>1871</v>
      </c>
      <c r="M487" s="44" t="s">
        <v>1872</v>
      </c>
      <c r="N487" s="294" t="s">
        <v>859</v>
      </c>
      <c r="O487" s="41"/>
      <c r="P487" s="334">
        <v>0</v>
      </c>
      <c r="Q487" s="334">
        <v>0</v>
      </c>
      <c r="R487" s="158" t="str">
        <f t="shared" si="20"/>
        <v>N/A</v>
      </c>
      <c r="S487" s="106" t="str">
        <f t="shared" si="21"/>
        <v>N/A</v>
      </c>
      <c r="T487" s="152" t="s">
        <v>1994</v>
      </c>
      <c r="U487" s="21"/>
      <c r="V487" s="21"/>
      <c r="W487" s="21"/>
      <c r="X487" s="21"/>
      <c r="Y487" s="21"/>
      <c r="Z487" s="21"/>
      <c r="AA487" s="21"/>
      <c r="AB487" s="21"/>
      <c r="AC487" s="21"/>
      <c r="AD487" s="21"/>
      <c r="AE487" s="21"/>
      <c r="AF487" s="21"/>
      <c r="AG487" s="21"/>
      <c r="AH487" s="21"/>
      <c r="AI487" s="21"/>
    </row>
    <row r="488" spans="1:35">
      <c r="A488" s="52" t="s">
        <v>109</v>
      </c>
      <c r="B488" s="627">
        <v>2023</v>
      </c>
      <c r="C488" s="122" t="s">
        <v>641</v>
      </c>
      <c r="D488" s="294" t="s">
        <v>149</v>
      </c>
      <c r="E488" s="337" t="s">
        <v>1347</v>
      </c>
      <c r="F488" s="41" t="s">
        <v>1425</v>
      </c>
      <c r="G488" s="627" t="s">
        <v>1874</v>
      </c>
      <c r="H488" s="294" t="s">
        <v>859</v>
      </c>
      <c r="I488" s="627" t="s">
        <v>473</v>
      </c>
      <c r="J488" s="627" t="s">
        <v>197</v>
      </c>
      <c r="K488" s="281" t="s">
        <v>780</v>
      </c>
      <c r="L488" s="294" t="s">
        <v>1871</v>
      </c>
      <c r="M488" s="44" t="s">
        <v>1872</v>
      </c>
      <c r="N488" s="294" t="s">
        <v>859</v>
      </c>
      <c r="O488" s="41"/>
      <c r="P488" s="334">
        <v>0</v>
      </c>
      <c r="Q488" s="334">
        <v>0</v>
      </c>
      <c r="R488" s="158" t="str">
        <f t="shared" si="20"/>
        <v>N/A</v>
      </c>
      <c r="S488" s="106" t="str">
        <f t="shared" si="21"/>
        <v>N/A</v>
      </c>
      <c r="T488" s="152" t="s">
        <v>1994</v>
      </c>
      <c r="U488" s="21"/>
      <c r="V488" s="21"/>
      <c r="W488" s="21"/>
      <c r="X488" s="21"/>
      <c r="Y488" s="21"/>
      <c r="Z488" s="21"/>
      <c r="AA488" s="21"/>
      <c r="AB488" s="21"/>
      <c r="AC488" s="21"/>
      <c r="AD488" s="21"/>
      <c r="AE488" s="21"/>
      <c r="AF488" s="21"/>
      <c r="AG488" s="21"/>
      <c r="AH488" s="21"/>
      <c r="AI488" s="21"/>
    </row>
    <row r="489" spans="1:35">
      <c r="A489" s="52" t="s">
        <v>109</v>
      </c>
      <c r="B489" s="627">
        <v>2023</v>
      </c>
      <c r="C489" s="122" t="s">
        <v>641</v>
      </c>
      <c r="D489" s="294" t="s">
        <v>149</v>
      </c>
      <c r="E489" s="337" t="s">
        <v>1347</v>
      </c>
      <c r="F489" s="41" t="s">
        <v>1425</v>
      </c>
      <c r="G489" s="627" t="s">
        <v>1891</v>
      </c>
      <c r="H489" s="294" t="s">
        <v>859</v>
      </c>
      <c r="I489" s="627" t="s">
        <v>473</v>
      </c>
      <c r="J489" s="627" t="s">
        <v>197</v>
      </c>
      <c r="K489" s="281" t="s">
        <v>780</v>
      </c>
      <c r="L489" s="294" t="s">
        <v>1871</v>
      </c>
      <c r="M489" s="44" t="s">
        <v>1872</v>
      </c>
      <c r="N489" s="294" t="s">
        <v>859</v>
      </c>
      <c r="O489" s="41"/>
      <c r="P489" s="334">
        <v>0</v>
      </c>
      <c r="Q489" s="334">
        <v>0</v>
      </c>
      <c r="R489" s="158" t="str">
        <f t="shared" si="20"/>
        <v>N/A</v>
      </c>
      <c r="S489" s="106" t="str">
        <f t="shared" si="21"/>
        <v>N/A</v>
      </c>
      <c r="T489" s="152" t="s">
        <v>1996</v>
      </c>
      <c r="U489" s="21"/>
      <c r="V489" s="21"/>
      <c r="W489" s="21"/>
      <c r="X489" s="21"/>
      <c r="Y489" s="21"/>
      <c r="Z489" s="21"/>
      <c r="AA489" s="21"/>
      <c r="AB489" s="21"/>
      <c r="AC489" s="21"/>
      <c r="AD489" s="21"/>
      <c r="AE489" s="21"/>
      <c r="AF489" s="21"/>
      <c r="AG489" s="21"/>
      <c r="AH489" s="21"/>
      <c r="AI489" s="21"/>
    </row>
    <row r="490" spans="1:35">
      <c r="A490" s="52" t="s">
        <v>109</v>
      </c>
      <c r="B490" s="627">
        <v>2023</v>
      </c>
      <c r="C490" s="122" t="s">
        <v>641</v>
      </c>
      <c r="D490" s="294" t="s">
        <v>149</v>
      </c>
      <c r="E490" s="337" t="s">
        <v>1338</v>
      </c>
      <c r="F490" s="41" t="s">
        <v>1525</v>
      </c>
      <c r="G490" s="627" t="s">
        <v>297</v>
      </c>
      <c r="H490" s="294" t="s">
        <v>859</v>
      </c>
      <c r="I490" s="627" t="s">
        <v>473</v>
      </c>
      <c r="J490" s="627" t="s">
        <v>197</v>
      </c>
      <c r="K490" s="281" t="s">
        <v>780</v>
      </c>
      <c r="L490" s="294" t="s">
        <v>1871</v>
      </c>
      <c r="M490" s="294">
        <v>0</v>
      </c>
      <c r="N490" s="294" t="s">
        <v>859</v>
      </c>
      <c r="O490" s="41" t="s">
        <v>1995</v>
      </c>
      <c r="P490" s="334">
        <v>0</v>
      </c>
      <c r="Q490" s="334">
        <v>0</v>
      </c>
      <c r="R490" s="158" t="e">
        <f t="shared" si="20"/>
        <v>#DIV/0!</v>
      </c>
      <c r="S490" s="106" t="e">
        <f t="shared" si="21"/>
        <v>#DIV/0!</v>
      </c>
      <c r="T490" s="344" t="s">
        <v>1995</v>
      </c>
      <c r="U490" s="21"/>
      <c r="V490" s="21"/>
      <c r="W490" s="21"/>
      <c r="X490" s="21"/>
      <c r="Y490" s="21"/>
      <c r="Z490" s="21"/>
      <c r="AA490" s="21"/>
      <c r="AB490" s="21"/>
      <c r="AC490" s="21"/>
      <c r="AD490" s="21"/>
      <c r="AE490" s="21"/>
      <c r="AF490" s="21"/>
      <c r="AG490" s="21"/>
      <c r="AH490" s="21"/>
      <c r="AI490" s="21"/>
    </row>
    <row r="491" spans="1:35">
      <c r="A491" s="52" t="s">
        <v>109</v>
      </c>
      <c r="B491" s="627">
        <v>2023</v>
      </c>
      <c r="C491" s="122" t="s">
        <v>641</v>
      </c>
      <c r="D491" s="294" t="s">
        <v>149</v>
      </c>
      <c r="E491" s="337" t="s">
        <v>1338</v>
      </c>
      <c r="F491" s="41" t="s">
        <v>1525</v>
      </c>
      <c r="G491" s="627" t="s">
        <v>299</v>
      </c>
      <c r="H491" s="294" t="s">
        <v>859</v>
      </c>
      <c r="I491" s="627" t="s">
        <v>473</v>
      </c>
      <c r="J491" s="627" t="s">
        <v>197</v>
      </c>
      <c r="K491" s="281" t="s">
        <v>780</v>
      </c>
      <c r="L491" s="294" t="s">
        <v>1871</v>
      </c>
      <c r="M491" s="44" t="s">
        <v>1872</v>
      </c>
      <c r="N491" s="294" t="s">
        <v>859</v>
      </c>
      <c r="O491" s="41"/>
      <c r="P491" s="334">
        <v>38</v>
      </c>
      <c r="Q491" s="334">
        <v>5</v>
      </c>
      <c r="R491" s="158" t="str">
        <f t="shared" si="20"/>
        <v>N/A</v>
      </c>
      <c r="S491" s="106" t="str">
        <f t="shared" si="21"/>
        <v>N/A</v>
      </c>
      <c r="T491" s="152" t="s">
        <v>1994</v>
      </c>
      <c r="U491" s="21"/>
      <c r="V491" s="21"/>
      <c r="W491" s="21"/>
      <c r="X491" s="21"/>
      <c r="Y491" s="21"/>
      <c r="Z491" s="21"/>
      <c r="AA491" s="21"/>
      <c r="AB491" s="21"/>
      <c r="AC491" s="21"/>
      <c r="AD491" s="21"/>
      <c r="AE491" s="21"/>
      <c r="AF491" s="21"/>
      <c r="AG491" s="21"/>
      <c r="AH491" s="21"/>
      <c r="AI491" s="21"/>
    </row>
    <row r="492" spans="1:35">
      <c r="A492" s="52" t="s">
        <v>109</v>
      </c>
      <c r="B492" s="627">
        <v>2023</v>
      </c>
      <c r="C492" s="122" t="s">
        <v>641</v>
      </c>
      <c r="D492" s="294" t="s">
        <v>149</v>
      </c>
      <c r="E492" s="337" t="s">
        <v>1338</v>
      </c>
      <c r="F492" s="41" t="s">
        <v>1525</v>
      </c>
      <c r="G492" s="627" t="s">
        <v>301</v>
      </c>
      <c r="H492" s="294" t="s">
        <v>859</v>
      </c>
      <c r="I492" s="627" t="s">
        <v>473</v>
      </c>
      <c r="J492" s="627" t="s">
        <v>197</v>
      </c>
      <c r="K492" s="281" t="s">
        <v>780</v>
      </c>
      <c r="L492" s="294" t="s">
        <v>1871</v>
      </c>
      <c r="M492" s="44" t="s">
        <v>1872</v>
      </c>
      <c r="N492" s="294" t="s">
        <v>859</v>
      </c>
      <c r="O492" s="41"/>
      <c r="P492" s="334">
        <v>0</v>
      </c>
      <c r="Q492" s="334">
        <v>0</v>
      </c>
      <c r="R492" s="158" t="str">
        <f t="shared" si="20"/>
        <v>N/A</v>
      </c>
      <c r="S492" s="106" t="str">
        <f t="shared" si="21"/>
        <v>N/A</v>
      </c>
      <c r="T492" s="152" t="s">
        <v>1994</v>
      </c>
      <c r="U492" s="21"/>
      <c r="V492" s="21"/>
      <c r="W492" s="21"/>
      <c r="X492" s="21"/>
      <c r="Y492" s="21"/>
      <c r="Z492" s="21"/>
      <c r="AA492" s="21"/>
      <c r="AB492" s="21"/>
      <c r="AC492" s="21"/>
      <c r="AD492" s="21"/>
      <c r="AE492" s="21"/>
      <c r="AF492" s="21"/>
      <c r="AG492" s="21"/>
      <c r="AH492" s="21"/>
      <c r="AI492" s="21"/>
    </row>
    <row r="493" spans="1:35">
      <c r="A493" s="52" t="s">
        <v>109</v>
      </c>
      <c r="B493" s="627">
        <v>2023</v>
      </c>
      <c r="C493" s="122" t="s">
        <v>641</v>
      </c>
      <c r="D493" s="294" t="s">
        <v>149</v>
      </c>
      <c r="E493" s="337" t="s">
        <v>1338</v>
      </c>
      <c r="F493" s="41" t="s">
        <v>1525</v>
      </c>
      <c r="G493" s="627" t="s">
        <v>1874</v>
      </c>
      <c r="H493" s="294" t="s">
        <v>859</v>
      </c>
      <c r="I493" s="627" t="s">
        <v>473</v>
      </c>
      <c r="J493" s="627" t="s">
        <v>197</v>
      </c>
      <c r="K493" s="281" t="s">
        <v>780</v>
      </c>
      <c r="L493" s="294" t="s">
        <v>1871</v>
      </c>
      <c r="M493" s="44" t="s">
        <v>1872</v>
      </c>
      <c r="N493" s="294" t="s">
        <v>859</v>
      </c>
      <c r="O493" s="41"/>
      <c r="P493" s="334">
        <v>0</v>
      </c>
      <c r="Q493" s="334">
        <v>0</v>
      </c>
      <c r="R493" s="158" t="str">
        <f t="shared" si="20"/>
        <v>N/A</v>
      </c>
      <c r="S493" s="106" t="str">
        <f t="shared" si="21"/>
        <v>N/A</v>
      </c>
      <c r="T493" s="152" t="s">
        <v>1994</v>
      </c>
      <c r="U493" s="74"/>
      <c r="V493" s="74"/>
      <c r="W493" s="74"/>
      <c r="X493" s="74"/>
      <c r="Y493" s="74"/>
      <c r="Z493" s="74"/>
      <c r="AA493" s="74"/>
      <c r="AB493" s="74"/>
      <c r="AC493" s="74"/>
      <c r="AD493" s="21"/>
      <c r="AE493" s="21"/>
      <c r="AF493" s="21"/>
      <c r="AG493" s="21"/>
      <c r="AH493" s="21"/>
      <c r="AI493" s="21"/>
    </row>
    <row r="494" spans="1:35">
      <c r="A494" s="52" t="s">
        <v>109</v>
      </c>
      <c r="B494" s="627">
        <v>2023</v>
      </c>
      <c r="C494" s="122" t="s">
        <v>641</v>
      </c>
      <c r="D494" s="294" t="s">
        <v>149</v>
      </c>
      <c r="E494" s="337" t="s">
        <v>1338</v>
      </c>
      <c r="F494" s="41" t="s">
        <v>1525</v>
      </c>
      <c r="G494" s="627" t="s">
        <v>1891</v>
      </c>
      <c r="H494" s="294" t="s">
        <v>859</v>
      </c>
      <c r="I494" s="627" t="s">
        <v>473</v>
      </c>
      <c r="J494" s="627" t="s">
        <v>197</v>
      </c>
      <c r="K494" s="281" t="s">
        <v>780</v>
      </c>
      <c r="L494" s="294" t="s">
        <v>1871</v>
      </c>
      <c r="M494" s="44" t="s">
        <v>1872</v>
      </c>
      <c r="N494" s="294" t="s">
        <v>859</v>
      </c>
      <c r="O494" s="41"/>
      <c r="P494" s="334">
        <v>0</v>
      </c>
      <c r="Q494" s="334">
        <v>0</v>
      </c>
      <c r="R494" s="158" t="str">
        <f t="shared" si="20"/>
        <v>N/A</v>
      </c>
      <c r="S494" s="106" t="str">
        <f t="shared" si="21"/>
        <v>N/A</v>
      </c>
      <c r="T494" s="152" t="s">
        <v>1972</v>
      </c>
      <c r="U494" s="74"/>
      <c r="V494" s="74"/>
      <c r="W494" s="74"/>
      <c r="X494" s="74"/>
      <c r="Y494" s="74"/>
      <c r="Z494" s="74"/>
      <c r="AA494" s="74"/>
      <c r="AB494" s="74"/>
      <c r="AC494" s="74"/>
      <c r="AD494" s="21"/>
      <c r="AE494" s="21"/>
      <c r="AF494" s="21"/>
      <c r="AG494" s="21"/>
      <c r="AH494" s="21"/>
      <c r="AI494" s="21"/>
    </row>
    <row r="495" spans="1:35">
      <c r="A495" s="52" t="s">
        <v>109</v>
      </c>
      <c r="B495" s="627">
        <v>2023</v>
      </c>
      <c r="C495" s="122" t="s">
        <v>641</v>
      </c>
      <c r="D495" s="294" t="s">
        <v>149</v>
      </c>
      <c r="E495" s="637" t="s">
        <v>1553</v>
      </c>
      <c r="F495" s="627" t="s">
        <v>1345</v>
      </c>
      <c r="G495" s="627" t="s">
        <v>297</v>
      </c>
      <c r="H495" s="294" t="s">
        <v>859</v>
      </c>
      <c r="I495" s="627" t="s">
        <v>475</v>
      </c>
      <c r="J495" s="627" t="s">
        <v>199</v>
      </c>
      <c r="K495" s="281" t="s">
        <v>1876</v>
      </c>
      <c r="L495" s="294" t="s">
        <v>1877</v>
      </c>
      <c r="M495" s="294">
        <v>100</v>
      </c>
      <c r="N495" s="294" t="s">
        <v>859</v>
      </c>
      <c r="O495" s="41"/>
      <c r="P495" s="334">
        <v>242</v>
      </c>
      <c r="Q495" s="334">
        <v>2</v>
      </c>
      <c r="R495" s="158">
        <f t="shared" si="20"/>
        <v>242</v>
      </c>
      <c r="S495" s="106" t="str">
        <f t="shared" si="21"/>
        <v>X</v>
      </c>
      <c r="T495" s="152" t="s">
        <v>1997</v>
      </c>
      <c r="U495" s="21"/>
      <c r="V495" s="21"/>
      <c r="W495" s="21"/>
      <c r="X495" s="21"/>
      <c r="Y495" s="21"/>
      <c r="Z495" s="21"/>
      <c r="AA495" s="21"/>
      <c r="AB495" s="21"/>
      <c r="AC495" s="21"/>
      <c r="AD495" s="21"/>
      <c r="AE495" s="21"/>
      <c r="AF495" s="21"/>
      <c r="AG495" s="21"/>
      <c r="AH495" s="21"/>
      <c r="AI495" s="21"/>
    </row>
    <row r="496" spans="1:35">
      <c r="A496" s="52" t="s">
        <v>109</v>
      </c>
      <c r="B496" s="627">
        <v>2023</v>
      </c>
      <c r="C496" s="122" t="s">
        <v>641</v>
      </c>
      <c r="D496" s="294" t="s">
        <v>149</v>
      </c>
      <c r="E496" s="637" t="s">
        <v>1553</v>
      </c>
      <c r="F496" s="627" t="s">
        <v>1345</v>
      </c>
      <c r="G496" s="627" t="s">
        <v>299</v>
      </c>
      <c r="H496" s="294" t="s">
        <v>859</v>
      </c>
      <c r="I496" s="627" t="s">
        <v>475</v>
      </c>
      <c r="J496" s="627" t="s">
        <v>199</v>
      </c>
      <c r="K496" s="281" t="s">
        <v>1876</v>
      </c>
      <c r="L496" s="294" t="s">
        <v>1877</v>
      </c>
      <c r="M496" s="294">
        <v>100</v>
      </c>
      <c r="N496" s="294" t="s">
        <v>859</v>
      </c>
      <c r="O496" s="41"/>
      <c r="P496" s="334">
        <v>242</v>
      </c>
      <c r="Q496" s="334">
        <v>2</v>
      </c>
      <c r="R496" s="158">
        <f t="shared" si="20"/>
        <v>242</v>
      </c>
      <c r="S496" s="106" t="str">
        <f t="shared" si="21"/>
        <v>X</v>
      </c>
      <c r="T496" s="152" t="s">
        <v>1998</v>
      </c>
      <c r="U496" s="21"/>
      <c r="V496" s="21"/>
      <c r="W496" s="21"/>
      <c r="X496" s="21"/>
      <c r="Y496" s="21"/>
      <c r="Z496" s="21"/>
      <c r="AA496" s="21"/>
      <c r="AB496" s="21"/>
      <c r="AC496" s="21"/>
      <c r="AD496" s="21"/>
      <c r="AE496" s="21"/>
      <c r="AF496" s="21"/>
      <c r="AG496" s="21"/>
      <c r="AH496" s="21"/>
      <c r="AI496" s="21"/>
    </row>
    <row r="497" spans="1:35">
      <c r="A497" s="52" t="s">
        <v>109</v>
      </c>
      <c r="B497" s="627">
        <v>2023</v>
      </c>
      <c r="C497" s="122" t="s">
        <v>641</v>
      </c>
      <c r="D497" s="294" t="s">
        <v>149</v>
      </c>
      <c r="E497" s="637" t="s">
        <v>1553</v>
      </c>
      <c r="F497" s="627" t="s">
        <v>1345</v>
      </c>
      <c r="G497" s="627" t="s">
        <v>301</v>
      </c>
      <c r="H497" s="294" t="s">
        <v>859</v>
      </c>
      <c r="I497" s="627" t="s">
        <v>475</v>
      </c>
      <c r="J497" s="627" t="s">
        <v>199</v>
      </c>
      <c r="K497" s="281" t="s">
        <v>1876</v>
      </c>
      <c r="L497" s="294" t="s">
        <v>1877</v>
      </c>
      <c r="M497" s="294">
        <v>100</v>
      </c>
      <c r="N497" s="294" t="s">
        <v>859</v>
      </c>
      <c r="O497" s="41"/>
      <c r="P497" s="334">
        <v>422</v>
      </c>
      <c r="Q497" s="334">
        <v>2</v>
      </c>
      <c r="R497" s="158">
        <f t="shared" si="20"/>
        <v>422</v>
      </c>
      <c r="S497" s="106" t="str">
        <f t="shared" si="21"/>
        <v>X</v>
      </c>
      <c r="T497" s="152" t="s">
        <v>1999</v>
      </c>
      <c r="U497" s="21"/>
      <c r="V497" s="21"/>
      <c r="W497" s="21"/>
      <c r="X497" s="21"/>
      <c r="Y497" s="21"/>
      <c r="Z497" s="21"/>
      <c r="AA497" s="21"/>
      <c r="AB497" s="21"/>
      <c r="AC497" s="21"/>
      <c r="AD497" s="21"/>
      <c r="AE497" s="21"/>
      <c r="AF497" s="21"/>
      <c r="AG497" s="21"/>
      <c r="AH497" s="21"/>
      <c r="AI497" s="21"/>
    </row>
    <row r="498" spans="1:35">
      <c r="A498" s="52" t="s">
        <v>109</v>
      </c>
      <c r="B498" s="627">
        <v>2023</v>
      </c>
      <c r="C498" s="122" t="s">
        <v>641</v>
      </c>
      <c r="D498" s="294" t="s">
        <v>149</v>
      </c>
      <c r="E498" s="637" t="s">
        <v>1553</v>
      </c>
      <c r="F498" s="627" t="s">
        <v>1345</v>
      </c>
      <c r="G498" s="627" t="s">
        <v>1874</v>
      </c>
      <c r="H498" s="294" t="s">
        <v>859</v>
      </c>
      <c r="I498" s="627" t="s">
        <v>475</v>
      </c>
      <c r="J498" s="627" t="s">
        <v>199</v>
      </c>
      <c r="K498" s="281" t="s">
        <v>1876</v>
      </c>
      <c r="L498" s="294" t="s">
        <v>1877</v>
      </c>
      <c r="M498" s="294">
        <v>100</v>
      </c>
      <c r="N498" s="294" t="s">
        <v>859</v>
      </c>
      <c r="O498" s="41"/>
      <c r="P498" s="334">
        <v>231</v>
      </c>
      <c r="Q498" s="334">
        <v>2</v>
      </c>
      <c r="R498" s="158">
        <f t="shared" si="20"/>
        <v>231</v>
      </c>
      <c r="S498" s="106" t="str">
        <f t="shared" si="21"/>
        <v>X</v>
      </c>
      <c r="T498" s="152" t="s">
        <v>2000</v>
      </c>
      <c r="U498" s="21"/>
      <c r="V498" s="21"/>
      <c r="W498" s="21"/>
      <c r="X498" s="21"/>
      <c r="Y498" s="21"/>
      <c r="Z498" s="21"/>
      <c r="AA498" s="21"/>
      <c r="AB498" s="21"/>
      <c r="AC498" s="21"/>
      <c r="AD498" s="21"/>
      <c r="AE498" s="21"/>
      <c r="AF498" s="21"/>
      <c r="AG498" s="21"/>
      <c r="AH498" s="21"/>
      <c r="AI498" s="21"/>
    </row>
    <row r="499" spans="1:35">
      <c r="A499" s="52" t="s">
        <v>109</v>
      </c>
      <c r="B499" s="627">
        <v>2023</v>
      </c>
      <c r="C499" s="122" t="s">
        <v>641</v>
      </c>
      <c r="D499" s="294" t="s">
        <v>149</v>
      </c>
      <c r="E499" s="637" t="s">
        <v>1553</v>
      </c>
      <c r="F499" s="627" t="s">
        <v>1345</v>
      </c>
      <c r="G499" s="627" t="s">
        <v>297</v>
      </c>
      <c r="H499" s="294" t="s">
        <v>859</v>
      </c>
      <c r="I499" s="627" t="s">
        <v>473</v>
      </c>
      <c r="J499" s="627" t="s">
        <v>197</v>
      </c>
      <c r="K499" s="39" t="s">
        <v>749</v>
      </c>
      <c r="L499" s="294" t="s">
        <v>1871</v>
      </c>
      <c r="M499" s="44" t="s">
        <v>1872</v>
      </c>
      <c r="N499" s="294" t="s">
        <v>859</v>
      </c>
      <c r="O499" s="41" t="s">
        <v>1883</v>
      </c>
      <c r="P499" s="334">
        <v>171</v>
      </c>
      <c r="Q499" s="334">
        <v>24</v>
      </c>
      <c r="R499" s="158" t="str">
        <f t="shared" si="20"/>
        <v>N/A</v>
      </c>
      <c r="S499" s="106" t="str">
        <f t="shared" si="21"/>
        <v>N/A</v>
      </c>
      <c r="T499" s="152"/>
      <c r="U499" s="21"/>
      <c r="V499" s="21"/>
      <c r="W499" s="21"/>
      <c r="X499" s="21"/>
      <c r="Y499" s="21"/>
      <c r="Z499" s="21"/>
      <c r="AA499" s="21"/>
      <c r="AB499" s="21"/>
      <c r="AC499" s="21"/>
      <c r="AD499" s="21"/>
      <c r="AE499" s="21"/>
      <c r="AF499" s="21"/>
      <c r="AG499" s="21"/>
      <c r="AH499" s="21"/>
      <c r="AI499" s="21"/>
    </row>
    <row r="500" spans="1:35">
      <c r="A500" s="52" t="s">
        <v>109</v>
      </c>
      <c r="B500" s="627">
        <v>2023</v>
      </c>
      <c r="C500" s="122" t="s">
        <v>641</v>
      </c>
      <c r="D500" s="294" t="s">
        <v>149</v>
      </c>
      <c r="E500" s="637" t="s">
        <v>1553</v>
      </c>
      <c r="F500" s="627" t="s">
        <v>1345</v>
      </c>
      <c r="G500" s="627" t="s">
        <v>299</v>
      </c>
      <c r="H500" s="294" t="s">
        <v>859</v>
      </c>
      <c r="I500" s="627" t="s">
        <v>473</v>
      </c>
      <c r="J500" s="627" t="s">
        <v>197</v>
      </c>
      <c r="K500" s="39" t="s">
        <v>749</v>
      </c>
      <c r="L500" s="294" t="s">
        <v>1871</v>
      </c>
      <c r="M500" s="44" t="s">
        <v>1872</v>
      </c>
      <c r="N500" s="294" t="s">
        <v>859</v>
      </c>
      <c r="O500" s="41" t="s">
        <v>1883</v>
      </c>
      <c r="P500" s="334">
        <v>171</v>
      </c>
      <c r="Q500" s="334">
        <v>24</v>
      </c>
      <c r="R500" s="158" t="str">
        <f t="shared" si="20"/>
        <v>N/A</v>
      </c>
      <c r="S500" s="106" t="str">
        <f t="shared" si="21"/>
        <v>N/A</v>
      </c>
      <c r="T500" s="152"/>
      <c r="U500" s="21"/>
      <c r="V500" s="21"/>
      <c r="W500" s="21"/>
      <c r="X500" s="21"/>
      <c r="Y500" s="21"/>
      <c r="Z500" s="21"/>
      <c r="AA500" s="21"/>
      <c r="AB500" s="21"/>
      <c r="AC500" s="21"/>
      <c r="AD500" s="21"/>
      <c r="AE500" s="21"/>
      <c r="AF500" s="21"/>
      <c r="AG500" s="21"/>
      <c r="AH500" s="21"/>
      <c r="AI500" s="21"/>
    </row>
    <row r="501" spans="1:35">
      <c r="A501" s="52" t="s">
        <v>109</v>
      </c>
      <c r="B501" s="627">
        <v>2023</v>
      </c>
      <c r="C501" s="122" t="s">
        <v>641</v>
      </c>
      <c r="D501" s="294" t="s">
        <v>149</v>
      </c>
      <c r="E501" s="637" t="s">
        <v>1553</v>
      </c>
      <c r="F501" s="627" t="s">
        <v>1345</v>
      </c>
      <c r="G501" s="627" t="s">
        <v>301</v>
      </c>
      <c r="H501" s="294" t="s">
        <v>859</v>
      </c>
      <c r="I501" s="627" t="s">
        <v>473</v>
      </c>
      <c r="J501" s="627" t="s">
        <v>197</v>
      </c>
      <c r="K501" s="39" t="s">
        <v>749</v>
      </c>
      <c r="L501" s="294" t="s">
        <v>1871</v>
      </c>
      <c r="M501" s="44" t="s">
        <v>1872</v>
      </c>
      <c r="N501" s="294" t="s">
        <v>859</v>
      </c>
      <c r="O501" s="41" t="s">
        <v>1883</v>
      </c>
      <c r="P501" s="334">
        <v>171</v>
      </c>
      <c r="Q501" s="334">
        <v>24</v>
      </c>
      <c r="R501" s="158" t="str">
        <f t="shared" si="20"/>
        <v>N/A</v>
      </c>
      <c r="S501" s="106" t="str">
        <f t="shared" si="21"/>
        <v>N/A</v>
      </c>
      <c r="T501" s="344" t="s">
        <v>2001</v>
      </c>
      <c r="U501" s="21"/>
      <c r="V501" s="21"/>
      <c r="W501" s="21"/>
      <c r="X501" s="21"/>
      <c r="Y501" s="21"/>
      <c r="Z501" s="21"/>
      <c r="AA501" s="21"/>
      <c r="AB501" s="21"/>
      <c r="AC501" s="21"/>
      <c r="AD501" s="21"/>
      <c r="AE501" s="21"/>
      <c r="AF501" s="21"/>
      <c r="AG501" s="21"/>
      <c r="AH501" s="21"/>
      <c r="AI501" s="21"/>
    </row>
    <row r="502" spans="1:35">
      <c r="A502" s="52" t="s">
        <v>109</v>
      </c>
      <c r="B502" s="627">
        <v>2023</v>
      </c>
      <c r="C502" s="122" t="s">
        <v>641</v>
      </c>
      <c r="D502" s="294" t="s">
        <v>149</v>
      </c>
      <c r="E502" s="637" t="s">
        <v>1553</v>
      </c>
      <c r="F502" s="627" t="s">
        <v>1345</v>
      </c>
      <c r="G502" s="627" t="s">
        <v>1874</v>
      </c>
      <c r="H502" s="294" t="s">
        <v>859</v>
      </c>
      <c r="I502" s="627" t="s">
        <v>473</v>
      </c>
      <c r="J502" s="627" t="s">
        <v>197</v>
      </c>
      <c r="K502" s="39" t="s">
        <v>749</v>
      </c>
      <c r="L502" s="294" t="s">
        <v>1871</v>
      </c>
      <c r="M502" s="44" t="s">
        <v>1872</v>
      </c>
      <c r="N502" s="294" t="s">
        <v>859</v>
      </c>
      <c r="O502" s="41" t="s">
        <v>1883</v>
      </c>
      <c r="P502" s="334">
        <v>160</v>
      </c>
      <c r="Q502" s="334">
        <v>24</v>
      </c>
      <c r="R502" s="158" t="str">
        <f t="shared" si="20"/>
        <v>N/A</v>
      </c>
      <c r="S502" s="106" t="str">
        <f t="shared" si="21"/>
        <v>N/A</v>
      </c>
      <c r="T502" s="152"/>
      <c r="U502" s="21"/>
      <c r="V502" s="21"/>
      <c r="W502" s="21"/>
      <c r="X502" s="21"/>
      <c r="Y502" s="21"/>
      <c r="Z502" s="21"/>
      <c r="AA502" s="21"/>
      <c r="AB502" s="21"/>
      <c r="AC502" s="21"/>
      <c r="AD502" s="21"/>
      <c r="AE502" s="21"/>
      <c r="AF502" s="21"/>
      <c r="AG502" s="21"/>
      <c r="AH502" s="21"/>
      <c r="AI502" s="21"/>
    </row>
    <row r="503" spans="1:35">
      <c r="A503" s="52" t="s">
        <v>109</v>
      </c>
      <c r="B503" s="627">
        <v>2023</v>
      </c>
      <c r="C503" s="122" t="s">
        <v>641</v>
      </c>
      <c r="D503" s="294" t="s">
        <v>149</v>
      </c>
      <c r="E503" s="637" t="s">
        <v>1554</v>
      </c>
      <c r="F503" s="627" t="s">
        <v>1345</v>
      </c>
      <c r="G503" s="627" t="s">
        <v>297</v>
      </c>
      <c r="H503" s="294" t="s">
        <v>859</v>
      </c>
      <c r="I503" s="627" t="s">
        <v>475</v>
      </c>
      <c r="J503" s="627" t="s">
        <v>199</v>
      </c>
      <c r="K503" s="281" t="s">
        <v>1876</v>
      </c>
      <c r="L503" s="294" t="s">
        <v>1877</v>
      </c>
      <c r="M503" s="294">
        <v>0</v>
      </c>
      <c r="N503" s="294" t="s">
        <v>859</v>
      </c>
      <c r="O503" s="41"/>
      <c r="P503" s="334">
        <v>0</v>
      </c>
      <c r="Q503" s="334">
        <v>0</v>
      </c>
      <c r="R503" s="158" t="e">
        <f t="shared" si="20"/>
        <v>#DIV/0!</v>
      </c>
      <c r="S503" s="106" t="e">
        <f t="shared" si="21"/>
        <v>#DIV/0!</v>
      </c>
      <c r="T503" s="152" t="s">
        <v>2002</v>
      </c>
      <c r="U503" s="21"/>
      <c r="V503" s="21"/>
      <c r="W503" s="21"/>
      <c r="X503" s="21"/>
      <c r="Y503" s="21"/>
      <c r="Z503" s="21"/>
      <c r="AA503" s="21"/>
      <c r="AB503" s="21"/>
      <c r="AC503" s="21"/>
      <c r="AD503" s="21"/>
      <c r="AE503" s="21"/>
      <c r="AF503" s="21"/>
      <c r="AG503" s="21"/>
      <c r="AH503" s="21"/>
      <c r="AI503" s="21"/>
    </row>
    <row r="504" spans="1:35">
      <c r="A504" s="52" t="s">
        <v>109</v>
      </c>
      <c r="B504" s="627">
        <v>2023</v>
      </c>
      <c r="C504" s="122" t="s">
        <v>641</v>
      </c>
      <c r="D504" s="294" t="s">
        <v>149</v>
      </c>
      <c r="E504" s="637" t="s">
        <v>1554</v>
      </c>
      <c r="F504" s="627" t="s">
        <v>1345</v>
      </c>
      <c r="G504" s="627" t="s">
        <v>299</v>
      </c>
      <c r="H504" s="294" t="s">
        <v>859</v>
      </c>
      <c r="I504" s="627" t="s">
        <v>475</v>
      </c>
      <c r="J504" s="627" t="s">
        <v>199</v>
      </c>
      <c r="K504" s="281" t="s">
        <v>1876</v>
      </c>
      <c r="L504" s="294" t="s">
        <v>1877</v>
      </c>
      <c r="M504" s="294">
        <v>0</v>
      </c>
      <c r="N504" s="294" t="s">
        <v>859</v>
      </c>
      <c r="O504" s="41"/>
      <c r="P504" s="334">
        <v>0</v>
      </c>
      <c r="Q504" s="334">
        <v>0</v>
      </c>
      <c r="R504" s="158" t="e">
        <f t="shared" si="20"/>
        <v>#DIV/0!</v>
      </c>
      <c r="S504" s="106" t="e">
        <f t="shared" si="21"/>
        <v>#DIV/0!</v>
      </c>
      <c r="T504" s="152" t="s">
        <v>2003</v>
      </c>
      <c r="U504" s="21"/>
      <c r="V504" s="21"/>
      <c r="W504" s="21"/>
      <c r="X504" s="21"/>
      <c r="Y504" s="21"/>
      <c r="Z504" s="21"/>
      <c r="AA504" s="21"/>
      <c r="AB504" s="21"/>
      <c r="AC504" s="21"/>
      <c r="AD504" s="21"/>
      <c r="AE504" s="21"/>
      <c r="AF504" s="21"/>
      <c r="AG504" s="21"/>
      <c r="AH504" s="21"/>
      <c r="AI504" s="21"/>
    </row>
    <row r="505" spans="1:35">
      <c r="A505" s="52" t="s">
        <v>109</v>
      </c>
      <c r="B505" s="627">
        <v>2023</v>
      </c>
      <c r="C505" s="122" t="s">
        <v>641</v>
      </c>
      <c r="D505" s="294" t="s">
        <v>149</v>
      </c>
      <c r="E505" s="637" t="s">
        <v>1554</v>
      </c>
      <c r="F505" s="627" t="s">
        <v>1345</v>
      </c>
      <c r="G505" s="627" t="s">
        <v>301</v>
      </c>
      <c r="H505" s="294" t="s">
        <v>859</v>
      </c>
      <c r="I505" s="627" t="s">
        <v>475</v>
      </c>
      <c r="J505" s="627" t="s">
        <v>199</v>
      </c>
      <c r="K505" s="281" t="s">
        <v>1876</v>
      </c>
      <c r="L505" s="294" t="s">
        <v>1877</v>
      </c>
      <c r="M505" s="294">
        <v>0</v>
      </c>
      <c r="N505" s="294" t="s">
        <v>859</v>
      </c>
      <c r="O505" s="41"/>
      <c r="P505" s="334">
        <v>0</v>
      </c>
      <c r="Q505" s="334">
        <v>0</v>
      </c>
      <c r="R505" s="158" t="e">
        <f t="shared" si="20"/>
        <v>#DIV/0!</v>
      </c>
      <c r="S505" s="106" t="e">
        <f t="shared" si="21"/>
        <v>#DIV/0!</v>
      </c>
      <c r="T505" s="152" t="s">
        <v>2003</v>
      </c>
      <c r="U505" s="21"/>
      <c r="V505" s="21"/>
      <c r="W505" s="21"/>
      <c r="X505" s="21"/>
      <c r="Y505" s="21"/>
      <c r="Z505" s="21"/>
      <c r="AA505" s="21"/>
      <c r="AB505" s="21"/>
      <c r="AC505" s="21"/>
      <c r="AD505" s="21"/>
      <c r="AE505" s="21"/>
      <c r="AF505" s="21"/>
      <c r="AG505" s="21"/>
      <c r="AH505" s="21"/>
      <c r="AI505" s="21"/>
    </row>
    <row r="506" spans="1:35">
      <c r="A506" s="52" t="s">
        <v>109</v>
      </c>
      <c r="B506" s="627">
        <v>2023</v>
      </c>
      <c r="C506" s="122" t="s">
        <v>641</v>
      </c>
      <c r="D506" s="294" t="s">
        <v>149</v>
      </c>
      <c r="E506" s="637" t="s">
        <v>1554</v>
      </c>
      <c r="F506" s="627" t="s">
        <v>1345</v>
      </c>
      <c r="G506" s="627" t="s">
        <v>1874</v>
      </c>
      <c r="H506" s="294" t="s">
        <v>859</v>
      </c>
      <c r="I506" s="627" t="s">
        <v>475</v>
      </c>
      <c r="J506" s="627" t="s">
        <v>199</v>
      </c>
      <c r="K506" s="281" t="s">
        <v>1876</v>
      </c>
      <c r="L506" s="294" t="s">
        <v>1877</v>
      </c>
      <c r="M506" s="294">
        <v>0</v>
      </c>
      <c r="N506" s="294" t="s">
        <v>859</v>
      </c>
      <c r="O506" s="41"/>
      <c r="P506" s="334">
        <v>0</v>
      </c>
      <c r="Q506" s="334">
        <v>0</v>
      </c>
      <c r="R506" s="158" t="e">
        <f t="shared" si="20"/>
        <v>#DIV/0!</v>
      </c>
      <c r="S506" s="106" t="e">
        <f t="shared" si="21"/>
        <v>#DIV/0!</v>
      </c>
      <c r="T506" s="152" t="s">
        <v>2004</v>
      </c>
      <c r="U506" s="21"/>
      <c r="V506" s="21"/>
      <c r="W506" s="21"/>
      <c r="X506" s="21"/>
      <c r="Y506" s="21"/>
      <c r="Z506" s="21"/>
      <c r="AA506" s="21"/>
      <c r="AB506" s="21"/>
      <c r="AC506" s="21"/>
      <c r="AD506" s="21"/>
      <c r="AE506" s="21"/>
      <c r="AF506" s="21"/>
      <c r="AG506" s="21"/>
      <c r="AH506" s="21"/>
      <c r="AI506" s="21"/>
    </row>
    <row r="507" spans="1:35">
      <c r="A507" s="52" t="s">
        <v>109</v>
      </c>
      <c r="B507" s="627">
        <v>2023</v>
      </c>
      <c r="C507" s="122" t="s">
        <v>641</v>
      </c>
      <c r="D507" s="294" t="s">
        <v>149</v>
      </c>
      <c r="E507" s="637" t="s">
        <v>1554</v>
      </c>
      <c r="F507" s="627" t="s">
        <v>1345</v>
      </c>
      <c r="G507" s="627" t="s">
        <v>297</v>
      </c>
      <c r="H507" s="294" t="s">
        <v>859</v>
      </c>
      <c r="I507" s="627" t="s">
        <v>473</v>
      </c>
      <c r="J507" s="627" t="s">
        <v>197</v>
      </c>
      <c r="K507" s="39" t="s">
        <v>749</v>
      </c>
      <c r="L507" s="294" t="s">
        <v>1871</v>
      </c>
      <c r="M507" s="44" t="s">
        <v>1872</v>
      </c>
      <c r="N507" s="294" t="s">
        <v>859</v>
      </c>
      <c r="O507" s="41" t="s">
        <v>1883</v>
      </c>
      <c r="P507" s="334">
        <v>138</v>
      </c>
      <c r="Q507" s="334">
        <v>34</v>
      </c>
      <c r="R507" s="158" t="str">
        <f t="shared" si="20"/>
        <v>N/A</v>
      </c>
      <c r="S507" s="106" t="str">
        <f t="shared" si="21"/>
        <v>N/A</v>
      </c>
      <c r="T507" s="152"/>
      <c r="U507" s="21"/>
      <c r="V507" s="21"/>
      <c r="W507" s="21"/>
      <c r="X507" s="21"/>
      <c r="Y507" s="21"/>
      <c r="Z507" s="21"/>
      <c r="AA507" s="21"/>
      <c r="AB507" s="21"/>
      <c r="AC507" s="21"/>
      <c r="AD507" s="21"/>
      <c r="AE507" s="21"/>
      <c r="AF507" s="21"/>
      <c r="AG507" s="21"/>
      <c r="AH507" s="21"/>
      <c r="AI507" s="21"/>
    </row>
    <row r="508" spans="1:35">
      <c r="A508" s="52" t="s">
        <v>109</v>
      </c>
      <c r="B508" s="627">
        <v>2023</v>
      </c>
      <c r="C508" s="122" t="s">
        <v>641</v>
      </c>
      <c r="D508" s="294" t="s">
        <v>149</v>
      </c>
      <c r="E508" s="637" t="s">
        <v>1554</v>
      </c>
      <c r="F508" s="627" t="s">
        <v>1345</v>
      </c>
      <c r="G508" s="627" t="s">
        <v>299</v>
      </c>
      <c r="H508" s="294" t="s">
        <v>859</v>
      </c>
      <c r="I508" s="627" t="s">
        <v>473</v>
      </c>
      <c r="J508" s="627" t="s">
        <v>197</v>
      </c>
      <c r="K508" s="39" t="s">
        <v>749</v>
      </c>
      <c r="L508" s="294" t="s">
        <v>1871</v>
      </c>
      <c r="M508" s="44" t="s">
        <v>1872</v>
      </c>
      <c r="N508" s="294" t="s">
        <v>859</v>
      </c>
      <c r="O508" s="41" t="s">
        <v>1883</v>
      </c>
      <c r="P508" s="334">
        <v>138</v>
      </c>
      <c r="Q508" s="334">
        <v>34</v>
      </c>
      <c r="R508" s="158" t="str">
        <f t="shared" si="20"/>
        <v>N/A</v>
      </c>
      <c r="S508" s="106" t="str">
        <f t="shared" si="21"/>
        <v>N/A</v>
      </c>
      <c r="T508" s="152"/>
      <c r="U508" s="21"/>
      <c r="V508" s="21"/>
      <c r="W508" s="21"/>
      <c r="X508" s="21"/>
      <c r="Y508" s="21"/>
      <c r="Z508" s="21"/>
      <c r="AA508" s="21"/>
      <c r="AB508" s="21"/>
      <c r="AC508" s="21"/>
      <c r="AD508" s="21"/>
      <c r="AE508" s="21"/>
      <c r="AF508" s="21"/>
      <c r="AG508" s="21"/>
      <c r="AH508" s="21"/>
      <c r="AI508" s="21"/>
    </row>
    <row r="509" spans="1:35">
      <c r="A509" s="52" t="s">
        <v>109</v>
      </c>
      <c r="B509" s="627">
        <v>2023</v>
      </c>
      <c r="C509" s="122" t="s">
        <v>641</v>
      </c>
      <c r="D509" s="294" t="s">
        <v>149</v>
      </c>
      <c r="E509" s="637" t="s">
        <v>1554</v>
      </c>
      <c r="F509" s="627" t="s">
        <v>1345</v>
      </c>
      <c r="G509" s="627" t="s">
        <v>301</v>
      </c>
      <c r="H509" s="294" t="s">
        <v>859</v>
      </c>
      <c r="I509" s="627" t="s">
        <v>473</v>
      </c>
      <c r="J509" s="627" t="s">
        <v>197</v>
      </c>
      <c r="K509" s="39" t="s">
        <v>749</v>
      </c>
      <c r="L509" s="294" t="s">
        <v>1871</v>
      </c>
      <c r="M509" s="44" t="s">
        <v>1872</v>
      </c>
      <c r="N509" s="294" t="s">
        <v>859</v>
      </c>
      <c r="O509" s="41" t="s">
        <v>1883</v>
      </c>
      <c r="P509" s="489">
        <v>138</v>
      </c>
      <c r="Q509" s="489">
        <v>34</v>
      </c>
      <c r="R509" s="158" t="str">
        <f t="shared" si="20"/>
        <v>N/A</v>
      </c>
      <c r="S509" s="106" t="str">
        <f t="shared" si="21"/>
        <v>N/A</v>
      </c>
      <c r="T509" s="152"/>
      <c r="U509" s="21"/>
      <c r="V509" s="21"/>
      <c r="W509" s="21"/>
      <c r="X509" s="21"/>
      <c r="Y509" s="21"/>
      <c r="Z509" s="21"/>
      <c r="AA509" s="21"/>
      <c r="AB509" s="21"/>
      <c r="AC509" s="21"/>
      <c r="AD509" s="21"/>
      <c r="AE509" s="21"/>
      <c r="AF509" s="21"/>
      <c r="AG509" s="21"/>
      <c r="AH509" s="21"/>
      <c r="AI509" s="21"/>
    </row>
    <row r="510" spans="1:35">
      <c r="A510" s="52" t="s">
        <v>109</v>
      </c>
      <c r="B510" s="627">
        <v>2023</v>
      </c>
      <c r="C510" s="122" t="s">
        <v>641</v>
      </c>
      <c r="D510" s="294" t="s">
        <v>149</v>
      </c>
      <c r="E510" s="637" t="s">
        <v>1554</v>
      </c>
      <c r="F510" s="627" t="s">
        <v>1345</v>
      </c>
      <c r="G510" s="627" t="s">
        <v>1874</v>
      </c>
      <c r="H510" s="294" t="s">
        <v>859</v>
      </c>
      <c r="I510" s="627" t="s">
        <v>473</v>
      </c>
      <c r="J510" s="627" t="s">
        <v>197</v>
      </c>
      <c r="K510" s="39" t="s">
        <v>749</v>
      </c>
      <c r="L510" s="294" t="s">
        <v>1871</v>
      </c>
      <c r="M510" s="44" t="s">
        <v>1872</v>
      </c>
      <c r="N510" s="294" t="s">
        <v>859</v>
      </c>
      <c r="O510" s="488" t="s">
        <v>1883</v>
      </c>
      <c r="P510" s="490">
        <v>58</v>
      </c>
      <c r="Q510" s="490">
        <v>24</v>
      </c>
      <c r="R510" s="158" t="str">
        <f t="shared" si="20"/>
        <v>N/A</v>
      </c>
      <c r="S510" s="106" t="str">
        <f t="shared" si="21"/>
        <v>N/A</v>
      </c>
      <c r="T510" s="160"/>
      <c r="U510" s="21"/>
      <c r="V510" s="21"/>
      <c r="W510" s="21"/>
      <c r="X510" s="21"/>
      <c r="Y510" s="21"/>
      <c r="Z510" s="21"/>
      <c r="AA510" s="21"/>
      <c r="AB510" s="21"/>
      <c r="AC510" s="21"/>
      <c r="AD510" s="21"/>
      <c r="AE510" s="21"/>
      <c r="AF510" s="21"/>
      <c r="AG510" s="21"/>
      <c r="AH510" s="21"/>
      <c r="AI510" s="21"/>
    </row>
    <row r="511" spans="1:35">
      <c r="A511" s="41" t="s">
        <v>109</v>
      </c>
      <c r="B511" s="41">
        <v>2023</v>
      </c>
      <c r="C511" s="39" t="s">
        <v>644</v>
      </c>
      <c r="D511" s="44" t="s">
        <v>153</v>
      </c>
      <c r="E511" s="65" t="s">
        <v>1565</v>
      </c>
      <c r="F511" s="43" t="s">
        <v>2005</v>
      </c>
      <c r="G511" s="41" t="s">
        <v>1874</v>
      </c>
      <c r="H511" s="44" t="s">
        <v>14</v>
      </c>
      <c r="I511" s="39" t="s">
        <v>475</v>
      </c>
      <c r="J511" s="41" t="s">
        <v>199</v>
      </c>
      <c r="K511" s="39" t="s">
        <v>2006</v>
      </c>
      <c r="L511" s="45" t="s">
        <v>1871</v>
      </c>
      <c r="M511" s="45">
        <v>0</v>
      </c>
      <c r="N511" s="44" t="s">
        <v>859</v>
      </c>
      <c r="O511" s="41"/>
      <c r="P511" s="151">
        <v>0</v>
      </c>
      <c r="Q511" s="151">
        <v>0</v>
      </c>
      <c r="R511" s="158" t="e">
        <f t="shared" si="20"/>
        <v>#DIV/0!</v>
      </c>
      <c r="S511" s="106" t="e">
        <f t="shared" si="21"/>
        <v>#DIV/0!</v>
      </c>
      <c r="T511" s="160" t="s">
        <v>2007</v>
      </c>
      <c r="U511" s="21"/>
      <c r="V511" s="21"/>
      <c r="W511" s="21"/>
      <c r="X511" s="21"/>
      <c r="Y511" s="21"/>
      <c r="Z511" s="21"/>
      <c r="AA511" s="21"/>
      <c r="AB511" s="21"/>
      <c r="AC511" s="21"/>
      <c r="AD511" s="21"/>
      <c r="AE511" s="21"/>
      <c r="AF511" s="21"/>
      <c r="AG511" s="21"/>
      <c r="AH511" s="21"/>
      <c r="AI511" s="21"/>
    </row>
    <row r="512" spans="1:35">
      <c r="A512" s="41" t="s">
        <v>109</v>
      </c>
      <c r="B512" s="41">
        <v>2023</v>
      </c>
      <c r="C512" s="39" t="s">
        <v>644</v>
      </c>
      <c r="D512" s="44" t="s">
        <v>153</v>
      </c>
      <c r="E512" s="65" t="s">
        <v>1565</v>
      </c>
      <c r="F512" s="43" t="s">
        <v>2005</v>
      </c>
      <c r="G512" s="41" t="s">
        <v>301</v>
      </c>
      <c r="H512" s="44" t="s">
        <v>14</v>
      </c>
      <c r="I512" s="39" t="s">
        <v>475</v>
      </c>
      <c r="J512" s="41" t="s">
        <v>199</v>
      </c>
      <c r="K512" s="39" t="s">
        <v>2006</v>
      </c>
      <c r="L512" s="45" t="s">
        <v>1871</v>
      </c>
      <c r="M512" s="45">
        <v>0</v>
      </c>
      <c r="N512" s="44" t="s">
        <v>859</v>
      </c>
      <c r="O512" s="41"/>
      <c r="P512" s="151">
        <v>0</v>
      </c>
      <c r="Q512" s="151">
        <v>0</v>
      </c>
      <c r="R512" s="158" t="e">
        <f t="shared" si="20"/>
        <v>#DIV/0!</v>
      </c>
      <c r="S512" s="106" t="e">
        <f t="shared" si="21"/>
        <v>#DIV/0!</v>
      </c>
      <c r="T512" s="160" t="s">
        <v>2007</v>
      </c>
      <c r="U512" s="21"/>
      <c r="V512" s="21"/>
      <c r="W512" s="21"/>
      <c r="X512" s="21"/>
      <c r="Y512" s="21"/>
      <c r="Z512" s="21"/>
      <c r="AA512" s="21"/>
      <c r="AB512" s="21"/>
      <c r="AC512" s="21"/>
      <c r="AD512" s="21"/>
      <c r="AE512" s="21"/>
      <c r="AF512" s="21"/>
      <c r="AG512" s="21"/>
      <c r="AH512" s="21"/>
      <c r="AI512" s="21"/>
    </row>
    <row r="513" spans="1:35">
      <c r="A513" s="41" t="s">
        <v>109</v>
      </c>
      <c r="B513" s="41">
        <v>2023</v>
      </c>
      <c r="C513" s="39" t="s">
        <v>644</v>
      </c>
      <c r="D513" s="44" t="s">
        <v>153</v>
      </c>
      <c r="E513" s="65" t="s">
        <v>1565</v>
      </c>
      <c r="F513" s="43" t="s">
        <v>2005</v>
      </c>
      <c r="G513" s="41" t="s">
        <v>299</v>
      </c>
      <c r="H513" s="44" t="s">
        <v>14</v>
      </c>
      <c r="I513" s="39" t="s">
        <v>475</v>
      </c>
      <c r="J513" s="41" t="s">
        <v>199</v>
      </c>
      <c r="K513" s="39" t="s">
        <v>2006</v>
      </c>
      <c r="L513" s="45" t="s">
        <v>1871</v>
      </c>
      <c r="M513" s="45">
        <v>0</v>
      </c>
      <c r="N513" s="44" t="s">
        <v>859</v>
      </c>
      <c r="O513" s="41"/>
      <c r="P513" s="151">
        <v>0</v>
      </c>
      <c r="Q513" s="151">
        <v>0</v>
      </c>
      <c r="R513" s="158" t="e">
        <f t="shared" si="20"/>
        <v>#DIV/0!</v>
      </c>
      <c r="S513" s="106" t="e">
        <f t="shared" si="21"/>
        <v>#DIV/0!</v>
      </c>
      <c r="T513" s="160" t="s">
        <v>2007</v>
      </c>
      <c r="U513" s="21"/>
      <c r="V513" s="21"/>
      <c r="W513" s="21"/>
      <c r="X513" s="21"/>
      <c r="Y513" s="21"/>
      <c r="Z513" s="21"/>
      <c r="AA513" s="21"/>
      <c r="AB513" s="21"/>
      <c r="AC513" s="21"/>
      <c r="AD513" s="21"/>
      <c r="AE513" s="21"/>
      <c r="AF513" s="21"/>
      <c r="AG513" s="21"/>
      <c r="AH513" s="21"/>
      <c r="AI513" s="21"/>
    </row>
    <row r="514" spans="1:35">
      <c r="A514" s="41" t="s">
        <v>109</v>
      </c>
      <c r="B514" s="41">
        <v>2023</v>
      </c>
      <c r="C514" s="39" t="s">
        <v>644</v>
      </c>
      <c r="D514" s="44" t="s">
        <v>153</v>
      </c>
      <c r="E514" s="65" t="s">
        <v>1565</v>
      </c>
      <c r="F514" s="43" t="s">
        <v>2008</v>
      </c>
      <c r="G514" s="41" t="s">
        <v>1874</v>
      </c>
      <c r="H514" s="44" t="s">
        <v>14</v>
      </c>
      <c r="I514" s="39" t="s">
        <v>475</v>
      </c>
      <c r="J514" s="41" t="s">
        <v>199</v>
      </c>
      <c r="K514" s="39" t="s">
        <v>2006</v>
      </c>
      <c r="L514" s="45" t="s">
        <v>1871</v>
      </c>
      <c r="M514" s="45">
        <v>0</v>
      </c>
      <c r="N514" s="44" t="s">
        <v>859</v>
      </c>
      <c r="O514" s="41"/>
      <c r="P514" s="151">
        <v>0</v>
      </c>
      <c r="Q514" s="151">
        <v>0</v>
      </c>
      <c r="R514" s="158" t="e">
        <f t="shared" si="20"/>
        <v>#DIV/0!</v>
      </c>
      <c r="S514" s="106" t="e">
        <f t="shared" si="21"/>
        <v>#DIV/0!</v>
      </c>
      <c r="T514" s="160" t="s">
        <v>2007</v>
      </c>
      <c r="U514" s="21"/>
      <c r="V514" s="21"/>
      <c r="W514" s="21"/>
      <c r="X514" s="21"/>
      <c r="Y514" s="21"/>
      <c r="Z514" s="21"/>
      <c r="AA514" s="21"/>
      <c r="AB514" s="21"/>
      <c r="AC514" s="21"/>
      <c r="AD514" s="21"/>
      <c r="AE514" s="21"/>
      <c r="AF514" s="21"/>
      <c r="AG514" s="21"/>
      <c r="AH514" s="21"/>
      <c r="AI514" s="21"/>
    </row>
    <row r="515" spans="1:35">
      <c r="A515" s="41" t="s">
        <v>109</v>
      </c>
      <c r="B515" s="41">
        <v>2023</v>
      </c>
      <c r="C515" s="39" t="s">
        <v>644</v>
      </c>
      <c r="D515" s="44" t="s">
        <v>153</v>
      </c>
      <c r="E515" s="65" t="s">
        <v>1565</v>
      </c>
      <c r="F515" s="43" t="s">
        <v>2008</v>
      </c>
      <c r="G515" s="41" t="s">
        <v>301</v>
      </c>
      <c r="H515" s="44" t="s">
        <v>14</v>
      </c>
      <c r="I515" s="39" t="s">
        <v>475</v>
      </c>
      <c r="J515" s="41" t="s">
        <v>199</v>
      </c>
      <c r="K515" s="39" t="s">
        <v>2006</v>
      </c>
      <c r="L515" s="45" t="s">
        <v>1871</v>
      </c>
      <c r="M515" s="45">
        <v>0</v>
      </c>
      <c r="N515" s="44" t="s">
        <v>859</v>
      </c>
      <c r="O515" s="41"/>
      <c r="P515" s="151">
        <v>0</v>
      </c>
      <c r="Q515" s="151">
        <v>0</v>
      </c>
      <c r="R515" s="158" t="e">
        <f t="shared" si="20"/>
        <v>#DIV/0!</v>
      </c>
      <c r="S515" s="106" t="e">
        <f t="shared" si="21"/>
        <v>#DIV/0!</v>
      </c>
      <c r="T515" s="160" t="s">
        <v>2007</v>
      </c>
      <c r="U515" s="21"/>
      <c r="V515" s="21"/>
      <c r="W515" s="21"/>
      <c r="X515" s="21"/>
      <c r="Y515" s="21"/>
      <c r="Z515" s="21"/>
      <c r="AA515" s="21"/>
      <c r="AB515" s="21"/>
      <c r="AC515" s="21"/>
      <c r="AD515" s="21"/>
      <c r="AE515" s="21"/>
      <c r="AF515" s="21"/>
      <c r="AG515" s="21"/>
      <c r="AH515" s="21"/>
      <c r="AI515" s="21"/>
    </row>
    <row r="516" spans="1:35">
      <c r="A516" s="41" t="s">
        <v>109</v>
      </c>
      <c r="B516" s="41">
        <v>2023</v>
      </c>
      <c r="C516" s="39" t="s">
        <v>644</v>
      </c>
      <c r="D516" s="44" t="s">
        <v>153</v>
      </c>
      <c r="E516" s="65" t="s">
        <v>1565</v>
      </c>
      <c r="F516" s="43" t="s">
        <v>2008</v>
      </c>
      <c r="G516" s="41" t="s">
        <v>299</v>
      </c>
      <c r="H516" s="44" t="s">
        <v>14</v>
      </c>
      <c r="I516" s="39" t="s">
        <v>475</v>
      </c>
      <c r="J516" s="41" t="s">
        <v>199</v>
      </c>
      <c r="K516" s="39" t="s">
        <v>2006</v>
      </c>
      <c r="L516" s="45" t="s">
        <v>1871</v>
      </c>
      <c r="M516" s="45">
        <v>0</v>
      </c>
      <c r="N516" s="44" t="s">
        <v>859</v>
      </c>
      <c r="O516" s="41"/>
      <c r="P516" s="151">
        <v>0</v>
      </c>
      <c r="Q516" s="151">
        <v>0</v>
      </c>
      <c r="R516" s="158" t="e">
        <f t="shared" si="20"/>
        <v>#DIV/0!</v>
      </c>
      <c r="S516" s="106" t="e">
        <f t="shared" si="21"/>
        <v>#DIV/0!</v>
      </c>
      <c r="T516" s="160" t="s">
        <v>2007</v>
      </c>
      <c r="U516" s="21"/>
      <c r="V516" s="21"/>
      <c r="W516" s="21"/>
      <c r="X516" s="21"/>
      <c r="Y516" s="21"/>
      <c r="Z516" s="21"/>
      <c r="AA516" s="21"/>
      <c r="AB516" s="21"/>
      <c r="AC516" s="21"/>
      <c r="AD516" s="21"/>
      <c r="AE516" s="21"/>
      <c r="AF516" s="21"/>
      <c r="AG516" s="21"/>
      <c r="AH516" s="21"/>
      <c r="AI516" s="21"/>
    </row>
    <row r="517" spans="1:35">
      <c r="A517" s="41" t="s">
        <v>109</v>
      </c>
      <c r="B517" s="41">
        <v>2023</v>
      </c>
      <c r="C517" s="39" t="s">
        <v>644</v>
      </c>
      <c r="D517" s="44" t="s">
        <v>153</v>
      </c>
      <c r="E517" s="65" t="s">
        <v>1565</v>
      </c>
      <c r="F517" s="43" t="s">
        <v>2009</v>
      </c>
      <c r="G517" s="41" t="s">
        <v>1874</v>
      </c>
      <c r="H517" s="44" t="s">
        <v>14</v>
      </c>
      <c r="I517" s="39" t="s">
        <v>475</v>
      </c>
      <c r="J517" s="41" t="s">
        <v>199</v>
      </c>
      <c r="K517" s="39" t="s">
        <v>2006</v>
      </c>
      <c r="L517" s="45" t="s">
        <v>1877</v>
      </c>
      <c r="M517" s="45">
        <v>0</v>
      </c>
      <c r="N517" s="44" t="s">
        <v>859</v>
      </c>
      <c r="O517" s="41"/>
      <c r="P517" s="151">
        <v>0</v>
      </c>
      <c r="Q517" s="151">
        <v>0</v>
      </c>
      <c r="R517" s="158" t="e">
        <f t="shared" si="20"/>
        <v>#DIV/0!</v>
      </c>
      <c r="S517" s="106" t="e">
        <f t="shared" si="21"/>
        <v>#DIV/0!</v>
      </c>
      <c r="T517" s="160" t="s">
        <v>2007</v>
      </c>
      <c r="U517" s="21"/>
      <c r="V517" s="21"/>
      <c r="W517" s="21"/>
      <c r="X517" s="21"/>
      <c r="Y517" s="21"/>
      <c r="Z517" s="21"/>
      <c r="AA517" s="21"/>
      <c r="AB517" s="21"/>
      <c r="AC517" s="21"/>
      <c r="AD517" s="21"/>
      <c r="AE517" s="21"/>
      <c r="AF517" s="21"/>
      <c r="AG517" s="21"/>
      <c r="AH517" s="21"/>
      <c r="AI517" s="21"/>
    </row>
    <row r="518" spans="1:35">
      <c r="A518" s="41" t="s">
        <v>109</v>
      </c>
      <c r="B518" s="41">
        <v>2023</v>
      </c>
      <c r="C518" s="39" t="s">
        <v>644</v>
      </c>
      <c r="D518" s="44" t="s">
        <v>153</v>
      </c>
      <c r="E518" s="65" t="s">
        <v>1565</v>
      </c>
      <c r="F518" s="43" t="s">
        <v>2009</v>
      </c>
      <c r="G518" s="41" t="s">
        <v>301</v>
      </c>
      <c r="H518" s="44" t="s">
        <v>14</v>
      </c>
      <c r="I518" s="39" t="s">
        <v>475</v>
      </c>
      <c r="J518" s="41" t="s">
        <v>199</v>
      </c>
      <c r="K518" s="39" t="s">
        <v>2006</v>
      </c>
      <c r="L518" s="45" t="s">
        <v>1877</v>
      </c>
      <c r="M518" s="45">
        <v>0</v>
      </c>
      <c r="N518" s="44" t="s">
        <v>859</v>
      </c>
      <c r="O518" s="41"/>
      <c r="P518" s="151">
        <v>0</v>
      </c>
      <c r="Q518" s="151">
        <v>0</v>
      </c>
      <c r="R518" s="158" t="e">
        <f t="shared" si="20"/>
        <v>#DIV/0!</v>
      </c>
      <c r="S518" s="106" t="e">
        <f t="shared" si="21"/>
        <v>#DIV/0!</v>
      </c>
      <c r="T518" s="160" t="s">
        <v>2007</v>
      </c>
      <c r="U518" s="21"/>
      <c r="V518" s="21"/>
      <c r="W518" s="21"/>
      <c r="X518" s="21"/>
      <c r="Y518" s="21"/>
      <c r="Z518" s="21"/>
      <c r="AA518" s="21"/>
      <c r="AB518" s="21"/>
      <c r="AC518" s="21"/>
      <c r="AD518" s="21"/>
      <c r="AE518" s="21"/>
      <c r="AF518" s="21"/>
      <c r="AG518" s="21"/>
      <c r="AH518" s="21"/>
      <c r="AI518" s="21"/>
    </row>
    <row r="519" spans="1:35">
      <c r="A519" s="41" t="s">
        <v>109</v>
      </c>
      <c r="B519" s="41">
        <v>2023</v>
      </c>
      <c r="C519" s="39" t="s">
        <v>644</v>
      </c>
      <c r="D519" s="44" t="s">
        <v>153</v>
      </c>
      <c r="E519" s="65" t="s">
        <v>1565</v>
      </c>
      <c r="F519" s="43" t="s">
        <v>2009</v>
      </c>
      <c r="G519" s="41" t="s">
        <v>299</v>
      </c>
      <c r="H519" s="44" t="s">
        <v>14</v>
      </c>
      <c r="I519" s="39" t="s">
        <v>475</v>
      </c>
      <c r="J519" s="41" t="s">
        <v>199</v>
      </c>
      <c r="K519" s="39" t="s">
        <v>2006</v>
      </c>
      <c r="L519" s="45" t="s">
        <v>1877</v>
      </c>
      <c r="M519" s="45">
        <v>0</v>
      </c>
      <c r="N519" s="44" t="s">
        <v>859</v>
      </c>
      <c r="O519" s="41"/>
      <c r="P519" s="151">
        <v>0</v>
      </c>
      <c r="Q519" s="151">
        <v>0</v>
      </c>
      <c r="R519" s="158" t="e">
        <f t="shared" si="20"/>
        <v>#DIV/0!</v>
      </c>
      <c r="S519" s="106" t="e">
        <f t="shared" si="21"/>
        <v>#DIV/0!</v>
      </c>
      <c r="T519" s="160" t="s">
        <v>2007</v>
      </c>
      <c r="U519" s="21"/>
      <c r="V519" s="21"/>
      <c r="W519" s="21"/>
      <c r="X519" s="21"/>
      <c r="Y519" s="21"/>
      <c r="Z519" s="21"/>
      <c r="AA519" s="21"/>
      <c r="AB519" s="21"/>
      <c r="AC519" s="21"/>
      <c r="AD519" s="21"/>
      <c r="AE519" s="21"/>
      <c r="AF519" s="21"/>
      <c r="AG519" s="21"/>
      <c r="AH519" s="21"/>
      <c r="AI519" s="21"/>
    </row>
    <row r="520" spans="1:35">
      <c r="A520" s="41" t="s">
        <v>109</v>
      </c>
      <c r="B520" s="41">
        <v>2023</v>
      </c>
      <c r="C520" s="39" t="s">
        <v>644</v>
      </c>
      <c r="D520" s="44" t="s">
        <v>153</v>
      </c>
      <c r="E520" s="65" t="s">
        <v>1565</v>
      </c>
      <c r="F520" s="43" t="s">
        <v>2010</v>
      </c>
      <c r="G520" s="41" t="s">
        <v>1874</v>
      </c>
      <c r="H520" s="44" t="s">
        <v>14</v>
      </c>
      <c r="I520" s="39" t="s">
        <v>475</v>
      </c>
      <c r="J520" s="41" t="s">
        <v>199</v>
      </c>
      <c r="K520" s="39" t="s">
        <v>2006</v>
      </c>
      <c r="L520" s="45" t="s">
        <v>1877</v>
      </c>
      <c r="M520" s="45">
        <v>0</v>
      </c>
      <c r="N520" s="44" t="s">
        <v>859</v>
      </c>
      <c r="O520" s="41"/>
      <c r="P520" s="151">
        <v>0</v>
      </c>
      <c r="Q520" s="151">
        <v>0</v>
      </c>
      <c r="R520" s="158" t="e">
        <f t="shared" ref="R520:R583" si="22">IF(M520="N/A","N/A", P520/M520*100)</f>
        <v>#DIV/0!</v>
      </c>
      <c r="S520" s="106" t="e">
        <f t="shared" ref="S520:S583" si="23">IF(M520="N/A","N/A",IF(OR(R520&lt;90,R520&gt;150),"X",""))</f>
        <v>#DIV/0!</v>
      </c>
      <c r="T520" s="160" t="s">
        <v>2007</v>
      </c>
      <c r="U520" s="21"/>
      <c r="V520" s="21"/>
      <c r="W520" s="21"/>
      <c r="X520" s="21"/>
      <c r="Y520" s="21"/>
      <c r="Z520" s="21"/>
      <c r="AA520" s="21"/>
      <c r="AB520" s="21"/>
      <c r="AC520" s="21"/>
      <c r="AD520" s="21"/>
      <c r="AE520" s="21"/>
      <c r="AF520" s="21"/>
      <c r="AG520" s="21"/>
      <c r="AH520" s="21"/>
      <c r="AI520" s="21"/>
    </row>
    <row r="521" spans="1:35">
      <c r="A521" s="41" t="s">
        <v>109</v>
      </c>
      <c r="B521" s="41">
        <v>2023</v>
      </c>
      <c r="C521" s="39" t="s">
        <v>644</v>
      </c>
      <c r="D521" s="44" t="s">
        <v>153</v>
      </c>
      <c r="E521" s="65" t="s">
        <v>1565</v>
      </c>
      <c r="F521" s="43" t="s">
        <v>2010</v>
      </c>
      <c r="G521" s="41" t="s">
        <v>301</v>
      </c>
      <c r="H521" s="44" t="s">
        <v>14</v>
      </c>
      <c r="I521" s="39" t="s">
        <v>475</v>
      </c>
      <c r="J521" s="41" t="s">
        <v>199</v>
      </c>
      <c r="K521" s="39" t="s">
        <v>2006</v>
      </c>
      <c r="L521" s="45" t="s">
        <v>1877</v>
      </c>
      <c r="M521" s="45">
        <v>0</v>
      </c>
      <c r="N521" s="44" t="s">
        <v>859</v>
      </c>
      <c r="O521" s="41"/>
      <c r="P521" s="151">
        <v>0</v>
      </c>
      <c r="Q521" s="151">
        <v>0</v>
      </c>
      <c r="R521" s="158" t="e">
        <f t="shared" si="22"/>
        <v>#DIV/0!</v>
      </c>
      <c r="S521" s="106" t="e">
        <f t="shared" si="23"/>
        <v>#DIV/0!</v>
      </c>
      <c r="T521" s="160" t="s">
        <v>2007</v>
      </c>
      <c r="U521" s="21"/>
      <c r="V521" s="21"/>
      <c r="W521" s="21"/>
      <c r="X521" s="21"/>
      <c r="Y521" s="21"/>
      <c r="Z521" s="21"/>
      <c r="AA521" s="21"/>
      <c r="AB521" s="21"/>
      <c r="AC521" s="21"/>
      <c r="AD521" s="21"/>
      <c r="AE521" s="21"/>
      <c r="AF521" s="21"/>
      <c r="AG521" s="21"/>
      <c r="AH521" s="21"/>
      <c r="AI521" s="21"/>
    </row>
    <row r="522" spans="1:35">
      <c r="A522" s="41" t="s">
        <v>109</v>
      </c>
      <c r="B522" s="41">
        <v>2023</v>
      </c>
      <c r="C522" s="39" t="s">
        <v>644</v>
      </c>
      <c r="D522" s="44" t="s">
        <v>153</v>
      </c>
      <c r="E522" s="65" t="s">
        <v>1565</v>
      </c>
      <c r="F522" s="43" t="s">
        <v>2010</v>
      </c>
      <c r="G522" s="41" t="s">
        <v>299</v>
      </c>
      <c r="H522" s="44" t="s">
        <v>14</v>
      </c>
      <c r="I522" s="39" t="s">
        <v>475</v>
      </c>
      <c r="J522" s="41" t="s">
        <v>199</v>
      </c>
      <c r="K522" s="39" t="s">
        <v>2006</v>
      </c>
      <c r="L522" s="45" t="s">
        <v>1877</v>
      </c>
      <c r="M522" s="45">
        <v>0</v>
      </c>
      <c r="N522" s="44" t="s">
        <v>859</v>
      </c>
      <c r="O522" s="41"/>
      <c r="P522" s="151">
        <v>0</v>
      </c>
      <c r="Q522" s="151">
        <v>0</v>
      </c>
      <c r="R522" s="158" t="e">
        <f t="shared" si="22"/>
        <v>#DIV/0!</v>
      </c>
      <c r="S522" s="106" t="e">
        <f t="shared" si="23"/>
        <v>#DIV/0!</v>
      </c>
      <c r="T522" s="160" t="s">
        <v>2007</v>
      </c>
      <c r="U522" s="21"/>
      <c r="V522" s="21"/>
      <c r="W522" s="21"/>
      <c r="X522" s="21"/>
      <c r="Y522" s="21"/>
      <c r="Z522" s="21"/>
      <c r="AA522" s="21"/>
      <c r="AB522" s="21"/>
      <c r="AC522" s="21"/>
      <c r="AD522" s="21"/>
      <c r="AE522" s="21"/>
      <c r="AF522" s="21"/>
      <c r="AG522" s="21"/>
      <c r="AH522" s="21"/>
      <c r="AI522" s="21"/>
    </row>
    <row r="523" spans="1:35">
      <c r="A523" s="41" t="s">
        <v>109</v>
      </c>
      <c r="B523" s="41">
        <v>2023</v>
      </c>
      <c r="C523" s="39" t="s">
        <v>644</v>
      </c>
      <c r="D523" s="44" t="s">
        <v>153</v>
      </c>
      <c r="E523" s="65" t="s">
        <v>1399</v>
      </c>
      <c r="F523" s="43" t="s">
        <v>2005</v>
      </c>
      <c r="G523" s="41" t="s">
        <v>297</v>
      </c>
      <c r="H523" s="44" t="s">
        <v>14</v>
      </c>
      <c r="I523" s="39" t="s">
        <v>475</v>
      </c>
      <c r="J523" s="41" t="s">
        <v>199</v>
      </c>
      <c r="K523" s="39" t="s">
        <v>2006</v>
      </c>
      <c r="L523" s="45" t="s">
        <v>1877</v>
      </c>
      <c r="M523" s="45">
        <v>500</v>
      </c>
      <c r="N523" s="44" t="s">
        <v>859</v>
      </c>
      <c r="O523" s="41"/>
      <c r="P523" s="151">
        <v>696</v>
      </c>
      <c r="Q523" s="151">
        <v>16</v>
      </c>
      <c r="R523" s="158">
        <f t="shared" si="22"/>
        <v>139.19999999999999</v>
      </c>
      <c r="S523" s="106" t="str">
        <f t="shared" si="23"/>
        <v/>
      </c>
      <c r="T523" s="160"/>
      <c r="U523" s="21"/>
      <c r="V523" s="21"/>
      <c r="W523" s="21"/>
      <c r="X523" s="21"/>
      <c r="Y523" s="21"/>
      <c r="Z523" s="21"/>
      <c r="AA523" s="21"/>
      <c r="AB523" s="21"/>
      <c r="AC523" s="21"/>
      <c r="AD523" s="21"/>
      <c r="AE523" s="21"/>
      <c r="AF523" s="21"/>
      <c r="AG523" s="21"/>
      <c r="AH523" s="21"/>
      <c r="AI523" s="21"/>
    </row>
    <row r="524" spans="1:35">
      <c r="A524" s="41" t="s">
        <v>109</v>
      </c>
      <c r="B524" s="41">
        <v>2023</v>
      </c>
      <c r="C524" s="39" t="s">
        <v>644</v>
      </c>
      <c r="D524" s="44" t="s">
        <v>153</v>
      </c>
      <c r="E524" s="65" t="s">
        <v>1399</v>
      </c>
      <c r="F524" s="43" t="s">
        <v>2005</v>
      </c>
      <c r="G524" s="41" t="s">
        <v>1874</v>
      </c>
      <c r="H524" s="44" t="s">
        <v>14</v>
      </c>
      <c r="I524" s="39" t="s">
        <v>475</v>
      </c>
      <c r="J524" s="41" t="s">
        <v>199</v>
      </c>
      <c r="K524" s="39" t="s">
        <v>2006</v>
      </c>
      <c r="L524" s="45" t="s">
        <v>1877</v>
      </c>
      <c r="M524" s="45">
        <v>700</v>
      </c>
      <c r="N524" s="44" t="s">
        <v>859</v>
      </c>
      <c r="O524" s="41"/>
      <c r="P524" s="151">
        <v>696</v>
      </c>
      <c r="Q524" s="151">
        <v>16</v>
      </c>
      <c r="R524" s="158">
        <f t="shared" si="22"/>
        <v>99.428571428571431</v>
      </c>
      <c r="S524" s="106" t="str">
        <f t="shared" si="23"/>
        <v/>
      </c>
      <c r="T524" s="160"/>
      <c r="U524" s="21"/>
      <c r="V524" s="21"/>
      <c r="W524" s="21"/>
      <c r="X524" s="21"/>
      <c r="Y524" s="21"/>
      <c r="Z524" s="21"/>
      <c r="AA524" s="21"/>
      <c r="AB524" s="21"/>
      <c r="AC524" s="21"/>
      <c r="AD524" s="21"/>
      <c r="AE524" s="21"/>
      <c r="AF524" s="21"/>
      <c r="AG524" s="21"/>
      <c r="AH524" s="21"/>
      <c r="AI524" s="21"/>
    </row>
    <row r="525" spans="1:35">
      <c r="A525" s="41" t="s">
        <v>109</v>
      </c>
      <c r="B525" s="41">
        <v>2023</v>
      </c>
      <c r="C525" s="39" t="s">
        <v>644</v>
      </c>
      <c r="D525" s="44" t="s">
        <v>153</v>
      </c>
      <c r="E525" s="65" t="s">
        <v>1399</v>
      </c>
      <c r="F525" s="43" t="s">
        <v>2005</v>
      </c>
      <c r="G525" s="41" t="s">
        <v>301</v>
      </c>
      <c r="H525" s="44" t="s">
        <v>14</v>
      </c>
      <c r="I525" s="39" t="s">
        <v>475</v>
      </c>
      <c r="J525" s="41" t="s">
        <v>199</v>
      </c>
      <c r="K525" s="39" t="s">
        <v>2006</v>
      </c>
      <c r="L525" s="45" t="s">
        <v>1877</v>
      </c>
      <c r="M525" s="45">
        <v>700</v>
      </c>
      <c r="N525" s="44" t="s">
        <v>859</v>
      </c>
      <c r="O525" s="41"/>
      <c r="P525" s="151">
        <v>696</v>
      </c>
      <c r="Q525" s="151">
        <v>16</v>
      </c>
      <c r="R525" s="158">
        <f t="shared" si="22"/>
        <v>99.428571428571431</v>
      </c>
      <c r="S525" s="106" t="str">
        <f t="shared" si="23"/>
        <v/>
      </c>
      <c r="T525" s="160"/>
      <c r="U525" s="21"/>
      <c r="V525" s="21"/>
      <c r="W525" s="21"/>
      <c r="X525" s="21"/>
      <c r="Y525" s="21"/>
      <c r="Z525" s="21"/>
      <c r="AA525" s="21"/>
      <c r="AB525" s="21"/>
      <c r="AC525" s="21"/>
      <c r="AD525" s="21"/>
      <c r="AE525" s="21"/>
      <c r="AF525" s="21"/>
      <c r="AG525" s="21"/>
      <c r="AH525" s="21"/>
      <c r="AI525" s="21"/>
    </row>
    <row r="526" spans="1:35">
      <c r="A526" s="41" t="s">
        <v>109</v>
      </c>
      <c r="B526" s="41">
        <v>2023</v>
      </c>
      <c r="C526" s="39" t="s">
        <v>644</v>
      </c>
      <c r="D526" s="44" t="s">
        <v>153</v>
      </c>
      <c r="E526" s="65" t="s">
        <v>1399</v>
      </c>
      <c r="F526" s="43" t="s">
        <v>2005</v>
      </c>
      <c r="G526" s="41" t="s">
        <v>299</v>
      </c>
      <c r="H526" s="44" t="s">
        <v>14</v>
      </c>
      <c r="I526" s="39" t="s">
        <v>475</v>
      </c>
      <c r="J526" s="41" t="s">
        <v>199</v>
      </c>
      <c r="K526" s="39" t="s">
        <v>2006</v>
      </c>
      <c r="L526" s="45" t="s">
        <v>1877</v>
      </c>
      <c r="M526" s="45">
        <v>700</v>
      </c>
      <c r="N526" s="44" t="s">
        <v>859</v>
      </c>
      <c r="O526" s="41"/>
      <c r="P526" s="151">
        <v>696</v>
      </c>
      <c r="Q526" s="151">
        <v>16</v>
      </c>
      <c r="R526" s="158">
        <f t="shared" si="22"/>
        <v>99.428571428571431</v>
      </c>
      <c r="S526" s="106" t="str">
        <f t="shared" si="23"/>
        <v/>
      </c>
      <c r="T526" s="160"/>
      <c r="U526" s="21"/>
      <c r="V526" s="21"/>
      <c r="W526" s="21"/>
      <c r="X526" s="21"/>
      <c r="Y526" s="21"/>
      <c r="Z526" s="21"/>
      <c r="AA526" s="21"/>
      <c r="AB526" s="21"/>
      <c r="AC526" s="21"/>
      <c r="AD526" s="21"/>
      <c r="AE526" s="21"/>
      <c r="AF526" s="21"/>
      <c r="AG526" s="21"/>
      <c r="AH526" s="21"/>
      <c r="AI526" s="21"/>
    </row>
    <row r="527" spans="1:35">
      <c r="A527" s="41" t="s">
        <v>109</v>
      </c>
      <c r="B527" s="41">
        <v>2023</v>
      </c>
      <c r="C527" s="39" t="s">
        <v>644</v>
      </c>
      <c r="D527" s="44" t="s">
        <v>153</v>
      </c>
      <c r="E527" s="65" t="s">
        <v>1399</v>
      </c>
      <c r="F527" s="43" t="s">
        <v>2009</v>
      </c>
      <c r="G527" s="41" t="s">
        <v>297</v>
      </c>
      <c r="H527" s="44" t="s">
        <v>14</v>
      </c>
      <c r="I527" s="39" t="s">
        <v>475</v>
      </c>
      <c r="J527" s="41" t="s">
        <v>199</v>
      </c>
      <c r="K527" s="39" t="s">
        <v>2006</v>
      </c>
      <c r="L527" s="45" t="s">
        <v>1877</v>
      </c>
      <c r="M527" s="45">
        <v>350</v>
      </c>
      <c r="N527" s="44" t="s">
        <v>859</v>
      </c>
      <c r="O527" s="41"/>
      <c r="P527" s="151">
        <v>265</v>
      </c>
      <c r="Q527" s="151">
        <v>5</v>
      </c>
      <c r="R527" s="158">
        <f t="shared" si="22"/>
        <v>75.714285714285708</v>
      </c>
      <c r="S527" s="106" t="str">
        <f t="shared" si="23"/>
        <v>X</v>
      </c>
      <c r="T527" s="160" t="s">
        <v>2011</v>
      </c>
      <c r="U527" s="21"/>
      <c r="V527" s="21"/>
      <c r="W527" s="21"/>
      <c r="X527" s="21"/>
      <c r="Y527" s="21"/>
      <c r="Z527" s="21"/>
      <c r="AA527" s="21"/>
      <c r="AB527" s="21"/>
      <c r="AC527" s="21"/>
      <c r="AD527" s="21"/>
      <c r="AE527" s="21"/>
      <c r="AF527" s="21"/>
      <c r="AG527" s="21"/>
      <c r="AH527" s="21"/>
      <c r="AI527" s="21"/>
    </row>
    <row r="528" spans="1:35">
      <c r="A528" s="41" t="s">
        <v>109</v>
      </c>
      <c r="B528" s="41">
        <v>2023</v>
      </c>
      <c r="C528" s="39" t="s">
        <v>644</v>
      </c>
      <c r="D528" s="44" t="s">
        <v>153</v>
      </c>
      <c r="E528" s="65" t="s">
        <v>1399</v>
      </c>
      <c r="F528" s="43" t="s">
        <v>2009</v>
      </c>
      <c r="G528" s="41" t="s">
        <v>1874</v>
      </c>
      <c r="H528" s="44" t="s">
        <v>14</v>
      </c>
      <c r="I528" s="39" t="s">
        <v>475</v>
      </c>
      <c r="J528" s="41" t="s">
        <v>199</v>
      </c>
      <c r="K528" s="39" t="s">
        <v>2006</v>
      </c>
      <c r="L528" s="45" t="s">
        <v>1877</v>
      </c>
      <c r="M528" s="45">
        <v>350</v>
      </c>
      <c r="N528" s="44" t="s">
        <v>859</v>
      </c>
      <c r="O528" s="41"/>
      <c r="P528" s="151">
        <v>265</v>
      </c>
      <c r="Q528" s="151">
        <v>5</v>
      </c>
      <c r="R528" s="158">
        <f t="shared" si="22"/>
        <v>75.714285714285708</v>
      </c>
      <c r="S528" s="106" t="str">
        <f t="shared" si="23"/>
        <v>X</v>
      </c>
      <c r="T528" s="160" t="s">
        <v>2011</v>
      </c>
      <c r="U528" s="21"/>
      <c r="V528" s="21"/>
      <c r="W528" s="21"/>
      <c r="X528" s="21"/>
      <c r="Y528" s="21"/>
      <c r="Z528" s="21"/>
      <c r="AA528" s="21"/>
      <c r="AB528" s="21"/>
      <c r="AC528" s="21"/>
      <c r="AD528" s="21"/>
      <c r="AE528" s="21"/>
      <c r="AF528" s="21"/>
      <c r="AG528" s="21"/>
      <c r="AH528" s="21"/>
      <c r="AI528" s="21"/>
    </row>
    <row r="529" spans="1:35">
      <c r="A529" s="41" t="s">
        <v>109</v>
      </c>
      <c r="B529" s="41">
        <v>2023</v>
      </c>
      <c r="C529" s="39" t="s">
        <v>644</v>
      </c>
      <c r="D529" s="44" t="s">
        <v>153</v>
      </c>
      <c r="E529" s="65" t="s">
        <v>1399</v>
      </c>
      <c r="F529" s="43" t="s">
        <v>2009</v>
      </c>
      <c r="G529" s="41" t="s">
        <v>301</v>
      </c>
      <c r="H529" s="44" t="s">
        <v>14</v>
      </c>
      <c r="I529" s="39" t="s">
        <v>475</v>
      </c>
      <c r="J529" s="41" t="s">
        <v>199</v>
      </c>
      <c r="K529" s="39" t="s">
        <v>2006</v>
      </c>
      <c r="L529" s="45" t="s">
        <v>1877</v>
      </c>
      <c r="M529" s="45">
        <v>350</v>
      </c>
      <c r="N529" s="44" t="s">
        <v>859</v>
      </c>
      <c r="O529" s="41"/>
      <c r="P529" s="151">
        <v>265</v>
      </c>
      <c r="Q529" s="151">
        <v>5</v>
      </c>
      <c r="R529" s="158">
        <f t="shared" si="22"/>
        <v>75.714285714285708</v>
      </c>
      <c r="S529" s="106" t="str">
        <f t="shared" si="23"/>
        <v>X</v>
      </c>
      <c r="T529" s="160" t="s">
        <v>2011</v>
      </c>
      <c r="U529" s="21"/>
      <c r="V529" s="21"/>
      <c r="W529" s="21"/>
      <c r="X529" s="21"/>
      <c r="Y529" s="21"/>
      <c r="Z529" s="21"/>
      <c r="AA529" s="21"/>
      <c r="AB529" s="21"/>
      <c r="AC529" s="21"/>
      <c r="AD529" s="21"/>
      <c r="AE529" s="21"/>
      <c r="AF529" s="21"/>
      <c r="AG529" s="21"/>
      <c r="AH529" s="21"/>
      <c r="AI529" s="21"/>
    </row>
    <row r="530" spans="1:35">
      <c r="A530" s="41" t="s">
        <v>109</v>
      </c>
      <c r="B530" s="41">
        <v>2023</v>
      </c>
      <c r="C530" s="39" t="s">
        <v>644</v>
      </c>
      <c r="D530" s="44" t="s">
        <v>153</v>
      </c>
      <c r="E530" s="65" t="s">
        <v>1399</v>
      </c>
      <c r="F530" s="43" t="s">
        <v>2009</v>
      </c>
      <c r="G530" s="41" t="s">
        <v>299</v>
      </c>
      <c r="H530" s="44" t="s">
        <v>14</v>
      </c>
      <c r="I530" s="39" t="s">
        <v>475</v>
      </c>
      <c r="J530" s="41" t="s">
        <v>199</v>
      </c>
      <c r="K530" s="39" t="s">
        <v>2006</v>
      </c>
      <c r="L530" s="45" t="s">
        <v>1877</v>
      </c>
      <c r="M530" s="45">
        <v>350</v>
      </c>
      <c r="N530" s="44" t="s">
        <v>859</v>
      </c>
      <c r="O530" s="41"/>
      <c r="P530" s="151">
        <v>265</v>
      </c>
      <c r="Q530" s="151">
        <v>5</v>
      </c>
      <c r="R530" s="158">
        <f t="shared" si="22"/>
        <v>75.714285714285708</v>
      </c>
      <c r="S530" s="106" t="str">
        <f t="shared" si="23"/>
        <v>X</v>
      </c>
      <c r="T530" s="160" t="s">
        <v>2011</v>
      </c>
      <c r="U530" s="21"/>
      <c r="V530" s="21"/>
      <c r="W530" s="21"/>
      <c r="X530" s="21"/>
      <c r="Y530" s="21"/>
      <c r="Z530" s="21"/>
      <c r="AA530" s="21"/>
      <c r="AB530" s="21"/>
      <c r="AC530" s="21"/>
      <c r="AD530" s="21"/>
      <c r="AE530" s="21"/>
      <c r="AF530" s="21"/>
      <c r="AG530" s="21"/>
      <c r="AH530" s="21"/>
      <c r="AI530" s="21"/>
    </row>
    <row r="531" spans="1:35">
      <c r="A531" s="41" t="s">
        <v>109</v>
      </c>
      <c r="B531" s="41">
        <v>2023</v>
      </c>
      <c r="C531" s="39" t="s">
        <v>644</v>
      </c>
      <c r="D531" s="44" t="s">
        <v>153</v>
      </c>
      <c r="E531" s="65" t="s">
        <v>1399</v>
      </c>
      <c r="F531" s="43" t="s">
        <v>2010</v>
      </c>
      <c r="G531" s="41" t="s">
        <v>297</v>
      </c>
      <c r="H531" s="44" t="s">
        <v>14</v>
      </c>
      <c r="I531" s="39" t="s">
        <v>475</v>
      </c>
      <c r="J531" s="41" t="s">
        <v>199</v>
      </c>
      <c r="K531" s="39" t="s">
        <v>2006</v>
      </c>
      <c r="L531" s="45" t="s">
        <v>1877</v>
      </c>
      <c r="M531" s="45">
        <v>500</v>
      </c>
      <c r="N531" s="44" t="s">
        <v>859</v>
      </c>
      <c r="O531" s="41"/>
      <c r="P531" s="151">
        <v>775</v>
      </c>
      <c r="Q531" s="151">
        <v>23</v>
      </c>
      <c r="R531" s="158">
        <f t="shared" si="22"/>
        <v>155</v>
      </c>
      <c r="S531" s="106" t="str">
        <f t="shared" si="23"/>
        <v>X</v>
      </c>
      <c r="T531" s="160" t="s">
        <v>2012</v>
      </c>
      <c r="U531" s="21"/>
      <c r="V531" s="21"/>
      <c r="W531" s="21"/>
      <c r="X531" s="21"/>
      <c r="Y531" s="21"/>
      <c r="Z531" s="21"/>
      <c r="AA531" s="21"/>
      <c r="AB531" s="21"/>
      <c r="AC531" s="21"/>
      <c r="AD531" s="21"/>
      <c r="AE531" s="21"/>
      <c r="AF531" s="21"/>
      <c r="AG531" s="21"/>
      <c r="AH531" s="21"/>
      <c r="AI531" s="21"/>
    </row>
    <row r="532" spans="1:35">
      <c r="A532" s="41" t="s">
        <v>109</v>
      </c>
      <c r="B532" s="41">
        <v>2023</v>
      </c>
      <c r="C532" s="39" t="s">
        <v>644</v>
      </c>
      <c r="D532" s="44" t="s">
        <v>153</v>
      </c>
      <c r="E532" s="65" t="s">
        <v>1399</v>
      </c>
      <c r="F532" s="43" t="s">
        <v>2010</v>
      </c>
      <c r="G532" s="41" t="s">
        <v>1874</v>
      </c>
      <c r="H532" s="44" t="s">
        <v>14</v>
      </c>
      <c r="I532" s="39" t="s">
        <v>475</v>
      </c>
      <c r="J532" s="41" t="s">
        <v>199</v>
      </c>
      <c r="K532" s="39" t="s">
        <v>2006</v>
      </c>
      <c r="L532" s="45" t="s">
        <v>1877</v>
      </c>
      <c r="M532" s="45">
        <v>700</v>
      </c>
      <c r="N532" s="44" t="s">
        <v>859</v>
      </c>
      <c r="O532" s="41"/>
      <c r="P532" s="151">
        <v>775</v>
      </c>
      <c r="Q532" s="151">
        <v>23</v>
      </c>
      <c r="R532" s="158">
        <f t="shared" si="22"/>
        <v>110.71428571428572</v>
      </c>
      <c r="S532" s="106" t="str">
        <f t="shared" si="23"/>
        <v/>
      </c>
      <c r="T532" s="160"/>
      <c r="U532" s="21"/>
      <c r="V532" s="21"/>
      <c r="W532" s="21"/>
      <c r="X532" s="21"/>
      <c r="Y532" s="21"/>
      <c r="Z532" s="21"/>
      <c r="AA532" s="21"/>
      <c r="AB532" s="21"/>
      <c r="AC532" s="21"/>
      <c r="AD532" s="21"/>
      <c r="AE532" s="21"/>
      <c r="AF532" s="21"/>
      <c r="AG532" s="21"/>
      <c r="AH532" s="21"/>
      <c r="AI532" s="21"/>
    </row>
    <row r="533" spans="1:35">
      <c r="A533" s="41" t="s">
        <v>109</v>
      </c>
      <c r="B533" s="41">
        <v>2023</v>
      </c>
      <c r="C533" s="39" t="s">
        <v>644</v>
      </c>
      <c r="D533" s="44" t="s">
        <v>153</v>
      </c>
      <c r="E533" s="65" t="s">
        <v>1399</v>
      </c>
      <c r="F533" s="43" t="s">
        <v>2010</v>
      </c>
      <c r="G533" s="41" t="s">
        <v>301</v>
      </c>
      <c r="H533" s="44" t="s">
        <v>14</v>
      </c>
      <c r="I533" s="39" t="s">
        <v>475</v>
      </c>
      <c r="J533" s="41" t="s">
        <v>199</v>
      </c>
      <c r="K533" s="39" t="s">
        <v>2006</v>
      </c>
      <c r="L533" s="45" t="s">
        <v>1877</v>
      </c>
      <c r="M533" s="45">
        <v>700</v>
      </c>
      <c r="N533" s="44" t="s">
        <v>859</v>
      </c>
      <c r="O533" s="41"/>
      <c r="P533" s="151">
        <v>775</v>
      </c>
      <c r="Q533" s="151">
        <v>23</v>
      </c>
      <c r="R533" s="158">
        <f t="shared" si="22"/>
        <v>110.71428571428572</v>
      </c>
      <c r="S533" s="106" t="str">
        <f t="shared" si="23"/>
        <v/>
      </c>
      <c r="T533" s="160"/>
      <c r="U533" s="21"/>
      <c r="V533" s="21"/>
      <c r="W533" s="21"/>
      <c r="X533" s="21"/>
      <c r="Y533" s="21"/>
      <c r="Z533" s="21"/>
      <c r="AA533" s="21"/>
      <c r="AB533" s="21"/>
      <c r="AC533" s="21"/>
      <c r="AD533" s="21"/>
      <c r="AE533" s="21"/>
      <c r="AF533" s="21"/>
      <c r="AG533" s="21"/>
      <c r="AH533" s="21"/>
      <c r="AI533" s="21"/>
    </row>
    <row r="534" spans="1:35">
      <c r="A534" s="41" t="s">
        <v>109</v>
      </c>
      <c r="B534" s="41">
        <v>2023</v>
      </c>
      <c r="C534" s="39" t="s">
        <v>644</v>
      </c>
      <c r="D534" s="44" t="s">
        <v>153</v>
      </c>
      <c r="E534" s="65" t="s">
        <v>1399</v>
      </c>
      <c r="F534" s="43" t="s">
        <v>2010</v>
      </c>
      <c r="G534" s="41" t="s">
        <v>299</v>
      </c>
      <c r="H534" s="44" t="s">
        <v>14</v>
      </c>
      <c r="I534" s="39" t="s">
        <v>475</v>
      </c>
      <c r="J534" s="41" t="s">
        <v>199</v>
      </c>
      <c r="K534" s="39" t="s">
        <v>2006</v>
      </c>
      <c r="L534" s="45" t="s">
        <v>1877</v>
      </c>
      <c r="M534" s="45">
        <v>700</v>
      </c>
      <c r="N534" s="44" t="s">
        <v>859</v>
      </c>
      <c r="O534" s="41"/>
      <c r="P534" s="151">
        <v>775</v>
      </c>
      <c r="Q534" s="151">
        <v>23</v>
      </c>
      <c r="R534" s="158">
        <f t="shared" si="22"/>
        <v>110.71428571428572</v>
      </c>
      <c r="S534" s="106" t="str">
        <f t="shared" si="23"/>
        <v/>
      </c>
      <c r="T534" s="160"/>
      <c r="U534" s="21"/>
      <c r="V534" s="21"/>
      <c r="W534" s="21"/>
      <c r="X534" s="21"/>
      <c r="Y534" s="21"/>
      <c r="Z534" s="21"/>
      <c r="AA534" s="21"/>
      <c r="AB534" s="21"/>
      <c r="AC534" s="21"/>
      <c r="AD534" s="21"/>
      <c r="AE534" s="21"/>
      <c r="AF534" s="21"/>
      <c r="AG534" s="21"/>
      <c r="AH534" s="21"/>
      <c r="AI534" s="21"/>
    </row>
    <row r="535" spans="1:35">
      <c r="A535" s="41" t="s">
        <v>109</v>
      </c>
      <c r="B535" s="41">
        <v>2023</v>
      </c>
      <c r="C535" s="39" t="s">
        <v>644</v>
      </c>
      <c r="D535" s="44" t="s">
        <v>153</v>
      </c>
      <c r="E535" s="65" t="s">
        <v>1446</v>
      </c>
      <c r="F535" s="43" t="s">
        <v>2010</v>
      </c>
      <c r="G535" s="41" t="s">
        <v>297</v>
      </c>
      <c r="H535" s="44" t="s">
        <v>14</v>
      </c>
      <c r="I535" s="39" t="s">
        <v>475</v>
      </c>
      <c r="J535" s="41" t="s">
        <v>199</v>
      </c>
      <c r="K535" s="39" t="s">
        <v>2006</v>
      </c>
      <c r="L535" s="45" t="s">
        <v>1877</v>
      </c>
      <c r="M535" s="45">
        <v>0</v>
      </c>
      <c r="N535" s="44" t="s">
        <v>859</v>
      </c>
      <c r="O535" s="41"/>
      <c r="P535" s="151">
        <v>0</v>
      </c>
      <c r="Q535" s="151">
        <v>0</v>
      </c>
      <c r="R535" s="158" t="e">
        <f t="shared" si="22"/>
        <v>#DIV/0!</v>
      </c>
      <c r="S535" s="106" t="e">
        <f t="shared" si="23"/>
        <v>#DIV/0!</v>
      </c>
      <c r="T535" s="160" t="s">
        <v>2007</v>
      </c>
      <c r="U535" s="21"/>
      <c r="V535" s="21"/>
      <c r="W535" s="21"/>
      <c r="X535" s="21"/>
      <c r="Y535" s="21"/>
      <c r="Z535" s="21"/>
      <c r="AA535" s="21"/>
      <c r="AB535" s="21"/>
      <c r="AC535" s="21"/>
      <c r="AD535" s="21"/>
      <c r="AE535" s="21"/>
      <c r="AF535" s="21"/>
      <c r="AG535" s="21"/>
      <c r="AH535" s="21"/>
      <c r="AI535" s="21"/>
    </row>
    <row r="536" spans="1:35">
      <c r="A536" s="41" t="s">
        <v>109</v>
      </c>
      <c r="B536" s="41">
        <v>2023</v>
      </c>
      <c r="C536" s="39" t="s">
        <v>644</v>
      </c>
      <c r="D536" s="44" t="s">
        <v>153</v>
      </c>
      <c r="E536" s="65" t="s">
        <v>1446</v>
      </c>
      <c r="F536" s="43" t="s">
        <v>2010</v>
      </c>
      <c r="G536" s="41" t="s">
        <v>1874</v>
      </c>
      <c r="H536" s="44" t="s">
        <v>14</v>
      </c>
      <c r="I536" s="39" t="s">
        <v>475</v>
      </c>
      <c r="J536" s="41" t="s">
        <v>199</v>
      </c>
      <c r="K536" s="39" t="s">
        <v>2006</v>
      </c>
      <c r="L536" s="45" t="s">
        <v>1877</v>
      </c>
      <c r="M536" s="45">
        <v>0</v>
      </c>
      <c r="N536" s="44" t="s">
        <v>859</v>
      </c>
      <c r="O536" s="41"/>
      <c r="P536" s="151">
        <v>0</v>
      </c>
      <c r="Q536" s="151">
        <v>0</v>
      </c>
      <c r="R536" s="158" t="e">
        <f t="shared" si="22"/>
        <v>#DIV/0!</v>
      </c>
      <c r="S536" s="106" t="e">
        <f t="shared" si="23"/>
        <v>#DIV/0!</v>
      </c>
      <c r="T536" s="160" t="s">
        <v>2007</v>
      </c>
      <c r="U536" s="21"/>
      <c r="V536" s="21"/>
      <c r="W536" s="21"/>
      <c r="X536" s="21"/>
      <c r="Y536" s="21"/>
      <c r="Z536" s="21"/>
      <c r="AA536" s="21"/>
      <c r="AB536" s="21"/>
      <c r="AC536" s="21"/>
      <c r="AD536" s="21"/>
      <c r="AE536" s="21"/>
      <c r="AF536" s="21"/>
      <c r="AG536" s="21"/>
      <c r="AH536" s="21"/>
      <c r="AI536" s="21"/>
    </row>
    <row r="537" spans="1:35">
      <c r="A537" s="41" t="s">
        <v>109</v>
      </c>
      <c r="B537" s="41">
        <v>2023</v>
      </c>
      <c r="C537" s="39" t="s">
        <v>644</v>
      </c>
      <c r="D537" s="44" t="s">
        <v>153</v>
      </c>
      <c r="E537" s="65" t="s">
        <v>1446</v>
      </c>
      <c r="F537" s="43" t="s">
        <v>2010</v>
      </c>
      <c r="G537" s="41" t="s">
        <v>301</v>
      </c>
      <c r="H537" s="44" t="s">
        <v>14</v>
      </c>
      <c r="I537" s="39" t="s">
        <v>475</v>
      </c>
      <c r="J537" s="41" t="s">
        <v>199</v>
      </c>
      <c r="K537" s="39" t="s">
        <v>2006</v>
      </c>
      <c r="L537" s="45" t="s">
        <v>1877</v>
      </c>
      <c r="M537" s="45">
        <v>0</v>
      </c>
      <c r="N537" s="44" t="s">
        <v>859</v>
      </c>
      <c r="O537" s="41"/>
      <c r="P537" s="151">
        <v>0</v>
      </c>
      <c r="Q537" s="151">
        <v>0</v>
      </c>
      <c r="R537" s="158" t="e">
        <f t="shared" si="22"/>
        <v>#DIV/0!</v>
      </c>
      <c r="S537" s="106" t="e">
        <f t="shared" si="23"/>
        <v>#DIV/0!</v>
      </c>
      <c r="T537" s="160" t="s">
        <v>2007</v>
      </c>
      <c r="U537" s="21"/>
      <c r="V537" s="21"/>
      <c r="W537" s="21"/>
      <c r="X537" s="21"/>
      <c r="Y537" s="21"/>
      <c r="Z537" s="21"/>
      <c r="AA537" s="21"/>
      <c r="AB537" s="21"/>
      <c r="AC537" s="21"/>
      <c r="AD537" s="21"/>
      <c r="AE537" s="21"/>
      <c r="AF537" s="21"/>
      <c r="AG537" s="21"/>
      <c r="AH537" s="21"/>
      <c r="AI537" s="21"/>
    </row>
    <row r="538" spans="1:35">
      <c r="A538" s="41" t="s">
        <v>109</v>
      </c>
      <c r="B538" s="41">
        <v>2023</v>
      </c>
      <c r="C538" s="39" t="s">
        <v>644</v>
      </c>
      <c r="D538" s="44" t="s">
        <v>153</v>
      </c>
      <c r="E538" s="65" t="s">
        <v>1446</v>
      </c>
      <c r="F538" s="43" t="s">
        <v>2010</v>
      </c>
      <c r="G538" s="41" t="s">
        <v>299</v>
      </c>
      <c r="H538" s="44" t="s">
        <v>14</v>
      </c>
      <c r="I538" s="39" t="s">
        <v>475</v>
      </c>
      <c r="J538" s="41" t="s">
        <v>199</v>
      </c>
      <c r="K538" s="39" t="s">
        <v>2006</v>
      </c>
      <c r="L538" s="45" t="s">
        <v>1877</v>
      </c>
      <c r="M538" s="45">
        <v>0</v>
      </c>
      <c r="N538" s="44" t="s">
        <v>859</v>
      </c>
      <c r="O538" s="41"/>
      <c r="P538" s="151">
        <v>0</v>
      </c>
      <c r="Q538" s="151">
        <v>0</v>
      </c>
      <c r="R538" s="158" t="e">
        <f t="shared" si="22"/>
        <v>#DIV/0!</v>
      </c>
      <c r="S538" s="106" t="e">
        <f t="shared" si="23"/>
        <v>#DIV/0!</v>
      </c>
      <c r="T538" s="160" t="s">
        <v>2007</v>
      </c>
      <c r="U538" s="21"/>
      <c r="V538" s="21"/>
      <c r="W538" s="21"/>
      <c r="X538" s="21"/>
      <c r="Y538" s="21"/>
      <c r="Z538" s="21"/>
      <c r="AA538" s="21"/>
      <c r="AB538" s="21"/>
      <c r="AC538" s="21"/>
      <c r="AD538" s="21"/>
      <c r="AE538" s="21"/>
      <c r="AF538" s="21"/>
      <c r="AG538" s="21"/>
      <c r="AH538" s="21"/>
      <c r="AI538" s="21"/>
    </row>
    <row r="539" spans="1:35">
      <c r="A539" s="41" t="s">
        <v>109</v>
      </c>
      <c r="B539" s="41">
        <v>2023</v>
      </c>
      <c r="C539" s="39" t="s">
        <v>644</v>
      </c>
      <c r="D539" s="44" t="s">
        <v>153</v>
      </c>
      <c r="E539" s="65" t="s">
        <v>1462</v>
      </c>
      <c r="F539" s="43" t="s">
        <v>2005</v>
      </c>
      <c r="G539" s="41" t="s">
        <v>297</v>
      </c>
      <c r="H539" s="44" t="s">
        <v>14</v>
      </c>
      <c r="I539" s="39" t="s">
        <v>475</v>
      </c>
      <c r="J539" s="41" t="s">
        <v>199</v>
      </c>
      <c r="K539" s="39" t="s">
        <v>2006</v>
      </c>
      <c r="L539" s="45" t="s">
        <v>1877</v>
      </c>
      <c r="M539" s="45">
        <v>700</v>
      </c>
      <c r="N539" s="44" t="s">
        <v>859</v>
      </c>
      <c r="O539" s="41"/>
      <c r="P539" s="151">
        <v>488</v>
      </c>
      <c r="Q539" s="151">
        <v>10</v>
      </c>
      <c r="R539" s="158">
        <f t="shared" si="22"/>
        <v>69.714285714285722</v>
      </c>
      <c r="S539" s="106" t="str">
        <f t="shared" si="23"/>
        <v>X</v>
      </c>
      <c r="T539" s="160" t="s">
        <v>2013</v>
      </c>
      <c r="U539" s="21"/>
      <c r="V539" s="21"/>
      <c r="W539" s="21"/>
      <c r="X539" s="21"/>
      <c r="Y539" s="21"/>
      <c r="Z539" s="21"/>
      <c r="AA539" s="21"/>
      <c r="AB539" s="21"/>
      <c r="AC539" s="21"/>
      <c r="AD539" s="21"/>
      <c r="AE539" s="21"/>
      <c r="AF539" s="21"/>
      <c r="AG539" s="21"/>
      <c r="AH539" s="21"/>
      <c r="AI539" s="21"/>
    </row>
    <row r="540" spans="1:35">
      <c r="A540" s="41" t="s">
        <v>109</v>
      </c>
      <c r="B540" s="41">
        <v>2023</v>
      </c>
      <c r="C540" s="39" t="s">
        <v>644</v>
      </c>
      <c r="D540" s="44" t="s">
        <v>153</v>
      </c>
      <c r="E540" s="65" t="s">
        <v>1462</v>
      </c>
      <c r="F540" s="43" t="s">
        <v>2005</v>
      </c>
      <c r="G540" s="41" t="s">
        <v>1874</v>
      </c>
      <c r="H540" s="44" t="s">
        <v>14</v>
      </c>
      <c r="I540" s="39" t="s">
        <v>475</v>
      </c>
      <c r="J540" s="41" t="s">
        <v>199</v>
      </c>
      <c r="K540" s="39" t="s">
        <v>2006</v>
      </c>
      <c r="L540" s="45" t="s">
        <v>1877</v>
      </c>
      <c r="M540" s="45">
        <v>700</v>
      </c>
      <c r="N540" s="44" t="s">
        <v>859</v>
      </c>
      <c r="O540" s="41"/>
      <c r="P540" s="151">
        <v>695</v>
      </c>
      <c r="Q540" s="151">
        <v>10</v>
      </c>
      <c r="R540" s="158">
        <f t="shared" si="22"/>
        <v>99.285714285714292</v>
      </c>
      <c r="S540" s="106" t="str">
        <f t="shared" si="23"/>
        <v/>
      </c>
      <c r="T540" s="160"/>
      <c r="U540" s="21"/>
      <c r="V540" s="21"/>
      <c r="W540" s="21"/>
      <c r="X540" s="21"/>
      <c r="Y540" s="21"/>
      <c r="Z540" s="21"/>
      <c r="AA540" s="21"/>
      <c r="AB540" s="21"/>
      <c r="AC540" s="21"/>
      <c r="AD540" s="21"/>
      <c r="AE540" s="21"/>
      <c r="AF540" s="21"/>
      <c r="AG540" s="21"/>
      <c r="AH540" s="21"/>
      <c r="AI540" s="21"/>
    </row>
    <row r="541" spans="1:35">
      <c r="A541" s="41" t="s">
        <v>109</v>
      </c>
      <c r="B541" s="41">
        <v>2023</v>
      </c>
      <c r="C541" s="39" t="s">
        <v>644</v>
      </c>
      <c r="D541" s="44" t="s">
        <v>153</v>
      </c>
      <c r="E541" s="65" t="s">
        <v>1462</v>
      </c>
      <c r="F541" s="43" t="s">
        <v>2005</v>
      </c>
      <c r="G541" s="41" t="s">
        <v>301</v>
      </c>
      <c r="H541" s="44" t="s">
        <v>14</v>
      </c>
      <c r="I541" s="39" t="s">
        <v>475</v>
      </c>
      <c r="J541" s="41" t="s">
        <v>199</v>
      </c>
      <c r="K541" s="39" t="s">
        <v>2006</v>
      </c>
      <c r="L541" s="45" t="s">
        <v>1877</v>
      </c>
      <c r="M541" s="45">
        <v>700</v>
      </c>
      <c r="N541" s="44" t="s">
        <v>859</v>
      </c>
      <c r="O541" s="41"/>
      <c r="P541" s="151">
        <v>695</v>
      </c>
      <c r="Q541" s="151">
        <v>10</v>
      </c>
      <c r="R541" s="158">
        <f t="shared" si="22"/>
        <v>99.285714285714292</v>
      </c>
      <c r="S541" s="106" t="str">
        <f t="shared" si="23"/>
        <v/>
      </c>
      <c r="T541" s="160"/>
      <c r="U541" s="21"/>
      <c r="V541" s="21"/>
      <c r="W541" s="21"/>
      <c r="X541" s="21"/>
      <c r="Y541" s="21"/>
      <c r="Z541" s="21"/>
      <c r="AA541" s="21"/>
      <c r="AB541" s="21"/>
      <c r="AC541" s="21"/>
      <c r="AD541" s="21"/>
      <c r="AE541" s="21"/>
      <c r="AF541" s="21"/>
      <c r="AG541" s="21"/>
      <c r="AH541" s="21"/>
      <c r="AI541" s="21"/>
    </row>
    <row r="542" spans="1:35">
      <c r="A542" s="41" t="s">
        <v>109</v>
      </c>
      <c r="B542" s="41">
        <v>2023</v>
      </c>
      <c r="C542" s="39" t="s">
        <v>644</v>
      </c>
      <c r="D542" s="44" t="s">
        <v>153</v>
      </c>
      <c r="E542" s="65" t="s">
        <v>1462</v>
      </c>
      <c r="F542" s="43" t="s">
        <v>2005</v>
      </c>
      <c r="G542" s="41" t="s">
        <v>299</v>
      </c>
      <c r="H542" s="44" t="s">
        <v>14</v>
      </c>
      <c r="I542" s="39" t="s">
        <v>475</v>
      </c>
      <c r="J542" s="41" t="s">
        <v>199</v>
      </c>
      <c r="K542" s="39" t="s">
        <v>2006</v>
      </c>
      <c r="L542" s="45" t="s">
        <v>1877</v>
      </c>
      <c r="M542" s="45">
        <v>700</v>
      </c>
      <c r="N542" s="44" t="s">
        <v>859</v>
      </c>
      <c r="O542" s="41"/>
      <c r="P542" s="151">
        <v>695</v>
      </c>
      <c r="Q542" s="151">
        <v>10</v>
      </c>
      <c r="R542" s="158">
        <f t="shared" si="22"/>
        <v>99.285714285714292</v>
      </c>
      <c r="S542" s="106" t="str">
        <f t="shared" si="23"/>
        <v/>
      </c>
      <c r="T542" s="160"/>
      <c r="U542" s="21"/>
      <c r="V542" s="21"/>
      <c r="W542" s="21"/>
      <c r="X542" s="21"/>
      <c r="Y542" s="21"/>
      <c r="Z542" s="21"/>
      <c r="AA542" s="21"/>
      <c r="AB542" s="21"/>
      <c r="AC542" s="21"/>
      <c r="AD542" s="21"/>
      <c r="AE542" s="21"/>
      <c r="AF542" s="21"/>
      <c r="AG542" s="21"/>
      <c r="AH542" s="21"/>
      <c r="AI542" s="21"/>
    </row>
    <row r="543" spans="1:35">
      <c r="A543" s="41" t="s">
        <v>109</v>
      </c>
      <c r="B543" s="41">
        <v>2023</v>
      </c>
      <c r="C543" s="39" t="s">
        <v>644</v>
      </c>
      <c r="D543" s="44" t="s">
        <v>153</v>
      </c>
      <c r="E543" s="65" t="s">
        <v>1462</v>
      </c>
      <c r="F543" s="43" t="s">
        <v>2009</v>
      </c>
      <c r="G543" s="41" t="s">
        <v>297</v>
      </c>
      <c r="H543" s="44" t="s">
        <v>14</v>
      </c>
      <c r="I543" s="39" t="s">
        <v>475</v>
      </c>
      <c r="J543" s="41" t="s">
        <v>199</v>
      </c>
      <c r="K543" s="39" t="s">
        <v>2006</v>
      </c>
      <c r="L543" s="45" t="s">
        <v>1877</v>
      </c>
      <c r="M543" s="45">
        <v>500</v>
      </c>
      <c r="N543" s="44" t="s">
        <v>859</v>
      </c>
      <c r="O543" s="41"/>
      <c r="P543" s="151">
        <v>611</v>
      </c>
      <c r="Q543" s="151">
        <v>32</v>
      </c>
      <c r="R543" s="158">
        <f t="shared" si="22"/>
        <v>122.2</v>
      </c>
      <c r="S543" s="106" t="str">
        <f t="shared" si="23"/>
        <v/>
      </c>
      <c r="T543" s="160"/>
      <c r="U543" s="21"/>
      <c r="V543" s="21"/>
      <c r="W543" s="21"/>
      <c r="X543" s="21"/>
      <c r="Y543" s="21"/>
      <c r="Z543" s="21"/>
      <c r="AA543" s="21"/>
      <c r="AB543" s="21"/>
      <c r="AC543" s="21"/>
      <c r="AD543" s="21"/>
      <c r="AE543" s="21"/>
      <c r="AF543" s="21"/>
      <c r="AG543" s="21"/>
      <c r="AH543" s="21"/>
      <c r="AI543" s="21"/>
    </row>
    <row r="544" spans="1:35">
      <c r="A544" s="41" t="s">
        <v>109</v>
      </c>
      <c r="B544" s="41">
        <v>2023</v>
      </c>
      <c r="C544" s="39" t="s">
        <v>644</v>
      </c>
      <c r="D544" s="44" t="s">
        <v>153</v>
      </c>
      <c r="E544" s="65" t="s">
        <v>1462</v>
      </c>
      <c r="F544" s="43" t="s">
        <v>2009</v>
      </c>
      <c r="G544" s="41" t="s">
        <v>1874</v>
      </c>
      <c r="H544" s="44" t="s">
        <v>14</v>
      </c>
      <c r="I544" s="39" t="s">
        <v>475</v>
      </c>
      <c r="J544" s="41" t="s">
        <v>199</v>
      </c>
      <c r="K544" s="39" t="s">
        <v>2006</v>
      </c>
      <c r="L544" s="45" t="s">
        <v>1877</v>
      </c>
      <c r="M544" s="45">
        <v>500</v>
      </c>
      <c r="N544" s="44" t="s">
        <v>859</v>
      </c>
      <c r="O544" s="41"/>
      <c r="P544" s="151">
        <v>627</v>
      </c>
      <c r="Q544" s="151">
        <v>32</v>
      </c>
      <c r="R544" s="158">
        <f t="shared" si="22"/>
        <v>125.4</v>
      </c>
      <c r="S544" s="106" t="str">
        <f t="shared" si="23"/>
        <v/>
      </c>
      <c r="T544" s="160"/>
      <c r="U544" s="21"/>
      <c r="V544" s="21"/>
      <c r="W544" s="21"/>
      <c r="X544" s="21"/>
      <c r="Y544" s="21"/>
      <c r="Z544" s="21"/>
      <c r="AA544" s="21"/>
      <c r="AB544" s="21"/>
      <c r="AC544" s="21"/>
      <c r="AD544" s="21"/>
      <c r="AE544" s="21"/>
      <c r="AF544" s="21"/>
      <c r="AG544" s="21"/>
      <c r="AH544" s="21"/>
      <c r="AI544" s="21"/>
    </row>
    <row r="545" spans="1:35">
      <c r="A545" s="41" t="s">
        <v>109</v>
      </c>
      <c r="B545" s="41">
        <v>2023</v>
      </c>
      <c r="C545" s="39" t="s">
        <v>644</v>
      </c>
      <c r="D545" s="44" t="s">
        <v>153</v>
      </c>
      <c r="E545" s="65" t="s">
        <v>1462</v>
      </c>
      <c r="F545" s="43" t="s">
        <v>2009</v>
      </c>
      <c r="G545" s="41" t="s">
        <v>301</v>
      </c>
      <c r="H545" s="44" t="s">
        <v>14</v>
      </c>
      <c r="I545" s="39" t="s">
        <v>475</v>
      </c>
      <c r="J545" s="41" t="s">
        <v>199</v>
      </c>
      <c r="K545" s="39" t="s">
        <v>2006</v>
      </c>
      <c r="L545" s="45" t="s">
        <v>1877</v>
      </c>
      <c r="M545" s="45">
        <v>500</v>
      </c>
      <c r="N545" s="44" t="s">
        <v>859</v>
      </c>
      <c r="O545" s="41"/>
      <c r="P545" s="151">
        <v>627</v>
      </c>
      <c r="Q545" s="151">
        <v>32</v>
      </c>
      <c r="R545" s="158">
        <f t="shared" si="22"/>
        <v>125.4</v>
      </c>
      <c r="S545" s="106" t="str">
        <f t="shared" si="23"/>
        <v/>
      </c>
      <c r="T545" s="160"/>
      <c r="U545" s="21"/>
      <c r="V545" s="21"/>
      <c r="W545" s="21"/>
      <c r="X545" s="21"/>
      <c r="Y545" s="21"/>
      <c r="Z545" s="21"/>
      <c r="AA545" s="21"/>
      <c r="AB545" s="21"/>
      <c r="AC545" s="21"/>
      <c r="AD545" s="21"/>
      <c r="AE545" s="21"/>
      <c r="AF545" s="21"/>
      <c r="AG545" s="21"/>
      <c r="AH545" s="21"/>
      <c r="AI545" s="21"/>
    </row>
    <row r="546" spans="1:35">
      <c r="A546" s="41" t="s">
        <v>109</v>
      </c>
      <c r="B546" s="41">
        <v>2023</v>
      </c>
      <c r="C546" s="39" t="s">
        <v>644</v>
      </c>
      <c r="D546" s="44" t="s">
        <v>153</v>
      </c>
      <c r="E546" s="65" t="s">
        <v>1462</v>
      </c>
      <c r="F546" s="43" t="s">
        <v>2009</v>
      </c>
      <c r="G546" s="41" t="s">
        <v>299</v>
      </c>
      <c r="H546" s="44" t="s">
        <v>14</v>
      </c>
      <c r="I546" s="39" t="s">
        <v>475</v>
      </c>
      <c r="J546" s="41" t="s">
        <v>199</v>
      </c>
      <c r="K546" s="39" t="s">
        <v>2006</v>
      </c>
      <c r="L546" s="45" t="s">
        <v>1877</v>
      </c>
      <c r="M546" s="45">
        <v>500</v>
      </c>
      <c r="N546" s="44" t="s">
        <v>859</v>
      </c>
      <c r="O546" s="41"/>
      <c r="P546" s="151">
        <v>627</v>
      </c>
      <c r="Q546" s="151">
        <v>32</v>
      </c>
      <c r="R546" s="158">
        <f t="shared" si="22"/>
        <v>125.4</v>
      </c>
      <c r="S546" s="106" t="str">
        <f t="shared" si="23"/>
        <v/>
      </c>
      <c r="T546" s="160"/>
      <c r="U546" s="21"/>
      <c r="V546" s="21"/>
      <c r="W546" s="21"/>
      <c r="X546" s="21"/>
      <c r="Y546" s="21"/>
      <c r="Z546" s="21"/>
      <c r="AA546" s="21"/>
      <c r="AB546" s="21"/>
      <c r="AC546" s="21"/>
      <c r="AD546" s="21"/>
      <c r="AE546" s="21"/>
      <c r="AF546" s="21"/>
      <c r="AG546" s="21"/>
      <c r="AH546" s="21"/>
      <c r="AI546" s="21"/>
    </row>
    <row r="547" spans="1:35">
      <c r="A547" s="41" t="s">
        <v>109</v>
      </c>
      <c r="B547" s="41">
        <v>2023</v>
      </c>
      <c r="C547" s="39" t="s">
        <v>644</v>
      </c>
      <c r="D547" s="44" t="s">
        <v>153</v>
      </c>
      <c r="E547" s="65" t="s">
        <v>1462</v>
      </c>
      <c r="F547" s="43" t="s">
        <v>2010</v>
      </c>
      <c r="G547" s="41" t="s">
        <v>297</v>
      </c>
      <c r="H547" s="44" t="s">
        <v>14</v>
      </c>
      <c r="I547" s="39" t="s">
        <v>475</v>
      </c>
      <c r="J547" s="41" t="s">
        <v>199</v>
      </c>
      <c r="K547" s="39" t="s">
        <v>2006</v>
      </c>
      <c r="L547" s="45" t="s">
        <v>1877</v>
      </c>
      <c r="M547" s="45">
        <v>1600</v>
      </c>
      <c r="N547" s="44" t="s">
        <v>859</v>
      </c>
      <c r="O547" s="41"/>
      <c r="P547" s="151">
        <v>1022</v>
      </c>
      <c r="Q547" s="151">
        <v>33</v>
      </c>
      <c r="R547" s="158">
        <f t="shared" si="22"/>
        <v>63.875000000000007</v>
      </c>
      <c r="S547" s="106" t="str">
        <f t="shared" si="23"/>
        <v>X</v>
      </c>
      <c r="T547" s="160" t="s">
        <v>2014</v>
      </c>
      <c r="U547" s="21"/>
      <c r="V547" s="21"/>
      <c r="W547" s="21"/>
      <c r="X547" s="21"/>
      <c r="Y547" s="21"/>
      <c r="Z547" s="21"/>
      <c r="AA547" s="21"/>
      <c r="AB547" s="21"/>
      <c r="AC547" s="21"/>
      <c r="AD547" s="21"/>
      <c r="AE547" s="21"/>
      <c r="AF547" s="21"/>
      <c r="AG547" s="21"/>
      <c r="AH547" s="21"/>
      <c r="AI547" s="21"/>
    </row>
    <row r="548" spans="1:35">
      <c r="A548" s="41" t="s">
        <v>109</v>
      </c>
      <c r="B548" s="41">
        <v>2023</v>
      </c>
      <c r="C548" s="39" t="s">
        <v>644</v>
      </c>
      <c r="D548" s="44" t="s">
        <v>153</v>
      </c>
      <c r="E548" s="65" t="s">
        <v>1462</v>
      </c>
      <c r="F548" s="43" t="s">
        <v>2010</v>
      </c>
      <c r="G548" s="41" t="s">
        <v>1874</v>
      </c>
      <c r="H548" s="44" t="s">
        <v>14</v>
      </c>
      <c r="I548" s="39" t="s">
        <v>475</v>
      </c>
      <c r="J548" s="41" t="s">
        <v>199</v>
      </c>
      <c r="K548" s="39" t="s">
        <v>2006</v>
      </c>
      <c r="L548" s="45" t="s">
        <v>1877</v>
      </c>
      <c r="M548" s="45">
        <v>1600</v>
      </c>
      <c r="N548" s="44" t="s">
        <v>859</v>
      </c>
      <c r="O548" s="41"/>
      <c r="P548" s="151">
        <v>1022</v>
      </c>
      <c r="Q548" s="151">
        <v>33</v>
      </c>
      <c r="R548" s="158">
        <f t="shared" si="22"/>
        <v>63.875000000000007</v>
      </c>
      <c r="S548" s="106" t="str">
        <f t="shared" si="23"/>
        <v>X</v>
      </c>
      <c r="T548" s="160" t="s">
        <v>2014</v>
      </c>
      <c r="U548" s="21"/>
      <c r="V548" s="21"/>
      <c r="W548" s="21"/>
      <c r="X548" s="21"/>
      <c r="Y548" s="21"/>
      <c r="Z548" s="21"/>
      <c r="AA548" s="21"/>
      <c r="AB548" s="21"/>
      <c r="AC548" s="21"/>
      <c r="AD548" s="21"/>
      <c r="AE548" s="21"/>
      <c r="AF548" s="21"/>
      <c r="AG548" s="21"/>
      <c r="AH548" s="21"/>
      <c r="AI548" s="21"/>
    </row>
    <row r="549" spans="1:35">
      <c r="A549" s="41" t="s">
        <v>109</v>
      </c>
      <c r="B549" s="41">
        <v>2023</v>
      </c>
      <c r="C549" s="39" t="s">
        <v>644</v>
      </c>
      <c r="D549" s="44" t="s">
        <v>153</v>
      </c>
      <c r="E549" s="65" t="s">
        <v>1462</v>
      </c>
      <c r="F549" s="43" t="s">
        <v>2010</v>
      </c>
      <c r="G549" s="41" t="s">
        <v>301</v>
      </c>
      <c r="H549" s="44" t="s">
        <v>14</v>
      </c>
      <c r="I549" s="39" t="s">
        <v>475</v>
      </c>
      <c r="J549" s="41" t="s">
        <v>199</v>
      </c>
      <c r="K549" s="39" t="s">
        <v>2006</v>
      </c>
      <c r="L549" s="45" t="s">
        <v>1877</v>
      </c>
      <c r="M549" s="45">
        <v>1600</v>
      </c>
      <c r="N549" s="44" t="s">
        <v>859</v>
      </c>
      <c r="O549" s="41"/>
      <c r="P549" s="151">
        <v>1022</v>
      </c>
      <c r="Q549" s="151">
        <v>33</v>
      </c>
      <c r="R549" s="158">
        <f t="shared" si="22"/>
        <v>63.875000000000007</v>
      </c>
      <c r="S549" s="106" t="str">
        <f t="shared" si="23"/>
        <v>X</v>
      </c>
      <c r="T549" s="160" t="s">
        <v>2014</v>
      </c>
      <c r="U549" s="21"/>
      <c r="V549" s="21"/>
      <c r="W549" s="21"/>
      <c r="X549" s="21"/>
      <c r="Y549" s="21"/>
      <c r="Z549" s="21"/>
      <c r="AA549" s="21"/>
      <c r="AB549" s="21"/>
      <c r="AC549" s="21"/>
      <c r="AD549" s="21"/>
      <c r="AE549" s="21"/>
      <c r="AF549" s="21"/>
      <c r="AG549" s="21"/>
      <c r="AH549" s="21"/>
      <c r="AI549" s="21"/>
    </row>
    <row r="550" spans="1:35">
      <c r="A550" s="41" t="s">
        <v>109</v>
      </c>
      <c r="B550" s="41">
        <v>2023</v>
      </c>
      <c r="C550" s="39" t="s">
        <v>644</v>
      </c>
      <c r="D550" s="44" t="s">
        <v>153</v>
      </c>
      <c r="E550" s="65" t="s">
        <v>1462</v>
      </c>
      <c r="F550" s="43" t="s">
        <v>2010</v>
      </c>
      <c r="G550" s="41" t="s">
        <v>299</v>
      </c>
      <c r="H550" s="44" t="s">
        <v>14</v>
      </c>
      <c r="I550" s="39" t="s">
        <v>475</v>
      </c>
      <c r="J550" s="41" t="s">
        <v>199</v>
      </c>
      <c r="K550" s="39" t="s">
        <v>2006</v>
      </c>
      <c r="L550" s="45" t="s">
        <v>1877</v>
      </c>
      <c r="M550" s="45">
        <v>1600</v>
      </c>
      <c r="N550" s="44" t="s">
        <v>859</v>
      </c>
      <c r="O550" s="41"/>
      <c r="P550" s="151">
        <v>1022</v>
      </c>
      <c r="Q550" s="151">
        <v>33</v>
      </c>
      <c r="R550" s="158">
        <f t="shared" si="22"/>
        <v>63.875000000000007</v>
      </c>
      <c r="S550" s="106" t="str">
        <f t="shared" si="23"/>
        <v>X</v>
      </c>
      <c r="T550" s="160" t="s">
        <v>2014</v>
      </c>
      <c r="U550" s="21"/>
      <c r="V550" s="21"/>
      <c r="W550" s="21"/>
      <c r="X550" s="21"/>
      <c r="Y550" s="21"/>
      <c r="Z550" s="21"/>
      <c r="AA550" s="21"/>
      <c r="AB550" s="21"/>
      <c r="AC550" s="21"/>
      <c r="AD550" s="21"/>
      <c r="AE550" s="21"/>
      <c r="AF550" s="21"/>
      <c r="AG550" s="21"/>
      <c r="AH550" s="21"/>
      <c r="AI550" s="21"/>
    </row>
    <row r="551" spans="1:35">
      <c r="A551" s="43" t="s">
        <v>109</v>
      </c>
      <c r="B551" s="43">
        <v>2023</v>
      </c>
      <c r="C551" s="58" t="s">
        <v>644</v>
      </c>
      <c r="D551" s="45" t="s">
        <v>153</v>
      </c>
      <c r="E551" s="59" t="s">
        <v>1328</v>
      </c>
      <c r="F551" s="43" t="s">
        <v>2010</v>
      </c>
      <c r="G551" s="43" t="s">
        <v>297</v>
      </c>
      <c r="H551" s="45" t="s">
        <v>14</v>
      </c>
      <c r="I551" s="58" t="s">
        <v>475</v>
      </c>
      <c r="J551" s="43" t="s">
        <v>199</v>
      </c>
      <c r="K551" s="39" t="s">
        <v>2006</v>
      </c>
      <c r="L551" s="45" t="s">
        <v>1877</v>
      </c>
      <c r="M551" s="45">
        <v>0</v>
      </c>
      <c r="N551" s="45" t="s">
        <v>859</v>
      </c>
      <c r="O551" s="43"/>
      <c r="P551" s="151">
        <v>0</v>
      </c>
      <c r="Q551" s="151">
        <v>0</v>
      </c>
      <c r="R551" s="158" t="e">
        <f t="shared" si="22"/>
        <v>#DIV/0!</v>
      </c>
      <c r="S551" s="106" t="e">
        <f t="shared" si="23"/>
        <v>#DIV/0!</v>
      </c>
      <c r="T551" s="160" t="s">
        <v>2007</v>
      </c>
      <c r="U551" s="21"/>
      <c r="V551" s="21"/>
      <c r="W551" s="21"/>
      <c r="X551" s="21"/>
      <c r="Y551" s="21"/>
      <c r="Z551" s="21"/>
      <c r="AA551" s="21"/>
      <c r="AB551" s="21"/>
      <c r="AC551" s="21"/>
      <c r="AD551" s="21"/>
      <c r="AE551" s="21"/>
      <c r="AF551" s="21"/>
      <c r="AG551" s="21"/>
      <c r="AH551" s="21"/>
      <c r="AI551" s="21"/>
    </row>
    <row r="552" spans="1:35">
      <c r="A552" s="43" t="s">
        <v>109</v>
      </c>
      <c r="B552" s="43">
        <v>2023</v>
      </c>
      <c r="C552" s="58" t="s">
        <v>644</v>
      </c>
      <c r="D552" s="45" t="s">
        <v>153</v>
      </c>
      <c r="E552" s="59" t="s">
        <v>1328</v>
      </c>
      <c r="F552" s="43" t="s">
        <v>2010</v>
      </c>
      <c r="G552" s="43" t="s">
        <v>1874</v>
      </c>
      <c r="H552" s="45" t="s">
        <v>14</v>
      </c>
      <c r="I552" s="58" t="s">
        <v>475</v>
      </c>
      <c r="J552" s="43" t="s">
        <v>199</v>
      </c>
      <c r="K552" s="39" t="s">
        <v>2006</v>
      </c>
      <c r="L552" s="45" t="s">
        <v>1877</v>
      </c>
      <c r="M552" s="45">
        <v>0</v>
      </c>
      <c r="N552" s="45" t="s">
        <v>859</v>
      </c>
      <c r="O552" s="43"/>
      <c r="P552" s="151">
        <v>0</v>
      </c>
      <c r="Q552" s="151">
        <v>0</v>
      </c>
      <c r="R552" s="158" t="e">
        <f t="shared" si="22"/>
        <v>#DIV/0!</v>
      </c>
      <c r="S552" s="106" t="e">
        <f t="shared" si="23"/>
        <v>#DIV/0!</v>
      </c>
      <c r="T552" s="160" t="s">
        <v>2007</v>
      </c>
      <c r="U552" s="21"/>
      <c r="V552" s="21"/>
      <c r="W552" s="21"/>
      <c r="X552" s="21"/>
      <c r="Y552" s="21"/>
      <c r="Z552" s="21"/>
      <c r="AA552" s="21"/>
      <c r="AB552" s="21"/>
      <c r="AC552" s="21"/>
      <c r="AD552" s="21"/>
      <c r="AE552" s="21"/>
      <c r="AF552" s="21"/>
      <c r="AG552" s="21"/>
      <c r="AH552" s="21"/>
      <c r="AI552" s="21"/>
    </row>
    <row r="553" spans="1:35">
      <c r="A553" s="43" t="s">
        <v>109</v>
      </c>
      <c r="B553" s="43">
        <v>2023</v>
      </c>
      <c r="C553" s="58" t="s">
        <v>644</v>
      </c>
      <c r="D553" s="45" t="s">
        <v>153</v>
      </c>
      <c r="E553" s="59" t="s">
        <v>1328</v>
      </c>
      <c r="F553" s="43" t="s">
        <v>2010</v>
      </c>
      <c r="G553" s="43" t="s">
        <v>301</v>
      </c>
      <c r="H553" s="45" t="s">
        <v>14</v>
      </c>
      <c r="I553" s="58" t="s">
        <v>475</v>
      </c>
      <c r="J553" s="43" t="s">
        <v>199</v>
      </c>
      <c r="K553" s="39" t="s">
        <v>2006</v>
      </c>
      <c r="L553" s="45" t="s">
        <v>1877</v>
      </c>
      <c r="M553" s="45">
        <v>0</v>
      </c>
      <c r="N553" s="45" t="s">
        <v>859</v>
      </c>
      <c r="O553" s="43"/>
      <c r="P553" s="151">
        <v>0</v>
      </c>
      <c r="Q553" s="151">
        <v>0</v>
      </c>
      <c r="R553" s="158" t="e">
        <f t="shared" si="22"/>
        <v>#DIV/0!</v>
      </c>
      <c r="S553" s="106" t="e">
        <f t="shared" si="23"/>
        <v>#DIV/0!</v>
      </c>
      <c r="T553" s="160" t="s">
        <v>2007</v>
      </c>
      <c r="U553" s="21"/>
      <c r="V553" s="21"/>
      <c r="W553" s="21"/>
      <c r="X553" s="21"/>
      <c r="Y553" s="21"/>
      <c r="Z553" s="21"/>
      <c r="AA553" s="21"/>
      <c r="AB553" s="21"/>
      <c r="AC553" s="21"/>
      <c r="AD553" s="21"/>
      <c r="AE553" s="21"/>
      <c r="AF553" s="21"/>
      <c r="AG553" s="21"/>
      <c r="AH553" s="21"/>
      <c r="AI553" s="21"/>
    </row>
    <row r="554" spans="1:35">
      <c r="A554" s="43" t="s">
        <v>109</v>
      </c>
      <c r="B554" s="43">
        <v>2023</v>
      </c>
      <c r="C554" s="58" t="s">
        <v>644</v>
      </c>
      <c r="D554" s="45" t="s">
        <v>153</v>
      </c>
      <c r="E554" s="59" t="s">
        <v>1328</v>
      </c>
      <c r="F554" s="43" t="s">
        <v>2010</v>
      </c>
      <c r="G554" s="43" t="s">
        <v>299</v>
      </c>
      <c r="H554" s="45" t="s">
        <v>14</v>
      </c>
      <c r="I554" s="58" t="s">
        <v>475</v>
      </c>
      <c r="J554" s="43" t="s">
        <v>199</v>
      </c>
      <c r="K554" s="39" t="s">
        <v>2006</v>
      </c>
      <c r="L554" s="45" t="s">
        <v>1877</v>
      </c>
      <c r="M554" s="45">
        <v>0</v>
      </c>
      <c r="N554" s="45" t="s">
        <v>859</v>
      </c>
      <c r="O554" s="43"/>
      <c r="P554" s="151">
        <v>0</v>
      </c>
      <c r="Q554" s="151">
        <v>0</v>
      </c>
      <c r="R554" s="158" t="e">
        <f t="shared" si="22"/>
        <v>#DIV/0!</v>
      </c>
      <c r="S554" s="106" t="e">
        <f t="shared" si="23"/>
        <v>#DIV/0!</v>
      </c>
      <c r="T554" s="160" t="s">
        <v>2007</v>
      </c>
      <c r="U554" s="21"/>
      <c r="V554" s="21"/>
      <c r="W554" s="21"/>
      <c r="X554" s="21"/>
      <c r="Y554" s="21"/>
      <c r="Z554" s="21"/>
      <c r="AA554" s="21"/>
      <c r="AB554" s="21"/>
      <c r="AC554" s="21"/>
      <c r="AD554" s="21"/>
      <c r="AE554" s="21"/>
      <c r="AF554" s="21"/>
      <c r="AG554" s="21"/>
      <c r="AH554" s="21"/>
      <c r="AI554" s="21"/>
    </row>
    <row r="555" spans="1:35">
      <c r="A555" s="41" t="s">
        <v>109</v>
      </c>
      <c r="B555" s="41">
        <v>2023</v>
      </c>
      <c r="C555" s="39" t="s">
        <v>644</v>
      </c>
      <c r="D555" s="44" t="s">
        <v>153</v>
      </c>
      <c r="E555" s="65" t="s">
        <v>1604</v>
      </c>
      <c r="F555" s="43" t="s">
        <v>2005</v>
      </c>
      <c r="G555" s="41" t="s">
        <v>297</v>
      </c>
      <c r="H555" s="44" t="s">
        <v>14</v>
      </c>
      <c r="I555" s="39" t="s">
        <v>475</v>
      </c>
      <c r="J555" s="41" t="s">
        <v>199</v>
      </c>
      <c r="K555" s="39" t="s">
        <v>2006</v>
      </c>
      <c r="L555" s="45" t="s">
        <v>1877</v>
      </c>
      <c r="M555" s="45">
        <v>400</v>
      </c>
      <c r="N555" s="44" t="s">
        <v>859</v>
      </c>
      <c r="O555" s="41"/>
      <c r="P555" s="151">
        <v>452</v>
      </c>
      <c r="Q555" s="151">
        <v>8</v>
      </c>
      <c r="R555" s="158">
        <f t="shared" si="22"/>
        <v>112.99999999999999</v>
      </c>
      <c r="S555" s="106" t="str">
        <f t="shared" si="23"/>
        <v/>
      </c>
      <c r="T555" s="160"/>
      <c r="U555" s="21"/>
      <c r="V555" s="21"/>
      <c r="W555" s="21"/>
      <c r="X555" s="21"/>
      <c r="Y555" s="21"/>
      <c r="Z555" s="21"/>
      <c r="AA555" s="21"/>
      <c r="AB555" s="21"/>
      <c r="AC555" s="21"/>
      <c r="AD555" s="21"/>
      <c r="AE555" s="21"/>
      <c r="AF555" s="21"/>
      <c r="AG555" s="21"/>
      <c r="AH555" s="21"/>
      <c r="AI555" s="21"/>
    </row>
    <row r="556" spans="1:35">
      <c r="A556" s="41" t="s">
        <v>109</v>
      </c>
      <c r="B556" s="41">
        <v>2023</v>
      </c>
      <c r="C556" s="39" t="s">
        <v>644</v>
      </c>
      <c r="D556" s="44" t="s">
        <v>153</v>
      </c>
      <c r="E556" s="65" t="s">
        <v>1604</v>
      </c>
      <c r="F556" s="43" t="s">
        <v>2005</v>
      </c>
      <c r="G556" s="41" t="s">
        <v>1874</v>
      </c>
      <c r="H556" s="44" t="s">
        <v>14</v>
      </c>
      <c r="I556" s="39" t="s">
        <v>475</v>
      </c>
      <c r="J556" s="41" t="s">
        <v>199</v>
      </c>
      <c r="K556" s="39" t="s">
        <v>2006</v>
      </c>
      <c r="L556" s="45" t="s">
        <v>1877</v>
      </c>
      <c r="M556" s="45">
        <v>400</v>
      </c>
      <c r="N556" s="44" t="s">
        <v>859</v>
      </c>
      <c r="O556" s="41"/>
      <c r="P556" s="151">
        <v>452</v>
      </c>
      <c r="Q556" s="151">
        <v>8</v>
      </c>
      <c r="R556" s="158">
        <f t="shared" si="22"/>
        <v>112.99999999999999</v>
      </c>
      <c r="S556" s="106" t="str">
        <f t="shared" si="23"/>
        <v/>
      </c>
      <c r="T556" s="160"/>
      <c r="U556" s="21"/>
      <c r="V556" s="21"/>
      <c r="W556" s="21"/>
      <c r="X556" s="21"/>
      <c r="Y556" s="21"/>
      <c r="Z556" s="21"/>
      <c r="AA556" s="21"/>
      <c r="AB556" s="21"/>
      <c r="AC556" s="21"/>
      <c r="AD556" s="21"/>
      <c r="AE556" s="21"/>
      <c r="AF556" s="21"/>
      <c r="AG556" s="21"/>
      <c r="AH556" s="21"/>
      <c r="AI556" s="21"/>
    </row>
    <row r="557" spans="1:35">
      <c r="A557" s="41" t="s">
        <v>109</v>
      </c>
      <c r="B557" s="41">
        <v>2023</v>
      </c>
      <c r="C557" s="39" t="s">
        <v>644</v>
      </c>
      <c r="D557" s="44" t="s">
        <v>153</v>
      </c>
      <c r="E557" s="65" t="s">
        <v>1604</v>
      </c>
      <c r="F557" s="43" t="s">
        <v>2005</v>
      </c>
      <c r="G557" s="41" t="s">
        <v>301</v>
      </c>
      <c r="H557" s="44" t="s">
        <v>14</v>
      </c>
      <c r="I557" s="39" t="s">
        <v>475</v>
      </c>
      <c r="J557" s="41" t="s">
        <v>199</v>
      </c>
      <c r="K557" s="39" t="s">
        <v>2006</v>
      </c>
      <c r="L557" s="45" t="s">
        <v>1877</v>
      </c>
      <c r="M557" s="45">
        <v>400</v>
      </c>
      <c r="N557" s="44" t="s">
        <v>859</v>
      </c>
      <c r="O557" s="41"/>
      <c r="P557" s="151">
        <v>452</v>
      </c>
      <c r="Q557" s="151">
        <v>8</v>
      </c>
      <c r="R557" s="158">
        <f t="shared" si="22"/>
        <v>112.99999999999999</v>
      </c>
      <c r="S557" s="106" t="str">
        <f t="shared" si="23"/>
        <v/>
      </c>
      <c r="T557" s="160"/>
      <c r="U557" s="21"/>
      <c r="V557" s="21"/>
      <c r="W557" s="21"/>
      <c r="X557" s="21"/>
      <c r="Y557" s="21"/>
      <c r="Z557" s="21"/>
      <c r="AA557" s="21"/>
      <c r="AB557" s="21"/>
      <c r="AC557" s="21"/>
      <c r="AD557" s="21"/>
      <c r="AE557" s="21"/>
      <c r="AF557" s="21"/>
      <c r="AG557" s="21"/>
      <c r="AH557" s="21"/>
      <c r="AI557" s="21"/>
    </row>
    <row r="558" spans="1:35">
      <c r="A558" s="41" t="s">
        <v>109</v>
      </c>
      <c r="B558" s="41">
        <v>2023</v>
      </c>
      <c r="C558" s="39" t="s">
        <v>644</v>
      </c>
      <c r="D558" s="44" t="s">
        <v>153</v>
      </c>
      <c r="E558" s="65" t="s">
        <v>1604</v>
      </c>
      <c r="F558" s="43" t="s">
        <v>2005</v>
      </c>
      <c r="G558" s="41" t="s">
        <v>299</v>
      </c>
      <c r="H558" s="44" t="s">
        <v>14</v>
      </c>
      <c r="I558" s="39" t="s">
        <v>475</v>
      </c>
      <c r="J558" s="41" t="s">
        <v>199</v>
      </c>
      <c r="K558" s="39" t="s">
        <v>2006</v>
      </c>
      <c r="L558" s="45" t="s">
        <v>1877</v>
      </c>
      <c r="M558" s="45">
        <v>400</v>
      </c>
      <c r="N558" s="44" t="s">
        <v>859</v>
      </c>
      <c r="O558" s="41"/>
      <c r="P558" s="151">
        <v>452</v>
      </c>
      <c r="Q558" s="151">
        <v>8</v>
      </c>
      <c r="R558" s="158">
        <f t="shared" si="22"/>
        <v>112.99999999999999</v>
      </c>
      <c r="S558" s="106" t="str">
        <f t="shared" si="23"/>
        <v/>
      </c>
      <c r="T558" s="160"/>
      <c r="U558" s="21"/>
      <c r="V558" s="21"/>
      <c r="W558" s="21"/>
      <c r="X558" s="21"/>
      <c r="Y558" s="21"/>
      <c r="Z558" s="21"/>
      <c r="AA558" s="21"/>
      <c r="AB558" s="21"/>
      <c r="AC558" s="21"/>
      <c r="AD558" s="21"/>
      <c r="AE558" s="21"/>
      <c r="AF558" s="21"/>
      <c r="AG558" s="21"/>
      <c r="AH558" s="21"/>
      <c r="AI558" s="21"/>
    </row>
    <row r="559" spans="1:35">
      <c r="A559" s="41" t="s">
        <v>109</v>
      </c>
      <c r="B559" s="41">
        <v>2023</v>
      </c>
      <c r="C559" s="39" t="s">
        <v>644</v>
      </c>
      <c r="D559" s="44" t="s">
        <v>153</v>
      </c>
      <c r="E559" s="65" t="s">
        <v>1604</v>
      </c>
      <c r="F559" s="43" t="s">
        <v>2010</v>
      </c>
      <c r="G559" s="41" t="s">
        <v>297</v>
      </c>
      <c r="H559" s="44" t="s">
        <v>14</v>
      </c>
      <c r="I559" s="39" t="s">
        <v>475</v>
      </c>
      <c r="J559" s="41" t="s">
        <v>199</v>
      </c>
      <c r="K559" s="39" t="s">
        <v>2006</v>
      </c>
      <c r="L559" s="45" t="s">
        <v>1877</v>
      </c>
      <c r="M559" s="45">
        <v>400</v>
      </c>
      <c r="N559" s="44" t="s">
        <v>859</v>
      </c>
      <c r="O559" s="41"/>
      <c r="P559" s="151">
        <v>489</v>
      </c>
      <c r="Q559" s="151">
        <v>12</v>
      </c>
      <c r="R559" s="158">
        <f t="shared" si="22"/>
        <v>122.24999999999999</v>
      </c>
      <c r="S559" s="106" t="str">
        <f t="shared" si="23"/>
        <v/>
      </c>
      <c r="T559" s="160"/>
      <c r="U559" s="21"/>
      <c r="V559" s="21"/>
      <c r="W559" s="21"/>
      <c r="X559" s="21"/>
      <c r="Y559" s="21"/>
      <c r="Z559" s="21"/>
      <c r="AA559" s="21"/>
      <c r="AB559" s="21"/>
      <c r="AC559" s="21"/>
      <c r="AD559" s="21"/>
      <c r="AE559" s="21"/>
      <c r="AF559" s="21"/>
      <c r="AG559" s="21"/>
      <c r="AH559" s="21"/>
      <c r="AI559" s="21"/>
    </row>
    <row r="560" spans="1:35">
      <c r="A560" s="41" t="s">
        <v>109</v>
      </c>
      <c r="B560" s="41">
        <v>2023</v>
      </c>
      <c r="C560" s="39" t="s">
        <v>644</v>
      </c>
      <c r="D560" s="44" t="s">
        <v>153</v>
      </c>
      <c r="E560" s="65" t="s">
        <v>1604</v>
      </c>
      <c r="F560" s="43" t="s">
        <v>2010</v>
      </c>
      <c r="G560" s="41" t="s">
        <v>1874</v>
      </c>
      <c r="H560" s="44" t="s">
        <v>14</v>
      </c>
      <c r="I560" s="39" t="s">
        <v>475</v>
      </c>
      <c r="J560" s="41" t="s">
        <v>199</v>
      </c>
      <c r="K560" s="39" t="s">
        <v>2006</v>
      </c>
      <c r="L560" s="45" t="s">
        <v>1877</v>
      </c>
      <c r="M560" s="45">
        <v>400</v>
      </c>
      <c r="N560" s="44" t="s">
        <v>859</v>
      </c>
      <c r="O560" s="41"/>
      <c r="P560" s="151">
        <v>489</v>
      </c>
      <c r="Q560" s="151">
        <v>12</v>
      </c>
      <c r="R560" s="158">
        <f t="shared" si="22"/>
        <v>122.24999999999999</v>
      </c>
      <c r="S560" s="106" t="str">
        <f t="shared" si="23"/>
        <v/>
      </c>
      <c r="T560" s="160"/>
      <c r="U560" s="21"/>
      <c r="V560" s="21"/>
      <c r="W560" s="21"/>
      <c r="X560" s="21"/>
      <c r="Y560" s="21"/>
      <c r="Z560" s="21"/>
      <c r="AA560" s="21"/>
      <c r="AB560" s="21"/>
      <c r="AC560" s="21"/>
      <c r="AD560" s="21"/>
      <c r="AE560" s="21"/>
      <c r="AF560" s="21"/>
      <c r="AG560" s="21"/>
      <c r="AH560" s="21"/>
      <c r="AI560" s="21"/>
    </row>
    <row r="561" spans="1:35">
      <c r="A561" s="41" t="s">
        <v>109</v>
      </c>
      <c r="B561" s="41">
        <v>2023</v>
      </c>
      <c r="C561" s="39" t="s">
        <v>644</v>
      </c>
      <c r="D561" s="44" t="s">
        <v>153</v>
      </c>
      <c r="E561" s="65" t="s">
        <v>1604</v>
      </c>
      <c r="F561" s="43" t="s">
        <v>2010</v>
      </c>
      <c r="G561" s="41" t="s">
        <v>301</v>
      </c>
      <c r="H561" s="44" t="s">
        <v>14</v>
      </c>
      <c r="I561" s="39" t="s">
        <v>475</v>
      </c>
      <c r="J561" s="41" t="s">
        <v>199</v>
      </c>
      <c r="K561" s="39" t="s">
        <v>2006</v>
      </c>
      <c r="L561" s="45" t="s">
        <v>1877</v>
      </c>
      <c r="M561" s="45">
        <v>400</v>
      </c>
      <c r="N561" s="44" t="s">
        <v>859</v>
      </c>
      <c r="O561" s="41"/>
      <c r="P561" s="151">
        <v>489</v>
      </c>
      <c r="Q561" s="151">
        <v>12</v>
      </c>
      <c r="R561" s="158">
        <f t="shared" si="22"/>
        <v>122.24999999999999</v>
      </c>
      <c r="S561" s="106" t="str">
        <f t="shared" si="23"/>
        <v/>
      </c>
      <c r="T561" s="160"/>
      <c r="U561" s="21"/>
      <c r="V561" s="21"/>
      <c r="W561" s="21"/>
      <c r="X561" s="21"/>
      <c r="Y561" s="21"/>
      <c r="Z561" s="21"/>
      <c r="AA561" s="21"/>
      <c r="AB561" s="21"/>
      <c r="AC561" s="21"/>
      <c r="AD561" s="21"/>
      <c r="AE561" s="21"/>
      <c r="AF561" s="21"/>
      <c r="AG561" s="21"/>
      <c r="AH561" s="21"/>
      <c r="AI561" s="21"/>
    </row>
    <row r="562" spans="1:35">
      <c r="A562" s="41" t="s">
        <v>109</v>
      </c>
      <c r="B562" s="41">
        <v>2023</v>
      </c>
      <c r="C562" s="39" t="s">
        <v>644</v>
      </c>
      <c r="D562" s="44" t="s">
        <v>153</v>
      </c>
      <c r="E562" s="65" t="s">
        <v>1604</v>
      </c>
      <c r="F562" s="43" t="s">
        <v>2010</v>
      </c>
      <c r="G562" s="41" t="s">
        <v>299</v>
      </c>
      <c r="H562" s="44" t="s">
        <v>14</v>
      </c>
      <c r="I562" s="39" t="s">
        <v>475</v>
      </c>
      <c r="J562" s="41" t="s">
        <v>199</v>
      </c>
      <c r="K562" s="39" t="s">
        <v>2006</v>
      </c>
      <c r="L562" s="45" t="s">
        <v>1877</v>
      </c>
      <c r="M562" s="45">
        <v>400</v>
      </c>
      <c r="N562" s="44" t="s">
        <v>859</v>
      </c>
      <c r="O562" s="41"/>
      <c r="P562" s="151">
        <v>489</v>
      </c>
      <c r="Q562" s="151">
        <v>12</v>
      </c>
      <c r="R562" s="158">
        <f t="shared" si="22"/>
        <v>122.24999999999999</v>
      </c>
      <c r="S562" s="106" t="str">
        <f t="shared" si="23"/>
        <v/>
      </c>
      <c r="T562" s="160"/>
      <c r="U562" s="21"/>
      <c r="V562" s="21"/>
      <c r="W562" s="21"/>
      <c r="X562" s="21"/>
      <c r="Y562" s="21"/>
      <c r="Z562" s="21"/>
      <c r="AA562" s="21"/>
      <c r="AB562" s="21"/>
      <c r="AC562" s="21"/>
      <c r="AD562" s="21"/>
      <c r="AE562" s="21"/>
      <c r="AF562" s="21"/>
      <c r="AG562" s="21"/>
      <c r="AH562" s="21"/>
      <c r="AI562" s="21"/>
    </row>
    <row r="563" spans="1:35">
      <c r="A563" s="41" t="s">
        <v>109</v>
      </c>
      <c r="B563" s="41">
        <v>2023</v>
      </c>
      <c r="C563" s="39" t="s">
        <v>644</v>
      </c>
      <c r="D563" s="44" t="s">
        <v>153</v>
      </c>
      <c r="E563" s="65" t="s">
        <v>1476</v>
      </c>
      <c r="F563" s="43" t="s">
        <v>2005</v>
      </c>
      <c r="G563" s="41" t="s">
        <v>297</v>
      </c>
      <c r="H563" s="44" t="s">
        <v>14</v>
      </c>
      <c r="I563" s="39" t="s">
        <v>475</v>
      </c>
      <c r="J563" s="41" t="s">
        <v>199</v>
      </c>
      <c r="K563" s="39" t="s">
        <v>2006</v>
      </c>
      <c r="L563" s="45" t="s">
        <v>1877</v>
      </c>
      <c r="M563" s="45">
        <v>300</v>
      </c>
      <c r="N563" s="44" t="s">
        <v>859</v>
      </c>
      <c r="O563" s="41"/>
      <c r="P563" s="151">
        <v>280</v>
      </c>
      <c r="Q563" s="151">
        <v>7</v>
      </c>
      <c r="R563" s="158">
        <f t="shared" si="22"/>
        <v>93.333333333333329</v>
      </c>
      <c r="S563" s="106" t="str">
        <f t="shared" si="23"/>
        <v/>
      </c>
      <c r="T563" s="160"/>
      <c r="U563" s="21"/>
      <c r="V563" s="21"/>
      <c r="W563" s="21"/>
      <c r="X563" s="21"/>
      <c r="Y563" s="21"/>
      <c r="Z563" s="21"/>
      <c r="AA563" s="21"/>
      <c r="AB563" s="21"/>
      <c r="AC563" s="21"/>
      <c r="AD563" s="21"/>
      <c r="AE563" s="21"/>
      <c r="AF563" s="21"/>
      <c r="AG563" s="21"/>
      <c r="AH563" s="21"/>
      <c r="AI563" s="21"/>
    </row>
    <row r="564" spans="1:35">
      <c r="A564" s="41" t="s">
        <v>109</v>
      </c>
      <c r="B564" s="41">
        <v>2023</v>
      </c>
      <c r="C564" s="39" t="s">
        <v>644</v>
      </c>
      <c r="D564" s="44" t="s">
        <v>153</v>
      </c>
      <c r="E564" s="65" t="s">
        <v>1476</v>
      </c>
      <c r="F564" s="43" t="s">
        <v>2005</v>
      </c>
      <c r="G564" s="41" t="s">
        <v>1874</v>
      </c>
      <c r="H564" s="44" t="s">
        <v>14</v>
      </c>
      <c r="I564" s="39" t="s">
        <v>475</v>
      </c>
      <c r="J564" s="41" t="s">
        <v>199</v>
      </c>
      <c r="K564" s="39" t="s">
        <v>2006</v>
      </c>
      <c r="L564" s="45" t="s">
        <v>1877</v>
      </c>
      <c r="M564" s="45">
        <v>300</v>
      </c>
      <c r="N564" s="44" t="s">
        <v>859</v>
      </c>
      <c r="O564" s="41"/>
      <c r="P564" s="151">
        <v>281</v>
      </c>
      <c r="Q564" s="151">
        <v>7</v>
      </c>
      <c r="R564" s="158">
        <f t="shared" si="22"/>
        <v>93.666666666666671</v>
      </c>
      <c r="S564" s="106" t="str">
        <f t="shared" si="23"/>
        <v/>
      </c>
      <c r="T564" s="160"/>
      <c r="U564" s="21"/>
      <c r="V564" s="21"/>
      <c r="W564" s="21"/>
      <c r="X564" s="21"/>
      <c r="Y564" s="21"/>
      <c r="Z564" s="21"/>
      <c r="AA564" s="21"/>
      <c r="AB564" s="21"/>
      <c r="AC564" s="21"/>
      <c r="AD564" s="21"/>
      <c r="AE564" s="21"/>
      <c r="AF564" s="21"/>
      <c r="AG564" s="21"/>
      <c r="AH564" s="21"/>
      <c r="AI564" s="21"/>
    </row>
    <row r="565" spans="1:35">
      <c r="A565" s="41" t="s">
        <v>109</v>
      </c>
      <c r="B565" s="41">
        <v>2023</v>
      </c>
      <c r="C565" s="39" t="s">
        <v>644</v>
      </c>
      <c r="D565" s="44" t="s">
        <v>153</v>
      </c>
      <c r="E565" s="65" t="s">
        <v>1476</v>
      </c>
      <c r="F565" s="43" t="s">
        <v>2005</v>
      </c>
      <c r="G565" s="41" t="s">
        <v>301</v>
      </c>
      <c r="H565" s="44" t="s">
        <v>14</v>
      </c>
      <c r="I565" s="39" t="s">
        <v>475</v>
      </c>
      <c r="J565" s="41" t="s">
        <v>199</v>
      </c>
      <c r="K565" s="39" t="s">
        <v>2006</v>
      </c>
      <c r="L565" s="45" t="s">
        <v>1877</v>
      </c>
      <c r="M565" s="45">
        <v>300</v>
      </c>
      <c r="N565" s="44" t="s">
        <v>859</v>
      </c>
      <c r="O565" s="41"/>
      <c r="P565" s="151">
        <v>281</v>
      </c>
      <c r="Q565" s="151">
        <v>7</v>
      </c>
      <c r="R565" s="158">
        <f t="shared" si="22"/>
        <v>93.666666666666671</v>
      </c>
      <c r="S565" s="106" t="str">
        <f t="shared" si="23"/>
        <v/>
      </c>
      <c r="T565" s="160"/>
      <c r="U565" s="21"/>
      <c r="V565" s="21"/>
      <c r="W565" s="21"/>
      <c r="X565" s="21"/>
      <c r="Y565" s="21"/>
      <c r="Z565" s="21"/>
      <c r="AA565" s="21"/>
      <c r="AB565" s="21"/>
      <c r="AC565" s="21"/>
      <c r="AD565" s="21"/>
      <c r="AE565" s="21"/>
      <c r="AF565" s="21"/>
      <c r="AG565" s="21"/>
      <c r="AH565" s="21"/>
      <c r="AI565" s="21"/>
    </row>
    <row r="566" spans="1:35">
      <c r="A566" s="41" t="s">
        <v>109</v>
      </c>
      <c r="B566" s="41">
        <v>2023</v>
      </c>
      <c r="C566" s="39" t="s">
        <v>644</v>
      </c>
      <c r="D566" s="44" t="s">
        <v>153</v>
      </c>
      <c r="E566" s="65" t="s">
        <v>1476</v>
      </c>
      <c r="F566" s="43" t="s">
        <v>2005</v>
      </c>
      <c r="G566" s="41" t="s">
        <v>299</v>
      </c>
      <c r="H566" s="44" t="s">
        <v>14</v>
      </c>
      <c r="I566" s="39" t="s">
        <v>475</v>
      </c>
      <c r="J566" s="41" t="s">
        <v>199</v>
      </c>
      <c r="K566" s="39" t="s">
        <v>2006</v>
      </c>
      <c r="L566" s="45" t="s">
        <v>1877</v>
      </c>
      <c r="M566" s="45">
        <v>300</v>
      </c>
      <c r="N566" s="44" t="s">
        <v>859</v>
      </c>
      <c r="O566" s="41"/>
      <c r="P566" s="151">
        <v>281</v>
      </c>
      <c r="Q566" s="151">
        <v>7</v>
      </c>
      <c r="R566" s="158">
        <f t="shared" si="22"/>
        <v>93.666666666666671</v>
      </c>
      <c r="S566" s="106" t="str">
        <f t="shared" si="23"/>
        <v/>
      </c>
      <c r="T566" s="160"/>
      <c r="U566" s="21"/>
      <c r="V566" s="21"/>
      <c r="W566" s="21"/>
      <c r="X566" s="21"/>
      <c r="Y566" s="21"/>
      <c r="Z566" s="21"/>
      <c r="AA566" s="21"/>
      <c r="AB566" s="21"/>
      <c r="AC566" s="21"/>
      <c r="AD566" s="21"/>
      <c r="AE566" s="21"/>
      <c r="AF566" s="21"/>
      <c r="AG566" s="21"/>
      <c r="AH566" s="21"/>
      <c r="AI566" s="21"/>
    </row>
    <row r="567" spans="1:35">
      <c r="A567" s="41" t="s">
        <v>109</v>
      </c>
      <c r="B567" s="41">
        <v>2023</v>
      </c>
      <c r="C567" s="39" t="s">
        <v>644</v>
      </c>
      <c r="D567" s="44" t="s">
        <v>153</v>
      </c>
      <c r="E567" s="65" t="s">
        <v>1476</v>
      </c>
      <c r="F567" s="43" t="s">
        <v>2009</v>
      </c>
      <c r="G567" s="41" t="s">
        <v>297</v>
      </c>
      <c r="H567" s="44" t="s">
        <v>14</v>
      </c>
      <c r="I567" s="39" t="s">
        <v>475</v>
      </c>
      <c r="J567" s="41" t="s">
        <v>199</v>
      </c>
      <c r="K567" s="39" t="s">
        <v>2006</v>
      </c>
      <c r="L567" s="45" t="s">
        <v>1877</v>
      </c>
      <c r="M567" s="45">
        <v>800</v>
      </c>
      <c r="N567" s="44" t="s">
        <v>859</v>
      </c>
      <c r="O567" s="41"/>
      <c r="P567" s="151">
        <v>903</v>
      </c>
      <c r="Q567" s="151">
        <v>41</v>
      </c>
      <c r="R567" s="158">
        <f t="shared" si="22"/>
        <v>112.87499999999999</v>
      </c>
      <c r="S567" s="106" t="str">
        <f t="shared" si="23"/>
        <v/>
      </c>
      <c r="T567" s="160"/>
      <c r="U567" s="21"/>
      <c r="V567" s="21"/>
      <c r="W567" s="21"/>
      <c r="X567" s="21"/>
      <c r="Y567" s="21"/>
      <c r="Z567" s="21"/>
      <c r="AA567" s="21"/>
      <c r="AB567" s="21"/>
      <c r="AC567" s="21"/>
      <c r="AD567" s="21"/>
      <c r="AE567" s="21"/>
      <c r="AF567" s="21"/>
      <c r="AG567" s="21"/>
      <c r="AH567" s="21"/>
      <c r="AI567" s="21"/>
    </row>
    <row r="568" spans="1:35">
      <c r="A568" s="41" t="s">
        <v>109</v>
      </c>
      <c r="B568" s="41">
        <v>2023</v>
      </c>
      <c r="C568" s="39" t="s">
        <v>644</v>
      </c>
      <c r="D568" s="44" t="s">
        <v>153</v>
      </c>
      <c r="E568" s="65" t="s">
        <v>1476</v>
      </c>
      <c r="F568" s="43" t="s">
        <v>2009</v>
      </c>
      <c r="G568" s="41" t="s">
        <v>1874</v>
      </c>
      <c r="H568" s="44" t="s">
        <v>14</v>
      </c>
      <c r="I568" s="39" t="s">
        <v>475</v>
      </c>
      <c r="J568" s="41" t="s">
        <v>199</v>
      </c>
      <c r="K568" s="39" t="s">
        <v>2006</v>
      </c>
      <c r="L568" s="45" t="s">
        <v>1877</v>
      </c>
      <c r="M568" s="45">
        <v>1000</v>
      </c>
      <c r="N568" s="44" t="s">
        <v>859</v>
      </c>
      <c r="O568" s="41"/>
      <c r="P568" s="151">
        <v>912</v>
      </c>
      <c r="Q568" s="151">
        <v>41</v>
      </c>
      <c r="R568" s="158">
        <f t="shared" si="22"/>
        <v>91.2</v>
      </c>
      <c r="S568" s="106" t="str">
        <f t="shared" si="23"/>
        <v/>
      </c>
      <c r="T568" s="160"/>
      <c r="U568" s="21"/>
      <c r="V568" s="21"/>
      <c r="W568" s="21"/>
      <c r="X568" s="21"/>
      <c r="Y568" s="21"/>
      <c r="Z568" s="21"/>
      <c r="AA568" s="21"/>
      <c r="AB568" s="21"/>
      <c r="AC568" s="21"/>
      <c r="AD568" s="21"/>
      <c r="AE568" s="21"/>
      <c r="AF568" s="21"/>
      <c r="AG568" s="21"/>
      <c r="AH568" s="21"/>
      <c r="AI568" s="21"/>
    </row>
    <row r="569" spans="1:35">
      <c r="A569" s="41" t="s">
        <v>109</v>
      </c>
      <c r="B569" s="41">
        <v>2023</v>
      </c>
      <c r="C569" s="39" t="s">
        <v>644</v>
      </c>
      <c r="D569" s="44" t="s">
        <v>153</v>
      </c>
      <c r="E569" s="65" t="s">
        <v>1476</v>
      </c>
      <c r="F569" s="43" t="s">
        <v>2009</v>
      </c>
      <c r="G569" s="41" t="s">
        <v>301</v>
      </c>
      <c r="H569" s="44" t="s">
        <v>14</v>
      </c>
      <c r="I569" s="39" t="s">
        <v>475</v>
      </c>
      <c r="J569" s="41" t="s">
        <v>199</v>
      </c>
      <c r="K569" s="39" t="s">
        <v>2006</v>
      </c>
      <c r="L569" s="45" t="s">
        <v>1877</v>
      </c>
      <c r="M569" s="45">
        <v>1000</v>
      </c>
      <c r="N569" s="44" t="s">
        <v>859</v>
      </c>
      <c r="O569" s="41"/>
      <c r="P569" s="151">
        <v>912</v>
      </c>
      <c r="Q569" s="151">
        <v>41</v>
      </c>
      <c r="R569" s="158">
        <f t="shared" si="22"/>
        <v>91.2</v>
      </c>
      <c r="S569" s="106" t="str">
        <f t="shared" si="23"/>
        <v/>
      </c>
      <c r="T569" s="160"/>
      <c r="U569" s="21"/>
      <c r="V569" s="21"/>
      <c r="W569" s="21"/>
      <c r="X569" s="21"/>
      <c r="Y569" s="21"/>
      <c r="Z569" s="21"/>
      <c r="AA569" s="21"/>
      <c r="AB569" s="21"/>
      <c r="AC569" s="21"/>
      <c r="AD569" s="21"/>
      <c r="AE569" s="21"/>
      <c r="AF569" s="21"/>
      <c r="AG569" s="21"/>
      <c r="AH569" s="21"/>
      <c r="AI569" s="21"/>
    </row>
    <row r="570" spans="1:35">
      <c r="A570" s="41" t="s">
        <v>109</v>
      </c>
      <c r="B570" s="41">
        <v>2023</v>
      </c>
      <c r="C570" s="39" t="s">
        <v>644</v>
      </c>
      <c r="D570" s="44" t="s">
        <v>153</v>
      </c>
      <c r="E570" s="65" t="s">
        <v>1476</v>
      </c>
      <c r="F570" s="43" t="s">
        <v>2009</v>
      </c>
      <c r="G570" s="41" t="s">
        <v>299</v>
      </c>
      <c r="H570" s="44" t="s">
        <v>14</v>
      </c>
      <c r="I570" s="39" t="s">
        <v>475</v>
      </c>
      <c r="J570" s="41" t="s">
        <v>199</v>
      </c>
      <c r="K570" s="39" t="s">
        <v>2006</v>
      </c>
      <c r="L570" s="45" t="s">
        <v>1877</v>
      </c>
      <c r="M570" s="45">
        <v>800</v>
      </c>
      <c r="N570" s="44" t="s">
        <v>859</v>
      </c>
      <c r="O570" s="41"/>
      <c r="P570" s="151">
        <v>912</v>
      </c>
      <c r="Q570" s="151">
        <v>41</v>
      </c>
      <c r="R570" s="158">
        <f t="shared" si="22"/>
        <v>113.99999999999999</v>
      </c>
      <c r="S570" s="106" t="str">
        <f t="shared" si="23"/>
        <v/>
      </c>
      <c r="T570" s="160"/>
      <c r="U570" s="21"/>
      <c r="V570" s="21"/>
      <c r="W570" s="21"/>
      <c r="X570" s="21"/>
      <c r="Y570" s="21"/>
      <c r="Z570" s="21"/>
      <c r="AA570" s="21"/>
      <c r="AB570" s="21"/>
      <c r="AC570" s="21"/>
      <c r="AD570" s="21"/>
      <c r="AE570" s="21"/>
      <c r="AF570" s="21"/>
      <c r="AG570" s="21"/>
      <c r="AH570" s="21"/>
      <c r="AI570" s="21"/>
    </row>
    <row r="571" spans="1:35">
      <c r="A571" s="41" t="s">
        <v>109</v>
      </c>
      <c r="B571" s="41">
        <v>2023</v>
      </c>
      <c r="C571" s="39" t="s">
        <v>644</v>
      </c>
      <c r="D571" s="44" t="s">
        <v>153</v>
      </c>
      <c r="E571" s="65" t="s">
        <v>1476</v>
      </c>
      <c r="F571" s="43" t="s">
        <v>2010</v>
      </c>
      <c r="G571" s="41" t="s">
        <v>297</v>
      </c>
      <c r="H571" s="44" t="s">
        <v>14</v>
      </c>
      <c r="I571" s="39" t="s">
        <v>475</v>
      </c>
      <c r="J571" s="41" t="s">
        <v>199</v>
      </c>
      <c r="K571" s="39" t="s">
        <v>2006</v>
      </c>
      <c r="L571" s="45" t="s">
        <v>1877</v>
      </c>
      <c r="M571" s="45">
        <v>300</v>
      </c>
      <c r="N571" s="44" t="s">
        <v>859</v>
      </c>
      <c r="O571" s="41"/>
      <c r="P571" s="151">
        <v>308</v>
      </c>
      <c r="Q571" s="151">
        <v>6</v>
      </c>
      <c r="R571" s="158">
        <f t="shared" si="22"/>
        <v>102.66666666666666</v>
      </c>
      <c r="S571" s="106" t="str">
        <f t="shared" si="23"/>
        <v/>
      </c>
      <c r="T571" s="160"/>
      <c r="U571" s="21"/>
      <c r="V571" s="21"/>
      <c r="W571" s="21"/>
      <c r="X571" s="21"/>
      <c r="Y571" s="21"/>
      <c r="Z571" s="21"/>
      <c r="AA571" s="21"/>
      <c r="AB571" s="21"/>
      <c r="AC571" s="21"/>
      <c r="AD571" s="21"/>
      <c r="AE571" s="21"/>
      <c r="AF571" s="21"/>
      <c r="AG571" s="21"/>
      <c r="AH571" s="21"/>
      <c r="AI571" s="21"/>
    </row>
    <row r="572" spans="1:35">
      <c r="A572" s="41" t="s">
        <v>109</v>
      </c>
      <c r="B572" s="41">
        <v>2023</v>
      </c>
      <c r="C572" s="39" t="s">
        <v>644</v>
      </c>
      <c r="D572" s="44" t="s">
        <v>153</v>
      </c>
      <c r="E572" s="65" t="s">
        <v>1476</v>
      </c>
      <c r="F572" s="43" t="s">
        <v>2010</v>
      </c>
      <c r="G572" s="41" t="s">
        <v>1874</v>
      </c>
      <c r="H572" s="44" t="s">
        <v>14</v>
      </c>
      <c r="I572" s="39" t="s">
        <v>475</v>
      </c>
      <c r="J572" s="41" t="s">
        <v>199</v>
      </c>
      <c r="K572" s="39" t="s">
        <v>2006</v>
      </c>
      <c r="L572" s="45" t="s">
        <v>1877</v>
      </c>
      <c r="M572" s="45">
        <v>300</v>
      </c>
      <c r="N572" s="44" t="s">
        <v>859</v>
      </c>
      <c r="O572" s="41"/>
      <c r="P572" s="151">
        <v>308</v>
      </c>
      <c r="Q572" s="151">
        <v>6</v>
      </c>
      <c r="R572" s="158">
        <f t="shared" si="22"/>
        <v>102.66666666666666</v>
      </c>
      <c r="S572" s="106" t="str">
        <f t="shared" si="23"/>
        <v/>
      </c>
      <c r="T572" s="160"/>
      <c r="U572" s="21"/>
      <c r="V572" s="21"/>
      <c r="W572" s="21"/>
      <c r="X572" s="21"/>
      <c r="Y572" s="21"/>
      <c r="Z572" s="21"/>
      <c r="AA572" s="21"/>
      <c r="AB572" s="21"/>
      <c r="AC572" s="21"/>
      <c r="AD572" s="21"/>
      <c r="AE572" s="21"/>
      <c r="AF572" s="21"/>
      <c r="AG572" s="21"/>
      <c r="AH572" s="21"/>
      <c r="AI572" s="21"/>
    </row>
    <row r="573" spans="1:35">
      <c r="A573" s="41" t="s">
        <v>109</v>
      </c>
      <c r="B573" s="41">
        <v>2023</v>
      </c>
      <c r="C573" s="39" t="s">
        <v>644</v>
      </c>
      <c r="D573" s="44" t="s">
        <v>153</v>
      </c>
      <c r="E573" s="65" t="s">
        <v>1476</v>
      </c>
      <c r="F573" s="43" t="s">
        <v>2010</v>
      </c>
      <c r="G573" s="41" t="s">
        <v>301</v>
      </c>
      <c r="H573" s="44" t="s">
        <v>14</v>
      </c>
      <c r="I573" s="39" t="s">
        <v>475</v>
      </c>
      <c r="J573" s="41" t="s">
        <v>199</v>
      </c>
      <c r="K573" s="39" t="s">
        <v>2006</v>
      </c>
      <c r="L573" s="45" t="s">
        <v>1877</v>
      </c>
      <c r="M573" s="45">
        <v>300</v>
      </c>
      <c r="N573" s="44" t="s">
        <v>859</v>
      </c>
      <c r="O573" s="41"/>
      <c r="P573" s="151">
        <v>308</v>
      </c>
      <c r="Q573" s="151">
        <v>6</v>
      </c>
      <c r="R573" s="158">
        <f t="shared" si="22"/>
        <v>102.66666666666666</v>
      </c>
      <c r="S573" s="106" t="str">
        <f t="shared" si="23"/>
        <v/>
      </c>
      <c r="T573" s="160"/>
      <c r="U573" s="21"/>
      <c r="V573" s="21"/>
      <c r="W573" s="21"/>
      <c r="X573" s="21"/>
      <c r="Y573" s="21"/>
      <c r="Z573" s="21"/>
      <c r="AA573" s="21"/>
      <c r="AB573" s="21"/>
      <c r="AC573" s="21"/>
      <c r="AD573" s="21"/>
      <c r="AE573" s="21"/>
      <c r="AF573" s="21"/>
      <c r="AG573" s="21"/>
      <c r="AH573" s="21"/>
      <c r="AI573" s="21"/>
    </row>
    <row r="574" spans="1:35">
      <c r="A574" s="41" t="s">
        <v>109</v>
      </c>
      <c r="B574" s="41">
        <v>2023</v>
      </c>
      <c r="C574" s="39" t="s">
        <v>644</v>
      </c>
      <c r="D574" s="44" t="s">
        <v>153</v>
      </c>
      <c r="E574" s="65" t="s">
        <v>1476</v>
      </c>
      <c r="F574" s="43" t="s">
        <v>2010</v>
      </c>
      <c r="G574" s="41" t="s">
        <v>299</v>
      </c>
      <c r="H574" s="44" t="s">
        <v>14</v>
      </c>
      <c r="I574" s="39" t="s">
        <v>475</v>
      </c>
      <c r="J574" s="41" t="s">
        <v>199</v>
      </c>
      <c r="K574" s="39" t="s">
        <v>2006</v>
      </c>
      <c r="L574" s="45" t="s">
        <v>1877</v>
      </c>
      <c r="M574" s="45">
        <v>300</v>
      </c>
      <c r="N574" s="44" t="s">
        <v>859</v>
      </c>
      <c r="O574" s="41"/>
      <c r="P574" s="151">
        <v>308</v>
      </c>
      <c r="Q574" s="151">
        <v>6</v>
      </c>
      <c r="R574" s="158">
        <f t="shared" si="22"/>
        <v>102.66666666666666</v>
      </c>
      <c r="S574" s="106" t="str">
        <f t="shared" si="23"/>
        <v/>
      </c>
      <c r="T574" s="160"/>
      <c r="U574" s="21"/>
      <c r="V574" s="21"/>
      <c r="W574" s="21"/>
      <c r="X574" s="21"/>
      <c r="Y574" s="21"/>
      <c r="Z574" s="21"/>
      <c r="AA574" s="21"/>
      <c r="AB574" s="21"/>
      <c r="AC574" s="21"/>
      <c r="AD574" s="21"/>
      <c r="AE574" s="21"/>
      <c r="AF574" s="21"/>
      <c r="AG574" s="21"/>
      <c r="AH574" s="21"/>
      <c r="AI574" s="21"/>
    </row>
    <row r="575" spans="1:35">
      <c r="A575" s="41" t="s">
        <v>109</v>
      </c>
      <c r="B575" s="41">
        <v>2023</v>
      </c>
      <c r="C575" s="39" t="s">
        <v>644</v>
      </c>
      <c r="D575" s="44" t="s">
        <v>153</v>
      </c>
      <c r="E575" s="65" t="s">
        <v>1482</v>
      </c>
      <c r="F575" s="43" t="s">
        <v>2005</v>
      </c>
      <c r="G575" s="41" t="s">
        <v>1874</v>
      </c>
      <c r="H575" s="44" t="s">
        <v>14</v>
      </c>
      <c r="I575" s="39" t="s">
        <v>475</v>
      </c>
      <c r="J575" s="41" t="s">
        <v>199</v>
      </c>
      <c r="K575" s="39" t="s">
        <v>2006</v>
      </c>
      <c r="L575" s="45" t="s">
        <v>1871</v>
      </c>
      <c r="M575" s="44" t="s">
        <v>1872</v>
      </c>
      <c r="N575" s="44" t="s">
        <v>859</v>
      </c>
      <c r="O575" s="41" t="s">
        <v>2015</v>
      </c>
      <c r="P575" s="151">
        <v>383</v>
      </c>
      <c r="Q575" s="151">
        <v>11</v>
      </c>
      <c r="R575" s="158" t="str">
        <f t="shared" si="22"/>
        <v>N/A</v>
      </c>
      <c r="S575" s="106" t="str">
        <f t="shared" si="23"/>
        <v>N/A</v>
      </c>
      <c r="T575" s="160"/>
      <c r="U575" s="21"/>
      <c r="V575" s="21"/>
      <c r="W575" s="21"/>
      <c r="X575" s="21"/>
      <c r="Y575" s="21"/>
      <c r="Z575" s="21"/>
      <c r="AA575" s="21"/>
      <c r="AB575" s="21"/>
      <c r="AC575" s="21"/>
      <c r="AD575" s="21"/>
      <c r="AE575" s="21"/>
      <c r="AF575" s="21"/>
      <c r="AG575" s="21"/>
      <c r="AH575" s="21"/>
      <c r="AI575" s="21"/>
    </row>
    <row r="576" spans="1:35">
      <c r="A576" s="41" t="s">
        <v>109</v>
      </c>
      <c r="B576" s="41">
        <v>2023</v>
      </c>
      <c r="C576" s="39" t="s">
        <v>644</v>
      </c>
      <c r="D576" s="44" t="s">
        <v>153</v>
      </c>
      <c r="E576" s="65" t="s">
        <v>1482</v>
      </c>
      <c r="F576" s="43" t="s">
        <v>2005</v>
      </c>
      <c r="G576" s="41" t="s">
        <v>301</v>
      </c>
      <c r="H576" s="44" t="s">
        <v>14</v>
      </c>
      <c r="I576" s="39" t="s">
        <v>475</v>
      </c>
      <c r="J576" s="41" t="s">
        <v>199</v>
      </c>
      <c r="K576" s="39" t="s">
        <v>2006</v>
      </c>
      <c r="L576" s="45" t="s">
        <v>1871</v>
      </c>
      <c r="M576" s="44" t="s">
        <v>1872</v>
      </c>
      <c r="N576" s="44" t="s">
        <v>859</v>
      </c>
      <c r="O576" s="41" t="s">
        <v>2015</v>
      </c>
      <c r="P576" s="151">
        <v>383</v>
      </c>
      <c r="Q576" s="151">
        <v>11</v>
      </c>
      <c r="R576" s="158" t="str">
        <f t="shared" si="22"/>
        <v>N/A</v>
      </c>
      <c r="S576" s="106" t="str">
        <f t="shared" si="23"/>
        <v>N/A</v>
      </c>
      <c r="T576" s="160"/>
      <c r="U576" s="21"/>
      <c r="V576" s="21"/>
      <c r="W576" s="21"/>
      <c r="X576" s="21"/>
      <c r="Y576" s="21"/>
      <c r="Z576" s="21"/>
      <c r="AA576" s="21"/>
      <c r="AB576" s="21"/>
      <c r="AC576" s="21"/>
      <c r="AD576" s="21"/>
      <c r="AE576" s="21"/>
      <c r="AF576" s="21"/>
      <c r="AG576" s="21"/>
      <c r="AH576" s="21"/>
      <c r="AI576" s="21"/>
    </row>
    <row r="577" spans="1:35">
      <c r="A577" s="41" t="s">
        <v>109</v>
      </c>
      <c r="B577" s="41">
        <v>2023</v>
      </c>
      <c r="C577" s="39" t="s">
        <v>644</v>
      </c>
      <c r="D577" s="44" t="s">
        <v>153</v>
      </c>
      <c r="E577" s="65" t="s">
        <v>1482</v>
      </c>
      <c r="F577" s="43" t="s">
        <v>2005</v>
      </c>
      <c r="G577" s="41" t="s">
        <v>299</v>
      </c>
      <c r="H577" s="44" t="s">
        <v>14</v>
      </c>
      <c r="I577" s="39" t="s">
        <v>475</v>
      </c>
      <c r="J577" s="41" t="s">
        <v>199</v>
      </c>
      <c r="K577" s="39" t="s">
        <v>2006</v>
      </c>
      <c r="L577" s="45" t="s">
        <v>1871</v>
      </c>
      <c r="M577" s="44" t="s">
        <v>1872</v>
      </c>
      <c r="N577" s="44" t="s">
        <v>859</v>
      </c>
      <c r="O577" s="41" t="s">
        <v>2015</v>
      </c>
      <c r="P577" s="151">
        <v>0</v>
      </c>
      <c r="Q577" s="151">
        <v>0</v>
      </c>
      <c r="R577" s="158" t="str">
        <f t="shared" si="22"/>
        <v>N/A</v>
      </c>
      <c r="S577" s="106" t="str">
        <f t="shared" si="23"/>
        <v>N/A</v>
      </c>
      <c r="T577" s="160" t="s">
        <v>2016</v>
      </c>
      <c r="U577" s="21"/>
      <c r="V577" s="21"/>
      <c r="W577" s="21"/>
      <c r="X577" s="21"/>
      <c r="Y577" s="21"/>
      <c r="Z577" s="21"/>
      <c r="AA577" s="21"/>
      <c r="AB577" s="21"/>
      <c r="AC577" s="21"/>
      <c r="AD577" s="21"/>
      <c r="AE577" s="21"/>
      <c r="AF577" s="21"/>
      <c r="AG577" s="21"/>
      <c r="AH577" s="21"/>
      <c r="AI577" s="21"/>
    </row>
    <row r="578" spans="1:35">
      <c r="A578" s="41" t="s">
        <v>109</v>
      </c>
      <c r="B578" s="41">
        <v>2023</v>
      </c>
      <c r="C578" s="39" t="s">
        <v>644</v>
      </c>
      <c r="D578" s="44" t="s">
        <v>153</v>
      </c>
      <c r="E578" s="65" t="s">
        <v>1482</v>
      </c>
      <c r="F578" s="43" t="s">
        <v>2009</v>
      </c>
      <c r="G578" s="41" t="s">
        <v>1874</v>
      </c>
      <c r="H578" s="44" t="s">
        <v>14</v>
      </c>
      <c r="I578" s="39" t="s">
        <v>475</v>
      </c>
      <c r="J578" s="41" t="s">
        <v>199</v>
      </c>
      <c r="K578" s="39" t="s">
        <v>2006</v>
      </c>
      <c r="L578" s="45" t="s">
        <v>1871</v>
      </c>
      <c r="M578" s="44" t="s">
        <v>1872</v>
      </c>
      <c r="N578" s="44" t="s">
        <v>859</v>
      </c>
      <c r="O578" s="41" t="s">
        <v>2015</v>
      </c>
      <c r="P578" s="151">
        <v>709</v>
      </c>
      <c r="Q578" s="151">
        <v>32</v>
      </c>
      <c r="R578" s="158" t="str">
        <f t="shared" si="22"/>
        <v>N/A</v>
      </c>
      <c r="S578" s="106" t="str">
        <f t="shared" si="23"/>
        <v>N/A</v>
      </c>
      <c r="T578" s="160"/>
      <c r="U578" s="21"/>
      <c r="V578" s="21"/>
      <c r="W578" s="21"/>
      <c r="X578" s="21"/>
      <c r="Y578" s="21"/>
      <c r="Z578" s="21"/>
      <c r="AA578" s="21"/>
      <c r="AB578" s="21"/>
      <c r="AC578" s="21"/>
      <c r="AD578" s="21"/>
      <c r="AE578" s="21"/>
      <c r="AF578" s="21"/>
      <c r="AG578" s="21"/>
      <c r="AH578" s="21"/>
      <c r="AI578" s="21"/>
    </row>
    <row r="579" spans="1:35">
      <c r="A579" s="41" t="s">
        <v>109</v>
      </c>
      <c r="B579" s="41">
        <v>2023</v>
      </c>
      <c r="C579" s="39" t="s">
        <v>644</v>
      </c>
      <c r="D579" s="44" t="s">
        <v>153</v>
      </c>
      <c r="E579" s="65" t="s">
        <v>1482</v>
      </c>
      <c r="F579" s="43" t="s">
        <v>2009</v>
      </c>
      <c r="G579" s="41" t="s">
        <v>301</v>
      </c>
      <c r="H579" s="44" t="s">
        <v>14</v>
      </c>
      <c r="I579" s="39" t="s">
        <v>475</v>
      </c>
      <c r="J579" s="41" t="s">
        <v>199</v>
      </c>
      <c r="K579" s="39" t="s">
        <v>2006</v>
      </c>
      <c r="L579" s="45" t="s">
        <v>1871</v>
      </c>
      <c r="M579" s="44" t="s">
        <v>1872</v>
      </c>
      <c r="N579" s="44" t="s">
        <v>859</v>
      </c>
      <c r="O579" s="41" t="s">
        <v>2015</v>
      </c>
      <c r="P579" s="151">
        <v>709</v>
      </c>
      <c r="Q579" s="151">
        <v>32</v>
      </c>
      <c r="R579" s="158" t="str">
        <f t="shared" si="22"/>
        <v>N/A</v>
      </c>
      <c r="S579" s="106" t="str">
        <f t="shared" si="23"/>
        <v>N/A</v>
      </c>
      <c r="T579" s="160"/>
      <c r="U579" s="21"/>
      <c r="V579" s="21"/>
      <c r="W579" s="21"/>
      <c r="X579" s="21"/>
      <c r="Y579" s="21"/>
      <c r="Z579" s="21"/>
      <c r="AA579" s="21"/>
      <c r="AB579" s="21"/>
      <c r="AC579" s="21"/>
      <c r="AD579" s="21"/>
      <c r="AE579" s="21"/>
      <c r="AF579" s="21"/>
      <c r="AG579" s="21"/>
      <c r="AH579" s="21"/>
      <c r="AI579" s="21"/>
    </row>
    <row r="580" spans="1:35">
      <c r="A580" s="41" t="s">
        <v>109</v>
      </c>
      <c r="B580" s="41">
        <v>2023</v>
      </c>
      <c r="C580" s="39" t="s">
        <v>644</v>
      </c>
      <c r="D580" s="44" t="s">
        <v>153</v>
      </c>
      <c r="E580" s="65" t="s">
        <v>1482</v>
      </c>
      <c r="F580" s="43" t="s">
        <v>2009</v>
      </c>
      <c r="G580" s="41" t="s">
        <v>299</v>
      </c>
      <c r="H580" s="44" t="s">
        <v>14</v>
      </c>
      <c r="I580" s="39" t="s">
        <v>475</v>
      </c>
      <c r="J580" s="41" t="s">
        <v>199</v>
      </c>
      <c r="K580" s="39" t="s">
        <v>2006</v>
      </c>
      <c r="L580" s="45" t="s">
        <v>1871</v>
      </c>
      <c r="M580" s="44" t="s">
        <v>1872</v>
      </c>
      <c r="N580" s="44" t="s">
        <v>859</v>
      </c>
      <c r="O580" s="41" t="s">
        <v>2015</v>
      </c>
      <c r="P580" s="151">
        <v>0</v>
      </c>
      <c r="Q580" s="151">
        <v>0</v>
      </c>
      <c r="R580" s="158" t="str">
        <f t="shared" si="22"/>
        <v>N/A</v>
      </c>
      <c r="S580" s="106" t="str">
        <f t="shared" si="23"/>
        <v>N/A</v>
      </c>
      <c r="T580" s="160" t="s">
        <v>2016</v>
      </c>
      <c r="U580" s="21"/>
      <c r="V580" s="21"/>
      <c r="W580" s="21"/>
      <c r="X580" s="21"/>
      <c r="Y580" s="21"/>
      <c r="Z580" s="21"/>
      <c r="AA580" s="21"/>
      <c r="AB580" s="21"/>
      <c r="AC580" s="21"/>
      <c r="AD580" s="21"/>
      <c r="AE580" s="21"/>
      <c r="AF580" s="21"/>
      <c r="AG580" s="21"/>
      <c r="AH580" s="21"/>
      <c r="AI580" s="21"/>
    </row>
    <row r="581" spans="1:35">
      <c r="A581" s="41" t="s">
        <v>109</v>
      </c>
      <c r="B581" s="41">
        <v>2023</v>
      </c>
      <c r="C581" s="39" t="s">
        <v>644</v>
      </c>
      <c r="D581" s="44" t="s">
        <v>153</v>
      </c>
      <c r="E581" s="65" t="s">
        <v>1482</v>
      </c>
      <c r="F581" s="43" t="s">
        <v>2010</v>
      </c>
      <c r="G581" s="41" t="s">
        <v>1874</v>
      </c>
      <c r="H581" s="44" t="s">
        <v>14</v>
      </c>
      <c r="I581" s="39" t="s">
        <v>475</v>
      </c>
      <c r="J581" s="41" t="s">
        <v>199</v>
      </c>
      <c r="K581" s="39" t="s">
        <v>2006</v>
      </c>
      <c r="L581" s="45" t="s">
        <v>1871</v>
      </c>
      <c r="M581" s="44" t="s">
        <v>1872</v>
      </c>
      <c r="N581" s="44" t="s">
        <v>859</v>
      </c>
      <c r="O581" s="41" t="s">
        <v>2015</v>
      </c>
      <c r="P581" s="151">
        <v>1084</v>
      </c>
      <c r="Q581" s="151">
        <v>23</v>
      </c>
      <c r="R581" s="158" t="str">
        <f t="shared" si="22"/>
        <v>N/A</v>
      </c>
      <c r="S581" s="106" t="str">
        <f t="shared" si="23"/>
        <v>N/A</v>
      </c>
      <c r="T581" s="160"/>
      <c r="U581" s="21"/>
      <c r="V581" s="21"/>
      <c r="W581" s="21"/>
      <c r="X581" s="21"/>
      <c r="Y581" s="21"/>
      <c r="Z581" s="21"/>
      <c r="AA581" s="21"/>
      <c r="AB581" s="21"/>
      <c r="AC581" s="21"/>
      <c r="AD581" s="21"/>
      <c r="AE581" s="21"/>
      <c r="AF581" s="21"/>
      <c r="AG581" s="21"/>
      <c r="AH581" s="21"/>
      <c r="AI581" s="21"/>
    </row>
    <row r="582" spans="1:35">
      <c r="A582" s="41" t="s">
        <v>109</v>
      </c>
      <c r="B582" s="41">
        <v>2023</v>
      </c>
      <c r="C582" s="39" t="s">
        <v>644</v>
      </c>
      <c r="D582" s="44" t="s">
        <v>153</v>
      </c>
      <c r="E582" s="65" t="s">
        <v>1482</v>
      </c>
      <c r="F582" s="43" t="s">
        <v>2010</v>
      </c>
      <c r="G582" s="41" t="s">
        <v>301</v>
      </c>
      <c r="H582" s="44" t="s">
        <v>14</v>
      </c>
      <c r="I582" s="39" t="s">
        <v>475</v>
      </c>
      <c r="J582" s="41" t="s">
        <v>199</v>
      </c>
      <c r="K582" s="39" t="s">
        <v>2006</v>
      </c>
      <c r="L582" s="45" t="s">
        <v>1871</v>
      </c>
      <c r="M582" s="44" t="s">
        <v>1872</v>
      </c>
      <c r="N582" s="44" t="s">
        <v>859</v>
      </c>
      <c r="O582" s="41" t="s">
        <v>2015</v>
      </c>
      <c r="P582" s="151">
        <v>1084</v>
      </c>
      <c r="Q582" s="151">
        <v>23</v>
      </c>
      <c r="R582" s="158" t="str">
        <f t="shared" si="22"/>
        <v>N/A</v>
      </c>
      <c r="S582" s="106" t="str">
        <f t="shared" si="23"/>
        <v>N/A</v>
      </c>
      <c r="T582" s="160"/>
      <c r="U582" s="21"/>
      <c r="V582" s="21"/>
      <c r="W582" s="21"/>
      <c r="X582" s="21"/>
      <c r="Y582" s="21"/>
      <c r="Z582" s="21"/>
      <c r="AA582" s="21"/>
      <c r="AB582" s="21"/>
      <c r="AC582" s="21"/>
      <c r="AD582" s="21"/>
      <c r="AE582" s="21"/>
      <c r="AF582" s="21"/>
      <c r="AG582" s="21"/>
      <c r="AH582" s="21"/>
      <c r="AI582" s="21"/>
    </row>
    <row r="583" spans="1:35">
      <c r="A583" s="41" t="s">
        <v>109</v>
      </c>
      <c r="B583" s="41">
        <v>2023</v>
      </c>
      <c r="C583" s="39" t="s">
        <v>644</v>
      </c>
      <c r="D583" s="44" t="s">
        <v>153</v>
      </c>
      <c r="E583" s="65" t="s">
        <v>1482</v>
      </c>
      <c r="F583" s="43" t="s">
        <v>2010</v>
      </c>
      <c r="G583" s="41" t="s">
        <v>299</v>
      </c>
      <c r="H583" s="44" t="s">
        <v>14</v>
      </c>
      <c r="I583" s="39" t="s">
        <v>475</v>
      </c>
      <c r="J583" s="41" t="s">
        <v>199</v>
      </c>
      <c r="K583" s="39" t="s">
        <v>2006</v>
      </c>
      <c r="L583" s="45" t="s">
        <v>1871</v>
      </c>
      <c r="M583" s="44" t="s">
        <v>1872</v>
      </c>
      <c r="N583" s="44" t="s">
        <v>859</v>
      </c>
      <c r="O583" s="41" t="s">
        <v>2015</v>
      </c>
      <c r="P583" s="151">
        <v>0</v>
      </c>
      <c r="Q583" s="151">
        <v>0</v>
      </c>
      <c r="R583" s="158" t="str">
        <f t="shared" si="22"/>
        <v>N/A</v>
      </c>
      <c r="S583" s="106" t="str">
        <f t="shared" si="23"/>
        <v>N/A</v>
      </c>
      <c r="T583" s="160" t="s">
        <v>2016</v>
      </c>
      <c r="U583" s="21"/>
      <c r="V583" s="21"/>
      <c r="W583" s="21"/>
      <c r="X583" s="21"/>
      <c r="Y583" s="21"/>
      <c r="Z583" s="21"/>
      <c r="AA583" s="21"/>
      <c r="AB583" s="21"/>
      <c r="AC583" s="21"/>
      <c r="AD583" s="21"/>
      <c r="AE583" s="21"/>
      <c r="AF583" s="21"/>
      <c r="AG583" s="21"/>
      <c r="AH583" s="21"/>
      <c r="AI583" s="21"/>
    </row>
    <row r="584" spans="1:35">
      <c r="A584" s="41" t="s">
        <v>109</v>
      </c>
      <c r="B584" s="41">
        <v>2023</v>
      </c>
      <c r="C584" s="39" t="s">
        <v>644</v>
      </c>
      <c r="D584" s="44" t="s">
        <v>153</v>
      </c>
      <c r="E584" s="65" t="s">
        <v>1485</v>
      </c>
      <c r="F584" s="43" t="s">
        <v>2005</v>
      </c>
      <c r="G584" s="41" t="s">
        <v>1874</v>
      </c>
      <c r="H584" s="44" t="s">
        <v>14</v>
      </c>
      <c r="I584" s="39" t="s">
        <v>475</v>
      </c>
      <c r="J584" s="41" t="s">
        <v>199</v>
      </c>
      <c r="K584" s="39" t="s">
        <v>2006</v>
      </c>
      <c r="L584" s="45" t="s">
        <v>1877</v>
      </c>
      <c r="M584" s="45">
        <v>0</v>
      </c>
      <c r="N584" s="44" t="s">
        <v>859</v>
      </c>
      <c r="O584" s="41"/>
      <c r="P584" s="151">
        <v>0</v>
      </c>
      <c r="Q584" s="151">
        <v>0</v>
      </c>
      <c r="R584" s="158" t="e">
        <f t="shared" ref="R584:R647" si="24">IF(M584="N/A","N/A", P584/M584*100)</f>
        <v>#DIV/0!</v>
      </c>
      <c r="S584" s="106" t="e">
        <f t="shared" ref="S584:S647" si="25">IF(M584="N/A","N/A",IF(OR(R584&lt;90,R584&gt;150),"X",""))</f>
        <v>#DIV/0!</v>
      </c>
      <c r="T584" s="160" t="s">
        <v>2007</v>
      </c>
      <c r="U584" s="21"/>
      <c r="V584" s="21"/>
      <c r="W584" s="21"/>
      <c r="X584" s="21"/>
      <c r="Y584" s="21"/>
      <c r="Z584" s="21"/>
      <c r="AA584" s="21"/>
      <c r="AB584" s="21"/>
      <c r="AC584" s="21"/>
      <c r="AD584" s="21"/>
      <c r="AE584" s="21"/>
      <c r="AF584" s="21"/>
      <c r="AG584" s="21"/>
      <c r="AH584" s="21"/>
      <c r="AI584" s="21"/>
    </row>
    <row r="585" spans="1:35">
      <c r="A585" s="41" t="s">
        <v>109</v>
      </c>
      <c r="B585" s="41">
        <v>2023</v>
      </c>
      <c r="C585" s="39" t="s">
        <v>644</v>
      </c>
      <c r="D585" s="44" t="s">
        <v>153</v>
      </c>
      <c r="E585" s="65" t="s">
        <v>1485</v>
      </c>
      <c r="F585" s="43" t="s">
        <v>2005</v>
      </c>
      <c r="G585" s="41" t="s">
        <v>301</v>
      </c>
      <c r="H585" s="44" t="s">
        <v>14</v>
      </c>
      <c r="I585" s="39" t="s">
        <v>475</v>
      </c>
      <c r="J585" s="41" t="s">
        <v>199</v>
      </c>
      <c r="K585" s="39" t="s">
        <v>2006</v>
      </c>
      <c r="L585" s="45" t="s">
        <v>1877</v>
      </c>
      <c r="M585" s="45">
        <v>0</v>
      </c>
      <c r="N585" s="44" t="s">
        <v>859</v>
      </c>
      <c r="O585" s="41"/>
      <c r="P585" s="151">
        <v>0</v>
      </c>
      <c r="Q585" s="151">
        <v>0</v>
      </c>
      <c r="R585" s="158" t="e">
        <f t="shared" si="24"/>
        <v>#DIV/0!</v>
      </c>
      <c r="S585" s="106" t="e">
        <f t="shared" si="25"/>
        <v>#DIV/0!</v>
      </c>
      <c r="T585" s="160" t="s">
        <v>2007</v>
      </c>
      <c r="U585" s="21"/>
      <c r="V585" s="21"/>
      <c r="W585" s="21"/>
      <c r="X585" s="21"/>
      <c r="Y585" s="21"/>
      <c r="Z585" s="21"/>
      <c r="AA585" s="21"/>
      <c r="AB585" s="21"/>
      <c r="AC585" s="21"/>
      <c r="AD585" s="21"/>
      <c r="AE585" s="21"/>
      <c r="AF585" s="21"/>
      <c r="AG585" s="21"/>
      <c r="AH585" s="21"/>
      <c r="AI585" s="21"/>
    </row>
    <row r="586" spans="1:35">
      <c r="A586" s="41" t="s">
        <v>109</v>
      </c>
      <c r="B586" s="41">
        <v>2023</v>
      </c>
      <c r="C586" s="39" t="s">
        <v>644</v>
      </c>
      <c r="D586" s="44" t="s">
        <v>153</v>
      </c>
      <c r="E586" s="65" t="s">
        <v>1485</v>
      </c>
      <c r="F586" s="43" t="s">
        <v>2005</v>
      </c>
      <c r="G586" s="41" t="s">
        <v>299</v>
      </c>
      <c r="H586" s="44" t="s">
        <v>14</v>
      </c>
      <c r="I586" s="39" t="s">
        <v>475</v>
      </c>
      <c r="J586" s="41" t="s">
        <v>199</v>
      </c>
      <c r="K586" s="39" t="s">
        <v>2006</v>
      </c>
      <c r="L586" s="45" t="s">
        <v>1877</v>
      </c>
      <c r="M586" s="45">
        <v>0</v>
      </c>
      <c r="N586" s="44" t="s">
        <v>859</v>
      </c>
      <c r="O586" s="41"/>
      <c r="P586" s="151">
        <v>0</v>
      </c>
      <c r="Q586" s="151">
        <v>0</v>
      </c>
      <c r="R586" s="158" t="e">
        <f t="shared" si="24"/>
        <v>#DIV/0!</v>
      </c>
      <c r="S586" s="106" t="e">
        <f t="shared" si="25"/>
        <v>#DIV/0!</v>
      </c>
      <c r="T586" s="160" t="s">
        <v>2007</v>
      </c>
      <c r="U586" s="21"/>
      <c r="V586" s="21"/>
      <c r="W586" s="21"/>
      <c r="X586" s="21"/>
      <c r="Y586" s="21"/>
      <c r="Z586" s="21"/>
      <c r="AA586" s="21"/>
      <c r="AB586" s="21"/>
      <c r="AC586" s="21"/>
      <c r="AD586" s="21"/>
      <c r="AE586" s="21"/>
      <c r="AF586" s="21"/>
      <c r="AG586" s="21"/>
      <c r="AH586" s="21"/>
      <c r="AI586" s="21"/>
    </row>
    <row r="587" spans="1:35">
      <c r="A587" s="41" t="s">
        <v>109</v>
      </c>
      <c r="B587" s="41">
        <v>2023</v>
      </c>
      <c r="C587" s="39" t="s">
        <v>644</v>
      </c>
      <c r="D587" s="44" t="s">
        <v>153</v>
      </c>
      <c r="E587" s="65" t="s">
        <v>1491</v>
      </c>
      <c r="F587" s="43" t="s">
        <v>2005</v>
      </c>
      <c r="G587" s="41" t="s">
        <v>1874</v>
      </c>
      <c r="H587" s="44" t="s">
        <v>14</v>
      </c>
      <c r="I587" s="39" t="s">
        <v>475</v>
      </c>
      <c r="J587" s="41" t="s">
        <v>199</v>
      </c>
      <c r="K587" s="39" t="s">
        <v>2006</v>
      </c>
      <c r="L587" s="45" t="s">
        <v>1877</v>
      </c>
      <c r="M587" s="45">
        <v>1500</v>
      </c>
      <c r="N587" s="44" t="s">
        <v>859</v>
      </c>
      <c r="O587" s="41"/>
      <c r="P587" s="151">
        <v>963</v>
      </c>
      <c r="Q587" s="151">
        <v>5</v>
      </c>
      <c r="R587" s="158">
        <f t="shared" si="24"/>
        <v>64.2</v>
      </c>
      <c r="S587" s="106" t="str">
        <f t="shared" si="25"/>
        <v>X</v>
      </c>
      <c r="T587" s="491" t="s">
        <v>2017</v>
      </c>
      <c r="U587" s="21"/>
      <c r="V587" s="21"/>
      <c r="W587" s="21"/>
      <c r="X587" s="21"/>
      <c r="Y587" s="21"/>
      <c r="Z587" s="21"/>
      <c r="AA587" s="21"/>
      <c r="AB587" s="21"/>
      <c r="AC587" s="21"/>
      <c r="AD587" s="21"/>
      <c r="AE587" s="21"/>
      <c r="AF587" s="21"/>
      <c r="AG587" s="21"/>
      <c r="AH587" s="21"/>
      <c r="AI587" s="21"/>
    </row>
    <row r="588" spans="1:35">
      <c r="A588" s="41" t="s">
        <v>109</v>
      </c>
      <c r="B588" s="41">
        <v>2023</v>
      </c>
      <c r="C588" s="39" t="s">
        <v>644</v>
      </c>
      <c r="D588" s="44" t="s">
        <v>153</v>
      </c>
      <c r="E588" s="65" t="s">
        <v>1491</v>
      </c>
      <c r="F588" s="43" t="s">
        <v>2005</v>
      </c>
      <c r="G588" s="41" t="s">
        <v>301</v>
      </c>
      <c r="H588" s="44" t="s">
        <v>14</v>
      </c>
      <c r="I588" s="39" t="s">
        <v>475</v>
      </c>
      <c r="J588" s="41" t="s">
        <v>199</v>
      </c>
      <c r="K588" s="39" t="s">
        <v>2006</v>
      </c>
      <c r="L588" s="45" t="s">
        <v>1877</v>
      </c>
      <c r="M588" s="45">
        <v>1500</v>
      </c>
      <c r="N588" s="44" t="s">
        <v>859</v>
      </c>
      <c r="O588" s="41"/>
      <c r="P588" s="151">
        <v>963</v>
      </c>
      <c r="Q588" s="151">
        <v>5</v>
      </c>
      <c r="R588" s="158">
        <f t="shared" si="24"/>
        <v>64.2</v>
      </c>
      <c r="S588" s="106" t="str">
        <f t="shared" si="25"/>
        <v>X</v>
      </c>
      <c r="T588" s="491" t="s">
        <v>2017</v>
      </c>
      <c r="U588" s="21"/>
      <c r="V588" s="21"/>
      <c r="W588" s="21"/>
      <c r="X588" s="21"/>
      <c r="Y588" s="21"/>
      <c r="Z588" s="21"/>
      <c r="AA588" s="21"/>
      <c r="AB588" s="21"/>
      <c r="AC588" s="21"/>
      <c r="AD588" s="21"/>
      <c r="AE588" s="21"/>
      <c r="AF588" s="21"/>
      <c r="AG588" s="21"/>
      <c r="AH588" s="21"/>
      <c r="AI588" s="21"/>
    </row>
    <row r="589" spans="1:35">
      <c r="A589" s="41" t="s">
        <v>109</v>
      </c>
      <c r="B589" s="41">
        <v>2023</v>
      </c>
      <c r="C589" s="39" t="s">
        <v>644</v>
      </c>
      <c r="D589" s="44" t="s">
        <v>153</v>
      </c>
      <c r="E589" s="65" t="s">
        <v>1491</v>
      </c>
      <c r="F589" s="43" t="s">
        <v>2005</v>
      </c>
      <c r="G589" s="41" t="s">
        <v>299</v>
      </c>
      <c r="H589" s="44" t="s">
        <v>14</v>
      </c>
      <c r="I589" s="39" t="s">
        <v>475</v>
      </c>
      <c r="J589" s="41" t="s">
        <v>199</v>
      </c>
      <c r="K589" s="39" t="s">
        <v>2006</v>
      </c>
      <c r="L589" s="45" t="s">
        <v>1877</v>
      </c>
      <c r="M589" s="45">
        <v>1500</v>
      </c>
      <c r="N589" s="44" t="s">
        <v>859</v>
      </c>
      <c r="O589" s="41"/>
      <c r="P589" s="151">
        <v>963</v>
      </c>
      <c r="Q589" s="151">
        <v>5</v>
      </c>
      <c r="R589" s="158">
        <f t="shared" si="24"/>
        <v>64.2</v>
      </c>
      <c r="S589" s="106" t="str">
        <f t="shared" si="25"/>
        <v>X</v>
      </c>
      <c r="T589" s="491" t="s">
        <v>2017</v>
      </c>
      <c r="U589" s="21"/>
      <c r="V589" s="21"/>
      <c r="W589" s="21"/>
      <c r="X589" s="21"/>
      <c r="Y589" s="21"/>
      <c r="Z589" s="21"/>
      <c r="AA589" s="21"/>
      <c r="AB589" s="21"/>
      <c r="AC589" s="21"/>
      <c r="AD589" s="21"/>
      <c r="AE589" s="21"/>
      <c r="AF589" s="21"/>
      <c r="AG589" s="21"/>
      <c r="AH589" s="21"/>
      <c r="AI589" s="21"/>
    </row>
    <row r="590" spans="1:35">
      <c r="A590" s="41" t="s">
        <v>109</v>
      </c>
      <c r="B590" s="41">
        <v>2023</v>
      </c>
      <c r="C590" s="39" t="s">
        <v>644</v>
      </c>
      <c r="D590" s="44" t="s">
        <v>153</v>
      </c>
      <c r="E590" s="65" t="s">
        <v>1491</v>
      </c>
      <c r="F590" s="43" t="s">
        <v>2009</v>
      </c>
      <c r="G590" s="41" t="s">
        <v>1874</v>
      </c>
      <c r="H590" s="44" t="s">
        <v>14</v>
      </c>
      <c r="I590" s="39" t="s">
        <v>475</v>
      </c>
      <c r="J590" s="41" t="s">
        <v>199</v>
      </c>
      <c r="K590" s="39" t="s">
        <v>2006</v>
      </c>
      <c r="L590" s="45" t="s">
        <v>1877</v>
      </c>
      <c r="M590" s="45">
        <v>1500</v>
      </c>
      <c r="N590" s="44" t="s">
        <v>859</v>
      </c>
      <c r="O590" s="41"/>
      <c r="P590" s="151">
        <v>1807</v>
      </c>
      <c r="Q590" s="151">
        <v>7</v>
      </c>
      <c r="R590" s="158">
        <f t="shared" si="24"/>
        <v>120.46666666666668</v>
      </c>
      <c r="S590" s="106" t="str">
        <f t="shared" si="25"/>
        <v/>
      </c>
      <c r="T590" s="160"/>
      <c r="U590" s="21"/>
      <c r="V590" s="21"/>
      <c r="W590" s="21"/>
      <c r="X590" s="21"/>
      <c r="Y590" s="21"/>
      <c r="Z590" s="21"/>
      <c r="AA590" s="21"/>
      <c r="AB590" s="21"/>
      <c r="AC590" s="21"/>
      <c r="AD590" s="21"/>
      <c r="AE590" s="21"/>
      <c r="AF590" s="21"/>
      <c r="AG590" s="21"/>
      <c r="AH590" s="21"/>
      <c r="AI590" s="21"/>
    </row>
    <row r="591" spans="1:35">
      <c r="A591" s="41" t="s">
        <v>109</v>
      </c>
      <c r="B591" s="41">
        <v>2023</v>
      </c>
      <c r="C591" s="39" t="s">
        <v>644</v>
      </c>
      <c r="D591" s="44" t="s">
        <v>153</v>
      </c>
      <c r="E591" s="65" t="s">
        <v>1491</v>
      </c>
      <c r="F591" s="43" t="s">
        <v>2009</v>
      </c>
      <c r="G591" s="41" t="s">
        <v>301</v>
      </c>
      <c r="H591" s="44" t="s">
        <v>14</v>
      </c>
      <c r="I591" s="39" t="s">
        <v>475</v>
      </c>
      <c r="J591" s="41" t="s">
        <v>199</v>
      </c>
      <c r="K591" s="39" t="s">
        <v>2006</v>
      </c>
      <c r="L591" s="45" t="s">
        <v>1877</v>
      </c>
      <c r="M591" s="45">
        <v>1500</v>
      </c>
      <c r="N591" s="44" t="s">
        <v>859</v>
      </c>
      <c r="O591" s="41"/>
      <c r="P591" s="151">
        <v>1807</v>
      </c>
      <c r="Q591" s="151">
        <v>7</v>
      </c>
      <c r="R591" s="158">
        <f t="shared" si="24"/>
        <v>120.46666666666668</v>
      </c>
      <c r="S591" s="106" t="str">
        <f t="shared" si="25"/>
        <v/>
      </c>
      <c r="T591" s="160"/>
      <c r="U591" s="21"/>
      <c r="V591" s="21"/>
      <c r="W591" s="21"/>
      <c r="X591" s="21"/>
      <c r="Y591" s="21"/>
      <c r="Z591" s="21"/>
      <c r="AA591" s="21"/>
      <c r="AB591" s="21"/>
      <c r="AC591" s="21"/>
      <c r="AD591" s="21"/>
      <c r="AE591" s="21"/>
      <c r="AF591" s="21"/>
      <c r="AG591" s="21"/>
      <c r="AH591" s="21"/>
      <c r="AI591" s="21"/>
    </row>
    <row r="592" spans="1:35">
      <c r="A592" s="41" t="s">
        <v>109</v>
      </c>
      <c r="B592" s="41">
        <v>2023</v>
      </c>
      <c r="C592" s="39" t="s">
        <v>644</v>
      </c>
      <c r="D592" s="44" t="s">
        <v>153</v>
      </c>
      <c r="E592" s="65" t="s">
        <v>1491</v>
      </c>
      <c r="F592" s="43" t="s">
        <v>2009</v>
      </c>
      <c r="G592" s="41" t="s">
        <v>299</v>
      </c>
      <c r="H592" s="44" t="s">
        <v>14</v>
      </c>
      <c r="I592" s="39" t="s">
        <v>475</v>
      </c>
      <c r="J592" s="41" t="s">
        <v>199</v>
      </c>
      <c r="K592" s="39" t="s">
        <v>2006</v>
      </c>
      <c r="L592" s="45" t="s">
        <v>1877</v>
      </c>
      <c r="M592" s="45">
        <v>1500</v>
      </c>
      <c r="N592" s="44" t="s">
        <v>859</v>
      </c>
      <c r="O592" s="41"/>
      <c r="P592" s="151">
        <v>1807</v>
      </c>
      <c r="Q592" s="151">
        <v>7</v>
      </c>
      <c r="R592" s="158">
        <f t="shared" si="24"/>
        <v>120.46666666666668</v>
      </c>
      <c r="S592" s="106" t="str">
        <f t="shared" si="25"/>
        <v/>
      </c>
      <c r="T592" s="160"/>
      <c r="U592" s="21"/>
      <c r="V592" s="21"/>
      <c r="W592" s="21"/>
      <c r="X592" s="21"/>
      <c r="Y592" s="21"/>
      <c r="Z592" s="21"/>
      <c r="AA592" s="21"/>
      <c r="AB592" s="21"/>
      <c r="AC592" s="21"/>
      <c r="AD592" s="21"/>
      <c r="AE592" s="21"/>
      <c r="AF592" s="21"/>
      <c r="AG592" s="21"/>
      <c r="AH592" s="21"/>
      <c r="AI592" s="21"/>
    </row>
    <row r="593" spans="1:35">
      <c r="A593" s="41" t="s">
        <v>109</v>
      </c>
      <c r="B593" s="41">
        <v>2023</v>
      </c>
      <c r="C593" s="39" t="s">
        <v>644</v>
      </c>
      <c r="D593" s="44" t="s">
        <v>153</v>
      </c>
      <c r="E593" s="65" t="s">
        <v>1491</v>
      </c>
      <c r="F593" s="43" t="s">
        <v>2010</v>
      </c>
      <c r="G593" s="41" t="s">
        <v>1874</v>
      </c>
      <c r="H593" s="44" t="s">
        <v>14</v>
      </c>
      <c r="I593" s="39" t="s">
        <v>475</v>
      </c>
      <c r="J593" s="41" t="s">
        <v>199</v>
      </c>
      <c r="K593" s="39" t="s">
        <v>2006</v>
      </c>
      <c r="L593" s="45" t="s">
        <v>1877</v>
      </c>
      <c r="M593" s="45">
        <v>1500</v>
      </c>
      <c r="N593" s="44" t="s">
        <v>859</v>
      </c>
      <c r="O593" s="41"/>
      <c r="P593" s="151">
        <v>2250</v>
      </c>
      <c r="Q593" s="151">
        <v>7</v>
      </c>
      <c r="R593" s="158">
        <f t="shared" si="24"/>
        <v>150</v>
      </c>
      <c r="S593" s="106" t="str">
        <f t="shared" si="25"/>
        <v/>
      </c>
      <c r="T593" s="160"/>
      <c r="U593" s="21"/>
      <c r="V593" s="21"/>
      <c r="W593" s="21"/>
      <c r="X593" s="21"/>
      <c r="Y593" s="21"/>
      <c r="Z593" s="21"/>
      <c r="AA593" s="21"/>
      <c r="AB593" s="21"/>
      <c r="AC593" s="21"/>
      <c r="AD593" s="21"/>
      <c r="AE593" s="21"/>
      <c r="AF593" s="21"/>
      <c r="AG593" s="21"/>
      <c r="AH593" s="21"/>
      <c r="AI593" s="21"/>
    </row>
    <row r="594" spans="1:35">
      <c r="A594" s="41" t="s">
        <v>109</v>
      </c>
      <c r="B594" s="41">
        <v>2023</v>
      </c>
      <c r="C594" s="39" t="s">
        <v>644</v>
      </c>
      <c r="D594" s="44" t="s">
        <v>153</v>
      </c>
      <c r="E594" s="65" t="s">
        <v>1491</v>
      </c>
      <c r="F594" s="43" t="s">
        <v>2010</v>
      </c>
      <c r="G594" s="41" t="s">
        <v>301</v>
      </c>
      <c r="H594" s="44" t="s">
        <v>14</v>
      </c>
      <c r="I594" s="39" t="s">
        <v>475</v>
      </c>
      <c r="J594" s="41" t="s">
        <v>199</v>
      </c>
      <c r="K594" s="39" t="s">
        <v>2006</v>
      </c>
      <c r="L594" s="45" t="s">
        <v>1877</v>
      </c>
      <c r="M594" s="45">
        <v>1500</v>
      </c>
      <c r="N594" s="44" t="s">
        <v>859</v>
      </c>
      <c r="O594" s="41"/>
      <c r="P594" s="151">
        <v>2250</v>
      </c>
      <c r="Q594" s="151">
        <v>7</v>
      </c>
      <c r="R594" s="158">
        <f t="shared" si="24"/>
        <v>150</v>
      </c>
      <c r="S594" s="106" t="str">
        <f t="shared" si="25"/>
        <v/>
      </c>
      <c r="T594" s="160"/>
      <c r="U594" s="21"/>
      <c r="V594" s="21"/>
      <c r="W594" s="21"/>
      <c r="X594" s="21"/>
      <c r="Y594" s="21"/>
      <c r="Z594" s="21"/>
      <c r="AA594" s="21"/>
      <c r="AB594" s="21"/>
      <c r="AC594" s="21"/>
      <c r="AD594" s="21"/>
      <c r="AE594" s="21"/>
      <c r="AF594" s="21"/>
      <c r="AG594" s="21"/>
      <c r="AH594" s="21"/>
      <c r="AI594" s="21"/>
    </row>
    <row r="595" spans="1:35">
      <c r="A595" s="41" t="s">
        <v>109</v>
      </c>
      <c r="B595" s="41">
        <v>2023</v>
      </c>
      <c r="C595" s="39" t="s">
        <v>644</v>
      </c>
      <c r="D595" s="44" t="s">
        <v>153</v>
      </c>
      <c r="E595" s="65" t="s">
        <v>1491</v>
      </c>
      <c r="F595" s="43" t="s">
        <v>2010</v>
      </c>
      <c r="G595" s="41" t="s">
        <v>299</v>
      </c>
      <c r="H595" s="44" t="s">
        <v>14</v>
      </c>
      <c r="I595" s="39" t="s">
        <v>475</v>
      </c>
      <c r="J595" s="41" t="s">
        <v>199</v>
      </c>
      <c r="K595" s="39" t="s">
        <v>2006</v>
      </c>
      <c r="L595" s="45" t="s">
        <v>1877</v>
      </c>
      <c r="M595" s="45">
        <v>1500</v>
      </c>
      <c r="N595" s="44" t="s">
        <v>859</v>
      </c>
      <c r="O595" s="41"/>
      <c r="P595" s="151">
        <v>2250</v>
      </c>
      <c r="Q595" s="151">
        <v>7</v>
      </c>
      <c r="R595" s="158">
        <f t="shared" si="24"/>
        <v>150</v>
      </c>
      <c r="S595" s="106" t="str">
        <f t="shared" si="25"/>
        <v/>
      </c>
      <c r="T595" s="160"/>
      <c r="U595" s="21"/>
      <c r="V595" s="21"/>
      <c r="W595" s="21"/>
      <c r="X595" s="21"/>
      <c r="Y595" s="21"/>
      <c r="Z595" s="21"/>
      <c r="AA595" s="21"/>
      <c r="AB595" s="21"/>
      <c r="AC595" s="21"/>
      <c r="AD595" s="21"/>
      <c r="AE595" s="21"/>
      <c r="AF595" s="21"/>
      <c r="AG595" s="21"/>
      <c r="AH595" s="21"/>
      <c r="AI595" s="21"/>
    </row>
    <row r="596" spans="1:35">
      <c r="A596" s="41" t="s">
        <v>109</v>
      </c>
      <c r="B596" s="41">
        <v>2023</v>
      </c>
      <c r="C596" s="39" t="s">
        <v>644</v>
      </c>
      <c r="D596" s="44" t="s">
        <v>153</v>
      </c>
      <c r="E596" s="65" t="s">
        <v>1508</v>
      </c>
      <c r="F596" s="43" t="s">
        <v>2009</v>
      </c>
      <c r="G596" s="41" t="s">
        <v>297</v>
      </c>
      <c r="H596" s="44" t="s">
        <v>14</v>
      </c>
      <c r="I596" s="39" t="s">
        <v>475</v>
      </c>
      <c r="J596" s="41" t="s">
        <v>199</v>
      </c>
      <c r="K596" s="39" t="s">
        <v>2006</v>
      </c>
      <c r="L596" s="45" t="s">
        <v>1877</v>
      </c>
      <c r="M596" s="45">
        <v>0</v>
      </c>
      <c r="N596" s="44" t="s">
        <v>859</v>
      </c>
      <c r="O596" s="41"/>
      <c r="P596" s="151">
        <v>0</v>
      </c>
      <c r="Q596" s="151">
        <v>0</v>
      </c>
      <c r="R596" s="158" t="e">
        <f t="shared" si="24"/>
        <v>#DIV/0!</v>
      </c>
      <c r="S596" s="106" t="e">
        <f t="shared" si="25"/>
        <v>#DIV/0!</v>
      </c>
      <c r="T596" s="160" t="s">
        <v>2007</v>
      </c>
      <c r="U596" s="21"/>
      <c r="V596" s="21"/>
      <c r="W596" s="21"/>
      <c r="X596" s="21"/>
      <c r="Y596" s="21"/>
      <c r="Z596" s="21"/>
      <c r="AA596" s="21"/>
      <c r="AB596" s="21"/>
      <c r="AC596" s="21"/>
      <c r="AD596" s="21"/>
      <c r="AE596" s="21"/>
      <c r="AF596" s="21"/>
      <c r="AG596" s="21"/>
      <c r="AH596" s="21"/>
      <c r="AI596" s="21"/>
    </row>
    <row r="597" spans="1:35">
      <c r="A597" s="41" t="s">
        <v>109</v>
      </c>
      <c r="B597" s="41">
        <v>2023</v>
      </c>
      <c r="C597" s="39" t="s">
        <v>644</v>
      </c>
      <c r="D597" s="44" t="s">
        <v>153</v>
      </c>
      <c r="E597" s="65" t="s">
        <v>1508</v>
      </c>
      <c r="F597" s="43" t="s">
        <v>2009</v>
      </c>
      <c r="G597" s="41" t="s">
        <v>1874</v>
      </c>
      <c r="H597" s="44" t="s">
        <v>14</v>
      </c>
      <c r="I597" s="39" t="s">
        <v>475</v>
      </c>
      <c r="J597" s="41" t="s">
        <v>199</v>
      </c>
      <c r="K597" s="39" t="s">
        <v>2006</v>
      </c>
      <c r="L597" s="45" t="s">
        <v>1877</v>
      </c>
      <c r="M597" s="45">
        <v>0</v>
      </c>
      <c r="N597" s="44" t="s">
        <v>859</v>
      </c>
      <c r="O597" s="41"/>
      <c r="P597" s="151">
        <v>0</v>
      </c>
      <c r="Q597" s="151">
        <v>0</v>
      </c>
      <c r="R597" s="158" t="e">
        <f t="shared" si="24"/>
        <v>#DIV/0!</v>
      </c>
      <c r="S597" s="106" t="e">
        <f t="shared" si="25"/>
        <v>#DIV/0!</v>
      </c>
      <c r="T597" s="160" t="s">
        <v>2007</v>
      </c>
      <c r="U597" s="21"/>
      <c r="V597" s="21"/>
      <c r="W597" s="21"/>
      <c r="X597" s="21"/>
      <c r="Y597" s="21"/>
      <c r="Z597" s="21"/>
      <c r="AA597" s="21"/>
      <c r="AB597" s="21"/>
      <c r="AC597" s="21"/>
      <c r="AD597" s="21"/>
      <c r="AE597" s="21"/>
      <c r="AF597" s="21"/>
      <c r="AG597" s="21"/>
      <c r="AH597" s="21"/>
      <c r="AI597" s="21"/>
    </row>
    <row r="598" spans="1:35">
      <c r="A598" s="41" t="s">
        <v>109</v>
      </c>
      <c r="B598" s="41">
        <v>2023</v>
      </c>
      <c r="C598" s="39" t="s">
        <v>644</v>
      </c>
      <c r="D598" s="44" t="s">
        <v>153</v>
      </c>
      <c r="E598" s="65" t="s">
        <v>1508</v>
      </c>
      <c r="F598" s="43" t="s">
        <v>2009</v>
      </c>
      <c r="G598" s="41" t="s">
        <v>301</v>
      </c>
      <c r="H598" s="44" t="s">
        <v>14</v>
      </c>
      <c r="I598" s="39" t="s">
        <v>475</v>
      </c>
      <c r="J598" s="41" t="s">
        <v>199</v>
      </c>
      <c r="K598" s="39" t="s">
        <v>2006</v>
      </c>
      <c r="L598" s="45" t="s">
        <v>1877</v>
      </c>
      <c r="M598" s="45">
        <v>0</v>
      </c>
      <c r="N598" s="44" t="s">
        <v>859</v>
      </c>
      <c r="O598" s="41"/>
      <c r="P598" s="151">
        <v>0</v>
      </c>
      <c r="Q598" s="151">
        <v>0</v>
      </c>
      <c r="R598" s="158" t="e">
        <f t="shared" si="24"/>
        <v>#DIV/0!</v>
      </c>
      <c r="S598" s="106" t="e">
        <f t="shared" si="25"/>
        <v>#DIV/0!</v>
      </c>
      <c r="T598" s="160" t="s">
        <v>2007</v>
      </c>
      <c r="U598" s="21"/>
      <c r="V598" s="21"/>
      <c r="W598" s="21"/>
      <c r="X598" s="21"/>
      <c r="Y598" s="21"/>
      <c r="Z598" s="21"/>
      <c r="AA598" s="21"/>
      <c r="AB598" s="21"/>
      <c r="AC598" s="21"/>
      <c r="AD598" s="21"/>
      <c r="AE598" s="21"/>
      <c r="AF598" s="21"/>
      <c r="AG598" s="21"/>
      <c r="AH598" s="21"/>
      <c r="AI598" s="21"/>
    </row>
    <row r="599" spans="1:35">
      <c r="A599" s="41" t="s">
        <v>109</v>
      </c>
      <c r="B599" s="41">
        <v>2023</v>
      </c>
      <c r="C599" s="39" t="s">
        <v>644</v>
      </c>
      <c r="D599" s="44" t="s">
        <v>153</v>
      </c>
      <c r="E599" s="65" t="s">
        <v>1508</v>
      </c>
      <c r="F599" s="43" t="s">
        <v>2009</v>
      </c>
      <c r="G599" s="41" t="s">
        <v>299</v>
      </c>
      <c r="H599" s="44" t="s">
        <v>14</v>
      </c>
      <c r="I599" s="39" t="s">
        <v>475</v>
      </c>
      <c r="J599" s="41" t="s">
        <v>199</v>
      </c>
      <c r="K599" s="39" t="s">
        <v>2006</v>
      </c>
      <c r="L599" s="45" t="s">
        <v>1877</v>
      </c>
      <c r="M599" s="45">
        <v>0</v>
      </c>
      <c r="N599" s="44" t="s">
        <v>859</v>
      </c>
      <c r="O599" s="41"/>
      <c r="P599" s="151">
        <v>0</v>
      </c>
      <c r="Q599" s="151">
        <v>0</v>
      </c>
      <c r="R599" s="158" t="e">
        <f t="shared" si="24"/>
        <v>#DIV/0!</v>
      </c>
      <c r="S599" s="106" t="e">
        <f t="shared" si="25"/>
        <v>#DIV/0!</v>
      </c>
      <c r="T599" s="160" t="s">
        <v>2007</v>
      </c>
      <c r="U599" s="21"/>
      <c r="V599" s="21"/>
      <c r="W599" s="21"/>
      <c r="X599" s="21"/>
      <c r="Y599" s="21"/>
      <c r="Z599" s="21"/>
      <c r="AA599" s="21"/>
      <c r="AB599" s="21"/>
      <c r="AC599" s="21"/>
      <c r="AD599" s="21"/>
      <c r="AE599" s="21"/>
      <c r="AF599" s="21"/>
      <c r="AG599" s="21"/>
      <c r="AH599" s="21"/>
      <c r="AI599" s="21"/>
    </row>
    <row r="600" spans="1:35">
      <c r="A600" s="41" t="s">
        <v>109</v>
      </c>
      <c r="B600" s="41">
        <v>2023</v>
      </c>
      <c r="C600" s="39" t="s">
        <v>644</v>
      </c>
      <c r="D600" s="44" t="s">
        <v>153</v>
      </c>
      <c r="E600" s="65" t="s">
        <v>1522</v>
      </c>
      <c r="F600" s="43" t="s">
        <v>2005</v>
      </c>
      <c r="G600" s="41" t="s">
        <v>297</v>
      </c>
      <c r="H600" s="44" t="s">
        <v>14</v>
      </c>
      <c r="I600" s="39" t="s">
        <v>475</v>
      </c>
      <c r="J600" s="41" t="s">
        <v>199</v>
      </c>
      <c r="K600" s="39" t="s">
        <v>2006</v>
      </c>
      <c r="L600" s="45" t="s">
        <v>1877</v>
      </c>
      <c r="M600" s="45">
        <v>750</v>
      </c>
      <c r="N600" s="44" t="s">
        <v>859</v>
      </c>
      <c r="O600" s="41"/>
      <c r="P600" s="151">
        <v>723</v>
      </c>
      <c r="Q600" s="151">
        <v>19</v>
      </c>
      <c r="R600" s="158">
        <f t="shared" si="24"/>
        <v>96.399999999999991</v>
      </c>
      <c r="S600" s="106" t="str">
        <f t="shared" si="25"/>
        <v/>
      </c>
      <c r="T600" s="160"/>
      <c r="U600" s="21"/>
      <c r="V600" s="21"/>
      <c r="W600" s="21"/>
      <c r="X600" s="21"/>
      <c r="Y600" s="21"/>
      <c r="Z600" s="21"/>
      <c r="AA600" s="21"/>
      <c r="AB600" s="21"/>
      <c r="AC600" s="21"/>
      <c r="AD600" s="21"/>
      <c r="AE600" s="21"/>
      <c r="AF600" s="21"/>
      <c r="AG600" s="21"/>
      <c r="AH600" s="21"/>
      <c r="AI600" s="21"/>
    </row>
    <row r="601" spans="1:35">
      <c r="A601" s="41" t="s">
        <v>109</v>
      </c>
      <c r="B601" s="41">
        <v>2023</v>
      </c>
      <c r="C601" s="39" t="s">
        <v>644</v>
      </c>
      <c r="D601" s="44" t="s">
        <v>153</v>
      </c>
      <c r="E601" s="65" t="s">
        <v>1522</v>
      </c>
      <c r="F601" s="43" t="s">
        <v>2005</v>
      </c>
      <c r="G601" s="41" t="s">
        <v>1874</v>
      </c>
      <c r="H601" s="44" t="s">
        <v>14</v>
      </c>
      <c r="I601" s="39" t="s">
        <v>475</v>
      </c>
      <c r="J601" s="41" t="s">
        <v>199</v>
      </c>
      <c r="K601" s="39" t="s">
        <v>2006</v>
      </c>
      <c r="L601" s="45" t="s">
        <v>1877</v>
      </c>
      <c r="M601" s="45">
        <v>1000</v>
      </c>
      <c r="N601" s="44" t="s">
        <v>859</v>
      </c>
      <c r="O601" s="41"/>
      <c r="P601" s="151">
        <v>728</v>
      </c>
      <c r="Q601" s="151">
        <v>19</v>
      </c>
      <c r="R601" s="158">
        <f t="shared" si="24"/>
        <v>72.8</v>
      </c>
      <c r="S601" s="106" t="str">
        <f t="shared" si="25"/>
        <v>X</v>
      </c>
      <c r="T601" s="160" t="s">
        <v>2011</v>
      </c>
      <c r="U601" s="21"/>
      <c r="V601" s="21"/>
      <c r="W601" s="21"/>
      <c r="X601" s="21"/>
      <c r="Y601" s="21"/>
      <c r="Z601" s="21"/>
      <c r="AA601" s="21"/>
      <c r="AB601" s="21"/>
      <c r="AC601" s="21"/>
      <c r="AD601" s="21"/>
      <c r="AE601" s="21"/>
      <c r="AF601" s="21"/>
      <c r="AG601" s="21"/>
      <c r="AH601" s="21"/>
      <c r="AI601" s="21"/>
    </row>
    <row r="602" spans="1:35">
      <c r="A602" s="41" t="s">
        <v>109</v>
      </c>
      <c r="B602" s="41">
        <v>2023</v>
      </c>
      <c r="C602" s="39" t="s">
        <v>644</v>
      </c>
      <c r="D602" s="44" t="s">
        <v>153</v>
      </c>
      <c r="E602" s="65" t="s">
        <v>1522</v>
      </c>
      <c r="F602" s="43" t="s">
        <v>2005</v>
      </c>
      <c r="G602" s="41" t="s">
        <v>301</v>
      </c>
      <c r="H602" s="44" t="s">
        <v>14</v>
      </c>
      <c r="I602" s="39" t="s">
        <v>475</v>
      </c>
      <c r="J602" s="41" t="s">
        <v>199</v>
      </c>
      <c r="K602" s="39" t="s">
        <v>2006</v>
      </c>
      <c r="L602" s="45" t="s">
        <v>1877</v>
      </c>
      <c r="M602" s="45">
        <v>1000</v>
      </c>
      <c r="N602" s="44" t="s">
        <v>859</v>
      </c>
      <c r="O602" s="41"/>
      <c r="P602" s="151">
        <v>728</v>
      </c>
      <c r="Q602" s="151">
        <v>19</v>
      </c>
      <c r="R602" s="158">
        <f t="shared" si="24"/>
        <v>72.8</v>
      </c>
      <c r="S602" s="106" t="str">
        <f t="shared" si="25"/>
        <v>X</v>
      </c>
      <c r="T602" s="160" t="s">
        <v>2011</v>
      </c>
      <c r="U602" s="21"/>
      <c r="V602" s="21"/>
      <c r="W602" s="21"/>
      <c r="X602" s="21"/>
      <c r="Y602" s="21"/>
      <c r="Z602" s="21"/>
      <c r="AA602" s="21"/>
      <c r="AB602" s="21"/>
      <c r="AC602" s="21"/>
      <c r="AD602" s="21"/>
      <c r="AE602" s="21"/>
      <c r="AF602" s="21"/>
      <c r="AG602" s="21"/>
      <c r="AH602" s="21"/>
      <c r="AI602" s="21"/>
    </row>
    <row r="603" spans="1:35">
      <c r="A603" s="41" t="s">
        <v>109</v>
      </c>
      <c r="B603" s="41">
        <v>2023</v>
      </c>
      <c r="C603" s="39" t="s">
        <v>644</v>
      </c>
      <c r="D603" s="44" t="s">
        <v>153</v>
      </c>
      <c r="E603" s="65" t="s">
        <v>1522</v>
      </c>
      <c r="F603" s="43" t="s">
        <v>2005</v>
      </c>
      <c r="G603" s="41" t="s">
        <v>299</v>
      </c>
      <c r="H603" s="44" t="s">
        <v>14</v>
      </c>
      <c r="I603" s="39" t="s">
        <v>475</v>
      </c>
      <c r="J603" s="41" t="s">
        <v>199</v>
      </c>
      <c r="K603" s="39" t="s">
        <v>2006</v>
      </c>
      <c r="L603" s="45" t="s">
        <v>1877</v>
      </c>
      <c r="M603" s="45">
        <v>1000</v>
      </c>
      <c r="N603" s="44" t="s">
        <v>859</v>
      </c>
      <c r="O603" s="41"/>
      <c r="P603" s="151">
        <v>728</v>
      </c>
      <c r="Q603" s="151">
        <v>19</v>
      </c>
      <c r="R603" s="158">
        <f t="shared" si="24"/>
        <v>72.8</v>
      </c>
      <c r="S603" s="106" t="str">
        <f t="shared" si="25"/>
        <v>X</v>
      </c>
      <c r="T603" s="160" t="s">
        <v>2011</v>
      </c>
      <c r="U603" s="21"/>
      <c r="V603" s="21"/>
      <c r="W603" s="21"/>
      <c r="X603" s="21"/>
      <c r="Y603" s="21"/>
      <c r="Z603" s="21"/>
      <c r="AA603" s="21"/>
      <c r="AB603" s="21"/>
      <c r="AC603" s="21"/>
      <c r="AD603" s="21"/>
      <c r="AE603" s="21"/>
      <c r="AF603" s="21"/>
      <c r="AG603" s="21"/>
      <c r="AH603" s="21"/>
      <c r="AI603" s="21"/>
    </row>
    <row r="604" spans="1:35">
      <c r="A604" s="41" t="s">
        <v>109</v>
      </c>
      <c r="B604" s="41">
        <v>2023</v>
      </c>
      <c r="C604" s="39" t="s">
        <v>644</v>
      </c>
      <c r="D604" s="44" t="s">
        <v>153</v>
      </c>
      <c r="E604" s="65" t="s">
        <v>1522</v>
      </c>
      <c r="F604" s="43" t="s">
        <v>2010</v>
      </c>
      <c r="G604" s="41" t="s">
        <v>297</v>
      </c>
      <c r="H604" s="44" t="s">
        <v>14</v>
      </c>
      <c r="I604" s="39" t="s">
        <v>475</v>
      </c>
      <c r="J604" s="41" t="s">
        <v>199</v>
      </c>
      <c r="K604" s="39" t="s">
        <v>2006</v>
      </c>
      <c r="L604" s="45" t="s">
        <v>1877</v>
      </c>
      <c r="M604" s="45">
        <v>750</v>
      </c>
      <c r="N604" s="44" t="s">
        <v>859</v>
      </c>
      <c r="O604" s="41"/>
      <c r="P604" s="151">
        <v>807</v>
      </c>
      <c r="Q604" s="151">
        <v>23</v>
      </c>
      <c r="R604" s="158">
        <f t="shared" si="24"/>
        <v>107.60000000000001</v>
      </c>
      <c r="S604" s="106" t="str">
        <f t="shared" si="25"/>
        <v/>
      </c>
      <c r="T604" s="160"/>
      <c r="U604" s="21"/>
      <c r="V604" s="21"/>
      <c r="W604" s="21"/>
      <c r="X604" s="21"/>
      <c r="Y604" s="21"/>
      <c r="Z604" s="21"/>
      <c r="AA604" s="21"/>
      <c r="AB604" s="21"/>
      <c r="AC604" s="21"/>
      <c r="AD604" s="21"/>
      <c r="AE604" s="21"/>
      <c r="AF604" s="21"/>
      <c r="AG604" s="21"/>
      <c r="AH604" s="21"/>
      <c r="AI604" s="21"/>
    </row>
    <row r="605" spans="1:35">
      <c r="A605" s="41" t="s">
        <v>109</v>
      </c>
      <c r="B605" s="41">
        <v>2023</v>
      </c>
      <c r="C605" s="39" t="s">
        <v>644</v>
      </c>
      <c r="D605" s="44" t="s">
        <v>153</v>
      </c>
      <c r="E605" s="65" t="s">
        <v>1522</v>
      </c>
      <c r="F605" s="43" t="s">
        <v>2010</v>
      </c>
      <c r="G605" s="41" t="s">
        <v>1874</v>
      </c>
      <c r="H605" s="44" t="s">
        <v>14</v>
      </c>
      <c r="I605" s="39" t="s">
        <v>475</v>
      </c>
      <c r="J605" s="41" t="s">
        <v>199</v>
      </c>
      <c r="K605" s="39" t="s">
        <v>2006</v>
      </c>
      <c r="L605" s="45" t="s">
        <v>1877</v>
      </c>
      <c r="M605" s="45">
        <v>1000</v>
      </c>
      <c r="N605" s="44" t="s">
        <v>859</v>
      </c>
      <c r="O605" s="41"/>
      <c r="P605" s="151">
        <v>807</v>
      </c>
      <c r="Q605" s="151">
        <v>23</v>
      </c>
      <c r="R605" s="158">
        <f t="shared" si="24"/>
        <v>80.7</v>
      </c>
      <c r="S605" s="106" t="str">
        <f t="shared" si="25"/>
        <v>X</v>
      </c>
      <c r="T605" s="160" t="s">
        <v>2011</v>
      </c>
      <c r="U605" s="21"/>
      <c r="V605" s="21"/>
      <c r="W605" s="21"/>
      <c r="X605" s="21"/>
      <c r="Y605" s="21"/>
      <c r="Z605" s="21"/>
      <c r="AA605" s="21"/>
      <c r="AB605" s="21"/>
      <c r="AC605" s="21"/>
      <c r="AD605" s="21"/>
      <c r="AE605" s="21"/>
      <c r="AF605" s="21"/>
      <c r="AG605" s="21"/>
      <c r="AH605" s="21"/>
      <c r="AI605" s="21"/>
    </row>
    <row r="606" spans="1:35">
      <c r="A606" s="41" t="s">
        <v>109</v>
      </c>
      <c r="B606" s="41">
        <v>2023</v>
      </c>
      <c r="C606" s="39" t="s">
        <v>644</v>
      </c>
      <c r="D606" s="44" t="s">
        <v>153</v>
      </c>
      <c r="E606" s="65" t="s">
        <v>1522</v>
      </c>
      <c r="F606" s="43" t="s">
        <v>2010</v>
      </c>
      <c r="G606" s="41" t="s">
        <v>301</v>
      </c>
      <c r="H606" s="44" t="s">
        <v>14</v>
      </c>
      <c r="I606" s="39" t="s">
        <v>475</v>
      </c>
      <c r="J606" s="41" t="s">
        <v>199</v>
      </c>
      <c r="K606" s="39" t="s">
        <v>2006</v>
      </c>
      <c r="L606" s="45" t="s">
        <v>1877</v>
      </c>
      <c r="M606" s="45">
        <v>1000</v>
      </c>
      <c r="N606" s="44" t="s">
        <v>859</v>
      </c>
      <c r="O606" s="41"/>
      <c r="P606" s="151">
        <v>807</v>
      </c>
      <c r="Q606" s="151">
        <v>23</v>
      </c>
      <c r="R606" s="158">
        <f t="shared" si="24"/>
        <v>80.7</v>
      </c>
      <c r="S606" s="106" t="str">
        <f t="shared" si="25"/>
        <v>X</v>
      </c>
      <c r="T606" s="160" t="s">
        <v>2011</v>
      </c>
      <c r="U606" s="21"/>
      <c r="V606" s="21"/>
      <c r="W606" s="21"/>
      <c r="X606" s="21"/>
      <c r="Y606" s="21"/>
      <c r="Z606" s="21"/>
      <c r="AA606" s="21"/>
      <c r="AB606" s="21"/>
      <c r="AC606" s="21"/>
      <c r="AD606" s="21"/>
      <c r="AE606" s="21"/>
      <c r="AF606" s="21"/>
      <c r="AG606" s="21"/>
      <c r="AH606" s="21"/>
      <c r="AI606" s="21"/>
    </row>
    <row r="607" spans="1:35">
      <c r="A607" s="41" t="s">
        <v>109</v>
      </c>
      <c r="B607" s="41">
        <v>2023</v>
      </c>
      <c r="C607" s="39" t="s">
        <v>644</v>
      </c>
      <c r="D607" s="44" t="s">
        <v>153</v>
      </c>
      <c r="E607" s="65" t="s">
        <v>1522</v>
      </c>
      <c r="F607" s="43" t="s">
        <v>2010</v>
      </c>
      <c r="G607" s="41" t="s">
        <v>299</v>
      </c>
      <c r="H607" s="44" t="s">
        <v>14</v>
      </c>
      <c r="I607" s="39" t="s">
        <v>475</v>
      </c>
      <c r="J607" s="41" t="s">
        <v>199</v>
      </c>
      <c r="K607" s="39" t="s">
        <v>2006</v>
      </c>
      <c r="L607" s="45" t="s">
        <v>1877</v>
      </c>
      <c r="M607" s="45">
        <v>1000</v>
      </c>
      <c r="N607" s="44" t="s">
        <v>859</v>
      </c>
      <c r="O607" s="41"/>
      <c r="P607" s="151">
        <v>807</v>
      </c>
      <c r="Q607" s="151">
        <v>23</v>
      </c>
      <c r="R607" s="158">
        <f t="shared" si="24"/>
        <v>80.7</v>
      </c>
      <c r="S607" s="106" t="str">
        <f t="shared" si="25"/>
        <v>X</v>
      </c>
      <c r="T607" s="160" t="s">
        <v>2011</v>
      </c>
      <c r="U607" s="21"/>
      <c r="V607" s="21"/>
      <c r="W607" s="21"/>
      <c r="X607" s="21"/>
      <c r="Y607" s="21"/>
      <c r="Z607" s="21"/>
      <c r="AA607" s="21"/>
      <c r="AB607" s="21"/>
      <c r="AC607" s="21"/>
      <c r="AD607" s="21"/>
      <c r="AE607" s="21"/>
      <c r="AF607" s="21"/>
      <c r="AG607" s="21"/>
      <c r="AH607" s="21"/>
      <c r="AI607" s="21"/>
    </row>
    <row r="608" spans="1:35">
      <c r="A608" s="41" t="s">
        <v>109</v>
      </c>
      <c r="B608" s="41">
        <v>2023</v>
      </c>
      <c r="C608" s="39" t="s">
        <v>644</v>
      </c>
      <c r="D608" s="44" t="s">
        <v>153</v>
      </c>
      <c r="E608" s="65" t="s">
        <v>1524</v>
      </c>
      <c r="F608" s="43" t="s">
        <v>2010</v>
      </c>
      <c r="G608" s="41" t="s">
        <v>297</v>
      </c>
      <c r="H608" s="44" t="s">
        <v>14</v>
      </c>
      <c r="I608" s="39" t="s">
        <v>475</v>
      </c>
      <c r="J608" s="41" t="s">
        <v>199</v>
      </c>
      <c r="K608" s="39" t="s">
        <v>2006</v>
      </c>
      <c r="L608" s="45" t="s">
        <v>1877</v>
      </c>
      <c r="M608" s="45">
        <v>0</v>
      </c>
      <c r="N608" s="44" t="s">
        <v>859</v>
      </c>
      <c r="O608" s="41"/>
      <c r="P608" s="151">
        <v>0</v>
      </c>
      <c r="Q608" s="151">
        <v>0</v>
      </c>
      <c r="R608" s="158" t="e">
        <f t="shared" si="24"/>
        <v>#DIV/0!</v>
      </c>
      <c r="S608" s="106" t="e">
        <f t="shared" si="25"/>
        <v>#DIV/0!</v>
      </c>
      <c r="T608" s="160" t="s">
        <v>2007</v>
      </c>
      <c r="U608" s="21"/>
      <c r="V608" s="21"/>
      <c r="W608" s="21"/>
      <c r="X608" s="21"/>
      <c r="Y608" s="21"/>
      <c r="Z608" s="21"/>
      <c r="AA608" s="21"/>
      <c r="AB608" s="21"/>
      <c r="AC608" s="21"/>
      <c r="AD608" s="21"/>
      <c r="AE608" s="21"/>
      <c r="AF608" s="21"/>
      <c r="AG608" s="21"/>
      <c r="AH608" s="21"/>
      <c r="AI608" s="21"/>
    </row>
    <row r="609" spans="1:35">
      <c r="A609" s="41" t="s">
        <v>109</v>
      </c>
      <c r="B609" s="41">
        <v>2023</v>
      </c>
      <c r="C609" s="39" t="s">
        <v>644</v>
      </c>
      <c r="D609" s="44" t="s">
        <v>153</v>
      </c>
      <c r="E609" s="65" t="s">
        <v>1524</v>
      </c>
      <c r="F609" s="43" t="s">
        <v>2010</v>
      </c>
      <c r="G609" s="41" t="s">
        <v>1874</v>
      </c>
      <c r="H609" s="44" t="s">
        <v>14</v>
      </c>
      <c r="I609" s="39" t="s">
        <v>475</v>
      </c>
      <c r="J609" s="41" t="s">
        <v>199</v>
      </c>
      <c r="K609" s="39" t="s">
        <v>2006</v>
      </c>
      <c r="L609" s="45" t="s">
        <v>1877</v>
      </c>
      <c r="M609" s="45">
        <v>0</v>
      </c>
      <c r="N609" s="44" t="s">
        <v>859</v>
      </c>
      <c r="O609" s="41"/>
      <c r="P609" s="151">
        <v>0</v>
      </c>
      <c r="Q609" s="151">
        <v>0</v>
      </c>
      <c r="R609" s="158" t="e">
        <f t="shared" si="24"/>
        <v>#DIV/0!</v>
      </c>
      <c r="S609" s="106" t="e">
        <f t="shared" si="25"/>
        <v>#DIV/0!</v>
      </c>
      <c r="T609" s="160" t="s">
        <v>2007</v>
      </c>
      <c r="U609" s="21"/>
      <c r="V609" s="21"/>
      <c r="W609" s="21"/>
      <c r="X609" s="21"/>
      <c r="Y609" s="21"/>
      <c r="Z609" s="21"/>
      <c r="AA609" s="21"/>
      <c r="AB609" s="21"/>
      <c r="AC609" s="21"/>
      <c r="AD609" s="21"/>
      <c r="AE609" s="21"/>
      <c r="AF609" s="21"/>
      <c r="AG609" s="21"/>
      <c r="AH609" s="21"/>
      <c r="AI609" s="21"/>
    </row>
    <row r="610" spans="1:35">
      <c r="A610" s="41" t="s">
        <v>109</v>
      </c>
      <c r="B610" s="41">
        <v>2023</v>
      </c>
      <c r="C610" s="39" t="s">
        <v>644</v>
      </c>
      <c r="D610" s="44" t="s">
        <v>153</v>
      </c>
      <c r="E610" s="65" t="s">
        <v>1524</v>
      </c>
      <c r="F610" s="43" t="s">
        <v>2010</v>
      </c>
      <c r="G610" s="41" t="s">
        <v>301</v>
      </c>
      <c r="H610" s="44" t="s">
        <v>14</v>
      </c>
      <c r="I610" s="39" t="s">
        <v>475</v>
      </c>
      <c r="J610" s="41" t="s">
        <v>199</v>
      </c>
      <c r="K610" s="39" t="s">
        <v>2006</v>
      </c>
      <c r="L610" s="45" t="s">
        <v>1877</v>
      </c>
      <c r="M610" s="45">
        <v>0</v>
      </c>
      <c r="N610" s="44" t="s">
        <v>859</v>
      </c>
      <c r="O610" s="41"/>
      <c r="P610" s="151">
        <v>0</v>
      </c>
      <c r="Q610" s="151">
        <v>0</v>
      </c>
      <c r="R610" s="158" t="e">
        <f t="shared" si="24"/>
        <v>#DIV/0!</v>
      </c>
      <c r="S610" s="106" t="e">
        <f t="shared" si="25"/>
        <v>#DIV/0!</v>
      </c>
      <c r="T610" s="160" t="s">
        <v>2007</v>
      </c>
      <c r="U610" s="21"/>
      <c r="V610" s="21"/>
      <c r="W610" s="21"/>
      <c r="X610" s="21"/>
      <c r="Y610" s="21"/>
      <c r="Z610" s="21"/>
      <c r="AA610" s="21"/>
      <c r="AB610" s="21"/>
      <c r="AC610" s="21"/>
      <c r="AD610" s="21"/>
      <c r="AE610" s="21"/>
      <c r="AF610" s="21"/>
      <c r="AG610" s="21"/>
      <c r="AH610" s="21"/>
      <c r="AI610" s="21"/>
    </row>
    <row r="611" spans="1:35">
      <c r="A611" s="41" t="s">
        <v>109</v>
      </c>
      <c r="B611" s="41">
        <v>2023</v>
      </c>
      <c r="C611" s="39" t="s">
        <v>644</v>
      </c>
      <c r="D611" s="44" t="s">
        <v>153</v>
      </c>
      <c r="E611" s="65" t="s">
        <v>1524</v>
      </c>
      <c r="F611" s="43" t="s">
        <v>2010</v>
      </c>
      <c r="G611" s="41" t="s">
        <v>299</v>
      </c>
      <c r="H611" s="44" t="s">
        <v>14</v>
      </c>
      <c r="I611" s="39" t="s">
        <v>475</v>
      </c>
      <c r="J611" s="41" t="s">
        <v>199</v>
      </c>
      <c r="K611" s="39" t="s">
        <v>2006</v>
      </c>
      <c r="L611" s="45" t="s">
        <v>1877</v>
      </c>
      <c r="M611" s="45">
        <v>0</v>
      </c>
      <c r="N611" s="44" t="s">
        <v>859</v>
      </c>
      <c r="O611" s="41"/>
      <c r="P611" s="151">
        <v>0</v>
      </c>
      <c r="Q611" s="151">
        <v>0</v>
      </c>
      <c r="R611" s="158" t="e">
        <f t="shared" si="24"/>
        <v>#DIV/0!</v>
      </c>
      <c r="S611" s="106" t="e">
        <f t="shared" si="25"/>
        <v>#DIV/0!</v>
      </c>
      <c r="T611" s="160" t="s">
        <v>2007</v>
      </c>
      <c r="U611" s="21"/>
      <c r="V611" s="21"/>
      <c r="W611" s="21"/>
      <c r="X611" s="21"/>
      <c r="Y611" s="21"/>
      <c r="Z611" s="21"/>
      <c r="AA611" s="21"/>
      <c r="AB611" s="21"/>
      <c r="AC611" s="21"/>
      <c r="AD611" s="21"/>
      <c r="AE611" s="21"/>
      <c r="AF611" s="21"/>
      <c r="AG611" s="21"/>
      <c r="AH611" s="21"/>
      <c r="AI611" s="21"/>
    </row>
    <row r="612" spans="1:35">
      <c r="A612" s="41" t="s">
        <v>109</v>
      </c>
      <c r="B612" s="41">
        <v>2023</v>
      </c>
      <c r="C612" s="39" t="s">
        <v>644</v>
      </c>
      <c r="D612" s="44" t="s">
        <v>153</v>
      </c>
      <c r="E612" s="65" t="s">
        <v>1549</v>
      </c>
      <c r="F612" s="43" t="s">
        <v>2005</v>
      </c>
      <c r="G612" s="41" t="s">
        <v>297</v>
      </c>
      <c r="H612" s="44" t="s">
        <v>14</v>
      </c>
      <c r="I612" s="39" t="s">
        <v>475</v>
      </c>
      <c r="J612" s="41" t="s">
        <v>199</v>
      </c>
      <c r="K612" s="39" t="s">
        <v>2006</v>
      </c>
      <c r="L612" s="45" t="s">
        <v>1877</v>
      </c>
      <c r="M612" s="45">
        <v>0</v>
      </c>
      <c r="N612" s="44" t="s">
        <v>859</v>
      </c>
      <c r="O612" s="41"/>
      <c r="P612" s="151">
        <v>0</v>
      </c>
      <c r="Q612" s="151">
        <v>0</v>
      </c>
      <c r="R612" s="158" t="e">
        <f t="shared" si="24"/>
        <v>#DIV/0!</v>
      </c>
      <c r="S612" s="106" t="e">
        <f t="shared" si="25"/>
        <v>#DIV/0!</v>
      </c>
      <c r="T612" s="160" t="s">
        <v>2007</v>
      </c>
      <c r="U612" s="21"/>
      <c r="V612" s="21"/>
      <c r="W612" s="21"/>
      <c r="X612" s="21"/>
      <c r="Y612" s="21"/>
      <c r="Z612" s="21"/>
      <c r="AA612" s="21"/>
      <c r="AB612" s="21"/>
      <c r="AC612" s="21"/>
      <c r="AD612" s="21"/>
      <c r="AE612" s="21"/>
      <c r="AF612" s="21"/>
      <c r="AG612" s="21"/>
      <c r="AH612" s="21"/>
      <c r="AI612" s="21"/>
    </row>
    <row r="613" spans="1:35">
      <c r="A613" s="41" t="s">
        <v>109</v>
      </c>
      <c r="B613" s="41">
        <v>2023</v>
      </c>
      <c r="C613" s="39" t="s">
        <v>644</v>
      </c>
      <c r="D613" s="44" t="s">
        <v>153</v>
      </c>
      <c r="E613" s="65" t="s">
        <v>1549</v>
      </c>
      <c r="F613" s="43" t="s">
        <v>2005</v>
      </c>
      <c r="G613" s="41" t="s">
        <v>1874</v>
      </c>
      <c r="H613" s="44" t="s">
        <v>14</v>
      </c>
      <c r="I613" s="39" t="s">
        <v>475</v>
      </c>
      <c r="J613" s="41" t="s">
        <v>199</v>
      </c>
      <c r="K613" s="39" t="s">
        <v>2006</v>
      </c>
      <c r="L613" s="45" t="s">
        <v>1877</v>
      </c>
      <c r="M613" s="45">
        <v>0</v>
      </c>
      <c r="N613" s="44" t="s">
        <v>859</v>
      </c>
      <c r="O613" s="41"/>
      <c r="P613" s="151">
        <v>0</v>
      </c>
      <c r="Q613" s="151">
        <v>0</v>
      </c>
      <c r="R613" s="158" t="e">
        <f t="shared" si="24"/>
        <v>#DIV/0!</v>
      </c>
      <c r="S613" s="106" t="e">
        <f t="shared" si="25"/>
        <v>#DIV/0!</v>
      </c>
      <c r="T613" s="160" t="s">
        <v>2007</v>
      </c>
      <c r="U613" s="21"/>
      <c r="V613" s="21"/>
      <c r="W613" s="21"/>
      <c r="X613" s="21"/>
      <c r="Y613" s="21"/>
      <c r="Z613" s="21"/>
      <c r="AA613" s="21"/>
      <c r="AB613" s="21"/>
      <c r="AC613" s="21"/>
      <c r="AD613" s="21"/>
      <c r="AE613" s="21"/>
      <c r="AF613" s="21"/>
      <c r="AG613" s="21"/>
      <c r="AH613" s="21"/>
      <c r="AI613" s="21"/>
    </row>
    <row r="614" spans="1:35">
      <c r="A614" s="41" t="s">
        <v>109</v>
      </c>
      <c r="B614" s="41">
        <v>2023</v>
      </c>
      <c r="C614" s="39" t="s">
        <v>644</v>
      </c>
      <c r="D614" s="44" t="s">
        <v>153</v>
      </c>
      <c r="E614" s="65" t="s">
        <v>1549</v>
      </c>
      <c r="F614" s="43" t="s">
        <v>2005</v>
      </c>
      <c r="G614" s="41" t="s">
        <v>301</v>
      </c>
      <c r="H614" s="44" t="s">
        <v>14</v>
      </c>
      <c r="I614" s="39" t="s">
        <v>475</v>
      </c>
      <c r="J614" s="41" t="s">
        <v>199</v>
      </c>
      <c r="K614" s="39" t="s">
        <v>2006</v>
      </c>
      <c r="L614" s="45" t="s">
        <v>1877</v>
      </c>
      <c r="M614" s="45">
        <v>0</v>
      </c>
      <c r="N614" s="44" t="s">
        <v>859</v>
      </c>
      <c r="O614" s="41"/>
      <c r="P614" s="151">
        <v>0</v>
      </c>
      <c r="Q614" s="151">
        <v>0</v>
      </c>
      <c r="R614" s="158" t="e">
        <f t="shared" si="24"/>
        <v>#DIV/0!</v>
      </c>
      <c r="S614" s="106" t="e">
        <f t="shared" si="25"/>
        <v>#DIV/0!</v>
      </c>
      <c r="T614" s="160" t="s">
        <v>2007</v>
      </c>
      <c r="U614" s="21"/>
      <c r="V614" s="21"/>
      <c r="W614" s="21"/>
      <c r="X614" s="21"/>
      <c r="Y614" s="21"/>
      <c r="Z614" s="21"/>
      <c r="AA614" s="21"/>
      <c r="AB614" s="21"/>
      <c r="AC614" s="21"/>
      <c r="AD614" s="21"/>
      <c r="AE614" s="21"/>
      <c r="AF614" s="21"/>
      <c r="AG614" s="21"/>
      <c r="AH614" s="21"/>
      <c r="AI614" s="21"/>
    </row>
    <row r="615" spans="1:35">
      <c r="A615" s="41" t="s">
        <v>109</v>
      </c>
      <c r="B615" s="41">
        <v>2023</v>
      </c>
      <c r="C615" s="39" t="s">
        <v>644</v>
      </c>
      <c r="D615" s="44" t="s">
        <v>153</v>
      </c>
      <c r="E615" s="65" t="s">
        <v>1549</v>
      </c>
      <c r="F615" s="43" t="s">
        <v>2005</v>
      </c>
      <c r="G615" s="41" t="s">
        <v>299</v>
      </c>
      <c r="H615" s="44" t="s">
        <v>14</v>
      </c>
      <c r="I615" s="39" t="s">
        <v>475</v>
      </c>
      <c r="J615" s="41" t="s">
        <v>199</v>
      </c>
      <c r="K615" s="39" t="s">
        <v>2006</v>
      </c>
      <c r="L615" s="45" t="s">
        <v>1877</v>
      </c>
      <c r="M615" s="45">
        <v>0</v>
      </c>
      <c r="N615" s="44" t="s">
        <v>859</v>
      </c>
      <c r="O615" s="41"/>
      <c r="P615" s="151">
        <v>0</v>
      </c>
      <c r="Q615" s="151">
        <v>0</v>
      </c>
      <c r="R615" s="158" t="e">
        <f t="shared" si="24"/>
        <v>#DIV/0!</v>
      </c>
      <c r="S615" s="106" t="e">
        <f t="shared" si="25"/>
        <v>#DIV/0!</v>
      </c>
      <c r="T615" s="160" t="s">
        <v>2007</v>
      </c>
      <c r="U615" s="21"/>
      <c r="V615" s="21"/>
      <c r="W615" s="21"/>
      <c r="X615" s="21"/>
      <c r="Y615" s="21"/>
      <c r="Z615" s="21"/>
      <c r="AA615" s="21"/>
      <c r="AB615" s="21"/>
      <c r="AC615" s="21"/>
      <c r="AD615" s="21"/>
      <c r="AE615" s="21"/>
      <c r="AF615" s="21"/>
      <c r="AG615" s="21"/>
      <c r="AH615" s="21"/>
      <c r="AI615" s="21"/>
    </row>
    <row r="616" spans="1:35">
      <c r="A616" s="41" t="s">
        <v>109</v>
      </c>
      <c r="B616" s="41">
        <v>2023</v>
      </c>
      <c r="C616" s="39" t="s">
        <v>644</v>
      </c>
      <c r="D616" s="44" t="s">
        <v>153</v>
      </c>
      <c r="E616" s="65" t="s">
        <v>1347</v>
      </c>
      <c r="F616" s="43" t="s">
        <v>2005</v>
      </c>
      <c r="G616" s="41" t="s">
        <v>297</v>
      </c>
      <c r="H616" s="44" t="s">
        <v>14</v>
      </c>
      <c r="I616" s="39" t="s">
        <v>475</v>
      </c>
      <c r="J616" s="41" t="s">
        <v>199</v>
      </c>
      <c r="K616" s="39" t="s">
        <v>2006</v>
      </c>
      <c r="L616" s="45" t="s">
        <v>1877</v>
      </c>
      <c r="M616" s="45">
        <v>0</v>
      </c>
      <c r="N616" s="44" t="s">
        <v>859</v>
      </c>
      <c r="O616" s="41"/>
      <c r="P616" s="151">
        <v>0</v>
      </c>
      <c r="Q616" s="151">
        <v>0</v>
      </c>
      <c r="R616" s="158" t="e">
        <f t="shared" si="24"/>
        <v>#DIV/0!</v>
      </c>
      <c r="S616" s="106" t="e">
        <f t="shared" si="25"/>
        <v>#DIV/0!</v>
      </c>
      <c r="T616" s="160" t="s">
        <v>2007</v>
      </c>
      <c r="U616" s="21"/>
      <c r="V616" s="21"/>
      <c r="W616" s="21"/>
      <c r="X616" s="21"/>
      <c r="Y616" s="21"/>
      <c r="Z616" s="21"/>
      <c r="AA616" s="21"/>
      <c r="AB616" s="21"/>
      <c r="AC616" s="21"/>
      <c r="AD616" s="21"/>
      <c r="AE616" s="21"/>
      <c r="AF616" s="21"/>
      <c r="AG616" s="21"/>
      <c r="AH616" s="21"/>
      <c r="AI616" s="21"/>
    </row>
    <row r="617" spans="1:35">
      <c r="A617" s="41" t="s">
        <v>109</v>
      </c>
      <c r="B617" s="41">
        <v>2023</v>
      </c>
      <c r="C617" s="39" t="s">
        <v>644</v>
      </c>
      <c r="D617" s="44" t="s">
        <v>153</v>
      </c>
      <c r="E617" s="65" t="s">
        <v>1347</v>
      </c>
      <c r="F617" s="43" t="s">
        <v>2005</v>
      </c>
      <c r="G617" s="41" t="s">
        <v>1874</v>
      </c>
      <c r="H617" s="44" t="s">
        <v>14</v>
      </c>
      <c r="I617" s="39" t="s">
        <v>475</v>
      </c>
      <c r="J617" s="41" t="s">
        <v>199</v>
      </c>
      <c r="K617" s="39" t="s">
        <v>2006</v>
      </c>
      <c r="L617" s="45" t="s">
        <v>1877</v>
      </c>
      <c r="M617" s="45">
        <v>0</v>
      </c>
      <c r="N617" s="44" t="s">
        <v>859</v>
      </c>
      <c r="O617" s="41"/>
      <c r="P617" s="151">
        <v>0</v>
      </c>
      <c r="Q617" s="151">
        <v>0</v>
      </c>
      <c r="R617" s="158" t="e">
        <f t="shared" si="24"/>
        <v>#DIV/0!</v>
      </c>
      <c r="S617" s="106" t="e">
        <f t="shared" si="25"/>
        <v>#DIV/0!</v>
      </c>
      <c r="T617" s="160" t="s">
        <v>2007</v>
      </c>
      <c r="U617" s="21"/>
      <c r="V617" s="21"/>
      <c r="W617" s="21"/>
      <c r="X617" s="21"/>
      <c r="Y617" s="21"/>
      <c r="Z617" s="21"/>
      <c r="AA617" s="21"/>
      <c r="AB617" s="21"/>
      <c r="AC617" s="21"/>
      <c r="AD617" s="21"/>
      <c r="AE617" s="21"/>
      <c r="AF617" s="21"/>
      <c r="AG617" s="21"/>
      <c r="AH617" s="21"/>
      <c r="AI617" s="21"/>
    </row>
    <row r="618" spans="1:35">
      <c r="A618" s="41" t="s">
        <v>109</v>
      </c>
      <c r="B618" s="41">
        <v>2023</v>
      </c>
      <c r="C618" s="39" t="s">
        <v>644</v>
      </c>
      <c r="D618" s="44" t="s">
        <v>153</v>
      </c>
      <c r="E618" s="65" t="s">
        <v>1347</v>
      </c>
      <c r="F618" s="43" t="s">
        <v>2005</v>
      </c>
      <c r="G618" s="41" t="s">
        <v>301</v>
      </c>
      <c r="H618" s="44" t="s">
        <v>14</v>
      </c>
      <c r="I618" s="39" t="s">
        <v>475</v>
      </c>
      <c r="J618" s="41" t="s">
        <v>199</v>
      </c>
      <c r="K618" s="39" t="s">
        <v>2006</v>
      </c>
      <c r="L618" s="45" t="s">
        <v>1877</v>
      </c>
      <c r="M618" s="45">
        <v>0</v>
      </c>
      <c r="N618" s="44" t="s">
        <v>859</v>
      </c>
      <c r="O618" s="41"/>
      <c r="P618" s="151">
        <v>0</v>
      </c>
      <c r="Q618" s="151">
        <v>0</v>
      </c>
      <c r="R618" s="158" t="e">
        <f t="shared" si="24"/>
        <v>#DIV/0!</v>
      </c>
      <c r="S618" s="106" t="e">
        <f t="shared" si="25"/>
        <v>#DIV/0!</v>
      </c>
      <c r="T618" s="160" t="s">
        <v>2007</v>
      </c>
      <c r="U618" s="21"/>
      <c r="V618" s="21"/>
      <c r="W618" s="21"/>
      <c r="X618" s="21"/>
      <c r="Y618" s="21"/>
      <c r="Z618" s="21"/>
      <c r="AA618" s="21"/>
      <c r="AB618" s="21"/>
      <c r="AC618" s="21"/>
      <c r="AD618" s="21"/>
      <c r="AE618" s="21"/>
      <c r="AF618" s="21"/>
      <c r="AG618" s="21"/>
      <c r="AH618" s="21"/>
      <c r="AI618" s="21"/>
    </row>
    <row r="619" spans="1:35">
      <c r="A619" s="41" t="s">
        <v>109</v>
      </c>
      <c r="B619" s="41">
        <v>2023</v>
      </c>
      <c r="C619" s="39" t="s">
        <v>644</v>
      </c>
      <c r="D619" s="44" t="s">
        <v>153</v>
      </c>
      <c r="E619" s="65" t="s">
        <v>1347</v>
      </c>
      <c r="F619" s="43" t="s">
        <v>2005</v>
      </c>
      <c r="G619" s="41" t="s">
        <v>299</v>
      </c>
      <c r="H619" s="44" t="s">
        <v>14</v>
      </c>
      <c r="I619" s="39" t="s">
        <v>475</v>
      </c>
      <c r="J619" s="41" t="s">
        <v>199</v>
      </c>
      <c r="K619" s="39" t="s">
        <v>2006</v>
      </c>
      <c r="L619" s="45" t="s">
        <v>1877</v>
      </c>
      <c r="M619" s="45">
        <v>0</v>
      </c>
      <c r="N619" s="44" t="s">
        <v>859</v>
      </c>
      <c r="O619" s="41"/>
      <c r="P619" s="151">
        <v>0</v>
      </c>
      <c r="Q619" s="151">
        <v>0</v>
      </c>
      <c r="R619" s="158" t="e">
        <f t="shared" si="24"/>
        <v>#DIV/0!</v>
      </c>
      <c r="S619" s="106" t="e">
        <f t="shared" si="25"/>
        <v>#DIV/0!</v>
      </c>
      <c r="T619" s="160" t="s">
        <v>2007</v>
      </c>
      <c r="U619" s="21"/>
      <c r="V619" s="21"/>
      <c r="W619" s="21"/>
      <c r="X619" s="21"/>
      <c r="Y619" s="21"/>
      <c r="Z619" s="21"/>
      <c r="AA619" s="21"/>
      <c r="AB619" s="21"/>
      <c r="AC619" s="21"/>
      <c r="AD619" s="21"/>
      <c r="AE619" s="21"/>
      <c r="AF619" s="21"/>
      <c r="AG619" s="21"/>
      <c r="AH619" s="21"/>
      <c r="AI619" s="21"/>
    </row>
    <row r="620" spans="1:35">
      <c r="A620" s="41" t="s">
        <v>109</v>
      </c>
      <c r="B620" s="41">
        <v>2023</v>
      </c>
      <c r="C620" s="39" t="s">
        <v>644</v>
      </c>
      <c r="D620" s="44" t="s">
        <v>153</v>
      </c>
      <c r="E620" s="65" t="s">
        <v>1399</v>
      </c>
      <c r="F620" s="43" t="s">
        <v>2005</v>
      </c>
      <c r="G620" s="41" t="s">
        <v>297</v>
      </c>
      <c r="H620" s="44" t="s">
        <v>14</v>
      </c>
      <c r="I620" s="39" t="s">
        <v>473</v>
      </c>
      <c r="J620" s="41" t="s">
        <v>197</v>
      </c>
      <c r="K620" s="39" t="s">
        <v>798</v>
      </c>
      <c r="L620" s="45" t="s">
        <v>1871</v>
      </c>
      <c r="M620" s="44" t="s">
        <v>1872</v>
      </c>
      <c r="N620" s="44" t="s">
        <v>859</v>
      </c>
      <c r="O620" s="41"/>
      <c r="P620" s="151">
        <v>276</v>
      </c>
      <c r="Q620" s="151">
        <v>9</v>
      </c>
      <c r="R620" s="158" t="str">
        <f t="shared" si="24"/>
        <v>N/A</v>
      </c>
      <c r="S620" s="106" t="str">
        <f t="shared" si="25"/>
        <v>N/A</v>
      </c>
      <c r="T620" s="160"/>
      <c r="U620" s="21"/>
      <c r="V620" s="21"/>
      <c r="W620" s="21"/>
      <c r="X620" s="21"/>
      <c r="Y620" s="21"/>
      <c r="Z620" s="21"/>
      <c r="AA620" s="21"/>
      <c r="AB620" s="21"/>
      <c r="AC620" s="21"/>
      <c r="AD620" s="21"/>
      <c r="AE620" s="21"/>
      <c r="AF620" s="21"/>
      <c r="AG620" s="21"/>
      <c r="AH620" s="21"/>
      <c r="AI620" s="21"/>
    </row>
    <row r="621" spans="1:35">
      <c r="A621" s="41" t="s">
        <v>109</v>
      </c>
      <c r="B621" s="41">
        <v>2023</v>
      </c>
      <c r="C621" s="39" t="s">
        <v>644</v>
      </c>
      <c r="D621" s="44" t="s">
        <v>153</v>
      </c>
      <c r="E621" s="65" t="s">
        <v>1399</v>
      </c>
      <c r="F621" s="43" t="s">
        <v>2005</v>
      </c>
      <c r="G621" s="41" t="s">
        <v>1874</v>
      </c>
      <c r="H621" s="44" t="s">
        <v>14</v>
      </c>
      <c r="I621" s="39" t="s">
        <v>473</v>
      </c>
      <c r="J621" s="41" t="s">
        <v>197</v>
      </c>
      <c r="K621" s="39" t="s">
        <v>798</v>
      </c>
      <c r="L621" s="45" t="s">
        <v>1871</v>
      </c>
      <c r="M621" s="44" t="s">
        <v>1872</v>
      </c>
      <c r="N621" s="44" t="s">
        <v>859</v>
      </c>
      <c r="O621" s="41"/>
      <c r="P621" s="151">
        <v>352</v>
      </c>
      <c r="Q621" s="151">
        <v>9</v>
      </c>
      <c r="R621" s="158" t="str">
        <f t="shared" si="24"/>
        <v>N/A</v>
      </c>
      <c r="S621" s="106" t="str">
        <f t="shared" si="25"/>
        <v>N/A</v>
      </c>
      <c r="T621" s="160"/>
      <c r="U621" s="21"/>
      <c r="V621" s="21"/>
      <c r="W621" s="21"/>
      <c r="X621" s="21"/>
      <c r="Y621" s="21"/>
      <c r="Z621" s="21"/>
      <c r="AA621" s="21"/>
      <c r="AB621" s="21"/>
      <c r="AC621" s="21"/>
      <c r="AD621" s="21"/>
      <c r="AE621" s="21"/>
      <c r="AF621" s="21"/>
      <c r="AG621" s="21"/>
      <c r="AH621" s="21"/>
      <c r="AI621" s="21"/>
    </row>
    <row r="622" spans="1:35">
      <c r="A622" s="41" t="s">
        <v>109</v>
      </c>
      <c r="B622" s="41">
        <v>2023</v>
      </c>
      <c r="C622" s="39" t="s">
        <v>644</v>
      </c>
      <c r="D622" s="44" t="s">
        <v>153</v>
      </c>
      <c r="E622" s="65" t="s">
        <v>1399</v>
      </c>
      <c r="F622" s="43" t="s">
        <v>2005</v>
      </c>
      <c r="G622" s="41" t="s">
        <v>301</v>
      </c>
      <c r="H622" s="44" t="s">
        <v>14</v>
      </c>
      <c r="I622" s="39" t="s">
        <v>473</v>
      </c>
      <c r="J622" s="41" t="s">
        <v>197</v>
      </c>
      <c r="K622" s="39" t="s">
        <v>798</v>
      </c>
      <c r="L622" s="45" t="s">
        <v>1871</v>
      </c>
      <c r="M622" s="44" t="s">
        <v>1872</v>
      </c>
      <c r="N622" s="44" t="s">
        <v>859</v>
      </c>
      <c r="O622" s="41"/>
      <c r="P622" s="151">
        <v>352</v>
      </c>
      <c r="Q622" s="151">
        <v>9</v>
      </c>
      <c r="R622" s="158" t="str">
        <f t="shared" si="24"/>
        <v>N/A</v>
      </c>
      <c r="S622" s="106" t="str">
        <f t="shared" si="25"/>
        <v>N/A</v>
      </c>
      <c r="T622" s="160"/>
      <c r="U622" s="21"/>
      <c r="V622" s="21"/>
      <c r="W622" s="21"/>
      <c r="X622" s="21"/>
      <c r="Y622" s="21"/>
      <c r="Z622" s="21"/>
      <c r="AA622" s="21"/>
      <c r="AB622" s="21"/>
      <c r="AC622" s="21"/>
      <c r="AD622" s="21"/>
      <c r="AE622" s="21"/>
      <c r="AF622" s="21"/>
      <c r="AG622" s="21"/>
      <c r="AH622" s="21"/>
      <c r="AI622" s="21"/>
    </row>
    <row r="623" spans="1:35">
      <c r="A623" s="41" t="s">
        <v>109</v>
      </c>
      <c r="B623" s="41">
        <v>2023</v>
      </c>
      <c r="C623" s="39" t="s">
        <v>644</v>
      </c>
      <c r="D623" s="44" t="s">
        <v>153</v>
      </c>
      <c r="E623" s="65" t="s">
        <v>1399</v>
      </c>
      <c r="F623" s="43" t="s">
        <v>2005</v>
      </c>
      <c r="G623" s="41" t="s">
        <v>299</v>
      </c>
      <c r="H623" s="44" t="s">
        <v>14</v>
      </c>
      <c r="I623" s="39" t="s">
        <v>473</v>
      </c>
      <c r="J623" s="41" t="s">
        <v>197</v>
      </c>
      <c r="K623" s="39" t="s">
        <v>798</v>
      </c>
      <c r="L623" s="45" t="s">
        <v>1871</v>
      </c>
      <c r="M623" s="44" t="s">
        <v>1872</v>
      </c>
      <c r="N623" s="44" t="s">
        <v>859</v>
      </c>
      <c r="O623" s="41"/>
      <c r="P623" s="151">
        <v>352</v>
      </c>
      <c r="Q623" s="151">
        <v>9</v>
      </c>
      <c r="R623" s="158" t="str">
        <f t="shared" si="24"/>
        <v>N/A</v>
      </c>
      <c r="S623" s="106" t="str">
        <f t="shared" si="25"/>
        <v>N/A</v>
      </c>
      <c r="T623" s="160"/>
      <c r="U623" s="21"/>
      <c r="V623" s="21"/>
      <c r="W623" s="21"/>
      <c r="X623" s="21"/>
      <c r="Y623" s="21"/>
      <c r="Z623" s="21"/>
      <c r="AA623" s="21"/>
      <c r="AB623" s="21"/>
      <c r="AC623" s="21"/>
      <c r="AD623" s="21"/>
      <c r="AE623" s="21"/>
      <c r="AF623" s="21"/>
      <c r="AG623" s="21"/>
      <c r="AH623" s="21"/>
      <c r="AI623" s="21"/>
    </row>
    <row r="624" spans="1:35">
      <c r="A624" s="41" t="s">
        <v>109</v>
      </c>
      <c r="B624" s="41">
        <v>2023</v>
      </c>
      <c r="C624" s="39" t="s">
        <v>644</v>
      </c>
      <c r="D624" s="44" t="s">
        <v>153</v>
      </c>
      <c r="E624" s="65" t="s">
        <v>1399</v>
      </c>
      <c r="F624" s="43" t="s">
        <v>2010</v>
      </c>
      <c r="G624" s="41" t="s">
        <v>297</v>
      </c>
      <c r="H624" s="44" t="s">
        <v>14</v>
      </c>
      <c r="I624" s="39" t="s">
        <v>473</v>
      </c>
      <c r="J624" s="41" t="s">
        <v>197</v>
      </c>
      <c r="K624" s="39" t="s">
        <v>798</v>
      </c>
      <c r="L624" s="45" t="s">
        <v>1871</v>
      </c>
      <c r="M624" s="44" t="s">
        <v>1872</v>
      </c>
      <c r="N624" s="44" t="s">
        <v>859</v>
      </c>
      <c r="O624" s="41"/>
      <c r="P624" s="151">
        <v>757</v>
      </c>
      <c r="Q624" s="151">
        <v>29</v>
      </c>
      <c r="R624" s="158" t="str">
        <f t="shared" si="24"/>
        <v>N/A</v>
      </c>
      <c r="S624" s="106" t="str">
        <f t="shared" si="25"/>
        <v>N/A</v>
      </c>
      <c r="T624" s="160"/>
      <c r="U624" s="21"/>
      <c r="V624" s="21"/>
      <c r="W624" s="21"/>
      <c r="X624" s="21"/>
      <c r="Y624" s="21"/>
      <c r="Z624" s="21"/>
      <c r="AA624" s="21"/>
      <c r="AB624" s="21"/>
      <c r="AC624" s="21"/>
      <c r="AD624" s="21"/>
      <c r="AE624" s="21"/>
      <c r="AF624" s="21"/>
      <c r="AG624" s="21"/>
      <c r="AH624" s="21"/>
      <c r="AI624" s="21"/>
    </row>
    <row r="625" spans="1:35">
      <c r="A625" s="41" t="s">
        <v>109</v>
      </c>
      <c r="B625" s="41">
        <v>2023</v>
      </c>
      <c r="C625" s="39" t="s">
        <v>644</v>
      </c>
      <c r="D625" s="44" t="s">
        <v>153</v>
      </c>
      <c r="E625" s="65" t="s">
        <v>1399</v>
      </c>
      <c r="F625" s="43" t="s">
        <v>2010</v>
      </c>
      <c r="G625" s="41" t="s">
        <v>1874</v>
      </c>
      <c r="H625" s="44" t="s">
        <v>14</v>
      </c>
      <c r="I625" s="39" t="s">
        <v>473</v>
      </c>
      <c r="J625" s="41" t="s">
        <v>197</v>
      </c>
      <c r="K625" s="39" t="s">
        <v>798</v>
      </c>
      <c r="L625" s="45" t="s">
        <v>1871</v>
      </c>
      <c r="M625" s="44" t="s">
        <v>1872</v>
      </c>
      <c r="N625" s="44" t="s">
        <v>859</v>
      </c>
      <c r="O625" s="41"/>
      <c r="P625" s="151">
        <v>757</v>
      </c>
      <c r="Q625" s="151">
        <v>29</v>
      </c>
      <c r="R625" s="158" t="str">
        <f t="shared" si="24"/>
        <v>N/A</v>
      </c>
      <c r="S625" s="106" t="str">
        <f t="shared" si="25"/>
        <v>N/A</v>
      </c>
      <c r="T625" s="160"/>
      <c r="U625" s="21"/>
      <c r="V625" s="21"/>
      <c r="W625" s="21"/>
      <c r="X625" s="21"/>
      <c r="Y625" s="21"/>
      <c r="Z625" s="21"/>
      <c r="AA625" s="21"/>
      <c r="AB625" s="21"/>
      <c r="AC625" s="21"/>
      <c r="AD625" s="21"/>
      <c r="AE625" s="21"/>
      <c r="AF625" s="21"/>
      <c r="AG625" s="21"/>
      <c r="AH625" s="21"/>
      <c r="AI625" s="21"/>
    </row>
    <row r="626" spans="1:35">
      <c r="A626" s="41" t="s">
        <v>109</v>
      </c>
      <c r="B626" s="41">
        <v>2023</v>
      </c>
      <c r="C626" s="39" t="s">
        <v>644</v>
      </c>
      <c r="D626" s="44" t="s">
        <v>153</v>
      </c>
      <c r="E626" s="65" t="s">
        <v>1399</v>
      </c>
      <c r="F626" s="43" t="s">
        <v>2010</v>
      </c>
      <c r="G626" s="41" t="s">
        <v>301</v>
      </c>
      <c r="H626" s="44" t="s">
        <v>14</v>
      </c>
      <c r="I626" s="39" t="s">
        <v>473</v>
      </c>
      <c r="J626" s="41" t="s">
        <v>197</v>
      </c>
      <c r="K626" s="39" t="s">
        <v>798</v>
      </c>
      <c r="L626" s="45" t="s">
        <v>1871</v>
      </c>
      <c r="M626" s="44" t="s">
        <v>1872</v>
      </c>
      <c r="N626" s="44" t="s">
        <v>859</v>
      </c>
      <c r="O626" s="41"/>
      <c r="P626" s="151">
        <v>757</v>
      </c>
      <c r="Q626" s="151">
        <v>29</v>
      </c>
      <c r="R626" s="158" t="str">
        <f t="shared" si="24"/>
        <v>N/A</v>
      </c>
      <c r="S626" s="106" t="str">
        <f t="shared" si="25"/>
        <v>N/A</v>
      </c>
      <c r="T626" s="160"/>
      <c r="U626" s="21"/>
      <c r="V626" s="21"/>
      <c r="W626" s="21"/>
      <c r="X626" s="21"/>
      <c r="Y626" s="21"/>
      <c r="Z626" s="21"/>
      <c r="AA626" s="21"/>
      <c r="AB626" s="21"/>
      <c r="AC626" s="21"/>
      <c r="AD626" s="21"/>
      <c r="AE626" s="21"/>
      <c r="AF626" s="21"/>
      <c r="AG626" s="21"/>
      <c r="AH626" s="21"/>
      <c r="AI626" s="21"/>
    </row>
    <row r="627" spans="1:35">
      <c r="A627" s="41" t="s">
        <v>109</v>
      </c>
      <c r="B627" s="41">
        <v>2023</v>
      </c>
      <c r="C627" s="39" t="s">
        <v>644</v>
      </c>
      <c r="D627" s="44" t="s">
        <v>153</v>
      </c>
      <c r="E627" s="65" t="s">
        <v>1522</v>
      </c>
      <c r="F627" s="43" t="s">
        <v>2005</v>
      </c>
      <c r="G627" s="41" t="s">
        <v>297</v>
      </c>
      <c r="H627" s="44" t="s">
        <v>14</v>
      </c>
      <c r="I627" s="39" t="s">
        <v>473</v>
      </c>
      <c r="J627" s="41" t="s">
        <v>197</v>
      </c>
      <c r="K627" s="39" t="s">
        <v>798</v>
      </c>
      <c r="L627" s="45" t="s">
        <v>1871</v>
      </c>
      <c r="M627" s="44" t="s">
        <v>1872</v>
      </c>
      <c r="N627" s="44" t="s">
        <v>859</v>
      </c>
      <c r="O627" s="41"/>
      <c r="P627" s="151">
        <v>323</v>
      </c>
      <c r="Q627" s="151">
        <v>9</v>
      </c>
      <c r="R627" s="158" t="str">
        <f>IF(M627="N/A","N/A",#REF!/ M627*100)</f>
        <v>N/A</v>
      </c>
      <c r="S627" s="106" t="str">
        <f t="shared" si="25"/>
        <v>N/A</v>
      </c>
      <c r="T627" s="160"/>
      <c r="U627" s="21"/>
      <c r="V627" s="21"/>
      <c r="W627" s="21"/>
      <c r="X627" s="21"/>
      <c r="Y627" s="21"/>
      <c r="Z627" s="21"/>
      <c r="AA627" s="21"/>
      <c r="AB627" s="21"/>
      <c r="AC627" s="21"/>
      <c r="AD627" s="21"/>
      <c r="AE627" s="21"/>
      <c r="AF627" s="21"/>
      <c r="AG627" s="21"/>
      <c r="AH627" s="21"/>
      <c r="AI627" s="21"/>
    </row>
    <row r="628" spans="1:35">
      <c r="A628" s="41" t="s">
        <v>109</v>
      </c>
      <c r="B628" s="41">
        <v>2023</v>
      </c>
      <c r="C628" s="39" t="s">
        <v>644</v>
      </c>
      <c r="D628" s="44" t="s">
        <v>153</v>
      </c>
      <c r="E628" s="65" t="s">
        <v>1522</v>
      </c>
      <c r="F628" s="43" t="s">
        <v>2005</v>
      </c>
      <c r="G628" s="41" t="s">
        <v>1874</v>
      </c>
      <c r="H628" s="44" t="s">
        <v>14</v>
      </c>
      <c r="I628" s="39" t="s">
        <v>473</v>
      </c>
      <c r="J628" s="41" t="s">
        <v>197</v>
      </c>
      <c r="K628" s="39" t="s">
        <v>798</v>
      </c>
      <c r="L628" s="45" t="s">
        <v>1871</v>
      </c>
      <c r="M628" s="44" t="s">
        <v>1872</v>
      </c>
      <c r="N628" s="44" t="s">
        <v>859</v>
      </c>
      <c r="O628" s="41"/>
      <c r="P628" s="151">
        <v>323</v>
      </c>
      <c r="Q628" s="151">
        <v>9</v>
      </c>
      <c r="R628" s="158" t="str">
        <f t="shared" ref="R628:R634" si="26">IF(M628="N/A","N/A", P627/M628*100)</f>
        <v>N/A</v>
      </c>
      <c r="S628" s="106" t="str">
        <f t="shared" si="25"/>
        <v>N/A</v>
      </c>
      <c r="T628" s="160"/>
      <c r="U628" s="21"/>
      <c r="V628" s="21"/>
      <c r="W628" s="21"/>
      <c r="X628" s="21"/>
      <c r="Y628" s="21"/>
      <c r="Z628" s="21"/>
      <c r="AA628" s="21"/>
      <c r="AB628" s="21"/>
      <c r="AC628" s="21"/>
      <c r="AD628" s="21"/>
      <c r="AE628" s="21"/>
      <c r="AF628" s="21"/>
      <c r="AG628" s="21"/>
      <c r="AH628" s="21"/>
      <c r="AI628" s="21"/>
    </row>
    <row r="629" spans="1:35">
      <c r="A629" s="41" t="s">
        <v>109</v>
      </c>
      <c r="B629" s="41">
        <v>2023</v>
      </c>
      <c r="C629" s="39" t="s">
        <v>644</v>
      </c>
      <c r="D629" s="44" t="s">
        <v>153</v>
      </c>
      <c r="E629" s="65" t="s">
        <v>1522</v>
      </c>
      <c r="F629" s="43" t="s">
        <v>2005</v>
      </c>
      <c r="G629" s="41" t="s">
        <v>301</v>
      </c>
      <c r="H629" s="44" t="s">
        <v>14</v>
      </c>
      <c r="I629" s="39" t="s">
        <v>473</v>
      </c>
      <c r="J629" s="41" t="s">
        <v>197</v>
      </c>
      <c r="K629" s="39" t="s">
        <v>798</v>
      </c>
      <c r="L629" s="45" t="s">
        <v>1871</v>
      </c>
      <c r="M629" s="44" t="s">
        <v>1872</v>
      </c>
      <c r="N629" s="44" t="s">
        <v>859</v>
      </c>
      <c r="O629" s="41"/>
      <c r="P629" s="151">
        <v>323</v>
      </c>
      <c r="Q629" s="151">
        <v>9</v>
      </c>
      <c r="R629" s="158" t="str">
        <f t="shared" si="26"/>
        <v>N/A</v>
      </c>
      <c r="S629" s="106" t="str">
        <f t="shared" si="25"/>
        <v>N/A</v>
      </c>
      <c r="T629" s="160"/>
      <c r="U629" s="21"/>
      <c r="V629" s="21"/>
      <c r="W629" s="21"/>
      <c r="X629" s="21"/>
      <c r="Y629" s="21"/>
      <c r="Z629" s="21"/>
      <c r="AA629" s="21"/>
      <c r="AB629" s="21"/>
      <c r="AC629" s="21"/>
      <c r="AD629" s="21"/>
      <c r="AE629" s="21"/>
      <c r="AF629" s="21"/>
      <c r="AG629" s="21"/>
      <c r="AH629" s="21"/>
      <c r="AI629" s="21"/>
    </row>
    <row r="630" spans="1:35">
      <c r="A630" s="41" t="s">
        <v>109</v>
      </c>
      <c r="B630" s="41">
        <v>2023</v>
      </c>
      <c r="C630" s="39" t="s">
        <v>644</v>
      </c>
      <c r="D630" s="44" t="s">
        <v>153</v>
      </c>
      <c r="E630" s="65" t="s">
        <v>1522</v>
      </c>
      <c r="F630" s="43" t="s">
        <v>2005</v>
      </c>
      <c r="G630" s="41" t="s">
        <v>299</v>
      </c>
      <c r="H630" s="44" t="s">
        <v>14</v>
      </c>
      <c r="I630" s="39" t="s">
        <v>473</v>
      </c>
      <c r="J630" s="41" t="s">
        <v>197</v>
      </c>
      <c r="K630" s="39" t="s">
        <v>798</v>
      </c>
      <c r="L630" s="45" t="s">
        <v>1871</v>
      </c>
      <c r="M630" s="44" t="s">
        <v>1872</v>
      </c>
      <c r="N630" s="44" t="s">
        <v>859</v>
      </c>
      <c r="O630" s="41"/>
      <c r="P630" s="151">
        <v>323</v>
      </c>
      <c r="Q630" s="151">
        <v>9</v>
      </c>
      <c r="R630" s="158" t="str">
        <f t="shared" si="26"/>
        <v>N/A</v>
      </c>
      <c r="S630" s="106" t="str">
        <f t="shared" si="25"/>
        <v>N/A</v>
      </c>
      <c r="T630" s="160"/>
      <c r="U630" s="21"/>
      <c r="V630" s="21"/>
      <c r="W630" s="21"/>
      <c r="X630" s="21"/>
      <c r="Y630" s="21"/>
      <c r="Z630" s="21"/>
      <c r="AA630" s="21"/>
      <c r="AB630" s="21"/>
      <c r="AC630" s="21"/>
      <c r="AD630" s="21"/>
      <c r="AE630" s="21"/>
      <c r="AF630" s="21"/>
      <c r="AG630" s="21"/>
      <c r="AH630" s="21"/>
      <c r="AI630" s="21"/>
    </row>
    <row r="631" spans="1:35">
      <c r="A631" s="41" t="s">
        <v>109</v>
      </c>
      <c r="B631" s="41">
        <v>2023</v>
      </c>
      <c r="C631" s="39" t="s">
        <v>644</v>
      </c>
      <c r="D631" s="44" t="s">
        <v>153</v>
      </c>
      <c r="E631" s="65" t="s">
        <v>1522</v>
      </c>
      <c r="F631" s="43" t="s">
        <v>2010</v>
      </c>
      <c r="G631" s="41" t="s">
        <v>297</v>
      </c>
      <c r="H631" s="44" t="s">
        <v>14</v>
      </c>
      <c r="I631" s="39" t="s">
        <v>473</v>
      </c>
      <c r="J631" s="41" t="s">
        <v>197</v>
      </c>
      <c r="K631" s="39" t="s">
        <v>798</v>
      </c>
      <c r="L631" s="45" t="s">
        <v>1871</v>
      </c>
      <c r="M631" s="44" t="s">
        <v>1872</v>
      </c>
      <c r="N631" s="44" t="s">
        <v>859</v>
      </c>
      <c r="O631" s="41"/>
      <c r="P631" s="151">
        <v>1213</v>
      </c>
      <c r="Q631" s="151">
        <v>37</v>
      </c>
      <c r="R631" s="158" t="str">
        <f t="shared" si="26"/>
        <v>N/A</v>
      </c>
      <c r="S631" s="106" t="str">
        <f t="shared" si="25"/>
        <v>N/A</v>
      </c>
      <c r="T631" s="160"/>
      <c r="U631" s="21"/>
      <c r="V631" s="21"/>
      <c r="W631" s="21"/>
      <c r="X631" s="21"/>
      <c r="Y631" s="21"/>
      <c r="Z631" s="21"/>
      <c r="AA631" s="21"/>
      <c r="AB631" s="21"/>
      <c r="AC631" s="21"/>
      <c r="AD631" s="21"/>
      <c r="AE631" s="21"/>
      <c r="AF631" s="21"/>
      <c r="AG631" s="21"/>
      <c r="AH631" s="21"/>
      <c r="AI631" s="21"/>
    </row>
    <row r="632" spans="1:35">
      <c r="A632" s="41" t="s">
        <v>109</v>
      </c>
      <c r="B632" s="41">
        <v>2023</v>
      </c>
      <c r="C632" s="39" t="s">
        <v>644</v>
      </c>
      <c r="D632" s="44" t="s">
        <v>153</v>
      </c>
      <c r="E632" s="65" t="s">
        <v>1522</v>
      </c>
      <c r="F632" s="43" t="s">
        <v>2010</v>
      </c>
      <c r="G632" s="41" t="s">
        <v>1874</v>
      </c>
      <c r="H632" s="44" t="s">
        <v>14</v>
      </c>
      <c r="I632" s="39" t="s">
        <v>473</v>
      </c>
      <c r="J632" s="41" t="s">
        <v>197</v>
      </c>
      <c r="K632" s="39" t="s">
        <v>798</v>
      </c>
      <c r="L632" s="45" t="s">
        <v>1871</v>
      </c>
      <c r="M632" s="44" t="s">
        <v>1872</v>
      </c>
      <c r="N632" s="44" t="s">
        <v>859</v>
      </c>
      <c r="O632" s="41"/>
      <c r="P632" s="151">
        <v>1213</v>
      </c>
      <c r="Q632" s="151">
        <v>37</v>
      </c>
      <c r="R632" s="158" t="str">
        <f t="shared" si="26"/>
        <v>N/A</v>
      </c>
      <c r="S632" s="106" t="str">
        <f t="shared" si="25"/>
        <v>N/A</v>
      </c>
      <c r="T632" s="160"/>
      <c r="U632" s="21"/>
      <c r="V632" s="21"/>
      <c r="W632" s="21"/>
      <c r="X632" s="21"/>
      <c r="Y632" s="21"/>
      <c r="Z632" s="21"/>
      <c r="AA632" s="21"/>
      <c r="AB632" s="21"/>
      <c r="AC632" s="21"/>
      <c r="AD632" s="21"/>
      <c r="AE632" s="21"/>
      <c r="AF632" s="21"/>
      <c r="AG632" s="21"/>
      <c r="AH632" s="21"/>
      <c r="AI632" s="21"/>
    </row>
    <row r="633" spans="1:35">
      <c r="A633" s="41" t="s">
        <v>109</v>
      </c>
      <c r="B633" s="41">
        <v>2023</v>
      </c>
      <c r="C633" s="39" t="s">
        <v>644</v>
      </c>
      <c r="D633" s="44" t="s">
        <v>153</v>
      </c>
      <c r="E633" s="65" t="s">
        <v>1522</v>
      </c>
      <c r="F633" s="43" t="s">
        <v>2010</v>
      </c>
      <c r="G633" s="41" t="s">
        <v>301</v>
      </c>
      <c r="H633" s="44" t="s">
        <v>14</v>
      </c>
      <c r="I633" s="39" t="s">
        <v>473</v>
      </c>
      <c r="J633" s="41" t="s">
        <v>197</v>
      </c>
      <c r="K633" s="39" t="s">
        <v>798</v>
      </c>
      <c r="L633" s="45" t="s">
        <v>1871</v>
      </c>
      <c r="M633" s="44" t="s">
        <v>1872</v>
      </c>
      <c r="N633" s="44" t="s">
        <v>859</v>
      </c>
      <c r="O633" s="41"/>
      <c r="P633" s="151">
        <v>1213</v>
      </c>
      <c r="Q633" s="151">
        <v>37</v>
      </c>
      <c r="R633" s="158" t="str">
        <f t="shared" si="26"/>
        <v>N/A</v>
      </c>
      <c r="S633" s="106" t="str">
        <f t="shared" si="25"/>
        <v>N/A</v>
      </c>
      <c r="T633" s="160"/>
      <c r="U633" s="21"/>
      <c r="V633" s="21"/>
      <c r="W633" s="21"/>
      <c r="X633" s="21"/>
      <c r="Y633" s="21"/>
      <c r="Z633" s="21"/>
      <c r="AA633" s="21"/>
      <c r="AB633" s="21"/>
      <c r="AC633" s="21"/>
      <c r="AD633" s="21"/>
      <c r="AE633" s="21"/>
      <c r="AF633" s="21"/>
      <c r="AG633" s="21"/>
      <c r="AH633" s="21"/>
      <c r="AI633" s="21"/>
    </row>
    <row r="634" spans="1:35">
      <c r="A634" s="41" t="s">
        <v>109</v>
      </c>
      <c r="B634" s="41">
        <v>2023</v>
      </c>
      <c r="C634" s="39" t="s">
        <v>644</v>
      </c>
      <c r="D634" s="44" t="s">
        <v>153</v>
      </c>
      <c r="E634" s="65" t="s">
        <v>2018</v>
      </c>
      <c r="F634" s="43" t="s">
        <v>2005</v>
      </c>
      <c r="G634" s="41" t="s">
        <v>1874</v>
      </c>
      <c r="H634" s="44" t="s">
        <v>14</v>
      </c>
      <c r="I634" s="39" t="s">
        <v>473</v>
      </c>
      <c r="J634" s="41" t="s">
        <v>197</v>
      </c>
      <c r="K634" s="39" t="s">
        <v>804</v>
      </c>
      <c r="L634" s="45" t="s">
        <v>1871</v>
      </c>
      <c r="M634" s="44" t="s">
        <v>1872</v>
      </c>
      <c r="N634" s="44" t="s">
        <v>859</v>
      </c>
      <c r="O634" s="41"/>
      <c r="P634" s="151">
        <v>0</v>
      </c>
      <c r="Q634" s="151">
        <v>0</v>
      </c>
      <c r="R634" s="158" t="str">
        <f t="shared" si="26"/>
        <v>N/A</v>
      </c>
      <c r="S634" s="106" t="str">
        <f t="shared" si="25"/>
        <v>N/A</v>
      </c>
      <c r="T634" s="160" t="s">
        <v>2019</v>
      </c>
      <c r="U634" s="21"/>
      <c r="V634" s="21"/>
      <c r="W634" s="21"/>
      <c r="X634" s="21"/>
      <c r="Y634" s="21"/>
      <c r="Z634" s="21"/>
      <c r="AA634" s="21"/>
      <c r="AB634" s="21"/>
      <c r="AC634" s="21"/>
      <c r="AD634" s="21"/>
      <c r="AE634" s="21"/>
      <c r="AF634" s="21"/>
      <c r="AG634" s="21"/>
      <c r="AH634" s="21"/>
      <c r="AI634" s="21"/>
    </row>
    <row r="635" spans="1:35">
      <c r="A635" s="41" t="s">
        <v>109</v>
      </c>
      <c r="B635" s="41">
        <v>2023</v>
      </c>
      <c r="C635" s="39" t="s">
        <v>644</v>
      </c>
      <c r="D635" s="44" t="s">
        <v>153</v>
      </c>
      <c r="E635" s="65" t="s">
        <v>2018</v>
      </c>
      <c r="F635" s="43" t="s">
        <v>2005</v>
      </c>
      <c r="G635" s="41" t="s">
        <v>301</v>
      </c>
      <c r="H635" s="44" t="s">
        <v>14</v>
      </c>
      <c r="I635" s="39" t="s">
        <v>473</v>
      </c>
      <c r="J635" s="41" t="s">
        <v>197</v>
      </c>
      <c r="K635" s="39" t="s">
        <v>804</v>
      </c>
      <c r="L635" s="45" t="s">
        <v>1871</v>
      </c>
      <c r="M635" s="44" t="s">
        <v>1872</v>
      </c>
      <c r="N635" s="44" t="s">
        <v>859</v>
      </c>
      <c r="O635" s="41"/>
      <c r="P635" s="151">
        <v>0</v>
      </c>
      <c r="Q635" s="151">
        <v>0</v>
      </c>
      <c r="R635" s="158" t="str">
        <f>IF(M635="N/A","N/A",#REF!/ M635*100)</f>
        <v>N/A</v>
      </c>
      <c r="S635" s="106" t="str">
        <f t="shared" si="25"/>
        <v>N/A</v>
      </c>
      <c r="T635" s="160" t="s">
        <v>2019</v>
      </c>
      <c r="U635" s="21"/>
      <c r="V635" s="21"/>
      <c r="W635" s="21"/>
      <c r="X635" s="21"/>
      <c r="Y635" s="21"/>
      <c r="Z635" s="21"/>
      <c r="AA635" s="21"/>
      <c r="AB635" s="21"/>
      <c r="AC635" s="21"/>
      <c r="AD635" s="21"/>
      <c r="AE635" s="21"/>
      <c r="AF635" s="21"/>
      <c r="AG635" s="21"/>
      <c r="AH635" s="21"/>
      <c r="AI635" s="21"/>
    </row>
    <row r="636" spans="1:35">
      <c r="A636" s="41" t="s">
        <v>109</v>
      </c>
      <c r="B636" s="41">
        <v>2023</v>
      </c>
      <c r="C636" s="39" t="s">
        <v>644</v>
      </c>
      <c r="D636" s="44" t="s">
        <v>153</v>
      </c>
      <c r="E636" s="65" t="s">
        <v>2018</v>
      </c>
      <c r="F636" s="43" t="s">
        <v>2005</v>
      </c>
      <c r="G636" s="41" t="s">
        <v>299</v>
      </c>
      <c r="H636" s="44" t="s">
        <v>14</v>
      </c>
      <c r="I636" s="39" t="s">
        <v>473</v>
      </c>
      <c r="J636" s="41" t="s">
        <v>197</v>
      </c>
      <c r="K636" s="39" t="s">
        <v>804</v>
      </c>
      <c r="L636" s="45" t="s">
        <v>1871</v>
      </c>
      <c r="M636" s="44" t="s">
        <v>1872</v>
      </c>
      <c r="N636" s="44" t="s">
        <v>859</v>
      </c>
      <c r="O636" s="41"/>
      <c r="P636" s="151">
        <v>0</v>
      </c>
      <c r="Q636" s="151">
        <v>0</v>
      </c>
      <c r="R636" s="158" t="str">
        <f t="shared" ref="R636:R646" si="27">IF(M636="N/A","N/A", P635/M636*100)</f>
        <v>N/A</v>
      </c>
      <c r="S636" s="106" t="str">
        <f t="shared" si="25"/>
        <v>N/A</v>
      </c>
      <c r="T636" s="160" t="s">
        <v>2019</v>
      </c>
      <c r="U636" s="21"/>
      <c r="V636" s="21"/>
      <c r="W636" s="21"/>
      <c r="X636" s="21"/>
      <c r="Y636" s="21"/>
      <c r="Z636" s="21"/>
      <c r="AA636" s="21"/>
      <c r="AB636" s="21"/>
      <c r="AC636" s="21"/>
      <c r="AD636" s="21"/>
      <c r="AE636" s="21"/>
      <c r="AF636" s="21"/>
      <c r="AG636" s="21"/>
      <c r="AH636" s="21"/>
      <c r="AI636" s="21"/>
    </row>
    <row r="637" spans="1:35">
      <c r="A637" s="41" t="s">
        <v>109</v>
      </c>
      <c r="B637" s="41">
        <v>2023</v>
      </c>
      <c r="C637" s="39" t="s">
        <v>644</v>
      </c>
      <c r="D637" s="44" t="s">
        <v>153</v>
      </c>
      <c r="E637" s="65" t="s">
        <v>2018</v>
      </c>
      <c r="F637" s="43" t="s">
        <v>2008</v>
      </c>
      <c r="G637" s="41" t="s">
        <v>1874</v>
      </c>
      <c r="H637" s="44" t="s">
        <v>14</v>
      </c>
      <c r="I637" s="39" t="s">
        <v>473</v>
      </c>
      <c r="J637" s="41" t="s">
        <v>197</v>
      </c>
      <c r="K637" s="39" t="s">
        <v>804</v>
      </c>
      <c r="L637" s="45" t="s">
        <v>1871</v>
      </c>
      <c r="M637" s="44" t="s">
        <v>1872</v>
      </c>
      <c r="N637" s="44" t="s">
        <v>859</v>
      </c>
      <c r="O637" s="41"/>
      <c r="P637" s="151">
        <v>0</v>
      </c>
      <c r="Q637" s="151">
        <v>0</v>
      </c>
      <c r="R637" s="158" t="str">
        <f t="shared" si="27"/>
        <v>N/A</v>
      </c>
      <c r="S637" s="106" t="str">
        <f t="shared" si="25"/>
        <v>N/A</v>
      </c>
      <c r="T637" s="160" t="s">
        <v>2019</v>
      </c>
      <c r="U637" s="21"/>
      <c r="V637" s="21"/>
      <c r="W637" s="21"/>
      <c r="X637" s="21"/>
      <c r="Y637" s="21"/>
      <c r="Z637" s="21"/>
      <c r="AA637" s="21"/>
      <c r="AB637" s="21"/>
      <c r="AC637" s="21"/>
      <c r="AD637" s="21"/>
      <c r="AE637" s="21"/>
      <c r="AF637" s="21"/>
      <c r="AG637" s="21"/>
      <c r="AH637" s="21"/>
      <c r="AI637" s="21"/>
    </row>
    <row r="638" spans="1:35">
      <c r="A638" s="41" t="s">
        <v>109</v>
      </c>
      <c r="B638" s="41">
        <v>2023</v>
      </c>
      <c r="C638" s="39" t="s">
        <v>644</v>
      </c>
      <c r="D638" s="44" t="s">
        <v>153</v>
      </c>
      <c r="E638" s="65" t="s">
        <v>2018</v>
      </c>
      <c r="F638" s="43" t="s">
        <v>2008</v>
      </c>
      <c r="G638" s="41" t="s">
        <v>301</v>
      </c>
      <c r="H638" s="44" t="s">
        <v>14</v>
      </c>
      <c r="I638" s="39" t="s">
        <v>473</v>
      </c>
      <c r="J638" s="41" t="s">
        <v>197</v>
      </c>
      <c r="K638" s="39" t="s">
        <v>804</v>
      </c>
      <c r="L638" s="45" t="s">
        <v>1871</v>
      </c>
      <c r="M638" s="44" t="s">
        <v>1872</v>
      </c>
      <c r="N638" s="44" t="s">
        <v>859</v>
      </c>
      <c r="O638" s="41"/>
      <c r="P638" s="151">
        <v>0</v>
      </c>
      <c r="Q638" s="151">
        <v>0</v>
      </c>
      <c r="R638" s="158" t="str">
        <f t="shared" si="27"/>
        <v>N/A</v>
      </c>
      <c r="S638" s="106" t="str">
        <f t="shared" si="25"/>
        <v>N/A</v>
      </c>
      <c r="T638" s="160" t="s">
        <v>2019</v>
      </c>
      <c r="U638" s="21"/>
      <c r="V638" s="21"/>
      <c r="W638" s="21"/>
      <c r="X638" s="21"/>
      <c r="Y638" s="21"/>
      <c r="Z638" s="21"/>
      <c r="AA638" s="21"/>
      <c r="AB638" s="21"/>
      <c r="AC638" s="21"/>
      <c r="AD638" s="21"/>
      <c r="AE638" s="21"/>
      <c r="AF638" s="21"/>
      <c r="AG638" s="21"/>
      <c r="AH638" s="21"/>
      <c r="AI638" s="21"/>
    </row>
    <row r="639" spans="1:35">
      <c r="A639" s="41" t="s">
        <v>109</v>
      </c>
      <c r="B639" s="41">
        <v>2023</v>
      </c>
      <c r="C639" s="39" t="s">
        <v>644</v>
      </c>
      <c r="D639" s="44" t="s">
        <v>153</v>
      </c>
      <c r="E639" s="65" t="s">
        <v>2018</v>
      </c>
      <c r="F639" s="43" t="s">
        <v>2008</v>
      </c>
      <c r="G639" s="41" t="s">
        <v>299</v>
      </c>
      <c r="H639" s="44" t="s">
        <v>14</v>
      </c>
      <c r="I639" s="39" t="s">
        <v>473</v>
      </c>
      <c r="J639" s="41" t="s">
        <v>197</v>
      </c>
      <c r="K639" s="39" t="s">
        <v>804</v>
      </c>
      <c r="L639" s="45" t="s">
        <v>1871</v>
      </c>
      <c r="M639" s="44" t="s">
        <v>1872</v>
      </c>
      <c r="N639" s="44" t="s">
        <v>859</v>
      </c>
      <c r="O639" s="41"/>
      <c r="P639" s="151">
        <v>0</v>
      </c>
      <c r="Q639" s="151">
        <v>0</v>
      </c>
      <c r="R639" s="158" t="str">
        <f t="shared" si="27"/>
        <v>N/A</v>
      </c>
      <c r="S639" s="106" t="str">
        <f t="shared" si="25"/>
        <v>N/A</v>
      </c>
      <c r="T639" s="160" t="s">
        <v>2019</v>
      </c>
      <c r="U639" s="21"/>
      <c r="V639" s="21"/>
      <c r="W639" s="21"/>
      <c r="X639" s="21"/>
      <c r="Y639" s="21"/>
      <c r="Z639" s="21"/>
      <c r="AA639" s="21"/>
      <c r="AB639" s="21"/>
      <c r="AC639" s="21"/>
      <c r="AD639" s="21"/>
      <c r="AE639" s="21"/>
      <c r="AF639" s="21"/>
      <c r="AG639" s="21"/>
      <c r="AH639" s="21"/>
      <c r="AI639" s="21"/>
    </row>
    <row r="640" spans="1:35">
      <c r="A640" s="41" t="s">
        <v>109</v>
      </c>
      <c r="B640" s="41">
        <v>2023</v>
      </c>
      <c r="C640" s="39" t="s">
        <v>644</v>
      </c>
      <c r="D640" s="44" t="s">
        <v>153</v>
      </c>
      <c r="E640" s="65" t="s">
        <v>2018</v>
      </c>
      <c r="F640" s="43" t="s">
        <v>2009</v>
      </c>
      <c r="G640" s="41" t="s">
        <v>1874</v>
      </c>
      <c r="H640" s="44" t="s">
        <v>14</v>
      </c>
      <c r="I640" s="39" t="s">
        <v>473</v>
      </c>
      <c r="J640" s="41" t="s">
        <v>197</v>
      </c>
      <c r="K640" s="39" t="s">
        <v>804</v>
      </c>
      <c r="L640" s="45" t="s">
        <v>1871</v>
      </c>
      <c r="M640" s="44" t="s">
        <v>1872</v>
      </c>
      <c r="N640" s="44" t="s">
        <v>859</v>
      </c>
      <c r="O640" s="41"/>
      <c r="P640" s="151">
        <v>188</v>
      </c>
      <c r="Q640" s="151">
        <v>11</v>
      </c>
      <c r="R640" s="158" t="str">
        <f t="shared" si="27"/>
        <v>N/A</v>
      </c>
      <c r="S640" s="106" t="str">
        <f t="shared" si="25"/>
        <v>N/A</v>
      </c>
      <c r="T640" s="160"/>
      <c r="U640" s="21"/>
      <c r="V640" s="21"/>
      <c r="W640" s="21"/>
      <c r="X640" s="21"/>
      <c r="Y640" s="21"/>
      <c r="Z640" s="21"/>
      <c r="AA640" s="21"/>
      <c r="AB640" s="21"/>
      <c r="AC640" s="21"/>
      <c r="AD640" s="21"/>
      <c r="AE640" s="21"/>
      <c r="AF640" s="21"/>
      <c r="AG640" s="21"/>
      <c r="AH640" s="21"/>
      <c r="AI640" s="21"/>
    </row>
    <row r="641" spans="1:35">
      <c r="A641" s="41" t="s">
        <v>109</v>
      </c>
      <c r="B641" s="41">
        <v>2023</v>
      </c>
      <c r="C641" s="39" t="s">
        <v>644</v>
      </c>
      <c r="D641" s="44" t="s">
        <v>153</v>
      </c>
      <c r="E641" s="65" t="s">
        <v>2018</v>
      </c>
      <c r="F641" s="43" t="s">
        <v>2009</v>
      </c>
      <c r="G641" s="41" t="s">
        <v>301</v>
      </c>
      <c r="H641" s="44" t="s">
        <v>14</v>
      </c>
      <c r="I641" s="39" t="s">
        <v>473</v>
      </c>
      <c r="J641" s="41" t="s">
        <v>197</v>
      </c>
      <c r="K641" s="39" t="s">
        <v>804</v>
      </c>
      <c r="L641" s="45" t="s">
        <v>1871</v>
      </c>
      <c r="M641" s="44" t="s">
        <v>1872</v>
      </c>
      <c r="N641" s="44" t="s">
        <v>859</v>
      </c>
      <c r="O641" s="41"/>
      <c r="P641" s="151">
        <v>188</v>
      </c>
      <c r="Q641" s="151">
        <v>11</v>
      </c>
      <c r="R641" s="158" t="str">
        <f t="shared" si="27"/>
        <v>N/A</v>
      </c>
      <c r="S641" s="106" t="str">
        <f t="shared" si="25"/>
        <v>N/A</v>
      </c>
      <c r="T641" s="160"/>
      <c r="U641" s="21"/>
      <c r="V641" s="21"/>
      <c r="W641" s="21"/>
      <c r="X641" s="21"/>
      <c r="Y641" s="21"/>
      <c r="Z641" s="21"/>
      <c r="AA641" s="21"/>
      <c r="AB641" s="21"/>
      <c r="AC641" s="21"/>
      <c r="AD641" s="21"/>
      <c r="AE641" s="21"/>
      <c r="AF641" s="21"/>
      <c r="AG641" s="21"/>
      <c r="AH641" s="21"/>
      <c r="AI641" s="21"/>
    </row>
    <row r="642" spans="1:35">
      <c r="A642" s="41" t="s">
        <v>109</v>
      </c>
      <c r="B642" s="41">
        <v>2023</v>
      </c>
      <c r="C642" s="39" t="s">
        <v>644</v>
      </c>
      <c r="D642" s="44" t="s">
        <v>153</v>
      </c>
      <c r="E642" s="65" t="s">
        <v>2018</v>
      </c>
      <c r="F642" s="43" t="s">
        <v>2009</v>
      </c>
      <c r="G642" s="41" t="s">
        <v>299</v>
      </c>
      <c r="H642" s="44" t="s">
        <v>14</v>
      </c>
      <c r="I642" s="39" t="s">
        <v>473</v>
      </c>
      <c r="J642" s="41" t="s">
        <v>197</v>
      </c>
      <c r="K642" s="39" t="s">
        <v>804</v>
      </c>
      <c r="L642" s="45" t="s">
        <v>1871</v>
      </c>
      <c r="M642" s="44" t="s">
        <v>1872</v>
      </c>
      <c r="N642" s="44" t="s">
        <v>859</v>
      </c>
      <c r="O642" s="41"/>
      <c r="P642" s="151">
        <v>188</v>
      </c>
      <c r="Q642" s="151">
        <v>11</v>
      </c>
      <c r="R642" s="158" t="str">
        <f t="shared" si="27"/>
        <v>N/A</v>
      </c>
      <c r="S642" s="106" t="str">
        <f t="shared" si="25"/>
        <v>N/A</v>
      </c>
      <c r="T642" s="160"/>
      <c r="U642" s="21"/>
      <c r="V642" s="21"/>
      <c r="W642" s="21"/>
      <c r="X642" s="21"/>
      <c r="Y642" s="21"/>
      <c r="Z642" s="21"/>
      <c r="AA642" s="21"/>
      <c r="AB642" s="21"/>
      <c r="AC642" s="21"/>
      <c r="AD642" s="21"/>
      <c r="AE642" s="21"/>
      <c r="AF642" s="21"/>
      <c r="AG642" s="21"/>
      <c r="AH642" s="21"/>
      <c r="AI642" s="21"/>
    </row>
    <row r="643" spans="1:35">
      <c r="A643" s="41" t="s">
        <v>109</v>
      </c>
      <c r="B643" s="41">
        <v>2023</v>
      </c>
      <c r="C643" s="39" t="s">
        <v>644</v>
      </c>
      <c r="D643" s="44" t="s">
        <v>153</v>
      </c>
      <c r="E643" s="65" t="s">
        <v>2018</v>
      </c>
      <c r="F643" s="43" t="s">
        <v>2010</v>
      </c>
      <c r="G643" s="41" t="s">
        <v>1874</v>
      </c>
      <c r="H643" s="44" t="s">
        <v>14</v>
      </c>
      <c r="I643" s="39" t="s">
        <v>473</v>
      </c>
      <c r="J643" s="41" t="s">
        <v>197</v>
      </c>
      <c r="K643" s="39" t="s">
        <v>804</v>
      </c>
      <c r="L643" s="45" t="s">
        <v>1871</v>
      </c>
      <c r="M643" s="44" t="s">
        <v>1872</v>
      </c>
      <c r="N643" s="44" t="s">
        <v>859</v>
      </c>
      <c r="O643" s="41"/>
      <c r="P643" s="151">
        <v>20</v>
      </c>
      <c r="Q643" s="151">
        <v>4</v>
      </c>
      <c r="R643" s="158" t="str">
        <f t="shared" si="27"/>
        <v>N/A</v>
      </c>
      <c r="S643" s="106" t="str">
        <f t="shared" si="25"/>
        <v>N/A</v>
      </c>
      <c r="T643" s="160"/>
      <c r="U643" s="21"/>
      <c r="V643" s="21"/>
      <c r="W643" s="21"/>
      <c r="X643" s="21"/>
      <c r="Y643" s="21"/>
      <c r="Z643" s="21"/>
      <c r="AA643" s="21"/>
      <c r="AB643" s="21"/>
      <c r="AC643" s="21"/>
      <c r="AD643" s="21"/>
      <c r="AE643" s="21"/>
      <c r="AF643" s="21"/>
      <c r="AG643" s="21"/>
      <c r="AH643" s="21"/>
      <c r="AI643" s="21"/>
    </row>
    <row r="644" spans="1:35">
      <c r="A644" s="41" t="s">
        <v>109</v>
      </c>
      <c r="B644" s="41">
        <v>2023</v>
      </c>
      <c r="C644" s="39" t="s">
        <v>644</v>
      </c>
      <c r="D644" s="44" t="s">
        <v>153</v>
      </c>
      <c r="E644" s="65" t="s">
        <v>2018</v>
      </c>
      <c r="F644" s="43" t="s">
        <v>2010</v>
      </c>
      <c r="G644" s="41" t="s">
        <v>301</v>
      </c>
      <c r="H644" s="44" t="s">
        <v>14</v>
      </c>
      <c r="I644" s="39" t="s">
        <v>473</v>
      </c>
      <c r="J644" s="41" t="s">
        <v>197</v>
      </c>
      <c r="K644" s="39" t="s">
        <v>804</v>
      </c>
      <c r="L644" s="45" t="s">
        <v>1871</v>
      </c>
      <c r="M644" s="44" t="s">
        <v>1872</v>
      </c>
      <c r="N644" s="44" t="s">
        <v>859</v>
      </c>
      <c r="O644" s="41"/>
      <c r="P644" s="151">
        <v>20</v>
      </c>
      <c r="Q644" s="151">
        <v>4</v>
      </c>
      <c r="R644" s="158" t="str">
        <f t="shared" si="27"/>
        <v>N/A</v>
      </c>
      <c r="S644" s="106" t="str">
        <f t="shared" si="25"/>
        <v>N/A</v>
      </c>
      <c r="T644" s="160"/>
      <c r="U644" s="21"/>
      <c r="V644" s="21"/>
      <c r="W644" s="21"/>
      <c r="X644" s="21"/>
      <c r="Y644" s="21"/>
      <c r="Z644" s="21"/>
      <c r="AA644" s="21"/>
      <c r="AB644" s="21"/>
      <c r="AC644" s="21"/>
      <c r="AD644" s="21"/>
      <c r="AE644" s="21"/>
      <c r="AF644" s="21"/>
      <c r="AG644" s="21"/>
      <c r="AH644" s="21"/>
      <c r="AI644" s="21"/>
    </row>
    <row r="645" spans="1:35">
      <c r="A645" s="41" t="s">
        <v>109</v>
      </c>
      <c r="B645" s="41">
        <v>2023</v>
      </c>
      <c r="C645" s="39" t="s">
        <v>644</v>
      </c>
      <c r="D645" s="44" t="s">
        <v>153</v>
      </c>
      <c r="E645" s="65" t="s">
        <v>2018</v>
      </c>
      <c r="F645" s="43" t="s">
        <v>2010</v>
      </c>
      <c r="G645" s="41" t="s">
        <v>299</v>
      </c>
      <c r="H645" s="44" t="s">
        <v>14</v>
      </c>
      <c r="I645" s="39" t="s">
        <v>473</v>
      </c>
      <c r="J645" s="41" t="s">
        <v>197</v>
      </c>
      <c r="K645" s="39" t="s">
        <v>804</v>
      </c>
      <c r="L645" s="45" t="s">
        <v>1871</v>
      </c>
      <c r="M645" s="44" t="s">
        <v>1872</v>
      </c>
      <c r="N645" s="44" t="s">
        <v>859</v>
      </c>
      <c r="O645" s="41"/>
      <c r="P645" s="151">
        <v>20</v>
      </c>
      <c r="Q645" s="151">
        <v>4</v>
      </c>
      <c r="R645" s="158" t="str">
        <f t="shared" si="27"/>
        <v>N/A</v>
      </c>
      <c r="S645" s="106" t="str">
        <f t="shared" si="25"/>
        <v>N/A</v>
      </c>
      <c r="T645" s="160"/>
      <c r="U645" s="21"/>
      <c r="V645" s="21"/>
      <c r="W645" s="21"/>
      <c r="X645" s="21"/>
      <c r="Y645" s="21"/>
      <c r="Z645" s="21"/>
      <c r="AA645" s="21"/>
      <c r="AB645" s="21"/>
      <c r="AC645" s="21"/>
      <c r="AD645" s="21"/>
      <c r="AE645" s="21"/>
      <c r="AF645" s="21"/>
      <c r="AG645" s="21"/>
      <c r="AH645" s="21"/>
      <c r="AI645" s="21"/>
    </row>
    <row r="646" spans="1:35">
      <c r="A646" s="41" t="s">
        <v>109</v>
      </c>
      <c r="B646" s="41">
        <v>2023</v>
      </c>
      <c r="C646" s="39" t="s">
        <v>644</v>
      </c>
      <c r="D646" s="44" t="s">
        <v>153</v>
      </c>
      <c r="E646" s="65" t="s">
        <v>1565</v>
      </c>
      <c r="F646" s="43" t="s">
        <v>2005</v>
      </c>
      <c r="G646" s="41" t="s">
        <v>1874</v>
      </c>
      <c r="H646" s="44" t="s">
        <v>14</v>
      </c>
      <c r="I646" s="39" t="s">
        <v>473</v>
      </c>
      <c r="J646" s="41" t="s">
        <v>197</v>
      </c>
      <c r="K646" s="39" t="s">
        <v>804</v>
      </c>
      <c r="L646" s="45" t="s">
        <v>1871</v>
      </c>
      <c r="M646" s="44" t="s">
        <v>1872</v>
      </c>
      <c r="N646" s="44" t="s">
        <v>859</v>
      </c>
      <c r="O646" s="41"/>
      <c r="P646" s="151">
        <v>338</v>
      </c>
      <c r="Q646" s="151">
        <v>6</v>
      </c>
      <c r="R646" s="158" t="str">
        <f t="shared" si="27"/>
        <v>N/A</v>
      </c>
      <c r="S646" s="106" t="str">
        <f t="shared" si="25"/>
        <v>N/A</v>
      </c>
      <c r="T646" s="160"/>
      <c r="U646" s="21"/>
      <c r="V646" s="21"/>
      <c r="W646" s="21"/>
      <c r="X646" s="21"/>
      <c r="Y646" s="21"/>
      <c r="Z646" s="21"/>
      <c r="AA646" s="21"/>
      <c r="AB646" s="21"/>
      <c r="AC646" s="21"/>
      <c r="AD646" s="21"/>
      <c r="AE646" s="21"/>
      <c r="AF646" s="21"/>
      <c r="AG646" s="21"/>
      <c r="AH646" s="21"/>
      <c r="AI646" s="21"/>
    </row>
    <row r="647" spans="1:35">
      <c r="A647" s="41" t="s">
        <v>109</v>
      </c>
      <c r="B647" s="41">
        <v>2023</v>
      </c>
      <c r="C647" s="39" t="s">
        <v>644</v>
      </c>
      <c r="D647" s="44" t="s">
        <v>153</v>
      </c>
      <c r="E647" s="65" t="s">
        <v>1565</v>
      </c>
      <c r="F647" s="43" t="s">
        <v>2005</v>
      </c>
      <c r="G647" s="41" t="s">
        <v>301</v>
      </c>
      <c r="H647" s="44" t="s">
        <v>14</v>
      </c>
      <c r="I647" s="39" t="s">
        <v>473</v>
      </c>
      <c r="J647" s="41" t="s">
        <v>197</v>
      </c>
      <c r="K647" s="39" t="s">
        <v>804</v>
      </c>
      <c r="L647" s="45" t="s">
        <v>1871</v>
      </c>
      <c r="M647" s="44" t="s">
        <v>1872</v>
      </c>
      <c r="N647" s="44" t="s">
        <v>859</v>
      </c>
      <c r="O647" s="41"/>
      <c r="P647" s="151">
        <v>338</v>
      </c>
      <c r="Q647" s="151">
        <v>6</v>
      </c>
      <c r="R647" s="158" t="str">
        <f t="shared" si="24"/>
        <v>N/A</v>
      </c>
      <c r="S647" s="106" t="str">
        <f t="shared" si="25"/>
        <v>N/A</v>
      </c>
      <c r="T647" s="160"/>
      <c r="U647" s="21"/>
      <c r="V647" s="21"/>
      <c r="W647" s="21"/>
      <c r="X647" s="21"/>
      <c r="Y647" s="21"/>
      <c r="Z647" s="21"/>
      <c r="AA647" s="21"/>
      <c r="AB647" s="21"/>
      <c r="AC647" s="21"/>
      <c r="AD647" s="21"/>
      <c r="AE647" s="21"/>
      <c r="AF647" s="21"/>
      <c r="AG647" s="21"/>
      <c r="AH647" s="21"/>
      <c r="AI647" s="21"/>
    </row>
    <row r="648" spans="1:35">
      <c r="A648" s="41" t="s">
        <v>109</v>
      </c>
      <c r="B648" s="41">
        <v>2023</v>
      </c>
      <c r="C648" s="39" t="s">
        <v>644</v>
      </c>
      <c r="D648" s="44" t="s">
        <v>153</v>
      </c>
      <c r="E648" s="65" t="s">
        <v>1565</v>
      </c>
      <c r="F648" s="43" t="s">
        <v>2005</v>
      </c>
      <c r="G648" s="41" t="s">
        <v>299</v>
      </c>
      <c r="H648" s="44" t="s">
        <v>14</v>
      </c>
      <c r="I648" s="39" t="s">
        <v>473</v>
      </c>
      <c r="J648" s="41" t="s">
        <v>197</v>
      </c>
      <c r="K648" s="39" t="s">
        <v>804</v>
      </c>
      <c r="L648" s="45" t="s">
        <v>1871</v>
      </c>
      <c r="M648" s="44" t="s">
        <v>1872</v>
      </c>
      <c r="N648" s="44" t="s">
        <v>859</v>
      </c>
      <c r="O648" s="41"/>
      <c r="P648" s="151">
        <v>338</v>
      </c>
      <c r="Q648" s="151">
        <v>6</v>
      </c>
      <c r="R648" s="158" t="str">
        <f t="shared" ref="R648:R711" si="28">IF(M648="N/A","N/A", P648/M648*100)</f>
        <v>N/A</v>
      </c>
      <c r="S648" s="106" t="str">
        <f t="shared" ref="S648:S711" si="29">IF(M648="N/A","N/A",IF(OR(R648&lt;90,R648&gt;150),"X",""))</f>
        <v>N/A</v>
      </c>
      <c r="T648" s="160"/>
      <c r="U648" s="21"/>
      <c r="V648" s="21"/>
      <c r="W648" s="21"/>
      <c r="X648" s="21"/>
      <c r="Y648" s="21"/>
      <c r="Z648" s="21"/>
      <c r="AA648" s="21"/>
      <c r="AB648" s="21"/>
      <c r="AC648" s="21"/>
      <c r="AD648" s="21"/>
      <c r="AE648" s="21"/>
      <c r="AF648" s="21"/>
      <c r="AG648" s="21"/>
      <c r="AH648" s="21"/>
      <c r="AI648" s="21"/>
    </row>
    <row r="649" spans="1:35">
      <c r="A649" s="41" t="s">
        <v>109</v>
      </c>
      <c r="B649" s="41">
        <v>2023</v>
      </c>
      <c r="C649" s="39" t="s">
        <v>644</v>
      </c>
      <c r="D649" s="44" t="s">
        <v>153</v>
      </c>
      <c r="E649" s="65" t="s">
        <v>1565</v>
      </c>
      <c r="F649" s="43" t="s">
        <v>2008</v>
      </c>
      <c r="G649" s="41" t="s">
        <v>1874</v>
      </c>
      <c r="H649" s="44" t="s">
        <v>14</v>
      </c>
      <c r="I649" s="39" t="s">
        <v>473</v>
      </c>
      <c r="J649" s="41" t="s">
        <v>197</v>
      </c>
      <c r="K649" s="39" t="s">
        <v>804</v>
      </c>
      <c r="L649" s="45" t="s">
        <v>1871</v>
      </c>
      <c r="M649" s="44" t="s">
        <v>1872</v>
      </c>
      <c r="N649" s="44" t="s">
        <v>859</v>
      </c>
      <c r="O649" s="41"/>
      <c r="P649" s="151">
        <v>295</v>
      </c>
      <c r="Q649" s="151">
        <v>3</v>
      </c>
      <c r="R649" s="158" t="str">
        <f t="shared" si="28"/>
        <v>N/A</v>
      </c>
      <c r="S649" s="106" t="str">
        <f t="shared" si="29"/>
        <v>N/A</v>
      </c>
      <c r="T649" s="160"/>
      <c r="U649" s="21"/>
      <c r="V649" s="21"/>
      <c r="W649" s="21"/>
      <c r="X649" s="21"/>
      <c r="Y649" s="21"/>
      <c r="Z649" s="21"/>
      <c r="AA649" s="21"/>
      <c r="AB649" s="21"/>
      <c r="AC649" s="21"/>
      <c r="AD649" s="21"/>
      <c r="AE649" s="21"/>
      <c r="AF649" s="21"/>
      <c r="AG649" s="21"/>
      <c r="AH649" s="21"/>
      <c r="AI649" s="21"/>
    </row>
    <row r="650" spans="1:35">
      <c r="A650" s="41" t="s">
        <v>109</v>
      </c>
      <c r="B650" s="41">
        <v>2023</v>
      </c>
      <c r="C650" s="39" t="s">
        <v>644</v>
      </c>
      <c r="D650" s="44" t="s">
        <v>153</v>
      </c>
      <c r="E650" s="65" t="s">
        <v>1565</v>
      </c>
      <c r="F650" s="43" t="s">
        <v>2008</v>
      </c>
      <c r="G650" s="41" t="s">
        <v>301</v>
      </c>
      <c r="H650" s="44" t="s">
        <v>14</v>
      </c>
      <c r="I650" s="39" t="s">
        <v>473</v>
      </c>
      <c r="J650" s="41" t="s">
        <v>197</v>
      </c>
      <c r="K650" s="39" t="s">
        <v>804</v>
      </c>
      <c r="L650" s="45" t="s">
        <v>1871</v>
      </c>
      <c r="M650" s="44" t="s">
        <v>1872</v>
      </c>
      <c r="N650" s="44" t="s">
        <v>859</v>
      </c>
      <c r="O650" s="41"/>
      <c r="P650" s="151">
        <v>295</v>
      </c>
      <c r="Q650" s="151">
        <v>3</v>
      </c>
      <c r="R650" s="158" t="str">
        <f t="shared" si="28"/>
        <v>N/A</v>
      </c>
      <c r="S650" s="106" t="str">
        <f t="shared" si="29"/>
        <v>N/A</v>
      </c>
      <c r="T650" s="160"/>
      <c r="U650" s="21"/>
      <c r="V650" s="21"/>
      <c r="W650" s="21"/>
      <c r="X650" s="21"/>
      <c r="Y650" s="21"/>
      <c r="Z650" s="21"/>
      <c r="AA650" s="21"/>
      <c r="AB650" s="21"/>
      <c r="AC650" s="21"/>
      <c r="AD650" s="21"/>
      <c r="AE650" s="21"/>
      <c r="AF650" s="21"/>
      <c r="AG650" s="21"/>
      <c r="AH650" s="21"/>
      <c r="AI650" s="21"/>
    </row>
    <row r="651" spans="1:35">
      <c r="A651" s="41" t="s">
        <v>109</v>
      </c>
      <c r="B651" s="41">
        <v>2023</v>
      </c>
      <c r="C651" s="39" t="s">
        <v>644</v>
      </c>
      <c r="D651" s="44" t="s">
        <v>153</v>
      </c>
      <c r="E651" s="65" t="s">
        <v>1565</v>
      </c>
      <c r="F651" s="43" t="s">
        <v>2008</v>
      </c>
      <c r="G651" s="41" t="s">
        <v>299</v>
      </c>
      <c r="H651" s="44" t="s">
        <v>14</v>
      </c>
      <c r="I651" s="39" t="s">
        <v>473</v>
      </c>
      <c r="J651" s="41" t="s">
        <v>197</v>
      </c>
      <c r="K651" s="39" t="s">
        <v>804</v>
      </c>
      <c r="L651" s="45" t="s">
        <v>1871</v>
      </c>
      <c r="M651" s="44" t="s">
        <v>1872</v>
      </c>
      <c r="N651" s="44" t="s">
        <v>859</v>
      </c>
      <c r="O651" s="41"/>
      <c r="P651" s="151">
        <v>295</v>
      </c>
      <c r="Q651" s="151">
        <v>3</v>
      </c>
      <c r="R651" s="158" t="str">
        <f t="shared" si="28"/>
        <v>N/A</v>
      </c>
      <c r="S651" s="106" t="str">
        <f t="shared" si="29"/>
        <v>N/A</v>
      </c>
      <c r="T651" s="160"/>
      <c r="U651" s="21"/>
      <c r="V651" s="21"/>
      <c r="W651" s="21"/>
      <c r="X651" s="21"/>
      <c r="Y651" s="21"/>
      <c r="Z651" s="21"/>
      <c r="AA651" s="21"/>
      <c r="AB651" s="21"/>
      <c r="AC651" s="21"/>
      <c r="AD651" s="21"/>
      <c r="AE651" s="21"/>
      <c r="AF651" s="21"/>
      <c r="AG651" s="21"/>
      <c r="AH651" s="21"/>
      <c r="AI651" s="21"/>
    </row>
    <row r="652" spans="1:35">
      <c r="A652" s="41" t="s">
        <v>109</v>
      </c>
      <c r="B652" s="41">
        <v>2023</v>
      </c>
      <c r="C652" s="39" t="s">
        <v>644</v>
      </c>
      <c r="D652" s="44" t="s">
        <v>153</v>
      </c>
      <c r="E652" s="65" t="s">
        <v>1565</v>
      </c>
      <c r="F652" s="43" t="s">
        <v>2009</v>
      </c>
      <c r="G652" s="41" t="s">
        <v>1874</v>
      </c>
      <c r="H652" s="44" t="s">
        <v>14</v>
      </c>
      <c r="I652" s="39" t="s">
        <v>473</v>
      </c>
      <c r="J652" s="41" t="s">
        <v>197</v>
      </c>
      <c r="K652" s="39" t="s">
        <v>804</v>
      </c>
      <c r="L652" s="45" t="s">
        <v>1871</v>
      </c>
      <c r="M652" s="44" t="s">
        <v>1872</v>
      </c>
      <c r="N652" s="44" t="s">
        <v>859</v>
      </c>
      <c r="O652" s="41"/>
      <c r="P652" s="151">
        <v>1836</v>
      </c>
      <c r="Q652" s="151">
        <v>20</v>
      </c>
      <c r="R652" s="158" t="str">
        <f t="shared" si="28"/>
        <v>N/A</v>
      </c>
      <c r="S652" s="106" t="str">
        <f t="shared" si="29"/>
        <v>N/A</v>
      </c>
      <c r="T652" s="160"/>
      <c r="U652" s="21"/>
      <c r="V652" s="21"/>
      <c r="W652" s="21"/>
      <c r="X652" s="21"/>
      <c r="Y652" s="21"/>
      <c r="Z652" s="21"/>
      <c r="AA652" s="21"/>
      <c r="AB652" s="21"/>
      <c r="AC652" s="21"/>
      <c r="AD652" s="21"/>
      <c r="AE652" s="21"/>
      <c r="AF652" s="21"/>
      <c r="AG652" s="21"/>
      <c r="AH652" s="21"/>
      <c r="AI652" s="21"/>
    </row>
    <row r="653" spans="1:35">
      <c r="A653" s="41" t="s">
        <v>109</v>
      </c>
      <c r="B653" s="41">
        <v>2023</v>
      </c>
      <c r="C653" s="39" t="s">
        <v>644</v>
      </c>
      <c r="D653" s="44" t="s">
        <v>153</v>
      </c>
      <c r="E653" s="65" t="s">
        <v>1565</v>
      </c>
      <c r="F653" s="43" t="s">
        <v>2009</v>
      </c>
      <c r="G653" s="41" t="s">
        <v>301</v>
      </c>
      <c r="H653" s="44" t="s">
        <v>14</v>
      </c>
      <c r="I653" s="39" t="s">
        <v>473</v>
      </c>
      <c r="J653" s="41" t="s">
        <v>197</v>
      </c>
      <c r="K653" s="39" t="s">
        <v>804</v>
      </c>
      <c r="L653" s="45" t="s">
        <v>1871</v>
      </c>
      <c r="M653" s="44" t="s">
        <v>1872</v>
      </c>
      <c r="N653" s="44" t="s">
        <v>859</v>
      </c>
      <c r="O653" s="41"/>
      <c r="P653" s="151">
        <v>1836</v>
      </c>
      <c r="Q653" s="151">
        <v>20</v>
      </c>
      <c r="R653" s="158" t="str">
        <f t="shared" si="28"/>
        <v>N/A</v>
      </c>
      <c r="S653" s="106" t="str">
        <f t="shared" si="29"/>
        <v>N/A</v>
      </c>
      <c r="T653" s="160"/>
      <c r="U653" s="21"/>
      <c r="V653" s="21"/>
      <c r="W653" s="21"/>
      <c r="X653" s="21"/>
      <c r="Y653" s="21"/>
      <c r="Z653" s="21"/>
      <c r="AA653" s="21"/>
      <c r="AB653" s="21"/>
      <c r="AC653" s="21"/>
      <c r="AD653" s="21"/>
      <c r="AE653" s="21"/>
      <c r="AF653" s="21"/>
      <c r="AG653" s="21"/>
      <c r="AH653" s="21"/>
      <c r="AI653" s="21"/>
    </row>
    <row r="654" spans="1:35">
      <c r="A654" s="41" t="s">
        <v>109</v>
      </c>
      <c r="B654" s="41">
        <v>2023</v>
      </c>
      <c r="C654" s="39" t="s">
        <v>644</v>
      </c>
      <c r="D654" s="44" t="s">
        <v>153</v>
      </c>
      <c r="E654" s="65" t="s">
        <v>1565</v>
      </c>
      <c r="F654" s="43" t="s">
        <v>2009</v>
      </c>
      <c r="G654" s="41" t="s">
        <v>299</v>
      </c>
      <c r="H654" s="44" t="s">
        <v>14</v>
      </c>
      <c r="I654" s="39" t="s">
        <v>473</v>
      </c>
      <c r="J654" s="41" t="s">
        <v>197</v>
      </c>
      <c r="K654" s="39" t="s">
        <v>804</v>
      </c>
      <c r="L654" s="45" t="s">
        <v>1871</v>
      </c>
      <c r="M654" s="44" t="s">
        <v>1872</v>
      </c>
      <c r="N654" s="44" t="s">
        <v>859</v>
      </c>
      <c r="O654" s="41"/>
      <c r="P654" s="151">
        <v>1836</v>
      </c>
      <c r="Q654" s="151">
        <v>20</v>
      </c>
      <c r="R654" s="158" t="str">
        <f t="shared" si="28"/>
        <v>N/A</v>
      </c>
      <c r="S654" s="106" t="str">
        <f t="shared" si="29"/>
        <v>N/A</v>
      </c>
      <c r="T654" s="160"/>
      <c r="U654" s="21"/>
      <c r="V654" s="21"/>
      <c r="W654" s="21"/>
      <c r="X654" s="21"/>
      <c r="Y654" s="21"/>
      <c r="Z654" s="21"/>
      <c r="AA654" s="21"/>
      <c r="AB654" s="21"/>
      <c r="AC654" s="21"/>
      <c r="AD654" s="21"/>
      <c r="AE654" s="21"/>
      <c r="AF654" s="21"/>
      <c r="AG654" s="21"/>
      <c r="AH654" s="21"/>
      <c r="AI654" s="21"/>
    </row>
    <row r="655" spans="1:35">
      <c r="A655" s="41" t="s">
        <v>109</v>
      </c>
      <c r="B655" s="41">
        <v>2023</v>
      </c>
      <c r="C655" s="39" t="s">
        <v>644</v>
      </c>
      <c r="D655" s="44" t="s">
        <v>153</v>
      </c>
      <c r="E655" s="65" t="s">
        <v>1565</v>
      </c>
      <c r="F655" s="43" t="s">
        <v>2010</v>
      </c>
      <c r="G655" s="41" t="s">
        <v>1874</v>
      </c>
      <c r="H655" s="44" t="s">
        <v>14</v>
      </c>
      <c r="I655" s="39" t="s">
        <v>473</v>
      </c>
      <c r="J655" s="41" t="s">
        <v>197</v>
      </c>
      <c r="K655" s="39" t="s">
        <v>804</v>
      </c>
      <c r="L655" s="45" t="s">
        <v>1871</v>
      </c>
      <c r="M655" s="44" t="s">
        <v>1872</v>
      </c>
      <c r="N655" s="44" t="s">
        <v>859</v>
      </c>
      <c r="O655" s="41"/>
      <c r="P655" s="151">
        <v>883</v>
      </c>
      <c r="Q655" s="151">
        <v>10</v>
      </c>
      <c r="R655" s="158" t="str">
        <f t="shared" si="28"/>
        <v>N/A</v>
      </c>
      <c r="S655" s="106" t="str">
        <f t="shared" si="29"/>
        <v>N/A</v>
      </c>
      <c r="T655" s="160"/>
      <c r="U655" s="21"/>
      <c r="V655" s="21"/>
      <c r="W655" s="21"/>
      <c r="X655" s="21"/>
      <c r="Y655" s="21"/>
      <c r="Z655" s="21"/>
      <c r="AA655" s="21"/>
      <c r="AB655" s="21"/>
      <c r="AC655" s="21"/>
      <c r="AD655" s="21"/>
      <c r="AE655" s="21"/>
      <c r="AF655" s="21"/>
      <c r="AG655" s="21"/>
      <c r="AH655" s="21"/>
      <c r="AI655" s="21"/>
    </row>
    <row r="656" spans="1:35">
      <c r="A656" s="41" t="s">
        <v>109</v>
      </c>
      <c r="B656" s="41">
        <v>2023</v>
      </c>
      <c r="C656" s="39" t="s">
        <v>644</v>
      </c>
      <c r="D656" s="44" t="s">
        <v>153</v>
      </c>
      <c r="E656" s="65" t="s">
        <v>1565</v>
      </c>
      <c r="F656" s="43" t="s">
        <v>2010</v>
      </c>
      <c r="G656" s="41" t="s">
        <v>301</v>
      </c>
      <c r="H656" s="44" t="s">
        <v>14</v>
      </c>
      <c r="I656" s="39" t="s">
        <v>473</v>
      </c>
      <c r="J656" s="41" t="s">
        <v>197</v>
      </c>
      <c r="K656" s="39" t="s">
        <v>804</v>
      </c>
      <c r="L656" s="45" t="s">
        <v>1871</v>
      </c>
      <c r="M656" s="44" t="s">
        <v>1872</v>
      </c>
      <c r="N656" s="44" t="s">
        <v>859</v>
      </c>
      <c r="O656" s="41"/>
      <c r="P656" s="151">
        <v>883</v>
      </c>
      <c r="Q656" s="151">
        <v>10</v>
      </c>
      <c r="R656" s="158" t="str">
        <f t="shared" si="28"/>
        <v>N/A</v>
      </c>
      <c r="S656" s="106" t="str">
        <f t="shared" si="29"/>
        <v>N/A</v>
      </c>
      <c r="T656" s="160"/>
      <c r="U656" s="21"/>
      <c r="V656" s="21"/>
      <c r="W656" s="21"/>
      <c r="X656" s="21"/>
      <c r="Y656" s="21"/>
      <c r="Z656" s="21"/>
      <c r="AA656" s="21"/>
      <c r="AB656" s="21"/>
      <c r="AC656" s="21"/>
      <c r="AD656" s="21"/>
      <c r="AE656" s="21"/>
      <c r="AF656" s="21"/>
      <c r="AG656" s="21"/>
      <c r="AH656" s="21"/>
      <c r="AI656" s="21"/>
    </row>
    <row r="657" spans="1:35">
      <c r="A657" s="41" t="s">
        <v>109</v>
      </c>
      <c r="B657" s="41">
        <v>2023</v>
      </c>
      <c r="C657" s="39" t="s">
        <v>644</v>
      </c>
      <c r="D657" s="44" t="s">
        <v>153</v>
      </c>
      <c r="E657" s="65" t="s">
        <v>1565</v>
      </c>
      <c r="F657" s="43" t="s">
        <v>2010</v>
      </c>
      <c r="G657" s="41" t="s">
        <v>299</v>
      </c>
      <c r="H657" s="44" t="s">
        <v>14</v>
      </c>
      <c r="I657" s="39" t="s">
        <v>473</v>
      </c>
      <c r="J657" s="41" t="s">
        <v>197</v>
      </c>
      <c r="K657" s="39" t="s">
        <v>804</v>
      </c>
      <c r="L657" s="45" t="s">
        <v>1871</v>
      </c>
      <c r="M657" s="44" t="s">
        <v>1872</v>
      </c>
      <c r="N657" s="44" t="s">
        <v>859</v>
      </c>
      <c r="O657" s="41"/>
      <c r="P657" s="151">
        <v>883</v>
      </c>
      <c r="Q657" s="151">
        <v>10</v>
      </c>
      <c r="R657" s="158" t="str">
        <f t="shared" si="28"/>
        <v>N/A</v>
      </c>
      <c r="S657" s="106" t="str">
        <f t="shared" si="29"/>
        <v>N/A</v>
      </c>
      <c r="T657" s="160"/>
      <c r="U657" s="21"/>
      <c r="V657" s="21"/>
      <c r="W657" s="21"/>
      <c r="X657" s="21"/>
      <c r="Y657" s="21"/>
      <c r="Z657" s="21"/>
      <c r="AA657" s="21"/>
      <c r="AB657" s="21"/>
      <c r="AC657" s="21"/>
      <c r="AD657" s="21"/>
      <c r="AE657" s="21"/>
      <c r="AF657" s="21"/>
      <c r="AG657" s="21"/>
      <c r="AH657" s="21"/>
      <c r="AI657" s="21"/>
    </row>
    <row r="658" spans="1:35">
      <c r="A658" s="41" t="s">
        <v>109</v>
      </c>
      <c r="B658" s="41">
        <v>2023</v>
      </c>
      <c r="C658" s="39" t="s">
        <v>644</v>
      </c>
      <c r="D658" s="44" t="s">
        <v>153</v>
      </c>
      <c r="E658" s="65" t="s">
        <v>1482</v>
      </c>
      <c r="F658" s="43" t="s">
        <v>2005</v>
      </c>
      <c r="G658" s="41" t="s">
        <v>1874</v>
      </c>
      <c r="H658" s="44" t="s">
        <v>14</v>
      </c>
      <c r="I658" s="39" t="s">
        <v>473</v>
      </c>
      <c r="J658" s="41" t="s">
        <v>197</v>
      </c>
      <c r="K658" s="39" t="s">
        <v>804</v>
      </c>
      <c r="L658" s="45" t="s">
        <v>1871</v>
      </c>
      <c r="M658" s="44" t="s">
        <v>1872</v>
      </c>
      <c r="N658" s="44" t="s">
        <v>859</v>
      </c>
      <c r="O658" s="41"/>
      <c r="P658" s="151">
        <v>79</v>
      </c>
      <c r="Q658" s="151">
        <v>11</v>
      </c>
      <c r="R658" s="158" t="str">
        <f t="shared" si="28"/>
        <v>N/A</v>
      </c>
      <c r="S658" s="106" t="str">
        <f t="shared" si="29"/>
        <v>N/A</v>
      </c>
      <c r="T658" s="160"/>
      <c r="U658" s="21"/>
      <c r="V658" s="21"/>
      <c r="W658" s="21"/>
      <c r="X658" s="21"/>
      <c r="Y658" s="21"/>
      <c r="Z658" s="21"/>
      <c r="AA658" s="21"/>
      <c r="AB658" s="21"/>
      <c r="AC658" s="21"/>
      <c r="AD658" s="21"/>
      <c r="AE658" s="21"/>
      <c r="AF658" s="21"/>
      <c r="AG658" s="21"/>
      <c r="AH658" s="21"/>
      <c r="AI658" s="21"/>
    </row>
    <row r="659" spans="1:35">
      <c r="A659" s="41" t="s">
        <v>109</v>
      </c>
      <c r="B659" s="41">
        <v>2023</v>
      </c>
      <c r="C659" s="39" t="s">
        <v>644</v>
      </c>
      <c r="D659" s="44" t="s">
        <v>153</v>
      </c>
      <c r="E659" s="65" t="s">
        <v>1482</v>
      </c>
      <c r="F659" s="43" t="s">
        <v>2005</v>
      </c>
      <c r="G659" s="41" t="s">
        <v>301</v>
      </c>
      <c r="H659" s="44" t="s">
        <v>14</v>
      </c>
      <c r="I659" s="39" t="s">
        <v>473</v>
      </c>
      <c r="J659" s="41" t="s">
        <v>197</v>
      </c>
      <c r="K659" s="39" t="s">
        <v>804</v>
      </c>
      <c r="L659" s="45" t="s">
        <v>1871</v>
      </c>
      <c r="M659" s="44" t="s">
        <v>1872</v>
      </c>
      <c r="N659" s="44" t="s">
        <v>859</v>
      </c>
      <c r="O659" s="41"/>
      <c r="P659" s="151">
        <v>79</v>
      </c>
      <c r="Q659" s="151">
        <v>11</v>
      </c>
      <c r="R659" s="158" t="str">
        <f t="shared" si="28"/>
        <v>N/A</v>
      </c>
      <c r="S659" s="106" t="str">
        <f t="shared" si="29"/>
        <v>N/A</v>
      </c>
      <c r="T659" s="160"/>
      <c r="U659" s="21"/>
      <c r="V659" s="21"/>
      <c r="W659" s="21"/>
      <c r="X659" s="21"/>
      <c r="Y659" s="21"/>
      <c r="Z659" s="21"/>
      <c r="AA659" s="21"/>
      <c r="AB659" s="21"/>
      <c r="AC659" s="21"/>
      <c r="AD659" s="21"/>
      <c r="AE659" s="21"/>
      <c r="AF659" s="21"/>
      <c r="AG659" s="21"/>
      <c r="AH659" s="21"/>
      <c r="AI659" s="21"/>
    </row>
    <row r="660" spans="1:35">
      <c r="A660" s="41" t="s">
        <v>109</v>
      </c>
      <c r="B660" s="41">
        <v>2023</v>
      </c>
      <c r="C660" s="39" t="s">
        <v>644</v>
      </c>
      <c r="D660" s="44" t="s">
        <v>153</v>
      </c>
      <c r="E660" s="65" t="s">
        <v>1482</v>
      </c>
      <c r="F660" s="43" t="s">
        <v>2005</v>
      </c>
      <c r="G660" s="41" t="s">
        <v>299</v>
      </c>
      <c r="H660" s="44" t="s">
        <v>14</v>
      </c>
      <c r="I660" s="39" t="s">
        <v>473</v>
      </c>
      <c r="J660" s="41" t="s">
        <v>197</v>
      </c>
      <c r="K660" s="39" t="s">
        <v>804</v>
      </c>
      <c r="L660" s="45" t="s">
        <v>1871</v>
      </c>
      <c r="M660" s="44" t="s">
        <v>1872</v>
      </c>
      <c r="N660" s="44" t="s">
        <v>859</v>
      </c>
      <c r="O660" s="41"/>
      <c r="P660" s="151">
        <v>79</v>
      </c>
      <c r="Q660" s="151">
        <v>11</v>
      </c>
      <c r="R660" s="158" t="str">
        <f t="shared" si="28"/>
        <v>N/A</v>
      </c>
      <c r="S660" s="106" t="str">
        <f t="shared" si="29"/>
        <v>N/A</v>
      </c>
      <c r="T660" s="160"/>
      <c r="U660" s="21"/>
      <c r="V660" s="21"/>
      <c r="W660" s="21"/>
      <c r="X660" s="21"/>
      <c r="Y660" s="21"/>
      <c r="Z660" s="21"/>
      <c r="AA660" s="21"/>
      <c r="AB660" s="21"/>
      <c r="AC660" s="21"/>
      <c r="AD660" s="21"/>
      <c r="AE660" s="21"/>
      <c r="AF660" s="21"/>
      <c r="AG660" s="21"/>
      <c r="AH660" s="21"/>
      <c r="AI660" s="21"/>
    </row>
    <row r="661" spans="1:35">
      <c r="A661" s="41" t="s">
        <v>109</v>
      </c>
      <c r="B661" s="41">
        <v>2023</v>
      </c>
      <c r="C661" s="39" t="s">
        <v>644</v>
      </c>
      <c r="D661" s="44" t="s">
        <v>153</v>
      </c>
      <c r="E661" s="65" t="s">
        <v>1482</v>
      </c>
      <c r="F661" s="43" t="s">
        <v>2008</v>
      </c>
      <c r="G661" s="41" t="s">
        <v>1874</v>
      </c>
      <c r="H661" s="44" t="s">
        <v>14</v>
      </c>
      <c r="I661" s="39" t="s">
        <v>473</v>
      </c>
      <c r="J661" s="41" t="s">
        <v>197</v>
      </c>
      <c r="K661" s="39" t="s">
        <v>804</v>
      </c>
      <c r="L661" s="45" t="s">
        <v>1871</v>
      </c>
      <c r="M661" s="44" t="s">
        <v>1872</v>
      </c>
      <c r="N661" s="44" t="s">
        <v>859</v>
      </c>
      <c r="O661" s="41"/>
      <c r="P661" s="151">
        <v>9</v>
      </c>
      <c r="Q661" s="151">
        <v>2</v>
      </c>
      <c r="R661" s="158" t="str">
        <f t="shared" si="28"/>
        <v>N/A</v>
      </c>
      <c r="S661" s="106" t="str">
        <f t="shared" si="29"/>
        <v>N/A</v>
      </c>
      <c r="T661" s="160"/>
      <c r="U661" s="21"/>
      <c r="V661" s="21"/>
      <c r="W661" s="21"/>
      <c r="X661" s="21"/>
      <c r="Y661" s="21"/>
      <c r="Z661" s="21"/>
      <c r="AA661" s="21"/>
      <c r="AB661" s="21"/>
      <c r="AC661" s="21"/>
      <c r="AD661" s="21"/>
      <c r="AE661" s="21"/>
      <c r="AF661" s="21"/>
      <c r="AG661" s="21"/>
      <c r="AH661" s="21"/>
      <c r="AI661" s="21"/>
    </row>
    <row r="662" spans="1:35">
      <c r="A662" s="41" t="s">
        <v>109</v>
      </c>
      <c r="B662" s="41">
        <v>2023</v>
      </c>
      <c r="C662" s="39" t="s">
        <v>644</v>
      </c>
      <c r="D662" s="44" t="s">
        <v>153</v>
      </c>
      <c r="E662" s="65" t="s">
        <v>1482</v>
      </c>
      <c r="F662" s="43" t="s">
        <v>2008</v>
      </c>
      <c r="G662" s="41" t="s">
        <v>301</v>
      </c>
      <c r="H662" s="44" t="s">
        <v>14</v>
      </c>
      <c r="I662" s="39" t="s">
        <v>473</v>
      </c>
      <c r="J662" s="41" t="s">
        <v>197</v>
      </c>
      <c r="K662" s="39" t="s">
        <v>804</v>
      </c>
      <c r="L662" s="45" t="s">
        <v>1871</v>
      </c>
      <c r="M662" s="44" t="s">
        <v>1872</v>
      </c>
      <c r="N662" s="44" t="s">
        <v>859</v>
      </c>
      <c r="O662" s="41"/>
      <c r="P662" s="151">
        <v>9</v>
      </c>
      <c r="Q662" s="151">
        <v>2</v>
      </c>
      <c r="R662" s="158" t="str">
        <f t="shared" si="28"/>
        <v>N/A</v>
      </c>
      <c r="S662" s="106" t="str">
        <f t="shared" si="29"/>
        <v>N/A</v>
      </c>
      <c r="T662" s="160"/>
      <c r="U662" s="21"/>
      <c r="V662" s="21"/>
      <c r="W662" s="21"/>
      <c r="X662" s="21"/>
      <c r="Y662" s="21"/>
      <c r="Z662" s="21"/>
      <c r="AA662" s="21"/>
      <c r="AB662" s="21"/>
      <c r="AC662" s="21"/>
      <c r="AD662" s="21"/>
      <c r="AE662" s="21"/>
      <c r="AF662" s="21"/>
      <c r="AG662" s="21"/>
      <c r="AH662" s="21"/>
      <c r="AI662" s="21"/>
    </row>
    <row r="663" spans="1:35">
      <c r="A663" s="41" t="s">
        <v>109</v>
      </c>
      <c r="B663" s="41">
        <v>2023</v>
      </c>
      <c r="C663" s="39" t="s">
        <v>644</v>
      </c>
      <c r="D663" s="44" t="s">
        <v>153</v>
      </c>
      <c r="E663" s="65" t="s">
        <v>1482</v>
      </c>
      <c r="F663" s="43" t="s">
        <v>2008</v>
      </c>
      <c r="G663" s="41" t="s">
        <v>299</v>
      </c>
      <c r="H663" s="44" t="s">
        <v>14</v>
      </c>
      <c r="I663" s="39" t="s">
        <v>473</v>
      </c>
      <c r="J663" s="41" t="s">
        <v>197</v>
      </c>
      <c r="K663" s="39" t="s">
        <v>804</v>
      </c>
      <c r="L663" s="45" t="s">
        <v>1871</v>
      </c>
      <c r="M663" s="44" t="s">
        <v>1872</v>
      </c>
      <c r="N663" s="44" t="s">
        <v>859</v>
      </c>
      <c r="O663" s="41"/>
      <c r="P663" s="151">
        <v>9</v>
      </c>
      <c r="Q663" s="151">
        <v>2</v>
      </c>
      <c r="R663" s="158" t="str">
        <f t="shared" si="28"/>
        <v>N/A</v>
      </c>
      <c r="S663" s="106" t="str">
        <f t="shared" si="29"/>
        <v>N/A</v>
      </c>
      <c r="T663" s="160"/>
      <c r="U663" s="21"/>
      <c r="V663" s="21"/>
      <c r="W663" s="21"/>
      <c r="X663" s="21"/>
      <c r="Y663" s="21"/>
      <c r="Z663" s="21"/>
      <c r="AA663" s="21"/>
      <c r="AB663" s="21"/>
      <c r="AC663" s="21"/>
      <c r="AD663" s="21"/>
      <c r="AE663" s="21"/>
      <c r="AF663" s="21"/>
      <c r="AG663" s="21"/>
      <c r="AH663" s="21"/>
      <c r="AI663" s="21"/>
    </row>
    <row r="664" spans="1:35">
      <c r="A664" s="41" t="s">
        <v>109</v>
      </c>
      <c r="B664" s="41">
        <v>2023</v>
      </c>
      <c r="C664" s="39" t="s">
        <v>644</v>
      </c>
      <c r="D664" s="44" t="s">
        <v>153</v>
      </c>
      <c r="E664" s="65" t="s">
        <v>1482</v>
      </c>
      <c r="F664" s="43" t="s">
        <v>2009</v>
      </c>
      <c r="G664" s="41" t="s">
        <v>1874</v>
      </c>
      <c r="H664" s="44" t="s">
        <v>14</v>
      </c>
      <c r="I664" s="39" t="s">
        <v>473</v>
      </c>
      <c r="J664" s="41" t="s">
        <v>197</v>
      </c>
      <c r="K664" s="39" t="s">
        <v>804</v>
      </c>
      <c r="L664" s="45" t="s">
        <v>1871</v>
      </c>
      <c r="M664" s="44" t="s">
        <v>1872</v>
      </c>
      <c r="N664" s="44" t="s">
        <v>859</v>
      </c>
      <c r="O664" s="41"/>
      <c r="P664" s="151">
        <v>433</v>
      </c>
      <c r="Q664" s="151">
        <v>25</v>
      </c>
      <c r="R664" s="158" t="str">
        <f t="shared" si="28"/>
        <v>N/A</v>
      </c>
      <c r="S664" s="106" t="str">
        <f t="shared" si="29"/>
        <v>N/A</v>
      </c>
      <c r="T664" s="160"/>
      <c r="U664" s="21"/>
      <c r="V664" s="21"/>
      <c r="W664" s="21"/>
      <c r="X664" s="21"/>
      <c r="Y664" s="21"/>
      <c r="Z664" s="21"/>
      <c r="AA664" s="21"/>
      <c r="AB664" s="21"/>
      <c r="AC664" s="21"/>
      <c r="AD664" s="21"/>
      <c r="AE664" s="21"/>
      <c r="AF664" s="21"/>
      <c r="AG664" s="21"/>
      <c r="AH664" s="21"/>
      <c r="AI664" s="21"/>
    </row>
    <row r="665" spans="1:35">
      <c r="A665" s="41" t="s">
        <v>109</v>
      </c>
      <c r="B665" s="41">
        <v>2023</v>
      </c>
      <c r="C665" s="39" t="s">
        <v>644</v>
      </c>
      <c r="D665" s="44" t="s">
        <v>153</v>
      </c>
      <c r="E665" s="65" t="s">
        <v>1482</v>
      </c>
      <c r="F665" s="43" t="s">
        <v>2009</v>
      </c>
      <c r="G665" s="41" t="s">
        <v>301</v>
      </c>
      <c r="H665" s="44" t="s">
        <v>14</v>
      </c>
      <c r="I665" s="39" t="s">
        <v>473</v>
      </c>
      <c r="J665" s="41" t="s">
        <v>197</v>
      </c>
      <c r="K665" s="39" t="s">
        <v>804</v>
      </c>
      <c r="L665" s="45" t="s">
        <v>1871</v>
      </c>
      <c r="M665" s="44" t="s">
        <v>1872</v>
      </c>
      <c r="N665" s="44" t="s">
        <v>859</v>
      </c>
      <c r="O665" s="41"/>
      <c r="P665" s="151">
        <v>433</v>
      </c>
      <c r="Q665" s="151">
        <v>25</v>
      </c>
      <c r="R665" s="158" t="str">
        <f t="shared" si="28"/>
        <v>N/A</v>
      </c>
      <c r="S665" s="106" t="str">
        <f t="shared" si="29"/>
        <v>N/A</v>
      </c>
      <c r="T665" s="160"/>
      <c r="U665" s="21"/>
      <c r="V665" s="21"/>
      <c r="W665" s="21"/>
      <c r="X665" s="21"/>
      <c r="Y665" s="21"/>
      <c r="Z665" s="21"/>
      <c r="AA665" s="21"/>
      <c r="AB665" s="21"/>
      <c r="AC665" s="21"/>
      <c r="AD665" s="21"/>
      <c r="AE665" s="21"/>
      <c r="AF665" s="21"/>
      <c r="AG665" s="21"/>
      <c r="AH665" s="21"/>
      <c r="AI665" s="21"/>
    </row>
    <row r="666" spans="1:35">
      <c r="A666" s="41" t="s">
        <v>109</v>
      </c>
      <c r="B666" s="41">
        <v>2023</v>
      </c>
      <c r="C666" s="39" t="s">
        <v>644</v>
      </c>
      <c r="D666" s="44" t="s">
        <v>153</v>
      </c>
      <c r="E666" s="65" t="s">
        <v>1482</v>
      </c>
      <c r="F666" s="43" t="s">
        <v>2009</v>
      </c>
      <c r="G666" s="41" t="s">
        <v>299</v>
      </c>
      <c r="H666" s="44" t="s">
        <v>14</v>
      </c>
      <c r="I666" s="39" t="s">
        <v>473</v>
      </c>
      <c r="J666" s="41" t="s">
        <v>197</v>
      </c>
      <c r="K666" s="39" t="s">
        <v>804</v>
      </c>
      <c r="L666" s="45" t="s">
        <v>1871</v>
      </c>
      <c r="M666" s="44" t="s">
        <v>1872</v>
      </c>
      <c r="N666" s="44" t="s">
        <v>859</v>
      </c>
      <c r="O666" s="41"/>
      <c r="P666" s="151">
        <v>433</v>
      </c>
      <c r="Q666" s="151">
        <v>25</v>
      </c>
      <c r="R666" s="158" t="str">
        <f t="shared" si="28"/>
        <v>N/A</v>
      </c>
      <c r="S666" s="106" t="str">
        <f t="shared" si="29"/>
        <v>N/A</v>
      </c>
      <c r="T666" s="160"/>
      <c r="U666" s="21"/>
      <c r="V666" s="21"/>
      <c r="W666" s="21"/>
      <c r="X666" s="21"/>
      <c r="Y666" s="21"/>
      <c r="Z666" s="21"/>
      <c r="AA666" s="21"/>
      <c r="AB666" s="21"/>
      <c r="AC666" s="21"/>
      <c r="AD666" s="21"/>
      <c r="AE666" s="21"/>
      <c r="AF666" s="21"/>
      <c r="AG666" s="21"/>
      <c r="AH666" s="21"/>
      <c r="AI666" s="21"/>
    </row>
    <row r="667" spans="1:35">
      <c r="A667" s="41" t="s">
        <v>109</v>
      </c>
      <c r="B667" s="41">
        <v>2023</v>
      </c>
      <c r="C667" s="39" t="s">
        <v>644</v>
      </c>
      <c r="D667" s="44" t="s">
        <v>153</v>
      </c>
      <c r="E667" s="65" t="s">
        <v>1482</v>
      </c>
      <c r="F667" s="43" t="s">
        <v>2010</v>
      </c>
      <c r="G667" s="41" t="s">
        <v>1874</v>
      </c>
      <c r="H667" s="44" t="s">
        <v>14</v>
      </c>
      <c r="I667" s="39" t="s">
        <v>473</v>
      </c>
      <c r="J667" s="41" t="s">
        <v>197</v>
      </c>
      <c r="K667" s="39" t="s">
        <v>804</v>
      </c>
      <c r="L667" s="45" t="s">
        <v>1871</v>
      </c>
      <c r="M667" s="44" t="s">
        <v>1872</v>
      </c>
      <c r="N667" s="44" t="s">
        <v>859</v>
      </c>
      <c r="O667" s="41"/>
      <c r="P667" s="151">
        <v>1159</v>
      </c>
      <c r="Q667" s="151">
        <v>25</v>
      </c>
      <c r="R667" s="158" t="str">
        <f t="shared" si="28"/>
        <v>N/A</v>
      </c>
      <c r="S667" s="106" t="str">
        <f t="shared" si="29"/>
        <v>N/A</v>
      </c>
      <c r="T667" s="160"/>
      <c r="U667" s="21"/>
      <c r="V667" s="21"/>
      <c r="W667" s="21"/>
      <c r="X667" s="21"/>
      <c r="Y667" s="21"/>
      <c r="Z667" s="21"/>
      <c r="AA667" s="21"/>
      <c r="AB667" s="21"/>
      <c r="AC667" s="21"/>
      <c r="AD667" s="21"/>
      <c r="AE667" s="21"/>
      <c r="AF667" s="21"/>
      <c r="AG667" s="21"/>
      <c r="AH667" s="21"/>
      <c r="AI667" s="21"/>
    </row>
    <row r="668" spans="1:35">
      <c r="A668" s="41" t="s">
        <v>109</v>
      </c>
      <c r="B668" s="41">
        <v>2023</v>
      </c>
      <c r="C668" s="39" t="s">
        <v>644</v>
      </c>
      <c r="D668" s="44" t="s">
        <v>153</v>
      </c>
      <c r="E668" s="65" t="s">
        <v>1482</v>
      </c>
      <c r="F668" s="43" t="s">
        <v>2010</v>
      </c>
      <c r="G668" s="41" t="s">
        <v>301</v>
      </c>
      <c r="H668" s="44" t="s">
        <v>14</v>
      </c>
      <c r="I668" s="39" t="s">
        <v>473</v>
      </c>
      <c r="J668" s="41" t="s">
        <v>197</v>
      </c>
      <c r="K668" s="39" t="s">
        <v>804</v>
      </c>
      <c r="L668" s="45" t="s">
        <v>1871</v>
      </c>
      <c r="M668" s="44" t="s">
        <v>1872</v>
      </c>
      <c r="N668" s="44" t="s">
        <v>859</v>
      </c>
      <c r="O668" s="41"/>
      <c r="P668" s="151">
        <v>1161</v>
      </c>
      <c r="Q668" s="151">
        <v>25</v>
      </c>
      <c r="R668" s="158" t="str">
        <f t="shared" si="28"/>
        <v>N/A</v>
      </c>
      <c r="S668" s="106" t="str">
        <f t="shared" si="29"/>
        <v>N/A</v>
      </c>
      <c r="T668" s="160"/>
      <c r="U668" s="21"/>
      <c r="V668" s="21"/>
      <c r="W668" s="21"/>
      <c r="X668" s="21"/>
      <c r="Y668" s="21"/>
      <c r="Z668" s="21"/>
      <c r="AA668" s="21"/>
      <c r="AB668" s="21"/>
      <c r="AC668" s="21"/>
      <c r="AD668" s="21"/>
      <c r="AE668" s="21"/>
      <c r="AF668" s="21"/>
      <c r="AG668" s="21"/>
      <c r="AH668" s="21"/>
      <c r="AI668" s="21"/>
    </row>
    <row r="669" spans="1:35">
      <c r="A669" s="41" t="s">
        <v>109</v>
      </c>
      <c r="B669" s="41">
        <v>2023</v>
      </c>
      <c r="C669" s="39" t="s">
        <v>644</v>
      </c>
      <c r="D669" s="44" t="s">
        <v>153</v>
      </c>
      <c r="E669" s="65" t="s">
        <v>1482</v>
      </c>
      <c r="F669" s="43" t="s">
        <v>2010</v>
      </c>
      <c r="G669" s="41" t="s">
        <v>299</v>
      </c>
      <c r="H669" s="44" t="s">
        <v>14</v>
      </c>
      <c r="I669" s="39" t="s">
        <v>473</v>
      </c>
      <c r="J669" s="41" t="s">
        <v>197</v>
      </c>
      <c r="K669" s="39" t="s">
        <v>804</v>
      </c>
      <c r="L669" s="45" t="s">
        <v>1871</v>
      </c>
      <c r="M669" s="44" t="s">
        <v>1872</v>
      </c>
      <c r="N669" s="44" t="s">
        <v>859</v>
      </c>
      <c r="O669" s="41"/>
      <c r="P669" s="151">
        <v>871</v>
      </c>
      <c r="Q669" s="151">
        <v>25</v>
      </c>
      <c r="R669" s="158" t="str">
        <f t="shared" si="28"/>
        <v>N/A</v>
      </c>
      <c r="S669" s="106" t="str">
        <f t="shared" si="29"/>
        <v>N/A</v>
      </c>
      <c r="T669" s="160"/>
      <c r="U669" s="21"/>
      <c r="V669" s="21"/>
      <c r="W669" s="21"/>
      <c r="X669" s="21"/>
      <c r="Y669" s="21"/>
      <c r="Z669" s="21"/>
      <c r="AA669" s="21"/>
      <c r="AB669" s="21"/>
      <c r="AC669" s="21"/>
      <c r="AD669" s="21"/>
      <c r="AE669" s="21"/>
      <c r="AF669" s="21"/>
      <c r="AG669" s="21"/>
      <c r="AH669" s="21"/>
      <c r="AI669" s="21"/>
    </row>
    <row r="670" spans="1:35">
      <c r="A670" s="41" t="s">
        <v>109</v>
      </c>
      <c r="B670" s="41">
        <v>2023</v>
      </c>
      <c r="C670" s="39" t="s">
        <v>644</v>
      </c>
      <c r="D670" s="44" t="s">
        <v>153</v>
      </c>
      <c r="E670" s="65" t="s">
        <v>1491</v>
      </c>
      <c r="F670" s="43" t="s">
        <v>2005</v>
      </c>
      <c r="G670" s="41" t="s">
        <v>1874</v>
      </c>
      <c r="H670" s="44" t="s">
        <v>14</v>
      </c>
      <c r="I670" s="39" t="s">
        <v>473</v>
      </c>
      <c r="J670" s="41" t="s">
        <v>197</v>
      </c>
      <c r="K670" s="39" t="s">
        <v>804</v>
      </c>
      <c r="L670" s="45" t="s">
        <v>1871</v>
      </c>
      <c r="M670" s="44" t="s">
        <v>1872</v>
      </c>
      <c r="N670" s="44" t="s">
        <v>859</v>
      </c>
      <c r="O670" s="41"/>
      <c r="P670" s="151">
        <v>2964</v>
      </c>
      <c r="Q670" s="151">
        <v>37</v>
      </c>
      <c r="R670" s="158" t="str">
        <f t="shared" si="28"/>
        <v>N/A</v>
      </c>
      <c r="S670" s="106" t="str">
        <f t="shared" si="29"/>
        <v>N/A</v>
      </c>
      <c r="T670" s="160"/>
      <c r="U670" s="21"/>
      <c r="V670" s="21"/>
      <c r="W670" s="21"/>
      <c r="X670" s="21"/>
      <c r="Y670" s="21"/>
      <c r="Z670" s="21"/>
      <c r="AA670" s="21"/>
      <c r="AB670" s="21"/>
      <c r="AC670" s="21"/>
      <c r="AD670" s="21"/>
      <c r="AE670" s="21"/>
      <c r="AF670" s="21"/>
      <c r="AG670" s="21"/>
      <c r="AH670" s="21"/>
      <c r="AI670" s="21"/>
    </row>
    <row r="671" spans="1:35">
      <c r="A671" s="41" t="s">
        <v>109</v>
      </c>
      <c r="B671" s="41">
        <v>2023</v>
      </c>
      <c r="C671" s="39" t="s">
        <v>644</v>
      </c>
      <c r="D671" s="44" t="s">
        <v>153</v>
      </c>
      <c r="E671" s="65" t="s">
        <v>1491</v>
      </c>
      <c r="F671" s="43" t="s">
        <v>2005</v>
      </c>
      <c r="G671" s="41" t="s">
        <v>301</v>
      </c>
      <c r="H671" s="44" t="s">
        <v>14</v>
      </c>
      <c r="I671" s="39" t="s">
        <v>473</v>
      </c>
      <c r="J671" s="41" t="s">
        <v>197</v>
      </c>
      <c r="K671" s="39" t="s">
        <v>804</v>
      </c>
      <c r="L671" s="45" t="s">
        <v>1871</v>
      </c>
      <c r="M671" s="44" t="s">
        <v>1872</v>
      </c>
      <c r="N671" s="44" t="s">
        <v>859</v>
      </c>
      <c r="O671" s="41"/>
      <c r="P671" s="151">
        <v>2964</v>
      </c>
      <c r="Q671" s="151">
        <v>37</v>
      </c>
      <c r="R671" s="158" t="str">
        <f t="shared" si="28"/>
        <v>N/A</v>
      </c>
      <c r="S671" s="106" t="str">
        <f t="shared" si="29"/>
        <v>N/A</v>
      </c>
      <c r="T671" s="160"/>
      <c r="U671" s="21"/>
      <c r="V671" s="21"/>
      <c r="W671" s="21"/>
      <c r="X671" s="21"/>
      <c r="Y671" s="21"/>
      <c r="Z671" s="21"/>
      <c r="AA671" s="21"/>
      <c r="AB671" s="21"/>
      <c r="AC671" s="21"/>
      <c r="AD671" s="21"/>
      <c r="AE671" s="21"/>
      <c r="AF671" s="21"/>
      <c r="AG671" s="21"/>
      <c r="AH671" s="21"/>
      <c r="AI671" s="21"/>
    </row>
    <row r="672" spans="1:35">
      <c r="A672" s="41" t="s">
        <v>109</v>
      </c>
      <c r="B672" s="41">
        <v>2023</v>
      </c>
      <c r="C672" s="39" t="s">
        <v>644</v>
      </c>
      <c r="D672" s="44" t="s">
        <v>153</v>
      </c>
      <c r="E672" s="65" t="s">
        <v>1491</v>
      </c>
      <c r="F672" s="43" t="s">
        <v>2005</v>
      </c>
      <c r="G672" s="41" t="s">
        <v>299</v>
      </c>
      <c r="H672" s="44" t="s">
        <v>14</v>
      </c>
      <c r="I672" s="39" t="s">
        <v>473</v>
      </c>
      <c r="J672" s="41" t="s">
        <v>197</v>
      </c>
      <c r="K672" s="39" t="s">
        <v>804</v>
      </c>
      <c r="L672" s="45" t="s">
        <v>1871</v>
      </c>
      <c r="M672" s="44" t="s">
        <v>1872</v>
      </c>
      <c r="N672" s="44" t="s">
        <v>859</v>
      </c>
      <c r="O672" s="41"/>
      <c r="P672" s="151">
        <v>2964</v>
      </c>
      <c r="Q672" s="151">
        <v>37</v>
      </c>
      <c r="R672" s="158" t="str">
        <f t="shared" si="28"/>
        <v>N/A</v>
      </c>
      <c r="S672" s="106" t="str">
        <f t="shared" si="29"/>
        <v>N/A</v>
      </c>
      <c r="T672" s="160"/>
      <c r="U672" s="21"/>
      <c r="V672" s="21"/>
      <c r="W672" s="21"/>
      <c r="X672" s="21"/>
      <c r="Y672" s="21"/>
      <c r="Z672" s="21"/>
      <c r="AA672" s="21"/>
      <c r="AB672" s="21"/>
      <c r="AC672" s="21"/>
      <c r="AD672" s="21"/>
      <c r="AE672" s="21"/>
      <c r="AF672" s="21"/>
      <c r="AG672" s="21"/>
      <c r="AH672" s="21"/>
      <c r="AI672" s="21"/>
    </row>
    <row r="673" spans="1:35">
      <c r="A673" s="41" t="s">
        <v>109</v>
      </c>
      <c r="B673" s="41">
        <v>2023</v>
      </c>
      <c r="C673" s="39" t="s">
        <v>644</v>
      </c>
      <c r="D673" s="44" t="s">
        <v>153</v>
      </c>
      <c r="E673" s="65" t="s">
        <v>1491</v>
      </c>
      <c r="F673" s="43" t="s">
        <v>2008</v>
      </c>
      <c r="G673" s="41" t="s">
        <v>1874</v>
      </c>
      <c r="H673" s="44" t="s">
        <v>14</v>
      </c>
      <c r="I673" s="39" t="s">
        <v>473</v>
      </c>
      <c r="J673" s="41" t="s">
        <v>197</v>
      </c>
      <c r="K673" s="39" t="s">
        <v>804</v>
      </c>
      <c r="L673" s="45" t="s">
        <v>1871</v>
      </c>
      <c r="M673" s="44" t="s">
        <v>1872</v>
      </c>
      <c r="N673" s="44" t="s">
        <v>859</v>
      </c>
      <c r="O673" s="41"/>
      <c r="P673" s="151">
        <v>199</v>
      </c>
      <c r="Q673" s="151">
        <v>3</v>
      </c>
      <c r="R673" s="158" t="str">
        <f t="shared" si="28"/>
        <v>N/A</v>
      </c>
      <c r="S673" s="106" t="str">
        <f t="shared" si="29"/>
        <v>N/A</v>
      </c>
      <c r="T673" s="160"/>
      <c r="U673" s="21"/>
      <c r="V673" s="21"/>
      <c r="W673" s="21"/>
      <c r="X673" s="21"/>
      <c r="Y673" s="21"/>
      <c r="Z673" s="21"/>
      <c r="AA673" s="21"/>
      <c r="AB673" s="21"/>
      <c r="AC673" s="21"/>
      <c r="AD673" s="21"/>
      <c r="AE673" s="21"/>
      <c r="AF673" s="21"/>
      <c r="AG673" s="21"/>
      <c r="AH673" s="21"/>
      <c r="AI673" s="21"/>
    </row>
    <row r="674" spans="1:35">
      <c r="A674" s="41" t="s">
        <v>109</v>
      </c>
      <c r="B674" s="41">
        <v>2023</v>
      </c>
      <c r="C674" s="39" t="s">
        <v>644</v>
      </c>
      <c r="D674" s="44" t="s">
        <v>153</v>
      </c>
      <c r="E674" s="65" t="s">
        <v>1491</v>
      </c>
      <c r="F674" s="43" t="s">
        <v>2008</v>
      </c>
      <c r="G674" s="41" t="s">
        <v>301</v>
      </c>
      <c r="H674" s="44" t="s">
        <v>14</v>
      </c>
      <c r="I674" s="39" t="s">
        <v>473</v>
      </c>
      <c r="J674" s="41" t="s">
        <v>197</v>
      </c>
      <c r="K674" s="39" t="s">
        <v>804</v>
      </c>
      <c r="L674" s="45" t="s">
        <v>1871</v>
      </c>
      <c r="M674" s="44" t="s">
        <v>1872</v>
      </c>
      <c r="N674" s="44" t="s">
        <v>859</v>
      </c>
      <c r="O674" s="41"/>
      <c r="P674" s="151">
        <v>199</v>
      </c>
      <c r="Q674" s="151">
        <v>3</v>
      </c>
      <c r="R674" s="158" t="str">
        <f t="shared" si="28"/>
        <v>N/A</v>
      </c>
      <c r="S674" s="106" t="str">
        <f t="shared" si="29"/>
        <v>N/A</v>
      </c>
      <c r="T674" s="160"/>
      <c r="U674" s="21"/>
      <c r="V674" s="21"/>
      <c r="W674" s="21"/>
      <c r="X674" s="21"/>
      <c r="Y674" s="21"/>
      <c r="Z674" s="21"/>
      <c r="AA674" s="21"/>
      <c r="AB674" s="21"/>
      <c r="AC674" s="21"/>
      <c r="AD674" s="21"/>
      <c r="AE674" s="21"/>
      <c r="AF674" s="21"/>
      <c r="AG674" s="21"/>
      <c r="AH674" s="21"/>
      <c r="AI674" s="21"/>
    </row>
    <row r="675" spans="1:35">
      <c r="A675" s="41" t="s">
        <v>109</v>
      </c>
      <c r="B675" s="41">
        <v>2023</v>
      </c>
      <c r="C675" s="39" t="s">
        <v>644</v>
      </c>
      <c r="D675" s="44" t="s">
        <v>153</v>
      </c>
      <c r="E675" s="65" t="s">
        <v>1491</v>
      </c>
      <c r="F675" s="43" t="s">
        <v>2008</v>
      </c>
      <c r="G675" s="41" t="s">
        <v>299</v>
      </c>
      <c r="H675" s="44" t="s">
        <v>14</v>
      </c>
      <c r="I675" s="39" t="s">
        <v>473</v>
      </c>
      <c r="J675" s="41" t="s">
        <v>197</v>
      </c>
      <c r="K675" s="39" t="s">
        <v>804</v>
      </c>
      <c r="L675" s="45" t="s">
        <v>1871</v>
      </c>
      <c r="M675" s="44" t="s">
        <v>1872</v>
      </c>
      <c r="N675" s="44" t="s">
        <v>859</v>
      </c>
      <c r="O675" s="41"/>
      <c r="P675" s="151">
        <v>199</v>
      </c>
      <c r="Q675" s="151">
        <v>3</v>
      </c>
      <c r="R675" s="158" t="str">
        <f t="shared" si="28"/>
        <v>N/A</v>
      </c>
      <c r="S675" s="106" t="str">
        <f t="shared" si="29"/>
        <v>N/A</v>
      </c>
      <c r="T675" s="160"/>
      <c r="U675" s="21"/>
      <c r="V675" s="21"/>
      <c r="W675" s="21"/>
      <c r="X675" s="21"/>
      <c r="Y675" s="21"/>
      <c r="Z675" s="21"/>
      <c r="AA675" s="21"/>
      <c r="AB675" s="21"/>
      <c r="AC675" s="21"/>
      <c r="AD675" s="21"/>
      <c r="AE675" s="21"/>
      <c r="AF675" s="21"/>
      <c r="AG675" s="21"/>
      <c r="AH675" s="21"/>
      <c r="AI675" s="21"/>
    </row>
    <row r="676" spans="1:35">
      <c r="A676" s="41" t="s">
        <v>109</v>
      </c>
      <c r="B676" s="41">
        <v>2023</v>
      </c>
      <c r="C676" s="39" t="s">
        <v>644</v>
      </c>
      <c r="D676" s="44" t="s">
        <v>153</v>
      </c>
      <c r="E676" s="65" t="s">
        <v>1491</v>
      </c>
      <c r="F676" s="43" t="s">
        <v>2009</v>
      </c>
      <c r="G676" s="41" t="s">
        <v>1874</v>
      </c>
      <c r="H676" s="44" t="s">
        <v>14</v>
      </c>
      <c r="I676" s="39" t="s">
        <v>473</v>
      </c>
      <c r="J676" s="41" t="s">
        <v>197</v>
      </c>
      <c r="K676" s="39" t="s">
        <v>804</v>
      </c>
      <c r="L676" s="45" t="s">
        <v>1871</v>
      </c>
      <c r="M676" s="44" t="s">
        <v>1872</v>
      </c>
      <c r="N676" s="44" t="s">
        <v>859</v>
      </c>
      <c r="O676" s="41"/>
      <c r="P676" s="151">
        <v>2819</v>
      </c>
      <c r="Q676" s="151">
        <v>41</v>
      </c>
      <c r="R676" s="158" t="str">
        <f t="shared" si="28"/>
        <v>N/A</v>
      </c>
      <c r="S676" s="106" t="str">
        <f t="shared" si="29"/>
        <v>N/A</v>
      </c>
      <c r="T676" s="160"/>
      <c r="U676" s="21"/>
      <c r="V676" s="21"/>
      <c r="W676" s="21"/>
      <c r="X676" s="21"/>
      <c r="Y676" s="21"/>
      <c r="Z676" s="21"/>
      <c r="AA676" s="21"/>
      <c r="AB676" s="21"/>
      <c r="AC676" s="21"/>
      <c r="AD676" s="21"/>
      <c r="AE676" s="21"/>
      <c r="AF676" s="21"/>
      <c r="AG676" s="21"/>
      <c r="AH676" s="21"/>
      <c r="AI676" s="21"/>
    </row>
    <row r="677" spans="1:35">
      <c r="A677" s="41" t="s">
        <v>109</v>
      </c>
      <c r="B677" s="41">
        <v>2023</v>
      </c>
      <c r="C677" s="39" t="s">
        <v>644</v>
      </c>
      <c r="D677" s="44" t="s">
        <v>153</v>
      </c>
      <c r="E677" s="65" t="s">
        <v>1491</v>
      </c>
      <c r="F677" s="43" t="s">
        <v>2009</v>
      </c>
      <c r="G677" s="41" t="s">
        <v>301</v>
      </c>
      <c r="H677" s="44" t="s">
        <v>14</v>
      </c>
      <c r="I677" s="39" t="s">
        <v>473</v>
      </c>
      <c r="J677" s="41" t="s">
        <v>197</v>
      </c>
      <c r="K677" s="39" t="s">
        <v>804</v>
      </c>
      <c r="L677" s="45" t="s">
        <v>1871</v>
      </c>
      <c r="M677" s="44" t="s">
        <v>1872</v>
      </c>
      <c r="N677" s="44" t="s">
        <v>859</v>
      </c>
      <c r="O677" s="41"/>
      <c r="P677" s="151">
        <v>2819</v>
      </c>
      <c r="Q677" s="151">
        <v>41</v>
      </c>
      <c r="R677" s="158" t="str">
        <f t="shared" si="28"/>
        <v>N/A</v>
      </c>
      <c r="S677" s="106" t="str">
        <f t="shared" si="29"/>
        <v>N/A</v>
      </c>
      <c r="T677" s="160"/>
      <c r="U677" s="21"/>
      <c r="V677" s="21"/>
      <c r="W677" s="21"/>
      <c r="X677" s="21"/>
      <c r="Y677" s="21"/>
      <c r="Z677" s="21"/>
      <c r="AA677" s="21"/>
      <c r="AB677" s="21"/>
      <c r="AC677" s="21"/>
      <c r="AD677" s="21"/>
      <c r="AE677" s="21"/>
      <c r="AF677" s="21"/>
      <c r="AG677" s="21"/>
      <c r="AH677" s="21"/>
      <c r="AI677" s="21"/>
    </row>
    <row r="678" spans="1:35">
      <c r="A678" s="41" t="s">
        <v>109</v>
      </c>
      <c r="B678" s="41">
        <v>2023</v>
      </c>
      <c r="C678" s="39" t="s">
        <v>644</v>
      </c>
      <c r="D678" s="44" t="s">
        <v>153</v>
      </c>
      <c r="E678" s="65" t="s">
        <v>1491</v>
      </c>
      <c r="F678" s="43" t="s">
        <v>2009</v>
      </c>
      <c r="G678" s="41" t="s">
        <v>299</v>
      </c>
      <c r="H678" s="44" t="s">
        <v>14</v>
      </c>
      <c r="I678" s="39" t="s">
        <v>473</v>
      </c>
      <c r="J678" s="41" t="s">
        <v>197</v>
      </c>
      <c r="K678" s="39" t="s">
        <v>804</v>
      </c>
      <c r="L678" s="45" t="s">
        <v>1871</v>
      </c>
      <c r="M678" s="44" t="s">
        <v>1872</v>
      </c>
      <c r="N678" s="44" t="s">
        <v>859</v>
      </c>
      <c r="O678" s="41"/>
      <c r="P678" s="151">
        <v>2819</v>
      </c>
      <c r="Q678" s="151">
        <v>41</v>
      </c>
      <c r="R678" s="158" t="str">
        <f t="shared" si="28"/>
        <v>N/A</v>
      </c>
      <c r="S678" s="106" t="str">
        <f t="shared" si="29"/>
        <v>N/A</v>
      </c>
      <c r="T678" s="160"/>
      <c r="U678" s="21"/>
      <c r="V678" s="21"/>
      <c r="W678" s="21"/>
      <c r="X678" s="21"/>
      <c r="Y678" s="21"/>
      <c r="Z678" s="21"/>
      <c r="AA678" s="21"/>
      <c r="AB678" s="21"/>
      <c r="AC678" s="21"/>
      <c r="AD678" s="21"/>
      <c r="AE678" s="21"/>
      <c r="AF678" s="21"/>
      <c r="AG678" s="21"/>
      <c r="AH678" s="21"/>
      <c r="AI678" s="21"/>
    </row>
    <row r="679" spans="1:35">
      <c r="A679" s="41" t="s">
        <v>109</v>
      </c>
      <c r="B679" s="41">
        <v>2023</v>
      </c>
      <c r="C679" s="39" t="s">
        <v>644</v>
      </c>
      <c r="D679" s="44" t="s">
        <v>153</v>
      </c>
      <c r="E679" s="65" t="s">
        <v>1491</v>
      </c>
      <c r="F679" s="43" t="s">
        <v>2010</v>
      </c>
      <c r="G679" s="41" t="s">
        <v>1874</v>
      </c>
      <c r="H679" s="44" t="s">
        <v>14</v>
      </c>
      <c r="I679" s="39" t="s">
        <v>473</v>
      </c>
      <c r="J679" s="41" t="s">
        <v>197</v>
      </c>
      <c r="K679" s="39" t="s">
        <v>804</v>
      </c>
      <c r="L679" s="45" t="s">
        <v>1871</v>
      </c>
      <c r="M679" s="44" t="s">
        <v>1872</v>
      </c>
      <c r="N679" s="44" t="s">
        <v>859</v>
      </c>
      <c r="O679" s="41"/>
      <c r="P679" s="151">
        <v>2917</v>
      </c>
      <c r="Q679" s="151">
        <v>75</v>
      </c>
      <c r="R679" s="158" t="str">
        <f t="shared" si="28"/>
        <v>N/A</v>
      </c>
      <c r="S679" s="106" t="str">
        <f t="shared" si="29"/>
        <v>N/A</v>
      </c>
      <c r="T679" s="160"/>
      <c r="U679" s="21"/>
      <c r="V679" s="21"/>
      <c r="W679" s="21"/>
      <c r="X679" s="21"/>
      <c r="Y679" s="21"/>
      <c r="Z679" s="21"/>
      <c r="AA679" s="21"/>
      <c r="AB679" s="21"/>
      <c r="AC679" s="21"/>
      <c r="AD679" s="21"/>
      <c r="AE679" s="21"/>
      <c r="AF679" s="21"/>
      <c r="AG679" s="21"/>
      <c r="AH679" s="21"/>
      <c r="AI679" s="21"/>
    </row>
    <row r="680" spans="1:35">
      <c r="A680" s="41" t="s">
        <v>109</v>
      </c>
      <c r="B680" s="41">
        <v>2023</v>
      </c>
      <c r="C680" s="39" t="s">
        <v>644</v>
      </c>
      <c r="D680" s="44" t="s">
        <v>153</v>
      </c>
      <c r="E680" s="65" t="s">
        <v>1491</v>
      </c>
      <c r="F680" s="43" t="s">
        <v>2010</v>
      </c>
      <c r="G680" s="41" t="s">
        <v>301</v>
      </c>
      <c r="H680" s="44" t="s">
        <v>14</v>
      </c>
      <c r="I680" s="39" t="s">
        <v>473</v>
      </c>
      <c r="J680" s="41" t="s">
        <v>197</v>
      </c>
      <c r="K680" s="39" t="s">
        <v>804</v>
      </c>
      <c r="L680" s="45" t="s">
        <v>1871</v>
      </c>
      <c r="M680" s="44" t="s">
        <v>1872</v>
      </c>
      <c r="N680" s="44" t="s">
        <v>859</v>
      </c>
      <c r="O680" s="41"/>
      <c r="P680" s="151">
        <v>2918</v>
      </c>
      <c r="Q680" s="151">
        <v>75</v>
      </c>
      <c r="R680" s="158" t="str">
        <f t="shared" si="28"/>
        <v>N/A</v>
      </c>
      <c r="S680" s="106" t="str">
        <f t="shared" si="29"/>
        <v>N/A</v>
      </c>
      <c r="T680" s="160"/>
      <c r="U680" s="21"/>
      <c r="V680" s="21"/>
      <c r="W680" s="21"/>
      <c r="X680" s="21"/>
      <c r="Y680" s="21"/>
      <c r="Z680" s="21"/>
      <c r="AA680" s="21"/>
      <c r="AB680" s="21"/>
      <c r="AC680" s="21"/>
      <c r="AD680" s="21"/>
      <c r="AE680" s="21"/>
      <c r="AF680" s="21"/>
      <c r="AG680" s="21"/>
      <c r="AH680" s="21"/>
      <c r="AI680" s="21"/>
    </row>
    <row r="681" spans="1:35">
      <c r="A681" s="41" t="s">
        <v>109</v>
      </c>
      <c r="B681" s="41">
        <v>2023</v>
      </c>
      <c r="C681" s="39" t="s">
        <v>644</v>
      </c>
      <c r="D681" s="44" t="s">
        <v>153</v>
      </c>
      <c r="E681" s="65" t="s">
        <v>1491</v>
      </c>
      <c r="F681" s="43" t="s">
        <v>2010</v>
      </c>
      <c r="G681" s="41" t="s">
        <v>299</v>
      </c>
      <c r="H681" s="44" t="s">
        <v>14</v>
      </c>
      <c r="I681" s="39" t="s">
        <v>473</v>
      </c>
      <c r="J681" s="41" t="s">
        <v>197</v>
      </c>
      <c r="K681" s="39" t="s">
        <v>804</v>
      </c>
      <c r="L681" s="45" t="s">
        <v>1871</v>
      </c>
      <c r="M681" s="44" t="s">
        <v>1872</v>
      </c>
      <c r="N681" s="44" t="s">
        <v>859</v>
      </c>
      <c r="O681" s="41"/>
      <c r="P681" s="151">
        <v>2913</v>
      </c>
      <c r="Q681" s="151">
        <v>75</v>
      </c>
      <c r="R681" s="158" t="str">
        <f t="shared" si="28"/>
        <v>N/A</v>
      </c>
      <c r="S681" s="106" t="str">
        <f t="shared" si="29"/>
        <v>N/A</v>
      </c>
      <c r="T681" s="160"/>
      <c r="U681" s="21"/>
      <c r="V681" s="21"/>
      <c r="W681" s="21"/>
      <c r="X681" s="21"/>
      <c r="Y681" s="21"/>
      <c r="Z681" s="21"/>
      <c r="AA681" s="21"/>
      <c r="AB681" s="21"/>
      <c r="AC681" s="21"/>
      <c r="AD681" s="21"/>
      <c r="AE681" s="21"/>
      <c r="AF681" s="21"/>
      <c r="AG681" s="21"/>
      <c r="AH681" s="21"/>
      <c r="AI681" s="21"/>
    </row>
    <row r="682" spans="1:35">
      <c r="A682" s="41" t="s">
        <v>109</v>
      </c>
      <c r="B682" s="41">
        <v>2023</v>
      </c>
      <c r="C682" s="39" t="s">
        <v>644</v>
      </c>
      <c r="D682" s="44" t="s">
        <v>153</v>
      </c>
      <c r="E682" s="65" t="s">
        <v>2020</v>
      </c>
      <c r="F682" s="43" t="s">
        <v>2005</v>
      </c>
      <c r="G682" s="41" t="s">
        <v>1874</v>
      </c>
      <c r="H682" s="44" t="s">
        <v>14</v>
      </c>
      <c r="I682" s="39" t="s">
        <v>473</v>
      </c>
      <c r="J682" s="41" t="s">
        <v>197</v>
      </c>
      <c r="K682" s="39" t="s">
        <v>804</v>
      </c>
      <c r="L682" s="45" t="s">
        <v>1871</v>
      </c>
      <c r="M682" s="44" t="s">
        <v>1872</v>
      </c>
      <c r="N682" s="44" t="s">
        <v>859</v>
      </c>
      <c r="O682" s="41"/>
      <c r="P682" s="151">
        <v>725</v>
      </c>
      <c r="Q682" s="151">
        <v>39</v>
      </c>
      <c r="R682" s="158" t="str">
        <f t="shared" si="28"/>
        <v>N/A</v>
      </c>
      <c r="S682" s="106" t="str">
        <f t="shared" si="29"/>
        <v>N/A</v>
      </c>
      <c r="T682" s="160"/>
      <c r="U682" s="21"/>
      <c r="V682" s="21"/>
      <c r="W682" s="21"/>
      <c r="X682" s="21"/>
      <c r="Y682" s="21"/>
      <c r="Z682" s="21"/>
      <c r="AA682" s="21"/>
      <c r="AB682" s="21"/>
      <c r="AC682" s="21"/>
      <c r="AD682" s="21"/>
      <c r="AE682" s="21"/>
      <c r="AF682" s="21"/>
      <c r="AG682" s="21"/>
      <c r="AH682" s="21"/>
      <c r="AI682" s="21"/>
    </row>
    <row r="683" spans="1:35">
      <c r="A683" s="41" t="s">
        <v>109</v>
      </c>
      <c r="B683" s="41">
        <v>2023</v>
      </c>
      <c r="C683" s="39" t="s">
        <v>644</v>
      </c>
      <c r="D683" s="44" t="s">
        <v>153</v>
      </c>
      <c r="E683" s="65" t="s">
        <v>2020</v>
      </c>
      <c r="F683" s="43" t="s">
        <v>2005</v>
      </c>
      <c r="G683" s="41" t="s">
        <v>301</v>
      </c>
      <c r="H683" s="44" t="s">
        <v>14</v>
      </c>
      <c r="I683" s="39" t="s">
        <v>473</v>
      </c>
      <c r="J683" s="41" t="s">
        <v>197</v>
      </c>
      <c r="K683" s="39" t="s">
        <v>804</v>
      </c>
      <c r="L683" s="45" t="s">
        <v>1871</v>
      </c>
      <c r="M683" s="44" t="s">
        <v>1872</v>
      </c>
      <c r="N683" s="44" t="s">
        <v>859</v>
      </c>
      <c r="O683" s="41"/>
      <c r="P683" s="151">
        <v>725</v>
      </c>
      <c r="Q683" s="151">
        <v>39</v>
      </c>
      <c r="R683" s="158" t="str">
        <f t="shared" si="28"/>
        <v>N/A</v>
      </c>
      <c r="S683" s="106" t="str">
        <f t="shared" si="29"/>
        <v>N/A</v>
      </c>
      <c r="T683" s="160"/>
      <c r="U683" s="21"/>
      <c r="V683" s="21"/>
      <c r="W683" s="21"/>
      <c r="X683" s="21"/>
      <c r="Y683" s="21"/>
      <c r="Z683" s="21"/>
      <c r="AA683" s="21"/>
      <c r="AB683" s="21"/>
      <c r="AC683" s="21"/>
      <c r="AD683" s="21"/>
      <c r="AE683" s="21"/>
      <c r="AF683" s="21"/>
      <c r="AG683" s="21"/>
      <c r="AH683" s="21"/>
      <c r="AI683" s="21"/>
    </row>
    <row r="684" spans="1:35">
      <c r="A684" s="41" t="s">
        <v>109</v>
      </c>
      <c r="B684" s="41">
        <v>2023</v>
      </c>
      <c r="C684" s="39" t="s">
        <v>644</v>
      </c>
      <c r="D684" s="44" t="s">
        <v>153</v>
      </c>
      <c r="E684" s="65" t="s">
        <v>2020</v>
      </c>
      <c r="F684" s="43" t="s">
        <v>2005</v>
      </c>
      <c r="G684" s="41" t="s">
        <v>299</v>
      </c>
      <c r="H684" s="44" t="s">
        <v>14</v>
      </c>
      <c r="I684" s="39" t="s">
        <v>473</v>
      </c>
      <c r="J684" s="41" t="s">
        <v>197</v>
      </c>
      <c r="K684" s="39" t="s">
        <v>804</v>
      </c>
      <c r="L684" s="45" t="s">
        <v>1871</v>
      </c>
      <c r="M684" s="44" t="s">
        <v>1872</v>
      </c>
      <c r="N684" s="44" t="s">
        <v>859</v>
      </c>
      <c r="O684" s="41"/>
      <c r="P684" s="151">
        <v>725</v>
      </c>
      <c r="Q684" s="151">
        <v>39</v>
      </c>
      <c r="R684" s="158" t="str">
        <f t="shared" si="28"/>
        <v>N/A</v>
      </c>
      <c r="S684" s="106" t="str">
        <f t="shared" si="29"/>
        <v>N/A</v>
      </c>
      <c r="T684" s="160"/>
      <c r="U684" s="21"/>
      <c r="V684" s="21"/>
      <c r="W684" s="21"/>
      <c r="X684" s="21"/>
      <c r="Y684" s="21"/>
      <c r="Z684" s="21"/>
      <c r="AA684" s="21"/>
      <c r="AB684" s="21"/>
      <c r="AC684" s="21"/>
      <c r="AD684" s="21"/>
      <c r="AE684" s="21"/>
      <c r="AF684" s="21"/>
      <c r="AG684" s="21"/>
      <c r="AH684" s="21"/>
      <c r="AI684" s="21"/>
    </row>
    <row r="685" spans="1:35">
      <c r="A685" s="41" t="s">
        <v>109</v>
      </c>
      <c r="B685" s="41">
        <v>2023</v>
      </c>
      <c r="C685" s="39" t="s">
        <v>644</v>
      </c>
      <c r="D685" s="44" t="s">
        <v>153</v>
      </c>
      <c r="E685" s="65" t="s">
        <v>2020</v>
      </c>
      <c r="F685" s="43" t="s">
        <v>2008</v>
      </c>
      <c r="G685" s="41" t="s">
        <v>1874</v>
      </c>
      <c r="H685" s="44" t="s">
        <v>14</v>
      </c>
      <c r="I685" s="39" t="s">
        <v>473</v>
      </c>
      <c r="J685" s="41" t="s">
        <v>197</v>
      </c>
      <c r="K685" s="39" t="s">
        <v>804</v>
      </c>
      <c r="L685" s="45" t="s">
        <v>1871</v>
      </c>
      <c r="M685" s="44" t="s">
        <v>1872</v>
      </c>
      <c r="N685" s="44" t="s">
        <v>859</v>
      </c>
      <c r="O685" s="41"/>
      <c r="P685" s="151">
        <v>2</v>
      </c>
      <c r="Q685" s="151">
        <v>2</v>
      </c>
      <c r="R685" s="158" t="str">
        <f t="shared" si="28"/>
        <v>N/A</v>
      </c>
      <c r="S685" s="106" t="str">
        <f t="shared" si="29"/>
        <v>N/A</v>
      </c>
      <c r="T685" s="160"/>
      <c r="U685" s="21"/>
      <c r="V685" s="21"/>
      <c r="W685" s="21"/>
      <c r="X685" s="21"/>
      <c r="Y685" s="21"/>
      <c r="Z685" s="21"/>
      <c r="AA685" s="21"/>
      <c r="AB685" s="21"/>
      <c r="AC685" s="21"/>
      <c r="AD685" s="21"/>
      <c r="AE685" s="21"/>
      <c r="AF685" s="21"/>
      <c r="AG685" s="21"/>
      <c r="AH685" s="21"/>
      <c r="AI685" s="21"/>
    </row>
    <row r="686" spans="1:35">
      <c r="A686" s="41" t="s">
        <v>109</v>
      </c>
      <c r="B686" s="41">
        <v>2023</v>
      </c>
      <c r="C686" s="39" t="s">
        <v>644</v>
      </c>
      <c r="D686" s="44" t="s">
        <v>153</v>
      </c>
      <c r="E686" s="65" t="s">
        <v>2020</v>
      </c>
      <c r="F686" s="43" t="s">
        <v>2008</v>
      </c>
      <c r="G686" s="41" t="s">
        <v>301</v>
      </c>
      <c r="H686" s="44" t="s">
        <v>14</v>
      </c>
      <c r="I686" s="39" t="s">
        <v>473</v>
      </c>
      <c r="J686" s="41" t="s">
        <v>197</v>
      </c>
      <c r="K686" s="39" t="s">
        <v>804</v>
      </c>
      <c r="L686" s="45" t="s">
        <v>1871</v>
      </c>
      <c r="M686" s="44" t="s">
        <v>1872</v>
      </c>
      <c r="N686" s="44" t="s">
        <v>859</v>
      </c>
      <c r="O686" s="41"/>
      <c r="P686" s="151">
        <v>2</v>
      </c>
      <c r="Q686" s="151">
        <v>2</v>
      </c>
      <c r="R686" s="158" t="str">
        <f t="shared" si="28"/>
        <v>N/A</v>
      </c>
      <c r="S686" s="106" t="str">
        <f t="shared" si="29"/>
        <v>N/A</v>
      </c>
      <c r="T686" s="160"/>
      <c r="U686" s="21"/>
      <c r="V686" s="21"/>
      <c r="W686" s="21"/>
      <c r="X686" s="21"/>
      <c r="Y686" s="21"/>
      <c r="Z686" s="21"/>
      <c r="AA686" s="21"/>
      <c r="AB686" s="21"/>
      <c r="AC686" s="21"/>
      <c r="AD686" s="21"/>
      <c r="AE686" s="21"/>
      <c r="AF686" s="21"/>
      <c r="AG686" s="21"/>
      <c r="AH686" s="21"/>
      <c r="AI686" s="21"/>
    </row>
    <row r="687" spans="1:35">
      <c r="A687" s="41" t="s">
        <v>109</v>
      </c>
      <c r="B687" s="41">
        <v>2023</v>
      </c>
      <c r="C687" s="39" t="s">
        <v>644</v>
      </c>
      <c r="D687" s="44" t="s">
        <v>153</v>
      </c>
      <c r="E687" s="65" t="s">
        <v>2020</v>
      </c>
      <c r="F687" s="43" t="s">
        <v>2008</v>
      </c>
      <c r="G687" s="41" t="s">
        <v>299</v>
      </c>
      <c r="H687" s="44" t="s">
        <v>14</v>
      </c>
      <c r="I687" s="39" t="s">
        <v>473</v>
      </c>
      <c r="J687" s="41" t="s">
        <v>197</v>
      </c>
      <c r="K687" s="39" t="s">
        <v>804</v>
      </c>
      <c r="L687" s="45" t="s">
        <v>1871</v>
      </c>
      <c r="M687" s="44" t="s">
        <v>1872</v>
      </c>
      <c r="N687" s="44" t="s">
        <v>859</v>
      </c>
      <c r="O687" s="41"/>
      <c r="P687" s="151">
        <v>2</v>
      </c>
      <c r="Q687" s="151">
        <v>2</v>
      </c>
      <c r="R687" s="158" t="str">
        <f t="shared" si="28"/>
        <v>N/A</v>
      </c>
      <c r="S687" s="106" t="str">
        <f t="shared" si="29"/>
        <v>N/A</v>
      </c>
      <c r="T687" s="160"/>
      <c r="U687" s="21"/>
      <c r="V687" s="21"/>
      <c r="W687" s="21"/>
      <c r="X687" s="21"/>
      <c r="Y687" s="21"/>
      <c r="Z687" s="21"/>
      <c r="AA687" s="21"/>
      <c r="AB687" s="21"/>
      <c r="AC687" s="21"/>
      <c r="AD687" s="21"/>
      <c r="AE687" s="21"/>
      <c r="AF687" s="21"/>
      <c r="AG687" s="21"/>
      <c r="AH687" s="21"/>
      <c r="AI687" s="21"/>
    </row>
    <row r="688" spans="1:35">
      <c r="A688" s="41" t="s">
        <v>109</v>
      </c>
      <c r="B688" s="41">
        <v>2023</v>
      </c>
      <c r="C688" s="39" t="s">
        <v>644</v>
      </c>
      <c r="D688" s="44" t="s">
        <v>153</v>
      </c>
      <c r="E688" s="65" t="s">
        <v>2020</v>
      </c>
      <c r="F688" s="43" t="s">
        <v>2009</v>
      </c>
      <c r="G688" s="41" t="s">
        <v>1874</v>
      </c>
      <c r="H688" s="44" t="s">
        <v>14</v>
      </c>
      <c r="I688" s="39" t="s">
        <v>473</v>
      </c>
      <c r="J688" s="41" t="s">
        <v>197</v>
      </c>
      <c r="K688" s="39" t="s">
        <v>804</v>
      </c>
      <c r="L688" s="45" t="s">
        <v>1871</v>
      </c>
      <c r="M688" s="44" t="s">
        <v>1872</v>
      </c>
      <c r="N688" s="44" t="s">
        <v>859</v>
      </c>
      <c r="O688" s="41"/>
      <c r="P688" s="151">
        <v>1078</v>
      </c>
      <c r="Q688" s="151">
        <v>55</v>
      </c>
      <c r="R688" s="158" t="str">
        <f t="shared" si="28"/>
        <v>N/A</v>
      </c>
      <c r="S688" s="106" t="str">
        <f t="shared" si="29"/>
        <v>N/A</v>
      </c>
      <c r="T688" s="160"/>
      <c r="U688" s="21"/>
      <c r="V688" s="21"/>
      <c r="W688" s="21"/>
      <c r="X688" s="21"/>
      <c r="Y688" s="21"/>
      <c r="Z688" s="21"/>
      <c r="AA688" s="21"/>
      <c r="AB688" s="21"/>
      <c r="AC688" s="21"/>
      <c r="AD688" s="21"/>
      <c r="AE688" s="21"/>
      <c r="AF688" s="21"/>
      <c r="AG688" s="21"/>
      <c r="AH688" s="21"/>
      <c r="AI688" s="21"/>
    </row>
    <row r="689" spans="1:35">
      <c r="A689" s="41" t="s">
        <v>109</v>
      </c>
      <c r="B689" s="41">
        <v>2023</v>
      </c>
      <c r="C689" s="39" t="s">
        <v>644</v>
      </c>
      <c r="D689" s="44" t="s">
        <v>153</v>
      </c>
      <c r="E689" s="65" t="s">
        <v>2020</v>
      </c>
      <c r="F689" s="43" t="s">
        <v>2009</v>
      </c>
      <c r="G689" s="41" t="s">
        <v>301</v>
      </c>
      <c r="H689" s="44" t="s">
        <v>14</v>
      </c>
      <c r="I689" s="39" t="s">
        <v>473</v>
      </c>
      <c r="J689" s="41" t="s">
        <v>197</v>
      </c>
      <c r="K689" s="39" t="s">
        <v>804</v>
      </c>
      <c r="L689" s="45" t="s">
        <v>1871</v>
      </c>
      <c r="M689" s="44" t="s">
        <v>1872</v>
      </c>
      <c r="N689" s="44" t="s">
        <v>859</v>
      </c>
      <c r="O689" s="41"/>
      <c r="P689" s="151">
        <v>1078</v>
      </c>
      <c r="Q689" s="151">
        <v>55</v>
      </c>
      <c r="R689" s="158" t="str">
        <f t="shared" si="28"/>
        <v>N/A</v>
      </c>
      <c r="S689" s="106" t="str">
        <f t="shared" si="29"/>
        <v>N/A</v>
      </c>
      <c r="T689" s="160"/>
      <c r="U689" s="21"/>
      <c r="V689" s="21"/>
      <c r="W689" s="21"/>
      <c r="X689" s="21"/>
      <c r="Y689" s="21"/>
      <c r="Z689" s="21"/>
      <c r="AA689" s="21"/>
      <c r="AB689" s="21"/>
      <c r="AC689" s="21"/>
      <c r="AD689" s="21"/>
      <c r="AE689" s="21"/>
      <c r="AF689" s="21"/>
      <c r="AG689" s="21"/>
      <c r="AH689" s="21"/>
      <c r="AI689" s="21"/>
    </row>
    <row r="690" spans="1:35">
      <c r="A690" s="41" t="s">
        <v>109</v>
      </c>
      <c r="B690" s="41">
        <v>2023</v>
      </c>
      <c r="C690" s="39" t="s">
        <v>644</v>
      </c>
      <c r="D690" s="44" t="s">
        <v>153</v>
      </c>
      <c r="E690" s="65" t="s">
        <v>2020</v>
      </c>
      <c r="F690" s="43" t="s">
        <v>2009</v>
      </c>
      <c r="G690" s="41" t="s">
        <v>299</v>
      </c>
      <c r="H690" s="44" t="s">
        <v>14</v>
      </c>
      <c r="I690" s="39" t="s">
        <v>473</v>
      </c>
      <c r="J690" s="41" t="s">
        <v>197</v>
      </c>
      <c r="K690" s="39" t="s">
        <v>804</v>
      </c>
      <c r="L690" s="45" t="s">
        <v>1871</v>
      </c>
      <c r="M690" s="44" t="s">
        <v>1872</v>
      </c>
      <c r="N690" s="44" t="s">
        <v>859</v>
      </c>
      <c r="O690" s="41"/>
      <c r="P690" s="151">
        <v>1078</v>
      </c>
      <c r="Q690" s="151">
        <v>55</v>
      </c>
      <c r="R690" s="158" t="str">
        <f t="shared" si="28"/>
        <v>N/A</v>
      </c>
      <c r="S690" s="106" t="str">
        <f t="shared" si="29"/>
        <v>N/A</v>
      </c>
      <c r="T690" s="160"/>
      <c r="U690" s="21"/>
      <c r="V690" s="21"/>
      <c r="W690" s="21"/>
      <c r="X690" s="21"/>
      <c r="Y690" s="21"/>
      <c r="Z690" s="21"/>
      <c r="AA690" s="21"/>
      <c r="AB690" s="21"/>
      <c r="AC690" s="21"/>
      <c r="AD690" s="21"/>
      <c r="AE690" s="21"/>
      <c r="AF690" s="21"/>
      <c r="AG690" s="21"/>
      <c r="AH690" s="21"/>
      <c r="AI690" s="21"/>
    </row>
    <row r="691" spans="1:35">
      <c r="A691" s="41" t="s">
        <v>109</v>
      </c>
      <c r="B691" s="41">
        <v>2023</v>
      </c>
      <c r="C691" s="39" t="s">
        <v>644</v>
      </c>
      <c r="D691" s="44" t="s">
        <v>153</v>
      </c>
      <c r="E691" s="65" t="s">
        <v>2020</v>
      </c>
      <c r="F691" s="43" t="s">
        <v>2010</v>
      </c>
      <c r="G691" s="41" t="s">
        <v>1874</v>
      </c>
      <c r="H691" s="44" t="s">
        <v>14</v>
      </c>
      <c r="I691" s="39" t="s">
        <v>473</v>
      </c>
      <c r="J691" s="41" t="s">
        <v>197</v>
      </c>
      <c r="K691" s="39" t="s">
        <v>804</v>
      </c>
      <c r="L691" s="45" t="s">
        <v>1871</v>
      </c>
      <c r="M691" s="44" t="s">
        <v>1872</v>
      </c>
      <c r="N691" s="44" t="s">
        <v>859</v>
      </c>
      <c r="O691" s="41"/>
      <c r="P691" s="151">
        <v>1497</v>
      </c>
      <c r="Q691" s="151">
        <v>81</v>
      </c>
      <c r="R691" s="158" t="str">
        <f t="shared" si="28"/>
        <v>N/A</v>
      </c>
      <c r="S691" s="106" t="str">
        <f t="shared" si="29"/>
        <v>N/A</v>
      </c>
      <c r="T691" s="160"/>
      <c r="U691" s="21"/>
      <c r="V691" s="21"/>
      <c r="W691" s="21"/>
      <c r="X691" s="21"/>
      <c r="Y691" s="21"/>
      <c r="Z691" s="21"/>
      <c r="AA691" s="21"/>
      <c r="AB691" s="21"/>
      <c r="AC691" s="21"/>
      <c r="AD691" s="21"/>
      <c r="AE691" s="21"/>
      <c r="AF691" s="21"/>
      <c r="AG691" s="21"/>
      <c r="AH691" s="21"/>
      <c r="AI691" s="21"/>
    </row>
    <row r="692" spans="1:35">
      <c r="A692" s="41" t="s">
        <v>109</v>
      </c>
      <c r="B692" s="41">
        <v>2023</v>
      </c>
      <c r="C692" s="39" t="s">
        <v>644</v>
      </c>
      <c r="D692" s="44" t="s">
        <v>153</v>
      </c>
      <c r="E692" s="65" t="s">
        <v>2020</v>
      </c>
      <c r="F692" s="43" t="s">
        <v>2010</v>
      </c>
      <c r="G692" s="41" t="s">
        <v>301</v>
      </c>
      <c r="H692" s="44" t="s">
        <v>14</v>
      </c>
      <c r="I692" s="39" t="s">
        <v>473</v>
      </c>
      <c r="J692" s="41" t="s">
        <v>197</v>
      </c>
      <c r="K692" s="39" t="s">
        <v>804</v>
      </c>
      <c r="L692" s="45" t="s">
        <v>1871</v>
      </c>
      <c r="M692" s="44" t="s">
        <v>1872</v>
      </c>
      <c r="N692" s="44" t="s">
        <v>859</v>
      </c>
      <c r="O692" s="41"/>
      <c r="P692" s="151">
        <v>1497</v>
      </c>
      <c r="Q692" s="151">
        <v>81</v>
      </c>
      <c r="R692" s="158" t="str">
        <f t="shared" si="28"/>
        <v>N/A</v>
      </c>
      <c r="S692" s="106" t="str">
        <f t="shared" si="29"/>
        <v>N/A</v>
      </c>
      <c r="T692" s="160"/>
      <c r="U692" s="21"/>
      <c r="V692" s="21"/>
      <c r="W692" s="21"/>
      <c r="X692" s="21"/>
      <c r="Y692" s="21"/>
      <c r="Z692" s="21"/>
      <c r="AA692" s="21"/>
      <c r="AB692" s="21"/>
      <c r="AC692" s="21"/>
      <c r="AD692" s="21"/>
      <c r="AE692" s="21"/>
      <c r="AF692" s="21"/>
      <c r="AG692" s="21"/>
      <c r="AH692" s="21"/>
      <c r="AI692" s="21"/>
    </row>
    <row r="693" spans="1:35">
      <c r="A693" s="41" t="s">
        <v>109</v>
      </c>
      <c r="B693" s="41">
        <v>2023</v>
      </c>
      <c r="C693" s="39" t="s">
        <v>644</v>
      </c>
      <c r="D693" s="44" t="s">
        <v>153</v>
      </c>
      <c r="E693" s="65" t="s">
        <v>2020</v>
      </c>
      <c r="F693" s="43" t="s">
        <v>2010</v>
      </c>
      <c r="G693" s="41" t="s">
        <v>299</v>
      </c>
      <c r="H693" s="44" t="s">
        <v>14</v>
      </c>
      <c r="I693" s="39" t="s">
        <v>473</v>
      </c>
      <c r="J693" s="41" t="s">
        <v>197</v>
      </c>
      <c r="K693" s="39" t="s">
        <v>804</v>
      </c>
      <c r="L693" s="45" t="s">
        <v>1871</v>
      </c>
      <c r="M693" s="44" t="s">
        <v>1872</v>
      </c>
      <c r="N693" s="44" t="s">
        <v>859</v>
      </c>
      <c r="O693" s="41"/>
      <c r="P693" s="151">
        <v>1497</v>
      </c>
      <c r="Q693" s="151">
        <v>81</v>
      </c>
      <c r="R693" s="158" t="str">
        <f t="shared" si="28"/>
        <v>N/A</v>
      </c>
      <c r="S693" s="106" t="str">
        <f t="shared" si="29"/>
        <v>N/A</v>
      </c>
      <c r="T693" s="160"/>
      <c r="U693" s="21"/>
      <c r="V693" s="21"/>
      <c r="W693" s="21"/>
      <c r="X693" s="21"/>
      <c r="Y693" s="21"/>
      <c r="Z693" s="21"/>
      <c r="AA693" s="21"/>
      <c r="AB693" s="21"/>
      <c r="AC693" s="21"/>
      <c r="AD693" s="21"/>
      <c r="AE693" s="21"/>
      <c r="AF693" s="21"/>
      <c r="AG693" s="21"/>
      <c r="AH693" s="21"/>
      <c r="AI693" s="21"/>
    </row>
    <row r="694" spans="1:35">
      <c r="A694" s="41" t="s">
        <v>109</v>
      </c>
      <c r="B694" s="41">
        <v>2023</v>
      </c>
      <c r="C694" s="39" t="s">
        <v>644</v>
      </c>
      <c r="D694" s="44" t="s">
        <v>153</v>
      </c>
      <c r="E694" s="65" t="s">
        <v>1444</v>
      </c>
      <c r="F694" s="43" t="s">
        <v>2005</v>
      </c>
      <c r="G694" s="41" t="s">
        <v>1874</v>
      </c>
      <c r="H694" s="44" t="s">
        <v>14</v>
      </c>
      <c r="I694" s="39" t="s">
        <v>473</v>
      </c>
      <c r="J694" s="41" t="s">
        <v>197</v>
      </c>
      <c r="K694" s="39" t="s">
        <v>804</v>
      </c>
      <c r="L694" s="45" t="s">
        <v>1871</v>
      </c>
      <c r="M694" s="44" t="s">
        <v>1872</v>
      </c>
      <c r="N694" s="44" t="s">
        <v>859</v>
      </c>
      <c r="O694" s="41"/>
      <c r="P694" s="151">
        <v>1</v>
      </c>
      <c r="Q694" s="151">
        <v>1</v>
      </c>
      <c r="R694" s="158" t="str">
        <f t="shared" si="28"/>
        <v>N/A</v>
      </c>
      <c r="S694" s="106" t="str">
        <f t="shared" si="29"/>
        <v>N/A</v>
      </c>
      <c r="T694" s="160"/>
      <c r="U694" s="21"/>
      <c r="V694" s="21"/>
      <c r="W694" s="21"/>
      <c r="X694" s="21"/>
      <c r="Y694" s="21"/>
      <c r="Z694" s="21"/>
      <c r="AA694" s="21"/>
      <c r="AB694" s="21"/>
      <c r="AC694" s="21"/>
      <c r="AD694" s="21"/>
      <c r="AE694" s="21"/>
      <c r="AF694" s="21"/>
      <c r="AG694" s="21"/>
      <c r="AH694" s="21"/>
      <c r="AI694" s="21"/>
    </row>
    <row r="695" spans="1:35">
      <c r="A695" s="41" t="s">
        <v>109</v>
      </c>
      <c r="B695" s="41">
        <v>2023</v>
      </c>
      <c r="C695" s="39" t="s">
        <v>644</v>
      </c>
      <c r="D695" s="44" t="s">
        <v>153</v>
      </c>
      <c r="E695" s="65" t="s">
        <v>1444</v>
      </c>
      <c r="F695" s="43" t="s">
        <v>2005</v>
      </c>
      <c r="G695" s="41" t="s">
        <v>301</v>
      </c>
      <c r="H695" s="44" t="s">
        <v>14</v>
      </c>
      <c r="I695" s="39" t="s">
        <v>473</v>
      </c>
      <c r="J695" s="41" t="s">
        <v>197</v>
      </c>
      <c r="K695" s="39" t="s">
        <v>804</v>
      </c>
      <c r="L695" s="45" t="s">
        <v>1871</v>
      </c>
      <c r="M695" s="44" t="s">
        <v>1872</v>
      </c>
      <c r="N695" s="44" t="s">
        <v>859</v>
      </c>
      <c r="O695" s="41"/>
      <c r="P695" s="151">
        <v>1</v>
      </c>
      <c r="Q695" s="151">
        <v>1</v>
      </c>
      <c r="R695" s="158" t="str">
        <f t="shared" si="28"/>
        <v>N/A</v>
      </c>
      <c r="S695" s="106" t="str">
        <f t="shared" si="29"/>
        <v>N/A</v>
      </c>
      <c r="T695" s="160"/>
      <c r="U695" s="21"/>
      <c r="V695" s="21"/>
      <c r="W695" s="21"/>
      <c r="X695" s="21"/>
      <c r="Y695" s="21"/>
      <c r="Z695" s="21"/>
      <c r="AA695" s="21"/>
      <c r="AB695" s="21"/>
      <c r="AC695" s="21"/>
      <c r="AD695" s="21"/>
      <c r="AE695" s="21"/>
      <c r="AF695" s="21"/>
      <c r="AG695" s="21"/>
      <c r="AH695" s="21"/>
      <c r="AI695" s="21"/>
    </row>
    <row r="696" spans="1:35">
      <c r="A696" s="41" t="s">
        <v>109</v>
      </c>
      <c r="B696" s="41">
        <v>2023</v>
      </c>
      <c r="C696" s="39" t="s">
        <v>644</v>
      </c>
      <c r="D696" s="44" t="s">
        <v>153</v>
      </c>
      <c r="E696" s="65" t="s">
        <v>1444</v>
      </c>
      <c r="F696" s="43" t="s">
        <v>2005</v>
      </c>
      <c r="G696" s="41" t="s">
        <v>299</v>
      </c>
      <c r="H696" s="44" t="s">
        <v>14</v>
      </c>
      <c r="I696" s="39" t="s">
        <v>473</v>
      </c>
      <c r="J696" s="41" t="s">
        <v>197</v>
      </c>
      <c r="K696" s="39" t="s">
        <v>804</v>
      </c>
      <c r="L696" s="45" t="s">
        <v>1871</v>
      </c>
      <c r="M696" s="44" t="s">
        <v>1872</v>
      </c>
      <c r="N696" s="44" t="s">
        <v>859</v>
      </c>
      <c r="O696" s="41"/>
      <c r="P696" s="151">
        <v>1</v>
      </c>
      <c r="Q696" s="151">
        <v>1</v>
      </c>
      <c r="R696" s="158" t="str">
        <f t="shared" si="28"/>
        <v>N/A</v>
      </c>
      <c r="S696" s="106" t="str">
        <f t="shared" si="29"/>
        <v>N/A</v>
      </c>
      <c r="T696" s="160"/>
      <c r="U696" s="21"/>
      <c r="V696" s="21"/>
      <c r="W696" s="21"/>
      <c r="X696" s="21"/>
      <c r="Y696" s="21"/>
      <c r="Z696" s="21"/>
      <c r="AA696" s="21"/>
      <c r="AB696" s="21"/>
      <c r="AC696" s="21"/>
      <c r="AD696" s="21"/>
      <c r="AE696" s="21"/>
      <c r="AF696" s="21"/>
      <c r="AG696" s="21"/>
      <c r="AH696" s="21"/>
      <c r="AI696" s="21"/>
    </row>
    <row r="697" spans="1:35">
      <c r="A697" s="41" t="s">
        <v>109</v>
      </c>
      <c r="B697" s="41">
        <v>2023</v>
      </c>
      <c r="C697" s="39" t="s">
        <v>644</v>
      </c>
      <c r="D697" s="44" t="s">
        <v>153</v>
      </c>
      <c r="E697" s="65" t="s">
        <v>1444</v>
      </c>
      <c r="F697" s="43" t="s">
        <v>2008</v>
      </c>
      <c r="G697" s="41" t="s">
        <v>1874</v>
      </c>
      <c r="H697" s="44" t="s">
        <v>14</v>
      </c>
      <c r="I697" s="39" t="s">
        <v>473</v>
      </c>
      <c r="J697" s="41" t="s">
        <v>197</v>
      </c>
      <c r="K697" s="39" t="s">
        <v>804</v>
      </c>
      <c r="L697" s="45" t="s">
        <v>1871</v>
      </c>
      <c r="M697" s="44" t="s">
        <v>1872</v>
      </c>
      <c r="N697" s="44" t="s">
        <v>859</v>
      </c>
      <c r="O697" s="41"/>
      <c r="P697" s="151">
        <v>0</v>
      </c>
      <c r="Q697" s="151">
        <v>0</v>
      </c>
      <c r="R697" s="158" t="str">
        <f t="shared" si="28"/>
        <v>N/A</v>
      </c>
      <c r="S697" s="106" t="str">
        <f t="shared" si="29"/>
        <v>N/A</v>
      </c>
      <c r="T697" s="160" t="s">
        <v>2019</v>
      </c>
      <c r="U697" s="21"/>
      <c r="V697" s="21"/>
      <c r="W697" s="21"/>
      <c r="X697" s="21"/>
      <c r="Y697" s="21"/>
      <c r="Z697" s="21"/>
      <c r="AA697" s="21"/>
      <c r="AB697" s="21"/>
      <c r="AC697" s="21"/>
      <c r="AD697" s="21"/>
      <c r="AE697" s="21"/>
      <c r="AF697" s="21"/>
      <c r="AG697" s="21"/>
      <c r="AH697" s="21"/>
      <c r="AI697" s="21"/>
    </row>
    <row r="698" spans="1:35">
      <c r="A698" s="41" t="s">
        <v>109</v>
      </c>
      <c r="B698" s="41">
        <v>2023</v>
      </c>
      <c r="C698" s="39" t="s">
        <v>644</v>
      </c>
      <c r="D698" s="44" t="s">
        <v>153</v>
      </c>
      <c r="E698" s="65" t="s">
        <v>1444</v>
      </c>
      <c r="F698" s="43" t="s">
        <v>2008</v>
      </c>
      <c r="G698" s="41" t="s">
        <v>301</v>
      </c>
      <c r="H698" s="44" t="s">
        <v>14</v>
      </c>
      <c r="I698" s="39" t="s">
        <v>473</v>
      </c>
      <c r="J698" s="41" t="s">
        <v>197</v>
      </c>
      <c r="K698" s="39" t="s">
        <v>804</v>
      </c>
      <c r="L698" s="45" t="s">
        <v>1871</v>
      </c>
      <c r="M698" s="44" t="s">
        <v>1872</v>
      </c>
      <c r="N698" s="44" t="s">
        <v>859</v>
      </c>
      <c r="O698" s="41"/>
      <c r="P698" s="151">
        <v>0</v>
      </c>
      <c r="Q698" s="151">
        <v>0</v>
      </c>
      <c r="R698" s="158" t="str">
        <f t="shared" si="28"/>
        <v>N/A</v>
      </c>
      <c r="S698" s="106" t="str">
        <f t="shared" si="29"/>
        <v>N/A</v>
      </c>
      <c r="T698" s="160" t="s">
        <v>2019</v>
      </c>
      <c r="U698" s="21"/>
      <c r="V698" s="21"/>
      <c r="W698" s="21"/>
      <c r="X698" s="21"/>
      <c r="Y698" s="21"/>
      <c r="Z698" s="21"/>
      <c r="AA698" s="21"/>
      <c r="AB698" s="21"/>
      <c r="AC698" s="21"/>
      <c r="AD698" s="21"/>
      <c r="AE698" s="21"/>
      <c r="AF698" s="21"/>
      <c r="AG698" s="21"/>
      <c r="AH698" s="21"/>
      <c r="AI698" s="21"/>
    </row>
    <row r="699" spans="1:35">
      <c r="A699" s="41" t="s">
        <v>109</v>
      </c>
      <c r="B699" s="41">
        <v>2023</v>
      </c>
      <c r="C699" s="39" t="s">
        <v>644</v>
      </c>
      <c r="D699" s="44" t="s">
        <v>153</v>
      </c>
      <c r="E699" s="65" t="s">
        <v>1444</v>
      </c>
      <c r="F699" s="43" t="s">
        <v>2008</v>
      </c>
      <c r="G699" s="41" t="s">
        <v>299</v>
      </c>
      <c r="H699" s="44" t="s">
        <v>14</v>
      </c>
      <c r="I699" s="39" t="s">
        <v>473</v>
      </c>
      <c r="J699" s="41" t="s">
        <v>197</v>
      </c>
      <c r="K699" s="39" t="s">
        <v>804</v>
      </c>
      <c r="L699" s="45" t="s">
        <v>1871</v>
      </c>
      <c r="M699" s="44" t="s">
        <v>1872</v>
      </c>
      <c r="N699" s="44" t="s">
        <v>859</v>
      </c>
      <c r="O699" s="41"/>
      <c r="P699" s="151">
        <v>0</v>
      </c>
      <c r="Q699" s="151">
        <v>0</v>
      </c>
      <c r="R699" s="158" t="str">
        <f t="shared" si="28"/>
        <v>N/A</v>
      </c>
      <c r="S699" s="106" t="str">
        <f t="shared" si="29"/>
        <v>N/A</v>
      </c>
      <c r="T699" s="160" t="s">
        <v>2019</v>
      </c>
      <c r="U699" s="21"/>
      <c r="V699" s="21"/>
      <c r="W699" s="21"/>
      <c r="X699" s="21"/>
      <c r="Y699" s="21"/>
      <c r="Z699" s="21"/>
      <c r="AA699" s="21"/>
      <c r="AB699" s="21"/>
      <c r="AC699" s="21"/>
      <c r="AD699" s="21"/>
      <c r="AE699" s="21"/>
      <c r="AF699" s="21"/>
      <c r="AG699" s="21"/>
      <c r="AH699" s="21"/>
      <c r="AI699" s="21"/>
    </row>
    <row r="700" spans="1:35">
      <c r="A700" s="41" t="s">
        <v>109</v>
      </c>
      <c r="B700" s="41">
        <v>2023</v>
      </c>
      <c r="C700" s="39" t="s">
        <v>644</v>
      </c>
      <c r="D700" s="44" t="s">
        <v>153</v>
      </c>
      <c r="E700" s="65" t="s">
        <v>1444</v>
      </c>
      <c r="F700" s="43" t="s">
        <v>2009</v>
      </c>
      <c r="G700" s="41" t="s">
        <v>1874</v>
      </c>
      <c r="H700" s="44" t="s">
        <v>14</v>
      </c>
      <c r="I700" s="39" t="s">
        <v>473</v>
      </c>
      <c r="J700" s="41" t="s">
        <v>197</v>
      </c>
      <c r="K700" s="39" t="s">
        <v>804</v>
      </c>
      <c r="L700" s="45" t="s">
        <v>1871</v>
      </c>
      <c r="M700" s="44" t="s">
        <v>1872</v>
      </c>
      <c r="N700" s="44" t="s">
        <v>859</v>
      </c>
      <c r="O700" s="41"/>
      <c r="P700" s="151">
        <v>248</v>
      </c>
      <c r="Q700" s="151">
        <v>25</v>
      </c>
      <c r="R700" s="158" t="str">
        <f t="shared" si="28"/>
        <v>N/A</v>
      </c>
      <c r="S700" s="106" t="str">
        <f t="shared" si="29"/>
        <v>N/A</v>
      </c>
      <c r="T700" s="160"/>
      <c r="U700" s="21"/>
      <c r="V700" s="21"/>
      <c r="W700" s="21"/>
      <c r="X700" s="21"/>
      <c r="Y700" s="21"/>
      <c r="Z700" s="21"/>
      <c r="AA700" s="21"/>
      <c r="AB700" s="21"/>
      <c r="AC700" s="21"/>
      <c r="AD700" s="21"/>
      <c r="AE700" s="21"/>
      <c r="AF700" s="21"/>
      <c r="AG700" s="21"/>
      <c r="AH700" s="21"/>
      <c r="AI700" s="21"/>
    </row>
    <row r="701" spans="1:35">
      <c r="A701" s="41" t="s">
        <v>109</v>
      </c>
      <c r="B701" s="41">
        <v>2023</v>
      </c>
      <c r="C701" s="39" t="s">
        <v>644</v>
      </c>
      <c r="D701" s="44" t="s">
        <v>153</v>
      </c>
      <c r="E701" s="65" t="s">
        <v>1444</v>
      </c>
      <c r="F701" s="43" t="s">
        <v>2009</v>
      </c>
      <c r="G701" s="41" t="s">
        <v>301</v>
      </c>
      <c r="H701" s="44" t="s">
        <v>14</v>
      </c>
      <c r="I701" s="39" t="s">
        <v>473</v>
      </c>
      <c r="J701" s="41" t="s">
        <v>197</v>
      </c>
      <c r="K701" s="39" t="s">
        <v>804</v>
      </c>
      <c r="L701" s="45" t="s">
        <v>1871</v>
      </c>
      <c r="M701" s="44" t="s">
        <v>1872</v>
      </c>
      <c r="N701" s="44" t="s">
        <v>859</v>
      </c>
      <c r="O701" s="41"/>
      <c r="P701" s="151">
        <v>248</v>
      </c>
      <c r="Q701" s="151">
        <v>25</v>
      </c>
      <c r="R701" s="158" t="str">
        <f t="shared" si="28"/>
        <v>N/A</v>
      </c>
      <c r="S701" s="106" t="str">
        <f t="shared" si="29"/>
        <v>N/A</v>
      </c>
      <c r="T701" s="160"/>
      <c r="U701" s="21"/>
      <c r="V701" s="21"/>
      <c r="W701" s="21"/>
      <c r="X701" s="21"/>
      <c r="Y701" s="21"/>
      <c r="Z701" s="21"/>
      <c r="AA701" s="21"/>
      <c r="AB701" s="21"/>
      <c r="AC701" s="21"/>
      <c r="AD701" s="21"/>
      <c r="AE701" s="21"/>
      <c r="AF701" s="21"/>
      <c r="AG701" s="21"/>
      <c r="AH701" s="21"/>
      <c r="AI701" s="21"/>
    </row>
    <row r="702" spans="1:35">
      <c r="A702" s="41" t="s">
        <v>109</v>
      </c>
      <c r="B702" s="41">
        <v>2023</v>
      </c>
      <c r="C702" s="39" t="s">
        <v>644</v>
      </c>
      <c r="D702" s="44" t="s">
        <v>153</v>
      </c>
      <c r="E702" s="65" t="s">
        <v>1444</v>
      </c>
      <c r="F702" s="43" t="s">
        <v>2009</v>
      </c>
      <c r="G702" s="41" t="s">
        <v>299</v>
      </c>
      <c r="H702" s="44" t="s">
        <v>14</v>
      </c>
      <c r="I702" s="39" t="s">
        <v>473</v>
      </c>
      <c r="J702" s="41" t="s">
        <v>197</v>
      </c>
      <c r="K702" s="39" t="s">
        <v>804</v>
      </c>
      <c r="L702" s="45" t="s">
        <v>1871</v>
      </c>
      <c r="M702" s="44" t="s">
        <v>1872</v>
      </c>
      <c r="N702" s="44" t="s">
        <v>859</v>
      </c>
      <c r="O702" s="41"/>
      <c r="P702" s="151">
        <v>248</v>
      </c>
      <c r="Q702" s="151">
        <v>25</v>
      </c>
      <c r="R702" s="158" t="str">
        <f t="shared" si="28"/>
        <v>N/A</v>
      </c>
      <c r="S702" s="106" t="str">
        <f t="shared" si="29"/>
        <v>N/A</v>
      </c>
      <c r="T702" s="160"/>
      <c r="U702" s="21"/>
      <c r="V702" s="21"/>
      <c r="W702" s="21"/>
      <c r="X702" s="21"/>
      <c r="Y702" s="21"/>
      <c r="Z702" s="21"/>
      <c r="AA702" s="21"/>
      <c r="AB702" s="21"/>
      <c r="AC702" s="21"/>
      <c r="AD702" s="21"/>
      <c r="AE702" s="21"/>
      <c r="AF702" s="21"/>
      <c r="AG702" s="21"/>
      <c r="AH702" s="21"/>
      <c r="AI702" s="21"/>
    </row>
    <row r="703" spans="1:35">
      <c r="A703" s="41" t="s">
        <v>109</v>
      </c>
      <c r="B703" s="41">
        <v>2023</v>
      </c>
      <c r="C703" s="39" t="s">
        <v>644</v>
      </c>
      <c r="D703" s="44" t="s">
        <v>153</v>
      </c>
      <c r="E703" s="65" t="s">
        <v>1444</v>
      </c>
      <c r="F703" s="43" t="s">
        <v>2010</v>
      </c>
      <c r="G703" s="41" t="s">
        <v>1874</v>
      </c>
      <c r="H703" s="44" t="s">
        <v>14</v>
      </c>
      <c r="I703" s="39" t="s">
        <v>473</v>
      </c>
      <c r="J703" s="41" t="s">
        <v>197</v>
      </c>
      <c r="K703" s="39" t="s">
        <v>804</v>
      </c>
      <c r="L703" s="45" t="s">
        <v>1871</v>
      </c>
      <c r="M703" s="44" t="s">
        <v>1872</v>
      </c>
      <c r="N703" s="44" t="s">
        <v>859</v>
      </c>
      <c r="O703" s="41"/>
      <c r="P703" s="151">
        <v>1</v>
      </c>
      <c r="Q703" s="151">
        <v>3</v>
      </c>
      <c r="R703" s="158" t="str">
        <f t="shared" si="28"/>
        <v>N/A</v>
      </c>
      <c r="S703" s="106" t="str">
        <f t="shared" si="29"/>
        <v>N/A</v>
      </c>
      <c r="T703" s="160"/>
      <c r="U703" s="21"/>
      <c r="V703" s="21"/>
      <c r="W703" s="21"/>
      <c r="X703" s="21"/>
      <c r="Y703" s="21"/>
      <c r="Z703" s="21"/>
      <c r="AA703" s="21"/>
      <c r="AB703" s="21"/>
      <c r="AC703" s="21"/>
      <c r="AD703" s="21"/>
      <c r="AE703" s="21"/>
      <c r="AF703" s="21"/>
      <c r="AG703" s="21"/>
      <c r="AH703" s="21"/>
      <c r="AI703" s="21"/>
    </row>
    <row r="704" spans="1:35">
      <c r="A704" s="41" t="s">
        <v>109</v>
      </c>
      <c r="B704" s="41">
        <v>2023</v>
      </c>
      <c r="C704" s="39" t="s">
        <v>644</v>
      </c>
      <c r="D704" s="44" t="s">
        <v>153</v>
      </c>
      <c r="E704" s="65" t="s">
        <v>1444</v>
      </c>
      <c r="F704" s="43" t="s">
        <v>2010</v>
      </c>
      <c r="G704" s="41" t="s">
        <v>301</v>
      </c>
      <c r="H704" s="44" t="s">
        <v>14</v>
      </c>
      <c r="I704" s="39" t="s">
        <v>473</v>
      </c>
      <c r="J704" s="41" t="s">
        <v>197</v>
      </c>
      <c r="K704" s="39" t="s">
        <v>804</v>
      </c>
      <c r="L704" s="45" t="s">
        <v>1871</v>
      </c>
      <c r="M704" s="44" t="s">
        <v>1872</v>
      </c>
      <c r="N704" s="44" t="s">
        <v>859</v>
      </c>
      <c r="O704" s="41"/>
      <c r="P704" s="151">
        <v>4</v>
      </c>
      <c r="Q704" s="151">
        <v>3</v>
      </c>
      <c r="R704" s="158" t="str">
        <f t="shared" si="28"/>
        <v>N/A</v>
      </c>
      <c r="S704" s="106" t="str">
        <f t="shared" si="29"/>
        <v>N/A</v>
      </c>
      <c r="T704" s="160"/>
      <c r="U704" s="21"/>
      <c r="V704" s="21"/>
      <c r="W704" s="21"/>
      <c r="X704" s="21"/>
      <c r="Y704" s="21"/>
      <c r="Z704" s="21"/>
      <c r="AA704" s="21"/>
      <c r="AB704" s="21"/>
      <c r="AC704" s="21"/>
      <c r="AD704" s="21"/>
      <c r="AE704" s="21"/>
      <c r="AF704" s="21"/>
      <c r="AG704" s="21"/>
      <c r="AH704" s="21"/>
      <c r="AI704" s="21"/>
    </row>
    <row r="705" spans="1:35">
      <c r="A705" s="41" t="s">
        <v>109</v>
      </c>
      <c r="B705" s="41">
        <v>2023</v>
      </c>
      <c r="C705" s="39" t="s">
        <v>644</v>
      </c>
      <c r="D705" s="44" t="s">
        <v>153</v>
      </c>
      <c r="E705" s="65" t="s">
        <v>1444</v>
      </c>
      <c r="F705" s="43" t="s">
        <v>2010</v>
      </c>
      <c r="G705" s="41" t="s">
        <v>299</v>
      </c>
      <c r="H705" s="44" t="s">
        <v>14</v>
      </c>
      <c r="I705" s="39" t="s">
        <v>473</v>
      </c>
      <c r="J705" s="41" t="s">
        <v>197</v>
      </c>
      <c r="K705" s="39" t="s">
        <v>804</v>
      </c>
      <c r="L705" s="45" t="s">
        <v>1871</v>
      </c>
      <c r="M705" s="44" t="s">
        <v>1872</v>
      </c>
      <c r="N705" s="44" t="s">
        <v>859</v>
      </c>
      <c r="O705" s="41"/>
      <c r="P705" s="151">
        <v>4</v>
      </c>
      <c r="Q705" s="151">
        <v>3</v>
      </c>
      <c r="R705" s="158" t="str">
        <f t="shared" si="28"/>
        <v>N/A</v>
      </c>
      <c r="S705" s="106" t="str">
        <f t="shared" si="29"/>
        <v>N/A</v>
      </c>
      <c r="T705" s="160"/>
      <c r="U705" s="21"/>
      <c r="V705" s="21"/>
      <c r="W705" s="21"/>
      <c r="X705" s="21"/>
      <c r="Y705" s="21"/>
      <c r="Z705" s="21"/>
      <c r="AA705" s="21"/>
      <c r="AB705" s="21"/>
      <c r="AC705" s="21"/>
      <c r="AD705" s="21"/>
      <c r="AE705" s="21"/>
      <c r="AF705" s="21"/>
      <c r="AG705" s="21"/>
      <c r="AH705" s="21"/>
      <c r="AI705" s="21"/>
    </row>
    <row r="706" spans="1:35">
      <c r="A706" s="41" t="s">
        <v>109</v>
      </c>
      <c r="B706" s="41">
        <v>2023</v>
      </c>
      <c r="C706" s="39" t="s">
        <v>644</v>
      </c>
      <c r="D706" s="44" t="s">
        <v>153</v>
      </c>
      <c r="E706" s="65" t="s">
        <v>1462</v>
      </c>
      <c r="F706" s="43" t="s">
        <v>2005</v>
      </c>
      <c r="G706" s="41" t="s">
        <v>297</v>
      </c>
      <c r="H706" s="44" t="s">
        <v>14</v>
      </c>
      <c r="I706" s="39" t="s">
        <v>473</v>
      </c>
      <c r="J706" s="41" t="s">
        <v>197</v>
      </c>
      <c r="K706" s="39" t="s">
        <v>804</v>
      </c>
      <c r="L706" s="45" t="s">
        <v>1871</v>
      </c>
      <c r="M706" s="44" t="s">
        <v>1872</v>
      </c>
      <c r="N706" s="44" t="s">
        <v>859</v>
      </c>
      <c r="O706" s="41"/>
      <c r="P706" s="151">
        <v>298</v>
      </c>
      <c r="Q706" s="151">
        <v>44</v>
      </c>
      <c r="R706" s="158" t="str">
        <f t="shared" si="28"/>
        <v>N/A</v>
      </c>
      <c r="S706" s="106" t="str">
        <f t="shared" si="29"/>
        <v>N/A</v>
      </c>
      <c r="T706" s="160"/>
      <c r="U706" s="21"/>
      <c r="V706" s="21"/>
      <c r="W706" s="21"/>
      <c r="X706" s="21"/>
      <c r="Y706" s="21"/>
      <c r="Z706" s="21"/>
      <c r="AA706" s="21"/>
      <c r="AB706" s="21"/>
      <c r="AC706" s="21"/>
      <c r="AD706" s="21"/>
      <c r="AE706" s="21"/>
      <c r="AF706" s="21"/>
      <c r="AG706" s="21"/>
      <c r="AH706" s="21"/>
      <c r="AI706" s="21"/>
    </row>
    <row r="707" spans="1:35">
      <c r="A707" s="41" t="s">
        <v>109</v>
      </c>
      <c r="B707" s="41">
        <v>2023</v>
      </c>
      <c r="C707" s="39" t="s">
        <v>644</v>
      </c>
      <c r="D707" s="44" t="s">
        <v>153</v>
      </c>
      <c r="E707" s="65" t="s">
        <v>1462</v>
      </c>
      <c r="F707" s="43" t="s">
        <v>2005</v>
      </c>
      <c r="G707" s="41" t="s">
        <v>1874</v>
      </c>
      <c r="H707" s="44" t="s">
        <v>14</v>
      </c>
      <c r="I707" s="39" t="s">
        <v>473</v>
      </c>
      <c r="J707" s="41" t="s">
        <v>197</v>
      </c>
      <c r="K707" s="39" t="s">
        <v>804</v>
      </c>
      <c r="L707" s="45" t="s">
        <v>1871</v>
      </c>
      <c r="M707" s="44" t="s">
        <v>1872</v>
      </c>
      <c r="N707" s="44" t="s">
        <v>859</v>
      </c>
      <c r="O707" s="41"/>
      <c r="P707" s="151">
        <v>697</v>
      </c>
      <c r="Q707" s="151">
        <v>44</v>
      </c>
      <c r="R707" s="158" t="str">
        <f t="shared" si="28"/>
        <v>N/A</v>
      </c>
      <c r="S707" s="106" t="str">
        <f t="shared" si="29"/>
        <v>N/A</v>
      </c>
      <c r="T707" s="160"/>
      <c r="U707" s="21"/>
      <c r="V707" s="21"/>
      <c r="W707" s="21"/>
      <c r="X707" s="21"/>
      <c r="Y707" s="21"/>
      <c r="Z707" s="21"/>
      <c r="AA707" s="21"/>
      <c r="AB707" s="21"/>
      <c r="AC707" s="21"/>
      <c r="AD707" s="21"/>
      <c r="AE707" s="21"/>
      <c r="AF707" s="21"/>
      <c r="AG707" s="21"/>
      <c r="AH707" s="21"/>
      <c r="AI707" s="21"/>
    </row>
    <row r="708" spans="1:35">
      <c r="A708" s="41" t="s">
        <v>109</v>
      </c>
      <c r="B708" s="41">
        <v>2023</v>
      </c>
      <c r="C708" s="39" t="s">
        <v>644</v>
      </c>
      <c r="D708" s="44" t="s">
        <v>153</v>
      </c>
      <c r="E708" s="65" t="s">
        <v>1462</v>
      </c>
      <c r="F708" s="43" t="s">
        <v>2005</v>
      </c>
      <c r="G708" s="41" t="s">
        <v>301</v>
      </c>
      <c r="H708" s="44" t="s">
        <v>14</v>
      </c>
      <c r="I708" s="39" t="s">
        <v>473</v>
      </c>
      <c r="J708" s="41" t="s">
        <v>197</v>
      </c>
      <c r="K708" s="39" t="s">
        <v>804</v>
      </c>
      <c r="L708" s="45" t="s">
        <v>1871</v>
      </c>
      <c r="M708" s="44" t="s">
        <v>1872</v>
      </c>
      <c r="N708" s="44" t="s">
        <v>859</v>
      </c>
      <c r="O708" s="41"/>
      <c r="P708" s="151">
        <v>697</v>
      </c>
      <c r="Q708" s="151">
        <v>44</v>
      </c>
      <c r="R708" s="158" t="str">
        <f t="shared" si="28"/>
        <v>N/A</v>
      </c>
      <c r="S708" s="106" t="str">
        <f t="shared" si="29"/>
        <v>N/A</v>
      </c>
      <c r="T708" s="160"/>
      <c r="U708" s="21"/>
      <c r="V708" s="21"/>
      <c r="W708" s="21"/>
      <c r="X708" s="21"/>
      <c r="Y708" s="21"/>
      <c r="Z708" s="21"/>
      <c r="AA708" s="21"/>
      <c r="AB708" s="21"/>
      <c r="AC708" s="21"/>
      <c r="AD708" s="21"/>
      <c r="AE708" s="21"/>
      <c r="AF708" s="21"/>
      <c r="AG708" s="21"/>
      <c r="AH708" s="21"/>
      <c r="AI708" s="21"/>
    </row>
    <row r="709" spans="1:35">
      <c r="A709" s="41" t="s">
        <v>109</v>
      </c>
      <c r="B709" s="41">
        <v>2023</v>
      </c>
      <c r="C709" s="39" t="s">
        <v>644</v>
      </c>
      <c r="D709" s="44" t="s">
        <v>153</v>
      </c>
      <c r="E709" s="65" t="s">
        <v>1462</v>
      </c>
      <c r="F709" s="43" t="s">
        <v>2005</v>
      </c>
      <c r="G709" s="41" t="s">
        <v>299</v>
      </c>
      <c r="H709" s="44" t="s">
        <v>14</v>
      </c>
      <c r="I709" s="39" t="s">
        <v>473</v>
      </c>
      <c r="J709" s="41" t="s">
        <v>197</v>
      </c>
      <c r="K709" s="39" t="s">
        <v>804</v>
      </c>
      <c r="L709" s="45" t="s">
        <v>1871</v>
      </c>
      <c r="M709" s="44" t="s">
        <v>1872</v>
      </c>
      <c r="N709" s="44" t="s">
        <v>859</v>
      </c>
      <c r="O709" s="41"/>
      <c r="P709" s="151">
        <v>697</v>
      </c>
      <c r="Q709" s="151">
        <v>44</v>
      </c>
      <c r="R709" s="158" t="str">
        <f t="shared" si="28"/>
        <v>N/A</v>
      </c>
      <c r="S709" s="106" t="str">
        <f t="shared" si="29"/>
        <v>N/A</v>
      </c>
      <c r="T709" s="160"/>
      <c r="U709" s="21"/>
      <c r="V709" s="21"/>
      <c r="W709" s="21"/>
      <c r="X709" s="21"/>
      <c r="Y709" s="21"/>
      <c r="Z709" s="21"/>
      <c r="AA709" s="21"/>
      <c r="AB709" s="21"/>
      <c r="AC709" s="21"/>
      <c r="AD709" s="21"/>
      <c r="AE709" s="21"/>
      <c r="AF709" s="21"/>
      <c r="AG709" s="21"/>
      <c r="AH709" s="21"/>
      <c r="AI709" s="21"/>
    </row>
    <row r="710" spans="1:35">
      <c r="A710" s="41" t="s">
        <v>109</v>
      </c>
      <c r="B710" s="41">
        <v>2023</v>
      </c>
      <c r="C710" s="39" t="s">
        <v>644</v>
      </c>
      <c r="D710" s="44" t="s">
        <v>153</v>
      </c>
      <c r="E710" s="65" t="s">
        <v>1462</v>
      </c>
      <c r="F710" s="43" t="s">
        <v>2008</v>
      </c>
      <c r="G710" s="41" t="s">
        <v>297</v>
      </c>
      <c r="H710" s="44" t="s">
        <v>14</v>
      </c>
      <c r="I710" s="39" t="s">
        <v>473</v>
      </c>
      <c r="J710" s="41" t="s">
        <v>197</v>
      </c>
      <c r="K710" s="39" t="s">
        <v>804</v>
      </c>
      <c r="L710" s="45" t="s">
        <v>1871</v>
      </c>
      <c r="M710" s="44" t="s">
        <v>1872</v>
      </c>
      <c r="N710" s="44" t="s">
        <v>859</v>
      </c>
      <c r="O710" s="41"/>
      <c r="P710" s="151">
        <v>0</v>
      </c>
      <c r="Q710" s="151">
        <v>0</v>
      </c>
      <c r="R710" s="158" t="str">
        <f t="shared" si="28"/>
        <v>N/A</v>
      </c>
      <c r="S710" s="106" t="str">
        <f t="shared" si="29"/>
        <v>N/A</v>
      </c>
      <c r="T710" s="160" t="s">
        <v>2019</v>
      </c>
      <c r="U710" s="21"/>
      <c r="V710" s="21"/>
      <c r="W710" s="21"/>
      <c r="X710" s="21"/>
      <c r="Y710" s="21"/>
      <c r="Z710" s="21"/>
      <c r="AA710" s="21"/>
      <c r="AB710" s="21"/>
      <c r="AC710" s="21"/>
      <c r="AD710" s="21"/>
      <c r="AE710" s="21"/>
      <c r="AF710" s="21"/>
      <c r="AG710" s="21"/>
      <c r="AH710" s="21"/>
      <c r="AI710" s="21"/>
    </row>
    <row r="711" spans="1:35">
      <c r="A711" s="41" t="s">
        <v>109</v>
      </c>
      <c r="B711" s="41">
        <v>2023</v>
      </c>
      <c r="C711" s="39" t="s">
        <v>644</v>
      </c>
      <c r="D711" s="44" t="s">
        <v>153</v>
      </c>
      <c r="E711" s="65" t="s">
        <v>1462</v>
      </c>
      <c r="F711" s="43" t="s">
        <v>2008</v>
      </c>
      <c r="G711" s="41" t="s">
        <v>1874</v>
      </c>
      <c r="H711" s="44" t="s">
        <v>14</v>
      </c>
      <c r="I711" s="39" t="s">
        <v>473</v>
      </c>
      <c r="J711" s="41" t="s">
        <v>197</v>
      </c>
      <c r="K711" s="39" t="s">
        <v>804</v>
      </c>
      <c r="L711" s="45" t="s">
        <v>1871</v>
      </c>
      <c r="M711" s="44" t="s">
        <v>1872</v>
      </c>
      <c r="N711" s="44" t="s">
        <v>859</v>
      </c>
      <c r="O711" s="41"/>
      <c r="P711" s="151">
        <v>0</v>
      </c>
      <c r="Q711" s="151">
        <v>0</v>
      </c>
      <c r="R711" s="158" t="str">
        <f t="shared" si="28"/>
        <v>N/A</v>
      </c>
      <c r="S711" s="106" t="str">
        <f t="shared" si="29"/>
        <v>N/A</v>
      </c>
      <c r="T711" s="160" t="s">
        <v>2019</v>
      </c>
      <c r="U711" s="21"/>
      <c r="V711" s="21"/>
      <c r="W711" s="21"/>
      <c r="X711" s="21"/>
      <c r="Y711" s="21"/>
      <c r="Z711" s="21"/>
      <c r="AA711" s="21"/>
      <c r="AB711" s="21"/>
      <c r="AC711" s="21"/>
      <c r="AD711" s="21"/>
      <c r="AE711" s="21"/>
      <c r="AF711" s="21"/>
      <c r="AG711" s="21"/>
      <c r="AH711" s="21"/>
      <c r="AI711" s="21"/>
    </row>
    <row r="712" spans="1:35">
      <c r="A712" s="41" t="s">
        <v>109</v>
      </c>
      <c r="B712" s="41">
        <v>2023</v>
      </c>
      <c r="C712" s="39" t="s">
        <v>644</v>
      </c>
      <c r="D712" s="44" t="s">
        <v>153</v>
      </c>
      <c r="E712" s="65" t="s">
        <v>1462</v>
      </c>
      <c r="F712" s="43" t="s">
        <v>2008</v>
      </c>
      <c r="G712" s="41" t="s">
        <v>301</v>
      </c>
      <c r="H712" s="44" t="s">
        <v>14</v>
      </c>
      <c r="I712" s="39" t="s">
        <v>473</v>
      </c>
      <c r="J712" s="41" t="s">
        <v>197</v>
      </c>
      <c r="K712" s="39" t="s">
        <v>804</v>
      </c>
      <c r="L712" s="45" t="s">
        <v>1871</v>
      </c>
      <c r="M712" s="44" t="s">
        <v>1872</v>
      </c>
      <c r="N712" s="44" t="s">
        <v>859</v>
      </c>
      <c r="O712" s="41"/>
      <c r="P712" s="151">
        <v>0</v>
      </c>
      <c r="Q712" s="151">
        <v>0</v>
      </c>
      <c r="R712" s="158" t="str">
        <f t="shared" ref="R712:R775" si="30">IF(M712="N/A","N/A", P712/M712*100)</f>
        <v>N/A</v>
      </c>
      <c r="S712" s="106" t="str">
        <f t="shared" ref="S712:S775" si="31">IF(M712="N/A","N/A",IF(OR(R712&lt;90,R712&gt;150),"X",""))</f>
        <v>N/A</v>
      </c>
      <c r="T712" s="160" t="s">
        <v>2019</v>
      </c>
      <c r="U712" s="21"/>
      <c r="V712" s="21"/>
      <c r="W712" s="21"/>
      <c r="X712" s="21"/>
      <c r="Y712" s="21"/>
      <c r="Z712" s="21"/>
      <c r="AA712" s="21"/>
      <c r="AB712" s="21"/>
      <c r="AC712" s="21"/>
      <c r="AD712" s="21"/>
      <c r="AE712" s="21"/>
      <c r="AF712" s="21"/>
      <c r="AG712" s="21"/>
      <c r="AH712" s="21"/>
      <c r="AI712" s="21"/>
    </row>
    <row r="713" spans="1:35">
      <c r="A713" s="41" t="s">
        <v>109</v>
      </c>
      <c r="B713" s="41">
        <v>2023</v>
      </c>
      <c r="C713" s="39" t="s">
        <v>644</v>
      </c>
      <c r="D713" s="44" t="s">
        <v>153</v>
      </c>
      <c r="E713" s="65" t="s">
        <v>1462</v>
      </c>
      <c r="F713" s="43" t="s">
        <v>2008</v>
      </c>
      <c r="G713" s="41" t="s">
        <v>299</v>
      </c>
      <c r="H713" s="44" t="s">
        <v>14</v>
      </c>
      <c r="I713" s="39" t="s">
        <v>473</v>
      </c>
      <c r="J713" s="41" t="s">
        <v>197</v>
      </c>
      <c r="K713" s="39" t="s">
        <v>804</v>
      </c>
      <c r="L713" s="45" t="s">
        <v>1871</v>
      </c>
      <c r="M713" s="44" t="s">
        <v>1872</v>
      </c>
      <c r="N713" s="44" t="s">
        <v>859</v>
      </c>
      <c r="O713" s="41"/>
      <c r="P713" s="151">
        <v>0</v>
      </c>
      <c r="Q713" s="151">
        <v>0</v>
      </c>
      <c r="R713" s="158" t="str">
        <f t="shared" si="30"/>
        <v>N/A</v>
      </c>
      <c r="S713" s="106" t="str">
        <f t="shared" si="31"/>
        <v>N/A</v>
      </c>
      <c r="T713" s="160" t="s">
        <v>2019</v>
      </c>
      <c r="U713" s="21"/>
      <c r="V713" s="21"/>
      <c r="W713" s="21"/>
      <c r="X713" s="21"/>
      <c r="Y713" s="21"/>
      <c r="Z713" s="21"/>
      <c r="AA713" s="21"/>
      <c r="AB713" s="21"/>
      <c r="AC713" s="21"/>
      <c r="AD713" s="21"/>
      <c r="AE713" s="21"/>
      <c r="AF713" s="21"/>
      <c r="AG713" s="21"/>
      <c r="AH713" s="21"/>
      <c r="AI713" s="21"/>
    </row>
    <row r="714" spans="1:35">
      <c r="A714" s="41" t="s">
        <v>109</v>
      </c>
      <c r="B714" s="41">
        <v>2023</v>
      </c>
      <c r="C714" s="39" t="s">
        <v>644</v>
      </c>
      <c r="D714" s="44" t="s">
        <v>153</v>
      </c>
      <c r="E714" s="65" t="s">
        <v>1462</v>
      </c>
      <c r="F714" s="43" t="s">
        <v>2009</v>
      </c>
      <c r="G714" s="41" t="s">
        <v>297</v>
      </c>
      <c r="H714" s="44" t="s">
        <v>14</v>
      </c>
      <c r="I714" s="39" t="s">
        <v>473</v>
      </c>
      <c r="J714" s="41" t="s">
        <v>197</v>
      </c>
      <c r="K714" s="39" t="s">
        <v>804</v>
      </c>
      <c r="L714" s="45" t="s">
        <v>1871</v>
      </c>
      <c r="M714" s="44" t="s">
        <v>1872</v>
      </c>
      <c r="N714" s="44" t="s">
        <v>859</v>
      </c>
      <c r="O714" s="41"/>
      <c r="P714" s="151">
        <v>552</v>
      </c>
      <c r="Q714" s="151">
        <v>67</v>
      </c>
      <c r="R714" s="158" t="str">
        <f t="shared" si="30"/>
        <v>N/A</v>
      </c>
      <c r="S714" s="106" t="str">
        <f t="shared" si="31"/>
        <v>N/A</v>
      </c>
      <c r="T714" s="160"/>
      <c r="U714" s="21"/>
      <c r="V714" s="21"/>
      <c r="W714" s="21"/>
      <c r="X714" s="21"/>
      <c r="Y714" s="21"/>
      <c r="Z714" s="21"/>
      <c r="AA714" s="21"/>
      <c r="AB714" s="21"/>
      <c r="AC714" s="21"/>
      <c r="AD714" s="21"/>
      <c r="AE714" s="21"/>
      <c r="AF714" s="21"/>
      <c r="AG714" s="21"/>
      <c r="AH714" s="21"/>
      <c r="AI714" s="21"/>
    </row>
    <row r="715" spans="1:35">
      <c r="A715" s="41" t="s">
        <v>109</v>
      </c>
      <c r="B715" s="41">
        <v>2023</v>
      </c>
      <c r="C715" s="39" t="s">
        <v>644</v>
      </c>
      <c r="D715" s="44" t="s">
        <v>153</v>
      </c>
      <c r="E715" s="65" t="s">
        <v>1462</v>
      </c>
      <c r="F715" s="43" t="s">
        <v>2009</v>
      </c>
      <c r="G715" s="41" t="s">
        <v>1874</v>
      </c>
      <c r="H715" s="44" t="s">
        <v>14</v>
      </c>
      <c r="I715" s="39" t="s">
        <v>473</v>
      </c>
      <c r="J715" s="41" t="s">
        <v>197</v>
      </c>
      <c r="K715" s="39" t="s">
        <v>804</v>
      </c>
      <c r="L715" s="45" t="s">
        <v>1871</v>
      </c>
      <c r="M715" s="44" t="s">
        <v>1872</v>
      </c>
      <c r="N715" s="44" t="s">
        <v>859</v>
      </c>
      <c r="O715" s="41"/>
      <c r="P715" s="151">
        <v>1628</v>
      </c>
      <c r="Q715" s="151">
        <v>67</v>
      </c>
      <c r="R715" s="158" t="str">
        <f t="shared" si="30"/>
        <v>N/A</v>
      </c>
      <c r="S715" s="106" t="str">
        <f t="shared" si="31"/>
        <v>N/A</v>
      </c>
      <c r="T715" s="160"/>
      <c r="U715" s="21"/>
      <c r="V715" s="21"/>
      <c r="W715" s="21"/>
      <c r="X715" s="21"/>
      <c r="Y715" s="21"/>
      <c r="Z715" s="21"/>
      <c r="AA715" s="21"/>
      <c r="AB715" s="21"/>
      <c r="AC715" s="21"/>
      <c r="AD715" s="21"/>
      <c r="AE715" s="21"/>
      <c r="AF715" s="21"/>
      <c r="AG715" s="21"/>
      <c r="AH715" s="21"/>
      <c r="AI715" s="21"/>
    </row>
    <row r="716" spans="1:35">
      <c r="A716" s="41" t="s">
        <v>109</v>
      </c>
      <c r="B716" s="41">
        <v>2023</v>
      </c>
      <c r="C716" s="39" t="s">
        <v>644</v>
      </c>
      <c r="D716" s="44" t="s">
        <v>153</v>
      </c>
      <c r="E716" s="65" t="s">
        <v>1462</v>
      </c>
      <c r="F716" s="43" t="s">
        <v>2009</v>
      </c>
      <c r="G716" s="41" t="s">
        <v>301</v>
      </c>
      <c r="H716" s="44" t="s">
        <v>14</v>
      </c>
      <c r="I716" s="39" t="s">
        <v>473</v>
      </c>
      <c r="J716" s="41" t="s">
        <v>197</v>
      </c>
      <c r="K716" s="39" t="s">
        <v>804</v>
      </c>
      <c r="L716" s="45" t="s">
        <v>1871</v>
      </c>
      <c r="M716" s="44" t="s">
        <v>1872</v>
      </c>
      <c r="N716" s="44" t="s">
        <v>859</v>
      </c>
      <c r="O716" s="41"/>
      <c r="P716" s="151">
        <v>1628</v>
      </c>
      <c r="Q716" s="151">
        <v>67</v>
      </c>
      <c r="R716" s="158" t="str">
        <f t="shared" si="30"/>
        <v>N/A</v>
      </c>
      <c r="S716" s="106" t="str">
        <f t="shared" si="31"/>
        <v>N/A</v>
      </c>
      <c r="T716" s="160"/>
      <c r="U716" s="21"/>
      <c r="V716" s="21"/>
      <c r="W716" s="21"/>
      <c r="X716" s="21"/>
      <c r="Y716" s="21"/>
      <c r="Z716" s="21"/>
      <c r="AA716" s="21"/>
      <c r="AB716" s="21"/>
      <c r="AC716" s="21"/>
      <c r="AD716" s="21"/>
      <c r="AE716" s="21"/>
      <c r="AF716" s="21"/>
      <c r="AG716" s="21"/>
      <c r="AH716" s="21"/>
      <c r="AI716" s="21"/>
    </row>
    <row r="717" spans="1:35">
      <c r="A717" s="41" t="s">
        <v>109</v>
      </c>
      <c r="B717" s="41">
        <v>2023</v>
      </c>
      <c r="C717" s="39" t="s">
        <v>644</v>
      </c>
      <c r="D717" s="44" t="s">
        <v>153</v>
      </c>
      <c r="E717" s="65" t="s">
        <v>1462</v>
      </c>
      <c r="F717" s="43" t="s">
        <v>2009</v>
      </c>
      <c r="G717" s="41" t="s">
        <v>299</v>
      </c>
      <c r="H717" s="44" t="s">
        <v>14</v>
      </c>
      <c r="I717" s="39" t="s">
        <v>473</v>
      </c>
      <c r="J717" s="41" t="s">
        <v>197</v>
      </c>
      <c r="K717" s="39" t="s">
        <v>804</v>
      </c>
      <c r="L717" s="45" t="s">
        <v>1871</v>
      </c>
      <c r="M717" s="44" t="s">
        <v>1872</v>
      </c>
      <c r="N717" s="44" t="s">
        <v>859</v>
      </c>
      <c r="O717" s="41"/>
      <c r="P717" s="151">
        <v>1628</v>
      </c>
      <c r="Q717" s="151">
        <v>67</v>
      </c>
      <c r="R717" s="158" t="str">
        <f t="shared" si="30"/>
        <v>N/A</v>
      </c>
      <c r="S717" s="106" t="str">
        <f t="shared" si="31"/>
        <v>N/A</v>
      </c>
      <c r="T717" s="160"/>
      <c r="U717" s="21"/>
      <c r="V717" s="21"/>
      <c r="W717" s="21"/>
      <c r="X717" s="21"/>
      <c r="Y717" s="21"/>
      <c r="Z717" s="21"/>
      <c r="AA717" s="21"/>
      <c r="AB717" s="21"/>
      <c r="AC717" s="21"/>
      <c r="AD717" s="21"/>
      <c r="AE717" s="21"/>
      <c r="AF717" s="21"/>
      <c r="AG717" s="21"/>
      <c r="AH717" s="21"/>
      <c r="AI717" s="21"/>
    </row>
    <row r="718" spans="1:35">
      <c r="A718" s="41" t="s">
        <v>109</v>
      </c>
      <c r="B718" s="41">
        <v>2023</v>
      </c>
      <c r="C718" s="39" t="s">
        <v>644</v>
      </c>
      <c r="D718" s="44" t="s">
        <v>153</v>
      </c>
      <c r="E718" s="65" t="s">
        <v>1462</v>
      </c>
      <c r="F718" s="43" t="s">
        <v>2010</v>
      </c>
      <c r="G718" s="41" t="s">
        <v>297</v>
      </c>
      <c r="H718" s="44" t="s">
        <v>14</v>
      </c>
      <c r="I718" s="39" t="s">
        <v>473</v>
      </c>
      <c r="J718" s="41" t="s">
        <v>197</v>
      </c>
      <c r="K718" s="39" t="s">
        <v>804</v>
      </c>
      <c r="L718" s="45" t="s">
        <v>1871</v>
      </c>
      <c r="M718" s="44" t="s">
        <v>1872</v>
      </c>
      <c r="N718" s="44" t="s">
        <v>859</v>
      </c>
      <c r="O718" s="41"/>
      <c r="P718" s="151">
        <v>557</v>
      </c>
      <c r="Q718" s="151">
        <v>114</v>
      </c>
      <c r="R718" s="158" t="str">
        <f t="shared" si="30"/>
        <v>N/A</v>
      </c>
      <c r="S718" s="106" t="str">
        <f t="shared" si="31"/>
        <v>N/A</v>
      </c>
      <c r="T718" s="160"/>
      <c r="U718" s="21"/>
      <c r="V718" s="21"/>
      <c r="W718" s="21"/>
      <c r="X718" s="21"/>
      <c r="Y718" s="21"/>
      <c r="Z718" s="21"/>
      <c r="AA718" s="21"/>
      <c r="AB718" s="21"/>
      <c r="AC718" s="21"/>
      <c r="AD718" s="21"/>
      <c r="AE718" s="21"/>
      <c r="AF718" s="21"/>
      <c r="AG718" s="21"/>
      <c r="AH718" s="21"/>
      <c r="AI718" s="21"/>
    </row>
    <row r="719" spans="1:35">
      <c r="A719" s="41" t="s">
        <v>109</v>
      </c>
      <c r="B719" s="41">
        <v>2023</v>
      </c>
      <c r="C719" s="39" t="s">
        <v>644</v>
      </c>
      <c r="D719" s="44" t="s">
        <v>153</v>
      </c>
      <c r="E719" s="65" t="s">
        <v>1462</v>
      </c>
      <c r="F719" s="43" t="s">
        <v>2010</v>
      </c>
      <c r="G719" s="41" t="s">
        <v>1874</v>
      </c>
      <c r="H719" s="44" t="s">
        <v>14</v>
      </c>
      <c r="I719" s="39" t="s">
        <v>473</v>
      </c>
      <c r="J719" s="41" t="s">
        <v>197</v>
      </c>
      <c r="K719" s="39" t="s">
        <v>804</v>
      </c>
      <c r="L719" s="45" t="s">
        <v>1871</v>
      </c>
      <c r="M719" s="44" t="s">
        <v>1872</v>
      </c>
      <c r="N719" s="44" t="s">
        <v>859</v>
      </c>
      <c r="O719" s="41"/>
      <c r="P719" s="151">
        <v>2453</v>
      </c>
      <c r="Q719" s="151">
        <v>114</v>
      </c>
      <c r="R719" s="158" t="str">
        <f t="shared" si="30"/>
        <v>N/A</v>
      </c>
      <c r="S719" s="106" t="str">
        <f t="shared" si="31"/>
        <v>N/A</v>
      </c>
      <c r="T719" s="160"/>
      <c r="U719" s="21"/>
      <c r="V719" s="21"/>
      <c r="W719" s="21"/>
      <c r="X719" s="21"/>
      <c r="Y719" s="21"/>
      <c r="Z719" s="21"/>
      <c r="AA719" s="21"/>
      <c r="AB719" s="21"/>
      <c r="AC719" s="21"/>
      <c r="AD719" s="21"/>
      <c r="AE719" s="21"/>
      <c r="AF719" s="21"/>
      <c r="AG719" s="21"/>
      <c r="AH719" s="21"/>
      <c r="AI719" s="21"/>
    </row>
    <row r="720" spans="1:35">
      <c r="A720" s="41" t="s">
        <v>109</v>
      </c>
      <c r="B720" s="41">
        <v>2023</v>
      </c>
      <c r="C720" s="39" t="s">
        <v>644</v>
      </c>
      <c r="D720" s="44" t="s">
        <v>153</v>
      </c>
      <c r="E720" s="65" t="s">
        <v>1462</v>
      </c>
      <c r="F720" s="43" t="s">
        <v>2010</v>
      </c>
      <c r="G720" s="41" t="s">
        <v>301</v>
      </c>
      <c r="H720" s="44" t="s">
        <v>14</v>
      </c>
      <c r="I720" s="39" t="s">
        <v>473</v>
      </c>
      <c r="J720" s="41" t="s">
        <v>197</v>
      </c>
      <c r="K720" s="39" t="s">
        <v>804</v>
      </c>
      <c r="L720" s="45" t="s">
        <v>1871</v>
      </c>
      <c r="M720" s="44" t="s">
        <v>1872</v>
      </c>
      <c r="N720" s="44" t="s">
        <v>859</v>
      </c>
      <c r="O720" s="41"/>
      <c r="P720" s="151">
        <v>2453</v>
      </c>
      <c r="Q720" s="151">
        <v>114</v>
      </c>
      <c r="R720" s="158" t="str">
        <f t="shared" si="30"/>
        <v>N/A</v>
      </c>
      <c r="S720" s="106" t="str">
        <f t="shared" si="31"/>
        <v>N/A</v>
      </c>
      <c r="T720" s="160"/>
      <c r="U720" s="21"/>
      <c r="V720" s="21"/>
      <c r="W720" s="21"/>
      <c r="X720" s="21"/>
      <c r="Y720" s="21"/>
      <c r="Z720" s="21"/>
      <c r="AA720" s="21"/>
      <c r="AB720" s="21"/>
      <c r="AC720" s="21"/>
      <c r="AD720" s="21"/>
      <c r="AE720" s="21"/>
      <c r="AF720" s="21"/>
      <c r="AG720" s="21"/>
      <c r="AH720" s="21"/>
      <c r="AI720" s="21"/>
    </row>
    <row r="721" spans="1:35">
      <c r="A721" s="41" t="s">
        <v>109</v>
      </c>
      <c r="B721" s="41">
        <v>2023</v>
      </c>
      <c r="C721" s="39" t="s">
        <v>644</v>
      </c>
      <c r="D721" s="44" t="s">
        <v>153</v>
      </c>
      <c r="E721" s="65" t="s">
        <v>1462</v>
      </c>
      <c r="F721" s="43" t="s">
        <v>2010</v>
      </c>
      <c r="G721" s="41" t="s">
        <v>299</v>
      </c>
      <c r="H721" s="44" t="s">
        <v>14</v>
      </c>
      <c r="I721" s="39" t="s">
        <v>473</v>
      </c>
      <c r="J721" s="41" t="s">
        <v>197</v>
      </c>
      <c r="K721" s="39" t="s">
        <v>804</v>
      </c>
      <c r="L721" s="45" t="s">
        <v>1871</v>
      </c>
      <c r="M721" s="44" t="s">
        <v>1872</v>
      </c>
      <c r="N721" s="44" t="s">
        <v>859</v>
      </c>
      <c r="O721" s="41"/>
      <c r="P721" s="151">
        <v>2453</v>
      </c>
      <c r="Q721" s="151">
        <v>114</v>
      </c>
      <c r="R721" s="158" t="str">
        <f t="shared" si="30"/>
        <v>N/A</v>
      </c>
      <c r="S721" s="106" t="str">
        <f t="shared" si="31"/>
        <v>N/A</v>
      </c>
      <c r="T721" s="160"/>
      <c r="U721" s="21"/>
      <c r="V721" s="21"/>
      <c r="W721" s="21"/>
      <c r="X721" s="21"/>
      <c r="Y721" s="21"/>
      <c r="Z721" s="21"/>
      <c r="AA721" s="21"/>
      <c r="AB721" s="21"/>
      <c r="AC721" s="21"/>
      <c r="AD721" s="21"/>
      <c r="AE721" s="21"/>
      <c r="AF721" s="21"/>
      <c r="AG721" s="21"/>
      <c r="AH721" s="21"/>
      <c r="AI721" s="21"/>
    </row>
    <row r="722" spans="1:35">
      <c r="A722" s="41" t="s">
        <v>109</v>
      </c>
      <c r="B722" s="41">
        <v>2023</v>
      </c>
      <c r="C722" s="39" t="s">
        <v>644</v>
      </c>
      <c r="D722" s="44" t="s">
        <v>153</v>
      </c>
      <c r="E722" s="65" t="s">
        <v>1604</v>
      </c>
      <c r="F722" s="43" t="s">
        <v>2005</v>
      </c>
      <c r="G722" s="41" t="s">
        <v>297</v>
      </c>
      <c r="H722" s="44" t="s">
        <v>14</v>
      </c>
      <c r="I722" s="39" t="s">
        <v>473</v>
      </c>
      <c r="J722" s="41" t="s">
        <v>197</v>
      </c>
      <c r="K722" s="39" t="s">
        <v>804</v>
      </c>
      <c r="L722" s="45" t="s">
        <v>1871</v>
      </c>
      <c r="M722" s="44" t="s">
        <v>1872</v>
      </c>
      <c r="N722" s="44" t="s">
        <v>859</v>
      </c>
      <c r="O722" s="41"/>
      <c r="P722" s="151">
        <v>138</v>
      </c>
      <c r="Q722" s="151">
        <v>16</v>
      </c>
      <c r="R722" s="158" t="str">
        <f t="shared" si="30"/>
        <v>N/A</v>
      </c>
      <c r="S722" s="106" t="str">
        <f t="shared" si="31"/>
        <v>N/A</v>
      </c>
      <c r="T722" s="160"/>
      <c r="U722" s="21"/>
      <c r="V722" s="21"/>
      <c r="W722" s="21"/>
      <c r="X722" s="21"/>
      <c r="Y722" s="21"/>
      <c r="Z722" s="21"/>
      <c r="AA722" s="21"/>
      <c r="AB722" s="21"/>
      <c r="AC722" s="21"/>
      <c r="AD722" s="21"/>
      <c r="AE722" s="21"/>
      <c r="AF722" s="21"/>
      <c r="AG722" s="21"/>
      <c r="AH722" s="21"/>
      <c r="AI722" s="21"/>
    </row>
    <row r="723" spans="1:35">
      <c r="A723" s="41" t="s">
        <v>109</v>
      </c>
      <c r="B723" s="41">
        <v>2023</v>
      </c>
      <c r="C723" s="39" t="s">
        <v>644</v>
      </c>
      <c r="D723" s="44" t="s">
        <v>153</v>
      </c>
      <c r="E723" s="65" t="s">
        <v>1604</v>
      </c>
      <c r="F723" s="43" t="s">
        <v>2005</v>
      </c>
      <c r="G723" s="41" t="s">
        <v>1874</v>
      </c>
      <c r="H723" s="44" t="s">
        <v>14</v>
      </c>
      <c r="I723" s="39" t="s">
        <v>473</v>
      </c>
      <c r="J723" s="41" t="s">
        <v>197</v>
      </c>
      <c r="K723" s="39" t="s">
        <v>804</v>
      </c>
      <c r="L723" s="45" t="s">
        <v>1871</v>
      </c>
      <c r="M723" s="44" t="s">
        <v>1872</v>
      </c>
      <c r="N723" s="44" t="s">
        <v>859</v>
      </c>
      <c r="O723" s="41"/>
      <c r="P723" s="151">
        <v>369</v>
      </c>
      <c r="Q723" s="151">
        <v>16</v>
      </c>
      <c r="R723" s="158" t="str">
        <f t="shared" si="30"/>
        <v>N/A</v>
      </c>
      <c r="S723" s="106" t="str">
        <f t="shared" si="31"/>
        <v>N/A</v>
      </c>
      <c r="T723" s="160"/>
      <c r="U723" s="21"/>
      <c r="V723" s="21"/>
      <c r="W723" s="21"/>
      <c r="X723" s="21"/>
      <c r="Y723" s="21"/>
      <c r="Z723" s="21"/>
      <c r="AA723" s="21"/>
      <c r="AB723" s="21"/>
      <c r="AC723" s="21"/>
      <c r="AD723" s="21"/>
      <c r="AE723" s="21"/>
      <c r="AF723" s="21"/>
      <c r="AG723" s="21"/>
      <c r="AH723" s="21"/>
      <c r="AI723" s="21"/>
    </row>
    <row r="724" spans="1:35">
      <c r="A724" s="41" t="s">
        <v>109</v>
      </c>
      <c r="B724" s="41">
        <v>2023</v>
      </c>
      <c r="C724" s="39" t="s">
        <v>644</v>
      </c>
      <c r="D724" s="44" t="s">
        <v>153</v>
      </c>
      <c r="E724" s="65" t="s">
        <v>1604</v>
      </c>
      <c r="F724" s="43" t="s">
        <v>2005</v>
      </c>
      <c r="G724" s="41" t="s">
        <v>301</v>
      </c>
      <c r="H724" s="44" t="s">
        <v>14</v>
      </c>
      <c r="I724" s="39" t="s">
        <v>473</v>
      </c>
      <c r="J724" s="41" t="s">
        <v>197</v>
      </c>
      <c r="K724" s="39" t="s">
        <v>804</v>
      </c>
      <c r="L724" s="45" t="s">
        <v>1871</v>
      </c>
      <c r="M724" s="44" t="s">
        <v>1872</v>
      </c>
      <c r="N724" s="44" t="s">
        <v>859</v>
      </c>
      <c r="O724" s="41"/>
      <c r="P724" s="151">
        <v>369</v>
      </c>
      <c r="Q724" s="151">
        <v>16</v>
      </c>
      <c r="R724" s="158" t="str">
        <f t="shared" si="30"/>
        <v>N/A</v>
      </c>
      <c r="S724" s="106" t="str">
        <f t="shared" si="31"/>
        <v>N/A</v>
      </c>
      <c r="T724" s="160"/>
      <c r="U724" s="21"/>
      <c r="V724" s="21"/>
      <c r="W724" s="21"/>
      <c r="X724" s="21"/>
      <c r="Y724" s="21"/>
      <c r="Z724" s="21"/>
      <c r="AA724" s="21"/>
      <c r="AB724" s="21"/>
      <c r="AC724" s="21"/>
      <c r="AD724" s="21"/>
      <c r="AE724" s="21"/>
      <c r="AF724" s="21"/>
      <c r="AG724" s="21"/>
      <c r="AH724" s="21"/>
      <c r="AI724" s="21"/>
    </row>
    <row r="725" spans="1:35">
      <c r="A725" s="41" t="s">
        <v>109</v>
      </c>
      <c r="B725" s="41">
        <v>2023</v>
      </c>
      <c r="C725" s="39" t="s">
        <v>644</v>
      </c>
      <c r="D725" s="44" t="s">
        <v>153</v>
      </c>
      <c r="E725" s="65" t="s">
        <v>1604</v>
      </c>
      <c r="F725" s="43" t="s">
        <v>2005</v>
      </c>
      <c r="G725" s="41" t="s">
        <v>299</v>
      </c>
      <c r="H725" s="44" t="s">
        <v>14</v>
      </c>
      <c r="I725" s="39" t="s">
        <v>473</v>
      </c>
      <c r="J725" s="41" t="s">
        <v>197</v>
      </c>
      <c r="K725" s="39" t="s">
        <v>804</v>
      </c>
      <c r="L725" s="45" t="s">
        <v>1871</v>
      </c>
      <c r="M725" s="44" t="s">
        <v>1872</v>
      </c>
      <c r="N725" s="44" t="s">
        <v>859</v>
      </c>
      <c r="O725" s="41"/>
      <c r="P725" s="151">
        <v>369</v>
      </c>
      <c r="Q725" s="151">
        <v>16</v>
      </c>
      <c r="R725" s="158" t="str">
        <f t="shared" si="30"/>
        <v>N/A</v>
      </c>
      <c r="S725" s="106" t="str">
        <f t="shared" si="31"/>
        <v>N/A</v>
      </c>
      <c r="T725" s="160"/>
      <c r="U725" s="21"/>
      <c r="V725" s="21"/>
      <c r="W725" s="21"/>
      <c r="X725" s="21"/>
      <c r="Y725" s="21"/>
      <c r="Z725" s="21"/>
      <c r="AA725" s="21"/>
      <c r="AB725" s="21"/>
      <c r="AC725" s="21"/>
      <c r="AD725" s="21"/>
      <c r="AE725" s="21"/>
      <c r="AF725" s="21"/>
      <c r="AG725" s="21"/>
      <c r="AH725" s="21"/>
      <c r="AI725" s="21"/>
    </row>
    <row r="726" spans="1:35">
      <c r="A726" s="41" t="s">
        <v>109</v>
      </c>
      <c r="B726" s="41">
        <v>2023</v>
      </c>
      <c r="C726" s="39" t="s">
        <v>644</v>
      </c>
      <c r="D726" s="44" t="s">
        <v>153</v>
      </c>
      <c r="E726" s="65" t="s">
        <v>1604</v>
      </c>
      <c r="F726" s="43" t="s">
        <v>2008</v>
      </c>
      <c r="G726" s="41" t="s">
        <v>297</v>
      </c>
      <c r="H726" s="44" t="s">
        <v>14</v>
      </c>
      <c r="I726" s="39" t="s">
        <v>473</v>
      </c>
      <c r="J726" s="41" t="s">
        <v>197</v>
      </c>
      <c r="K726" s="39" t="s">
        <v>804</v>
      </c>
      <c r="L726" s="45" t="s">
        <v>1871</v>
      </c>
      <c r="M726" s="44" t="s">
        <v>1872</v>
      </c>
      <c r="N726" s="44" t="s">
        <v>859</v>
      </c>
      <c r="O726" s="41"/>
      <c r="P726" s="151">
        <v>0</v>
      </c>
      <c r="Q726" s="151">
        <v>0</v>
      </c>
      <c r="R726" s="158" t="str">
        <f t="shared" si="30"/>
        <v>N/A</v>
      </c>
      <c r="S726" s="106" t="str">
        <f t="shared" si="31"/>
        <v>N/A</v>
      </c>
      <c r="T726" s="160" t="s">
        <v>2019</v>
      </c>
      <c r="U726" s="21"/>
      <c r="V726" s="21"/>
      <c r="W726" s="21"/>
      <c r="X726" s="21"/>
      <c r="Y726" s="21"/>
      <c r="Z726" s="21"/>
      <c r="AA726" s="21"/>
      <c r="AB726" s="21"/>
      <c r="AC726" s="21"/>
      <c r="AD726" s="21"/>
      <c r="AE726" s="21"/>
      <c r="AF726" s="21"/>
      <c r="AG726" s="21"/>
      <c r="AH726" s="21"/>
      <c r="AI726" s="21"/>
    </row>
    <row r="727" spans="1:35">
      <c r="A727" s="41" t="s">
        <v>109</v>
      </c>
      <c r="B727" s="41">
        <v>2023</v>
      </c>
      <c r="C727" s="39" t="s">
        <v>644</v>
      </c>
      <c r="D727" s="44" t="s">
        <v>153</v>
      </c>
      <c r="E727" s="65" t="s">
        <v>1604</v>
      </c>
      <c r="F727" s="43" t="s">
        <v>2008</v>
      </c>
      <c r="G727" s="41" t="s">
        <v>1874</v>
      </c>
      <c r="H727" s="44" t="s">
        <v>14</v>
      </c>
      <c r="I727" s="39" t="s">
        <v>473</v>
      </c>
      <c r="J727" s="41" t="s">
        <v>197</v>
      </c>
      <c r="K727" s="39" t="s">
        <v>804</v>
      </c>
      <c r="L727" s="45" t="s">
        <v>1871</v>
      </c>
      <c r="M727" s="44" t="s">
        <v>1872</v>
      </c>
      <c r="N727" s="44" t="s">
        <v>859</v>
      </c>
      <c r="O727" s="41"/>
      <c r="P727" s="151">
        <v>0</v>
      </c>
      <c r="Q727" s="151">
        <v>0</v>
      </c>
      <c r="R727" s="158" t="str">
        <f t="shared" si="30"/>
        <v>N/A</v>
      </c>
      <c r="S727" s="106" t="str">
        <f t="shared" si="31"/>
        <v>N/A</v>
      </c>
      <c r="T727" s="160" t="s">
        <v>2019</v>
      </c>
      <c r="U727" s="21"/>
      <c r="V727" s="21"/>
      <c r="W727" s="21"/>
      <c r="X727" s="21"/>
      <c r="Y727" s="21"/>
      <c r="Z727" s="21"/>
      <c r="AA727" s="21"/>
      <c r="AB727" s="21"/>
      <c r="AC727" s="21"/>
      <c r="AD727" s="21"/>
      <c r="AE727" s="21"/>
      <c r="AF727" s="21"/>
      <c r="AG727" s="21"/>
      <c r="AH727" s="21"/>
      <c r="AI727" s="21"/>
    </row>
    <row r="728" spans="1:35">
      <c r="A728" s="41" t="s">
        <v>109</v>
      </c>
      <c r="B728" s="41">
        <v>2023</v>
      </c>
      <c r="C728" s="39" t="s">
        <v>644</v>
      </c>
      <c r="D728" s="44" t="s">
        <v>153</v>
      </c>
      <c r="E728" s="65" t="s">
        <v>1604</v>
      </c>
      <c r="F728" s="43" t="s">
        <v>2008</v>
      </c>
      <c r="G728" s="41" t="s">
        <v>301</v>
      </c>
      <c r="H728" s="44" t="s">
        <v>14</v>
      </c>
      <c r="I728" s="39" t="s">
        <v>473</v>
      </c>
      <c r="J728" s="41" t="s">
        <v>197</v>
      </c>
      <c r="K728" s="39" t="s">
        <v>804</v>
      </c>
      <c r="L728" s="45" t="s">
        <v>1871</v>
      </c>
      <c r="M728" s="44" t="s">
        <v>1872</v>
      </c>
      <c r="N728" s="44" t="s">
        <v>859</v>
      </c>
      <c r="O728" s="41"/>
      <c r="P728" s="151">
        <v>0</v>
      </c>
      <c r="Q728" s="151">
        <v>0</v>
      </c>
      <c r="R728" s="158" t="str">
        <f t="shared" si="30"/>
        <v>N/A</v>
      </c>
      <c r="S728" s="106" t="str">
        <f t="shared" si="31"/>
        <v>N/A</v>
      </c>
      <c r="T728" s="160" t="s">
        <v>2019</v>
      </c>
      <c r="U728" s="21"/>
      <c r="V728" s="21"/>
      <c r="W728" s="21"/>
      <c r="X728" s="21"/>
      <c r="Y728" s="21"/>
      <c r="Z728" s="21"/>
      <c r="AA728" s="21"/>
      <c r="AB728" s="21"/>
      <c r="AC728" s="21"/>
      <c r="AD728" s="21"/>
      <c r="AE728" s="21"/>
      <c r="AF728" s="21"/>
      <c r="AG728" s="21"/>
      <c r="AH728" s="21"/>
      <c r="AI728" s="21"/>
    </row>
    <row r="729" spans="1:35">
      <c r="A729" s="41" t="s">
        <v>109</v>
      </c>
      <c r="B729" s="41">
        <v>2023</v>
      </c>
      <c r="C729" s="39" t="s">
        <v>644</v>
      </c>
      <c r="D729" s="44" t="s">
        <v>153</v>
      </c>
      <c r="E729" s="65" t="s">
        <v>1604</v>
      </c>
      <c r="F729" s="43" t="s">
        <v>2008</v>
      </c>
      <c r="G729" s="41" t="s">
        <v>299</v>
      </c>
      <c r="H729" s="44" t="s">
        <v>14</v>
      </c>
      <c r="I729" s="39" t="s">
        <v>473</v>
      </c>
      <c r="J729" s="41" t="s">
        <v>197</v>
      </c>
      <c r="K729" s="39" t="s">
        <v>804</v>
      </c>
      <c r="L729" s="45" t="s">
        <v>1871</v>
      </c>
      <c r="M729" s="44" t="s">
        <v>1872</v>
      </c>
      <c r="N729" s="44" t="s">
        <v>859</v>
      </c>
      <c r="O729" s="41"/>
      <c r="P729" s="151">
        <v>0</v>
      </c>
      <c r="Q729" s="151">
        <v>0</v>
      </c>
      <c r="R729" s="158" t="str">
        <f t="shared" si="30"/>
        <v>N/A</v>
      </c>
      <c r="S729" s="106" t="str">
        <f t="shared" si="31"/>
        <v>N/A</v>
      </c>
      <c r="T729" s="160" t="s">
        <v>2019</v>
      </c>
      <c r="U729" s="21"/>
      <c r="V729" s="21"/>
      <c r="W729" s="21"/>
      <c r="X729" s="21"/>
      <c r="Y729" s="21"/>
      <c r="Z729" s="21"/>
      <c r="AA729" s="21"/>
      <c r="AB729" s="21"/>
      <c r="AC729" s="21"/>
      <c r="AD729" s="21"/>
      <c r="AE729" s="21"/>
      <c r="AF729" s="21"/>
      <c r="AG729" s="21"/>
      <c r="AH729" s="21"/>
      <c r="AI729" s="21"/>
    </row>
    <row r="730" spans="1:35">
      <c r="A730" s="41" t="s">
        <v>109</v>
      </c>
      <c r="B730" s="41">
        <v>2023</v>
      </c>
      <c r="C730" s="39" t="s">
        <v>644</v>
      </c>
      <c r="D730" s="44" t="s">
        <v>153</v>
      </c>
      <c r="E730" s="65" t="s">
        <v>1604</v>
      </c>
      <c r="F730" s="43" t="s">
        <v>2009</v>
      </c>
      <c r="G730" s="41" t="s">
        <v>297</v>
      </c>
      <c r="H730" s="44" t="s">
        <v>14</v>
      </c>
      <c r="I730" s="39" t="s">
        <v>473</v>
      </c>
      <c r="J730" s="41" t="s">
        <v>197</v>
      </c>
      <c r="K730" s="39" t="s">
        <v>804</v>
      </c>
      <c r="L730" s="45" t="s">
        <v>1871</v>
      </c>
      <c r="M730" s="44" t="s">
        <v>1872</v>
      </c>
      <c r="N730" s="44" t="s">
        <v>859</v>
      </c>
      <c r="O730" s="41"/>
      <c r="P730" s="151">
        <v>104</v>
      </c>
      <c r="Q730" s="151">
        <v>10</v>
      </c>
      <c r="R730" s="158" t="str">
        <f t="shared" si="30"/>
        <v>N/A</v>
      </c>
      <c r="S730" s="106" t="str">
        <f t="shared" si="31"/>
        <v>N/A</v>
      </c>
      <c r="T730" s="160"/>
      <c r="U730" s="21"/>
      <c r="V730" s="21"/>
      <c r="W730" s="21"/>
      <c r="X730" s="21"/>
      <c r="Y730" s="21"/>
      <c r="Z730" s="21"/>
      <c r="AA730" s="21"/>
      <c r="AB730" s="21"/>
      <c r="AC730" s="21"/>
      <c r="AD730" s="21"/>
      <c r="AE730" s="21"/>
      <c r="AF730" s="21"/>
      <c r="AG730" s="21"/>
      <c r="AH730" s="21"/>
      <c r="AI730" s="21"/>
    </row>
    <row r="731" spans="1:35">
      <c r="A731" s="41" t="s">
        <v>109</v>
      </c>
      <c r="B731" s="41">
        <v>2023</v>
      </c>
      <c r="C731" s="39" t="s">
        <v>644</v>
      </c>
      <c r="D731" s="44" t="s">
        <v>153</v>
      </c>
      <c r="E731" s="65" t="s">
        <v>1604</v>
      </c>
      <c r="F731" s="43" t="s">
        <v>2009</v>
      </c>
      <c r="G731" s="41" t="s">
        <v>1874</v>
      </c>
      <c r="H731" s="44" t="s">
        <v>14</v>
      </c>
      <c r="I731" s="39" t="s">
        <v>473</v>
      </c>
      <c r="J731" s="41" t="s">
        <v>197</v>
      </c>
      <c r="K731" s="39" t="s">
        <v>804</v>
      </c>
      <c r="L731" s="45" t="s">
        <v>1871</v>
      </c>
      <c r="M731" s="44" t="s">
        <v>1872</v>
      </c>
      <c r="N731" s="44" t="s">
        <v>859</v>
      </c>
      <c r="O731" s="41"/>
      <c r="P731" s="151">
        <v>136</v>
      </c>
      <c r="Q731" s="151">
        <v>10</v>
      </c>
      <c r="R731" s="158" t="str">
        <f t="shared" si="30"/>
        <v>N/A</v>
      </c>
      <c r="S731" s="106" t="str">
        <f t="shared" si="31"/>
        <v>N/A</v>
      </c>
      <c r="T731" s="160"/>
      <c r="U731" s="21"/>
      <c r="V731" s="21"/>
      <c r="W731" s="21"/>
      <c r="X731" s="21"/>
      <c r="Y731" s="21"/>
      <c r="Z731" s="21"/>
      <c r="AA731" s="21"/>
      <c r="AB731" s="21"/>
      <c r="AC731" s="21"/>
      <c r="AD731" s="21"/>
      <c r="AE731" s="21"/>
      <c r="AF731" s="21"/>
      <c r="AG731" s="21"/>
      <c r="AH731" s="21"/>
      <c r="AI731" s="21"/>
    </row>
    <row r="732" spans="1:35">
      <c r="A732" s="41" t="s">
        <v>109</v>
      </c>
      <c r="B732" s="41">
        <v>2023</v>
      </c>
      <c r="C732" s="39" t="s">
        <v>644</v>
      </c>
      <c r="D732" s="44" t="s">
        <v>153</v>
      </c>
      <c r="E732" s="65" t="s">
        <v>1604</v>
      </c>
      <c r="F732" s="43" t="s">
        <v>2009</v>
      </c>
      <c r="G732" s="41" t="s">
        <v>301</v>
      </c>
      <c r="H732" s="44" t="s">
        <v>14</v>
      </c>
      <c r="I732" s="39" t="s">
        <v>473</v>
      </c>
      <c r="J732" s="41" t="s">
        <v>197</v>
      </c>
      <c r="K732" s="39" t="s">
        <v>804</v>
      </c>
      <c r="L732" s="45" t="s">
        <v>1871</v>
      </c>
      <c r="M732" s="44" t="s">
        <v>1872</v>
      </c>
      <c r="N732" s="44" t="s">
        <v>859</v>
      </c>
      <c r="O732" s="41"/>
      <c r="P732" s="151">
        <v>136</v>
      </c>
      <c r="Q732" s="151">
        <v>10</v>
      </c>
      <c r="R732" s="158" t="str">
        <f t="shared" si="30"/>
        <v>N/A</v>
      </c>
      <c r="S732" s="106" t="str">
        <f t="shared" si="31"/>
        <v>N/A</v>
      </c>
      <c r="T732" s="160"/>
      <c r="U732" s="21"/>
      <c r="V732" s="21"/>
      <c r="W732" s="21"/>
      <c r="X732" s="21"/>
      <c r="Y732" s="21"/>
      <c r="Z732" s="21"/>
      <c r="AA732" s="21"/>
      <c r="AB732" s="21"/>
      <c r="AC732" s="21"/>
      <c r="AD732" s="21"/>
      <c r="AE732" s="21"/>
      <c r="AF732" s="21"/>
      <c r="AG732" s="21"/>
      <c r="AH732" s="21"/>
      <c r="AI732" s="21"/>
    </row>
    <row r="733" spans="1:35">
      <c r="A733" s="41" t="s">
        <v>109</v>
      </c>
      <c r="B733" s="41">
        <v>2023</v>
      </c>
      <c r="C733" s="39" t="s">
        <v>644</v>
      </c>
      <c r="D733" s="44" t="s">
        <v>153</v>
      </c>
      <c r="E733" s="65" t="s">
        <v>1604</v>
      </c>
      <c r="F733" s="43" t="s">
        <v>2009</v>
      </c>
      <c r="G733" s="41" t="s">
        <v>299</v>
      </c>
      <c r="H733" s="44" t="s">
        <v>14</v>
      </c>
      <c r="I733" s="39" t="s">
        <v>473</v>
      </c>
      <c r="J733" s="41" t="s">
        <v>197</v>
      </c>
      <c r="K733" s="39" t="s">
        <v>804</v>
      </c>
      <c r="L733" s="45" t="s">
        <v>1871</v>
      </c>
      <c r="M733" s="44" t="s">
        <v>1872</v>
      </c>
      <c r="N733" s="44" t="s">
        <v>859</v>
      </c>
      <c r="O733" s="41"/>
      <c r="P733" s="151">
        <v>136</v>
      </c>
      <c r="Q733" s="151">
        <v>10</v>
      </c>
      <c r="R733" s="158" t="str">
        <f t="shared" si="30"/>
        <v>N/A</v>
      </c>
      <c r="S733" s="106" t="str">
        <f t="shared" si="31"/>
        <v>N/A</v>
      </c>
      <c r="T733" s="160"/>
      <c r="U733" s="21"/>
      <c r="V733" s="21"/>
      <c r="W733" s="21"/>
      <c r="X733" s="21"/>
      <c r="Y733" s="21"/>
      <c r="Z733" s="21"/>
      <c r="AA733" s="21"/>
      <c r="AB733" s="21"/>
      <c r="AC733" s="21"/>
      <c r="AD733" s="21"/>
      <c r="AE733" s="21"/>
      <c r="AF733" s="21"/>
      <c r="AG733" s="21"/>
      <c r="AH733" s="21"/>
      <c r="AI733" s="21"/>
    </row>
    <row r="734" spans="1:35">
      <c r="A734" s="41" t="s">
        <v>109</v>
      </c>
      <c r="B734" s="41">
        <v>2023</v>
      </c>
      <c r="C734" s="39" t="s">
        <v>644</v>
      </c>
      <c r="D734" s="44" t="s">
        <v>153</v>
      </c>
      <c r="E734" s="65" t="s">
        <v>1604</v>
      </c>
      <c r="F734" s="43" t="s">
        <v>2010</v>
      </c>
      <c r="G734" s="41" t="s">
        <v>297</v>
      </c>
      <c r="H734" s="44" t="s">
        <v>14</v>
      </c>
      <c r="I734" s="39" t="s">
        <v>473</v>
      </c>
      <c r="J734" s="41" t="s">
        <v>197</v>
      </c>
      <c r="K734" s="39" t="s">
        <v>804</v>
      </c>
      <c r="L734" s="45" t="s">
        <v>1871</v>
      </c>
      <c r="M734" s="44" t="s">
        <v>1872</v>
      </c>
      <c r="N734" s="44" t="s">
        <v>859</v>
      </c>
      <c r="O734" s="41"/>
      <c r="P734" s="151">
        <v>339</v>
      </c>
      <c r="Q734" s="151">
        <v>83</v>
      </c>
      <c r="R734" s="158" t="str">
        <f t="shared" si="30"/>
        <v>N/A</v>
      </c>
      <c r="S734" s="106" t="str">
        <f t="shared" si="31"/>
        <v>N/A</v>
      </c>
      <c r="T734" s="160"/>
      <c r="U734" s="21"/>
      <c r="V734" s="21"/>
      <c r="W734" s="21"/>
      <c r="X734" s="21"/>
      <c r="Y734" s="21"/>
      <c r="Z734" s="21"/>
      <c r="AA734" s="21"/>
      <c r="AB734" s="21"/>
      <c r="AC734" s="21"/>
      <c r="AD734" s="21"/>
      <c r="AE734" s="21"/>
      <c r="AF734" s="21"/>
      <c r="AG734" s="21"/>
      <c r="AH734" s="21"/>
      <c r="AI734" s="21"/>
    </row>
    <row r="735" spans="1:35">
      <c r="A735" s="41" t="s">
        <v>109</v>
      </c>
      <c r="B735" s="41">
        <v>2023</v>
      </c>
      <c r="C735" s="39" t="s">
        <v>644</v>
      </c>
      <c r="D735" s="44" t="s">
        <v>153</v>
      </c>
      <c r="E735" s="65" t="s">
        <v>1604</v>
      </c>
      <c r="F735" s="43" t="s">
        <v>2010</v>
      </c>
      <c r="G735" s="41" t="s">
        <v>1874</v>
      </c>
      <c r="H735" s="44" t="s">
        <v>14</v>
      </c>
      <c r="I735" s="39" t="s">
        <v>473</v>
      </c>
      <c r="J735" s="41" t="s">
        <v>197</v>
      </c>
      <c r="K735" s="39" t="s">
        <v>804</v>
      </c>
      <c r="L735" s="45" t="s">
        <v>1871</v>
      </c>
      <c r="M735" s="44" t="s">
        <v>1872</v>
      </c>
      <c r="N735" s="44" t="s">
        <v>859</v>
      </c>
      <c r="O735" s="41"/>
      <c r="P735" s="151">
        <v>1862</v>
      </c>
      <c r="Q735" s="151">
        <v>83</v>
      </c>
      <c r="R735" s="158" t="str">
        <f t="shared" si="30"/>
        <v>N/A</v>
      </c>
      <c r="S735" s="106" t="str">
        <f t="shared" si="31"/>
        <v>N/A</v>
      </c>
      <c r="T735" s="160"/>
      <c r="U735" s="21"/>
      <c r="V735" s="21"/>
      <c r="W735" s="21"/>
      <c r="X735" s="21"/>
      <c r="Y735" s="21"/>
      <c r="Z735" s="21"/>
      <c r="AA735" s="21"/>
      <c r="AB735" s="21"/>
      <c r="AC735" s="21"/>
      <c r="AD735" s="21"/>
      <c r="AE735" s="21"/>
      <c r="AF735" s="21"/>
      <c r="AG735" s="21"/>
      <c r="AH735" s="21"/>
      <c r="AI735" s="21"/>
    </row>
    <row r="736" spans="1:35">
      <c r="A736" s="41" t="s">
        <v>109</v>
      </c>
      <c r="B736" s="41">
        <v>2023</v>
      </c>
      <c r="C736" s="39" t="s">
        <v>644</v>
      </c>
      <c r="D736" s="44" t="s">
        <v>153</v>
      </c>
      <c r="E736" s="65" t="s">
        <v>1604</v>
      </c>
      <c r="F736" s="43" t="s">
        <v>2010</v>
      </c>
      <c r="G736" s="41" t="s">
        <v>301</v>
      </c>
      <c r="H736" s="44" t="s">
        <v>14</v>
      </c>
      <c r="I736" s="39" t="s">
        <v>473</v>
      </c>
      <c r="J736" s="41" t="s">
        <v>197</v>
      </c>
      <c r="K736" s="39" t="s">
        <v>804</v>
      </c>
      <c r="L736" s="45" t="s">
        <v>1871</v>
      </c>
      <c r="M736" s="44" t="s">
        <v>1872</v>
      </c>
      <c r="N736" s="44" t="s">
        <v>859</v>
      </c>
      <c r="O736" s="41"/>
      <c r="P736" s="151">
        <v>1862</v>
      </c>
      <c r="Q736" s="151">
        <v>83</v>
      </c>
      <c r="R736" s="158" t="str">
        <f t="shared" si="30"/>
        <v>N/A</v>
      </c>
      <c r="S736" s="106" t="str">
        <f t="shared" si="31"/>
        <v>N/A</v>
      </c>
      <c r="T736" s="160"/>
      <c r="U736" s="21"/>
      <c r="V736" s="21"/>
      <c r="W736" s="21"/>
      <c r="X736" s="21"/>
      <c r="Y736" s="21"/>
      <c r="Z736" s="21"/>
      <c r="AA736" s="21"/>
      <c r="AB736" s="21"/>
      <c r="AC736" s="21"/>
      <c r="AD736" s="21"/>
      <c r="AE736" s="21"/>
      <c r="AF736" s="21"/>
      <c r="AG736" s="21"/>
      <c r="AH736" s="21"/>
      <c r="AI736" s="21"/>
    </row>
    <row r="737" spans="1:35">
      <c r="A737" s="41" t="s">
        <v>109</v>
      </c>
      <c r="B737" s="41">
        <v>2023</v>
      </c>
      <c r="C737" s="39" t="s">
        <v>644</v>
      </c>
      <c r="D737" s="44" t="s">
        <v>153</v>
      </c>
      <c r="E737" s="65" t="s">
        <v>1604</v>
      </c>
      <c r="F737" s="43" t="s">
        <v>2010</v>
      </c>
      <c r="G737" s="41" t="s">
        <v>299</v>
      </c>
      <c r="H737" s="44" t="s">
        <v>14</v>
      </c>
      <c r="I737" s="39" t="s">
        <v>473</v>
      </c>
      <c r="J737" s="41" t="s">
        <v>197</v>
      </c>
      <c r="K737" s="39" t="s">
        <v>804</v>
      </c>
      <c r="L737" s="45" t="s">
        <v>1871</v>
      </c>
      <c r="M737" s="44" t="s">
        <v>1872</v>
      </c>
      <c r="N737" s="44" t="s">
        <v>859</v>
      </c>
      <c r="O737" s="41"/>
      <c r="P737" s="151">
        <v>1862</v>
      </c>
      <c r="Q737" s="151">
        <v>83</v>
      </c>
      <c r="R737" s="158" t="str">
        <f t="shared" si="30"/>
        <v>N/A</v>
      </c>
      <c r="S737" s="106" t="str">
        <f t="shared" si="31"/>
        <v>N/A</v>
      </c>
      <c r="T737" s="160"/>
      <c r="U737" s="21"/>
      <c r="V737" s="21"/>
      <c r="W737" s="21"/>
      <c r="X737" s="21"/>
      <c r="Y737" s="21"/>
      <c r="Z737" s="21"/>
      <c r="AA737" s="21"/>
      <c r="AB737" s="21"/>
      <c r="AC737" s="21"/>
      <c r="AD737" s="21"/>
      <c r="AE737" s="21"/>
      <c r="AF737" s="21"/>
      <c r="AG737" s="21"/>
      <c r="AH737" s="21"/>
      <c r="AI737" s="21"/>
    </row>
    <row r="738" spans="1:35">
      <c r="A738" s="41" t="s">
        <v>109</v>
      </c>
      <c r="B738" s="41">
        <v>2023</v>
      </c>
      <c r="C738" s="39" t="s">
        <v>644</v>
      </c>
      <c r="D738" s="44" t="s">
        <v>153</v>
      </c>
      <c r="E738" s="65" t="s">
        <v>1476</v>
      </c>
      <c r="F738" s="43" t="s">
        <v>2005</v>
      </c>
      <c r="G738" s="41" t="s">
        <v>297</v>
      </c>
      <c r="H738" s="44" t="s">
        <v>14</v>
      </c>
      <c r="I738" s="39" t="s">
        <v>473</v>
      </c>
      <c r="J738" s="41" t="s">
        <v>197</v>
      </c>
      <c r="K738" s="39" t="s">
        <v>804</v>
      </c>
      <c r="L738" s="45" t="s">
        <v>1871</v>
      </c>
      <c r="M738" s="44" t="s">
        <v>1872</v>
      </c>
      <c r="N738" s="44" t="s">
        <v>859</v>
      </c>
      <c r="O738" s="41"/>
      <c r="P738" s="151">
        <v>140</v>
      </c>
      <c r="Q738" s="151">
        <v>20</v>
      </c>
      <c r="R738" s="158" t="str">
        <f t="shared" si="30"/>
        <v>N/A</v>
      </c>
      <c r="S738" s="106" t="str">
        <f t="shared" si="31"/>
        <v>N/A</v>
      </c>
      <c r="T738" s="160"/>
      <c r="U738" s="21"/>
      <c r="V738" s="21"/>
      <c r="W738" s="21"/>
      <c r="X738" s="21"/>
      <c r="Y738" s="21"/>
      <c r="Z738" s="21"/>
      <c r="AA738" s="21"/>
      <c r="AB738" s="21"/>
      <c r="AC738" s="21"/>
      <c r="AD738" s="21"/>
      <c r="AE738" s="21"/>
      <c r="AF738" s="21"/>
      <c r="AG738" s="21"/>
      <c r="AH738" s="21"/>
      <c r="AI738" s="21"/>
    </row>
    <row r="739" spans="1:35">
      <c r="A739" s="41" t="s">
        <v>109</v>
      </c>
      <c r="B739" s="41">
        <v>2023</v>
      </c>
      <c r="C739" s="39" t="s">
        <v>644</v>
      </c>
      <c r="D739" s="44" t="s">
        <v>153</v>
      </c>
      <c r="E739" s="65" t="s">
        <v>1476</v>
      </c>
      <c r="F739" s="43" t="s">
        <v>2005</v>
      </c>
      <c r="G739" s="41" t="s">
        <v>1874</v>
      </c>
      <c r="H739" s="44" t="s">
        <v>14</v>
      </c>
      <c r="I739" s="39" t="s">
        <v>473</v>
      </c>
      <c r="J739" s="41" t="s">
        <v>197</v>
      </c>
      <c r="K739" s="39" t="s">
        <v>804</v>
      </c>
      <c r="L739" s="45" t="s">
        <v>1871</v>
      </c>
      <c r="M739" s="44" t="s">
        <v>1872</v>
      </c>
      <c r="N739" s="44" t="s">
        <v>859</v>
      </c>
      <c r="O739" s="41"/>
      <c r="P739" s="151">
        <v>196</v>
      </c>
      <c r="Q739" s="151">
        <v>20</v>
      </c>
      <c r="R739" s="158" t="str">
        <f t="shared" si="30"/>
        <v>N/A</v>
      </c>
      <c r="S739" s="106" t="str">
        <f t="shared" si="31"/>
        <v>N/A</v>
      </c>
      <c r="T739" s="160"/>
      <c r="U739" s="21"/>
      <c r="V739" s="21"/>
      <c r="W739" s="21"/>
      <c r="X739" s="21"/>
      <c r="Y739" s="21"/>
      <c r="Z739" s="21"/>
      <c r="AA739" s="21"/>
      <c r="AB739" s="21"/>
      <c r="AC739" s="21"/>
      <c r="AD739" s="21"/>
      <c r="AE739" s="21"/>
      <c r="AF739" s="21"/>
      <c r="AG739" s="21"/>
      <c r="AH739" s="21"/>
      <c r="AI739" s="21"/>
    </row>
    <row r="740" spans="1:35">
      <c r="A740" s="41" t="s">
        <v>109</v>
      </c>
      <c r="B740" s="41">
        <v>2023</v>
      </c>
      <c r="C740" s="39" t="s">
        <v>644</v>
      </c>
      <c r="D740" s="44" t="s">
        <v>153</v>
      </c>
      <c r="E740" s="65" t="s">
        <v>1476</v>
      </c>
      <c r="F740" s="43" t="s">
        <v>2005</v>
      </c>
      <c r="G740" s="41" t="s">
        <v>301</v>
      </c>
      <c r="H740" s="44" t="s">
        <v>14</v>
      </c>
      <c r="I740" s="39" t="s">
        <v>473</v>
      </c>
      <c r="J740" s="41" t="s">
        <v>197</v>
      </c>
      <c r="K740" s="39" t="s">
        <v>804</v>
      </c>
      <c r="L740" s="45" t="s">
        <v>1871</v>
      </c>
      <c r="M740" s="44" t="s">
        <v>1872</v>
      </c>
      <c r="N740" s="44" t="s">
        <v>859</v>
      </c>
      <c r="O740" s="41"/>
      <c r="P740" s="151">
        <v>196</v>
      </c>
      <c r="Q740" s="151">
        <v>20</v>
      </c>
      <c r="R740" s="158" t="str">
        <f t="shared" si="30"/>
        <v>N/A</v>
      </c>
      <c r="S740" s="106" t="str">
        <f t="shared" si="31"/>
        <v>N/A</v>
      </c>
      <c r="T740" s="160"/>
      <c r="U740" s="21"/>
      <c r="V740" s="21"/>
      <c r="W740" s="21"/>
      <c r="X740" s="21"/>
      <c r="Y740" s="21"/>
      <c r="Z740" s="21"/>
      <c r="AA740" s="21"/>
      <c r="AB740" s="21"/>
      <c r="AC740" s="21"/>
      <c r="AD740" s="21"/>
      <c r="AE740" s="21"/>
      <c r="AF740" s="21"/>
      <c r="AG740" s="21"/>
      <c r="AH740" s="21"/>
      <c r="AI740" s="21"/>
    </row>
    <row r="741" spans="1:35">
      <c r="A741" s="41" t="s">
        <v>109</v>
      </c>
      <c r="B741" s="41">
        <v>2023</v>
      </c>
      <c r="C741" s="39" t="s">
        <v>644</v>
      </c>
      <c r="D741" s="44" t="s">
        <v>153</v>
      </c>
      <c r="E741" s="65" t="s">
        <v>1476</v>
      </c>
      <c r="F741" s="43" t="s">
        <v>2005</v>
      </c>
      <c r="G741" s="41" t="s">
        <v>299</v>
      </c>
      <c r="H741" s="44" t="s">
        <v>14</v>
      </c>
      <c r="I741" s="39" t="s">
        <v>473</v>
      </c>
      <c r="J741" s="41" t="s">
        <v>197</v>
      </c>
      <c r="K741" s="39" t="s">
        <v>804</v>
      </c>
      <c r="L741" s="45" t="s">
        <v>1871</v>
      </c>
      <c r="M741" s="44" t="s">
        <v>1872</v>
      </c>
      <c r="N741" s="44" t="s">
        <v>859</v>
      </c>
      <c r="O741" s="41"/>
      <c r="P741" s="151">
        <v>196</v>
      </c>
      <c r="Q741" s="151">
        <v>20</v>
      </c>
      <c r="R741" s="158" t="str">
        <f t="shared" si="30"/>
        <v>N/A</v>
      </c>
      <c r="S741" s="106" t="str">
        <f t="shared" si="31"/>
        <v>N/A</v>
      </c>
      <c r="T741" s="160"/>
      <c r="U741" s="21"/>
      <c r="V741" s="21"/>
      <c r="W741" s="21"/>
      <c r="X741" s="21"/>
      <c r="Y741" s="21"/>
      <c r="Z741" s="21"/>
      <c r="AA741" s="21"/>
      <c r="AB741" s="21"/>
      <c r="AC741" s="21"/>
      <c r="AD741" s="21"/>
      <c r="AE741" s="21"/>
      <c r="AF741" s="21"/>
      <c r="AG741" s="21"/>
      <c r="AH741" s="21"/>
      <c r="AI741" s="21"/>
    </row>
    <row r="742" spans="1:35">
      <c r="A742" s="41" t="s">
        <v>109</v>
      </c>
      <c r="B742" s="41">
        <v>2023</v>
      </c>
      <c r="C742" s="39" t="s">
        <v>644</v>
      </c>
      <c r="D742" s="44" t="s">
        <v>153</v>
      </c>
      <c r="E742" s="65" t="s">
        <v>1476</v>
      </c>
      <c r="F742" s="43" t="s">
        <v>2008</v>
      </c>
      <c r="G742" s="41" t="s">
        <v>297</v>
      </c>
      <c r="H742" s="44" t="s">
        <v>14</v>
      </c>
      <c r="I742" s="39" t="s">
        <v>473</v>
      </c>
      <c r="J742" s="41" t="s">
        <v>197</v>
      </c>
      <c r="K742" s="39" t="s">
        <v>804</v>
      </c>
      <c r="L742" s="45" t="s">
        <v>1871</v>
      </c>
      <c r="M742" s="44" t="s">
        <v>1872</v>
      </c>
      <c r="N742" s="44" t="s">
        <v>859</v>
      </c>
      <c r="O742" s="41"/>
      <c r="P742" s="151">
        <v>0</v>
      </c>
      <c r="Q742" s="151">
        <v>0</v>
      </c>
      <c r="R742" s="158" t="str">
        <f t="shared" si="30"/>
        <v>N/A</v>
      </c>
      <c r="S742" s="106" t="str">
        <f t="shared" si="31"/>
        <v>N/A</v>
      </c>
      <c r="T742" s="160" t="s">
        <v>2019</v>
      </c>
      <c r="U742" s="21"/>
      <c r="V742" s="21"/>
      <c r="W742" s="21"/>
      <c r="X742" s="21"/>
      <c r="Y742" s="21"/>
      <c r="Z742" s="21"/>
      <c r="AA742" s="21"/>
      <c r="AB742" s="21"/>
      <c r="AC742" s="21"/>
      <c r="AD742" s="21"/>
      <c r="AE742" s="21"/>
      <c r="AF742" s="21"/>
      <c r="AG742" s="21"/>
      <c r="AH742" s="21"/>
      <c r="AI742" s="21"/>
    </row>
    <row r="743" spans="1:35">
      <c r="A743" s="41" t="s">
        <v>109</v>
      </c>
      <c r="B743" s="41">
        <v>2023</v>
      </c>
      <c r="C743" s="39" t="s">
        <v>644</v>
      </c>
      <c r="D743" s="44" t="s">
        <v>153</v>
      </c>
      <c r="E743" s="65" t="s">
        <v>1476</v>
      </c>
      <c r="F743" s="43" t="s">
        <v>2008</v>
      </c>
      <c r="G743" s="41" t="s">
        <v>1874</v>
      </c>
      <c r="H743" s="44" t="s">
        <v>14</v>
      </c>
      <c r="I743" s="39" t="s">
        <v>473</v>
      </c>
      <c r="J743" s="41" t="s">
        <v>197</v>
      </c>
      <c r="K743" s="39" t="s">
        <v>804</v>
      </c>
      <c r="L743" s="45" t="s">
        <v>1871</v>
      </c>
      <c r="M743" s="44" t="s">
        <v>1872</v>
      </c>
      <c r="N743" s="44" t="s">
        <v>859</v>
      </c>
      <c r="O743" s="41"/>
      <c r="P743" s="151">
        <v>0</v>
      </c>
      <c r="Q743" s="151">
        <v>0</v>
      </c>
      <c r="R743" s="158" t="str">
        <f t="shared" si="30"/>
        <v>N/A</v>
      </c>
      <c r="S743" s="106" t="str">
        <f t="shared" si="31"/>
        <v>N/A</v>
      </c>
      <c r="T743" s="160" t="s">
        <v>2019</v>
      </c>
      <c r="U743" s="21"/>
      <c r="V743" s="21"/>
      <c r="W743" s="21"/>
      <c r="X743" s="21"/>
      <c r="Y743" s="21"/>
      <c r="Z743" s="21"/>
      <c r="AA743" s="21"/>
      <c r="AB743" s="21"/>
      <c r="AC743" s="21"/>
      <c r="AD743" s="21"/>
      <c r="AE743" s="21"/>
      <c r="AF743" s="21"/>
      <c r="AG743" s="21"/>
      <c r="AH743" s="21"/>
      <c r="AI743" s="21"/>
    </row>
    <row r="744" spans="1:35">
      <c r="A744" s="41" t="s">
        <v>109</v>
      </c>
      <c r="B744" s="41">
        <v>2023</v>
      </c>
      <c r="C744" s="39" t="s">
        <v>644</v>
      </c>
      <c r="D744" s="44" t="s">
        <v>153</v>
      </c>
      <c r="E744" s="65" t="s">
        <v>1476</v>
      </c>
      <c r="F744" s="43" t="s">
        <v>2008</v>
      </c>
      <c r="G744" s="41" t="s">
        <v>301</v>
      </c>
      <c r="H744" s="44" t="s">
        <v>14</v>
      </c>
      <c r="I744" s="39" t="s">
        <v>473</v>
      </c>
      <c r="J744" s="41" t="s">
        <v>197</v>
      </c>
      <c r="K744" s="39" t="s">
        <v>804</v>
      </c>
      <c r="L744" s="45" t="s">
        <v>1871</v>
      </c>
      <c r="M744" s="44" t="s">
        <v>1872</v>
      </c>
      <c r="N744" s="44" t="s">
        <v>859</v>
      </c>
      <c r="O744" s="41"/>
      <c r="P744" s="151">
        <v>0</v>
      </c>
      <c r="Q744" s="151">
        <v>0</v>
      </c>
      <c r="R744" s="158" t="str">
        <f t="shared" si="30"/>
        <v>N/A</v>
      </c>
      <c r="S744" s="106" t="str">
        <f t="shared" si="31"/>
        <v>N/A</v>
      </c>
      <c r="T744" s="160" t="s">
        <v>2019</v>
      </c>
      <c r="U744" s="21"/>
      <c r="V744" s="21"/>
      <c r="W744" s="21"/>
      <c r="X744" s="21"/>
      <c r="Y744" s="21"/>
      <c r="Z744" s="21"/>
      <c r="AA744" s="21"/>
      <c r="AB744" s="21"/>
      <c r="AC744" s="21"/>
      <c r="AD744" s="21"/>
      <c r="AE744" s="21"/>
      <c r="AF744" s="21"/>
      <c r="AG744" s="21"/>
      <c r="AH744" s="21"/>
      <c r="AI744" s="21"/>
    </row>
    <row r="745" spans="1:35">
      <c r="A745" s="41" t="s">
        <v>109</v>
      </c>
      <c r="B745" s="41">
        <v>2023</v>
      </c>
      <c r="C745" s="39" t="s">
        <v>644</v>
      </c>
      <c r="D745" s="44" t="s">
        <v>153</v>
      </c>
      <c r="E745" s="65" t="s">
        <v>1476</v>
      </c>
      <c r="F745" s="43" t="s">
        <v>2008</v>
      </c>
      <c r="G745" s="41" t="s">
        <v>299</v>
      </c>
      <c r="H745" s="44" t="s">
        <v>14</v>
      </c>
      <c r="I745" s="39" t="s">
        <v>473</v>
      </c>
      <c r="J745" s="41" t="s">
        <v>197</v>
      </c>
      <c r="K745" s="39" t="s">
        <v>804</v>
      </c>
      <c r="L745" s="45" t="s">
        <v>1871</v>
      </c>
      <c r="M745" s="44" t="s">
        <v>1872</v>
      </c>
      <c r="N745" s="44" t="s">
        <v>859</v>
      </c>
      <c r="O745" s="41"/>
      <c r="P745" s="151">
        <v>0</v>
      </c>
      <c r="Q745" s="151">
        <v>0</v>
      </c>
      <c r="R745" s="158" t="str">
        <f t="shared" si="30"/>
        <v>N/A</v>
      </c>
      <c r="S745" s="106" t="str">
        <f t="shared" si="31"/>
        <v>N/A</v>
      </c>
      <c r="T745" s="160" t="s">
        <v>2019</v>
      </c>
      <c r="U745" s="21"/>
      <c r="V745" s="21"/>
      <c r="W745" s="21"/>
      <c r="X745" s="21"/>
      <c r="Y745" s="21"/>
      <c r="Z745" s="21"/>
      <c r="AA745" s="21"/>
      <c r="AB745" s="21"/>
      <c r="AC745" s="21"/>
      <c r="AD745" s="21"/>
      <c r="AE745" s="21"/>
      <c r="AF745" s="21"/>
      <c r="AG745" s="21"/>
      <c r="AH745" s="21"/>
      <c r="AI745" s="21"/>
    </row>
    <row r="746" spans="1:35">
      <c r="A746" s="41" t="s">
        <v>109</v>
      </c>
      <c r="B746" s="41">
        <v>2023</v>
      </c>
      <c r="C746" s="39" t="s">
        <v>644</v>
      </c>
      <c r="D746" s="44" t="s">
        <v>153</v>
      </c>
      <c r="E746" s="65" t="s">
        <v>1476</v>
      </c>
      <c r="F746" s="43" t="s">
        <v>2009</v>
      </c>
      <c r="G746" s="41" t="s">
        <v>297</v>
      </c>
      <c r="H746" s="44" t="s">
        <v>14</v>
      </c>
      <c r="I746" s="39" t="s">
        <v>473</v>
      </c>
      <c r="J746" s="41" t="s">
        <v>197</v>
      </c>
      <c r="K746" s="39" t="s">
        <v>804</v>
      </c>
      <c r="L746" s="45" t="s">
        <v>1871</v>
      </c>
      <c r="M746" s="44" t="s">
        <v>1872</v>
      </c>
      <c r="N746" s="44" t="s">
        <v>859</v>
      </c>
      <c r="O746" s="41"/>
      <c r="P746" s="151">
        <v>284</v>
      </c>
      <c r="Q746" s="151">
        <v>47</v>
      </c>
      <c r="R746" s="158" t="str">
        <f t="shared" si="30"/>
        <v>N/A</v>
      </c>
      <c r="S746" s="106" t="str">
        <f t="shared" si="31"/>
        <v>N/A</v>
      </c>
      <c r="T746" s="160"/>
      <c r="U746" s="21"/>
      <c r="V746" s="21"/>
      <c r="W746" s="21"/>
      <c r="X746" s="21"/>
      <c r="Y746" s="21"/>
      <c r="Z746" s="21"/>
      <c r="AA746" s="21"/>
      <c r="AB746" s="21"/>
      <c r="AC746" s="21"/>
      <c r="AD746" s="21"/>
      <c r="AE746" s="21"/>
      <c r="AF746" s="21"/>
      <c r="AG746" s="21"/>
      <c r="AH746" s="21"/>
      <c r="AI746" s="21"/>
    </row>
    <row r="747" spans="1:35">
      <c r="A747" s="41" t="s">
        <v>109</v>
      </c>
      <c r="B747" s="41">
        <v>2023</v>
      </c>
      <c r="C747" s="39" t="s">
        <v>644</v>
      </c>
      <c r="D747" s="44" t="s">
        <v>153</v>
      </c>
      <c r="E747" s="65" t="s">
        <v>1476</v>
      </c>
      <c r="F747" s="43" t="s">
        <v>2009</v>
      </c>
      <c r="G747" s="41" t="s">
        <v>1874</v>
      </c>
      <c r="H747" s="44" t="s">
        <v>14</v>
      </c>
      <c r="I747" s="39" t="s">
        <v>473</v>
      </c>
      <c r="J747" s="41" t="s">
        <v>197</v>
      </c>
      <c r="K747" s="39" t="s">
        <v>804</v>
      </c>
      <c r="L747" s="45" t="s">
        <v>1871</v>
      </c>
      <c r="M747" s="44" t="s">
        <v>1872</v>
      </c>
      <c r="N747" s="44" t="s">
        <v>859</v>
      </c>
      <c r="O747" s="41"/>
      <c r="P747" s="151">
        <v>1041</v>
      </c>
      <c r="Q747" s="151">
        <v>47</v>
      </c>
      <c r="R747" s="158" t="str">
        <f t="shared" si="30"/>
        <v>N/A</v>
      </c>
      <c r="S747" s="106" t="str">
        <f t="shared" si="31"/>
        <v>N/A</v>
      </c>
      <c r="T747" s="160"/>
      <c r="U747" s="21"/>
      <c r="V747" s="21"/>
      <c r="W747" s="21"/>
      <c r="X747" s="21"/>
      <c r="Y747" s="21"/>
      <c r="Z747" s="21"/>
      <c r="AA747" s="21"/>
      <c r="AB747" s="21"/>
      <c r="AC747" s="21"/>
      <c r="AD747" s="21"/>
      <c r="AE747" s="21"/>
      <c r="AF747" s="21"/>
      <c r="AG747" s="21"/>
      <c r="AH747" s="21"/>
      <c r="AI747" s="21"/>
    </row>
    <row r="748" spans="1:35">
      <c r="A748" s="41" t="s">
        <v>109</v>
      </c>
      <c r="B748" s="41">
        <v>2023</v>
      </c>
      <c r="C748" s="39" t="s">
        <v>644</v>
      </c>
      <c r="D748" s="44" t="s">
        <v>153</v>
      </c>
      <c r="E748" s="65" t="s">
        <v>1476</v>
      </c>
      <c r="F748" s="43" t="s">
        <v>2009</v>
      </c>
      <c r="G748" s="41" t="s">
        <v>301</v>
      </c>
      <c r="H748" s="44" t="s">
        <v>14</v>
      </c>
      <c r="I748" s="39" t="s">
        <v>473</v>
      </c>
      <c r="J748" s="41" t="s">
        <v>197</v>
      </c>
      <c r="K748" s="39" t="s">
        <v>804</v>
      </c>
      <c r="L748" s="45" t="s">
        <v>1871</v>
      </c>
      <c r="M748" s="44" t="s">
        <v>1872</v>
      </c>
      <c r="N748" s="44" t="s">
        <v>859</v>
      </c>
      <c r="O748" s="41"/>
      <c r="P748" s="151">
        <v>1041</v>
      </c>
      <c r="Q748" s="151">
        <v>47</v>
      </c>
      <c r="R748" s="158" t="str">
        <f t="shared" si="30"/>
        <v>N/A</v>
      </c>
      <c r="S748" s="106" t="str">
        <f t="shared" si="31"/>
        <v>N/A</v>
      </c>
      <c r="T748" s="160"/>
      <c r="U748" s="21"/>
      <c r="V748" s="21"/>
      <c r="W748" s="21"/>
      <c r="X748" s="21"/>
      <c r="Y748" s="21"/>
      <c r="Z748" s="21"/>
      <c r="AA748" s="21"/>
      <c r="AB748" s="21"/>
      <c r="AC748" s="21"/>
      <c r="AD748" s="21"/>
      <c r="AE748" s="21"/>
      <c r="AF748" s="21"/>
      <c r="AG748" s="21"/>
      <c r="AH748" s="21"/>
      <c r="AI748" s="21"/>
    </row>
    <row r="749" spans="1:35">
      <c r="A749" s="41" t="s">
        <v>109</v>
      </c>
      <c r="B749" s="41">
        <v>2023</v>
      </c>
      <c r="C749" s="39" t="s">
        <v>644</v>
      </c>
      <c r="D749" s="44" t="s">
        <v>153</v>
      </c>
      <c r="E749" s="65" t="s">
        <v>1476</v>
      </c>
      <c r="F749" s="43" t="s">
        <v>2009</v>
      </c>
      <c r="G749" s="41" t="s">
        <v>299</v>
      </c>
      <c r="H749" s="44" t="s">
        <v>14</v>
      </c>
      <c r="I749" s="39" t="s">
        <v>473</v>
      </c>
      <c r="J749" s="41" t="s">
        <v>197</v>
      </c>
      <c r="K749" s="39" t="s">
        <v>804</v>
      </c>
      <c r="L749" s="45" t="s">
        <v>1871</v>
      </c>
      <c r="M749" s="44" t="s">
        <v>1872</v>
      </c>
      <c r="N749" s="44" t="s">
        <v>859</v>
      </c>
      <c r="O749" s="41"/>
      <c r="P749" s="151">
        <v>1041</v>
      </c>
      <c r="Q749" s="151">
        <v>47</v>
      </c>
      <c r="R749" s="158" t="str">
        <f t="shared" si="30"/>
        <v>N/A</v>
      </c>
      <c r="S749" s="106" t="str">
        <f t="shared" si="31"/>
        <v>N/A</v>
      </c>
      <c r="T749" s="160"/>
      <c r="U749" s="21"/>
      <c r="V749" s="21"/>
      <c r="W749" s="21"/>
      <c r="X749" s="21"/>
      <c r="Y749" s="21"/>
      <c r="Z749" s="21"/>
      <c r="AA749" s="21"/>
      <c r="AB749" s="21"/>
      <c r="AC749" s="21"/>
      <c r="AD749" s="21"/>
      <c r="AE749" s="21"/>
      <c r="AF749" s="21"/>
      <c r="AG749" s="21"/>
      <c r="AH749" s="21"/>
      <c r="AI749" s="21"/>
    </row>
    <row r="750" spans="1:35">
      <c r="A750" s="41" t="s">
        <v>109</v>
      </c>
      <c r="B750" s="41">
        <v>2023</v>
      </c>
      <c r="C750" s="39" t="s">
        <v>644</v>
      </c>
      <c r="D750" s="44" t="s">
        <v>153</v>
      </c>
      <c r="E750" s="65" t="s">
        <v>1476</v>
      </c>
      <c r="F750" s="43" t="s">
        <v>2010</v>
      </c>
      <c r="G750" s="41" t="s">
        <v>297</v>
      </c>
      <c r="H750" s="44" t="s">
        <v>14</v>
      </c>
      <c r="I750" s="39" t="s">
        <v>473</v>
      </c>
      <c r="J750" s="41" t="s">
        <v>197</v>
      </c>
      <c r="K750" s="39" t="s">
        <v>804</v>
      </c>
      <c r="L750" s="45" t="s">
        <v>1871</v>
      </c>
      <c r="M750" s="44" t="s">
        <v>1872</v>
      </c>
      <c r="N750" s="44" t="s">
        <v>859</v>
      </c>
      <c r="O750" s="41"/>
      <c r="P750" s="151">
        <v>248</v>
      </c>
      <c r="Q750" s="151">
        <v>58</v>
      </c>
      <c r="R750" s="158" t="str">
        <f t="shared" si="30"/>
        <v>N/A</v>
      </c>
      <c r="S750" s="106" t="str">
        <f t="shared" si="31"/>
        <v>N/A</v>
      </c>
      <c r="T750" s="160"/>
      <c r="U750" s="21"/>
      <c r="V750" s="21"/>
      <c r="W750" s="21"/>
      <c r="X750" s="21"/>
      <c r="Y750" s="21"/>
      <c r="Z750" s="21"/>
      <c r="AA750" s="21"/>
      <c r="AB750" s="21"/>
      <c r="AC750" s="21"/>
      <c r="AD750" s="21"/>
      <c r="AE750" s="21"/>
      <c r="AF750" s="21"/>
      <c r="AG750" s="21"/>
      <c r="AH750" s="21"/>
      <c r="AI750" s="21"/>
    </row>
    <row r="751" spans="1:35">
      <c r="A751" s="41" t="s">
        <v>109</v>
      </c>
      <c r="B751" s="41">
        <v>2023</v>
      </c>
      <c r="C751" s="39" t="s">
        <v>644</v>
      </c>
      <c r="D751" s="44" t="s">
        <v>153</v>
      </c>
      <c r="E751" s="65" t="s">
        <v>1476</v>
      </c>
      <c r="F751" s="43" t="s">
        <v>2010</v>
      </c>
      <c r="G751" s="41" t="s">
        <v>1874</v>
      </c>
      <c r="H751" s="44" t="s">
        <v>14</v>
      </c>
      <c r="I751" s="39" t="s">
        <v>473</v>
      </c>
      <c r="J751" s="41" t="s">
        <v>197</v>
      </c>
      <c r="K751" s="39" t="s">
        <v>804</v>
      </c>
      <c r="L751" s="45" t="s">
        <v>1871</v>
      </c>
      <c r="M751" s="44" t="s">
        <v>1872</v>
      </c>
      <c r="N751" s="44" t="s">
        <v>859</v>
      </c>
      <c r="O751" s="41"/>
      <c r="P751" s="151">
        <v>371</v>
      </c>
      <c r="Q751" s="151">
        <v>58</v>
      </c>
      <c r="R751" s="158" t="str">
        <f t="shared" si="30"/>
        <v>N/A</v>
      </c>
      <c r="S751" s="106" t="str">
        <f t="shared" si="31"/>
        <v>N/A</v>
      </c>
      <c r="T751" s="160"/>
      <c r="U751" s="21"/>
      <c r="V751" s="21"/>
      <c r="W751" s="21"/>
      <c r="X751" s="21"/>
      <c r="Y751" s="21"/>
      <c r="Z751" s="21"/>
      <c r="AA751" s="21"/>
      <c r="AB751" s="21"/>
      <c r="AC751" s="21"/>
      <c r="AD751" s="21"/>
      <c r="AE751" s="21"/>
      <c r="AF751" s="21"/>
      <c r="AG751" s="21"/>
      <c r="AH751" s="21"/>
      <c r="AI751" s="21"/>
    </row>
    <row r="752" spans="1:35">
      <c r="A752" s="41" t="s">
        <v>109</v>
      </c>
      <c r="B752" s="41">
        <v>2023</v>
      </c>
      <c r="C752" s="39" t="s">
        <v>644</v>
      </c>
      <c r="D752" s="44" t="s">
        <v>153</v>
      </c>
      <c r="E752" s="65" t="s">
        <v>1476</v>
      </c>
      <c r="F752" s="43" t="s">
        <v>2010</v>
      </c>
      <c r="G752" s="41" t="s">
        <v>301</v>
      </c>
      <c r="H752" s="44" t="s">
        <v>14</v>
      </c>
      <c r="I752" s="39" t="s">
        <v>473</v>
      </c>
      <c r="J752" s="41" t="s">
        <v>197</v>
      </c>
      <c r="K752" s="39" t="s">
        <v>804</v>
      </c>
      <c r="L752" s="45" t="s">
        <v>1871</v>
      </c>
      <c r="M752" s="44" t="s">
        <v>1872</v>
      </c>
      <c r="N752" s="44" t="s">
        <v>859</v>
      </c>
      <c r="O752" s="41"/>
      <c r="P752" s="151">
        <v>371</v>
      </c>
      <c r="Q752" s="151">
        <v>58</v>
      </c>
      <c r="R752" s="158" t="str">
        <f t="shared" si="30"/>
        <v>N/A</v>
      </c>
      <c r="S752" s="106" t="str">
        <f t="shared" si="31"/>
        <v>N/A</v>
      </c>
      <c r="T752" s="160"/>
      <c r="U752" s="21"/>
      <c r="V752" s="21"/>
      <c r="W752" s="21"/>
      <c r="X752" s="21"/>
      <c r="Y752" s="21"/>
      <c r="Z752" s="21"/>
      <c r="AA752" s="21"/>
      <c r="AB752" s="21"/>
      <c r="AC752" s="21"/>
      <c r="AD752" s="21"/>
      <c r="AE752" s="21"/>
      <c r="AF752" s="21"/>
      <c r="AG752" s="21"/>
      <c r="AH752" s="21"/>
      <c r="AI752" s="21"/>
    </row>
    <row r="753" spans="1:35">
      <c r="A753" s="41" t="s">
        <v>109</v>
      </c>
      <c r="B753" s="41">
        <v>2023</v>
      </c>
      <c r="C753" s="39" t="s">
        <v>644</v>
      </c>
      <c r="D753" s="44" t="s">
        <v>153</v>
      </c>
      <c r="E753" s="65" t="s">
        <v>1476</v>
      </c>
      <c r="F753" s="43" t="s">
        <v>2010</v>
      </c>
      <c r="G753" s="41" t="s">
        <v>299</v>
      </c>
      <c r="H753" s="44" t="s">
        <v>14</v>
      </c>
      <c r="I753" s="39" t="s">
        <v>473</v>
      </c>
      <c r="J753" s="41" t="s">
        <v>197</v>
      </c>
      <c r="K753" s="39" t="s">
        <v>804</v>
      </c>
      <c r="L753" s="45" t="s">
        <v>1871</v>
      </c>
      <c r="M753" s="44" t="s">
        <v>1872</v>
      </c>
      <c r="N753" s="44" t="s">
        <v>859</v>
      </c>
      <c r="O753" s="41"/>
      <c r="P753" s="151">
        <v>371</v>
      </c>
      <c r="Q753" s="151">
        <v>58</v>
      </c>
      <c r="R753" s="158" t="str">
        <f t="shared" si="30"/>
        <v>N/A</v>
      </c>
      <c r="S753" s="106" t="str">
        <f t="shared" si="31"/>
        <v>N/A</v>
      </c>
      <c r="T753" s="160"/>
      <c r="U753" s="21"/>
      <c r="V753" s="21"/>
      <c r="W753" s="21"/>
      <c r="X753" s="21"/>
      <c r="Y753" s="21"/>
      <c r="Z753" s="21"/>
      <c r="AA753" s="21"/>
      <c r="AB753" s="21"/>
      <c r="AC753" s="21"/>
      <c r="AD753" s="21"/>
      <c r="AE753" s="21"/>
      <c r="AF753" s="21"/>
      <c r="AG753" s="21"/>
      <c r="AH753" s="21"/>
      <c r="AI753" s="21"/>
    </row>
    <row r="754" spans="1:35">
      <c r="A754" s="41" t="s">
        <v>109</v>
      </c>
      <c r="B754" s="41">
        <v>2023</v>
      </c>
      <c r="C754" s="39" t="s">
        <v>644</v>
      </c>
      <c r="D754" s="44" t="s">
        <v>153</v>
      </c>
      <c r="E754" s="65" t="s">
        <v>1446</v>
      </c>
      <c r="F754" s="43" t="s">
        <v>2005</v>
      </c>
      <c r="G754" s="41" t="s">
        <v>297</v>
      </c>
      <c r="H754" s="44" t="s">
        <v>14</v>
      </c>
      <c r="I754" s="39" t="s">
        <v>473</v>
      </c>
      <c r="J754" s="41" t="s">
        <v>197</v>
      </c>
      <c r="K754" s="39" t="s">
        <v>804</v>
      </c>
      <c r="L754" s="45" t="s">
        <v>1871</v>
      </c>
      <c r="M754" s="44">
        <v>0</v>
      </c>
      <c r="N754" s="44" t="s">
        <v>859</v>
      </c>
      <c r="O754" s="41"/>
      <c r="P754" s="151">
        <v>82</v>
      </c>
      <c r="Q754" s="151">
        <v>32</v>
      </c>
      <c r="R754" s="158" t="e">
        <f t="shared" si="30"/>
        <v>#DIV/0!</v>
      </c>
      <c r="S754" s="106" t="e">
        <f t="shared" si="31"/>
        <v>#DIV/0!</v>
      </c>
      <c r="T754" s="160" t="s">
        <v>2021</v>
      </c>
      <c r="U754" s="21"/>
      <c r="V754" s="21"/>
      <c r="W754" s="21"/>
      <c r="X754" s="21"/>
      <c r="Y754" s="21"/>
      <c r="Z754" s="21"/>
      <c r="AA754" s="21"/>
      <c r="AB754" s="21"/>
      <c r="AC754" s="21"/>
      <c r="AD754" s="21"/>
      <c r="AE754" s="21"/>
      <c r="AF754" s="21"/>
      <c r="AG754" s="21"/>
      <c r="AH754" s="21"/>
      <c r="AI754" s="21"/>
    </row>
    <row r="755" spans="1:35">
      <c r="A755" s="41" t="s">
        <v>109</v>
      </c>
      <c r="B755" s="41">
        <v>2023</v>
      </c>
      <c r="C755" s="39" t="s">
        <v>644</v>
      </c>
      <c r="D755" s="44" t="s">
        <v>153</v>
      </c>
      <c r="E755" s="65" t="s">
        <v>1446</v>
      </c>
      <c r="F755" s="43" t="s">
        <v>2005</v>
      </c>
      <c r="G755" s="41" t="s">
        <v>1874</v>
      </c>
      <c r="H755" s="44" t="s">
        <v>14</v>
      </c>
      <c r="I755" s="39" t="s">
        <v>473</v>
      </c>
      <c r="J755" s="41" t="s">
        <v>197</v>
      </c>
      <c r="K755" s="39" t="s">
        <v>804</v>
      </c>
      <c r="L755" s="45" t="s">
        <v>1871</v>
      </c>
      <c r="M755" s="44">
        <v>0</v>
      </c>
      <c r="N755" s="44" t="s">
        <v>859</v>
      </c>
      <c r="O755" s="41"/>
      <c r="P755" s="151">
        <v>89</v>
      </c>
      <c r="Q755" s="151">
        <v>32</v>
      </c>
      <c r="R755" s="158" t="e">
        <f t="shared" si="30"/>
        <v>#DIV/0!</v>
      </c>
      <c r="S755" s="106" t="e">
        <f t="shared" si="31"/>
        <v>#DIV/0!</v>
      </c>
      <c r="T755" s="160" t="s">
        <v>2021</v>
      </c>
      <c r="U755" s="21"/>
      <c r="V755" s="21"/>
      <c r="W755" s="21"/>
      <c r="X755" s="21"/>
      <c r="Y755" s="21"/>
      <c r="Z755" s="21"/>
      <c r="AA755" s="21"/>
      <c r="AB755" s="21"/>
      <c r="AC755" s="21"/>
      <c r="AD755" s="21"/>
      <c r="AE755" s="21"/>
      <c r="AF755" s="21"/>
      <c r="AG755" s="21"/>
      <c r="AH755" s="21"/>
      <c r="AI755" s="21"/>
    </row>
    <row r="756" spans="1:35">
      <c r="A756" s="41" t="s">
        <v>109</v>
      </c>
      <c r="B756" s="41">
        <v>2023</v>
      </c>
      <c r="C756" s="39" t="s">
        <v>644</v>
      </c>
      <c r="D756" s="44" t="s">
        <v>153</v>
      </c>
      <c r="E756" s="65" t="s">
        <v>1446</v>
      </c>
      <c r="F756" s="43" t="s">
        <v>2005</v>
      </c>
      <c r="G756" s="41" t="s">
        <v>301</v>
      </c>
      <c r="H756" s="44" t="s">
        <v>14</v>
      </c>
      <c r="I756" s="39" t="s">
        <v>473</v>
      </c>
      <c r="J756" s="41" t="s">
        <v>197</v>
      </c>
      <c r="K756" s="39" t="s">
        <v>804</v>
      </c>
      <c r="L756" s="45" t="s">
        <v>1871</v>
      </c>
      <c r="M756" s="44">
        <v>0</v>
      </c>
      <c r="N756" s="44" t="s">
        <v>859</v>
      </c>
      <c r="O756" s="41"/>
      <c r="P756" s="151">
        <v>89</v>
      </c>
      <c r="Q756" s="151">
        <v>32</v>
      </c>
      <c r="R756" s="158" t="e">
        <f t="shared" si="30"/>
        <v>#DIV/0!</v>
      </c>
      <c r="S756" s="106" t="e">
        <f t="shared" si="31"/>
        <v>#DIV/0!</v>
      </c>
      <c r="T756" s="160" t="s">
        <v>2021</v>
      </c>
      <c r="U756" s="21"/>
      <c r="V756" s="21"/>
      <c r="W756" s="21"/>
      <c r="X756" s="21"/>
      <c r="Y756" s="21"/>
      <c r="Z756" s="21"/>
      <c r="AA756" s="21"/>
      <c r="AB756" s="21"/>
      <c r="AC756" s="21"/>
      <c r="AD756" s="21"/>
      <c r="AE756" s="21"/>
      <c r="AF756" s="21"/>
      <c r="AG756" s="21"/>
      <c r="AH756" s="21"/>
      <c r="AI756" s="21"/>
    </row>
    <row r="757" spans="1:35">
      <c r="A757" s="41" t="s">
        <v>109</v>
      </c>
      <c r="B757" s="41">
        <v>2023</v>
      </c>
      <c r="C757" s="39" t="s">
        <v>644</v>
      </c>
      <c r="D757" s="44" t="s">
        <v>153</v>
      </c>
      <c r="E757" s="65" t="s">
        <v>1446</v>
      </c>
      <c r="F757" s="43" t="s">
        <v>2005</v>
      </c>
      <c r="G757" s="41" t="s">
        <v>299</v>
      </c>
      <c r="H757" s="44" t="s">
        <v>14</v>
      </c>
      <c r="I757" s="39" t="s">
        <v>473</v>
      </c>
      <c r="J757" s="41" t="s">
        <v>197</v>
      </c>
      <c r="K757" s="39" t="s">
        <v>804</v>
      </c>
      <c r="L757" s="45" t="s">
        <v>1871</v>
      </c>
      <c r="M757" s="44">
        <v>0</v>
      </c>
      <c r="N757" s="44" t="s">
        <v>859</v>
      </c>
      <c r="O757" s="41"/>
      <c r="P757" s="151">
        <v>89</v>
      </c>
      <c r="Q757" s="151">
        <v>32</v>
      </c>
      <c r="R757" s="158" t="e">
        <f t="shared" si="30"/>
        <v>#DIV/0!</v>
      </c>
      <c r="S757" s="106" t="e">
        <f t="shared" si="31"/>
        <v>#DIV/0!</v>
      </c>
      <c r="T757" s="160" t="s">
        <v>2021</v>
      </c>
      <c r="U757" s="21"/>
      <c r="V757" s="21"/>
      <c r="W757" s="21"/>
      <c r="X757" s="21"/>
      <c r="Y757" s="21"/>
      <c r="Z757" s="21"/>
      <c r="AA757" s="21"/>
      <c r="AB757" s="21"/>
      <c r="AC757" s="21"/>
      <c r="AD757" s="21"/>
      <c r="AE757" s="21"/>
      <c r="AF757" s="21"/>
      <c r="AG757" s="21"/>
      <c r="AH757" s="21"/>
      <c r="AI757" s="21"/>
    </row>
    <row r="758" spans="1:35">
      <c r="A758" s="41" t="s">
        <v>109</v>
      </c>
      <c r="B758" s="41">
        <v>2023</v>
      </c>
      <c r="C758" s="39" t="s">
        <v>644</v>
      </c>
      <c r="D758" s="44" t="s">
        <v>153</v>
      </c>
      <c r="E758" s="65" t="s">
        <v>1446</v>
      </c>
      <c r="F758" s="43" t="s">
        <v>2008</v>
      </c>
      <c r="G758" s="41" t="s">
        <v>297</v>
      </c>
      <c r="H758" s="44" t="s">
        <v>14</v>
      </c>
      <c r="I758" s="39" t="s">
        <v>473</v>
      </c>
      <c r="J758" s="41" t="s">
        <v>197</v>
      </c>
      <c r="K758" s="39" t="s">
        <v>804</v>
      </c>
      <c r="L758" s="45" t="s">
        <v>1871</v>
      </c>
      <c r="M758" s="44">
        <v>0</v>
      </c>
      <c r="N758" s="44" t="s">
        <v>859</v>
      </c>
      <c r="O758" s="41"/>
      <c r="P758" s="151">
        <v>8</v>
      </c>
      <c r="Q758" s="151">
        <v>4</v>
      </c>
      <c r="R758" s="158" t="e">
        <f t="shared" si="30"/>
        <v>#DIV/0!</v>
      </c>
      <c r="S758" s="106" t="e">
        <f t="shared" si="31"/>
        <v>#DIV/0!</v>
      </c>
      <c r="T758" s="160" t="s">
        <v>2021</v>
      </c>
      <c r="U758" s="21"/>
      <c r="V758" s="21"/>
      <c r="W758" s="21"/>
      <c r="X758" s="21"/>
      <c r="Y758" s="21"/>
      <c r="Z758" s="21"/>
      <c r="AA758" s="21"/>
      <c r="AB758" s="21"/>
      <c r="AC758" s="21"/>
      <c r="AD758" s="21"/>
      <c r="AE758" s="21"/>
      <c r="AF758" s="21"/>
      <c r="AG758" s="21"/>
      <c r="AH758" s="21"/>
      <c r="AI758" s="21"/>
    </row>
    <row r="759" spans="1:35">
      <c r="A759" s="41" t="s">
        <v>109</v>
      </c>
      <c r="B759" s="41">
        <v>2023</v>
      </c>
      <c r="C759" s="39" t="s">
        <v>644</v>
      </c>
      <c r="D759" s="44" t="s">
        <v>153</v>
      </c>
      <c r="E759" s="65" t="s">
        <v>1446</v>
      </c>
      <c r="F759" s="43" t="s">
        <v>2008</v>
      </c>
      <c r="G759" s="41" t="s">
        <v>1874</v>
      </c>
      <c r="H759" s="44" t="s">
        <v>14</v>
      </c>
      <c r="I759" s="39" t="s">
        <v>473</v>
      </c>
      <c r="J759" s="41" t="s">
        <v>197</v>
      </c>
      <c r="K759" s="39" t="s">
        <v>804</v>
      </c>
      <c r="L759" s="45" t="s">
        <v>1871</v>
      </c>
      <c r="M759" s="44">
        <v>0</v>
      </c>
      <c r="N759" s="44" t="s">
        <v>859</v>
      </c>
      <c r="O759" s="41"/>
      <c r="P759" s="151">
        <v>8</v>
      </c>
      <c r="Q759" s="151">
        <v>4</v>
      </c>
      <c r="R759" s="158" t="e">
        <f t="shared" si="30"/>
        <v>#DIV/0!</v>
      </c>
      <c r="S759" s="106" t="e">
        <f t="shared" si="31"/>
        <v>#DIV/0!</v>
      </c>
      <c r="T759" s="160" t="s">
        <v>2021</v>
      </c>
      <c r="U759" s="21"/>
      <c r="V759" s="21"/>
      <c r="W759" s="21"/>
      <c r="X759" s="21"/>
      <c r="Y759" s="21"/>
      <c r="Z759" s="21"/>
      <c r="AA759" s="21"/>
      <c r="AB759" s="21"/>
      <c r="AC759" s="21"/>
      <c r="AD759" s="21"/>
      <c r="AE759" s="21"/>
      <c r="AF759" s="21"/>
      <c r="AG759" s="21"/>
      <c r="AH759" s="21"/>
      <c r="AI759" s="21"/>
    </row>
    <row r="760" spans="1:35">
      <c r="A760" s="41" t="s">
        <v>109</v>
      </c>
      <c r="B760" s="41">
        <v>2023</v>
      </c>
      <c r="C760" s="39" t="s">
        <v>644</v>
      </c>
      <c r="D760" s="44" t="s">
        <v>153</v>
      </c>
      <c r="E760" s="65" t="s">
        <v>1446</v>
      </c>
      <c r="F760" s="43" t="s">
        <v>2008</v>
      </c>
      <c r="G760" s="41" t="s">
        <v>301</v>
      </c>
      <c r="H760" s="44" t="s">
        <v>14</v>
      </c>
      <c r="I760" s="39" t="s">
        <v>473</v>
      </c>
      <c r="J760" s="41" t="s">
        <v>197</v>
      </c>
      <c r="K760" s="39" t="s">
        <v>804</v>
      </c>
      <c r="L760" s="45" t="s">
        <v>1871</v>
      </c>
      <c r="M760" s="44">
        <v>0</v>
      </c>
      <c r="N760" s="44" t="s">
        <v>859</v>
      </c>
      <c r="O760" s="41"/>
      <c r="P760" s="151">
        <v>8</v>
      </c>
      <c r="Q760" s="151">
        <v>4</v>
      </c>
      <c r="R760" s="158" t="e">
        <f t="shared" si="30"/>
        <v>#DIV/0!</v>
      </c>
      <c r="S760" s="106" t="e">
        <f t="shared" si="31"/>
        <v>#DIV/0!</v>
      </c>
      <c r="T760" s="160" t="s">
        <v>2021</v>
      </c>
      <c r="U760" s="21"/>
      <c r="V760" s="21"/>
      <c r="W760" s="21"/>
      <c r="X760" s="21"/>
      <c r="Y760" s="21"/>
      <c r="Z760" s="21"/>
      <c r="AA760" s="21"/>
      <c r="AB760" s="21"/>
      <c r="AC760" s="21"/>
      <c r="AD760" s="21"/>
      <c r="AE760" s="21"/>
      <c r="AF760" s="21"/>
      <c r="AG760" s="21"/>
      <c r="AH760" s="21"/>
      <c r="AI760" s="21"/>
    </row>
    <row r="761" spans="1:35">
      <c r="A761" s="41" t="s">
        <v>109</v>
      </c>
      <c r="B761" s="41">
        <v>2023</v>
      </c>
      <c r="C761" s="39" t="s">
        <v>644</v>
      </c>
      <c r="D761" s="44" t="s">
        <v>153</v>
      </c>
      <c r="E761" s="65" t="s">
        <v>1446</v>
      </c>
      <c r="F761" s="43" t="s">
        <v>2008</v>
      </c>
      <c r="G761" s="41" t="s">
        <v>299</v>
      </c>
      <c r="H761" s="44" t="s">
        <v>14</v>
      </c>
      <c r="I761" s="39" t="s">
        <v>473</v>
      </c>
      <c r="J761" s="41" t="s">
        <v>197</v>
      </c>
      <c r="K761" s="39" t="s">
        <v>804</v>
      </c>
      <c r="L761" s="45" t="s">
        <v>1871</v>
      </c>
      <c r="M761" s="44">
        <v>0</v>
      </c>
      <c r="N761" s="44" t="s">
        <v>859</v>
      </c>
      <c r="O761" s="41"/>
      <c r="P761" s="151">
        <v>8</v>
      </c>
      <c r="Q761" s="151">
        <v>4</v>
      </c>
      <c r="R761" s="158" t="e">
        <f t="shared" si="30"/>
        <v>#DIV/0!</v>
      </c>
      <c r="S761" s="106" t="e">
        <f t="shared" si="31"/>
        <v>#DIV/0!</v>
      </c>
      <c r="T761" s="160" t="s">
        <v>2021</v>
      </c>
      <c r="U761" s="21"/>
      <c r="V761" s="21"/>
      <c r="W761" s="21"/>
      <c r="X761" s="21"/>
      <c r="Y761" s="21"/>
      <c r="Z761" s="21"/>
      <c r="AA761" s="21"/>
      <c r="AB761" s="21"/>
      <c r="AC761" s="21"/>
      <c r="AD761" s="21"/>
      <c r="AE761" s="21"/>
      <c r="AF761" s="21"/>
      <c r="AG761" s="21"/>
      <c r="AH761" s="21"/>
      <c r="AI761" s="21"/>
    </row>
    <row r="762" spans="1:35">
      <c r="A762" s="41" t="s">
        <v>109</v>
      </c>
      <c r="B762" s="41">
        <v>2023</v>
      </c>
      <c r="C762" s="39" t="s">
        <v>644</v>
      </c>
      <c r="D762" s="44" t="s">
        <v>153</v>
      </c>
      <c r="E762" s="65" t="s">
        <v>1446</v>
      </c>
      <c r="F762" s="43" t="s">
        <v>2009</v>
      </c>
      <c r="G762" s="41" t="s">
        <v>297</v>
      </c>
      <c r="H762" s="44" t="s">
        <v>14</v>
      </c>
      <c r="I762" s="39" t="s">
        <v>473</v>
      </c>
      <c r="J762" s="41" t="s">
        <v>197</v>
      </c>
      <c r="K762" s="39" t="s">
        <v>804</v>
      </c>
      <c r="L762" s="45" t="s">
        <v>1871</v>
      </c>
      <c r="M762" s="44">
        <v>0</v>
      </c>
      <c r="N762" s="44" t="s">
        <v>859</v>
      </c>
      <c r="O762" s="41"/>
      <c r="P762" s="151">
        <v>59</v>
      </c>
      <c r="Q762" s="151">
        <v>32</v>
      </c>
      <c r="R762" s="158" t="e">
        <f t="shared" si="30"/>
        <v>#DIV/0!</v>
      </c>
      <c r="S762" s="106" t="e">
        <f t="shared" si="31"/>
        <v>#DIV/0!</v>
      </c>
      <c r="T762" s="160" t="s">
        <v>2021</v>
      </c>
      <c r="U762" s="21"/>
      <c r="V762" s="21"/>
      <c r="W762" s="21"/>
      <c r="X762" s="21"/>
      <c r="Y762" s="21"/>
      <c r="Z762" s="21"/>
      <c r="AA762" s="21"/>
      <c r="AB762" s="21"/>
      <c r="AC762" s="21"/>
      <c r="AD762" s="21"/>
      <c r="AE762" s="21"/>
      <c r="AF762" s="21"/>
      <c r="AG762" s="21"/>
      <c r="AH762" s="21"/>
      <c r="AI762" s="21"/>
    </row>
    <row r="763" spans="1:35">
      <c r="A763" s="41" t="s">
        <v>109</v>
      </c>
      <c r="B763" s="41">
        <v>2023</v>
      </c>
      <c r="C763" s="39" t="s">
        <v>644</v>
      </c>
      <c r="D763" s="44" t="s">
        <v>153</v>
      </c>
      <c r="E763" s="65" t="s">
        <v>1446</v>
      </c>
      <c r="F763" s="43" t="s">
        <v>2009</v>
      </c>
      <c r="G763" s="41" t="s">
        <v>1874</v>
      </c>
      <c r="H763" s="44" t="s">
        <v>14</v>
      </c>
      <c r="I763" s="39" t="s">
        <v>473</v>
      </c>
      <c r="J763" s="41" t="s">
        <v>197</v>
      </c>
      <c r="K763" s="39" t="s">
        <v>804</v>
      </c>
      <c r="L763" s="45" t="s">
        <v>1871</v>
      </c>
      <c r="M763" s="44">
        <v>0</v>
      </c>
      <c r="N763" s="44" t="s">
        <v>859</v>
      </c>
      <c r="O763" s="41"/>
      <c r="P763" s="151">
        <v>85</v>
      </c>
      <c r="Q763" s="151">
        <v>32</v>
      </c>
      <c r="R763" s="158" t="e">
        <f t="shared" si="30"/>
        <v>#DIV/0!</v>
      </c>
      <c r="S763" s="106" t="e">
        <f t="shared" si="31"/>
        <v>#DIV/0!</v>
      </c>
      <c r="T763" s="160" t="s">
        <v>2021</v>
      </c>
      <c r="U763" s="21"/>
      <c r="V763" s="21"/>
      <c r="W763" s="21"/>
      <c r="X763" s="21"/>
      <c r="Y763" s="21"/>
      <c r="Z763" s="21"/>
      <c r="AA763" s="21"/>
      <c r="AB763" s="21"/>
      <c r="AC763" s="21"/>
      <c r="AD763" s="21"/>
      <c r="AE763" s="21"/>
      <c r="AF763" s="21"/>
      <c r="AG763" s="21"/>
      <c r="AH763" s="21"/>
      <c r="AI763" s="21"/>
    </row>
    <row r="764" spans="1:35">
      <c r="A764" s="41" t="s">
        <v>109</v>
      </c>
      <c r="B764" s="41">
        <v>2023</v>
      </c>
      <c r="C764" s="39" t="s">
        <v>644</v>
      </c>
      <c r="D764" s="44" t="s">
        <v>153</v>
      </c>
      <c r="E764" s="65" t="s">
        <v>1446</v>
      </c>
      <c r="F764" s="43" t="s">
        <v>2009</v>
      </c>
      <c r="G764" s="41" t="s">
        <v>301</v>
      </c>
      <c r="H764" s="44" t="s">
        <v>14</v>
      </c>
      <c r="I764" s="39" t="s">
        <v>473</v>
      </c>
      <c r="J764" s="41" t="s">
        <v>197</v>
      </c>
      <c r="K764" s="39" t="s">
        <v>804</v>
      </c>
      <c r="L764" s="45" t="s">
        <v>1871</v>
      </c>
      <c r="M764" s="44">
        <v>0</v>
      </c>
      <c r="N764" s="44" t="s">
        <v>859</v>
      </c>
      <c r="O764" s="41"/>
      <c r="P764" s="151">
        <v>85</v>
      </c>
      <c r="Q764" s="151">
        <v>32</v>
      </c>
      <c r="R764" s="158" t="e">
        <f t="shared" si="30"/>
        <v>#DIV/0!</v>
      </c>
      <c r="S764" s="106" t="e">
        <f t="shared" si="31"/>
        <v>#DIV/0!</v>
      </c>
      <c r="T764" s="160" t="s">
        <v>2021</v>
      </c>
      <c r="U764" s="21"/>
      <c r="V764" s="21"/>
      <c r="W764" s="21"/>
      <c r="X764" s="21"/>
      <c r="Y764" s="21"/>
      <c r="Z764" s="21"/>
      <c r="AA764" s="21"/>
      <c r="AB764" s="21"/>
      <c r="AC764" s="21"/>
      <c r="AD764" s="21"/>
      <c r="AE764" s="21"/>
      <c r="AF764" s="21"/>
      <c r="AG764" s="21"/>
      <c r="AH764" s="21"/>
      <c r="AI764" s="21"/>
    </row>
    <row r="765" spans="1:35">
      <c r="A765" s="41" t="s">
        <v>109</v>
      </c>
      <c r="B765" s="41">
        <v>2023</v>
      </c>
      <c r="C765" s="39" t="s">
        <v>644</v>
      </c>
      <c r="D765" s="44" t="s">
        <v>153</v>
      </c>
      <c r="E765" s="65" t="s">
        <v>1446</v>
      </c>
      <c r="F765" s="43" t="s">
        <v>2009</v>
      </c>
      <c r="G765" s="41" t="s">
        <v>299</v>
      </c>
      <c r="H765" s="44" t="s">
        <v>14</v>
      </c>
      <c r="I765" s="39" t="s">
        <v>473</v>
      </c>
      <c r="J765" s="41" t="s">
        <v>197</v>
      </c>
      <c r="K765" s="39" t="s">
        <v>804</v>
      </c>
      <c r="L765" s="45" t="s">
        <v>1871</v>
      </c>
      <c r="M765" s="44">
        <v>0</v>
      </c>
      <c r="N765" s="44" t="s">
        <v>859</v>
      </c>
      <c r="O765" s="41"/>
      <c r="P765" s="151">
        <v>85</v>
      </c>
      <c r="Q765" s="151">
        <v>32</v>
      </c>
      <c r="R765" s="158" t="e">
        <f t="shared" si="30"/>
        <v>#DIV/0!</v>
      </c>
      <c r="S765" s="106" t="e">
        <f t="shared" si="31"/>
        <v>#DIV/0!</v>
      </c>
      <c r="T765" s="160" t="s">
        <v>2021</v>
      </c>
      <c r="U765" s="21"/>
      <c r="V765" s="21"/>
      <c r="W765" s="21"/>
      <c r="X765" s="21"/>
      <c r="Y765" s="21"/>
      <c r="Z765" s="21"/>
      <c r="AA765" s="21"/>
      <c r="AB765" s="21"/>
      <c r="AC765" s="21"/>
      <c r="AD765" s="21"/>
      <c r="AE765" s="21"/>
      <c r="AF765" s="21"/>
      <c r="AG765" s="21"/>
      <c r="AH765" s="21"/>
      <c r="AI765" s="21"/>
    </row>
    <row r="766" spans="1:35">
      <c r="A766" s="41" t="s">
        <v>109</v>
      </c>
      <c r="B766" s="41">
        <v>2023</v>
      </c>
      <c r="C766" s="39" t="s">
        <v>644</v>
      </c>
      <c r="D766" s="44" t="s">
        <v>153</v>
      </c>
      <c r="E766" s="65" t="s">
        <v>1446</v>
      </c>
      <c r="F766" s="43" t="s">
        <v>2010</v>
      </c>
      <c r="G766" s="41" t="s">
        <v>297</v>
      </c>
      <c r="H766" s="44" t="s">
        <v>14</v>
      </c>
      <c r="I766" s="39" t="s">
        <v>473</v>
      </c>
      <c r="J766" s="41" t="s">
        <v>197</v>
      </c>
      <c r="K766" s="39" t="s">
        <v>804</v>
      </c>
      <c r="L766" s="45" t="s">
        <v>1871</v>
      </c>
      <c r="M766" s="44">
        <v>0</v>
      </c>
      <c r="N766" s="44" t="s">
        <v>859</v>
      </c>
      <c r="O766" s="41"/>
      <c r="P766" s="151">
        <v>164</v>
      </c>
      <c r="Q766" s="151">
        <v>76</v>
      </c>
      <c r="R766" s="158" t="e">
        <f t="shared" si="30"/>
        <v>#DIV/0!</v>
      </c>
      <c r="S766" s="106" t="e">
        <f t="shared" si="31"/>
        <v>#DIV/0!</v>
      </c>
      <c r="T766" s="160" t="s">
        <v>2021</v>
      </c>
      <c r="U766" s="21"/>
      <c r="V766" s="21"/>
      <c r="W766" s="21"/>
      <c r="X766" s="21"/>
      <c r="Y766" s="21"/>
      <c r="Z766" s="21"/>
      <c r="AA766" s="21"/>
      <c r="AB766" s="21"/>
      <c r="AC766" s="21"/>
      <c r="AD766" s="21"/>
      <c r="AE766" s="21"/>
      <c r="AF766" s="21"/>
      <c r="AG766" s="21"/>
      <c r="AH766" s="21"/>
      <c r="AI766" s="21"/>
    </row>
    <row r="767" spans="1:35">
      <c r="A767" s="41" t="s">
        <v>109</v>
      </c>
      <c r="B767" s="41">
        <v>2023</v>
      </c>
      <c r="C767" s="39" t="s">
        <v>644</v>
      </c>
      <c r="D767" s="44" t="s">
        <v>153</v>
      </c>
      <c r="E767" s="65" t="s">
        <v>1446</v>
      </c>
      <c r="F767" s="43" t="s">
        <v>2010</v>
      </c>
      <c r="G767" s="41" t="s">
        <v>1874</v>
      </c>
      <c r="H767" s="44" t="s">
        <v>14</v>
      </c>
      <c r="I767" s="39" t="s">
        <v>473</v>
      </c>
      <c r="J767" s="41" t="s">
        <v>197</v>
      </c>
      <c r="K767" s="39" t="s">
        <v>804</v>
      </c>
      <c r="L767" s="45" t="s">
        <v>1871</v>
      </c>
      <c r="M767" s="44">
        <v>0</v>
      </c>
      <c r="N767" s="44" t="s">
        <v>859</v>
      </c>
      <c r="O767" s="41"/>
      <c r="P767" s="151">
        <v>282</v>
      </c>
      <c r="Q767" s="151">
        <v>76</v>
      </c>
      <c r="R767" s="158" t="e">
        <f t="shared" si="30"/>
        <v>#DIV/0!</v>
      </c>
      <c r="S767" s="106" t="e">
        <f t="shared" si="31"/>
        <v>#DIV/0!</v>
      </c>
      <c r="T767" s="160" t="s">
        <v>2021</v>
      </c>
      <c r="U767" s="21"/>
      <c r="V767" s="21"/>
      <c r="W767" s="21"/>
      <c r="X767" s="21"/>
      <c r="Y767" s="21"/>
      <c r="Z767" s="21"/>
      <c r="AA767" s="21"/>
      <c r="AB767" s="21"/>
      <c r="AC767" s="21"/>
      <c r="AD767" s="21"/>
      <c r="AE767" s="21"/>
      <c r="AF767" s="21"/>
      <c r="AG767" s="21"/>
      <c r="AH767" s="21"/>
      <c r="AI767" s="21"/>
    </row>
    <row r="768" spans="1:35">
      <c r="A768" s="41" t="s">
        <v>109</v>
      </c>
      <c r="B768" s="41">
        <v>2023</v>
      </c>
      <c r="C768" s="39" t="s">
        <v>644</v>
      </c>
      <c r="D768" s="44" t="s">
        <v>153</v>
      </c>
      <c r="E768" s="65" t="s">
        <v>1446</v>
      </c>
      <c r="F768" s="43" t="s">
        <v>2010</v>
      </c>
      <c r="G768" s="41" t="s">
        <v>301</v>
      </c>
      <c r="H768" s="44" t="s">
        <v>14</v>
      </c>
      <c r="I768" s="39" t="s">
        <v>473</v>
      </c>
      <c r="J768" s="41" t="s">
        <v>197</v>
      </c>
      <c r="K768" s="39" t="s">
        <v>804</v>
      </c>
      <c r="L768" s="45" t="s">
        <v>1871</v>
      </c>
      <c r="M768" s="44">
        <v>0</v>
      </c>
      <c r="N768" s="44" t="s">
        <v>859</v>
      </c>
      <c r="O768" s="41"/>
      <c r="P768" s="151">
        <v>282</v>
      </c>
      <c r="Q768" s="151">
        <v>76</v>
      </c>
      <c r="R768" s="158" t="e">
        <f t="shared" si="30"/>
        <v>#DIV/0!</v>
      </c>
      <c r="S768" s="106" t="e">
        <f t="shared" si="31"/>
        <v>#DIV/0!</v>
      </c>
      <c r="T768" s="160" t="s">
        <v>2021</v>
      </c>
      <c r="U768" s="21"/>
      <c r="V768" s="21"/>
      <c r="W768" s="21"/>
      <c r="X768" s="21"/>
      <c r="Y768" s="21"/>
      <c r="Z768" s="21"/>
      <c r="AA768" s="21"/>
      <c r="AB768" s="21"/>
      <c r="AC768" s="21"/>
      <c r="AD768" s="21"/>
      <c r="AE768" s="21"/>
      <c r="AF768" s="21"/>
      <c r="AG768" s="21"/>
      <c r="AH768" s="21"/>
      <c r="AI768" s="21"/>
    </row>
    <row r="769" spans="1:35">
      <c r="A769" s="41" t="s">
        <v>109</v>
      </c>
      <c r="B769" s="41">
        <v>2023</v>
      </c>
      <c r="C769" s="39" t="s">
        <v>644</v>
      </c>
      <c r="D769" s="44" t="s">
        <v>153</v>
      </c>
      <c r="E769" s="65" t="s">
        <v>1446</v>
      </c>
      <c r="F769" s="43" t="s">
        <v>2010</v>
      </c>
      <c r="G769" s="41" t="s">
        <v>299</v>
      </c>
      <c r="H769" s="44" t="s">
        <v>14</v>
      </c>
      <c r="I769" s="39" t="s">
        <v>473</v>
      </c>
      <c r="J769" s="41" t="s">
        <v>197</v>
      </c>
      <c r="K769" s="39" t="s">
        <v>804</v>
      </c>
      <c r="L769" s="45" t="s">
        <v>1871</v>
      </c>
      <c r="M769" s="44">
        <v>0</v>
      </c>
      <c r="N769" s="44" t="s">
        <v>859</v>
      </c>
      <c r="O769" s="41"/>
      <c r="P769" s="151">
        <v>282</v>
      </c>
      <c r="Q769" s="151">
        <v>76</v>
      </c>
      <c r="R769" s="158" t="e">
        <f t="shared" si="30"/>
        <v>#DIV/0!</v>
      </c>
      <c r="S769" s="106" t="e">
        <f t="shared" si="31"/>
        <v>#DIV/0!</v>
      </c>
      <c r="T769" s="160" t="s">
        <v>2021</v>
      </c>
      <c r="U769" s="21"/>
      <c r="V769" s="21"/>
      <c r="W769" s="21"/>
      <c r="X769" s="21"/>
      <c r="Y769" s="21"/>
      <c r="Z769" s="21"/>
      <c r="AA769" s="21"/>
      <c r="AB769" s="21"/>
      <c r="AC769" s="21"/>
      <c r="AD769" s="21"/>
      <c r="AE769" s="21"/>
      <c r="AF769" s="21"/>
      <c r="AG769" s="21"/>
      <c r="AH769" s="21"/>
      <c r="AI769" s="21"/>
    </row>
    <row r="770" spans="1:35">
      <c r="A770" s="41" t="s">
        <v>109</v>
      </c>
      <c r="B770" s="41">
        <v>2023</v>
      </c>
      <c r="C770" s="39" t="s">
        <v>644</v>
      </c>
      <c r="D770" s="44" t="s">
        <v>153</v>
      </c>
      <c r="E770" s="65" t="s">
        <v>1485</v>
      </c>
      <c r="F770" s="43" t="s">
        <v>2005</v>
      </c>
      <c r="G770" s="41" t="s">
        <v>1874</v>
      </c>
      <c r="H770" s="44" t="s">
        <v>14</v>
      </c>
      <c r="I770" s="39" t="s">
        <v>473</v>
      </c>
      <c r="J770" s="41" t="s">
        <v>197</v>
      </c>
      <c r="K770" s="39" t="s">
        <v>804</v>
      </c>
      <c r="L770" s="45" t="s">
        <v>1871</v>
      </c>
      <c r="M770" s="44">
        <v>0</v>
      </c>
      <c r="N770" s="44" t="s">
        <v>859</v>
      </c>
      <c r="O770" s="41"/>
      <c r="P770" s="151">
        <v>332</v>
      </c>
      <c r="Q770" s="151">
        <v>26</v>
      </c>
      <c r="R770" s="158" t="e">
        <f t="shared" si="30"/>
        <v>#DIV/0!</v>
      </c>
      <c r="S770" s="106" t="e">
        <f t="shared" si="31"/>
        <v>#DIV/0!</v>
      </c>
      <c r="T770" s="160" t="s">
        <v>2021</v>
      </c>
      <c r="U770" s="21"/>
      <c r="V770" s="21"/>
      <c r="W770" s="21"/>
      <c r="X770" s="21"/>
      <c r="Y770" s="21"/>
      <c r="Z770" s="21"/>
      <c r="AA770" s="21"/>
      <c r="AB770" s="21"/>
      <c r="AC770" s="21"/>
      <c r="AD770" s="21"/>
      <c r="AE770" s="21"/>
      <c r="AF770" s="21"/>
      <c r="AG770" s="21"/>
      <c r="AH770" s="21"/>
      <c r="AI770" s="21"/>
    </row>
    <row r="771" spans="1:35">
      <c r="A771" s="41" t="s">
        <v>109</v>
      </c>
      <c r="B771" s="41">
        <v>2023</v>
      </c>
      <c r="C771" s="39" t="s">
        <v>644</v>
      </c>
      <c r="D771" s="44" t="s">
        <v>153</v>
      </c>
      <c r="E771" s="65" t="s">
        <v>1485</v>
      </c>
      <c r="F771" s="43" t="s">
        <v>2005</v>
      </c>
      <c r="G771" s="41" t="s">
        <v>301</v>
      </c>
      <c r="H771" s="44" t="s">
        <v>14</v>
      </c>
      <c r="I771" s="39" t="s">
        <v>473</v>
      </c>
      <c r="J771" s="41" t="s">
        <v>197</v>
      </c>
      <c r="K771" s="39" t="s">
        <v>804</v>
      </c>
      <c r="L771" s="45" t="s">
        <v>1871</v>
      </c>
      <c r="M771" s="44">
        <v>0</v>
      </c>
      <c r="N771" s="44" t="s">
        <v>859</v>
      </c>
      <c r="O771" s="41"/>
      <c r="P771" s="151">
        <v>332</v>
      </c>
      <c r="Q771" s="151">
        <v>26</v>
      </c>
      <c r="R771" s="158" t="e">
        <f t="shared" si="30"/>
        <v>#DIV/0!</v>
      </c>
      <c r="S771" s="106" t="e">
        <f t="shared" si="31"/>
        <v>#DIV/0!</v>
      </c>
      <c r="T771" s="160" t="s">
        <v>2021</v>
      </c>
      <c r="U771" s="21"/>
      <c r="V771" s="21"/>
      <c r="W771" s="21"/>
      <c r="X771" s="21"/>
      <c r="Y771" s="21"/>
      <c r="Z771" s="21"/>
      <c r="AA771" s="21"/>
      <c r="AB771" s="21"/>
      <c r="AC771" s="21"/>
      <c r="AD771" s="21"/>
      <c r="AE771" s="21"/>
      <c r="AF771" s="21"/>
      <c r="AG771" s="21"/>
      <c r="AH771" s="21"/>
      <c r="AI771" s="21"/>
    </row>
    <row r="772" spans="1:35">
      <c r="A772" s="41" t="s">
        <v>109</v>
      </c>
      <c r="B772" s="41">
        <v>2023</v>
      </c>
      <c r="C772" s="39" t="s">
        <v>644</v>
      </c>
      <c r="D772" s="44" t="s">
        <v>153</v>
      </c>
      <c r="E772" s="65" t="s">
        <v>1485</v>
      </c>
      <c r="F772" s="43" t="s">
        <v>2005</v>
      </c>
      <c r="G772" s="41" t="s">
        <v>299</v>
      </c>
      <c r="H772" s="44" t="s">
        <v>14</v>
      </c>
      <c r="I772" s="39" t="s">
        <v>473</v>
      </c>
      <c r="J772" s="41" t="s">
        <v>197</v>
      </c>
      <c r="K772" s="39" t="s">
        <v>804</v>
      </c>
      <c r="L772" s="45" t="s">
        <v>1871</v>
      </c>
      <c r="M772" s="44">
        <v>0</v>
      </c>
      <c r="N772" s="44" t="s">
        <v>859</v>
      </c>
      <c r="O772" s="41"/>
      <c r="P772" s="151">
        <v>332</v>
      </c>
      <c r="Q772" s="151">
        <v>26</v>
      </c>
      <c r="R772" s="158" t="e">
        <f t="shared" si="30"/>
        <v>#DIV/0!</v>
      </c>
      <c r="S772" s="106" t="e">
        <f t="shared" si="31"/>
        <v>#DIV/0!</v>
      </c>
      <c r="T772" s="160" t="s">
        <v>2021</v>
      </c>
      <c r="U772" s="21"/>
      <c r="V772" s="21"/>
      <c r="W772" s="21"/>
      <c r="X772" s="21"/>
      <c r="Y772" s="21"/>
      <c r="Z772" s="21"/>
      <c r="AA772" s="21"/>
      <c r="AB772" s="21"/>
      <c r="AC772" s="21"/>
      <c r="AD772" s="21"/>
      <c r="AE772" s="21"/>
      <c r="AF772" s="21"/>
      <c r="AG772" s="21"/>
      <c r="AH772" s="21"/>
      <c r="AI772" s="21"/>
    </row>
    <row r="773" spans="1:35">
      <c r="A773" s="41" t="s">
        <v>109</v>
      </c>
      <c r="B773" s="41">
        <v>2023</v>
      </c>
      <c r="C773" s="39" t="s">
        <v>644</v>
      </c>
      <c r="D773" s="44" t="s">
        <v>153</v>
      </c>
      <c r="E773" s="65" t="s">
        <v>1485</v>
      </c>
      <c r="F773" s="43" t="s">
        <v>2008</v>
      </c>
      <c r="G773" s="41" t="s">
        <v>1874</v>
      </c>
      <c r="H773" s="44" t="s">
        <v>14</v>
      </c>
      <c r="I773" s="39" t="s">
        <v>473</v>
      </c>
      <c r="J773" s="41" t="s">
        <v>197</v>
      </c>
      <c r="K773" s="39" t="s">
        <v>804</v>
      </c>
      <c r="L773" s="45" t="s">
        <v>1871</v>
      </c>
      <c r="M773" s="44">
        <v>0</v>
      </c>
      <c r="N773" s="44" t="s">
        <v>859</v>
      </c>
      <c r="O773" s="41"/>
      <c r="P773" s="151">
        <v>6</v>
      </c>
      <c r="Q773" s="151">
        <v>1</v>
      </c>
      <c r="R773" s="158" t="e">
        <f t="shared" si="30"/>
        <v>#DIV/0!</v>
      </c>
      <c r="S773" s="106" t="e">
        <f t="shared" si="31"/>
        <v>#DIV/0!</v>
      </c>
      <c r="T773" s="160" t="s">
        <v>2021</v>
      </c>
      <c r="U773" s="21"/>
      <c r="V773" s="21"/>
      <c r="W773" s="21"/>
      <c r="X773" s="21"/>
      <c r="Y773" s="21"/>
      <c r="Z773" s="21"/>
      <c r="AA773" s="21"/>
      <c r="AB773" s="21"/>
      <c r="AC773" s="21"/>
      <c r="AD773" s="21"/>
      <c r="AE773" s="21"/>
      <c r="AF773" s="21"/>
      <c r="AG773" s="21"/>
      <c r="AH773" s="21"/>
      <c r="AI773" s="21"/>
    </row>
    <row r="774" spans="1:35">
      <c r="A774" s="41" t="s">
        <v>109</v>
      </c>
      <c r="B774" s="41">
        <v>2023</v>
      </c>
      <c r="C774" s="39" t="s">
        <v>644</v>
      </c>
      <c r="D774" s="44" t="s">
        <v>153</v>
      </c>
      <c r="E774" s="65" t="s">
        <v>1485</v>
      </c>
      <c r="F774" s="43" t="s">
        <v>2008</v>
      </c>
      <c r="G774" s="41" t="s">
        <v>301</v>
      </c>
      <c r="H774" s="44" t="s">
        <v>14</v>
      </c>
      <c r="I774" s="39" t="s">
        <v>473</v>
      </c>
      <c r="J774" s="41" t="s">
        <v>197</v>
      </c>
      <c r="K774" s="39" t="s">
        <v>804</v>
      </c>
      <c r="L774" s="45" t="s">
        <v>1871</v>
      </c>
      <c r="M774" s="44">
        <v>0</v>
      </c>
      <c r="N774" s="44" t="s">
        <v>859</v>
      </c>
      <c r="O774" s="41"/>
      <c r="P774" s="151">
        <v>6</v>
      </c>
      <c r="Q774" s="151">
        <v>1</v>
      </c>
      <c r="R774" s="158" t="e">
        <f t="shared" si="30"/>
        <v>#DIV/0!</v>
      </c>
      <c r="S774" s="106" t="e">
        <f t="shared" si="31"/>
        <v>#DIV/0!</v>
      </c>
      <c r="T774" s="160" t="s">
        <v>2021</v>
      </c>
      <c r="U774" s="21"/>
      <c r="V774" s="21"/>
      <c r="W774" s="21"/>
      <c r="X774" s="21"/>
      <c r="Y774" s="21"/>
      <c r="Z774" s="21"/>
      <c r="AA774" s="21"/>
      <c r="AB774" s="21"/>
      <c r="AC774" s="21"/>
      <c r="AD774" s="21"/>
      <c r="AE774" s="21"/>
      <c r="AF774" s="21"/>
      <c r="AG774" s="21"/>
      <c r="AH774" s="21"/>
      <c r="AI774" s="21"/>
    </row>
    <row r="775" spans="1:35">
      <c r="A775" s="41" t="s">
        <v>109</v>
      </c>
      <c r="B775" s="41">
        <v>2023</v>
      </c>
      <c r="C775" s="39" t="s">
        <v>644</v>
      </c>
      <c r="D775" s="44" t="s">
        <v>153</v>
      </c>
      <c r="E775" s="65" t="s">
        <v>1485</v>
      </c>
      <c r="F775" s="43" t="s">
        <v>2008</v>
      </c>
      <c r="G775" s="41" t="s">
        <v>299</v>
      </c>
      <c r="H775" s="44" t="s">
        <v>14</v>
      </c>
      <c r="I775" s="39" t="s">
        <v>473</v>
      </c>
      <c r="J775" s="41" t="s">
        <v>197</v>
      </c>
      <c r="K775" s="39" t="s">
        <v>804</v>
      </c>
      <c r="L775" s="45" t="s">
        <v>1871</v>
      </c>
      <c r="M775" s="44">
        <v>0</v>
      </c>
      <c r="N775" s="44" t="s">
        <v>859</v>
      </c>
      <c r="O775" s="41"/>
      <c r="P775" s="151">
        <v>6</v>
      </c>
      <c r="Q775" s="151">
        <v>1</v>
      </c>
      <c r="R775" s="158" t="e">
        <f t="shared" si="30"/>
        <v>#DIV/0!</v>
      </c>
      <c r="S775" s="106" t="e">
        <f t="shared" si="31"/>
        <v>#DIV/0!</v>
      </c>
      <c r="T775" s="160" t="s">
        <v>2021</v>
      </c>
      <c r="U775" s="21"/>
      <c r="V775" s="21"/>
      <c r="W775" s="21"/>
      <c r="X775" s="21"/>
      <c r="Y775" s="21"/>
      <c r="Z775" s="21"/>
      <c r="AA775" s="21"/>
      <c r="AB775" s="21"/>
      <c r="AC775" s="21"/>
      <c r="AD775" s="21"/>
      <c r="AE775" s="21"/>
      <c r="AF775" s="21"/>
      <c r="AG775" s="21"/>
      <c r="AH775" s="21"/>
      <c r="AI775" s="21"/>
    </row>
    <row r="776" spans="1:35">
      <c r="A776" s="41" t="s">
        <v>109</v>
      </c>
      <c r="B776" s="41">
        <v>2023</v>
      </c>
      <c r="C776" s="39" t="s">
        <v>644</v>
      </c>
      <c r="D776" s="44" t="s">
        <v>153</v>
      </c>
      <c r="E776" s="65" t="s">
        <v>1485</v>
      </c>
      <c r="F776" s="43" t="s">
        <v>2009</v>
      </c>
      <c r="G776" s="41" t="s">
        <v>1874</v>
      </c>
      <c r="H776" s="44" t="s">
        <v>14</v>
      </c>
      <c r="I776" s="39" t="s">
        <v>473</v>
      </c>
      <c r="J776" s="41" t="s">
        <v>197</v>
      </c>
      <c r="K776" s="39" t="s">
        <v>804</v>
      </c>
      <c r="L776" s="45" t="s">
        <v>1871</v>
      </c>
      <c r="M776" s="44">
        <v>0</v>
      </c>
      <c r="N776" s="44" t="s">
        <v>859</v>
      </c>
      <c r="O776" s="41"/>
      <c r="P776" s="151">
        <v>219</v>
      </c>
      <c r="Q776" s="151">
        <v>29</v>
      </c>
      <c r="R776" s="158" t="e">
        <f t="shared" ref="R776:R839" si="32">IF(M776="N/A","N/A", P776/M776*100)</f>
        <v>#DIV/0!</v>
      </c>
      <c r="S776" s="106" t="e">
        <f t="shared" ref="S776:S839" si="33">IF(M776="N/A","N/A",IF(OR(R776&lt;90,R776&gt;150),"X",""))</f>
        <v>#DIV/0!</v>
      </c>
      <c r="T776" s="160" t="s">
        <v>2021</v>
      </c>
      <c r="U776" s="21"/>
      <c r="V776" s="21"/>
      <c r="W776" s="21"/>
      <c r="X776" s="21"/>
      <c r="Y776" s="21"/>
      <c r="Z776" s="21"/>
      <c r="AA776" s="21"/>
      <c r="AB776" s="21"/>
      <c r="AC776" s="21"/>
      <c r="AD776" s="21"/>
      <c r="AE776" s="21"/>
      <c r="AF776" s="21"/>
      <c r="AG776" s="21"/>
      <c r="AH776" s="21"/>
      <c r="AI776" s="21"/>
    </row>
    <row r="777" spans="1:35">
      <c r="A777" s="41" t="s">
        <v>109</v>
      </c>
      <c r="B777" s="41">
        <v>2023</v>
      </c>
      <c r="C777" s="39" t="s">
        <v>644</v>
      </c>
      <c r="D777" s="44" t="s">
        <v>153</v>
      </c>
      <c r="E777" s="65" t="s">
        <v>1485</v>
      </c>
      <c r="F777" s="43" t="s">
        <v>2009</v>
      </c>
      <c r="G777" s="41" t="s">
        <v>301</v>
      </c>
      <c r="H777" s="44" t="s">
        <v>14</v>
      </c>
      <c r="I777" s="39" t="s">
        <v>473</v>
      </c>
      <c r="J777" s="41" t="s">
        <v>197</v>
      </c>
      <c r="K777" s="39" t="s">
        <v>804</v>
      </c>
      <c r="L777" s="45" t="s">
        <v>1871</v>
      </c>
      <c r="M777" s="44">
        <v>0</v>
      </c>
      <c r="N777" s="44" t="s">
        <v>859</v>
      </c>
      <c r="O777" s="41"/>
      <c r="P777" s="151">
        <v>219</v>
      </c>
      <c r="Q777" s="151">
        <v>29</v>
      </c>
      <c r="R777" s="158" t="e">
        <f t="shared" si="32"/>
        <v>#DIV/0!</v>
      </c>
      <c r="S777" s="106" t="e">
        <f t="shared" si="33"/>
        <v>#DIV/0!</v>
      </c>
      <c r="T777" s="160" t="s">
        <v>2021</v>
      </c>
      <c r="U777" s="21"/>
      <c r="V777" s="21"/>
      <c r="W777" s="21"/>
      <c r="X777" s="21"/>
      <c r="Y777" s="21"/>
      <c r="Z777" s="21"/>
      <c r="AA777" s="21"/>
      <c r="AB777" s="21"/>
      <c r="AC777" s="21"/>
      <c r="AD777" s="21"/>
      <c r="AE777" s="21"/>
      <c r="AF777" s="21"/>
      <c r="AG777" s="21"/>
      <c r="AH777" s="21"/>
      <c r="AI777" s="21"/>
    </row>
    <row r="778" spans="1:35">
      <c r="A778" s="41" t="s">
        <v>109</v>
      </c>
      <c r="B778" s="41">
        <v>2023</v>
      </c>
      <c r="C778" s="39" t="s">
        <v>644</v>
      </c>
      <c r="D778" s="44" t="s">
        <v>153</v>
      </c>
      <c r="E778" s="65" t="s">
        <v>1485</v>
      </c>
      <c r="F778" s="43" t="s">
        <v>2009</v>
      </c>
      <c r="G778" s="41" t="s">
        <v>299</v>
      </c>
      <c r="H778" s="44" t="s">
        <v>14</v>
      </c>
      <c r="I778" s="39" t="s">
        <v>473</v>
      </c>
      <c r="J778" s="41" t="s">
        <v>197</v>
      </c>
      <c r="K778" s="39" t="s">
        <v>804</v>
      </c>
      <c r="L778" s="45" t="s">
        <v>1871</v>
      </c>
      <c r="M778" s="44">
        <v>0</v>
      </c>
      <c r="N778" s="44" t="s">
        <v>859</v>
      </c>
      <c r="O778" s="41"/>
      <c r="P778" s="151">
        <v>219</v>
      </c>
      <c r="Q778" s="151">
        <v>29</v>
      </c>
      <c r="R778" s="158" t="e">
        <f t="shared" si="32"/>
        <v>#DIV/0!</v>
      </c>
      <c r="S778" s="106" t="e">
        <f t="shared" si="33"/>
        <v>#DIV/0!</v>
      </c>
      <c r="T778" s="160" t="s">
        <v>2021</v>
      </c>
      <c r="U778" s="21"/>
      <c r="V778" s="21"/>
      <c r="W778" s="21"/>
      <c r="X778" s="21"/>
      <c r="Y778" s="21"/>
      <c r="Z778" s="21"/>
      <c r="AA778" s="21"/>
      <c r="AB778" s="21"/>
      <c r="AC778" s="21"/>
      <c r="AD778" s="21"/>
      <c r="AE778" s="21"/>
      <c r="AF778" s="21"/>
      <c r="AG778" s="21"/>
      <c r="AH778" s="21"/>
      <c r="AI778" s="21"/>
    </row>
    <row r="779" spans="1:35">
      <c r="A779" s="41" t="s">
        <v>109</v>
      </c>
      <c r="B779" s="41">
        <v>2023</v>
      </c>
      <c r="C779" s="39" t="s">
        <v>644</v>
      </c>
      <c r="D779" s="44" t="s">
        <v>153</v>
      </c>
      <c r="E779" s="65" t="s">
        <v>1485</v>
      </c>
      <c r="F779" s="43" t="s">
        <v>2010</v>
      </c>
      <c r="G779" s="41" t="s">
        <v>1874</v>
      </c>
      <c r="H779" s="44" t="s">
        <v>14</v>
      </c>
      <c r="I779" s="39" t="s">
        <v>473</v>
      </c>
      <c r="J779" s="41" t="s">
        <v>197</v>
      </c>
      <c r="K779" s="39" t="s">
        <v>804</v>
      </c>
      <c r="L779" s="45" t="s">
        <v>1871</v>
      </c>
      <c r="M779" s="44">
        <v>0</v>
      </c>
      <c r="N779" s="44" t="s">
        <v>859</v>
      </c>
      <c r="O779" s="41"/>
      <c r="P779" s="151">
        <v>174</v>
      </c>
      <c r="Q779" s="151">
        <v>39</v>
      </c>
      <c r="R779" s="158" t="e">
        <f t="shared" si="32"/>
        <v>#DIV/0!</v>
      </c>
      <c r="S779" s="106" t="e">
        <f t="shared" si="33"/>
        <v>#DIV/0!</v>
      </c>
      <c r="T779" s="160" t="s">
        <v>2021</v>
      </c>
      <c r="U779" s="21"/>
      <c r="V779" s="21"/>
      <c r="W779" s="21"/>
      <c r="X779" s="21"/>
      <c r="Y779" s="21"/>
      <c r="Z779" s="21"/>
      <c r="AA779" s="21"/>
      <c r="AB779" s="21"/>
      <c r="AC779" s="21"/>
      <c r="AD779" s="21"/>
      <c r="AE779" s="21"/>
      <c r="AF779" s="21"/>
      <c r="AG779" s="21"/>
      <c r="AH779" s="21"/>
      <c r="AI779" s="21"/>
    </row>
    <row r="780" spans="1:35">
      <c r="A780" s="41" t="s">
        <v>109</v>
      </c>
      <c r="B780" s="41">
        <v>2023</v>
      </c>
      <c r="C780" s="39" t="s">
        <v>644</v>
      </c>
      <c r="D780" s="44" t="s">
        <v>153</v>
      </c>
      <c r="E780" s="65" t="s">
        <v>1485</v>
      </c>
      <c r="F780" s="43" t="s">
        <v>2010</v>
      </c>
      <c r="G780" s="41" t="s">
        <v>301</v>
      </c>
      <c r="H780" s="44" t="s">
        <v>14</v>
      </c>
      <c r="I780" s="39" t="s">
        <v>473</v>
      </c>
      <c r="J780" s="41" t="s">
        <v>197</v>
      </c>
      <c r="K780" s="39" t="s">
        <v>804</v>
      </c>
      <c r="L780" s="45" t="s">
        <v>1871</v>
      </c>
      <c r="M780" s="44">
        <v>0</v>
      </c>
      <c r="N780" s="44" t="s">
        <v>859</v>
      </c>
      <c r="O780" s="41"/>
      <c r="P780" s="151">
        <v>174</v>
      </c>
      <c r="Q780" s="151">
        <v>39</v>
      </c>
      <c r="R780" s="158" t="e">
        <f t="shared" si="32"/>
        <v>#DIV/0!</v>
      </c>
      <c r="S780" s="106" t="e">
        <f t="shared" si="33"/>
        <v>#DIV/0!</v>
      </c>
      <c r="T780" s="160" t="s">
        <v>2021</v>
      </c>
      <c r="U780" s="21"/>
      <c r="V780" s="21"/>
      <c r="W780" s="21"/>
      <c r="X780" s="21"/>
      <c r="Y780" s="21"/>
      <c r="Z780" s="21"/>
      <c r="AA780" s="21"/>
      <c r="AB780" s="21"/>
      <c r="AC780" s="21"/>
      <c r="AD780" s="21"/>
      <c r="AE780" s="21"/>
      <c r="AF780" s="21"/>
      <c r="AG780" s="21"/>
      <c r="AH780" s="21"/>
      <c r="AI780" s="21"/>
    </row>
    <row r="781" spans="1:35">
      <c r="A781" s="41" t="s">
        <v>109</v>
      </c>
      <c r="B781" s="41">
        <v>2023</v>
      </c>
      <c r="C781" s="39" t="s">
        <v>644</v>
      </c>
      <c r="D781" s="44" t="s">
        <v>153</v>
      </c>
      <c r="E781" s="65" t="s">
        <v>1485</v>
      </c>
      <c r="F781" s="43" t="s">
        <v>2010</v>
      </c>
      <c r="G781" s="41" t="s">
        <v>299</v>
      </c>
      <c r="H781" s="44" t="s">
        <v>14</v>
      </c>
      <c r="I781" s="39" t="s">
        <v>473</v>
      </c>
      <c r="J781" s="41" t="s">
        <v>197</v>
      </c>
      <c r="K781" s="39" t="s">
        <v>804</v>
      </c>
      <c r="L781" s="45" t="s">
        <v>1871</v>
      </c>
      <c r="M781" s="44">
        <v>0</v>
      </c>
      <c r="N781" s="44" t="s">
        <v>859</v>
      </c>
      <c r="O781" s="41"/>
      <c r="P781" s="151">
        <v>174</v>
      </c>
      <c r="Q781" s="151">
        <v>39</v>
      </c>
      <c r="R781" s="158" t="e">
        <f t="shared" si="32"/>
        <v>#DIV/0!</v>
      </c>
      <c r="S781" s="106" t="e">
        <f t="shared" si="33"/>
        <v>#DIV/0!</v>
      </c>
      <c r="T781" s="160" t="s">
        <v>2021</v>
      </c>
      <c r="U781" s="21"/>
      <c r="V781" s="21"/>
      <c r="W781" s="21"/>
      <c r="X781" s="21"/>
      <c r="Y781" s="21"/>
      <c r="Z781" s="21"/>
      <c r="AA781" s="21"/>
      <c r="AB781" s="21"/>
      <c r="AC781" s="21"/>
      <c r="AD781" s="21"/>
      <c r="AE781" s="21"/>
      <c r="AF781" s="21"/>
      <c r="AG781" s="21"/>
      <c r="AH781" s="21"/>
      <c r="AI781" s="21"/>
    </row>
    <row r="782" spans="1:35">
      <c r="A782" s="41" t="s">
        <v>109</v>
      </c>
      <c r="B782" s="41">
        <v>2023</v>
      </c>
      <c r="C782" s="39" t="s">
        <v>644</v>
      </c>
      <c r="D782" s="44" t="s">
        <v>153</v>
      </c>
      <c r="E782" s="65" t="s">
        <v>1389</v>
      </c>
      <c r="F782" s="43" t="s">
        <v>2005</v>
      </c>
      <c r="G782" s="41" t="s">
        <v>1874</v>
      </c>
      <c r="H782" s="44" t="s">
        <v>14</v>
      </c>
      <c r="I782" s="39" t="s">
        <v>473</v>
      </c>
      <c r="J782" s="41" t="s">
        <v>197</v>
      </c>
      <c r="K782" s="39" t="s">
        <v>804</v>
      </c>
      <c r="L782" s="45" t="s">
        <v>1871</v>
      </c>
      <c r="M782" s="44" t="s">
        <v>1872</v>
      </c>
      <c r="N782" s="44" t="s">
        <v>859</v>
      </c>
      <c r="O782" s="41"/>
      <c r="P782" s="151">
        <v>1</v>
      </c>
      <c r="Q782" s="151">
        <v>1</v>
      </c>
      <c r="R782" s="158" t="str">
        <f t="shared" si="32"/>
        <v>N/A</v>
      </c>
      <c r="S782" s="106" t="str">
        <f t="shared" si="33"/>
        <v>N/A</v>
      </c>
      <c r="T782" s="160"/>
      <c r="U782" s="21"/>
      <c r="V782" s="21"/>
      <c r="W782" s="21"/>
      <c r="X782" s="21"/>
      <c r="Y782" s="21"/>
      <c r="Z782" s="21"/>
      <c r="AA782" s="21"/>
      <c r="AB782" s="21"/>
      <c r="AC782" s="21"/>
      <c r="AD782" s="21"/>
      <c r="AE782" s="21"/>
      <c r="AF782" s="21"/>
      <c r="AG782" s="21"/>
      <c r="AH782" s="21"/>
      <c r="AI782" s="21"/>
    </row>
    <row r="783" spans="1:35">
      <c r="A783" s="41" t="s">
        <v>109</v>
      </c>
      <c r="B783" s="41">
        <v>2023</v>
      </c>
      <c r="C783" s="39" t="s">
        <v>644</v>
      </c>
      <c r="D783" s="44" t="s">
        <v>153</v>
      </c>
      <c r="E783" s="65" t="s">
        <v>1389</v>
      </c>
      <c r="F783" s="43" t="s">
        <v>2005</v>
      </c>
      <c r="G783" s="41" t="s">
        <v>301</v>
      </c>
      <c r="H783" s="44" t="s">
        <v>14</v>
      </c>
      <c r="I783" s="39" t="s">
        <v>473</v>
      </c>
      <c r="J783" s="41" t="s">
        <v>197</v>
      </c>
      <c r="K783" s="39" t="s">
        <v>804</v>
      </c>
      <c r="L783" s="45" t="s">
        <v>1871</v>
      </c>
      <c r="M783" s="44" t="s">
        <v>1872</v>
      </c>
      <c r="N783" s="44" t="s">
        <v>859</v>
      </c>
      <c r="O783" s="41"/>
      <c r="P783" s="151">
        <v>1</v>
      </c>
      <c r="Q783" s="151">
        <v>1</v>
      </c>
      <c r="R783" s="158" t="str">
        <f t="shared" si="32"/>
        <v>N/A</v>
      </c>
      <c r="S783" s="106" t="str">
        <f t="shared" si="33"/>
        <v>N/A</v>
      </c>
      <c r="T783" s="160"/>
      <c r="U783" s="21"/>
      <c r="V783" s="21"/>
      <c r="W783" s="21"/>
      <c r="X783" s="21"/>
      <c r="Y783" s="21"/>
      <c r="Z783" s="21"/>
      <c r="AA783" s="21"/>
      <c r="AB783" s="21"/>
      <c r="AC783" s="21"/>
      <c r="AD783" s="21"/>
      <c r="AE783" s="21"/>
      <c r="AF783" s="21"/>
      <c r="AG783" s="21"/>
      <c r="AH783" s="21"/>
      <c r="AI783" s="21"/>
    </row>
    <row r="784" spans="1:35">
      <c r="A784" s="41" t="s">
        <v>109</v>
      </c>
      <c r="B784" s="41">
        <v>2023</v>
      </c>
      <c r="C784" s="39" t="s">
        <v>644</v>
      </c>
      <c r="D784" s="44" t="s">
        <v>153</v>
      </c>
      <c r="E784" s="65" t="s">
        <v>1389</v>
      </c>
      <c r="F784" s="43" t="s">
        <v>2005</v>
      </c>
      <c r="G784" s="41" t="s">
        <v>299</v>
      </c>
      <c r="H784" s="44" t="s">
        <v>14</v>
      </c>
      <c r="I784" s="39" t="s">
        <v>473</v>
      </c>
      <c r="J784" s="41" t="s">
        <v>197</v>
      </c>
      <c r="K784" s="39" t="s">
        <v>804</v>
      </c>
      <c r="L784" s="45" t="s">
        <v>1871</v>
      </c>
      <c r="M784" s="44" t="s">
        <v>1872</v>
      </c>
      <c r="N784" s="44" t="s">
        <v>859</v>
      </c>
      <c r="O784" s="41"/>
      <c r="P784" s="151">
        <v>1</v>
      </c>
      <c r="Q784" s="151">
        <v>1</v>
      </c>
      <c r="R784" s="158" t="str">
        <f t="shared" si="32"/>
        <v>N/A</v>
      </c>
      <c r="S784" s="106" t="str">
        <f t="shared" si="33"/>
        <v>N/A</v>
      </c>
      <c r="T784" s="160"/>
      <c r="U784" s="21"/>
      <c r="V784" s="21"/>
      <c r="W784" s="21"/>
      <c r="X784" s="21"/>
      <c r="Y784" s="21"/>
      <c r="Z784" s="21"/>
      <c r="AA784" s="21"/>
      <c r="AB784" s="21"/>
      <c r="AC784" s="21"/>
      <c r="AD784" s="21"/>
      <c r="AE784" s="21"/>
      <c r="AF784" s="21"/>
      <c r="AG784" s="21"/>
      <c r="AH784" s="21"/>
      <c r="AI784" s="21"/>
    </row>
    <row r="785" spans="1:35">
      <c r="A785" s="41" t="s">
        <v>109</v>
      </c>
      <c r="B785" s="41">
        <v>2023</v>
      </c>
      <c r="C785" s="39" t="s">
        <v>644</v>
      </c>
      <c r="D785" s="44" t="s">
        <v>153</v>
      </c>
      <c r="E785" s="65" t="s">
        <v>1389</v>
      </c>
      <c r="F785" s="43" t="s">
        <v>2008</v>
      </c>
      <c r="G785" s="41" t="s">
        <v>1874</v>
      </c>
      <c r="H785" s="44" t="s">
        <v>14</v>
      </c>
      <c r="I785" s="39" t="s">
        <v>473</v>
      </c>
      <c r="J785" s="41" t="s">
        <v>197</v>
      </c>
      <c r="K785" s="39" t="s">
        <v>804</v>
      </c>
      <c r="L785" s="45" t="s">
        <v>1871</v>
      </c>
      <c r="M785" s="44" t="s">
        <v>1872</v>
      </c>
      <c r="N785" s="44" t="s">
        <v>859</v>
      </c>
      <c r="O785" s="41"/>
      <c r="P785" s="151">
        <v>1</v>
      </c>
      <c r="Q785" s="151">
        <v>1</v>
      </c>
      <c r="R785" s="158" t="str">
        <f t="shared" si="32"/>
        <v>N/A</v>
      </c>
      <c r="S785" s="106" t="str">
        <f t="shared" si="33"/>
        <v>N/A</v>
      </c>
      <c r="T785" s="160"/>
      <c r="U785" s="21"/>
      <c r="V785" s="21"/>
      <c r="W785" s="21"/>
      <c r="X785" s="21"/>
      <c r="Y785" s="21"/>
      <c r="Z785" s="21"/>
      <c r="AA785" s="21"/>
      <c r="AB785" s="21"/>
      <c r="AC785" s="21"/>
      <c r="AD785" s="21"/>
      <c r="AE785" s="21"/>
      <c r="AF785" s="21"/>
      <c r="AG785" s="21"/>
      <c r="AH785" s="21"/>
      <c r="AI785" s="21"/>
    </row>
    <row r="786" spans="1:35">
      <c r="A786" s="41" t="s">
        <v>109</v>
      </c>
      <c r="B786" s="41">
        <v>2023</v>
      </c>
      <c r="C786" s="39" t="s">
        <v>644</v>
      </c>
      <c r="D786" s="44" t="s">
        <v>153</v>
      </c>
      <c r="E786" s="65" t="s">
        <v>1389</v>
      </c>
      <c r="F786" s="43" t="s">
        <v>2008</v>
      </c>
      <c r="G786" s="41" t="s">
        <v>301</v>
      </c>
      <c r="H786" s="44" t="s">
        <v>14</v>
      </c>
      <c r="I786" s="39" t="s">
        <v>473</v>
      </c>
      <c r="J786" s="41" t="s">
        <v>197</v>
      </c>
      <c r="K786" s="39" t="s">
        <v>804</v>
      </c>
      <c r="L786" s="45" t="s">
        <v>1871</v>
      </c>
      <c r="M786" s="44" t="s">
        <v>1872</v>
      </c>
      <c r="N786" s="44" t="s">
        <v>859</v>
      </c>
      <c r="O786" s="41"/>
      <c r="P786" s="151">
        <v>1</v>
      </c>
      <c r="Q786" s="151">
        <v>1</v>
      </c>
      <c r="R786" s="158" t="str">
        <f t="shared" si="32"/>
        <v>N/A</v>
      </c>
      <c r="S786" s="106" t="str">
        <f t="shared" si="33"/>
        <v>N/A</v>
      </c>
      <c r="T786" s="160"/>
      <c r="U786" s="21"/>
      <c r="V786" s="21"/>
      <c r="W786" s="21"/>
      <c r="X786" s="21"/>
      <c r="Y786" s="21"/>
      <c r="Z786" s="21"/>
      <c r="AA786" s="21"/>
      <c r="AB786" s="21"/>
      <c r="AC786" s="21"/>
      <c r="AD786" s="21"/>
      <c r="AE786" s="21"/>
      <c r="AF786" s="21"/>
      <c r="AG786" s="21"/>
      <c r="AH786" s="21"/>
      <c r="AI786" s="21"/>
    </row>
    <row r="787" spans="1:35">
      <c r="A787" s="41" t="s">
        <v>109</v>
      </c>
      <c r="B787" s="41">
        <v>2023</v>
      </c>
      <c r="C787" s="39" t="s">
        <v>644</v>
      </c>
      <c r="D787" s="44" t="s">
        <v>153</v>
      </c>
      <c r="E787" s="65" t="s">
        <v>1389</v>
      </c>
      <c r="F787" s="43" t="s">
        <v>2008</v>
      </c>
      <c r="G787" s="41" t="s">
        <v>299</v>
      </c>
      <c r="H787" s="44" t="s">
        <v>14</v>
      </c>
      <c r="I787" s="39" t="s">
        <v>473</v>
      </c>
      <c r="J787" s="41" t="s">
        <v>197</v>
      </c>
      <c r="K787" s="39" t="s">
        <v>804</v>
      </c>
      <c r="L787" s="45" t="s">
        <v>1871</v>
      </c>
      <c r="M787" s="44" t="s">
        <v>1872</v>
      </c>
      <c r="N787" s="44" t="s">
        <v>859</v>
      </c>
      <c r="O787" s="41"/>
      <c r="P787" s="151">
        <v>1</v>
      </c>
      <c r="Q787" s="151">
        <v>1</v>
      </c>
      <c r="R787" s="158" t="str">
        <f t="shared" si="32"/>
        <v>N/A</v>
      </c>
      <c r="S787" s="106" t="str">
        <f t="shared" si="33"/>
        <v>N/A</v>
      </c>
      <c r="T787" s="160"/>
      <c r="U787" s="21"/>
      <c r="V787" s="21"/>
      <c r="W787" s="21"/>
      <c r="X787" s="21"/>
      <c r="Y787" s="21"/>
      <c r="Z787" s="21"/>
      <c r="AA787" s="21"/>
      <c r="AB787" s="21"/>
      <c r="AC787" s="21"/>
      <c r="AD787" s="21"/>
      <c r="AE787" s="21"/>
      <c r="AF787" s="21"/>
      <c r="AG787" s="21"/>
      <c r="AH787" s="21"/>
      <c r="AI787" s="21"/>
    </row>
    <row r="788" spans="1:35">
      <c r="A788" s="41" t="s">
        <v>109</v>
      </c>
      <c r="B788" s="41">
        <v>2023</v>
      </c>
      <c r="C788" s="39" t="s">
        <v>644</v>
      </c>
      <c r="D788" s="44" t="s">
        <v>153</v>
      </c>
      <c r="E788" s="65" t="s">
        <v>1389</v>
      </c>
      <c r="F788" s="43" t="s">
        <v>2009</v>
      </c>
      <c r="G788" s="41" t="s">
        <v>1874</v>
      </c>
      <c r="H788" s="44" t="s">
        <v>14</v>
      </c>
      <c r="I788" s="39" t="s">
        <v>473</v>
      </c>
      <c r="J788" s="41" t="s">
        <v>197</v>
      </c>
      <c r="K788" s="39" t="s">
        <v>804</v>
      </c>
      <c r="L788" s="45" t="s">
        <v>1871</v>
      </c>
      <c r="M788" s="44" t="s">
        <v>1872</v>
      </c>
      <c r="N788" s="44" t="s">
        <v>859</v>
      </c>
      <c r="O788" s="41"/>
      <c r="P788" s="151">
        <v>3</v>
      </c>
      <c r="Q788" s="151">
        <v>3</v>
      </c>
      <c r="R788" s="158" t="str">
        <f t="shared" si="32"/>
        <v>N/A</v>
      </c>
      <c r="S788" s="106" t="str">
        <f t="shared" si="33"/>
        <v>N/A</v>
      </c>
      <c r="T788" s="160"/>
      <c r="U788" s="21"/>
      <c r="V788" s="21"/>
      <c r="W788" s="21"/>
      <c r="X788" s="21"/>
      <c r="Y788" s="21"/>
      <c r="Z788" s="21"/>
      <c r="AA788" s="21"/>
      <c r="AB788" s="21"/>
      <c r="AC788" s="21"/>
      <c r="AD788" s="21"/>
      <c r="AE788" s="21"/>
      <c r="AF788" s="21"/>
      <c r="AG788" s="21"/>
      <c r="AH788" s="21"/>
      <c r="AI788" s="21"/>
    </row>
    <row r="789" spans="1:35">
      <c r="A789" s="41" t="s">
        <v>109</v>
      </c>
      <c r="B789" s="41">
        <v>2023</v>
      </c>
      <c r="C789" s="39" t="s">
        <v>644</v>
      </c>
      <c r="D789" s="44" t="s">
        <v>153</v>
      </c>
      <c r="E789" s="65" t="s">
        <v>1389</v>
      </c>
      <c r="F789" s="43" t="s">
        <v>2009</v>
      </c>
      <c r="G789" s="41" t="s">
        <v>301</v>
      </c>
      <c r="H789" s="44" t="s">
        <v>14</v>
      </c>
      <c r="I789" s="39" t="s">
        <v>473</v>
      </c>
      <c r="J789" s="41" t="s">
        <v>197</v>
      </c>
      <c r="K789" s="39" t="s">
        <v>804</v>
      </c>
      <c r="L789" s="45" t="s">
        <v>1871</v>
      </c>
      <c r="M789" s="44" t="s">
        <v>1872</v>
      </c>
      <c r="N789" s="44" t="s">
        <v>859</v>
      </c>
      <c r="O789" s="41"/>
      <c r="P789" s="151">
        <v>3</v>
      </c>
      <c r="Q789" s="151">
        <v>3</v>
      </c>
      <c r="R789" s="158" t="str">
        <f t="shared" si="32"/>
        <v>N/A</v>
      </c>
      <c r="S789" s="106" t="str">
        <f t="shared" si="33"/>
        <v>N/A</v>
      </c>
      <c r="T789" s="160"/>
      <c r="U789" s="21"/>
      <c r="V789" s="21"/>
      <c r="W789" s="21"/>
      <c r="X789" s="21"/>
      <c r="Y789" s="21"/>
      <c r="Z789" s="21"/>
      <c r="AA789" s="21"/>
      <c r="AB789" s="21"/>
      <c r="AC789" s="21"/>
      <c r="AD789" s="21"/>
      <c r="AE789" s="21"/>
      <c r="AF789" s="21"/>
      <c r="AG789" s="21"/>
      <c r="AH789" s="21"/>
      <c r="AI789" s="21"/>
    </row>
    <row r="790" spans="1:35">
      <c r="A790" s="41" t="s">
        <v>109</v>
      </c>
      <c r="B790" s="41">
        <v>2023</v>
      </c>
      <c r="C790" s="39" t="s">
        <v>644</v>
      </c>
      <c r="D790" s="44" t="s">
        <v>153</v>
      </c>
      <c r="E790" s="65" t="s">
        <v>1389</v>
      </c>
      <c r="F790" s="43" t="s">
        <v>2009</v>
      </c>
      <c r="G790" s="41" t="s">
        <v>299</v>
      </c>
      <c r="H790" s="44" t="s">
        <v>14</v>
      </c>
      <c r="I790" s="39" t="s">
        <v>473</v>
      </c>
      <c r="J790" s="41" t="s">
        <v>197</v>
      </c>
      <c r="K790" s="39" t="s">
        <v>804</v>
      </c>
      <c r="L790" s="45" t="s">
        <v>1871</v>
      </c>
      <c r="M790" s="44" t="s">
        <v>1872</v>
      </c>
      <c r="N790" s="44" t="s">
        <v>859</v>
      </c>
      <c r="O790" s="41"/>
      <c r="P790" s="151">
        <v>3</v>
      </c>
      <c r="Q790" s="151">
        <v>3</v>
      </c>
      <c r="R790" s="158" t="str">
        <f t="shared" si="32"/>
        <v>N/A</v>
      </c>
      <c r="S790" s="106" t="str">
        <f t="shared" si="33"/>
        <v>N/A</v>
      </c>
      <c r="T790" s="160"/>
      <c r="U790" s="21"/>
      <c r="V790" s="21"/>
      <c r="W790" s="21"/>
      <c r="X790" s="21"/>
      <c r="Y790" s="21"/>
      <c r="Z790" s="21"/>
      <c r="AA790" s="21"/>
      <c r="AB790" s="21"/>
      <c r="AC790" s="21"/>
      <c r="AD790" s="21"/>
      <c r="AE790" s="21"/>
      <c r="AF790" s="21"/>
      <c r="AG790" s="21"/>
      <c r="AH790" s="21"/>
      <c r="AI790" s="21"/>
    </row>
    <row r="791" spans="1:35">
      <c r="A791" s="41" t="s">
        <v>109</v>
      </c>
      <c r="B791" s="41">
        <v>2023</v>
      </c>
      <c r="C791" s="39" t="s">
        <v>644</v>
      </c>
      <c r="D791" s="44" t="s">
        <v>153</v>
      </c>
      <c r="E791" s="65" t="s">
        <v>1389</v>
      </c>
      <c r="F791" s="43" t="s">
        <v>2010</v>
      </c>
      <c r="G791" s="41" t="s">
        <v>1874</v>
      </c>
      <c r="H791" s="44" t="s">
        <v>14</v>
      </c>
      <c r="I791" s="39" t="s">
        <v>473</v>
      </c>
      <c r="J791" s="41" t="s">
        <v>197</v>
      </c>
      <c r="K791" s="39" t="s">
        <v>804</v>
      </c>
      <c r="L791" s="45" t="s">
        <v>1871</v>
      </c>
      <c r="M791" s="44" t="s">
        <v>1872</v>
      </c>
      <c r="N791" s="44" t="s">
        <v>859</v>
      </c>
      <c r="O791" s="41"/>
      <c r="P791" s="151">
        <v>0</v>
      </c>
      <c r="Q791" s="151">
        <v>0</v>
      </c>
      <c r="R791" s="158" t="str">
        <f t="shared" si="32"/>
        <v>N/A</v>
      </c>
      <c r="S791" s="106" t="str">
        <f t="shared" si="33"/>
        <v>N/A</v>
      </c>
      <c r="T791" s="160" t="s">
        <v>2019</v>
      </c>
      <c r="U791" s="21"/>
      <c r="V791" s="21"/>
      <c r="W791" s="21"/>
      <c r="X791" s="21"/>
      <c r="Y791" s="21"/>
      <c r="Z791" s="21"/>
      <c r="AA791" s="21"/>
      <c r="AB791" s="21"/>
      <c r="AC791" s="21"/>
      <c r="AD791" s="21"/>
      <c r="AE791" s="21"/>
      <c r="AF791" s="21"/>
      <c r="AG791" s="21"/>
      <c r="AH791" s="21"/>
      <c r="AI791" s="21"/>
    </row>
    <row r="792" spans="1:35">
      <c r="A792" s="41" t="s">
        <v>109</v>
      </c>
      <c r="B792" s="41">
        <v>2023</v>
      </c>
      <c r="C792" s="39" t="s">
        <v>644</v>
      </c>
      <c r="D792" s="44" t="s">
        <v>153</v>
      </c>
      <c r="E792" s="65" t="s">
        <v>1389</v>
      </c>
      <c r="F792" s="43" t="s">
        <v>2010</v>
      </c>
      <c r="G792" s="41" t="s">
        <v>301</v>
      </c>
      <c r="H792" s="44" t="s">
        <v>14</v>
      </c>
      <c r="I792" s="39" t="s">
        <v>473</v>
      </c>
      <c r="J792" s="41" t="s">
        <v>197</v>
      </c>
      <c r="K792" s="39" t="s">
        <v>804</v>
      </c>
      <c r="L792" s="45" t="s">
        <v>1871</v>
      </c>
      <c r="M792" s="44" t="s">
        <v>1872</v>
      </c>
      <c r="N792" s="44" t="s">
        <v>859</v>
      </c>
      <c r="O792" s="41"/>
      <c r="P792" s="151">
        <v>0</v>
      </c>
      <c r="Q792" s="151">
        <v>0</v>
      </c>
      <c r="R792" s="158" t="str">
        <f t="shared" si="32"/>
        <v>N/A</v>
      </c>
      <c r="S792" s="106" t="str">
        <f t="shared" si="33"/>
        <v>N/A</v>
      </c>
      <c r="T792" s="160" t="s">
        <v>2019</v>
      </c>
      <c r="U792" s="21"/>
      <c r="V792" s="21"/>
      <c r="W792" s="21"/>
      <c r="X792" s="21"/>
      <c r="Y792" s="21"/>
      <c r="Z792" s="21"/>
      <c r="AA792" s="21"/>
      <c r="AB792" s="21"/>
      <c r="AC792" s="21"/>
      <c r="AD792" s="21"/>
      <c r="AE792" s="21"/>
      <c r="AF792" s="21"/>
      <c r="AG792" s="21"/>
      <c r="AH792" s="21"/>
      <c r="AI792" s="21"/>
    </row>
    <row r="793" spans="1:35">
      <c r="A793" s="41" t="s">
        <v>109</v>
      </c>
      <c r="B793" s="41">
        <v>2023</v>
      </c>
      <c r="C793" s="39" t="s">
        <v>644</v>
      </c>
      <c r="D793" s="44" t="s">
        <v>153</v>
      </c>
      <c r="E793" s="65" t="s">
        <v>1389</v>
      </c>
      <c r="F793" s="43" t="s">
        <v>2010</v>
      </c>
      <c r="G793" s="41" t="s">
        <v>299</v>
      </c>
      <c r="H793" s="44" t="s">
        <v>14</v>
      </c>
      <c r="I793" s="39" t="s">
        <v>473</v>
      </c>
      <c r="J793" s="41" t="s">
        <v>197</v>
      </c>
      <c r="K793" s="39" t="s">
        <v>804</v>
      </c>
      <c r="L793" s="45" t="s">
        <v>1871</v>
      </c>
      <c r="M793" s="44" t="s">
        <v>1872</v>
      </c>
      <c r="N793" s="44" t="s">
        <v>859</v>
      </c>
      <c r="O793" s="41"/>
      <c r="P793" s="151">
        <v>0</v>
      </c>
      <c r="Q793" s="151">
        <v>0</v>
      </c>
      <c r="R793" s="158" t="str">
        <f t="shared" si="32"/>
        <v>N/A</v>
      </c>
      <c r="S793" s="106" t="str">
        <f t="shared" si="33"/>
        <v>N/A</v>
      </c>
      <c r="T793" s="160" t="s">
        <v>2019</v>
      </c>
      <c r="U793" s="21"/>
      <c r="V793" s="21"/>
      <c r="W793" s="21"/>
      <c r="X793" s="21"/>
      <c r="Y793" s="21"/>
      <c r="Z793" s="21"/>
      <c r="AA793" s="21"/>
      <c r="AB793" s="21"/>
      <c r="AC793" s="21"/>
      <c r="AD793" s="21"/>
      <c r="AE793" s="21"/>
      <c r="AF793" s="21"/>
      <c r="AG793" s="21"/>
      <c r="AH793" s="21"/>
      <c r="AI793" s="21"/>
    </row>
    <row r="794" spans="1:35">
      <c r="A794" s="41" t="s">
        <v>109</v>
      </c>
      <c r="B794" s="41">
        <v>2023</v>
      </c>
      <c r="C794" s="39" t="s">
        <v>644</v>
      </c>
      <c r="D794" s="44" t="s">
        <v>153</v>
      </c>
      <c r="E794" s="65" t="s">
        <v>1823</v>
      </c>
      <c r="F794" s="43" t="s">
        <v>2005</v>
      </c>
      <c r="G794" s="41" t="s">
        <v>1874</v>
      </c>
      <c r="H794" s="44" t="s">
        <v>14</v>
      </c>
      <c r="I794" s="39" t="s">
        <v>473</v>
      </c>
      <c r="J794" s="41" t="s">
        <v>197</v>
      </c>
      <c r="K794" s="39" t="s">
        <v>804</v>
      </c>
      <c r="L794" s="45" t="s">
        <v>1871</v>
      </c>
      <c r="M794" s="44" t="s">
        <v>1872</v>
      </c>
      <c r="N794" s="44" t="s">
        <v>859</v>
      </c>
      <c r="O794" s="41"/>
      <c r="P794" s="151">
        <v>0</v>
      </c>
      <c r="Q794" s="151">
        <v>0</v>
      </c>
      <c r="R794" s="158" t="str">
        <f t="shared" si="32"/>
        <v>N/A</v>
      </c>
      <c r="S794" s="106" t="str">
        <f t="shared" si="33"/>
        <v>N/A</v>
      </c>
      <c r="T794" s="160" t="s">
        <v>2019</v>
      </c>
      <c r="U794" s="21"/>
      <c r="V794" s="21"/>
      <c r="W794" s="21"/>
      <c r="X794" s="21"/>
      <c r="Y794" s="21"/>
      <c r="Z794" s="21"/>
      <c r="AA794" s="21"/>
      <c r="AB794" s="21"/>
      <c r="AC794" s="21"/>
      <c r="AD794" s="21"/>
      <c r="AE794" s="21"/>
      <c r="AF794" s="21"/>
      <c r="AG794" s="21"/>
      <c r="AH794" s="21"/>
      <c r="AI794" s="21"/>
    </row>
    <row r="795" spans="1:35">
      <c r="A795" s="41" t="s">
        <v>109</v>
      </c>
      <c r="B795" s="41">
        <v>2023</v>
      </c>
      <c r="C795" s="39" t="s">
        <v>644</v>
      </c>
      <c r="D795" s="44" t="s">
        <v>153</v>
      </c>
      <c r="E795" s="65" t="s">
        <v>1823</v>
      </c>
      <c r="F795" s="43" t="s">
        <v>2005</v>
      </c>
      <c r="G795" s="41" t="s">
        <v>301</v>
      </c>
      <c r="H795" s="44" t="s">
        <v>14</v>
      </c>
      <c r="I795" s="39" t="s">
        <v>473</v>
      </c>
      <c r="J795" s="41" t="s">
        <v>197</v>
      </c>
      <c r="K795" s="39" t="s">
        <v>804</v>
      </c>
      <c r="L795" s="45" t="s">
        <v>1871</v>
      </c>
      <c r="M795" s="44" t="s">
        <v>1872</v>
      </c>
      <c r="N795" s="44" t="s">
        <v>859</v>
      </c>
      <c r="O795" s="41"/>
      <c r="P795" s="151">
        <v>0</v>
      </c>
      <c r="Q795" s="151">
        <v>0</v>
      </c>
      <c r="R795" s="158" t="str">
        <f t="shared" si="32"/>
        <v>N/A</v>
      </c>
      <c r="S795" s="106" t="str">
        <f t="shared" si="33"/>
        <v>N/A</v>
      </c>
      <c r="T795" s="160" t="s">
        <v>2019</v>
      </c>
      <c r="U795" s="21"/>
      <c r="V795" s="21"/>
      <c r="W795" s="21"/>
      <c r="X795" s="21"/>
      <c r="Y795" s="21"/>
      <c r="Z795" s="21"/>
      <c r="AA795" s="21"/>
      <c r="AB795" s="21"/>
      <c r="AC795" s="21"/>
      <c r="AD795" s="21"/>
      <c r="AE795" s="21"/>
      <c r="AF795" s="21"/>
      <c r="AG795" s="21"/>
      <c r="AH795" s="21"/>
      <c r="AI795" s="21"/>
    </row>
    <row r="796" spans="1:35">
      <c r="A796" s="41" t="s">
        <v>109</v>
      </c>
      <c r="B796" s="41">
        <v>2023</v>
      </c>
      <c r="C796" s="39" t="s">
        <v>644</v>
      </c>
      <c r="D796" s="44" t="s">
        <v>153</v>
      </c>
      <c r="E796" s="65" t="s">
        <v>1823</v>
      </c>
      <c r="F796" s="43" t="s">
        <v>2005</v>
      </c>
      <c r="G796" s="41" t="s">
        <v>299</v>
      </c>
      <c r="H796" s="44" t="s">
        <v>14</v>
      </c>
      <c r="I796" s="39" t="s">
        <v>473</v>
      </c>
      <c r="J796" s="41" t="s">
        <v>197</v>
      </c>
      <c r="K796" s="39" t="s">
        <v>804</v>
      </c>
      <c r="L796" s="45" t="s">
        <v>1871</v>
      </c>
      <c r="M796" s="44" t="s">
        <v>1872</v>
      </c>
      <c r="N796" s="44" t="s">
        <v>859</v>
      </c>
      <c r="O796" s="41"/>
      <c r="P796" s="151">
        <v>0</v>
      </c>
      <c r="Q796" s="151">
        <v>0</v>
      </c>
      <c r="R796" s="158" t="str">
        <f t="shared" si="32"/>
        <v>N/A</v>
      </c>
      <c r="S796" s="106" t="str">
        <f t="shared" si="33"/>
        <v>N/A</v>
      </c>
      <c r="T796" s="160" t="s">
        <v>2019</v>
      </c>
      <c r="U796" s="21"/>
      <c r="V796" s="21"/>
      <c r="W796" s="21"/>
      <c r="X796" s="21"/>
      <c r="Y796" s="21"/>
      <c r="Z796" s="21"/>
      <c r="AA796" s="21"/>
      <c r="AB796" s="21"/>
      <c r="AC796" s="21"/>
      <c r="AD796" s="21"/>
      <c r="AE796" s="21"/>
      <c r="AF796" s="21"/>
      <c r="AG796" s="21"/>
      <c r="AH796" s="21"/>
      <c r="AI796" s="21"/>
    </row>
    <row r="797" spans="1:35">
      <c r="A797" s="41" t="s">
        <v>109</v>
      </c>
      <c r="B797" s="41">
        <v>2023</v>
      </c>
      <c r="C797" s="39" t="s">
        <v>644</v>
      </c>
      <c r="D797" s="44" t="s">
        <v>153</v>
      </c>
      <c r="E797" s="65" t="s">
        <v>1823</v>
      </c>
      <c r="F797" s="43" t="s">
        <v>2008</v>
      </c>
      <c r="G797" s="41" t="s">
        <v>1874</v>
      </c>
      <c r="H797" s="44" t="s">
        <v>14</v>
      </c>
      <c r="I797" s="39" t="s">
        <v>473</v>
      </c>
      <c r="J797" s="41" t="s">
        <v>197</v>
      </c>
      <c r="K797" s="39" t="s">
        <v>804</v>
      </c>
      <c r="L797" s="45" t="s">
        <v>1871</v>
      </c>
      <c r="M797" s="44" t="s">
        <v>1872</v>
      </c>
      <c r="N797" s="44" t="s">
        <v>859</v>
      </c>
      <c r="O797" s="41"/>
      <c r="P797" s="151">
        <v>0</v>
      </c>
      <c r="Q797" s="151">
        <v>0</v>
      </c>
      <c r="R797" s="158" t="str">
        <f t="shared" si="32"/>
        <v>N/A</v>
      </c>
      <c r="S797" s="106" t="str">
        <f t="shared" si="33"/>
        <v>N/A</v>
      </c>
      <c r="T797" s="160" t="s">
        <v>2019</v>
      </c>
      <c r="U797" s="21"/>
      <c r="V797" s="21"/>
      <c r="W797" s="21"/>
      <c r="X797" s="21"/>
      <c r="Y797" s="21"/>
      <c r="Z797" s="21"/>
      <c r="AA797" s="21"/>
      <c r="AB797" s="21"/>
      <c r="AC797" s="21"/>
      <c r="AD797" s="21"/>
      <c r="AE797" s="21"/>
      <c r="AF797" s="21"/>
      <c r="AG797" s="21"/>
      <c r="AH797" s="21"/>
      <c r="AI797" s="21"/>
    </row>
    <row r="798" spans="1:35">
      <c r="A798" s="41" t="s">
        <v>109</v>
      </c>
      <c r="B798" s="41">
        <v>2023</v>
      </c>
      <c r="C798" s="39" t="s">
        <v>644</v>
      </c>
      <c r="D798" s="44" t="s">
        <v>153</v>
      </c>
      <c r="E798" s="65" t="s">
        <v>1823</v>
      </c>
      <c r="F798" s="43" t="s">
        <v>2008</v>
      </c>
      <c r="G798" s="41" t="s">
        <v>301</v>
      </c>
      <c r="H798" s="44" t="s">
        <v>14</v>
      </c>
      <c r="I798" s="39" t="s">
        <v>473</v>
      </c>
      <c r="J798" s="41" t="s">
        <v>197</v>
      </c>
      <c r="K798" s="39" t="s">
        <v>804</v>
      </c>
      <c r="L798" s="45" t="s">
        <v>1871</v>
      </c>
      <c r="M798" s="44" t="s">
        <v>1872</v>
      </c>
      <c r="N798" s="44" t="s">
        <v>859</v>
      </c>
      <c r="O798" s="41"/>
      <c r="P798" s="151">
        <v>0</v>
      </c>
      <c r="Q798" s="151">
        <v>0</v>
      </c>
      <c r="R798" s="158" t="str">
        <f t="shared" si="32"/>
        <v>N/A</v>
      </c>
      <c r="S798" s="106" t="str">
        <f t="shared" si="33"/>
        <v>N/A</v>
      </c>
      <c r="T798" s="160" t="s">
        <v>2019</v>
      </c>
      <c r="U798" s="21"/>
      <c r="V798" s="21"/>
      <c r="W798" s="21"/>
      <c r="X798" s="21"/>
      <c r="Y798" s="21"/>
      <c r="Z798" s="21"/>
      <c r="AA798" s="21"/>
      <c r="AB798" s="21"/>
      <c r="AC798" s="21"/>
      <c r="AD798" s="21"/>
      <c r="AE798" s="21"/>
      <c r="AF798" s="21"/>
      <c r="AG798" s="21"/>
      <c r="AH798" s="21"/>
      <c r="AI798" s="21"/>
    </row>
    <row r="799" spans="1:35">
      <c r="A799" s="41" t="s">
        <v>109</v>
      </c>
      <c r="B799" s="41">
        <v>2023</v>
      </c>
      <c r="C799" s="39" t="s">
        <v>644</v>
      </c>
      <c r="D799" s="44" t="s">
        <v>153</v>
      </c>
      <c r="E799" s="65" t="s">
        <v>1823</v>
      </c>
      <c r="F799" s="43" t="s">
        <v>2008</v>
      </c>
      <c r="G799" s="41" t="s">
        <v>299</v>
      </c>
      <c r="H799" s="44" t="s">
        <v>14</v>
      </c>
      <c r="I799" s="39" t="s">
        <v>473</v>
      </c>
      <c r="J799" s="41" t="s">
        <v>197</v>
      </c>
      <c r="K799" s="39" t="s">
        <v>804</v>
      </c>
      <c r="L799" s="45" t="s">
        <v>1871</v>
      </c>
      <c r="M799" s="44" t="s">
        <v>1872</v>
      </c>
      <c r="N799" s="44" t="s">
        <v>859</v>
      </c>
      <c r="O799" s="41"/>
      <c r="P799" s="151">
        <v>0</v>
      </c>
      <c r="Q799" s="151">
        <v>0</v>
      </c>
      <c r="R799" s="158" t="str">
        <f t="shared" si="32"/>
        <v>N/A</v>
      </c>
      <c r="S799" s="106" t="str">
        <f t="shared" si="33"/>
        <v>N/A</v>
      </c>
      <c r="T799" s="160" t="s">
        <v>2019</v>
      </c>
      <c r="U799" s="21"/>
      <c r="V799" s="21"/>
      <c r="W799" s="21"/>
      <c r="X799" s="21"/>
      <c r="Y799" s="21"/>
      <c r="Z799" s="21"/>
      <c r="AA799" s="21"/>
      <c r="AB799" s="21"/>
      <c r="AC799" s="21"/>
      <c r="AD799" s="21"/>
      <c r="AE799" s="21"/>
      <c r="AF799" s="21"/>
      <c r="AG799" s="21"/>
      <c r="AH799" s="21"/>
      <c r="AI799" s="21"/>
    </row>
    <row r="800" spans="1:35">
      <c r="A800" s="41" t="s">
        <v>109</v>
      </c>
      <c r="B800" s="41">
        <v>2023</v>
      </c>
      <c r="C800" s="39" t="s">
        <v>644</v>
      </c>
      <c r="D800" s="44" t="s">
        <v>153</v>
      </c>
      <c r="E800" s="65" t="s">
        <v>1823</v>
      </c>
      <c r="F800" s="43" t="s">
        <v>2009</v>
      </c>
      <c r="G800" s="41" t="s">
        <v>1874</v>
      </c>
      <c r="H800" s="44" t="s">
        <v>14</v>
      </c>
      <c r="I800" s="39" t="s">
        <v>473</v>
      </c>
      <c r="J800" s="41" t="s">
        <v>197</v>
      </c>
      <c r="K800" s="39" t="s">
        <v>804</v>
      </c>
      <c r="L800" s="45" t="s">
        <v>1871</v>
      </c>
      <c r="M800" s="44" t="s">
        <v>1872</v>
      </c>
      <c r="N800" s="44" t="s">
        <v>859</v>
      </c>
      <c r="O800" s="41"/>
      <c r="P800" s="151">
        <v>122</v>
      </c>
      <c r="Q800" s="151">
        <v>23</v>
      </c>
      <c r="R800" s="158" t="str">
        <f t="shared" si="32"/>
        <v>N/A</v>
      </c>
      <c r="S800" s="106" t="str">
        <f t="shared" si="33"/>
        <v>N/A</v>
      </c>
      <c r="T800" s="160"/>
      <c r="U800" s="21"/>
      <c r="V800" s="21"/>
      <c r="W800" s="21"/>
      <c r="X800" s="21"/>
      <c r="Y800" s="21"/>
      <c r="Z800" s="21"/>
      <c r="AA800" s="21"/>
      <c r="AB800" s="21"/>
      <c r="AC800" s="21"/>
      <c r="AD800" s="21"/>
      <c r="AE800" s="21"/>
      <c r="AF800" s="21"/>
      <c r="AG800" s="21"/>
      <c r="AH800" s="21"/>
      <c r="AI800" s="21"/>
    </row>
    <row r="801" spans="1:35">
      <c r="A801" s="41" t="s">
        <v>109</v>
      </c>
      <c r="B801" s="41">
        <v>2023</v>
      </c>
      <c r="C801" s="39" t="s">
        <v>644</v>
      </c>
      <c r="D801" s="44" t="s">
        <v>153</v>
      </c>
      <c r="E801" s="65" t="s">
        <v>1823</v>
      </c>
      <c r="F801" s="43" t="s">
        <v>2009</v>
      </c>
      <c r="G801" s="41" t="s">
        <v>301</v>
      </c>
      <c r="H801" s="44" t="s">
        <v>14</v>
      </c>
      <c r="I801" s="39" t="s">
        <v>473</v>
      </c>
      <c r="J801" s="41" t="s">
        <v>197</v>
      </c>
      <c r="K801" s="39" t="s">
        <v>804</v>
      </c>
      <c r="L801" s="45" t="s">
        <v>1871</v>
      </c>
      <c r="M801" s="44" t="s">
        <v>1872</v>
      </c>
      <c r="N801" s="44" t="s">
        <v>859</v>
      </c>
      <c r="O801" s="41"/>
      <c r="P801" s="151">
        <v>122</v>
      </c>
      <c r="Q801" s="151">
        <v>23</v>
      </c>
      <c r="R801" s="158" t="str">
        <f t="shared" si="32"/>
        <v>N/A</v>
      </c>
      <c r="S801" s="106" t="str">
        <f t="shared" si="33"/>
        <v>N/A</v>
      </c>
      <c r="T801" s="160"/>
      <c r="U801" s="21"/>
      <c r="V801" s="21"/>
      <c r="W801" s="21"/>
      <c r="X801" s="21"/>
      <c r="Y801" s="21"/>
      <c r="Z801" s="21"/>
      <c r="AA801" s="21"/>
      <c r="AB801" s="21"/>
      <c r="AC801" s="21"/>
      <c r="AD801" s="21"/>
      <c r="AE801" s="21"/>
      <c r="AF801" s="21"/>
      <c r="AG801" s="21"/>
      <c r="AH801" s="21"/>
      <c r="AI801" s="21"/>
    </row>
    <row r="802" spans="1:35">
      <c r="A802" s="41" t="s">
        <v>109</v>
      </c>
      <c r="B802" s="41">
        <v>2023</v>
      </c>
      <c r="C802" s="39" t="s">
        <v>644</v>
      </c>
      <c r="D802" s="44" t="s">
        <v>153</v>
      </c>
      <c r="E802" s="65" t="s">
        <v>1823</v>
      </c>
      <c r="F802" s="43" t="s">
        <v>2009</v>
      </c>
      <c r="G802" s="41" t="s">
        <v>299</v>
      </c>
      <c r="H802" s="44" t="s">
        <v>14</v>
      </c>
      <c r="I802" s="39" t="s">
        <v>473</v>
      </c>
      <c r="J802" s="41" t="s">
        <v>197</v>
      </c>
      <c r="K802" s="39" t="s">
        <v>804</v>
      </c>
      <c r="L802" s="45" t="s">
        <v>1871</v>
      </c>
      <c r="M802" s="44" t="s">
        <v>1872</v>
      </c>
      <c r="N802" s="44" t="s">
        <v>859</v>
      </c>
      <c r="O802" s="41"/>
      <c r="P802" s="151">
        <v>122</v>
      </c>
      <c r="Q802" s="151">
        <v>23</v>
      </c>
      <c r="R802" s="158" t="str">
        <f t="shared" si="32"/>
        <v>N/A</v>
      </c>
      <c r="S802" s="106" t="str">
        <f t="shared" si="33"/>
        <v>N/A</v>
      </c>
      <c r="T802" s="160"/>
      <c r="U802" s="21"/>
      <c r="V802" s="21"/>
      <c r="W802" s="21"/>
      <c r="X802" s="21"/>
      <c r="Y802" s="21"/>
      <c r="Z802" s="21"/>
      <c r="AA802" s="21"/>
      <c r="AB802" s="21"/>
      <c r="AC802" s="21"/>
      <c r="AD802" s="21"/>
      <c r="AE802" s="21"/>
      <c r="AF802" s="21"/>
      <c r="AG802" s="21"/>
      <c r="AH802" s="21"/>
      <c r="AI802" s="21"/>
    </row>
    <row r="803" spans="1:35">
      <c r="A803" s="41" t="s">
        <v>109</v>
      </c>
      <c r="B803" s="41">
        <v>2023</v>
      </c>
      <c r="C803" s="39" t="s">
        <v>644</v>
      </c>
      <c r="D803" s="44" t="s">
        <v>153</v>
      </c>
      <c r="E803" s="65" t="s">
        <v>1823</v>
      </c>
      <c r="F803" s="43" t="s">
        <v>2010</v>
      </c>
      <c r="G803" s="41" t="s">
        <v>1874</v>
      </c>
      <c r="H803" s="44" t="s">
        <v>14</v>
      </c>
      <c r="I803" s="39" t="s">
        <v>473</v>
      </c>
      <c r="J803" s="41" t="s">
        <v>197</v>
      </c>
      <c r="K803" s="39" t="s">
        <v>804</v>
      </c>
      <c r="L803" s="45" t="s">
        <v>1871</v>
      </c>
      <c r="M803" s="44" t="s">
        <v>1872</v>
      </c>
      <c r="N803" s="44" t="s">
        <v>859</v>
      </c>
      <c r="O803" s="41"/>
      <c r="P803" s="151">
        <v>0</v>
      </c>
      <c r="Q803" s="151">
        <v>0</v>
      </c>
      <c r="R803" s="158" t="str">
        <f t="shared" si="32"/>
        <v>N/A</v>
      </c>
      <c r="S803" s="106" t="str">
        <f t="shared" si="33"/>
        <v>N/A</v>
      </c>
      <c r="T803" s="160" t="s">
        <v>2019</v>
      </c>
      <c r="U803" s="21"/>
      <c r="V803" s="21"/>
      <c r="W803" s="21"/>
      <c r="X803" s="21"/>
      <c r="Y803" s="21"/>
      <c r="Z803" s="21"/>
      <c r="AA803" s="21"/>
      <c r="AB803" s="21"/>
      <c r="AC803" s="21"/>
      <c r="AD803" s="21"/>
      <c r="AE803" s="21"/>
      <c r="AF803" s="21"/>
      <c r="AG803" s="21"/>
      <c r="AH803" s="21"/>
      <c r="AI803" s="21"/>
    </row>
    <row r="804" spans="1:35">
      <c r="A804" s="41" t="s">
        <v>109</v>
      </c>
      <c r="B804" s="41">
        <v>2023</v>
      </c>
      <c r="C804" s="39" t="s">
        <v>644</v>
      </c>
      <c r="D804" s="44" t="s">
        <v>153</v>
      </c>
      <c r="E804" s="65" t="s">
        <v>1823</v>
      </c>
      <c r="F804" s="43" t="s">
        <v>2010</v>
      </c>
      <c r="G804" s="41" t="s">
        <v>301</v>
      </c>
      <c r="H804" s="44" t="s">
        <v>14</v>
      </c>
      <c r="I804" s="39" t="s">
        <v>473</v>
      </c>
      <c r="J804" s="41" t="s">
        <v>197</v>
      </c>
      <c r="K804" s="39" t="s">
        <v>804</v>
      </c>
      <c r="L804" s="45" t="s">
        <v>1871</v>
      </c>
      <c r="M804" s="44" t="s">
        <v>1872</v>
      </c>
      <c r="N804" s="44" t="s">
        <v>859</v>
      </c>
      <c r="O804" s="41"/>
      <c r="P804" s="151">
        <v>0</v>
      </c>
      <c r="Q804" s="151">
        <v>0</v>
      </c>
      <c r="R804" s="158" t="str">
        <f t="shared" si="32"/>
        <v>N/A</v>
      </c>
      <c r="S804" s="106" t="str">
        <f t="shared" si="33"/>
        <v>N/A</v>
      </c>
      <c r="T804" s="160" t="s">
        <v>2019</v>
      </c>
      <c r="U804" s="21"/>
      <c r="V804" s="21"/>
      <c r="W804" s="21"/>
      <c r="X804" s="21"/>
      <c r="Y804" s="21"/>
      <c r="Z804" s="21"/>
      <c r="AA804" s="21"/>
      <c r="AB804" s="21"/>
      <c r="AC804" s="21"/>
      <c r="AD804" s="21"/>
      <c r="AE804" s="21"/>
      <c r="AF804" s="21"/>
      <c r="AG804" s="21"/>
      <c r="AH804" s="21"/>
      <c r="AI804" s="21"/>
    </row>
    <row r="805" spans="1:35">
      <c r="A805" s="41" t="s">
        <v>109</v>
      </c>
      <c r="B805" s="41">
        <v>2023</v>
      </c>
      <c r="C805" s="39" t="s">
        <v>644</v>
      </c>
      <c r="D805" s="44" t="s">
        <v>153</v>
      </c>
      <c r="E805" s="65" t="s">
        <v>1823</v>
      </c>
      <c r="F805" s="43" t="s">
        <v>2010</v>
      </c>
      <c r="G805" s="41" t="s">
        <v>299</v>
      </c>
      <c r="H805" s="44" t="s">
        <v>14</v>
      </c>
      <c r="I805" s="39" t="s">
        <v>473</v>
      </c>
      <c r="J805" s="41" t="s">
        <v>197</v>
      </c>
      <c r="K805" s="39" t="s">
        <v>804</v>
      </c>
      <c r="L805" s="45" t="s">
        <v>1871</v>
      </c>
      <c r="M805" s="44" t="s">
        <v>1872</v>
      </c>
      <c r="N805" s="44" t="s">
        <v>859</v>
      </c>
      <c r="O805" s="41"/>
      <c r="P805" s="151">
        <v>0</v>
      </c>
      <c r="Q805" s="151">
        <v>0</v>
      </c>
      <c r="R805" s="158" t="str">
        <f t="shared" si="32"/>
        <v>N/A</v>
      </c>
      <c r="S805" s="106" t="str">
        <f t="shared" si="33"/>
        <v>N/A</v>
      </c>
      <c r="T805" s="160" t="s">
        <v>2019</v>
      </c>
      <c r="U805" s="21"/>
      <c r="V805" s="21"/>
      <c r="W805" s="21"/>
      <c r="X805" s="21"/>
      <c r="Y805" s="21"/>
      <c r="Z805" s="21"/>
      <c r="AA805" s="21"/>
      <c r="AB805" s="21"/>
      <c r="AC805" s="21"/>
      <c r="AD805" s="21"/>
      <c r="AE805" s="21"/>
      <c r="AF805" s="21"/>
      <c r="AG805" s="21"/>
      <c r="AH805" s="21"/>
      <c r="AI805" s="21"/>
    </row>
    <row r="806" spans="1:35">
      <c r="A806" s="41" t="s">
        <v>109</v>
      </c>
      <c r="B806" s="41">
        <v>2023</v>
      </c>
      <c r="C806" s="39" t="s">
        <v>644</v>
      </c>
      <c r="D806" s="44" t="s">
        <v>153</v>
      </c>
      <c r="E806" s="65" t="s">
        <v>1402</v>
      </c>
      <c r="F806" s="43" t="s">
        <v>2005</v>
      </c>
      <c r="G806" s="41" t="s">
        <v>1874</v>
      </c>
      <c r="H806" s="44" t="s">
        <v>14</v>
      </c>
      <c r="I806" s="39" t="s">
        <v>473</v>
      </c>
      <c r="J806" s="41" t="s">
        <v>197</v>
      </c>
      <c r="K806" s="39" t="s">
        <v>804</v>
      </c>
      <c r="L806" s="45" t="s">
        <v>1871</v>
      </c>
      <c r="M806" s="44" t="s">
        <v>1872</v>
      </c>
      <c r="N806" s="44" t="s">
        <v>859</v>
      </c>
      <c r="O806" s="41"/>
      <c r="P806" s="151">
        <v>203</v>
      </c>
      <c r="Q806" s="151">
        <v>13</v>
      </c>
      <c r="R806" s="158" t="str">
        <f t="shared" si="32"/>
        <v>N/A</v>
      </c>
      <c r="S806" s="106" t="str">
        <f t="shared" si="33"/>
        <v>N/A</v>
      </c>
      <c r="T806" s="160"/>
      <c r="U806" s="21"/>
      <c r="V806" s="21"/>
      <c r="W806" s="21"/>
      <c r="X806" s="21"/>
      <c r="Y806" s="21"/>
      <c r="Z806" s="21"/>
      <c r="AA806" s="21"/>
      <c r="AB806" s="21"/>
      <c r="AC806" s="21"/>
      <c r="AD806" s="21"/>
      <c r="AE806" s="21"/>
      <c r="AF806" s="21"/>
      <c r="AG806" s="21"/>
      <c r="AH806" s="21"/>
      <c r="AI806" s="21"/>
    </row>
    <row r="807" spans="1:35">
      <c r="A807" s="41" t="s">
        <v>109</v>
      </c>
      <c r="B807" s="41">
        <v>2023</v>
      </c>
      <c r="C807" s="39" t="s">
        <v>644</v>
      </c>
      <c r="D807" s="44" t="s">
        <v>153</v>
      </c>
      <c r="E807" s="65" t="s">
        <v>1402</v>
      </c>
      <c r="F807" s="43" t="s">
        <v>2005</v>
      </c>
      <c r="G807" s="41" t="s">
        <v>301</v>
      </c>
      <c r="H807" s="44" t="s">
        <v>14</v>
      </c>
      <c r="I807" s="39" t="s">
        <v>473</v>
      </c>
      <c r="J807" s="41" t="s">
        <v>197</v>
      </c>
      <c r="K807" s="39" t="s">
        <v>804</v>
      </c>
      <c r="L807" s="45" t="s">
        <v>1871</v>
      </c>
      <c r="M807" s="44" t="s">
        <v>1872</v>
      </c>
      <c r="N807" s="44" t="s">
        <v>859</v>
      </c>
      <c r="O807" s="41"/>
      <c r="P807" s="151">
        <v>203</v>
      </c>
      <c r="Q807" s="151">
        <v>13</v>
      </c>
      <c r="R807" s="158" t="str">
        <f t="shared" si="32"/>
        <v>N/A</v>
      </c>
      <c r="S807" s="106" t="str">
        <f t="shared" si="33"/>
        <v>N/A</v>
      </c>
      <c r="T807" s="160"/>
      <c r="U807" s="21"/>
      <c r="V807" s="21"/>
      <c r="W807" s="21"/>
      <c r="X807" s="21"/>
      <c r="Y807" s="21"/>
      <c r="Z807" s="21"/>
      <c r="AA807" s="21"/>
      <c r="AB807" s="21"/>
      <c r="AC807" s="21"/>
      <c r="AD807" s="21"/>
      <c r="AE807" s="21"/>
      <c r="AF807" s="21"/>
      <c r="AG807" s="21"/>
      <c r="AH807" s="21"/>
      <c r="AI807" s="21"/>
    </row>
    <row r="808" spans="1:35">
      <c r="A808" s="41" t="s">
        <v>109</v>
      </c>
      <c r="B808" s="41">
        <v>2023</v>
      </c>
      <c r="C808" s="39" t="s">
        <v>644</v>
      </c>
      <c r="D808" s="44" t="s">
        <v>153</v>
      </c>
      <c r="E808" s="65" t="s">
        <v>1402</v>
      </c>
      <c r="F808" s="43" t="s">
        <v>2005</v>
      </c>
      <c r="G808" s="41" t="s">
        <v>299</v>
      </c>
      <c r="H808" s="44" t="s">
        <v>14</v>
      </c>
      <c r="I808" s="39" t="s">
        <v>473</v>
      </c>
      <c r="J808" s="41" t="s">
        <v>197</v>
      </c>
      <c r="K808" s="39" t="s">
        <v>804</v>
      </c>
      <c r="L808" s="45" t="s">
        <v>1871</v>
      </c>
      <c r="M808" s="44" t="s">
        <v>1872</v>
      </c>
      <c r="N808" s="44" t="s">
        <v>859</v>
      </c>
      <c r="O808" s="41"/>
      <c r="P808" s="151">
        <v>203</v>
      </c>
      <c r="Q808" s="151">
        <v>13</v>
      </c>
      <c r="R808" s="158" t="str">
        <f t="shared" si="32"/>
        <v>N/A</v>
      </c>
      <c r="S808" s="106" t="str">
        <f t="shared" si="33"/>
        <v>N/A</v>
      </c>
      <c r="T808" s="160"/>
      <c r="U808" s="21"/>
      <c r="V808" s="21"/>
      <c r="W808" s="21"/>
      <c r="X808" s="21"/>
      <c r="Y808" s="21"/>
      <c r="Z808" s="21"/>
      <c r="AA808" s="21"/>
      <c r="AB808" s="21"/>
      <c r="AC808" s="21"/>
      <c r="AD808" s="21"/>
      <c r="AE808" s="21"/>
      <c r="AF808" s="21"/>
      <c r="AG808" s="21"/>
      <c r="AH808" s="21"/>
      <c r="AI808" s="21"/>
    </row>
    <row r="809" spans="1:35">
      <c r="A809" s="41" t="s">
        <v>109</v>
      </c>
      <c r="B809" s="41">
        <v>2023</v>
      </c>
      <c r="C809" s="39" t="s">
        <v>644</v>
      </c>
      <c r="D809" s="44" t="s">
        <v>153</v>
      </c>
      <c r="E809" s="65" t="s">
        <v>1402</v>
      </c>
      <c r="F809" s="43" t="s">
        <v>2008</v>
      </c>
      <c r="G809" s="41" t="s">
        <v>1874</v>
      </c>
      <c r="H809" s="44" t="s">
        <v>14</v>
      </c>
      <c r="I809" s="39" t="s">
        <v>473</v>
      </c>
      <c r="J809" s="41" t="s">
        <v>197</v>
      </c>
      <c r="K809" s="39" t="s">
        <v>804</v>
      </c>
      <c r="L809" s="45" t="s">
        <v>1871</v>
      </c>
      <c r="M809" s="44" t="s">
        <v>1872</v>
      </c>
      <c r="N809" s="44" t="s">
        <v>859</v>
      </c>
      <c r="O809" s="41"/>
      <c r="P809" s="151">
        <v>109</v>
      </c>
      <c r="Q809" s="151">
        <v>6</v>
      </c>
      <c r="R809" s="158" t="str">
        <f t="shared" si="32"/>
        <v>N/A</v>
      </c>
      <c r="S809" s="106" t="str">
        <f t="shared" si="33"/>
        <v>N/A</v>
      </c>
      <c r="T809" s="160"/>
      <c r="U809" s="21"/>
      <c r="V809" s="21"/>
      <c r="W809" s="21"/>
      <c r="X809" s="21"/>
      <c r="Y809" s="21"/>
      <c r="Z809" s="21"/>
      <c r="AA809" s="21"/>
      <c r="AB809" s="21"/>
      <c r="AC809" s="21"/>
      <c r="AD809" s="21"/>
      <c r="AE809" s="21"/>
      <c r="AF809" s="21"/>
      <c r="AG809" s="21"/>
      <c r="AH809" s="21"/>
      <c r="AI809" s="21"/>
    </row>
    <row r="810" spans="1:35">
      <c r="A810" s="41" t="s">
        <v>109</v>
      </c>
      <c r="B810" s="41">
        <v>2023</v>
      </c>
      <c r="C810" s="39" t="s">
        <v>644</v>
      </c>
      <c r="D810" s="44" t="s">
        <v>153</v>
      </c>
      <c r="E810" s="65" t="s">
        <v>1402</v>
      </c>
      <c r="F810" s="43" t="s">
        <v>2008</v>
      </c>
      <c r="G810" s="41" t="s">
        <v>301</v>
      </c>
      <c r="H810" s="44" t="s">
        <v>14</v>
      </c>
      <c r="I810" s="39" t="s">
        <v>473</v>
      </c>
      <c r="J810" s="41" t="s">
        <v>197</v>
      </c>
      <c r="K810" s="39" t="s">
        <v>804</v>
      </c>
      <c r="L810" s="45" t="s">
        <v>1871</v>
      </c>
      <c r="M810" s="44" t="s">
        <v>1872</v>
      </c>
      <c r="N810" s="44" t="s">
        <v>859</v>
      </c>
      <c r="O810" s="41"/>
      <c r="P810" s="151">
        <v>109</v>
      </c>
      <c r="Q810" s="151">
        <v>6</v>
      </c>
      <c r="R810" s="158" t="str">
        <f t="shared" si="32"/>
        <v>N/A</v>
      </c>
      <c r="S810" s="106" t="str">
        <f t="shared" si="33"/>
        <v>N/A</v>
      </c>
      <c r="T810" s="160"/>
      <c r="U810" s="21"/>
      <c r="V810" s="21"/>
      <c r="W810" s="21"/>
      <c r="X810" s="21"/>
      <c r="Y810" s="21"/>
      <c r="Z810" s="21"/>
      <c r="AA810" s="21"/>
      <c r="AB810" s="21"/>
      <c r="AC810" s="21"/>
      <c r="AD810" s="21"/>
      <c r="AE810" s="21"/>
      <c r="AF810" s="21"/>
      <c r="AG810" s="21"/>
      <c r="AH810" s="21"/>
      <c r="AI810" s="21"/>
    </row>
    <row r="811" spans="1:35">
      <c r="A811" s="41" t="s">
        <v>109</v>
      </c>
      <c r="B811" s="41">
        <v>2023</v>
      </c>
      <c r="C811" s="39" t="s">
        <v>644</v>
      </c>
      <c r="D811" s="44" t="s">
        <v>153</v>
      </c>
      <c r="E811" s="65" t="s">
        <v>1402</v>
      </c>
      <c r="F811" s="43" t="s">
        <v>2008</v>
      </c>
      <c r="G811" s="41" t="s">
        <v>299</v>
      </c>
      <c r="H811" s="44" t="s">
        <v>14</v>
      </c>
      <c r="I811" s="39" t="s">
        <v>473</v>
      </c>
      <c r="J811" s="41" t="s">
        <v>197</v>
      </c>
      <c r="K811" s="39" t="s">
        <v>804</v>
      </c>
      <c r="L811" s="45" t="s">
        <v>1871</v>
      </c>
      <c r="M811" s="44" t="s">
        <v>1872</v>
      </c>
      <c r="N811" s="44" t="s">
        <v>859</v>
      </c>
      <c r="O811" s="41"/>
      <c r="P811" s="151">
        <v>109</v>
      </c>
      <c r="Q811" s="151">
        <v>6</v>
      </c>
      <c r="R811" s="158" t="str">
        <f t="shared" si="32"/>
        <v>N/A</v>
      </c>
      <c r="S811" s="106" t="str">
        <f t="shared" si="33"/>
        <v>N/A</v>
      </c>
      <c r="T811" s="160"/>
      <c r="U811" s="21"/>
      <c r="V811" s="21"/>
      <c r="W811" s="21"/>
      <c r="X811" s="21"/>
      <c r="Y811" s="21"/>
      <c r="Z811" s="21"/>
      <c r="AA811" s="21"/>
      <c r="AB811" s="21"/>
      <c r="AC811" s="21"/>
      <c r="AD811" s="21"/>
      <c r="AE811" s="21"/>
      <c r="AF811" s="21"/>
      <c r="AG811" s="21"/>
      <c r="AH811" s="21"/>
      <c r="AI811" s="21"/>
    </row>
    <row r="812" spans="1:35">
      <c r="A812" s="41" t="s">
        <v>109</v>
      </c>
      <c r="B812" s="41">
        <v>2023</v>
      </c>
      <c r="C812" s="39" t="s">
        <v>644</v>
      </c>
      <c r="D812" s="44" t="s">
        <v>153</v>
      </c>
      <c r="E812" s="65" t="s">
        <v>1402</v>
      </c>
      <c r="F812" s="43" t="s">
        <v>2009</v>
      </c>
      <c r="G812" s="41" t="s">
        <v>1874</v>
      </c>
      <c r="H812" s="44" t="s">
        <v>14</v>
      </c>
      <c r="I812" s="39" t="s">
        <v>473</v>
      </c>
      <c r="J812" s="41" t="s">
        <v>197</v>
      </c>
      <c r="K812" s="39" t="s">
        <v>804</v>
      </c>
      <c r="L812" s="45" t="s">
        <v>1871</v>
      </c>
      <c r="M812" s="44" t="s">
        <v>1872</v>
      </c>
      <c r="N812" s="44" t="s">
        <v>859</v>
      </c>
      <c r="O812" s="41"/>
      <c r="P812" s="151">
        <v>149</v>
      </c>
      <c r="Q812" s="151">
        <v>23</v>
      </c>
      <c r="R812" s="158" t="str">
        <f t="shared" si="32"/>
        <v>N/A</v>
      </c>
      <c r="S812" s="106" t="str">
        <f t="shared" si="33"/>
        <v>N/A</v>
      </c>
      <c r="T812" s="160"/>
      <c r="U812" s="21"/>
      <c r="V812" s="21"/>
      <c r="W812" s="21"/>
      <c r="X812" s="21"/>
      <c r="Y812" s="21"/>
      <c r="Z812" s="21"/>
      <c r="AA812" s="21"/>
      <c r="AB812" s="21"/>
      <c r="AC812" s="21"/>
      <c r="AD812" s="21"/>
      <c r="AE812" s="21"/>
      <c r="AF812" s="21"/>
      <c r="AG812" s="21"/>
      <c r="AH812" s="21"/>
      <c r="AI812" s="21"/>
    </row>
    <row r="813" spans="1:35">
      <c r="A813" s="41" t="s">
        <v>109</v>
      </c>
      <c r="B813" s="41">
        <v>2023</v>
      </c>
      <c r="C813" s="39" t="s">
        <v>644</v>
      </c>
      <c r="D813" s="44" t="s">
        <v>153</v>
      </c>
      <c r="E813" s="65" t="s">
        <v>1402</v>
      </c>
      <c r="F813" s="43" t="s">
        <v>2009</v>
      </c>
      <c r="G813" s="41" t="s">
        <v>301</v>
      </c>
      <c r="H813" s="44" t="s">
        <v>14</v>
      </c>
      <c r="I813" s="39" t="s">
        <v>473</v>
      </c>
      <c r="J813" s="41" t="s">
        <v>197</v>
      </c>
      <c r="K813" s="39" t="s">
        <v>804</v>
      </c>
      <c r="L813" s="45" t="s">
        <v>1871</v>
      </c>
      <c r="M813" s="44" t="s">
        <v>1872</v>
      </c>
      <c r="N813" s="44" t="s">
        <v>859</v>
      </c>
      <c r="O813" s="41"/>
      <c r="P813" s="151">
        <v>149</v>
      </c>
      <c r="Q813" s="151">
        <v>23</v>
      </c>
      <c r="R813" s="158" t="str">
        <f t="shared" si="32"/>
        <v>N/A</v>
      </c>
      <c r="S813" s="106" t="str">
        <f t="shared" si="33"/>
        <v>N/A</v>
      </c>
      <c r="T813" s="160"/>
      <c r="U813" s="21"/>
      <c r="V813" s="21"/>
      <c r="W813" s="21"/>
      <c r="X813" s="21"/>
      <c r="Y813" s="21"/>
      <c r="Z813" s="21"/>
      <c r="AA813" s="21"/>
      <c r="AB813" s="21"/>
      <c r="AC813" s="21"/>
      <c r="AD813" s="21"/>
      <c r="AE813" s="21"/>
      <c r="AF813" s="21"/>
      <c r="AG813" s="21"/>
      <c r="AH813" s="21"/>
      <c r="AI813" s="21"/>
    </row>
    <row r="814" spans="1:35">
      <c r="A814" s="41" t="s">
        <v>109</v>
      </c>
      <c r="B814" s="41">
        <v>2023</v>
      </c>
      <c r="C814" s="39" t="s">
        <v>644</v>
      </c>
      <c r="D814" s="44" t="s">
        <v>153</v>
      </c>
      <c r="E814" s="65" t="s">
        <v>1402</v>
      </c>
      <c r="F814" s="43" t="s">
        <v>2009</v>
      </c>
      <c r="G814" s="41" t="s">
        <v>299</v>
      </c>
      <c r="H814" s="44" t="s">
        <v>14</v>
      </c>
      <c r="I814" s="39" t="s">
        <v>473</v>
      </c>
      <c r="J814" s="41" t="s">
        <v>197</v>
      </c>
      <c r="K814" s="39" t="s">
        <v>804</v>
      </c>
      <c r="L814" s="45" t="s">
        <v>1871</v>
      </c>
      <c r="M814" s="44" t="s">
        <v>1872</v>
      </c>
      <c r="N814" s="44" t="s">
        <v>859</v>
      </c>
      <c r="O814" s="41"/>
      <c r="P814" s="151">
        <v>149</v>
      </c>
      <c r="Q814" s="151">
        <v>23</v>
      </c>
      <c r="R814" s="158" t="str">
        <f t="shared" si="32"/>
        <v>N/A</v>
      </c>
      <c r="S814" s="106" t="str">
        <f t="shared" si="33"/>
        <v>N/A</v>
      </c>
      <c r="T814" s="160"/>
      <c r="U814" s="21"/>
      <c r="V814" s="21"/>
      <c r="W814" s="21"/>
      <c r="X814" s="21"/>
      <c r="Y814" s="21"/>
      <c r="Z814" s="21"/>
      <c r="AA814" s="21"/>
      <c r="AB814" s="21"/>
      <c r="AC814" s="21"/>
      <c r="AD814" s="21"/>
      <c r="AE814" s="21"/>
      <c r="AF814" s="21"/>
      <c r="AG814" s="21"/>
      <c r="AH814" s="21"/>
      <c r="AI814" s="21"/>
    </row>
    <row r="815" spans="1:35">
      <c r="A815" s="41" t="s">
        <v>109</v>
      </c>
      <c r="B815" s="41">
        <v>2023</v>
      </c>
      <c r="C815" s="39" t="s">
        <v>644</v>
      </c>
      <c r="D815" s="44" t="s">
        <v>153</v>
      </c>
      <c r="E815" s="65" t="s">
        <v>1402</v>
      </c>
      <c r="F815" s="43" t="s">
        <v>2010</v>
      </c>
      <c r="G815" s="41" t="s">
        <v>1874</v>
      </c>
      <c r="H815" s="44" t="s">
        <v>14</v>
      </c>
      <c r="I815" s="39" t="s">
        <v>473</v>
      </c>
      <c r="J815" s="41" t="s">
        <v>197</v>
      </c>
      <c r="K815" s="39" t="s">
        <v>804</v>
      </c>
      <c r="L815" s="45" t="s">
        <v>1871</v>
      </c>
      <c r="M815" s="44" t="s">
        <v>1872</v>
      </c>
      <c r="N815" s="44" t="s">
        <v>859</v>
      </c>
      <c r="O815" s="41"/>
      <c r="P815" s="151">
        <v>10</v>
      </c>
      <c r="Q815" s="151">
        <v>7</v>
      </c>
      <c r="R815" s="158" t="str">
        <f t="shared" si="32"/>
        <v>N/A</v>
      </c>
      <c r="S815" s="106" t="str">
        <f t="shared" si="33"/>
        <v>N/A</v>
      </c>
      <c r="T815" s="160"/>
      <c r="U815" s="21"/>
      <c r="V815" s="21"/>
      <c r="W815" s="21"/>
      <c r="X815" s="21"/>
      <c r="Y815" s="21"/>
      <c r="Z815" s="21"/>
      <c r="AA815" s="21"/>
      <c r="AB815" s="21"/>
      <c r="AC815" s="21"/>
      <c r="AD815" s="21"/>
      <c r="AE815" s="21"/>
      <c r="AF815" s="21"/>
      <c r="AG815" s="21"/>
      <c r="AH815" s="21"/>
      <c r="AI815" s="21"/>
    </row>
    <row r="816" spans="1:35">
      <c r="A816" s="41" t="s">
        <v>109</v>
      </c>
      <c r="B816" s="41">
        <v>2023</v>
      </c>
      <c r="C816" s="39" t="s">
        <v>644</v>
      </c>
      <c r="D816" s="44" t="s">
        <v>153</v>
      </c>
      <c r="E816" s="65" t="s">
        <v>1402</v>
      </c>
      <c r="F816" s="43" t="s">
        <v>2010</v>
      </c>
      <c r="G816" s="41" t="s">
        <v>301</v>
      </c>
      <c r="H816" s="44" t="s">
        <v>14</v>
      </c>
      <c r="I816" s="39" t="s">
        <v>473</v>
      </c>
      <c r="J816" s="41" t="s">
        <v>197</v>
      </c>
      <c r="K816" s="39" t="s">
        <v>804</v>
      </c>
      <c r="L816" s="45" t="s">
        <v>1871</v>
      </c>
      <c r="M816" s="44" t="s">
        <v>1872</v>
      </c>
      <c r="N816" s="44" t="s">
        <v>859</v>
      </c>
      <c r="O816" s="41"/>
      <c r="P816" s="151">
        <v>10</v>
      </c>
      <c r="Q816" s="151">
        <v>7</v>
      </c>
      <c r="R816" s="158" t="str">
        <f t="shared" si="32"/>
        <v>N/A</v>
      </c>
      <c r="S816" s="106" t="str">
        <f t="shared" si="33"/>
        <v>N/A</v>
      </c>
      <c r="T816" s="160"/>
      <c r="U816" s="21"/>
      <c r="V816" s="21"/>
      <c r="W816" s="21"/>
      <c r="X816" s="21"/>
      <c r="Y816" s="21"/>
      <c r="Z816" s="21"/>
      <c r="AA816" s="21"/>
      <c r="AB816" s="21"/>
      <c r="AC816" s="21"/>
      <c r="AD816" s="21"/>
      <c r="AE816" s="21"/>
      <c r="AF816" s="21"/>
      <c r="AG816" s="21"/>
      <c r="AH816" s="21"/>
      <c r="AI816" s="21"/>
    </row>
    <row r="817" spans="1:35">
      <c r="A817" s="41" t="s">
        <v>109</v>
      </c>
      <c r="B817" s="41">
        <v>2023</v>
      </c>
      <c r="C817" s="39" t="s">
        <v>644</v>
      </c>
      <c r="D817" s="44" t="s">
        <v>153</v>
      </c>
      <c r="E817" s="65" t="s">
        <v>1402</v>
      </c>
      <c r="F817" s="43" t="s">
        <v>2010</v>
      </c>
      <c r="G817" s="41" t="s">
        <v>299</v>
      </c>
      <c r="H817" s="44" t="s">
        <v>14</v>
      </c>
      <c r="I817" s="39" t="s">
        <v>473</v>
      </c>
      <c r="J817" s="41" t="s">
        <v>197</v>
      </c>
      <c r="K817" s="39" t="s">
        <v>804</v>
      </c>
      <c r="L817" s="45" t="s">
        <v>1871</v>
      </c>
      <c r="M817" s="44" t="s">
        <v>1872</v>
      </c>
      <c r="N817" s="44" t="s">
        <v>859</v>
      </c>
      <c r="O817" s="41"/>
      <c r="P817" s="151">
        <v>10</v>
      </c>
      <c r="Q817" s="151">
        <v>7</v>
      </c>
      <c r="R817" s="158" t="str">
        <f t="shared" si="32"/>
        <v>N/A</v>
      </c>
      <c r="S817" s="106" t="str">
        <f t="shared" si="33"/>
        <v>N/A</v>
      </c>
      <c r="T817" s="160"/>
      <c r="U817" s="21"/>
      <c r="V817" s="21"/>
      <c r="W817" s="21"/>
      <c r="X817" s="21"/>
      <c r="Y817" s="21"/>
      <c r="Z817" s="21"/>
      <c r="AA817" s="21"/>
      <c r="AB817" s="21"/>
      <c r="AC817" s="21"/>
      <c r="AD817" s="21"/>
      <c r="AE817" s="21"/>
      <c r="AF817" s="21"/>
      <c r="AG817" s="21"/>
      <c r="AH817" s="21"/>
      <c r="AI817" s="21"/>
    </row>
    <row r="818" spans="1:35">
      <c r="A818" s="41" t="s">
        <v>109</v>
      </c>
      <c r="B818" s="41">
        <v>2023</v>
      </c>
      <c r="C818" s="39" t="s">
        <v>644</v>
      </c>
      <c r="D818" s="44" t="s">
        <v>153</v>
      </c>
      <c r="E818" s="65" t="s">
        <v>1413</v>
      </c>
      <c r="F818" s="43" t="s">
        <v>2005</v>
      </c>
      <c r="G818" s="41" t="s">
        <v>1874</v>
      </c>
      <c r="H818" s="44" t="s">
        <v>14</v>
      </c>
      <c r="I818" s="39" t="s">
        <v>473</v>
      </c>
      <c r="J818" s="41" t="s">
        <v>197</v>
      </c>
      <c r="K818" s="39" t="s">
        <v>804</v>
      </c>
      <c r="L818" s="45" t="s">
        <v>1871</v>
      </c>
      <c r="M818" s="44" t="s">
        <v>1872</v>
      </c>
      <c r="N818" s="44" t="s">
        <v>859</v>
      </c>
      <c r="O818" s="41"/>
      <c r="P818" s="151">
        <v>661</v>
      </c>
      <c r="Q818" s="151">
        <v>25</v>
      </c>
      <c r="R818" s="158" t="str">
        <f t="shared" si="32"/>
        <v>N/A</v>
      </c>
      <c r="S818" s="106" t="str">
        <f t="shared" si="33"/>
        <v>N/A</v>
      </c>
      <c r="T818" s="160"/>
      <c r="U818" s="21"/>
      <c r="V818" s="21"/>
      <c r="W818" s="21"/>
      <c r="X818" s="21"/>
      <c r="Y818" s="21"/>
      <c r="Z818" s="21"/>
      <c r="AA818" s="21"/>
      <c r="AB818" s="21"/>
      <c r="AC818" s="21"/>
      <c r="AD818" s="21"/>
      <c r="AE818" s="21"/>
      <c r="AF818" s="21"/>
      <c r="AG818" s="21"/>
      <c r="AH818" s="21"/>
      <c r="AI818" s="21"/>
    </row>
    <row r="819" spans="1:35">
      <c r="A819" s="41" t="s">
        <v>109</v>
      </c>
      <c r="B819" s="41">
        <v>2023</v>
      </c>
      <c r="C819" s="39" t="s">
        <v>644</v>
      </c>
      <c r="D819" s="44" t="s">
        <v>153</v>
      </c>
      <c r="E819" s="65" t="s">
        <v>1413</v>
      </c>
      <c r="F819" s="43" t="s">
        <v>2005</v>
      </c>
      <c r="G819" s="41" t="s">
        <v>301</v>
      </c>
      <c r="H819" s="44" t="s">
        <v>14</v>
      </c>
      <c r="I819" s="39" t="s">
        <v>473</v>
      </c>
      <c r="J819" s="41" t="s">
        <v>197</v>
      </c>
      <c r="K819" s="39" t="s">
        <v>804</v>
      </c>
      <c r="L819" s="45" t="s">
        <v>1871</v>
      </c>
      <c r="M819" s="44" t="s">
        <v>1872</v>
      </c>
      <c r="N819" s="44" t="s">
        <v>859</v>
      </c>
      <c r="O819" s="41"/>
      <c r="P819" s="151">
        <v>661</v>
      </c>
      <c r="Q819" s="151">
        <v>25</v>
      </c>
      <c r="R819" s="158" t="str">
        <f t="shared" si="32"/>
        <v>N/A</v>
      </c>
      <c r="S819" s="106" t="str">
        <f t="shared" si="33"/>
        <v>N/A</v>
      </c>
      <c r="T819" s="160"/>
      <c r="U819" s="21"/>
      <c r="V819" s="21"/>
      <c r="W819" s="21"/>
      <c r="X819" s="21"/>
      <c r="Y819" s="21"/>
      <c r="Z819" s="21"/>
      <c r="AA819" s="21"/>
      <c r="AB819" s="21"/>
      <c r="AC819" s="21"/>
      <c r="AD819" s="21"/>
      <c r="AE819" s="21"/>
      <c r="AF819" s="21"/>
      <c r="AG819" s="21"/>
      <c r="AH819" s="21"/>
      <c r="AI819" s="21"/>
    </row>
    <row r="820" spans="1:35">
      <c r="A820" s="41" t="s">
        <v>109</v>
      </c>
      <c r="B820" s="41">
        <v>2023</v>
      </c>
      <c r="C820" s="39" t="s">
        <v>644</v>
      </c>
      <c r="D820" s="44" t="s">
        <v>153</v>
      </c>
      <c r="E820" s="65" t="s">
        <v>1413</v>
      </c>
      <c r="F820" s="43" t="s">
        <v>2005</v>
      </c>
      <c r="G820" s="41" t="s">
        <v>299</v>
      </c>
      <c r="H820" s="44" t="s">
        <v>14</v>
      </c>
      <c r="I820" s="39" t="s">
        <v>473</v>
      </c>
      <c r="J820" s="41" t="s">
        <v>197</v>
      </c>
      <c r="K820" s="39" t="s">
        <v>804</v>
      </c>
      <c r="L820" s="45" t="s">
        <v>1871</v>
      </c>
      <c r="M820" s="44" t="s">
        <v>1872</v>
      </c>
      <c r="N820" s="44" t="s">
        <v>859</v>
      </c>
      <c r="O820" s="41"/>
      <c r="P820" s="151">
        <v>661</v>
      </c>
      <c r="Q820" s="151">
        <v>25</v>
      </c>
      <c r="R820" s="158" t="str">
        <f t="shared" si="32"/>
        <v>N/A</v>
      </c>
      <c r="S820" s="106" t="str">
        <f t="shared" si="33"/>
        <v>N/A</v>
      </c>
      <c r="T820" s="160"/>
      <c r="U820" s="21"/>
      <c r="V820" s="21"/>
      <c r="W820" s="21"/>
      <c r="X820" s="21"/>
      <c r="Y820" s="21"/>
      <c r="Z820" s="21"/>
      <c r="AA820" s="21"/>
      <c r="AB820" s="21"/>
      <c r="AC820" s="21"/>
      <c r="AD820" s="21"/>
      <c r="AE820" s="21"/>
      <c r="AF820" s="21"/>
      <c r="AG820" s="21"/>
      <c r="AH820" s="21"/>
      <c r="AI820" s="21"/>
    </row>
    <row r="821" spans="1:35">
      <c r="A821" s="41" t="s">
        <v>109</v>
      </c>
      <c r="B821" s="41">
        <v>2023</v>
      </c>
      <c r="C821" s="39" t="s">
        <v>644</v>
      </c>
      <c r="D821" s="44" t="s">
        <v>153</v>
      </c>
      <c r="E821" s="65" t="s">
        <v>1413</v>
      </c>
      <c r="F821" s="43" t="s">
        <v>2008</v>
      </c>
      <c r="G821" s="41" t="s">
        <v>1874</v>
      </c>
      <c r="H821" s="44" t="s">
        <v>14</v>
      </c>
      <c r="I821" s="39" t="s">
        <v>473</v>
      </c>
      <c r="J821" s="41" t="s">
        <v>197</v>
      </c>
      <c r="K821" s="39" t="s">
        <v>804</v>
      </c>
      <c r="L821" s="45" t="s">
        <v>1871</v>
      </c>
      <c r="M821" s="44" t="s">
        <v>1872</v>
      </c>
      <c r="N821" s="44" t="s">
        <v>859</v>
      </c>
      <c r="O821" s="41"/>
      <c r="P821" s="151">
        <v>261</v>
      </c>
      <c r="Q821" s="151">
        <v>7</v>
      </c>
      <c r="R821" s="158" t="str">
        <f t="shared" si="32"/>
        <v>N/A</v>
      </c>
      <c r="S821" s="106" t="str">
        <f t="shared" si="33"/>
        <v>N/A</v>
      </c>
      <c r="T821" s="160"/>
      <c r="U821" s="21"/>
      <c r="V821" s="21"/>
      <c r="W821" s="21"/>
      <c r="X821" s="21"/>
      <c r="Y821" s="21"/>
      <c r="Z821" s="21"/>
      <c r="AA821" s="21"/>
      <c r="AB821" s="21"/>
      <c r="AC821" s="21"/>
      <c r="AD821" s="21"/>
      <c r="AE821" s="21"/>
      <c r="AF821" s="21"/>
      <c r="AG821" s="21"/>
      <c r="AH821" s="21"/>
      <c r="AI821" s="21"/>
    </row>
    <row r="822" spans="1:35">
      <c r="A822" s="41" t="s">
        <v>109</v>
      </c>
      <c r="B822" s="41">
        <v>2023</v>
      </c>
      <c r="C822" s="39" t="s">
        <v>644</v>
      </c>
      <c r="D822" s="44" t="s">
        <v>153</v>
      </c>
      <c r="E822" s="65" t="s">
        <v>1413</v>
      </c>
      <c r="F822" s="43" t="s">
        <v>2008</v>
      </c>
      <c r="G822" s="41" t="s">
        <v>301</v>
      </c>
      <c r="H822" s="44" t="s">
        <v>14</v>
      </c>
      <c r="I822" s="39" t="s">
        <v>473</v>
      </c>
      <c r="J822" s="41" t="s">
        <v>197</v>
      </c>
      <c r="K822" s="39" t="s">
        <v>804</v>
      </c>
      <c r="L822" s="45" t="s">
        <v>1871</v>
      </c>
      <c r="M822" s="44" t="s">
        <v>1872</v>
      </c>
      <c r="N822" s="44" t="s">
        <v>859</v>
      </c>
      <c r="O822" s="41"/>
      <c r="P822" s="151">
        <v>261</v>
      </c>
      <c r="Q822" s="151">
        <v>7</v>
      </c>
      <c r="R822" s="158" t="str">
        <f t="shared" si="32"/>
        <v>N/A</v>
      </c>
      <c r="S822" s="106" t="str">
        <f t="shared" si="33"/>
        <v>N/A</v>
      </c>
      <c r="T822" s="160"/>
      <c r="U822" s="21"/>
      <c r="V822" s="21"/>
      <c r="W822" s="21"/>
      <c r="X822" s="21"/>
      <c r="Y822" s="21"/>
      <c r="Z822" s="21"/>
      <c r="AA822" s="21"/>
      <c r="AB822" s="21"/>
      <c r="AC822" s="21"/>
      <c r="AD822" s="21"/>
      <c r="AE822" s="21"/>
      <c r="AF822" s="21"/>
      <c r="AG822" s="21"/>
      <c r="AH822" s="21"/>
      <c r="AI822" s="21"/>
    </row>
    <row r="823" spans="1:35">
      <c r="A823" s="41" t="s">
        <v>109</v>
      </c>
      <c r="B823" s="41">
        <v>2023</v>
      </c>
      <c r="C823" s="39" t="s">
        <v>644</v>
      </c>
      <c r="D823" s="44" t="s">
        <v>153</v>
      </c>
      <c r="E823" s="65" t="s">
        <v>1413</v>
      </c>
      <c r="F823" s="43" t="s">
        <v>2008</v>
      </c>
      <c r="G823" s="41" t="s">
        <v>299</v>
      </c>
      <c r="H823" s="44" t="s">
        <v>14</v>
      </c>
      <c r="I823" s="39" t="s">
        <v>473</v>
      </c>
      <c r="J823" s="41" t="s">
        <v>197</v>
      </c>
      <c r="K823" s="39" t="s">
        <v>804</v>
      </c>
      <c r="L823" s="45" t="s">
        <v>1871</v>
      </c>
      <c r="M823" s="44" t="s">
        <v>1872</v>
      </c>
      <c r="N823" s="44" t="s">
        <v>859</v>
      </c>
      <c r="O823" s="41"/>
      <c r="P823" s="151">
        <v>261</v>
      </c>
      <c r="Q823" s="151">
        <v>7</v>
      </c>
      <c r="R823" s="158" t="str">
        <f t="shared" si="32"/>
        <v>N/A</v>
      </c>
      <c r="S823" s="106" t="str">
        <f t="shared" si="33"/>
        <v>N/A</v>
      </c>
      <c r="T823" s="160"/>
      <c r="U823" s="21"/>
      <c r="V823" s="21"/>
      <c r="W823" s="21"/>
      <c r="X823" s="21"/>
      <c r="Y823" s="21"/>
      <c r="Z823" s="21"/>
      <c r="AA823" s="21"/>
      <c r="AB823" s="21"/>
      <c r="AC823" s="21"/>
      <c r="AD823" s="21"/>
      <c r="AE823" s="21"/>
      <c r="AF823" s="21"/>
      <c r="AG823" s="21"/>
      <c r="AH823" s="21"/>
      <c r="AI823" s="21"/>
    </row>
    <row r="824" spans="1:35">
      <c r="A824" s="41" t="s">
        <v>109</v>
      </c>
      <c r="B824" s="41">
        <v>2023</v>
      </c>
      <c r="C824" s="39" t="s">
        <v>644</v>
      </c>
      <c r="D824" s="44" t="s">
        <v>153</v>
      </c>
      <c r="E824" s="65" t="s">
        <v>1413</v>
      </c>
      <c r="F824" s="43" t="s">
        <v>2009</v>
      </c>
      <c r="G824" s="41" t="s">
        <v>1874</v>
      </c>
      <c r="H824" s="44" t="s">
        <v>14</v>
      </c>
      <c r="I824" s="39" t="s">
        <v>473</v>
      </c>
      <c r="J824" s="41" t="s">
        <v>197</v>
      </c>
      <c r="K824" s="39" t="s">
        <v>804</v>
      </c>
      <c r="L824" s="45" t="s">
        <v>1871</v>
      </c>
      <c r="M824" s="44" t="s">
        <v>1872</v>
      </c>
      <c r="N824" s="44" t="s">
        <v>859</v>
      </c>
      <c r="O824" s="41"/>
      <c r="P824" s="151">
        <v>1946</v>
      </c>
      <c r="Q824" s="151">
        <v>39</v>
      </c>
      <c r="R824" s="158" t="str">
        <f t="shared" si="32"/>
        <v>N/A</v>
      </c>
      <c r="S824" s="106" t="str">
        <f t="shared" si="33"/>
        <v>N/A</v>
      </c>
      <c r="T824" s="160"/>
      <c r="U824" s="21"/>
      <c r="V824" s="21"/>
      <c r="W824" s="21"/>
      <c r="X824" s="21"/>
      <c r="Y824" s="21"/>
      <c r="Z824" s="21"/>
      <c r="AA824" s="21"/>
      <c r="AB824" s="21"/>
      <c r="AC824" s="21"/>
      <c r="AD824" s="21"/>
      <c r="AE824" s="21"/>
      <c r="AF824" s="21"/>
      <c r="AG824" s="21"/>
      <c r="AH824" s="21"/>
      <c r="AI824" s="21"/>
    </row>
    <row r="825" spans="1:35">
      <c r="A825" s="41" t="s">
        <v>109</v>
      </c>
      <c r="B825" s="41">
        <v>2023</v>
      </c>
      <c r="C825" s="39" t="s">
        <v>644</v>
      </c>
      <c r="D825" s="44" t="s">
        <v>153</v>
      </c>
      <c r="E825" s="65" t="s">
        <v>1413</v>
      </c>
      <c r="F825" s="43" t="s">
        <v>2009</v>
      </c>
      <c r="G825" s="41" t="s">
        <v>301</v>
      </c>
      <c r="H825" s="44" t="s">
        <v>14</v>
      </c>
      <c r="I825" s="39" t="s">
        <v>473</v>
      </c>
      <c r="J825" s="41" t="s">
        <v>197</v>
      </c>
      <c r="K825" s="39" t="s">
        <v>804</v>
      </c>
      <c r="L825" s="45" t="s">
        <v>1871</v>
      </c>
      <c r="M825" s="44" t="s">
        <v>1872</v>
      </c>
      <c r="N825" s="44" t="s">
        <v>859</v>
      </c>
      <c r="O825" s="41"/>
      <c r="P825" s="151">
        <v>1946</v>
      </c>
      <c r="Q825" s="151">
        <v>39</v>
      </c>
      <c r="R825" s="158" t="str">
        <f t="shared" si="32"/>
        <v>N/A</v>
      </c>
      <c r="S825" s="106" t="str">
        <f t="shared" si="33"/>
        <v>N/A</v>
      </c>
      <c r="T825" s="160"/>
      <c r="U825" s="21"/>
      <c r="V825" s="21"/>
      <c r="W825" s="21"/>
      <c r="X825" s="21"/>
      <c r="Y825" s="21"/>
      <c r="Z825" s="21"/>
      <c r="AA825" s="21"/>
      <c r="AB825" s="21"/>
      <c r="AC825" s="21"/>
      <c r="AD825" s="21"/>
      <c r="AE825" s="21"/>
      <c r="AF825" s="21"/>
      <c r="AG825" s="21"/>
      <c r="AH825" s="21"/>
      <c r="AI825" s="21"/>
    </row>
    <row r="826" spans="1:35">
      <c r="A826" s="41" t="s">
        <v>109</v>
      </c>
      <c r="B826" s="41">
        <v>2023</v>
      </c>
      <c r="C826" s="39" t="s">
        <v>644</v>
      </c>
      <c r="D826" s="44" t="s">
        <v>153</v>
      </c>
      <c r="E826" s="65" t="s">
        <v>1413</v>
      </c>
      <c r="F826" s="43" t="s">
        <v>2009</v>
      </c>
      <c r="G826" s="41" t="s">
        <v>299</v>
      </c>
      <c r="H826" s="44" t="s">
        <v>14</v>
      </c>
      <c r="I826" s="39" t="s">
        <v>473</v>
      </c>
      <c r="J826" s="41" t="s">
        <v>197</v>
      </c>
      <c r="K826" s="39" t="s">
        <v>804</v>
      </c>
      <c r="L826" s="45" t="s">
        <v>1871</v>
      </c>
      <c r="M826" s="44" t="s">
        <v>1872</v>
      </c>
      <c r="N826" s="44" t="s">
        <v>859</v>
      </c>
      <c r="O826" s="41"/>
      <c r="P826" s="151">
        <v>1946</v>
      </c>
      <c r="Q826" s="151">
        <v>39</v>
      </c>
      <c r="R826" s="158" t="str">
        <f t="shared" si="32"/>
        <v>N/A</v>
      </c>
      <c r="S826" s="106" t="str">
        <f t="shared" si="33"/>
        <v>N/A</v>
      </c>
      <c r="T826" s="160"/>
      <c r="U826" s="21"/>
      <c r="V826" s="21"/>
      <c r="W826" s="21"/>
      <c r="X826" s="21"/>
      <c r="Y826" s="21"/>
      <c r="Z826" s="21"/>
      <c r="AA826" s="21"/>
      <c r="AB826" s="21"/>
      <c r="AC826" s="21"/>
      <c r="AD826" s="21"/>
      <c r="AE826" s="21"/>
      <c r="AF826" s="21"/>
      <c r="AG826" s="21"/>
      <c r="AH826" s="21"/>
      <c r="AI826" s="21"/>
    </row>
    <row r="827" spans="1:35">
      <c r="A827" s="41" t="s">
        <v>109</v>
      </c>
      <c r="B827" s="41">
        <v>2023</v>
      </c>
      <c r="C827" s="39" t="s">
        <v>644</v>
      </c>
      <c r="D827" s="44" t="s">
        <v>153</v>
      </c>
      <c r="E827" s="65" t="s">
        <v>1413</v>
      </c>
      <c r="F827" s="43" t="s">
        <v>2010</v>
      </c>
      <c r="G827" s="41" t="s">
        <v>1874</v>
      </c>
      <c r="H827" s="44" t="s">
        <v>14</v>
      </c>
      <c r="I827" s="39" t="s">
        <v>473</v>
      </c>
      <c r="J827" s="41" t="s">
        <v>197</v>
      </c>
      <c r="K827" s="39" t="s">
        <v>804</v>
      </c>
      <c r="L827" s="45" t="s">
        <v>1871</v>
      </c>
      <c r="M827" s="44" t="s">
        <v>1872</v>
      </c>
      <c r="N827" s="44" t="s">
        <v>859</v>
      </c>
      <c r="O827" s="41"/>
      <c r="P827" s="151">
        <v>610</v>
      </c>
      <c r="Q827" s="151">
        <v>22</v>
      </c>
      <c r="R827" s="158" t="str">
        <f t="shared" si="32"/>
        <v>N/A</v>
      </c>
      <c r="S827" s="106" t="str">
        <f t="shared" si="33"/>
        <v>N/A</v>
      </c>
      <c r="T827" s="160"/>
      <c r="U827" s="21"/>
      <c r="V827" s="21"/>
      <c r="W827" s="21"/>
      <c r="X827" s="21"/>
      <c r="Y827" s="21"/>
      <c r="Z827" s="21"/>
      <c r="AA827" s="21"/>
      <c r="AB827" s="21"/>
      <c r="AC827" s="21"/>
      <c r="AD827" s="21"/>
      <c r="AE827" s="21"/>
      <c r="AF827" s="21"/>
      <c r="AG827" s="21"/>
      <c r="AH827" s="21"/>
      <c r="AI827" s="21"/>
    </row>
    <row r="828" spans="1:35">
      <c r="A828" s="41" t="s">
        <v>109</v>
      </c>
      <c r="B828" s="41">
        <v>2023</v>
      </c>
      <c r="C828" s="39" t="s">
        <v>644</v>
      </c>
      <c r="D828" s="44" t="s">
        <v>153</v>
      </c>
      <c r="E828" s="65" t="s">
        <v>1413</v>
      </c>
      <c r="F828" s="43" t="s">
        <v>2010</v>
      </c>
      <c r="G828" s="41" t="s">
        <v>301</v>
      </c>
      <c r="H828" s="44" t="s">
        <v>14</v>
      </c>
      <c r="I828" s="39" t="s">
        <v>473</v>
      </c>
      <c r="J828" s="41" t="s">
        <v>197</v>
      </c>
      <c r="K828" s="39" t="s">
        <v>804</v>
      </c>
      <c r="L828" s="45" t="s">
        <v>1871</v>
      </c>
      <c r="M828" s="44" t="s">
        <v>1872</v>
      </c>
      <c r="N828" s="44" t="s">
        <v>859</v>
      </c>
      <c r="O828" s="41"/>
      <c r="P828" s="151">
        <v>610</v>
      </c>
      <c r="Q828" s="151">
        <v>22</v>
      </c>
      <c r="R828" s="158" t="str">
        <f t="shared" si="32"/>
        <v>N/A</v>
      </c>
      <c r="S828" s="106" t="str">
        <f t="shared" si="33"/>
        <v>N/A</v>
      </c>
      <c r="T828" s="160"/>
      <c r="U828" s="21"/>
      <c r="V828" s="21"/>
      <c r="W828" s="21"/>
      <c r="X828" s="21"/>
      <c r="Y828" s="21"/>
      <c r="Z828" s="21"/>
      <c r="AA828" s="21"/>
      <c r="AB828" s="21"/>
      <c r="AC828" s="21"/>
      <c r="AD828" s="21"/>
      <c r="AE828" s="21"/>
      <c r="AF828" s="21"/>
      <c r="AG828" s="21"/>
      <c r="AH828" s="21"/>
      <c r="AI828" s="21"/>
    </row>
    <row r="829" spans="1:35">
      <c r="A829" s="41" t="s">
        <v>109</v>
      </c>
      <c r="B829" s="41">
        <v>2023</v>
      </c>
      <c r="C829" s="39" t="s">
        <v>644</v>
      </c>
      <c r="D829" s="44" t="s">
        <v>153</v>
      </c>
      <c r="E829" s="65" t="s">
        <v>1413</v>
      </c>
      <c r="F829" s="43" t="s">
        <v>2010</v>
      </c>
      <c r="G829" s="41" t="s">
        <v>299</v>
      </c>
      <c r="H829" s="44" t="s">
        <v>14</v>
      </c>
      <c r="I829" s="39" t="s">
        <v>473</v>
      </c>
      <c r="J829" s="41" t="s">
        <v>197</v>
      </c>
      <c r="K829" s="39" t="s">
        <v>804</v>
      </c>
      <c r="L829" s="45" t="s">
        <v>1871</v>
      </c>
      <c r="M829" s="44" t="s">
        <v>1872</v>
      </c>
      <c r="N829" s="44" t="s">
        <v>859</v>
      </c>
      <c r="O829" s="41"/>
      <c r="P829" s="151">
        <v>610</v>
      </c>
      <c r="Q829" s="151">
        <v>22</v>
      </c>
      <c r="R829" s="158" t="str">
        <f t="shared" si="32"/>
        <v>N/A</v>
      </c>
      <c r="S829" s="106" t="str">
        <f t="shared" si="33"/>
        <v>N/A</v>
      </c>
      <c r="T829" s="160"/>
      <c r="U829" s="21"/>
      <c r="V829" s="21"/>
      <c r="W829" s="21"/>
      <c r="X829" s="21"/>
      <c r="Y829" s="21"/>
      <c r="Z829" s="21"/>
      <c r="AA829" s="21"/>
      <c r="AB829" s="21"/>
      <c r="AC829" s="21"/>
      <c r="AD829" s="21"/>
      <c r="AE829" s="21"/>
      <c r="AF829" s="21"/>
      <c r="AG829" s="21"/>
      <c r="AH829" s="21"/>
      <c r="AI829" s="21"/>
    </row>
    <row r="830" spans="1:35">
      <c r="A830" s="41" t="s">
        <v>109</v>
      </c>
      <c r="B830" s="41">
        <v>2023</v>
      </c>
      <c r="C830" s="39" t="s">
        <v>644</v>
      </c>
      <c r="D830" s="44" t="s">
        <v>153</v>
      </c>
      <c r="E830" s="65" t="s">
        <v>1419</v>
      </c>
      <c r="F830" s="43" t="s">
        <v>2005</v>
      </c>
      <c r="G830" s="41" t="s">
        <v>1874</v>
      </c>
      <c r="H830" s="44" t="s">
        <v>14</v>
      </c>
      <c r="I830" s="39" t="s">
        <v>473</v>
      </c>
      <c r="J830" s="41" t="s">
        <v>197</v>
      </c>
      <c r="K830" s="39" t="s">
        <v>804</v>
      </c>
      <c r="L830" s="45" t="s">
        <v>1871</v>
      </c>
      <c r="M830" s="44" t="s">
        <v>1872</v>
      </c>
      <c r="N830" s="44" t="s">
        <v>859</v>
      </c>
      <c r="O830" s="41"/>
      <c r="P830" s="151">
        <v>0</v>
      </c>
      <c r="Q830" s="151">
        <v>0</v>
      </c>
      <c r="R830" s="158" t="str">
        <f t="shared" si="32"/>
        <v>N/A</v>
      </c>
      <c r="S830" s="106" t="str">
        <f t="shared" si="33"/>
        <v>N/A</v>
      </c>
      <c r="T830" s="160" t="s">
        <v>2019</v>
      </c>
      <c r="U830" s="21"/>
      <c r="V830" s="21"/>
      <c r="W830" s="21"/>
      <c r="X830" s="21"/>
      <c r="Y830" s="21"/>
      <c r="Z830" s="21"/>
      <c r="AA830" s="21"/>
      <c r="AB830" s="21"/>
      <c r="AC830" s="21"/>
      <c r="AD830" s="21"/>
      <c r="AE830" s="21"/>
      <c r="AF830" s="21"/>
      <c r="AG830" s="21"/>
      <c r="AH830" s="21"/>
      <c r="AI830" s="21"/>
    </row>
    <row r="831" spans="1:35">
      <c r="A831" s="41" t="s">
        <v>109</v>
      </c>
      <c r="B831" s="41">
        <v>2023</v>
      </c>
      <c r="C831" s="39" t="s">
        <v>644</v>
      </c>
      <c r="D831" s="44" t="s">
        <v>153</v>
      </c>
      <c r="E831" s="65" t="s">
        <v>1419</v>
      </c>
      <c r="F831" s="43" t="s">
        <v>2005</v>
      </c>
      <c r="G831" s="41" t="s">
        <v>301</v>
      </c>
      <c r="H831" s="44" t="s">
        <v>14</v>
      </c>
      <c r="I831" s="39" t="s">
        <v>473</v>
      </c>
      <c r="J831" s="41" t="s">
        <v>197</v>
      </c>
      <c r="K831" s="39" t="s">
        <v>804</v>
      </c>
      <c r="L831" s="45" t="s">
        <v>1871</v>
      </c>
      <c r="M831" s="44" t="s">
        <v>1872</v>
      </c>
      <c r="N831" s="44" t="s">
        <v>859</v>
      </c>
      <c r="O831" s="41"/>
      <c r="P831" s="151">
        <v>0</v>
      </c>
      <c r="Q831" s="151">
        <v>0</v>
      </c>
      <c r="R831" s="158" t="str">
        <f t="shared" si="32"/>
        <v>N/A</v>
      </c>
      <c r="S831" s="106" t="str">
        <f t="shared" si="33"/>
        <v>N/A</v>
      </c>
      <c r="T831" s="160" t="s">
        <v>2019</v>
      </c>
      <c r="U831" s="21"/>
      <c r="V831" s="21"/>
      <c r="W831" s="21"/>
      <c r="X831" s="21"/>
      <c r="Y831" s="21"/>
      <c r="Z831" s="21"/>
      <c r="AA831" s="21"/>
      <c r="AB831" s="21"/>
      <c r="AC831" s="21"/>
      <c r="AD831" s="21"/>
      <c r="AE831" s="21"/>
      <c r="AF831" s="21"/>
      <c r="AG831" s="21"/>
      <c r="AH831" s="21"/>
      <c r="AI831" s="21"/>
    </row>
    <row r="832" spans="1:35">
      <c r="A832" s="41" t="s">
        <v>109</v>
      </c>
      <c r="B832" s="41">
        <v>2023</v>
      </c>
      <c r="C832" s="39" t="s">
        <v>644</v>
      </c>
      <c r="D832" s="44" t="s">
        <v>153</v>
      </c>
      <c r="E832" s="65" t="s">
        <v>1419</v>
      </c>
      <c r="F832" s="43" t="s">
        <v>2005</v>
      </c>
      <c r="G832" s="41" t="s">
        <v>299</v>
      </c>
      <c r="H832" s="44" t="s">
        <v>14</v>
      </c>
      <c r="I832" s="39" t="s">
        <v>473</v>
      </c>
      <c r="J832" s="41" t="s">
        <v>197</v>
      </c>
      <c r="K832" s="39" t="s">
        <v>804</v>
      </c>
      <c r="L832" s="45" t="s">
        <v>1871</v>
      </c>
      <c r="M832" s="44" t="s">
        <v>1872</v>
      </c>
      <c r="N832" s="44" t="s">
        <v>859</v>
      </c>
      <c r="O832" s="41"/>
      <c r="P832" s="151">
        <v>0</v>
      </c>
      <c r="Q832" s="151">
        <v>0</v>
      </c>
      <c r="R832" s="158" t="str">
        <f t="shared" si="32"/>
        <v>N/A</v>
      </c>
      <c r="S832" s="106" t="str">
        <f t="shared" si="33"/>
        <v>N/A</v>
      </c>
      <c r="T832" s="160" t="s">
        <v>2019</v>
      </c>
      <c r="U832" s="21"/>
      <c r="V832" s="21"/>
      <c r="W832" s="21"/>
      <c r="X832" s="21"/>
      <c r="Y832" s="21"/>
      <c r="Z832" s="21"/>
      <c r="AA832" s="21"/>
      <c r="AB832" s="21"/>
      <c r="AC832" s="21"/>
      <c r="AD832" s="21"/>
      <c r="AE832" s="21"/>
      <c r="AF832" s="21"/>
      <c r="AG832" s="21"/>
      <c r="AH832" s="21"/>
      <c r="AI832" s="21"/>
    </row>
    <row r="833" spans="1:35">
      <c r="A833" s="41" t="s">
        <v>109</v>
      </c>
      <c r="B833" s="41">
        <v>2023</v>
      </c>
      <c r="C833" s="39" t="s">
        <v>644</v>
      </c>
      <c r="D833" s="44" t="s">
        <v>153</v>
      </c>
      <c r="E833" s="65" t="s">
        <v>1419</v>
      </c>
      <c r="F833" s="43" t="s">
        <v>2008</v>
      </c>
      <c r="G833" s="41" t="s">
        <v>1874</v>
      </c>
      <c r="H833" s="44" t="s">
        <v>14</v>
      </c>
      <c r="I833" s="39" t="s">
        <v>473</v>
      </c>
      <c r="J833" s="41" t="s">
        <v>197</v>
      </c>
      <c r="K833" s="39" t="s">
        <v>804</v>
      </c>
      <c r="L833" s="45" t="s">
        <v>1871</v>
      </c>
      <c r="M833" s="44" t="s">
        <v>1872</v>
      </c>
      <c r="N833" s="44" t="s">
        <v>859</v>
      </c>
      <c r="O833" s="41"/>
      <c r="P833" s="151">
        <v>1</v>
      </c>
      <c r="Q833" s="151">
        <v>1</v>
      </c>
      <c r="R833" s="158" t="str">
        <f t="shared" si="32"/>
        <v>N/A</v>
      </c>
      <c r="S833" s="106" t="str">
        <f t="shared" si="33"/>
        <v>N/A</v>
      </c>
      <c r="T833" s="160"/>
      <c r="U833" s="21"/>
      <c r="V833" s="21"/>
      <c r="W833" s="21"/>
      <c r="X833" s="21"/>
      <c r="Y833" s="21"/>
      <c r="Z833" s="21"/>
      <c r="AA833" s="21"/>
      <c r="AB833" s="21"/>
      <c r="AC833" s="21"/>
      <c r="AD833" s="21"/>
      <c r="AE833" s="21"/>
      <c r="AF833" s="21"/>
      <c r="AG833" s="21"/>
      <c r="AH833" s="21"/>
      <c r="AI833" s="21"/>
    </row>
    <row r="834" spans="1:35">
      <c r="A834" s="41" t="s">
        <v>109</v>
      </c>
      <c r="B834" s="41">
        <v>2023</v>
      </c>
      <c r="C834" s="39" t="s">
        <v>644</v>
      </c>
      <c r="D834" s="44" t="s">
        <v>153</v>
      </c>
      <c r="E834" s="65" t="s">
        <v>1419</v>
      </c>
      <c r="F834" s="43" t="s">
        <v>2008</v>
      </c>
      <c r="G834" s="41" t="s">
        <v>301</v>
      </c>
      <c r="H834" s="44" t="s">
        <v>14</v>
      </c>
      <c r="I834" s="39" t="s">
        <v>473</v>
      </c>
      <c r="J834" s="41" t="s">
        <v>197</v>
      </c>
      <c r="K834" s="39" t="s">
        <v>804</v>
      </c>
      <c r="L834" s="45" t="s">
        <v>1871</v>
      </c>
      <c r="M834" s="44" t="s">
        <v>1872</v>
      </c>
      <c r="N834" s="44" t="s">
        <v>859</v>
      </c>
      <c r="O834" s="41"/>
      <c r="P834" s="151">
        <v>1</v>
      </c>
      <c r="Q834" s="151">
        <v>1</v>
      </c>
      <c r="R834" s="158" t="str">
        <f t="shared" si="32"/>
        <v>N/A</v>
      </c>
      <c r="S834" s="106" t="str">
        <f t="shared" si="33"/>
        <v>N/A</v>
      </c>
      <c r="T834" s="160"/>
      <c r="U834" s="21"/>
      <c r="V834" s="21"/>
      <c r="W834" s="21"/>
      <c r="X834" s="21"/>
      <c r="Y834" s="21"/>
      <c r="Z834" s="21"/>
      <c r="AA834" s="21"/>
      <c r="AB834" s="21"/>
      <c r="AC834" s="21"/>
      <c r="AD834" s="21"/>
      <c r="AE834" s="21"/>
      <c r="AF834" s="21"/>
      <c r="AG834" s="21"/>
      <c r="AH834" s="21"/>
      <c r="AI834" s="21"/>
    </row>
    <row r="835" spans="1:35">
      <c r="A835" s="41" t="s">
        <v>109</v>
      </c>
      <c r="B835" s="41">
        <v>2023</v>
      </c>
      <c r="C835" s="39" t="s">
        <v>644</v>
      </c>
      <c r="D835" s="44" t="s">
        <v>153</v>
      </c>
      <c r="E835" s="65" t="s">
        <v>1419</v>
      </c>
      <c r="F835" s="43" t="s">
        <v>2008</v>
      </c>
      <c r="G835" s="41" t="s">
        <v>299</v>
      </c>
      <c r="H835" s="44" t="s">
        <v>14</v>
      </c>
      <c r="I835" s="39" t="s">
        <v>473</v>
      </c>
      <c r="J835" s="41" t="s">
        <v>197</v>
      </c>
      <c r="K835" s="39" t="s">
        <v>804</v>
      </c>
      <c r="L835" s="45" t="s">
        <v>1871</v>
      </c>
      <c r="M835" s="44" t="s">
        <v>1872</v>
      </c>
      <c r="N835" s="44" t="s">
        <v>859</v>
      </c>
      <c r="O835" s="41"/>
      <c r="P835" s="151">
        <v>1</v>
      </c>
      <c r="Q835" s="151">
        <v>1</v>
      </c>
      <c r="R835" s="158" t="str">
        <f t="shared" si="32"/>
        <v>N/A</v>
      </c>
      <c r="S835" s="106" t="str">
        <f t="shared" si="33"/>
        <v>N/A</v>
      </c>
      <c r="T835" s="160"/>
      <c r="U835" s="21"/>
      <c r="V835" s="21"/>
      <c r="W835" s="21"/>
      <c r="X835" s="21"/>
      <c r="Y835" s="21"/>
      <c r="Z835" s="21"/>
      <c r="AA835" s="21"/>
      <c r="AB835" s="21"/>
      <c r="AC835" s="21"/>
      <c r="AD835" s="21"/>
      <c r="AE835" s="21"/>
      <c r="AF835" s="21"/>
      <c r="AG835" s="21"/>
      <c r="AH835" s="21"/>
      <c r="AI835" s="21"/>
    </row>
    <row r="836" spans="1:35">
      <c r="A836" s="41" t="s">
        <v>109</v>
      </c>
      <c r="B836" s="41">
        <v>2023</v>
      </c>
      <c r="C836" s="39" t="s">
        <v>644</v>
      </c>
      <c r="D836" s="44" t="s">
        <v>153</v>
      </c>
      <c r="E836" s="65" t="s">
        <v>1419</v>
      </c>
      <c r="F836" s="43" t="s">
        <v>2009</v>
      </c>
      <c r="G836" s="41" t="s">
        <v>1874</v>
      </c>
      <c r="H836" s="44" t="s">
        <v>14</v>
      </c>
      <c r="I836" s="39" t="s">
        <v>473</v>
      </c>
      <c r="J836" s="41" t="s">
        <v>197</v>
      </c>
      <c r="K836" s="39" t="s">
        <v>804</v>
      </c>
      <c r="L836" s="45" t="s">
        <v>1871</v>
      </c>
      <c r="M836" s="44" t="s">
        <v>1872</v>
      </c>
      <c r="N836" s="44" t="s">
        <v>859</v>
      </c>
      <c r="O836" s="41"/>
      <c r="P836" s="151">
        <v>0</v>
      </c>
      <c r="Q836" s="151">
        <v>0</v>
      </c>
      <c r="R836" s="158" t="str">
        <f t="shared" si="32"/>
        <v>N/A</v>
      </c>
      <c r="S836" s="106" t="str">
        <f t="shared" si="33"/>
        <v>N/A</v>
      </c>
      <c r="T836" s="160" t="s">
        <v>2019</v>
      </c>
      <c r="U836" s="21"/>
      <c r="V836" s="21"/>
      <c r="W836" s="21"/>
      <c r="X836" s="21"/>
      <c r="Y836" s="21"/>
      <c r="Z836" s="21"/>
      <c r="AA836" s="21"/>
      <c r="AB836" s="21"/>
      <c r="AC836" s="21"/>
      <c r="AD836" s="21"/>
      <c r="AE836" s="21"/>
      <c r="AF836" s="21"/>
      <c r="AG836" s="21"/>
      <c r="AH836" s="21"/>
      <c r="AI836" s="21"/>
    </row>
    <row r="837" spans="1:35">
      <c r="A837" s="41" t="s">
        <v>109</v>
      </c>
      <c r="B837" s="41">
        <v>2023</v>
      </c>
      <c r="C837" s="39" t="s">
        <v>644</v>
      </c>
      <c r="D837" s="44" t="s">
        <v>153</v>
      </c>
      <c r="E837" s="65" t="s">
        <v>1419</v>
      </c>
      <c r="F837" s="43" t="s">
        <v>2009</v>
      </c>
      <c r="G837" s="41" t="s">
        <v>301</v>
      </c>
      <c r="H837" s="44" t="s">
        <v>14</v>
      </c>
      <c r="I837" s="39" t="s">
        <v>473</v>
      </c>
      <c r="J837" s="41" t="s">
        <v>197</v>
      </c>
      <c r="K837" s="39" t="s">
        <v>804</v>
      </c>
      <c r="L837" s="45" t="s">
        <v>1871</v>
      </c>
      <c r="M837" s="44" t="s">
        <v>1872</v>
      </c>
      <c r="N837" s="44" t="s">
        <v>859</v>
      </c>
      <c r="O837" s="41"/>
      <c r="P837" s="151">
        <v>0</v>
      </c>
      <c r="Q837" s="151">
        <v>0</v>
      </c>
      <c r="R837" s="158" t="str">
        <f t="shared" si="32"/>
        <v>N/A</v>
      </c>
      <c r="S837" s="106" t="str">
        <f t="shared" si="33"/>
        <v>N/A</v>
      </c>
      <c r="T837" s="160" t="s">
        <v>2019</v>
      </c>
      <c r="U837" s="21"/>
      <c r="V837" s="21"/>
      <c r="W837" s="21"/>
      <c r="X837" s="21"/>
      <c r="Y837" s="21"/>
      <c r="Z837" s="21"/>
      <c r="AA837" s="21"/>
      <c r="AB837" s="21"/>
      <c r="AC837" s="21"/>
      <c r="AD837" s="21"/>
      <c r="AE837" s="21"/>
      <c r="AF837" s="21"/>
      <c r="AG837" s="21"/>
      <c r="AH837" s="21"/>
      <c r="AI837" s="21"/>
    </row>
    <row r="838" spans="1:35">
      <c r="A838" s="41" t="s">
        <v>109</v>
      </c>
      <c r="B838" s="41">
        <v>2023</v>
      </c>
      <c r="C838" s="39" t="s">
        <v>644</v>
      </c>
      <c r="D838" s="44" t="s">
        <v>153</v>
      </c>
      <c r="E838" s="65" t="s">
        <v>1419</v>
      </c>
      <c r="F838" s="43" t="s">
        <v>2009</v>
      </c>
      <c r="G838" s="41" t="s">
        <v>299</v>
      </c>
      <c r="H838" s="44" t="s">
        <v>14</v>
      </c>
      <c r="I838" s="39" t="s">
        <v>473</v>
      </c>
      <c r="J838" s="41" t="s">
        <v>197</v>
      </c>
      <c r="K838" s="39" t="s">
        <v>804</v>
      </c>
      <c r="L838" s="45" t="s">
        <v>1871</v>
      </c>
      <c r="M838" s="44" t="s">
        <v>1872</v>
      </c>
      <c r="N838" s="44" t="s">
        <v>859</v>
      </c>
      <c r="O838" s="41"/>
      <c r="P838" s="151">
        <v>0</v>
      </c>
      <c r="Q838" s="151">
        <v>0</v>
      </c>
      <c r="R838" s="158" t="str">
        <f t="shared" si="32"/>
        <v>N/A</v>
      </c>
      <c r="S838" s="106" t="str">
        <f t="shared" si="33"/>
        <v>N/A</v>
      </c>
      <c r="T838" s="160" t="s">
        <v>2019</v>
      </c>
      <c r="U838" s="21"/>
      <c r="V838" s="21"/>
      <c r="W838" s="21"/>
      <c r="X838" s="21"/>
      <c r="Y838" s="21"/>
      <c r="Z838" s="21"/>
      <c r="AA838" s="21"/>
      <c r="AB838" s="21"/>
      <c r="AC838" s="21"/>
      <c r="AD838" s="21"/>
      <c r="AE838" s="21"/>
      <c r="AF838" s="21"/>
      <c r="AG838" s="21"/>
      <c r="AH838" s="21"/>
      <c r="AI838" s="21"/>
    </row>
    <row r="839" spans="1:35">
      <c r="A839" s="41" t="s">
        <v>109</v>
      </c>
      <c r="B839" s="41">
        <v>2023</v>
      </c>
      <c r="C839" s="39" t="s">
        <v>644</v>
      </c>
      <c r="D839" s="44" t="s">
        <v>153</v>
      </c>
      <c r="E839" s="65" t="s">
        <v>1419</v>
      </c>
      <c r="F839" s="43" t="s">
        <v>2010</v>
      </c>
      <c r="G839" s="41" t="s">
        <v>1874</v>
      </c>
      <c r="H839" s="44" t="s">
        <v>14</v>
      </c>
      <c r="I839" s="39" t="s">
        <v>473</v>
      </c>
      <c r="J839" s="41" t="s">
        <v>197</v>
      </c>
      <c r="K839" s="39" t="s">
        <v>804</v>
      </c>
      <c r="L839" s="45" t="s">
        <v>1871</v>
      </c>
      <c r="M839" s="44" t="s">
        <v>1872</v>
      </c>
      <c r="N839" s="44" t="s">
        <v>859</v>
      </c>
      <c r="O839" s="41"/>
      <c r="P839" s="151">
        <v>0</v>
      </c>
      <c r="Q839" s="151">
        <v>0</v>
      </c>
      <c r="R839" s="158" t="str">
        <f t="shared" si="32"/>
        <v>N/A</v>
      </c>
      <c r="S839" s="106" t="str">
        <f t="shared" si="33"/>
        <v>N/A</v>
      </c>
      <c r="T839" s="160" t="s">
        <v>2019</v>
      </c>
      <c r="U839" s="21"/>
      <c r="V839" s="21"/>
      <c r="W839" s="21"/>
      <c r="X839" s="21"/>
      <c r="Y839" s="21"/>
      <c r="Z839" s="21"/>
      <c r="AA839" s="21"/>
      <c r="AB839" s="21"/>
      <c r="AC839" s="21"/>
      <c r="AD839" s="21"/>
      <c r="AE839" s="21"/>
      <c r="AF839" s="21"/>
      <c r="AG839" s="21"/>
      <c r="AH839" s="21"/>
      <c r="AI839" s="21"/>
    </row>
    <row r="840" spans="1:35">
      <c r="A840" s="41" t="s">
        <v>109</v>
      </c>
      <c r="B840" s="41">
        <v>2023</v>
      </c>
      <c r="C840" s="39" t="s">
        <v>644</v>
      </c>
      <c r="D840" s="44" t="s">
        <v>153</v>
      </c>
      <c r="E840" s="65" t="s">
        <v>1419</v>
      </c>
      <c r="F840" s="43" t="s">
        <v>2010</v>
      </c>
      <c r="G840" s="41" t="s">
        <v>301</v>
      </c>
      <c r="H840" s="44" t="s">
        <v>14</v>
      </c>
      <c r="I840" s="39" t="s">
        <v>473</v>
      </c>
      <c r="J840" s="41" t="s">
        <v>197</v>
      </c>
      <c r="K840" s="39" t="s">
        <v>804</v>
      </c>
      <c r="L840" s="45" t="s">
        <v>1871</v>
      </c>
      <c r="M840" s="44" t="s">
        <v>1872</v>
      </c>
      <c r="N840" s="44" t="s">
        <v>859</v>
      </c>
      <c r="O840" s="41"/>
      <c r="P840" s="151">
        <v>0</v>
      </c>
      <c r="Q840" s="151">
        <v>0</v>
      </c>
      <c r="R840" s="158" t="str">
        <f t="shared" ref="R840:R903" si="34">IF(M840="N/A","N/A", P840/M840*100)</f>
        <v>N/A</v>
      </c>
      <c r="S840" s="106" t="str">
        <f t="shared" ref="S840:S903" si="35">IF(M840="N/A","N/A",IF(OR(R840&lt;90,R840&gt;150),"X",""))</f>
        <v>N/A</v>
      </c>
      <c r="T840" s="160" t="s">
        <v>2019</v>
      </c>
      <c r="U840" s="21"/>
      <c r="V840" s="21"/>
      <c r="W840" s="21"/>
      <c r="X840" s="21"/>
      <c r="Y840" s="21"/>
      <c r="Z840" s="21"/>
      <c r="AA840" s="21"/>
      <c r="AB840" s="21"/>
      <c r="AC840" s="21"/>
      <c r="AD840" s="21"/>
      <c r="AE840" s="21"/>
      <c r="AF840" s="21"/>
      <c r="AG840" s="21"/>
      <c r="AH840" s="21"/>
      <c r="AI840" s="21"/>
    </row>
    <row r="841" spans="1:35">
      <c r="A841" s="41" t="s">
        <v>109</v>
      </c>
      <c r="B841" s="41">
        <v>2023</v>
      </c>
      <c r="C841" s="39" t="s">
        <v>644</v>
      </c>
      <c r="D841" s="44" t="s">
        <v>153</v>
      </c>
      <c r="E841" s="65" t="s">
        <v>1419</v>
      </c>
      <c r="F841" s="43" t="s">
        <v>2010</v>
      </c>
      <c r="G841" s="41" t="s">
        <v>299</v>
      </c>
      <c r="H841" s="44" t="s">
        <v>14</v>
      </c>
      <c r="I841" s="39" t="s">
        <v>473</v>
      </c>
      <c r="J841" s="41" t="s">
        <v>197</v>
      </c>
      <c r="K841" s="39" t="s">
        <v>804</v>
      </c>
      <c r="L841" s="45" t="s">
        <v>1871</v>
      </c>
      <c r="M841" s="44" t="s">
        <v>1872</v>
      </c>
      <c r="N841" s="44" t="s">
        <v>859</v>
      </c>
      <c r="O841" s="41"/>
      <c r="P841" s="151">
        <v>0</v>
      </c>
      <c r="Q841" s="151">
        <v>0</v>
      </c>
      <c r="R841" s="158" t="str">
        <f t="shared" si="34"/>
        <v>N/A</v>
      </c>
      <c r="S841" s="106" t="str">
        <f t="shared" si="35"/>
        <v>N/A</v>
      </c>
      <c r="T841" s="160" t="s">
        <v>2019</v>
      </c>
      <c r="U841" s="21"/>
      <c r="V841" s="21"/>
      <c r="W841" s="21"/>
      <c r="X841" s="21"/>
      <c r="Y841" s="21"/>
      <c r="Z841" s="21"/>
      <c r="AA841" s="21"/>
      <c r="AB841" s="21"/>
      <c r="AC841" s="21"/>
      <c r="AD841" s="21"/>
      <c r="AE841" s="21"/>
      <c r="AF841" s="21"/>
      <c r="AG841" s="21"/>
      <c r="AH841" s="21"/>
      <c r="AI841" s="21"/>
    </row>
    <row r="842" spans="1:35">
      <c r="A842" s="41" t="s">
        <v>109</v>
      </c>
      <c r="B842" s="41">
        <v>2023</v>
      </c>
      <c r="C842" s="39" t="s">
        <v>644</v>
      </c>
      <c r="D842" s="44" t="s">
        <v>153</v>
      </c>
      <c r="E842" s="65" t="s">
        <v>1477</v>
      </c>
      <c r="F842" s="43" t="s">
        <v>2005</v>
      </c>
      <c r="G842" s="41" t="s">
        <v>1874</v>
      </c>
      <c r="H842" s="44" t="s">
        <v>14</v>
      </c>
      <c r="I842" s="39" t="s">
        <v>473</v>
      </c>
      <c r="J842" s="41" t="s">
        <v>197</v>
      </c>
      <c r="K842" s="39" t="s">
        <v>804</v>
      </c>
      <c r="L842" s="45" t="s">
        <v>1871</v>
      </c>
      <c r="M842" s="44" t="s">
        <v>1872</v>
      </c>
      <c r="N842" s="44" t="s">
        <v>859</v>
      </c>
      <c r="O842" s="41"/>
      <c r="P842" s="151">
        <v>0</v>
      </c>
      <c r="Q842" s="151">
        <v>0</v>
      </c>
      <c r="R842" s="158" t="str">
        <f t="shared" si="34"/>
        <v>N/A</v>
      </c>
      <c r="S842" s="106" t="str">
        <f t="shared" si="35"/>
        <v>N/A</v>
      </c>
      <c r="T842" s="160" t="s">
        <v>2019</v>
      </c>
      <c r="U842" s="21"/>
      <c r="V842" s="21"/>
      <c r="W842" s="21"/>
      <c r="X842" s="21"/>
      <c r="Y842" s="21"/>
      <c r="Z842" s="21"/>
      <c r="AA842" s="21"/>
      <c r="AB842" s="21"/>
      <c r="AC842" s="21"/>
      <c r="AD842" s="21"/>
      <c r="AE842" s="21"/>
      <c r="AF842" s="21"/>
      <c r="AG842" s="21"/>
      <c r="AH842" s="21"/>
      <c r="AI842" s="21"/>
    </row>
    <row r="843" spans="1:35">
      <c r="A843" s="41" t="s">
        <v>109</v>
      </c>
      <c r="B843" s="41">
        <v>2023</v>
      </c>
      <c r="C843" s="39" t="s">
        <v>644</v>
      </c>
      <c r="D843" s="44" t="s">
        <v>153</v>
      </c>
      <c r="E843" s="65" t="s">
        <v>1477</v>
      </c>
      <c r="F843" s="43" t="s">
        <v>2005</v>
      </c>
      <c r="G843" s="41" t="s">
        <v>301</v>
      </c>
      <c r="H843" s="44" t="s">
        <v>14</v>
      </c>
      <c r="I843" s="39" t="s">
        <v>473</v>
      </c>
      <c r="J843" s="41" t="s">
        <v>197</v>
      </c>
      <c r="K843" s="39" t="s">
        <v>804</v>
      </c>
      <c r="L843" s="45" t="s">
        <v>1871</v>
      </c>
      <c r="M843" s="44" t="s">
        <v>1872</v>
      </c>
      <c r="N843" s="44" t="s">
        <v>859</v>
      </c>
      <c r="O843" s="41"/>
      <c r="P843" s="151">
        <v>0</v>
      </c>
      <c r="Q843" s="151">
        <v>0</v>
      </c>
      <c r="R843" s="158" t="str">
        <f t="shared" si="34"/>
        <v>N/A</v>
      </c>
      <c r="S843" s="106" t="str">
        <f t="shared" si="35"/>
        <v>N/A</v>
      </c>
      <c r="T843" s="160" t="s">
        <v>2019</v>
      </c>
      <c r="U843" s="21"/>
      <c r="V843" s="21"/>
      <c r="W843" s="21"/>
      <c r="X843" s="21"/>
      <c r="Y843" s="21"/>
      <c r="Z843" s="21"/>
      <c r="AA843" s="21"/>
      <c r="AB843" s="21"/>
      <c r="AC843" s="21"/>
      <c r="AD843" s="21"/>
      <c r="AE843" s="21"/>
      <c r="AF843" s="21"/>
      <c r="AG843" s="21"/>
      <c r="AH843" s="21"/>
      <c r="AI843" s="21"/>
    </row>
    <row r="844" spans="1:35">
      <c r="A844" s="41" t="s">
        <v>109</v>
      </c>
      <c r="B844" s="41">
        <v>2023</v>
      </c>
      <c r="C844" s="39" t="s">
        <v>644</v>
      </c>
      <c r="D844" s="44" t="s">
        <v>153</v>
      </c>
      <c r="E844" s="65" t="s">
        <v>1477</v>
      </c>
      <c r="F844" s="43" t="s">
        <v>2005</v>
      </c>
      <c r="G844" s="41" t="s">
        <v>299</v>
      </c>
      <c r="H844" s="44" t="s">
        <v>14</v>
      </c>
      <c r="I844" s="39" t="s">
        <v>473</v>
      </c>
      <c r="J844" s="41" t="s">
        <v>197</v>
      </c>
      <c r="K844" s="39" t="s">
        <v>804</v>
      </c>
      <c r="L844" s="45" t="s">
        <v>1871</v>
      </c>
      <c r="M844" s="44" t="s">
        <v>1872</v>
      </c>
      <c r="N844" s="44" t="s">
        <v>859</v>
      </c>
      <c r="O844" s="41"/>
      <c r="P844" s="151">
        <v>0</v>
      </c>
      <c r="Q844" s="151">
        <v>0</v>
      </c>
      <c r="R844" s="158" t="str">
        <f t="shared" si="34"/>
        <v>N/A</v>
      </c>
      <c r="S844" s="106" t="str">
        <f t="shared" si="35"/>
        <v>N/A</v>
      </c>
      <c r="T844" s="160" t="s">
        <v>2019</v>
      </c>
      <c r="U844" s="21"/>
      <c r="V844" s="21"/>
      <c r="W844" s="21"/>
      <c r="X844" s="21"/>
      <c r="Y844" s="21"/>
      <c r="Z844" s="21"/>
      <c r="AA844" s="21"/>
      <c r="AB844" s="21"/>
      <c r="AC844" s="21"/>
      <c r="AD844" s="21"/>
      <c r="AE844" s="21"/>
      <c r="AF844" s="21"/>
      <c r="AG844" s="21"/>
      <c r="AH844" s="21"/>
      <c r="AI844" s="21"/>
    </row>
    <row r="845" spans="1:35">
      <c r="A845" s="41" t="s">
        <v>109</v>
      </c>
      <c r="B845" s="41">
        <v>2023</v>
      </c>
      <c r="C845" s="39" t="s">
        <v>644</v>
      </c>
      <c r="D845" s="44" t="s">
        <v>153</v>
      </c>
      <c r="E845" s="65" t="s">
        <v>1477</v>
      </c>
      <c r="F845" s="43" t="s">
        <v>2008</v>
      </c>
      <c r="G845" s="41" t="s">
        <v>1874</v>
      </c>
      <c r="H845" s="44" t="s">
        <v>14</v>
      </c>
      <c r="I845" s="39" t="s">
        <v>473</v>
      </c>
      <c r="J845" s="41" t="s">
        <v>197</v>
      </c>
      <c r="K845" s="39" t="s">
        <v>804</v>
      </c>
      <c r="L845" s="45" t="s">
        <v>1871</v>
      </c>
      <c r="M845" s="44" t="s">
        <v>1872</v>
      </c>
      <c r="N845" s="44" t="s">
        <v>859</v>
      </c>
      <c r="O845" s="41"/>
      <c r="P845" s="151">
        <v>0</v>
      </c>
      <c r="Q845" s="151">
        <v>0</v>
      </c>
      <c r="R845" s="158" t="str">
        <f t="shared" si="34"/>
        <v>N/A</v>
      </c>
      <c r="S845" s="106" t="str">
        <f t="shared" si="35"/>
        <v>N/A</v>
      </c>
      <c r="T845" s="160" t="s">
        <v>2019</v>
      </c>
      <c r="U845" s="21"/>
      <c r="V845" s="21"/>
      <c r="W845" s="21"/>
      <c r="X845" s="21"/>
      <c r="Y845" s="21"/>
      <c r="Z845" s="21"/>
      <c r="AA845" s="21"/>
      <c r="AB845" s="21"/>
      <c r="AC845" s="21"/>
      <c r="AD845" s="21"/>
      <c r="AE845" s="21"/>
      <c r="AF845" s="21"/>
      <c r="AG845" s="21"/>
      <c r="AH845" s="21"/>
      <c r="AI845" s="21"/>
    </row>
    <row r="846" spans="1:35">
      <c r="A846" s="41" t="s">
        <v>109</v>
      </c>
      <c r="B846" s="41">
        <v>2023</v>
      </c>
      <c r="C846" s="39" t="s">
        <v>644</v>
      </c>
      <c r="D846" s="44" t="s">
        <v>153</v>
      </c>
      <c r="E846" s="65" t="s">
        <v>1477</v>
      </c>
      <c r="F846" s="43" t="s">
        <v>2008</v>
      </c>
      <c r="G846" s="41" t="s">
        <v>301</v>
      </c>
      <c r="H846" s="44" t="s">
        <v>14</v>
      </c>
      <c r="I846" s="39" t="s">
        <v>473</v>
      </c>
      <c r="J846" s="41" t="s">
        <v>197</v>
      </c>
      <c r="K846" s="39" t="s">
        <v>804</v>
      </c>
      <c r="L846" s="45" t="s">
        <v>1871</v>
      </c>
      <c r="M846" s="44" t="s">
        <v>1872</v>
      </c>
      <c r="N846" s="44" t="s">
        <v>859</v>
      </c>
      <c r="O846" s="41"/>
      <c r="P846" s="151">
        <v>0</v>
      </c>
      <c r="Q846" s="151">
        <v>0</v>
      </c>
      <c r="R846" s="158" t="str">
        <f t="shared" si="34"/>
        <v>N/A</v>
      </c>
      <c r="S846" s="106" t="str">
        <f t="shared" si="35"/>
        <v>N/A</v>
      </c>
      <c r="T846" s="160" t="s">
        <v>2019</v>
      </c>
      <c r="U846" s="21"/>
      <c r="V846" s="21"/>
      <c r="W846" s="21"/>
      <c r="X846" s="21"/>
      <c r="Y846" s="21"/>
      <c r="Z846" s="21"/>
      <c r="AA846" s="21"/>
      <c r="AB846" s="21"/>
      <c r="AC846" s="21"/>
      <c r="AD846" s="21"/>
      <c r="AE846" s="21"/>
      <c r="AF846" s="21"/>
      <c r="AG846" s="21"/>
      <c r="AH846" s="21"/>
      <c r="AI846" s="21"/>
    </row>
    <row r="847" spans="1:35">
      <c r="A847" s="41" t="s">
        <v>109</v>
      </c>
      <c r="B847" s="41">
        <v>2023</v>
      </c>
      <c r="C847" s="39" t="s">
        <v>644</v>
      </c>
      <c r="D847" s="44" t="s">
        <v>153</v>
      </c>
      <c r="E847" s="65" t="s">
        <v>1477</v>
      </c>
      <c r="F847" s="43" t="s">
        <v>2008</v>
      </c>
      <c r="G847" s="41" t="s">
        <v>299</v>
      </c>
      <c r="H847" s="44" t="s">
        <v>14</v>
      </c>
      <c r="I847" s="39" t="s">
        <v>473</v>
      </c>
      <c r="J847" s="41" t="s">
        <v>197</v>
      </c>
      <c r="K847" s="39" t="s">
        <v>804</v>
      </c>
      <c r="L847" s="45" t="s">
        <v>1871</v>
      </c>
      <c r="M847" s="44" t="s">
        <v>1872</v>
      </c>
      <c r="N847" s="44" t="s">
        <v>859</v>
      </c>
      <c r="O847" s="41"/>
      <c r="P847" s="151">
        <v>0</v>
      </c>
      <c r="Q847" s="151">
        <v>0</v>
      </c>
      <c r="R847" s="158" t="str">
        <f t="shared" si="34"/>
        <v>N/A</v>
      </c>
      <c r="S847" s="106" t="str">
        <f t="shared" si="35"/>
        <v>N/A</v>
      </c>
      <c r="T847" s="160" t="s">
        <v>2019</v>
      </c>
      <c r="U847" s="21"/>
      <c r="V847" s="21"/>
      <c r="W847" s="21"/>
      <c r="X847" s="21"/>
      <c r="Y847" s="21"/>
      <c r="Z847" s="21"/>
      <c r="AA847" s="21"/>
      <c r="AB847" s="21"/>
      <c r="AC847" s="21"/>
      <c r="AD847" s="21"/>
      <c r="AE847" s="21"/>
      <c r="AF847" s="21"/>
      <c r="AG847" s="21"/>
      <c r="AH847" s="21"/>
      <c r="AI847" s="21"/>
    </row>
    <row r="848" spans="1:35">
      <c r="A848" s="41" t="s">
        <v>109</v>
      </c>
      <c r="B848" s="41">
        <v>2023</v>
      </c>
      <c r="C848" s="39" t="s">
        <v>644</v>
      </c>
      <c r="D848" s="44" t="s">
        <v>153</v>
      </c>
      <c r="E848" s="65" t="s">
        <v>1477</v>
      </c>
      <c r="F848" s="43" t="s">
        <v>2009</v>
      </c>
      <c r="G848" s="41" t="s">
        <v>1874</v>
      </c>
      <c r="H848" s="44" t="s">
        <v>14</v>
      </c>
      <c r="I848" s="39" t="s">
        <v>473</v>
      </c>
      <c r="J848" s="41" t="s">
        <v>197</v>
      </c>
      <c r="K848" s="39" t="s">
        <v>804</v>
      </c>
      <c r="L848" s="45" t="s">
        <v>1871</v>
      </c>
      <c r="M848" s="44" t="s">
        <v>1872</v>
      </c>
      <c r="N848" s="44" t="s">
        <v>859</v>
      </c>
      <c r="O848" s="41"/>
      <c r="P848" s="151">
        <v>0</v>
      </c>
      <c r="Q848" s="151">
        <v>0</v>
      </c>
      <c r="R848" s="158" t="str">
        <f t="shared" si="34"/>
        <v>N/A</v>
      </c>
      <c r="S848" s="106" t="str">
        <f t="shared" si="35"/>
        <v>N/A</v>
      </c>
      <c r="T848" s="160" t="s">
        <v>2019</v>
      </c>
      <c r="U848" s="21"/>
      <c r="V848" s="21"/>
      <c r="W848" s="21"/>
      <c r="X848" s="21"/>
      <c r="Y848" s="21"/>
      <c r="Z848" s="21"/>
      <c r="AA848" s="21"/>
      <c r="AB848" s="21"/>
      <c r="AC848" s="21"/>
      <c r="AD848" s="21"/>
      <c r="AE848" s="21"/>
      <c r="AF848" s="21"/>
      <c r="AG848" s="21"/>
      <c r="AH848" s="21"/>
      <c r="AI848" s="21"/>
    </row>
    <row r="849" spans="1:35">
      <c r="A849" s="41" t="s">
        <v>109</v>
      </c>
      <c r="B849" s="41">
        <v>2023</v>
      </c>
      <c r="C849" s="39" t="s">
        <v>644</v>
      </c>
      <c r="D849" s="44" t="s">
        <v>153</v>
      </c>
      <c r="E849" s="65" t="s">
        <v>1477</v>
      </c>
      <c r="F849" s="43" t="s">
        <v>2009</v>
      </c>
      <c r="G849" s="41" t="s">
        <v>301</v>
      </c>
      <c r="H849" s="44" t="s">
        <v>14</v>
      </c>
      <c r="I849" s="39" t="s">
        <v>473</v>
      </c>
      <c r="J849" s="41" t="s">
        <v>197</v>
      </c>
      <c r="K849" s="39" t="s">
        <v>804</v>
      </c>
      <c r="L849" s="45" t="s">
        <v>1871</v>
      </c>
      <c r="M849" s="44" t="s">
        <v>1872</v>
      </c>
      <c r="N849" s="44" t="s">
        <v>859</v>
      </c>
      <c r="O849" s="41"/>
      <c r="P849" s="151">
        <v>0</v>
      </c>
      <c r="Q849" s="151">
        <v>0</v>
      </c>
      <c r="R849" s="158" t="str">
        <f t="shared" si="34"/>
        <v>N/A</v>
      </c>
      <c r="S849" s="106" t="str">
        <f t="shared" si="35"/>
        <v>N/A</v>
      </c>
      <c r="T849" s="160" t="s">
        <v>2019</v>
      </c>
      <c r="U849" s="21"/>
      <c r="V849" s="21"/>
      <c r="W849" s="21"/>
      <c r="X849" s="21"/>
      <c r="Y849" s="21"/>
      <c r="Z849" s="21"/>
      <c r="AA849" s="21"/>
      <c r="AB849" s="21"/>
      <c r="AC849" s="21"/>
      <c r="AD849" s="21"/>
      <c r="AE849" s="21"/>
      <c r="AF849" s="21"/>
      <c r="AG849" s="21"/>
      <c r="AH849" s="21"/>
      <c r="AI849" s="21"/>
    </row>
    <row r="850" spans="1:35">
      <c r="A850" s="41" t="s">
        <v>109</v>
      </c>
      <c r="B850" s="41">
        <v>2023</v>
      </c>
      <c r="C850" s="39" t="s">
        <v>644</v>
      </c>
      <c r="D850" s="44" t="s">
        <v>153</v>
      </c>
      <c r="E850" s="65" t="s">
        <v>1477</v>
      </c>
      <c r="F850" s="43" t="s">
        <v>2009</v>
      </c>
      <c r="G850" s="41" t="s">
        <v>299</v>
      </c>
      <c r="H850" s="44" t="s">
        <v>14</v>
      </c>
      <c r="I850" s="39" t="s">
        <v>473</v>
      </c>
      <c r="J850" s="41" t="s">
        <v>197</v>
      </c>
      <c r="K850" s="39" t="s">
        <v>804</v>
      </c>
      <c r="L850" s="45" t="s">
        <v>1871</v>
      </c>
      <c r="M850" s="44" t="s">
        <v>1872</v>
      </c>
      <c r="N850" s="44" t="s">
        <v>859</v>
      </c>
      <c r="O850" s="41"/>
      <c r="P850" s="151">
        <v>0</v>
      </c>
      <c r="Q850" s="151">
        <v>0</v>
      </c>
      <c r="R850" s="158" t="str">
        <f t="shared" si="34"/>
        <v>N/A</v>
      </c>
      <c r="S850" s="106" t="str">
        <f t="shared" si="35"/>
        <v>N/A</v>
      </c>
      <c r="T850" s="160" t="s">
        <v>2019</v>
      </c>
      <c r="U850" s="21"/>
      <c r="V850" s="21"/>
      <c r="W850" s="21"/>
      <c r="X850" s="21"/>
      <c r="Y850" s="21"/>
      <c r="Z850" s="21"/>
      <c r="AA850" s="21"/>
      <c r="AB850" s="21"/>
      <c r="AC850" s="21"/>
      <c r="AD850" s="21"/>
      <c r="AE850" s="21"/>
      <c r="AF850" s="21"/>
      <c r="AG850" s="21"/>
      <c r="AH850" s="21"/>
      <c r="AI850" s="21"/>
    </row>
    <row r="851" spans="1:35">
      <c r="A851" s="41" t="s">
        <v>109</v>
      </c>
      <c r="B851" s="41">
        <v>2023</v>
      </c>
      <c r="C851" s="39" t="s">
        <v>644</v>
      </c>
      <c r="D851" s="44" t="s">
        <v>153</v>
      </c>
      <c r="E851" s="65" t="s">
        <v>1477</v>
      </c>
      <c r="F851" s="43" t="s">
        <v>2010</v>
      </c>
      <c r="G851" s="41" t="s">
        <v>1874</v>
      </c>
      <c r="H851" s="44" t="s">
        <v>14</v>
      </c>
      <c r="I851" s="39" t="s">
        <v>473</v>
      </c>
      <c r="J851" s="41" t="s">
        <v>197</v>
      </c>
      <c r="K851" s="39" t="s">
        <v>804</v>
      </c>
      <c r="L851" s="45" t="s">
        <v>1871</v>
      </c>
      <c r="M851" s="44" t="s">
        <v>1872</v>
      </c>
      <c r="N851" s="44" t="s">
        <v>859</v>
      </c>
      <c r="O851" s="41"/>
      <c r="P851" s="151">
        <v>0</v>
      </c>
      <c r="Q851" s="151">
        <v>0</v>
      </c>
      <c r="R851" s="158" t="str">
        <f t="shared" si="34"/>
        <v>N/A</v>
      </c>
      <c r="S851" s="106" t="str">
        <f t="shared" si="35"/>
        <v>N/A</v>
      </c>
      <c r="T851" s="160" t="s">
        <v>2019</v>
      </c>
      <c r="U851" s="21"/>
      <c r="V851" s="21"/>
      <c r="W851" s="21"/>
      <c r="X851" s="21"/>
      <c r="Y851" s="21"/>
      <c r="Z851" s="21"/>
      <c r="AA851" s="21"/>
      <c r="AB851" s="21"/>
      <c r="AC851" s="21"/>
      <c r="AD851" s="21"/>
      <c r="AE851" s="21"/>
      <c r="AF851" s="21"/>
      <c r="AG851" s="21"/>
      <c r="AH851" s="21"/>
      <c r="AI851" s="21"/>
    </row>
    <row r="852" spans="1:35">
      <c r="A852" s="41" t="s">
        <v>109</v>
      </c>
      <c r="B852" s="41">
        <v>2023</v>
      </c>
      <c r="C852" s="39" t="s">
        <v>644</v>
      </c>
      <c r="D852" s="44" t="s">
        <v>153</v>
      </c>
      <c r="E852" s="65" t="s">
        <v>1477</v>
      </c>
      <c r="F852" s="43" t="s">
        <v>2010</v>
      </c>
      <c r="G852" s="41" t="s">
        <v>301</v>
      </c>
      <c r="H852" s="44" t="s">
        <v>14</v>
      </c>
      <c r="I852" s="39" t="s">
        <v>473</v>
      </c>
      <c r="J852" s="41" t="s">
        <v>197</v>
      </c>
      <c r="K852" s="39" t="s">
        <v>804</v>
      </c>
      <c r="L852" s="45" t="s">
        <v>1871</v>
      </c>
      <c r="M852" s="44" t="s">
        <v>1872</v>
      </c>
      <c r="N852" s="44" t="s">
        <v>859</v>
      </c>
      <c r="O852" s="41"/>
      <c r="P852" s="151">
        <v>0</v>
      </c>
      <c r="Q852" s="151">
        <v>0</v>
      </c>
      <c r="R852" s="158" t="str">
        <f t="shared" si="34"/>
        <v>N/A</v>
      </c>
      <c r="S852" s="106" t="str">
        <f t="shared" si="35"/>
        <v>N/A</v>
      </c>
      <c r="T852" s="160" t="s">
        <v>2019</v>
      </c>
      <c r="U852" s="21"/>
      <c r="V852" s="21"/>
      <c r="W852" s="21"/>
      <c r="X852" s="21"/>
      <c r="Y852" s="21"/>
      <c r="Z852" s="21"/>
      <c r="AA852" s="21"/>
      <c r="AB852" s="21"/>
      <c r="AC852" s="21"/>
      <c r="AD852" s="21"/>
      <c r="AE852" s="21"/>
      <c r="AF852" s="21"/>
      <c r="AG852" s="21"/>
      <c r="AH852" s="21"/>
      <c r="AI852" s="21"/>
    </row>
    <row r="853" spans="1:35">
      <c r="A853" s="41" t="s">
        <v>109</v>
      </c>
      <c r="B853" s="41">
        <v>2023</v>
      </c>
      <c r="C853" s="39" t="s">
        <v>644</v>
      </c>
      <c r="D853" s="44" t="s">
        <v>153</v>
      </c>
      <c r="E853" s="65" t="s">
        <v>1477</v>
      </c>
      <c r="F853" s="43" t="s">
        <v>2010</v>
      </c>
      <c r="G853" s="41" t="s">
        <v>299</v>
      </c>
      <c r="H853" s="44" t="s">
        <v>14</v>
      </c>
      <c r="I853" s="39" t="s">
        <v>473</v>
      </c>
      <c r="J853" s="41" t="s">
        <v>197</v>
      </c>
      <c r="K853" s="39" t="s">
        <v>804</v>
      </c>
      <c r="L853" s="45" t="s">
        <v>1871</v>
      </c>
      <c r="M853" s="44" t="s">
        <v>1872</v>
      </c>
      <c r="N853" s="44" t="s">
        <v>859</v>
      </c>
      <c r="O853" s="41"/>
      <c r="P853" s="151">
        <v>0</v>
      </c>
      <c r="Q853" s="151">
        <v>0</v>
      </c>
      <c r="R853" s="158" t="str">
        <f t="shared" si="34"/>
        <v>N/A</v>
      </c>
      <c r="S853" s="106" t="str">
        <f t="shared" si="35"/>
        <v>N/A</v>
      </c>
      <c r="T853" s="160" t="s">
        <v>2019</v>
      </c>
      <c r="U853" s="21"/>
      <c r="V853" s="21"/>
      <c r="W853" s="21"/>
      <c r="X853" s="21"/>
      <c r="Y853" s="21"/>
      <c r="Z853" s="21"/>
      <c r="AA853" s="21"/>
      <c r="AB853" s="21"/>
      <c r="AC853" s="21"/>
      <c r="AD853" s="21"/>
      <c r="AE853" s="21"/>
      <c r="AF853" s="21"/>
      <c r="AG853" s="21"/>
      <c r="AH853" s="21"/>
      <c r="AI853" s="21"/>
    </row>
    <row r="854" spans="1:35">
      <c r="A854" s="41" t="s">
        <v>109</v>
      </c>
      <c r="B854" s="41">
        <v>2023</v>
      </c>
      <c r="C854" s="39" t="s">
        <v>644</v>
      </c>
      <c r="D854" s="44" t="s">
        <v>153</v>
      </c>
      <c r="E854" s="65" t="s">
        <v>1479</v>
      </c>
      <c r="F854" s="43" t="s">
        <v>2005</v>
      </c>
      <c r="G854" s="41" t="s">
        <v>1874</v>
      </c>
      <c r="H854" s="44" t="s">
        <v>14</v>
      </c>
      <c r="I854" s="39" t="s">
        <v>473</v>
      </c>
      <c r="J854" s="41" t="s">
        <v>197</v>
      </c>
      <c r="K854" s="39" t="s">
        <v>804</v>
      </c>
      <c r="L854" s="45" t="s">
        <v>1871</v>
      </c>
      <c r="M854" s="44" t="s">
        <v>1872</v>
      </c>
      <c r="N854" s="44" t="s">
        <v>859</v>
      </c>
      <c r="O854" s="41"/>
      <c r="P854" s="151">
        <v>0</v>
      </c>
      <c r="Q854" s="151">
        <v>0</v>
      </c>
      <c r="R854" s="158" t="str">
        <f t="shared" si="34"/>
        <v>N/A</v>
      </c>
      <c r="S854" s="106" t="str">
        <f t="shared" si="35"/>
        <v>N/A</v>
      </c>
      <c r="T854" s="160" t="s">
        <v>2019</v>
      </c>
      <c r="U854" s="21"/>
      <c r="V854" s="21"/>
      <c r="W854" s="21"/>
      <c r="X854" s="21"/>
      <c r="Y854" s="21"/>
      <c r="Z854" s="21"/>
      <c r="AA854" s="21"/>
      <c r="AB854" s="21"/>
      <c r="AC854" s="21"/>
      <c r="AD854" s="21"/>
      <c r="AE854" s="21"/>
      <c r="AF854" s="21"/>
      <c r="AG854" s="21"/>
      <c r="AH854" s="21"/>
      <c r="AI854" s="21"/>
    </row>
    <row r="855" spans="1:35">
      <c r="A855" s="41" t="s">
        <v>109</v>
      </c>
      <c r="B855" s="41">
        <v>2023</v>
      </c>
      <c r="C855" s="39" t="s">
        <v>644</v>
      </c>
      <c r="D855" s="44" t="s">
        <v>153</v>
      </c>
      <c r="E855" s="65" t="s">
        <v>1479</v>
      </c>
      <c r="F855" s="43" t="s">
        <v>2005</v>
      </c>
      <c r="G855" s="41" t="s">
        <v>301</v>
      </c>
      <c r="H855" s="44" t="s">
        <v>14</v>
      </c>
      <c r="I855" s="39" t="s">
        <v>473</v>
      </c>
      <c r="J855" s="41" t="s">
        <v>197</v>
      </c>
      <c r="K855" s="39" t="s">
        <v>804</v>
      </c>
      <c r="L855" s="45" t="s">
        <v>1871</v>
      </c>
      <c r="M855" s="44" t="s">
        <v>1872</v>
      </c>
      <c r="N855" s="44" t="s">
        <v>859</v>
      </c>
      <c r="O855" s="41"/>
      <c r="P855" s="151">
        <v>0</v>
      </c>
      <c r="Q855" s="151">
        <v>0</v>
      </c>
      <c r="R855" s="158" t="str">
        <f t="shared" si="34"/>
        <v>N/A</v>
      </c>
      <c r="S855" s="106" t="str">
        <f t="shared" si="35"/>
        <v>N/A</v>
      </c>
      <c r="T855" s="160" t="s">
        <v>2019</v>
      </c>
      <c r="U855" s="21"/>
      <c r="V855" s="21"/>
      <c r="W855" s="21"/>
      <c r="X855" s="21"/>
      <c r="Y855" s="21"/>
      <c r="Z855" s="21"/>
      <c r="AA855" s="21"/>
      <c r="AB855" s="21"/>
      <c r="AC855" s="21"/>
      <c r="AD855" s="21"/>
      <c r="AE855" s="21"/>
      <c r="AF855" s="21"/>
      <c r="AG855" s="21"/>
      <c r="AH855" s="21"/>
      <c r="AI855" s="21"/>
    </row>
    <row r="856" spans="1:35">
      <c r="A856" s="41" t="s">
        <v>109</v>
      </c>
      <c r="B856" s="41">
        <v>2023</v>
      </c>
      <c r="C856" s="39" t="s">
        <v>644</v>
      </c>
      <c r="D856" s="44" t="s">
        <v>153</v>
      </c>
      <c r="E856" s="65" t="s">
        <v>1479</v>
      </c>
      <c r="F856" s="43" t="s">
        <v>2005</v>
      </c>
      <c r="G856" s="41" t="s">
        <v>299</v>
      </c>
      <c r="H856" s="44" t="s">
        <v>14</v>
      </c>
      <c r="I856" s="39" t="s">
        <v>473</v>
      </c>
      <c r="J856" s="41" t="s">
        <v>197</v>
      </c>
      <c r="K856" s="39" t="s">
        <v>804</v>
      </c>
      <c r="L856" s="45" t="s">
        <v>1871</v>
      </c>
      <c r="M856" s="44" t="s">
        <v>1872</v>
      </c>
      <c r="N856" s="44" t="s">
        <v>859</v>
      </c>
      <c r="O856" s="41"/>
      <c r="P856" s="151">
        <v>0</v>
      </c>
      <c r="Q856" s="151">
        <v>0</v>
      </c>
      <c r="R856" s="158" t="str">
        <f t="shared" si="34"/>
        <v>N/A</v>
      </c>
      <c r="S856" s="106" t="str">
        <f t="shared" si="35"/>
        <v>N/A</v>
      </c>
      <c r="T856" s="160" t="s">
        <v>2019</v>
      </c>
      <c r="U856" s="21"/>
      <c r="V856" s="21"/>
      <c r="W856" s="21"/>
      <c r="X856" s="21"/>
      <c r="Y856" s="21"/>
      <c r="Z856" s="21"/>
      <c r="AA856" s="21"/>
      <c r="AB856" s="21"/>
      <c r="AC856" s="21"/>
      <c r="AD856" s="21"/>
      <c r="AE856" s="21"/>
      <c r="AF856" s="21"/>
      <c r="AG856" s="21"/>
      <c r="AH856" s="21"/>
      <c r="AI856" s="21"/>
    </row>
    <row r="857" spans="1:35">
      <c r="A857" s="41" t="s">
        <v>109</v>
      </c>
      <c r="B857" s="41">
        <v>2023</v>
      </c>
      <c r="C857" s="39" t="s">
        <v>644</v>
      </c>
      <c r="D857" s="44" t="s">
        <v>153</v>
      </c>
      <c r="E857" s="65" t="s">
        <v>1479</v>
      </c>
      <c r="F857" s="43" t="s">
        <v>2008</v>
      </c>
      <c r="G857" s="41" t="s">
        <v>1874</v>
      </c>
      <c r="H857" s="44" t="s">
        <v>14</v>
      </c>
      <c r="I857" s="39" t="s">
        <v>473</v>
      </c>
      <c r="J857" s="41" t="s">
        <v>197</v>
      </c>
      <c r="K857" s="39" t="s">
        <v>804</v>
      </c>
      <c r="L857" s="45" t="s">
        <v>1871</v>
      </c>
      <c r="M857" s="44" t="s">
        <v>1872</v>
      </c>
      <c r="N857" s="44" t="s">
        <v>859</v>
      </c>
      <c r="O857" s="41"/>
      <c r="P857" s="151">
        <v>0</v>
      </c>
      <c r="Q857" s="151">
        <v>0</v>
      </c>
      <c r="R857" s="158" t="str">
        <f t="shared" si="34"/>
        <v>N/A</v>
      </c>
      <c r="S857" s="106" t="str">
        <f t="shared" si="35"/>
        <v>N/A</v>
      </c>
      <c r="T857" s="160" t="s">
        <v>2019</v>
      </c>
      <c r="U857" s="21"/>
      <c r="V857" s="21"/>
      <c r="W857" s="21"/>
      <c r="X857" s="21"/>
      <c r="Y857" s="21"/>
      <c r="Z857" s="21"/>
      <c r="AA857" s="21"/>
      <c r="AB857" s="21"/>
      <c r="AC857" s="21"/>
      <c r="AD857" s="21"/>
      <c r="AE857" s="21"/>
      <c r="AF857" s="21"/>
      <c r="AG857" s="21"/>
      <c r="AH857" s="21"/>
      <c r="AI857" s="21"/>
    </row>
    <row r="858" spans="1:35">
      <c r="A858" s="41" t="s">
        <v>109</v>
      </c>
      <c r="B858" s="41">
        <v>2023</v>
      </c>
      <c r="C858" s="39" t="s">
        <v>644</v>
      </c>
      <c r="D858" s="44" t="s">
        <v>153</v>
      </c>
      <c r="E858" s="65" t="s">
        <v>1479</v>
      </c>
      <c r="F858" s="43" t="s">
        <v>2008</v>
      </c>
      <c r="G858" s="41" t="s">
        <v>301</v>
      </c>
      <c r="H858" s="44" t="s">
        <v>14</v>
      </c>
      <c r="I858" s="39" t="s">
        <v>473</v>
      </c>
      <c r="J858" s="41" t="s">
        <v>197</v>
      </c>
      <c r="K858" s="39" t="s">
        <v>804</v>
      </c>
      <c r="L858" s="45" t="s">
        <v>1871</v>
      </c>
      <c r="M858" s="44" t="s">
        <v>1872</v>
      </c>
      <c r="N858" s="44" t="s">
        <v>859</v>
      </c>
      <c r="O858" s="41"/>
      <c r="P858" s="151">
        <v>0</v>
      </c>
      <c r="Q858" s="151">
        <v>0</v>
      </c>
      <c r="R858" s="158" t="str">
        <f t="shared" si="34"/>
        <v>N/A</v>
      </c>
      <c r="S858" s="106" t="str">
        <f t="shared" si="35"/>
        <v>N/A</v>
      </c>
      <c r="T858" s="160" t="s">
        <v>2019</v>
      </c>
      <c r="U858" s="21"/>
      <c r="V858" s="21"/>
      <c r="W858" s="21"/>
      <c r="X858" s="21"/>
      <c r="Y858" s="21"/>
      <c r="Z858" s="21"/>
      <c r="AA858" s="21"/>
      <c r="AB858" s="21"/>
      <c r="AC858" s="21"/>
      <c r="AD858" s="21"/>
      <c r="AE858" s="21"/>
      <c r="AF858" s="21"/>
      <c r="AG858" s="21"/>
      <c r="AH858" s="21"/>
      <c r="AI858" s="21"/>
    </row>
    <row r="859" spans="1:35">
      <c r="A859" s="41" t="s">
        <v>109</v>
      </c>
      <c r="B859" s="41">
        <v>2023</v>
      </c>
      <c r="C859" s="39" t="s">
        <v>644</v>
      </c>
      <c r="D859" s="44" t="s">
        <v>153</v>
      </c>
      <c r="E859" s="65" t="s">
        <v>1479</v>
      </c>
      <c r="F859" s="43" t="s">
        <v>2008</v>
      </c>
      <c r="G859" s="41" t="s">
        <v>299</v>
      </c>
      <c r="H859" s="44" t="s">
        <v>14</v>
      </c>
      <c r="I859" s="39" t="s">
        <v>473</v>
      </c>
      <c r="J859" s="41" t="s">
        <v>197</v>
      </c>
      <c r="K859" s="39" t="s">
        <v>804</v>
      </c>
      <c r="L859" s="45" t="s">
        <v>1871</v>
      </c>
      <c r="M859" s="44" t="s">
        <v>1872</v>
      </c>
      <c r="N859" s="44" t="s">
        <v>859</v>
      </c>
      <c r="O859" s="41"/>
      <c r="P859" s="151">
        <v>0</v>
      </c>
      <c r="Q859" s="151">
        <v>0</v>
      </c>
      <c r="R859" s="158" t="str">
        <f t="shared" si="34"/>
        <v>N/A</v>
      </c>
      <c r="S859" s="106" t="str">
        <f t="shared" si="35"/>
        <v>N/A</v>
      </c>
      <c r="T859" s="160" t="s">
        <v>2019</v>
      </c>
      <c r="U859" s="21"/>
      <c r="V859" s="21"/>
      <c r="W859" s="21"/>
      <c r="X859" s="21"/>
      <c r="Y859" s="21"/>
      <c r="Z859" s="21"/>
      <c r="AA859" s="21"/>
      <c r="AB859" s="21"/>
      <c r="AC859" s="21"/>
      <c r="AD859" s="21"/>
      <c r="AE859" s="21"/>
      <c r="AF859" s="21"/>
      <c r="AG859" s="21"/>
      <c r="AH859" s="21"/>
      <c r="AI859" s="21"/>
    </row>
    <row r="860" spans="1:35">
      <c r="A860" s="41" t="s">
        <v>109</v>
      </c>
      <c r="B860" s="41">
        <v>2023</v>
      </c>
      <c r="C860" s="39" t="s">
        <v>644</v>
      </c>
      <c r="D860" s="44" t="s">
        <v>153</v>
      </c>
      <c r="E860" s="65" t="s">
        <v>1479</v>
      </c>
      <c r="F860" s="43" t="s">
        <v>2009</v>
      </c>
      <c r="G860" s="41" t="s">
        <v>1874</v>
      </c>
      <c r="H860" s="44" t="s">
        <v>14</v>
      </c>
      <c r="I860" s="39" t="s">
        <v>473</v>
      </c>
      <c r="J860" s="41" t="s">
        <v>197</v>
      </c>
      <c r="K860" s="39" t="s">
        <v>804</v>
      </c>
      <c r="L860" s="45" t="s">
        <v>1871</v>
      </c>
      <c r="M860" s="44" t="s">
        <v>1872</v>
      </c>
      <c r="N860" s="44" t="s">
        <v>859</v>
      </c>
      <c r="O860" s="41"/>
      <c r="P860" s="151">
        <v>6</v>
      </c>
      <c r="Q860" s="151">
        <v>3</v>
      </c>
      <c r="R860" s="158" t="str">
        <f t="shared" si="34"/>
        <v>N/A</v>
      </c>
      <c r="S860" s="106" t="str">
        <f t="shared" si="35"/>
        <v>N/A</v>
      </c>
      <c r="T860" s="160"/>
      <c r="U860" s="21"/>
      <c r="V860" s="21"/>
      <c r="W860" s="21"/>
      <c r="X860" s="21"/>
      <c r="Y860" s="21"/>
      <c r="Z860" s="21"/>
      <c r="AA860" s="21"/>
      <c r="AB860" s="21"/>
      <c r="AC860" s="21"/>
      <c r="AD860" s="21"/>
      <c r="AE860" s="21"/>
      <c r="AF860" s="21"/>
      <c r="AG860" s="21"/>
      <c r="AH860" s="21"/>
      <c r="AI860" s="21"/>
    </row>
    <row r="861" spans="1:35">
      <c r="A861" s="41" t="s">
        <v>109</v>
      </c>
      <c r="B861" s="41">
        <v>2023</v>
      </c>
      <c r="C861" s="39" t="s">
        <v>644</v>
      </c>
      <c r="D861" s="44" t="s">
        <v>153</v>
      </c>
      <c r="E861" s="65" t="s">
        <v>1479</v>
      </c>
      <c r="F861" s="43" t="s">
        <v>2009</v>
      </c>
      <c r="G861" s="41" t="s">
        <v>301</v>
      </c>
      <c r="H861" s="44" t="s">
        <v>14</v>
      </c>
      <c r="I861" s="39" t="s">
        <v>473</v>
      </c>
      <c r="J861" s="41" t="s">
        <v>197</v>
      </c>
      <c r="K861" s="39" t="s">
        <v>804</v>
      </c>
      <c r="L861" s="45" t="s">
        <v>1871</v>
      </c>
      <c r="M861" s="44" t="s">
        <v>1872</v>
      </c>
      <c r="N861" s="44" t="s">
        <v>859</v>
      </c>
      <c r="O861" s="41"/>
      <c r="P861" s="151">
        <v>6</v>
      </c>
      <c r="Q861" s="151">
        <v>3</v>
      </c>
      <c r="R861" s="158" t="str">
        <f t="shared" si="34"/>
        <v>N/A</v>
      </c>
      <c r="S861" s="106" t="str">
        <f t="shared" si="35"/>
        <v>N/A</v>
      </c>
      <c r="T861" s="160"/>
      <c r="U861" s="21"/>
      <c r="V861" s="21"/>
      <c r="W861" s="21"/>
      <c r="X861" s="21"/>
      <c r="Y861" s="21"/>
      <c r="Z861" s="21"/>
      <c r="AA861" s="21"/>
      <c r="AB861" s="21"/>
      <c r="AC861" s="21"/>
      <c r="AD861" s="21"/>
      <c r="AE861" s="21"/>
      <c r="AF861" s="21"/>
      <c r="AG861" s="21"/>
      <c r="AH861" s="21"/>
      <c r="AI861" s="21"/>
    </row>
    <row r="862" spans="1:35">
      <c r="A862" s="41" t="s">
        <v>109</v>
      </c>
      <c r="B862" s="41">
        <v>2023</v>
      </c>
      <c r="C862" s="39" t="s">
        <v>644</v>
      </c>
      <c r="D862" s="44" t="s">
        <v>153</v>
      </c>
      <c r="E862" s="65" t="s">
        <v>1479</v>
      </c>
      <c r="F862" s="43" t="s">
        <v>2009</v>
      </c>
      <c r="G862" s="41" t="s">
        <v>299</v>
      </c>
      <c r="H862" s="44" t="s">
        <v>14</v>
      </c>
      <c r="I862" s="39" t="s">
        <v>473</v>
      </c>
      <c r="J862" s="41" t="s">
        <v>197</v>
      </c>
      <c r="K862" s="39" t="s">
        <v>804</v>
      </c>
      <c r="L862" s="45" t="s">
        <v>1871</v>
      </c>
      <c r="M862" s="44" t="s">
        <v>1872</v>
      </c>
      <c r="N862" s="44" t="s">
        <v>859</v>
      </c>
      <c r="O862" s="41"/>
      <c r="P862" s="151">
        <v>6</v>
      </c>
      <c r="Q862" s="151">
        <v>3</v>
      </c>
      <c r="R862" s="158" t="str">
        <f t="shared" si="34"/>
        <v>N/A</v>
      </c>
      <c r="S862" s="106" t="str">
        <f t="shared" si="35"/>
        <v>N/A</v>
      </c>
      <c r="T862" s="160"/>
      <c r="U862" s="21"/>
      <c r="V862" s="21"/>
      <c r="W862" s="21"/>
      <c r="X862" s="21"/>
      <c r="Y862" s="21"/>
      <c r="Z862" s="21"/>
      <c r="AA862" s="21"/>
      <c r="AB862" s="21"/>
      <c r="AC862" s="21"/>
      <c r="AD862" s="21"/>
      <c r="AE862" s="21"/>
      <c r="AF862" s="21"/>
      <c r="AG862" s="21"/>
      <c r="AH862" s="21"/>
      <c r="AI862" s="21"/>
    </row>
    <row r="863" spans="1:35">
      <c r="A863" s="41" t="s">
        <v>109</v>
      </c>
      <c r="B863" s="41">
        <v>2023</v>
      </c>
      <c r="C863" s="39" t="s">
        <v>644</v>
      </c>
      <c r="D863" s="44" t="s">
        <v>153</v>
      </c>
      <c r="E863" s="65" t="s">
        <v>1479</v>
      </c>
      <c r="F863" s="43" t="s">
        <v>2010</v>
      </c>
      <c r="G863" s="41" t="s">
        <v>1874</v>
      </c>
      <c r="H863" s="44" t="s">
        <v>14</v>
      </c>
      <c r="I863" s="39" t="s">
        <v>473</v>
      </c>
      <c r="J863" s="41" t="s">
        <v>197</v>
      </c>
      <c r="K863" s="39" t="s">
        <v>804</v>
      </c>
      <c r="L863" s="45" t="s">
        <v>1871</v>
      </c>
      <c r="M863" s="44" t="s">
        <v>1872</v>
      </c>
      <c r="N863" s="44" t="s">
        <v>859</v>
      </c>
      <c r="O863" s="41"/>
      <c r="P863" s="151">
        <v>11</v>
      </c>
      <c r="Q863" s="151">
        <v>1</v>
      </c>
      <c r="R863" s="158" t="str">
        <f t="shared" si="34"/>
        <v>N/A</v>
      </c>
      <c r="S863" s="106" t="str">
        <f t="shared" si="35"/>
        <v>N/A</v>
      </c>
      <c r="T863" s="160"/>
      <c r="U863" s="21"/>
      <c r="V863" s="21"/>
      <c r="W863" s="21"/>
      <c r="X863" s="21"/>
      <c r="Y863" s="21"/>
      <c r="Z863" s="21"/>
      <c r="AA863" s="21"/>
      <c r="AB863" s="21"/>
      <c r="AC863" s="21"/>
      <c r="AD863" s="21"/>
      <c r="AE863" s="21"/>
      <c r="AF863" s="21"/>
      <c r="AG863" s="21"/>
      <c r="AH863" s="21"/>
      <c r="AI863" s="21"/>
    </row>
    <row r="864" spans="1:35">
      <c r="A864" s="41" t="s">
        <v>109</v>
      </c>
      <c r="B864" s="41">
        <v>2023</v>
      </c>
      <c r="C864" s="39" t="s">
        <v>644</v>
      </c>
      <c r="D864" s="44" t="s">
        <v>153</v>
      </c>
      <c r="E864" s="65" t="s">
        <v>1479</v>
      </c>
      <c r="F864" s="43" t="s">
        <v>2010</v>
      </c>
      <c r="G864" s="41" t="s">
        <v>301</v>
      </c>
      <c r="H864" s="44" t="s">
        <v>14</v>
      </c>
      <c r="I864" s="39" t="s">
        <v>473</v>
      </c>
      <c r="J864" s="41" t="s">
        <v>197</v>
      </c>
      <c r="K864" s="39" t="s">
        <v>804</v>
      </c>
      <c r="L864" s="45" t="s">
        <v>1871</v>
      </c>
      <c r="M864" s="44" t="s">
        <v>1872</v>
      </c>
      <c r="N864" s="44" t="s">
        <v>859</v>
      </c>
      <c r="O864" s="41"/>
      <c r="P864" s="151">
        <v>11</v>
      </c>
      <c r="Q864" s="151">
        <v>1</v>
      </c>
      <c r="R864" s="158" t="str">
        <f t="shared" si="34"/>
        <v>N/A</v>
      </c>
      <c r="S864" s="106" t="str">
        <f t="shared" si="35"/>
        <v>N/A</v>
      </c>
      <c r="T864" s="160"/>
      <c r="U864" s="21"/>
      <c r="V864" s="21"/>
      <c r="W864" s="21"/>
      <c r="X864" s="21"/>
      <c r="Y864" s="21"/>
      <c r="Z864" s="21"/>
      <c r="AA864" s="21"/>
      <c r="AB864" s="21"/>
      <c r="AC864" s="21"/>
      <c r="AD864" s="21"/>
      <c r="AE864" s="21"/>
      <c r="AF864" s="21"/>
      <c r="AG864" s="21"/>
      <c r="AH864" s="21"/>
      <c r="AI864" s="21"/>
    </row>
    <row r="865" spans="1:35">
      <c r="A865" s="41" t="s">
        <v>109</v>
      </c>
      <c r="B865" s="41">
        <v>2023</v>
      </c>
      <c r="C865" s="39" t="s">
        <v>644</v>
      </c>
      <c r="D865" s="44" t="s">
        <v>153</v>
      </c>
      <c r="E865" s="65" t="s">
        <v>1479</v>
      </c>
      <c r="F865" s="43" t="s">
        <v>2010</v>
      </c>
      <c r="G865" s="41" t="s">
        <v>299</v>
      </c>
      <c r="H865" s="44" t="s">
        <v>14</v>
      </c>
      <c r="I865" s="39" t="s">
        <v>473</v>
      </c>
      <c r="J865" s="41" t="s">
        <v>197</v>
      </c>
      <c r="K865" s="39" t="s">
        <v>804</v>
      </c>
      <c r="L865" s="45" t="s">
        <v>1871</v>
      </c>
      <c r="M865" s="44" t="s">
        <v>1872</v>
      </c>
      <c r="N865" s="44" t="s">
        <v>859</v>
      </c>
      <c r="O865" s="41"/>
      <c r="P865" s="151">
        <v>11</v>
      </c>
      <c r="Q865" s="151">
        <v>1</v>
      </c>
      <c r="R865" s="158" t="str">
        <f t="shared" si="34"/>
        <v>N/A</v>
      </c>
      <c r="S865" s="106" t="str">
        <f t="shared" si="35"/>
        <v>N/A</v>
      </c>
      <c r="T865" s="160"/>
      <c r="U865" s="21"/>
      <c r="V865" s="21"/>
      <c r="W865" s="21"/>
      <c r="X865" s="21"/>
      <c r="Y865" s="21"/>
      <c r="Z865" s="21"/>
      <c r="AA865" s="21"/>
      <c r="AB865" s="21"/>
      <c r="AC865" s="21"/>
      <c r="AD865" s="21"/>
      <c r="AE865" s="21"/>
      <c r="AF865" s="21"/>
      <c r="AG865" s="21"/>
      <c r="AH865" s="21"/>
      <c r="AI865" s="21"/>
    </row>
    <row r="866" spans="1:35">
      <c r="A866" s="41" t="s">
        <v>109</v>
      </c>
      <c r="B866" s="41">
        <v>2023</v>
      </c>
      <c r="C866" s="39" t="s">
        <v>644</v>
      </c>
      <c r="D866" s="44" t="s">
        <v>153</v>
      </c>
      <c r="E866" s="65" t="s">
        <v>1480</v>
      </c>
      <c r="F866" s="43" t="s">
        <v>2005</v>
      </c>
      <c r="G866" s="41" t="s">
        <v>1874</v>
      </c>
      <c r="H866" s="44" t="s">
        <v>14</v>
      </c>
      <c r="I866" s="39" t="s">
        <v>473</v>
      </c>
      <c r="J866" s="41" t="s">
        <v>197</v>
      </c>
      <c r="K866" s="39" t="s">
        <v>804</v>
      </c>
      <c r="L866" s="45" t="s">
        <v>1871</v>
      </c>
      <c r="M866" s="44" t="s">
        <v>1872</v>
      </c>
      <c r="N866" s="44" t="s">
        <v>859</v>
      </c>
      <c r="O866" s="41"/>
      <c r="P866" s="151">
        <v>0</v>
      </c>
      <c r="Q866" s="151">
        <v>0</v>
      </c>
      <c r="R866" s="158" t="str">
        <f t="shared" si="34"/>
        <v>N/A</v>
      </c>
      <c r="S866" s="106" t="str">
        <f t="shared" si="35"/>
        <v>N/A</v>
      </c>
      <c r="T866" s="160" t="s">
        <v>2019</v>
      </c>
      <c r="U866" s="21"/>
      <c r="V866" s="21"/>
      <c r="W866" s="21"/>
      <c r="X866" s="21"/>
      <c r="Y866" s="21"/>
      <c r="Z866" s="21"/>
      <c r="AA866" s="21"/>
      <c r="AB866" s="21"/>
      <c r="AC866" s="21"/>
      <c r="AD866" s="21"/>
      <c r="AE866" s="21"/>
      <c r="AF866" s="21"/>
      <c r="AG866" s="21"/>
      <c r="AH866" s="21"/>
      <c r="AI866" s="21"/>
    </row>
    <row r="867" spans="1:35">
      <c r="A867" s="41" t="s">
        <v>109</v>
      </c>
      <c r="B867" s="41">
        <v>2023</v>
      </c>
      <c r="C867" s="39" t="s">
        <v>644</v>
      </c>
      <c r="D867" s="44" t="s">
        <v>153</v>
      </c>
      <c r="E867" s="65" t="s">
        <v>1480</v>
      </c>
      <c r="F867" s="43" t="s">
        <v>2005</v>
      </c>
      <c r="G867" s="41" t="s">
        <v>301</v>
      </c>
      <c r="H867" s="44" t="s">
        <v>14</v>
      </c>
      <c r="I867" s="39" t="s">
        <v>473</v>
      </c>
      <c r="J867" s="41" t="s">
        <v>197</v>
      </c>
      <c r="K867" s="39" t="s">
        <v>804</v>
      </c>
      <c r="L867" s="45" t="s">
        <v>1871</v>
      </c>
      <c r="M867" s="44" t="s">
        <v>1872</v>
      </c>
      <c r="N867" s="44" t="s">
        <v>859</v>
      </c>
      <c r="O867" s="41"/>
      <c r="P867" s="151">
        <v>0</v>
      </c>
      <c r="Q867" s="151">
        <v>0</v>
      </c>
      <c r="R867" s="158" t="str">
        <f t="shared" si="34"/>
        <v>N/A</v>
      </c>
      <c r="S867" s="106" t="str">
        <f t="shared" si="35"/>
        <v>N/A</v>
      </c>
      <c r="T867" s="160" t="s">
        <v>2019</v>
      </c>
      <c r="U867" s="21"/>
      <c r="V867" s="21"/>
      <c r="W867" s="21"/>
      <c r="X867" s="21"/>
      <c r="Y867" s="21"/>
      <c r="Z867" s="21"/>
      <c r="AA867" s="21"/>
      <c r="AB867" s="21"/>
      <c r="AC867" s="21"/>
      <c r="AD867" s="21"/>
      <c r="AE867" s="21"/>
      <c r="AF867" s="21"/>
      <c r="AG867" s="21"/>
      <c r="AH867" s="21"/>
      <c r="AI867" s="21"/>
    </row>
    <row r="868" spans="1:35">
      <c r="A868" s="41" t="s">
        <v>109</v>
      </c>
      <c r="B868" s="41">
        <v>2023</v>
      </c>
      <c r="C868" s="39" t="s">
        <v>644</v>
      </c>
      <c r="D868" s="44" t="s">
        <v>153</v>
      </c>
      <c r="E868" s="65" t="s">
        <v>1480</v>
      </c>
      <c r="F868" s="43" t="s">
        <v>2005</v>
      </c>
      <c r="G868" s="41" t="s">
        <v>299</v>
      </c>
      <c r="H868" s="44" t="s">
        <v>14</v>
      </c>
      <c r="I868" s="39" t="s">
        <v>473</v>
      </c>
      <c r="J868" s="41" t="s">
        <v>197</v>
      </c>
      <c r="K868" s="39" t="s">
        <v>804</v>
      </c>
      <c r="L868" s="45" t="s">
        <v>1871</v>
      </c>
      <c r="M868" s="44" t="s">
        <v>1872</v>
      </c>
      <c r="N868" s="44" t="s">
        <v>859</v>
      </c>
      <c r="O868" s="41"/>
      <c r="P868" s="151">
        <v>0</v>
      </c>
      <c r="Q868" s="151">
        <v>0</v>
      </c>
      <c r="R868" s="158" t="str">
        <f t="shared" si="34"/>
        <v>N/A</v>
      </c>
      <c r="S868" s="106" t="str">
        <f t="shared" si="35"/>
        <v>N/A</v>
      </c>
      <c r="T868" s="160" t="s">
        <v>2019</v>
      </c>
      <c r="U868" s="21"/>
      <c r="V868" s="21"/>
      <c r="W868" s="21"/>
      <c r="X868" s="21"/>
      <c r="Y868" s="21"/>
      <c r="Z868" s="21"/>
      <c r="AA868" s="21"/>
      <c r="AB868" s="21"/>
      <c r="AC868" s="21"/>
      <c r="AD868" s="21"/>
      <c r="AE868" s="21"/>
      <c r="AF868" s="21"/>
      <c r="AG868" s="21"/>
      <c r="AH868" s="21"/>
      <c r="AI868" s="21"/>
    </row>
    <row r="869" spans="1:35">
      <c r="A869" s="41" t="s">
        <v>109</v>
      </c>
      <c r="B869" s="41">
        <v>2023</v>
      </c>
      <c r="C869" s="39" t="s">
        <v>644</v>
      </c>
      <c r="D869" s="44" t="s">
        <v>153</v>
      </c>
      <c r="E869" s="65" t="s">
        <v>1480</v>
      </c>
      <c r="F869" s="43" t="s">
        <v>2008</v>
      </c>
      <c r="G869" s="41" t="s">
        <v>1874</v>
      </c>
      <c r="H869" s="44" t="s">
        <v>14</v>
      </c>
      <c r="I869" s="39" t="s">
        <v>473</v>
      </c>
      <c r="J869" s="41" t="s">
        <v>197</v>
      </c>
      <c r="K869" s="39" t="s">
        <v>804</v>
      </c>
      <c r="L869" s="45" t="s">
        <v>1871</v>
      </c>
      <c r="M869" s="44" t="s">
        <v>1872</v>
      </c>
      <c r="N869" s="44" t="s">
        <v>859</v>
      </c>
      <c r="O869" s="41"/>
      <c r="P869" s="151">
        <v>0</v>
      </c>
      <c r="Q869" s="151">
        <v>0</v>
      </c>
      <c r="R869" s="158" t="str">
        <f t="shared" si="34"/>
        <v>N/A</v>
      </c>
      <c r="S869" s="106" t="str">
        <f t="shared" si="35"/>
        <v>N/A</v>
      </c>
      <c r="T869" s="160" t="s">
        <v>2019</v>
      </c>
      <c r="U869" s="21"/>
      <c r="V869" s="21"/>
      <c r="W869" s="21"/>
      <c r="X869" s="21"/>
      <c r="Y869" s="21"/>
      <c r="Z869" s="21"/>
      <c r="AA869" s="21"/>
      <c r="AB869" s="21"/>
      <c r="AC869" s="21"/>
      <c r="AD869" s="21"/>
      <c r="AE869" s="21"/>
      <c r="AF869" s="21"/>
      <c r="AG869" s="21"/>
      <c r="AH869" s="21"/>
      <c r="AI869" s="21"/>
    </row>
    <row r="870" spans="1:35">
      <c r="A870" s="41" t="s">
        <v>109</v>
      </c>
      <c r="B870" s="41">
        <v>2023</v>
      </c>
      <c r="C870" s="39" t="s">
        <v>644</v>
      </c>
      <c r="D870" s="44" t="s">
        <v>153</v>
      </c>
      <c r="E870" s="65" t="s">
        <v>1480</v>
      </c>
      <c r="F870" s="43" t="s">
        <v>2008</v>
      </c>
      <c r="G870" s="41" t="s">
        <v>301</v>
      </c>
      <c r="H870" s="44" t="s">
        <v>14</v>
      </c>
      <c r="I870" s="39" t="s">
        <v>473</v>
      </c>
      <c r="J870" s="41" t="s">
        <v>197</v>
      </c>
      <c r="K870" s="39" t="s">
        <v>804</v>
      </c>
      <c r="L870" s="45" t="s">
        <v>1871</v>
      </c>
      <c r="M870" s="44" t="s">
        <v>1872</v>
      </c>
      <c r="N870" s="44" t="s">
        <v>859</v>
      </c>
      <c r="O870" s="41"/>
      <c r="P870" s="151">
        <v>0</v>
      </c>
      <c r="Q870" s="151">
        <v>0</v>
      </c>
      <c r="R870" s="158" t="str">
        <f t="shared" si="34"/>
        <v>N/A</v>
      </c>
      <c r="S870" s="106" t="str">
        <f t="shared" si="35"/>
        <v>N/A</v>
      </c>
      <c r="T870" s="160" t="s">
        <v>2019</v>
      </c>
      <c r="U870" s="21"/>
      <c r="V870" s="21"/>
      <c r="W870" s="21"/>
      <c r="X870" s="21"/>
      <c r="Y870" s="21"/>
      <c r="Z870" s="21"/>
      <c r="AA870" s="21"/>
      <c r="AB870" s="21"/>
      <c r="AC870" s="21"/>
      <c r="AD870" s="21"/>
      <c r="AE870" s="21"/>
      <c r="AF870" s="21"/>
      <c r="AG870" s="21"/>
      <c r="AH870" s="21"/>
      <c r="AI870" s="21"/>
    </row>
    <row r="871" spans="1:35">
      <c r="A871" s="41" t="s">
        <v>109</v>
      </c>
      <c r="B871" s="41">
        <v>2023</v>
      </c>
      <c r="C871" s="39" t="s">
        <v>644</v>
      </c>
      <c r="D871" s="44" t="s">
        <v>153</v>
      </c>
      <c r="E871" s="65" t="s">
        <v>1480</v>
      </c>
      <c r="F871" s="43" t="s">
        <v>2008</v>
      </c>
      <c r="G871" s="41" t="s">
        <v>299</v>
      </c>
      <c r="H871" s="44" t="s">
        <v>14</v>
      </c>
      <c r="I871" s="39" t="s">
        <v>473</v>
      </c>
      <c r="J871" s="41" t="s">
        <v>197</v>
      </c>
      <c r="K871" s="39" t="s">
        <v>804</v>
      </c>
      <c r="L871" s="45" t="s">
        <v>1871</v>
      </c>
      <c r="M871" s="44" t="s">
        <v>1872</v>
      </c>
      <c r="N871" s="44" t="s">
        <v>859</v>
      </c>
      <c r="O871" s="41"/>
      <c r="P871" s="151">
        <v>0</v>
      </c>
      <c r="Q871" s="151">
        <v>0</v>
      </c>
      <c r="R871" s="158" t="str">
        <f t="shared" si="34"/>
        <v>N/A</v>
      </c>
      <c r="S871" s="106" t="str">
        <f t="shared" si="35"/>
        <v>N/A</v>
      </c>
      <c r="T871" s="160" t="s">
        <v>2019</v>
      </c>
      <c r="U871" s="21"/>
      <c r="V871" s="21"/>
      <c r="W871" s="21"/>
      <c r="X871" s="21"/>
      <c r="Y871" s="21"/>
      <c r="Z871" s="21"/>
      <c r="AA871" s="21"/>
      <c r="AB871" s="21"/>
      <c r="AC871" s="21"/>
      <c r="AD871" s="21"/>
      <c r="AE871" s="21"/>
      <c r="AF871" s="21"/>
      <c r="AG871" s="21"/>
      <c r="AH871" s="21"/>
      <c r="AI871" s="21"/>
    </row>
    <row r="872" spans="1:35">
      <c r="A872" s="41" t="s">
        <v>109</v>
      </c>
      <c r="B872" s="41">
        <v>2023</v>
      </c>
      <c r="C872" s="39" t="s">
        <v>644</v>
      </c>
      <c r="D872" s="44" t="s">
        <v>153</v>
      </c>
      <c r="E872" s="65" t="s">
        <v>1480</v>
      </c>
      <c r="F872" s="43" t="s">
        <v>2009</v>
      </c>
      <c r="G872" s="41" t="s">
        <v>1874</v>
      </c>
      <c r="H872" s="44" t="s">
        <v>14</v>
      </c>
      <c r="I872" s="39" t="s">
        <v>473</v>
      </c>
      <c r="J872" s="41" t="s">
        <v>197</v>
      </c>
      <c r="K872" s="39" t="s">
        <v>804</v>
      </c>
      <c r="L872" s="45" t="s">
        <v>1871</v>
      </c>
      <c r="M872" s="44" t="s">
        <v>1872</v>
      </c>
      <c r="N872" s="44" t="s">
        <v>859</v>
      </c>
      <c r="O872" s="41"/>
      <c r="P872" s="151">
        <v>0</v>
      </c>
      <c r="Q872" s="151">
        <v>0</v>
      </c>
      <c r="R872" s="158" t="str">
        <f t="shared" si="34"/>
        <v>N/A</v>
      </c>
      <c r="S872" s="106" t="str">
        <f t="shared" si="35"/>
        <v>N/A</v>
      </c>
      <c r="T872" s="160" t="s">
        <v>2019</v>
      </c>
      <c r="U872" s="21"/>
      <c r="V872" s="21"/>
      <c r="W872" s="21"/>
      <c r="X872" s="21"/>
      <c r="Y872" s="21"/>
      <c r="Z872" s="21"/>
      <c r="AA872" s="21"/>
      <c r="AB872" s="21"/>
      <c r="AC872" s="21"/>
      <c r="AD872" s="21"/>
      <c r="AE872" s="21"/>
      <c r="AF872" s="21"/>
      <c r="AG872" s="21"/>
      <c r="AH872" s="21"/>
      <c r="AI872" s="21"/>
    </row>
    <row r="873" spans="1:35">
      <c r="A873" s="41" t="s">
        <v>109</v>
      </c>
      <c r="B873" s="41">
        <v>2023</v>
      </c>
      <c r="C873" s="39" t="s">
        <v>644</v>
      </c>
      <c r="D873" s="44" t="s">
        <v>153</v>
      </c>
      <c r="E873" s="65" t="s">
        <v>1480</v>
      </c>
      <c r="F873" s="43" t="s">
        <v>2009</v>
      </c>
      <c r="G873" s="41" t="s">
        <v>301</v>
      </c>
      <c r="H873" s="44" t="s">
        <v>14</v>
      </c>
      <c r="I873" s="39" t="s">
        <v>473</v>
      </c>
      <c r="J873" s="41" t="s">
        <v>197</v>
      </c>
      <c r="K873" s="39" t="s">
        <v>804</v>
      </c>
      <c r="L873" s="45" t="s">
        <v>1871</v>
      </c>
      <c r="M873" s="44" t="s">
        <v>1872</v>
      </c>
      <c r="N873" s="44" t="s">
        <v>859</v>
      </c>
      <c r="O873" s="41"/>
      <c r="P873" s="151">
        <v>0</v>
      </c>
      <c r="Q873" s="151">
        <v>0</v>
      </c>
      <c r="R873" s="158" t="str">
        <f t="shared" si="34"/>
        <v>N/A</v>
      </c>
      <c r="S873" s="106" t="str">
        <f t="shared" si="35"/>
        <v>N/A</v>
      </c>
      <c r="T873" s="160" t="s">
        <v>2019</v>
      </c>
      <c r="U873" s="21"/>
      <c r="V873" s="21"/>
      <c r="W873" s="21"/>
      <c r="X873" s="21"/>
      <c r="Y873" s="21"/>
      <c r="Z873" s="21"/>
      <c r="AA873" s="21"/>
      <c r="AB873" s="21"/>
      <c r="AC873" s="21"/>
      <c r="AD873" s="21"/>
      <c r="AE873" s="21"/>
      <c r="AF873" s="21"/>
      <c r="AG873" s="21"/>
      <c r="AH873" s="21"/>
      <c r="AI873" s="21"/>
    </row>
    <row r="874" spans="1:35">
      <c r="A874" s="41" t="s">
        <v>109</v>
      </c>
      <c r="B874" s="41">
        <v>2023</v>
      </c>
      <c r="C874" s="39" t="s">
        <v>644</v>
      </c>
      <c r="D874" s="44" t="s">
        <v>153</v>
      </c>
      <c r="E874" s="65" t="s">
        <v>1480</v>
      </c>
      <c r="F874" s="43" t="s">
        <v>2009</v>
      </c>
      <c r="G874" s="41" t="s">
        <v>299</v>
      </c>
      <c r="H874" s="44" t="s">
        <v>14</v>
      </c>
      <c r="I874" s="39" t="s">
        <v>473</v>
      </c>
      <c r="J874" s="41" t="s">
        <v>197</v>
      </c>
      <c r="K874" s="39" t="s">
        <v>804</v>
      </c>
      <c r="L874" s="45" t="s">
        <v>1871</v>
      </c>
      <c r="M874" s="44" t="s">
        <v>1872</v>
      </c>
      <c r="N874" s="44" t="s">
        <v>859</v>
      </c>
      <c r="O874" s="41"/>
      <c r="P874" s="151">
        <v>0</v>
      </c>
      <c r="Q874" s="151">
        <v>0</v>
      </c>
      <c r="R874" s="158" t="str">
        <f t="shared" si="34"/>
        <v>N/A</v>
      </c>
      <c r="S874" s="106" t="str">
        <f t="shared" si="35"/>
        <v>N/A</v>
      </c>
      <c r="T874" s="160" t="s">
        <v>2019</v>
      </c>
      <c r="U874" s="21"/>
      <c r="V874" s="21"/>
      <c r="W874" s="21"/>
      <c r="X874" s="21"/>
      <c r="Y874" s="21"/>
      <c r="Z874" s="21"/>
      <c r="AA874" s="21"/>
      <c r="AB874" s="21"/>
      <c r="AC874" s="21"/>
      <c r="AD874" s="21"/>
      <c r="AE874" s="21"/>
      <c r="AF874" s="21"/>
      <c r="AG874" s="21"/>
      <c r="AH874" s="21"/>
      <c r="AI874" s="21"/>
    </row>
    <row r="875" spans="1:35">
      <c r="A875" s="41" t="s">
        <v>109</v>
      </c>
      <c r="B875" s="41">
        <v>2023</v>
      </c>
      <c r="C875" s="39" t="s">
        <v>644</v>
      </c>
      <c r="D875" s="44" t="s">
        <v>153</v>
      </c>
      <c r="E875" s="65" t="s">
        <v>1480</v>
      </c>
      <c r="F875" s="43" t="s">
        <v>2010</v>
      </c>
      <c r="G875" s="41" t="s">
        <v>1874</v>
      </c>
      <c r="H875" s="44" t="s">
        <v>14</v>
      </c>
      <c r="I875" s="39" t="s">
        <v>473</v>
      </c>
      <c r="J875" s="41" t="s">
        <v>197</v>
      </c>
      <c r="K875" s="39" t="s">
        <v>804</v>
      </c>
      <c r="L875" s="45" t="s">
        <v>1871</v>
      </c>
      <c r="M875" s="44" t="s">
        <v>1872</v>
      </c>
      <c r="N875" s="44" t="s">
        <v>859</v>
      </c>
      <c r="O875" s="41"/>
      <c r="P875" s="151">
        <v>0</v>
      </c>
      <c r="Q875" s="151">
        <v>0</v>
      </c>
      <c r="R875" s="158" t="str">
        <f t="shared" si="34"/>
        <v>N/A</v>
      </c>
      <c r="S875" s="106" t="str">
        <f t="shared" si="35"/>
        <v>N/A</v>
      </c>
      <c r="T875" s="160" t="s">
        <v>2019</v>
      </c>
      <c r="U875" s="21"/>
      <c r="V875" s="21"/>
      <c r="W875" s="21"/>
      <c r="X875" s="21"/>
      <c r="Y875" s="21"/>
      <c r="Z875" s="21"/>
      <c r="AA875" s="21"/>
      <c r="AB875" s="21"/>
      <c r="AC875" s="21"/>
      <c r="AD875" s="21"/>
      <c r="AE875" s="21"/>
      <c r="AF875" s="21"/>
      <c r="AG875" s="21"/>
      <c r="AH875" s="21"/>
      <c r="AI875" s="21"/>
    </row>
    <row r="876" spans="1:35">
      <c r="A876" s="41" t="s">
        <v>109</v>
      </c>
      <c r="B876" s="41">
        <v>2023</v>
      </c>
      <c r="C876" s="39" t="s">
        <v>644</v>
      </c>
      <c r="D876" s="44" t="s">
        <v>153</v>
      </c>
      <c r="E876" s="65" t="s">
        <v>1480</v>
      </c>
      <c r="F876" s="43" t="s">
        <v>2010</v>
      </c>
      <c r="G876" s="41" t="s">
        <v>301</v>
      </c>
      <c r="H876" s="44" t="s">
        <v>14</v>
      </c>
      <c r="I876" s="39" t="s">
        <v>473</v>
      </c>
      <c r="J876" s="41" t="s">
        <v>197</v>
      </c>
      <c r="K876" s="39" t="s">
        <v>804</v>
      </c>
      <c r="L876" s="45" t="s">
        <v>1871</v>
      </c>
      <c r="M876" s="44" t="s">
        <v>1872</v>
      </c>
      <c r="N876" s="44" t="s">
        <v>859</v>
      </c>
      <c r="O876" s="41"/>
      <c r="P876" s="151">
        <v>0</v>
      </c>
      <c r="Q876" s="151">
        <v>0</v>
      </c>
      <c r="R876" s="158" t="str">
        <f t="shared" si="34"/>
        <v>N/A</v>
      </c>
      <c r="S876" s="106" t="str">
        <f t="shared" si="35"/>
        <v>N/A</v>
      </c>
      <c r="T876" s="160" t="s">
        <v>2019</v>
      </c>
      <c r="U876" s="21"/>
      <c r="V876" s="21"/>
      <c r="W876" s="21"/>
      <c r="X876" s="21"/>
      <c r="Y876" s="21"/>
      <c r="Z876" s="21"/>
      <c r="AA876" s="21"/>
      <c r="AB876" s="21"/>
      <c r="AC876" s="21"/>
      <c r="AD876" s="21"/>
      <c r="AE876" s="21"/>
      <c r="AF876" s="21"/>
      <c r="AG876" s="21"/>
      <c r="AH876" s="21"/>
      <c r="AI876" s="21"/>
    </row>
    <row r="877" spans="1:35">
      <c r="A877" s="41" t="s">
        <v>109</v>
      </c>
      <c r="B877" s="41">
        <v>2023</v>
      </c>
      <c r="C877" s="39" t="s">
        <v>644</v>
      </c>
      <c r="D877" s="44" t="s">
        <v>153</v>
      </c>
      <c r="E877" s="65" t="s">
        <v>1480</v>
      </c>
      <c r="F877" s="43" t="s">
        <v>2010</v>
      </c>
      <c r="G877" s="41" t="s">
        <v>299</v>
      </c>
      <c r="H877" s="44" t="s">
        <v>14</v>
      </c>
      <c r="I877" s="39" t="s">
        <v>473</v>
      </c>
      <c r="J877" s="41" t="s">
        <v>197</v>
      </c>
      <c r="K877" s="39" t="s">
        <v>804</v>
      </c>
      <c r="L877" s="45" t="s">
        <v>1871</v>
      </c>
      <c r="M877" s="44" t="s">
        <v>1872</v>
      </c>
      <c r="N877" s="44" t="s">
        <v>859</v>
      </c>
      <c r="O877" s="41"/>
      <c r="P877" s="151">
        <v>0</v>
      </c>
      <c r="Q877" s="151">
        <v>0</v>
      </c>
      <c r="R877" s="158" t="str">
        <f t="shared" si="34"/>
        <v>N/A</v>
      </c>
      <c r="S877" s="106" t="str">
        <f t="shared" si="35"/>
        <v>N/A</v>
      </c>
      <c r="T877" s="160" t="s">
        <v>2019</v>
      </c>
      <c r="U877" s="21"/>
      <c r="V877" s="21"/>
      <c r="W877" s="21"/>
      <c r="X877" s="21"/>
      <c r="Y877" s="21"/>
      <c r="Z877" s="21"/>
      <c r="AA877" s="21"/>
      <c r="AB877" s="21"/>
      <c r="AC877" s="21"/>
      <c r="AD877" s="21"/>
      <c r="AE877" s="21"/>
      <c r="AF877" s="21"/>
      <c r="AG877" s="21"/>
      <c r="AH877" s="21"/>
      <c r="AI877" s="21"/>
    </row>
    <row r="878" spans="1:35">
      <c r="A878" s="41" t="s">
        <v>109</v>
      </c>
      <c r="B878" s="41">
        <v>2023</v>
      </c>
      <c r="C878" s="39" t="s">
        <v>644</v>
      </c>
      <c r="D878" s="44" t="s">
        <v>153</v>
      </c>
      <c r="E878" s="65" t="s">
        <v>1824</v>
      </c>
      <c r="F878" s="43" t="s">
        <v>2005</v>
      </c>
      <c r="G878" s="41" t="s">
        <v>1874</v>
      </c>
      <c r="H878" s="44" t="s">
        <v>14</v>
      </c>
      <c r="I878" s="39" t="s">
        <v>473</v>
      </c>
      <c r="J878" s="41" t="s">
        <v>197</v>
      </c>
      <c r="K878" s="39" t="s">
        <v>804</v>
      </c>
      <c r="L878" s="45" t="s">
        <v>1871</v>
      </c>
      <c r="M878" s="44" t="s">
        <v>1872</v>
      </c>
      <c r="N878" s="44" t="s">
        <v>859</v>
      </c>
      <c r="O878" s="41"/>
      <c r="P878" s="151">
        <v>0</v>
      </c>
      <c r="Q878" s="151">
        <v>0</v>
      </c>
      <c r="R878" s="158" t="str">
        <f t="shared" si="34"/>
        <v>N/A</v>
      </c>
      <c r="S878" s="106" t="str">
        <f t="shared" si="35"/>
        <v>N/A</v>
      </c>
      <c r="T878" s="160" t="s">
        <v>2019</v>
      </c>
      <c r="U878" s="21"/>
      <c r="V878" s="21"/>
      <c r="W878" s="21"/>
      <c r="X878" s="21"/>
      <c r="Y878" s="21"/>
      <c r="Z878" s="21"/>
      <c r="AA878" s="21"/>
      <c r="AB878" s="21"/>
      <c r="AC878" s="21"/>
      <c r="AD878" s="21"/>
      <c r="AE878" s="21"/>
      <c r="AF878" s="21"/>
      <c r="AG878" s="21"/>
      <c r="AH878" s="21"/>
      <c r="AI878" s="21"/>
    </row>
    <row r="879" spans="1:35">
      <c r="A879" s="41" t="s">
        <v>109</v>
      </c>
      <c r="B879" s="41">
        <v>2023</v>
      </c>
      <c r="C879" s="39" t="s">
        <v>644</v>
      </c>
      <c r="D879" s="44" t="s">
        <v>153</v>
      </c>
      <c r="E879" s="65" t="s">
        <v>1824</v>
      </c>
      <c r="F879" s="43" t="s">
        <v>2005</v>
      </c>
      <c r="G879" s="41" t="s">
        <v>301</v>
      </c>
      <c r="H879" s="44" t="s">
        <v>14</v>
      </c>
      <c r="I879" s="39" t="s">
        <v>473</v>
      </c>
      <c r="J879" s="41" t="s">
        <v>197</v>
      </c>
      <c r="K879" s="39" t="s">
        <v>804</v>
      </c>
      <c r="L879" s="45" t="s">
        <v>1871</v>
      </c>
      <c r="M879" s="44" t="s">
        <v>1872</v>
      </c>
      <c r="N879" s="44" t="s">
        <v>859</v>
      </c>
      <c r="O879" s="41"/>
      <c r="P879" s="151">
        <v>0</v>
      </c>
      <c r="Q879" s="151">
        <v>0</v>
      </c>
      <c r="R879" s="158" t="str">
        <f t="shared" si="34"/>
        <v>N/A</v>
      </c>
      <c r="S879" s="106" t="str">
        <f t="shared" si="35"/>
        <v>N/A</v>
      </c>
      <c r="T879" s="160" t="s">
        <v>2019</v>
      </c>
      <c r="U879" s="21"/>
      <c r="V879" s="21"/>
      <c r="W879" s="21"/>
      <c r="X879" s="21"/>
      <c r="Y879" s="21"/>
      <c r="Z879" s="21"/>
      <c r="AA879" s="21"/>
      <c r="AB879" s="21"/>
      <c r="AC879" s="21"/>
      <c r="AD879" s="21"/>
      <c r="AE879" s="21"/>
      <c r="AF879" s="21"/>
      <c r="AG879" s="21"/>
      <c r="AH879" s="21"/>
      <c r="AI879" s="21"/>
    </row>
    <row r="880" spans="1:35">
      <c r="A880" s="41" t="s">
        <v>109</v>
      </c>
      <c r="B880" s="41">
        <v>2023</v>
      </c>
      <c r="C880" s="39" t="s">
        <v>644</v>
      </c>
      <c r="D880" s="44" t="s">
        <v>153</v>
      </c>
      <c r="E880" s="65" t="s">
        <v>1824</v>
      </c>
      <c r="F880" s="43" t="s">
        <v>2005</v>
      </c>
      <c r="G880" s="41" t="s">
        <v>299</v>
      </c>
      <c r="H880" s="44" t="s">
        <v>14</v>
      </c>
      <c r="I880" s="39" t="s">
        <v>473</v>
      </c>
      <c r="J880" s="41" t="s">
        <v>197</v>
      </c>
      <c r="K880" s="39" t="s">
        <v>804</v>
      </c>
      <c r="L880" s="45" t="s">
        <v>1871</v>
      </c>
      <c r="M880" s="44" t="s">
        <v>1872</v>
      </c>
      <c r="N880" s="44" t="s">
        <v>859</v>
      </c>
      <c r="O880" s="41"/>
      <c r="P880" s="151">
        <v>0</v>
      </c>
      <c r="Q880" s="151">
        <v>0</v>
      </c>
      <c r="R880" s="158" t="str">
        <f t="shared" si="34"/>
        <v>N/A</v>
      </c>
      <c r="S880" s="106" t="str">
        <f t="shared" si="35"/>
        <v>N/A</v>
      </c>
      <c r="T880" s="160" t="s">
        <v>2019</v>
      </c>
      <c r="U880" s="21"/>
      <c r="V880" s="21"/>
      <c r="W880" s="21"/>
      <c r="X880" s="21"/>
      <c r="Y880" s="21"/>
      <c r="Z880" s="21"/>
      <c r="AA880" s="21"/>
      <c r="AB880" s="21"/>
      <c r="AC880" s="21"/>
      <c r="AD880" s="21"/>
      <c r="AE880" s="21"/>
      <c r="AF880" s="21"/>
      <c r="AG880" s="21"/>
      <c r="AH880" s="21"/>
      <c r="AI880" s="21"/>
    </row>
    <row r="881" spans="1:35">
      <c r="A881" s="41" t="s">
        <v>109</v>
      </c>
      <c r="B881" s="41">
        <v>2023</v>
      </c>
      <c r="C881" s="39" t="s">
        <v>644</v>
      </c>
      <c r="D881" s="44" t="s">
        <v>153</v>
      </c>
      <c r="E881" s="65" t="s">
        <v>1824</v>
      </c>
      <c r="F881" s="43" t="s">
        <v>2008</v>
      </c>
      <c r="G881" s="41" t="s">
        <v>1874</v>
      </c>
      <c r="H881" s="44" t="s">
        <v>14</v>
      </c>
      <c r="I881" s="39" t="s">
        <v>473</v>
      </c>
      <c r="J881" s="41" t="s">
        <v>197</v>
      </c>
      <c r="K881" s="39" t="s">
        <v>804</v>
      </c>
      <c r="L881" s="45" t="s">
        <v>1871</v>
      </c>
      <c r="M881" s="44" t="s">
        <v>1872</v>
      </c>
      <c r="N881" s="44" t="s">
        <v>859</v>
      </c>
      <c r="O881" s="41"/>
      <c r="P881" s="151">
        <v>0</v>
      </c>
      <c r="Q881" s="151">
        <v>0</v>
      </c>
      <c r="R881" s="158" t="str">
        <f t="shared" si="34"/>
        <v>N/A</v>
      </c>
      <c r="S881" s="106" t="str">
        <f t="shared" si="35"/>
        <v>N/A</v>
      </c>
      <c r="T881" s="160" t="s">
        <v>2019</v>
      </c>
      <c r="U881" s="21"/>
      <c r="V881" s="21"/>
      <c r="W881" s="21"/>
      <c r="X881" s="21"/>
      <c r="Y881" s="21"/>
      <c r="Z881" s="21"/>
      <c r="AA881" s="21"/>
      <c r="AB881" s="21"/>
      <c r="AC881" s="21"/>
      <c r="AD881" s="21"/>
      <c r="AE881" s="21"/>
      <c r="AF881" s="21"/>
      <c r="AG881" s="21"/>
      <c r="AH881" s="21"/>
      <c r="AI881" s="21"/>
    </row>
    <row r="882" spans="1:35">
      <c r="A882" s="41" t="s">
        <v>109</v>
      </c>
      <c r="B882" s="41">
        <v>2023</v>
      </c>
      <c r="C882" s="39" t="s">
        <v>644</v>
      </c>
      <c r="D882" s="44" t="s">
        <v>153</v>
      </c>
      <c r="E882" s="65" t="s">
        <v>1824</v>
      </c>
      <c r="F882" s="43" t="s">
        <v>2008</v>
      </c>
      <c r="G882" s="41" t="s">
        <v>301</v>
      </c>
      <c r="H882" s="44" t="s">
        <v>14</v>
      </c>
      <c r="I882" s="39" t="s">
        <v>473</v>
      </c>
      <c r="J882" s="41" t="s">
        <v>197</v>
      </c>
      <c r="K882" s="39" t="s">
        <v>804</v>
      </c>
      <c r="L882" s="45" t="s">
        <v>1871</v>
      </c>
      <c r="M882" s="44" t="s">
        <v>1872</v>
      </c>
      <c r="N882" s="44" t="s">
        <v>859</v>
      </c>
      <c r="O882" s="41"/>
      <c r="P882" s="151">
        <v>0</v>
      </c>
      <c r="Q882" s="151">
        <v>0</v>
      </c>
      <c r="R882" s="158" t="str">
        <f t="shared" si="34"/>
        <v>N/A</v>
      </c>
      <c r="S882" s="106" t="str">
        <f t="shared" si="35"/>
        <v>N/A</v>
      </c>
      <c r="T882" s="160" t="s">
        <v>2019</v>
      </c>
      <c r="U882" s="21"/>
      <c r="V882" s="21"/>
      <c r="W882" s="21"/>
      <c r="X882" s="21"/>
      <c r="Y882" s="21"/>
      <c r="Z882" s="21"/>
      <c r="AA882" s="21"/>
      <c r="AB882" s="21"/>
      <c r="AC882" s="21"/>
      <c r="AD882" s="21"/>
      <c r="AE882" s="21"/>
      <c r="AF882" s="21"/>
      <c r="AG882" s="21"/>
      <c r="AH882" s="21"/>
      <c r="AI882" s="21"/>
    </row>
    <row r="883" spans="1:35">
      <c r="A883" s="41" t="s">
        <v>109</v>
      </c>
      <c r="B883" s="41">
        <v>2023</v>
      </c>
      <c r="C883" s="39" t="s">
        <v>644</v>
      </c>
      <c r="D883" s="44" t="s">
        <v>153</v>
      </c>
      <c r="E883" s="65" t="s">
        <v>1824</v>
      </c>
      <c r="F883" s="43" t="s">
        <v>2008</v>
      </c>
      <c r="G883" s="41" t="s">
        <v>299</v>
      </c>
      <c r="H883" s="44" t="s">
        <v>14</v>
      </c>
      <c r="I883" s="39" t="s">
        <v>473</v>
      </c>
      <c r="J883" s="41" t="s">
        <v>197</v>
      </c>
      <c r="K883" s="39" t="s">
        <v>804</v>
      </c>
      <c r="L883" s="45" t="s">
        <v>1871</v>
      </c>
      <c r="M883" s="44" t="s">
        <v>1872</v>
      </c>
      <c r="N883" s="44" t="s">
        <v>859</v>
      </c>
      <c r="O883" s="41"/>
      <c r="P883" s="151">
        <v>0</v>
      </c>
      <c r="Q883" s="151">
        <v>0</v>
      </c>
      <c r="R883" s="158" t="str">
        <f t="shared" si="34"/>
        <v>N/A</v>
      </c>
      <c r="S883" s="106" t="str">
        <f t="shared" si="35"/>
        <v>N/A</v>
      </c>
      <c r="T883" s="160" t="s">
        <v>2019</v>
      </c>
      <c r="U883" s="21"/>
      <c r="V883" s="21"/>
      <c r="W883" s="21"/>
      <c r="X883" s="21"/>
      <c r="Y883" s="21"/>
      <c r="Z883" s="21"/>
      <c r="AA883" s="21"/>
      <c r="AB883" s="21"/>
      <c r="AC883" s="21"/>
      <c r="AD883" s="21"/>
      <c r="AE883" s="21"/>
      <c r="AF883" s="21"/>
      <c r="AG883" s="21"/>
      <c r="AH883" s="21"/>
      <c r="AI883" s="21"/>
    </row>
    <row r="884" spans="1:35">
      <c r="A884" s="41" t="s">
        <v>109</v>
      </c>
      <c r="B884" s="41">
        <v>2023</v>
      </c>
      <c r="C884" s="39" t="s">
        <v>644</v>
      </c>
      <c r="D884" s="44" t="s">
        <v>153</v>
      </c>
      <c r="E884" s="65" t="s">
        <v>1824</v>
      </c>
      <c r="F884" s="43" t="s">
        <v>2009</v>
      </c>
      <c r="G884" s="41" t="s">
        <v>1874</v>
      </c>
      <c r="H884" s="44" t="s">
        <v>14</v>
      </c>
      <c r="I884" s="39" t="s">
        <v>473</v>
      </c>
      <c r="J884" s="41" t="s">
        <v>197</v>
      </c>
      <c r="K884" s="39" t="s">
        <v>804</v>
      </c>
      <c r="L884" s="45" t="s">
        <v>1871</v>
      </c>
      <c r="M884" s="44" t="s">
        <v>1872</v>
      </c>
      <c r="N884" s="44" t="s">
        <v>859</v>
      </c>
      <c r="O884" s="41"/>
      <c r="P884" s="151">
        <v>8</v>
      </c>
      <c r="Q884" s="151">
        <v>4</v>
      </c>
      <c r="R884" s="158" t="str">
        <f t="shared" si="34"/>
        <v>N/A</v>
      </c>
      <c r="S884" s="106" t="str">
        <f t="shared" si="35"/>
        <v>N/A</v>
      </c>
      <c r="T884" s="160"/>
      <c r="U884" s="21"/>
      <c r="V884" s="21"/>
      <c r="W884" s="21"/>
      <c r="X884" s="21"/>
      <c r="Y884" s="21"/>
      <c r="Z884" s="21"/>
      <c r="AA884" s="21"/>
      <c r="AB884" s="21"/>
      <c r="AC884" s="21"/>
      <c r="AD884" s="21"/>
      <c r="AE884" s="21"/>
      <c r="AF884" s="21"/>
      <c r="AG884" s="21"/>
      <c r="AH884" s="21"/>
      <c r="AI884" s="21"/>
    </row>
    <row r="885" spans="1:35">
      <c r="A885" s="41" t="s">
        <v>109</v>
      </c>
      <c r="B885" s="41">
        <v>2023</v>
      </c>
      <c r="C885" s="39" t="s">
        <v>644</v>
      </c>
      <c r="D885" s="44" t="s">
        <v>153</v>
      </c>
      <c r="E885" s="65" t="s">
        <v>1824</v>
      </c>
      <c r="F885" s="43" t="s">
        <v>2009</v>
      </c>
      <c r="G885" s="41" t="s">
        <v>301</v>
      </c>
      <c r="H885" s="44" t="s">
        <v>14</v>
      </c>
      <c r="I885" s="39" t="s">
        <v>473</v>
      </c>
      <c r="J885" s="41" t="s">
        <v>197</v>
      </c>
      <c r="K885" s="39" t="s">
        <v>804</v>
      </c>
      <c r="L885" s="45" t="s">
        <v>1871</v>
      </c>
      <c r="M885" s="44" t="s">
        <v>1872</v>
      </c>
      <c r="N885" s="44" t="s">
        <v>859</v>
      </c>
      <c r="O885" s="41"/>
      <c r="P885" s="151">
        <v>8</v>
      </c>
      <c r="Q885" s="151">
        <v>4</v>
      </c>
      <c r="R885" s="158" t="str">
        <f t="shared" si="34"/>
        <v>N/A</v>
      </c>
      <c r="S885" s="106" t="str">
        <f t="shared" si="35"/>
        <v>N/A</v>
      </c>
      <c r="T885" s="160"/>
      <c r="U885" s="21"/>
      <c r="V885" s="21"/>
      <c r="W885" s="21"/>
      <c r="X885" s="21"/>
      <c r="Y885" s="21"/>
      <c r="Z885" s="21"/>
      <c r="AA885" s="21"/>
      <c r="AB885" s="21"/>
      <c r="AC885" s="21"/>
      <c r="AD885" s="21"/>
      <c r="AE885" s="21"/>
      <c r="AF885" s="21"/>
      <c r="AG885" s="21"/>
      <c r="AH885" s="21"/>
      <c r="AI885" s="21"/>
    </row>
    <row r="886" spans="1:35">
      <c r="A886" s="41" t="s">
        <v>109</v>
      </c>
      <c r="B886" s="41">
        <v>2023</v>
      </c>
      <c r="C886" s="39" t="s">
        <v>644</v>
      </c>
      <c r="D886" s="44" t="s">
        <v>153</v>
      </c>
      <c r="E886" s="65" t="s">
        <v>1824</v>
      </c>
      <c r="F886" s="43" t="s">
        <v>2009</v>
      </c>
      <c r="G886" s="41" t="s">
        <v>299</v>
      </c>
      <c r="H886" s="44" t="s">
        <v>14</v>
      </c>
      <c r="I886" s="39" t="s">
        <v>473</v>
      </c>
      <c r="J886" s="41" t="s">
        <v>197</v>
      </c>
      <c r="K886" s="39" t="s">
        <v>804</v>
      </c>
      <c r="L886" s="45" t="s">
        <v>1871</v>
      </c>
      <c r="M886" s="44" t="s">
        <v>1872</v>
      </c>
      <c r="N886" s="44" t="s">
        <v>859</v>
      </c>
      <c r="O886" s="41"/>
      <c r="P886" s="151">
        <v>8</v>
      </c>
      <c r="Q886" s="151">
        <v>4</v>
      </c>
      <c r="R886" s="158" t="str">
        <f t="shared" si="34"/>
        <v>N/A</v>
      </c>
      <c r="S886" s="106" t="str">
        <f t="shared" si="35"/>
        <v>N/A</v>
      </c>
      <c r="T886" s="160"/>
      <c r="U886" s="21"/>
      <c r="V886" s="21"/>
      <c r="W886" s="21"/>
      <c r="X886" s="21"/>
      <c r="Y886" s="21"/>
      <c r="Z886" s="21"/>
      <c r="AA886" s="21"/>
      <c r="AB886" s="21"/>
      <c r="AC886" s="21"/>
      <c r="AD886" s="21"/>
      <c r="AE886" s="21"/>
      <c r="AF886" s="21"/>
      <c r="AG886" s="21"/>
      <c r="AH886" s="21"/>
      <c r="AI886" s="21"/>
    </row>
    <row r="887" spans="1:35">
      <c r="A887" s="41" t="s">
        <v>109</v>
      </c>
      <c r="B887" s="41">
        <v>2023</v>
      </c>
      <c r="C887" s="39" t="s">
        <v>644</v>
      </c>
      <c r="D887" s="44" t="s">
        <v>153</v>
      </c>
      <c r="E887" s="65" t="s">
        <v>1824</v>
      </c>
      <c r="F887" s="43" t="s">
        <v>2010</v>
      </c>
      <c r="G887" s="41" t="s">
        <v>1874</v>
      </c>
      <c r="H887" s="44" t="s">
        <v>14</v>
      </c>
      <c r="I887" s="39" t="s">
        <v>473</v>
      </c>
      <c r="J887" s="41" t="s">
        <v>197</v>
      </c>
      <c r="K887" s="39" t="s">
        <v>804</v>
      </c>
      <c r="L887" s="45" t="s">
        <v>1871</v>
      </c>
      <c r="M887" s="44" t="s">
        <v>1872</v>
      </c>
      <c r="N887" s="44" t="s">
        <v>859</v>
      </c>
      <c r="O887" s="41"/>
      <c r="P887" s="151">
        <v>0</v>
      </c>
      <c r="Q887" s="151">
        <v>0</v>
      </c>
      <c r="R887" s="158" t="str">
        <f t="shared" si="34"/>
        <v>N/A</v>
      </c>
      <c r="S887" s="106" t="str">
        <f t="shared" si="35"/>
        <v>N/A</v>
      </c>
      <c r="T887" s="160" t="s">
        <v>2019</v>
      </c>
      <c r="U887" s="21"/>
      <c r="V887" s="21"/>
      <c r="W887" s="21"/>
      <c r="X887" s="21"/>
      <c r="Y887" s="21"/>
      <c r="Z887" s="21"/>
      <c r="AA887" s="21"/>
      <c r="AB887" s="21"/>
      <c r="AC887" s="21"/>
      <c r="AD887" s="21"/>
      <c r="AE887" s="21"/>
      <c r="AF887" s="21"/>
      <c r="AG887" s="21"/>
      <c r="AH887" s="21"/>
      <c r="AI887" s="21"/>
    </row>
    <row r="888" spans="1:35">
      <c r="A888" s="41" t="s">
        <v>109</v>
      </c>
      <c r="B888" s="41">
        <v>2023</v>
      </c>
      <c r="C888" s="39" t="s">
        <v>644</v>
      </c>
      <c r="D888" s="44" t="s">
        <v>153</v>
      </c>
      <c r="E888" s="65" t="s">
        <v>1824</v>
      </c>
      <c r="F888" s="43" t="s">
        <v>2010</v>
      </c>
      <c r="G888" s="41" t="s">
        <v>301</v>
      </c>
      <c r="H888" s="44" t="s">
        <v>14</v>
      </c>
      <c r="I888" s="39" t="s">
        <v>473</v>
      </c>
      <c r="J888" s="41" t="s">
        <v>197</v>
      </c>
      <c r="K888" s="39" t="s">
        <v>804</v>
      </c>
      <c r="L888" s="45" t="s">
        <v>1871</v>
      </c>
      <c r="M888" s="44" t="s">
        <v>1872</v>
      </c>
      <c r="N888" s="44" t="s">
        <v>859</v>
      </c>
      <c r="O888" s="41"/>
      <c r="P888" s="151">
        <v>0</v>
      </c>
      <c r="Q888" s="151">
        <v>0</v>
      </c>
      <c r="R888" s="158" t="str">
        <f t="shared" si="34"/>
        <v>N/A</v>
      </c>
      <c r="S888" s="106" t="str">
        <f t="shared" si="35"/>
        <v>N/A</v>
      </c>
      <c r="T888" s="160" t="s">
        <v>2019</v>
      </c>
      <c r="U888" s="21"/>
      <c r="V888" s="21"/>
      <c r="W888" s="21"/>
      <c r="X888" s="21"/>
      <c r="Y888" s="21"/>
      <c r="Z888" s="21"/>
      <c r="AA888" s="21"/>
      <c r="AB888" s="21"/>
      <c r="AC888" s="21"/>
      <c r="AD888" s="21"/>
      <c r="AE888" s="21"/>
      <c r="AF888" s="21"/>
      <c r="AG888" s="21"/>
      <c r="AH888" s="21"/>
      <c r="AI888" s="21"/>
    </row>
    <row r="889" spans="1:35">
      <c r="A889" s="41" t="s">
        <v>109</v>
      </c>
      <c r="B889" s="41">
        <v>2023</v>
      </c>
      <c r="C889" s="39" t="s">
        <v>644</v>
      </c>
      <c r="D889" s="44" t="s">
        <v>153</v>
      </c>
      <c r="E889" s="65" t="s">
        <v>1824</v>
      </c>
      <c r="F889" s="43" t="s">
        <v>2010</v>
      </c>
      <c r="G889" s="41" t="s">
        <v>299</v>
      </c>
      <c r="H889" s="44" t="s">
        <v>14</v>
      </c>
      <c r="I889" s="39" t="s">
        <v>473</v>
      </c>
      <c r="J889" s="41" t="s">
        <v>197</v>
      </c>
      <c r="K889" s="39" t="s">
        <v>804</v>
      </c>
      <c r="L889" s="45" t="s">
        <v>1871</v>
      </c>
      <c r="M889" s="44" t="s">
        <v>1872</v>
      </c>
      <c r="N889" s="44" t="s">
        <v>859</v>
      </c>
      <c r="O889" s="41"/>
      <c r="P889" s="151">
        <v>0</v>
      </c>
      <c r="Q889" s="151">
        <v>0</v>
      </c>
      <c r="R889" s="158" t="str">
        <f t="shared" si="34"/>
        <v>N/A</v>
      </c>
      <c r="S889" s="106" t="str">
        <f t="shared" si="35"/>
        <v>N/A</v>
      </c>
      <c r="T889" s="160" t="s">
        <v>2019</v>
      </c>
      <c r="U889" s="21"/>
      <c r="V889" s="21"/>
      <c r="W889" s="21"/>
      <c r="X889" s="21"/>
      <c r="Y889" s="21"/>
      <c r="Z889" s="21"/>
      <c r="AA889" s="21"/>
      <c r="AB889" s="21"/>
      <c r="AC889" s="21"/>
      <c r="AD889" s="21"/>
      <c r="AE889" s="21"/>
      <c r="AF889" s="21"/>
      <c r="AG889" s="21"/>
      <c r="AH889" s="21"/>
      <c r="AI889" s="21"/>
    </row>
    <row r="890" spans="1:35">
      <c r="A890" s="41" t="s">
        <v>109</v>
      </c>
      <c r="B890" s="41">
        <v>2023</v>
      </c>
      <c r="C890" s="39" t="s">
        <v>644</v>
      </c>
      <c r="D890" s="44" t="s">
        <v>153</v>
      </c>
      <c r="E890" s="65" t="s">
        <v>1613</v>
      </c>
      <c r="F890" s="43" t="s">
        <v>2005</v>
      </c>
      <c r="G890" s="41" t="s">
        <v>1874</v>
      </c>
      <c r="H890" s="44" t="s">
        <v>14</v>
      </c>
      <c r="I890" s="39" t="s">
        <v>473</v>
      </c>
      <c r="J890" s="41" t="s">
        <v>197</v>
      </c>
      <c r="K890" s="39" t="s">
        <v>804</v>
      </c>
      <c r="L890" s="45" t="s">
        <v>1871</v>
      </c>
      <c r="M890" s="44" t="s">
        <v>1872</v>
      </c>
      <c r="N890" s="44" t="s">
        <v>859</v>
      </c>
      <c r="O890" s="41"/>
      <c r="P890" s="151">
        <v>0</v>
      </c>
      <c r="Q890" s="151">
        <v>0</v>
      </c>
      <c r="R890" s="158" t="str">
        <f t="shared" si="34"/>
        <v>N/A</v>
      </c>
      <c r="S890" s="106" t="str">
        <f t="shared" si="35"/>
        <v>N/A</v>
      </c>
      <c r="T890" s="160" t="s">
        <v>2019</v>
      </c>
      <c r="U890" s="21"/>
      <c r="V890" s="21"/>
      <c r="W890" s="21"/>
      <c r="X890" s="21"/>
      <c r="Y890" s="21"/>
      <c r="Z890" s="21"/>
      <c r="AA890" s="21"/>
      <c r="AB890" s="21"/>
      <c r="AC890" s="21"/>
      <c r="AD890" s="21"/>
      <c r="AE890" s="21"/>
      <c r="AF890" s="21"/>
      <c r="AG890" s="21"/>
      <c r="AH890" s="21"/>
      <c r="AI890" s="21"/>
    </row>
    <row r="891" spans="1:35">
      <c r="A891" s="41" t="s">
        <v>109</v>
      </c>
      <c r="B891" s="41">
        <v>2023</v>
      </c>
      <c r="C891" s="39" t="s">
        <v>644</v>
      </c>
      <c r="D891" s="44" t="s">
        <v>153</v>
      </c>
      <c r="E891" s="65" t="s">
        <v>1613</v>
      </c>
      <c r="F891" s="43" t="s">
        <v>2005</v>
      </c>
      <c r="G891" s="41" t="s">
        <v>301</v>
      </c>
      <c r="H891" s="44" t="s">
        <v>14</v>
      </c>
      <c r="I891" s="39" t="s">
        <v>473</v>
      </c>
      <c r="J891" s="41" t="s">
        <v>197</v>
      </c>
      <c r="K891" s="39" t="s">
        <v>804</v>
      </c>
      <c r="L891" s="45" t="s">
        <v>1871</v>
      </c>
      <c r="M891" s="44" t="s">
        <v>1872</v>
      </c>
      <c r="N891" s="44" t="s">
        <v>859</v>
      </c>
      <c r="O891" s="41"/>
      <c r="P891" s="151">
        <v>0</v>
      </c>
      <c r="Q891" s="151">
        <v>0</v>
      </c>
      <c r="R891" s="158" t="str">
        <f t="shared" si="34"/>
        <v>N/A</v>
      </c>
      <c r="S891" s="106" t="str">
        <f t="shared" si="35"/>
        <v>N/A</v>
      </c>
      <c r="T891" s="160" t="s">
        <v>2019</v>
      </c>
      <c r="U891" s="21"/>
      <c r="V891" s="21"/>
      <c r="W891" s="21"/>
      <c r="X891" s="21"/>
      <c r="Y891" s="21"/>
      <c r="Z891" s="21"/>
      <c r="AA891" s="21"/>
      <c r="AB891" s="21"/>
      <c r="AC891" s="21"/>
      <c r="AD891" s="21"/>
      <c r="AE891" s="21"/>
      <c r="AF891" s="21"/>
      <c r="AG891" s="21"/>
      <c r="AH891" s="21"/>
      <c r="AI891" s="21"/>
    </row>
    <row r="892" spans="1:35">
      <c r="A892" s="41" t="s">
        <v>109</v>
      </c>
      <c r="B892" s="41">
        <v>2023</v>
      </c>
      <c r="C892" s="39" t="s">
        <v>644</v>
      </c>
      <c r="D892" s="44" t="s">
        <v>153</v>
      </c>
      <c r="E892" s="65" t="s">
        <v>1613</v>
      </c>
      <c r="F892" s="43" t="s">
        <v>2005</v>
      </c>
      <c r="G892" s="41" t="s">
        <v>299</v>
      </c>
      <c r="H892" s="44" t="s">
        <v>14</v>
      </c>
      <c r="I892" s="39" t="s">
        <v>473</v>
      </c>
      <c r="J892" s="41" t="s">
        <v>197</v>
      </c>
      <c r="K892" s="39" t="s">
        <v>804</v>
      </c>
      <c r="L892" s="45" t="s">
        <v>1871</v>
      </c>
      <c r="M892" s="44" t="s">
        <v>1872</v>
      </c>
      <c r="N892" s="44" t="s">
        <v>859</v>
      </c>
      <c r="O892" s="41"/>
      <c r="P892" s="151">
        <v>0</v>
      </c>
      <c r="Q892" s="151">
        <v>0</v>
      </c>
      <c r="R892" s="158" t="str">
        <f t="shared" si="34"/>
        <v>N/A</v>
      </c>
      <c r="S892" s="106" t="str">
        <f t="shared" si="35"/>
        <v>N/A</v>
      </c>
      <c r="T892" s="160" t="s">
        <v>2019</v>
      </c>
      <c r="U892" s="21"/>
      <c r="V892" s="21"/>
      <c r="W892" s="21"/>
      <c r="X892" s="21"/>
      <c r="Y892" s="21"/>
      <c r="Z892" s="21"/>
      <c r="AA892" s="21"/>
      <c r="AB892" s="21"/>
      <c r="AC892" s="21"/>
      <c r="AD892" s="21"/>
      <c r="AE892" s="21"/>
      <c r="AF892" s="21"/>
      <c r="AG892" s="21"/>
      <c r="AH892" s="21"/>
      <c r="AI892" s="21"/>
    </row>
    <row r="893" spans="1:35">
      <c r="A893" s="41" t="s">
        <v>109</v>
      </c>
      <c r="B893" s="41">
        <v>2023</v>
      </c>
      <c r="C893" s="39" t="s">
        <v>644</v>
      </c>
      <c r="D893" s="44" t="s">
        <v>153</v>
      </c>
      <c r="E893" s="65" t="s">
        <v>1613</v>
      </c>
      <c r="F893" s="43" t="s">
        <v>2008</v>
      </c>
      <c r="G893" s="41" t="s">
        <v>1874</v>
      </c>
      <c r="H893" s="44" t="s">
        <v>14</v>
      </c>
      <c r="I893" s="39" t="s">
        <v>473</v>
      </c>
      <c r="J893" s="41" t="s">
        <v>197</v>
      </c>
      <c r="K893" s="39" t="s">
        <v>804</v>
      </c>
      <c r="L893" s="45" t="s">
        <v>1871</v>
      </c>
      <c r="M893" s="44" t="s">
        <v>1872</v>
      </c>
      <c r="N893" s="44" t="s">
        <v>859</v>
      </c>
      <c r="O893" s="41"/>
      <c r="P893" s="151">
        <v>0</v>
      </c>
      <c r="Q893" s="151">
        <v>0</v>
      </c>
      <c r="R893" s="158" t="str">
        <f t="shared" si="34"/>
        <v>N/A</v>
      </c>
      <c r="S893" s="106" t="str">
        <f t="shared" si="35"/>
        <v>N/A</v>
      </c>
      <c r="T893" s="160" t="s">
        <v>2019</v>
      </c>
      <c r="U893" s="21"/>
      <c r="V893" s="21"/>
      <c r="W893" s="21"/>
      <c r="X893" s="21"/>
      <c r="Y893" s="21"/>
      <c r="Z893" s="21"/>
      <c r="AA893" s="21"/>
      <c r="AB893" s="21"/>
      <c r="AC893" s="21"/>
      <c r="AD893" s="21"/>
      <c r="AE893" s="21"/>
      <c r="AF893" s="21"/>
      <c r="AG893" s="21"/>
      <c r="AH893" s="21"/>
      <c r="AI893" s="21"/>
    </row>
    <row r="894" spans="1:35">
      <c r="A894" s="41" t="s">
        <v>109</v>
      </c>
      <c r="B894" s="41">
        <v>2023</v>
      </c>
      <c r="C894" s="39" t="s">
        <v>644</v>
      </c>
      <c r="D894" s="44" t="s">
        <v>153</v>
      </c>
      <c r="E894" s="65" t="s">
        <v>1613</v>
      </c>
      <c r="F894" s="43" t="s">
        <v>2008</v>
      </c>
      <c r="G894" s="41" t="s">
        <v>301</v>
      </c>
      <c r="H894" s="44" t="s">
        <v>14</v>
      </c>
      <c r="I894" s="39" t="s">
        <v>473</v>
      </c>
      <c r="J894" s="41" t="s">
        <v>197</v>
      </c>
      <c r="K894" s="39" t="s">
        <v>804</v>
      </c>
      <c r="L894" s="45" t="s">
        <v>1871</v>
      </c>
      <c r="M894" s="44" t="s">
        <v>1872</v>
      </c>
      <c r="N894" s="44" t="s">
        <v>859</v>
      </c>
      <c r="O894" s="41"/>
      <c r="P894" s="151">
        <v>0</v>
      </c>
      <c r="Q894" s="151">
        <v>0</v>
      </c>
      <c r="R894" s="158" t="str">
        <f t="shared" si="34"/>
        <v>N/A</v>
      </c>
      <c r="S894" s="106" t="str">
        <f t="shared" si="35"/>
        <v>N/A</v>
      </c>
      <c r="T894" s="160" t="s">
        <v>2019</v>
      </c>
      <c r="U894" s="21"/>
      <c r="V894" s="21"/>
      <c r="W894" s="21"/>
      <c r="X894" s="21"/>
      <c r="Y894" s="21"/>
      <c r="Z894" s="21"/>
      <c r="AA894" s="21"/>
      <c r="AB894" s="21"/>
      <c r="AC894" s="21"/>
      <c r="AD894" s="21"/>
      <c r="AE894" s="21"/>
      <c r="AF894" s="21"/>
      <c r="AG894" s="21"/>
      <c r="AH894" s="21"/>
      <c r="AI894" s="21"/>
    </row>
    <row r="895" spans="1:35">
      <c r="A895" s="41" t="s">
        <v>109</v>
      </c>
      <c r="B895" s="41">
        <v>2023</v>
      </c>
      <c r="C895" s="39" t="s">
        <v>644</v>
      </c>
      <c r="D895" s="44" t="s">
        <v>153</v>
      </c>
      <c r="E895" s="65" t="s">
        <v>1613</v>
      </c>
      <c r="F895" s="43" t="s">
        <v>2008</v>
      </c>
      <c r="G895" s="41" t="s">
        <v>299</v>
      </c>
      <c r="H895" s="44" t="s">
        <v>14</v>
      </c>
      <c r="I895" s="39" t="s">
        <v>473</v>
      </c>
      <c r="J895" s="41" t="s">
        <v>197</v>
      </c>
      <c r="K895" s="39" t="s">
        <v>804</v>
      </c>
      <c r="L895" s="45" t="s">
        <v>1871</v>
      </c>
      <c r="M895" s="44" t="s">
        <v>1872</v>
      </c>
      <c r="N895" s="44" t="s">
        <v>859</v>
      </c>
      <c r="O895" s="41"/>
      <c r="P895" s="151">
        <v>0</v>
      </c>
      <c r="Q895" s="151">
        <v>0</v>
      </c>
      <c r="R895" s="158" t="str">
        <f t="shared" si="34"/>
        <v>N/A</v>
      </c>
      <c r="S895" s="106" t="str">
        <f t="shared" si="35"/>
        <v>N/A</v>
      </c>
      <c r="T895" s="160" t="s">
        <v>2019</v>
      </c>
      <c r="U895" s="21"/>
      <c r="V895" s="21"/>
      <c r="W895" s="21"/>
      <c r="X895" s="21"/>
      <c r="Y895" s="21"/>
      <c r="Z895" s="21"/>
      <c r="AA895" s="21"/>
      <c r="AB895" s="21"/>
      <c r="AC895" s="21"/>
      <c r="AD895" s="21"/>
      <c r="AE895" s="21"/>
      <c r="AF895" s="21"/>
      <c r="AG895" s="21"/>
      <c r="AH895" s="21"/>
      <c r="AI895" s="21"/>
    </row>
    <row r="896" spans="1:35">
      <c r="A896" s="41" t="s">
        <v>109</v>
      </c>
      <c r="B896" s="41">
        <v>2023</v>
      </c>
      <c r="C896" s="39" t="s">
        <v>644</v>
      </c>
      <c r="D896" s="44" t="s">
        <v>153</v>
      </c>
      <c r="E896" s="65" t="s">
        <v>1613</v>
      </c>
      <c r="F896" s="43" t="s">
        <v>2009</v>
      </c>
      <c r="G896" s="41" t="s">
        <v>1874</v>
      </c>
      <c r="H896" s="44" t="s">
        <v>14</v>
      </c>
      <c r="I896" s="39" t="s">
        <v>473</v>
      </c>
      <c r="J896" s="41" t="s">
        <v>197</v>
      </c>
      <c r="K896" s="39" t="s">
        <v>804</v>
      </c>
      <c r="L896" s="45" t="s">
        <v>1871</v>
      </c>
      <c r="M896" s="44" t="s">
        <v>1872</v>
      </c>
      <c r="N896" s="44" t="s">
        <v>859</v>
      </c>
      <c r="O896" s="41"/>
      <c r="P896" s="151">
        <v>0</v>
      </c>
      <c r="Q896" s="151">
        <v>0</v>
      </c>
      <c r="R896" s="158" t="str">
        <f t="shared" si="34"/>
        <v>N/A</v>
      </c>
      <c r="S896" s="106" t="str">
        <f t="shared" si="35"/>
        <v>N/A</v>
      </c>
      <c r="T896" s="160" t="s">
        <v>2019</v>
      </c>
      <c r="U896" s="21"/>
      <c r="V896" s="21"/>
      <c r="W896" s="21"/>
      <c r="X896" s="21"/>
      <c r="Y896" s="21"/>
      <c r="Z896" s="21"/>
      <c r="AA896" s="21"/>
      <c r="AB896" s="21"/>
      <c r="AC896" s="21"/>
      <c r="AD896" s="21"/>
      <c r="AE896" s="21"/>
      <c r="AF896" s="21"/>
      <c r="AG896" s="21"/>
      <c r="AH896" s="21"/>
      <c r="AI896" s="21"/>
    </row>
    <row r="897" spans="1:35">
      <c r="A897" s="41" t="s">
        <v>109</v>
      </c>
      <c r="B897" s="41">
        <v>2023</v>
      </c>
      <c r="C897" s="39" t="s">
        <v>644</v>
      </c>
      <c r="D897" s="44" t="s">
        <v>153</v>
      </c>
      <c r="E897" s="65" t="s">
        <v>1613</v>
      </c>
      <c r="F897" s="43" t="s">
        <v>2009</v>
      </c>
      <c r="G897" s="41" t="s">
        <v>301</v>
      </c>
      <c r="H897" s="44" t="s">
        <v>14</v>
      </c>
      <c r="I897" s="39" t="s">
        <v>473</v>
      </c>
      <c r="J897" s="41" t="s">
        <v>197</v>
      </c>
      <c r="K897" s="39" t="s">
        <v>804</v>
      </c>
      <c r="L897" s="45" t="s">
        <v>1871</v>
      </c>
      <c r="M897" s="44" t="s">
        <v>1872</v>
      </c>
      <c r="N897" s="44" t="s">
        <v>859</v>
      </c>
      <c r="O897" s="41"/>
      <c r="P897" s="151">
        <v>0</v>
      </c>
      <c r="Q897" s="151">
        <v>0</v>
      </c>
      <c r="R897" s="158" t="str">
        <f t="shared" si="34"/>
        <v>N/A</v>
      </c>
      <c r="S897" s="106" t="str">
        <f t="shared" si="35"/>
        <v>N/A</v>
      </c>
      <c r="T897" s="160" t="s">
        <v>2019</v>
      </c>
      <c r="U897" s="21"/>
      <c r="V897" s="21"/>
      <c r="W897" s="21"/>
      <c r="X897" s="21"/>
      <c r="Y897" s="21"/>
      <c r="Z897" s="21"/>
      <c r="AA897" s="21"/>
      <c r="AB897" s="21"/>
      <c r="AC897" s="21"/>
      <c r="AD897" s="21"/>
      <c r="AE897" s="21"/>
      <c r="AF897" s="21"/>
      <c r="AG897" s="21"/>
      <c r="AH897" s="21"/>
      <c r="AI897" s="21"/>
    </row>
    <row r="898" spans="1:35">
      <c r="A898" s="41" t="s">
        <v>109</v>
      </c>
      <c r="B898" s="41">
        <v>2023</v>
      </c>
      <c r="C898" s="39" t="s">
        <v>644</v>
      </c>
      <c r="D898" s="44" t="s">
        <v>153</v>
      </c>
      <c r="E898" s="65" t="s">
        <v>1613</v>
      </c>
      <c r="F898" s="43" t="s">
        <v>2009</v>
      </c>
      <c r="G898" s="41" t="s">
        <v>299</v>
      </c>
      <c r="H898" s="44" t="s">
        <v>14</v>
      </c>
      <c r="I898" s="39" t="s">
        <v>473</v>
      </c>
      <c r="J898" s="41" t="s">
        <v>197</v>
      </c>
      <c r="K898" s="39" t="s">
        <v>804</v>
      </c>
      <c r="L898" s="45" t="s">
        <v>1871</v>
      </c>
      <c r="M898" s="44" t="s">
        <v>1872</v>
      </c>
      <c r="N898" s="44" t="s">
        <v>859</v>
      </c>
      <c r="O898" s="41"/>
      <c r="P898" s="151">
        <v>0</v>
      </c>
      <c r="Q898" s="151">
        <v>0</v>
      </c>
      <c r="R898" s="158" t="str">
        <f t="shared" si="34"/>
        <v>N/A</v>
      </c>
      <c r="S898" s="106" t="str">
        <f t="shared" si="35"/>
        <v>N/A</v>
      </c>
      <c r="T898" s="160" t="s">
        <v>2019</v>
      </c>
      <c r="U898" s="21"/>
      <c r="V898" s="21"/>
      <c r="W898" s="21"/>
      <c r="X898" s="21"/>
      <c r="Y898" s="21"/>
      <c r="Z898" s="21"/>
      <c r="AA898" s="21"/>
      <c r="AB898" s="21"/>
      <c r="AC898" s="21"/>
      <c r="AD898" s="21"/>
      <c r="AE898" s="21"/>
      <c r="AF898" s="21"/>
      <c r="AG898" s="21"/>
      <c r="AH898" s="21"/>
      <c r="AI898" s="21"/>
    </row>
    <row r="899" spans="1:35">
      <c r="A899" s="41" t="s">
        <v>109</v>
      </c>
      <c r="B899" s="41">
        <v>2023</v>
      </c>
      <c r="C899" s="39" t="s">
        <v>644</v>
      </c>
      <c r="D899" s="44" t="s">
        <v>153</v>
      </c>
      <c r="E899" s="65" t="s">
        <v>1613</v>
      </c>
      <c r="F899" s="43" t="s">
        <v>2010</v>
      </c>
      <c r="G899" s="41" t="s">
        <v>1874</v>
      </c>
      <c r="H899" s="44" t="s">
        <v>14</v>
      </c>
      <c r="I899" s="39" t="s">
        <v>473</v>
      </c>
      <c r="J899" s="41" t="s">
        <v>197</v>
      </c>
      <c r="K899" s="39" t="s">
        <v>804</v>
      </c>
      <c r="L899" s="45" t="s">
        <v>1871</v>
      </c>
      <c r="M899" s="44" t="s">
        <v>1872</v>
      </c>
      <c r="N899" s="44" t="s">
        <v>859</v>
      </c>
      <c r="O899" s="41"/>
      <c r="P899" s="151">
        <v>3</v>
      </c>
      <c r="Q899" s="151">
        <v>3</v>
      </c>
      <c r="R899" s="158" t="str">
        <f t="shared" si="34"/>
        <v>N/A</v>
      </c>
      <c r="S899" s="106" t="str">
        <f t="shared" si="35"/>
        <v>N/A</v>
      </c>
      <c r="T899" s="160"/>
      <c r="U899" s="21"/>
      <c r="V899" s="21"/>
      <c r="W899" s="21"/>
      <c r="X899" s="21"/>
      <c r="Y899" s="21"/>
      <c r="Z899" s="21"/>
      <c r="AA899" s="21"/>
      <c r="AB899" s="21"/>
      <c r="AC899" s="21"/>
      <c r="AD899" s="21"/>
      <c r="AE899" s="21"/>
      <c r="AF899" s="21"/>
      <c r="AG899" s="21"/>
      <c r="AH899" s="21"/>
      <c r="AI899" s="21"/>
    </row>
    <row r="900" spans="1:35">
      <c r="A900" s="41" t="s">
        <v>109</v>
      </c>
      <c r="B900" s="41">
        <v>2023</v>
      </c>
      <c r="C900" s="39" t="s">
        <v>644</v>
      </c>
      <c r="D900" s="44" t="s">
        <v>153</v>
      </c>
      <c r="E900" s="65" t="s">
        <v>1613</v>
      </c>
      <c r="F900" s="43" t="s">
        <v>2010</v>
      </c>
      <c r="G900" s="41" t="s">
        <v>301</v>
      </c>
      <c r="H900" s="44" t="s">
        <v>14</v>
      </c>
      <c r="I900" s="39" t="s">
        <v>473</v>
      </c>
      <c r="J900" s="41" t="s">
        <v>197</v>
      </c>
      <c r="K900" s="39" t="s">
        <v>804</v>
      </c>
      <c r="L900" s="45" t="s">
        <v>1871</v>
      </c>
      <c r="M900" s="44" t="s">
        <v>1872</v>
      </c>
      <c r="N900" s="44" t="s">
        <v>859</v>
      </c>
      <c r="O900" s="41"/>
      <c r="P900" s="151">
        <v>3</v>
      </c>
      <c r="Q900" s="151">
        <v>3</v>
      </c>
      <c r="R900" s="158" t="str">
        <f t="shared" si="34"/>
        <v>N/A</v>
      </c>
      <c r="S900" s="106" t="str">
        <f t="shared" si="35"/>
        <v>N/A</v>
      </c>
      <c r="T900" s="160"/>
      <c r="U900" s="21"/>
      <c r="V900" s="21"/>
      <c r="W900" s="21"/>
      <c r="X900" s="21"/>
      <c r="Y900" s="21"/>
      <c r="Z900" s="21"/>
      <c r="AA900" s="21"/>
      <c r="AB900" s="21"/>
      <c r="AC900" s="21"/>
      <c r="AD900" s="21"/>
      <c r="AE900" s="21"/>
      <c r="AF900" s="21"/>
      <c r="AG900" s="21"/>
      <c r="AH900" s="21"/>
      <c r="AI900" s="21"/>
    </row>
    <row r="901" spans="1:35">
      <c r="A901" s="41" t="s">
        <v>109</v>
      </c>
      <c r="B901" s="41">
        <v>2023</v>
      </c>
      <c r="C901" s="39" t="s">
        <v>644</v>
      </c>
      <c r="D901" s="44" t="s">
        <v>153</v>
      </c>
      <c r="E901" s="65" t="s">
        <v>1613</v>
      </c>
      <c r="F901" s="43" t="s">
        <v>2010</v>
      </c>
      <c r="G901" s="41" t="s">
        <v>299</v>
      </c>
      <c r="H901" s="44" t="s">
        <v>14</v>
      </c>
      <c r="I901" s="39" t="s">
        <v>473</v>
      </c>
      <c r="J901" s="41" t="s">
        <v>197</v>
      </c>
      <c r="K901" s="39" t="s">
        <v>804</v>
      </c>
      <c r="L901" s="45" t="s">
        <v>1871</v>
      </c>
      <c r="M901" s="44" t="s">
        <v>1872</v>
      </c>
      <c r="N901" s="44" t="s">
        <v>859</v>
      </c>
      <c r="O901" s="41"/>
      <c r="P901" s="151">
        <v>3</v>
      </c>
      <c r="Q901" s="151">
        <v>3</v>
      </c>
      <c r="R901" s="158" t="str">
        <f t="shared" si="34"/>
        <v>N/A</v>
      </c>
      <c r="S901" s="106" t="str">
        <f t="shared" si="35"/>
        <v>N/A</v>
      </c>
      <c r="T901" s="160"/>
      <c r="U901" s="21"/>
      <c r="V901" s="21"/>
      <c r="W901" s="21"/>
      <c r="X901" s="21"/>
      <c r="Y901" s="21"/>
      <c r="Z901" s="21"/>
      <c r="AA901" s="21"/>
      <c r="AB901" s="21"/>
      <c r="AC901" s="21"/>
      <c r="AD901" s="21"/>
      <c r="AE901" s="21"/>
      <c r="AF901" s="21"/>
      <c r="AG901" s="21"/>
      <c r="AH901" s="21"/>
      <c r="AI901" s="21"/>
    </row>
    <row r="902" spans="1:35">
      <c r="A902" s="41" t="s">
        <v>109</v>
      </c>
      <c r="B902" s="41">
        <v>2023</v>
      </c>
      <c r="C902" s="39" t="s">
        <v>644</v>
      </c>
      <c r="D902" s="44" t="s">
        <v>153</v>
      </c>
      <c r="E902" s="65" t="s">
        <v>1508</v>
      </c>
      <c r="F902" s="43" t="s">
        <v>2005</v>
      </c>
      <c r="G902" s="41" t="s">
        <v>297</v>
      </c>
      <c r="H902" s="44" t="s">
        <v>14</v>
      </c>
      <c r="I902" s="39" t="s">
        <v>473</v>
      </c>
      <c r="J902" s="41" t="s">
        <v>197</v>
      </c>
      <c r="K902" s="39" t="s">
        <v>804</v>
      </c>
      <c r="L902" s="45" t="s">
        <v>1871</v>
      </c>
      <c r="M902" s="44" t="s">
        <v>1872</v>
      </c>
      <c r="N902" s="44" t="s">
        <v>859</v>
      </c>
      <c r="O902" s="41"/>
      <c r="P902" s="151">
        <v>0</v>
      </c>
      <c r="Q902" s="151">
        <v>0</v>
      </c>
      <c r="R902" s="158" t="str">
        <f t="shared" si="34"/>
        <v>N/A</v>
      </c>
      <c r="S902" s="106" t="str">
        <f t="shared" si="35"/>
        <v>N/A</v>
      </c>
      <c r="T902" s="160" t="s">
        <v>2019</v>
      </c>
      <c r="U902" s="21"/>
      <c r="V902" s="21"/>
      <c r="W902" s="21"/>
      <c r="X902" s="21"/>
      <c r="Y902" s="21"/>
      <c r="Z902" s="21"/>
      <c r="AA902" s="21"/>
      <c r="AB902" s="21"/>
      <c r="AC902" s="21"/>
      <c r="AD902" s="21"/>
      <c r="AE902" s="21"/>
      <c r="AF902" s="21"/>
      <c r="AG902" s="21"/>
      <c r="AH902" s="21"/>
      <c r="AI902" s="21"/>
    </row>
    <row r="903" spans="1:35">
      <c r="A903" s="41" t="s">
        <v>109</v>
      </c>
      <c r="B903" s="41">
        <v>2023</v>
      </c>
      <c r="C903" s="39" t="s">
        <v>644</v>
      </c>
      <c r="D903" s="44" t="s">
        <v>153</v>
      </c>
      <c r="E903" s="65" t="s">
        <v>1508</v>
      </c>
      <c r="F903" s="43" t="s">
        <v>2005</v>
      </c>
      <c r="G903" s="41" t="s">
        <v>1874</v>
      </c>
      <c r="H903" s="44" t="s">
        <v>14</v>
      </c>
      <c r="I903" s="39" t="s">
        <v>473</v>
      </c>
      <c r="J903" s="41" t="s">
        <v>197</v>
      </c>
      <c r="K903" s="39" t="s">
        <v>804</v>
      </c>
      <c r="L903" s="45" t="s">
        <v>1871</v>
      </c>
      <c r="M903" s="44" t="s">
        <v>1872</v>
      </c>
      <c r="N903" s="44" t="s">
        <v>859</v>
      </c>
      <c r="O903" s="41"/>
      <c r="P903" s="151">
        <v>2</v>
      </c>
      <c r="Q903" s="151">
        <v>1</v>
      </c>
      <c r="R903" s="158" t="str">
        <f t="shared" si="34"/>
        <v>N/A</v>
      </c>
      <c r="S903" s="106" t="str">
        <f t="shared" si="35"/>
        <v>N/A</v>
      </c>
      <c r="T903" s="160"/>
      <c r="U903" s="21"/>
      <c r="V903" s="21"/>
      <c r="W903" s="21"/>
      <c r="X903" s="21"/>
      <c r="Y903" s="21"/>
      <c r="Z903" s="21"/>
      <c r="AA903" s="21"/>
      <c r="AB903" s="21"/>
      <c r="AC903" s="21"/>
      <c r="AD903" s="21"/>
      <c r="AE903" s="21"/>
      <c r="AF903" s="21"/>
      <c r="AG903" s="21"/>
      <c r="AH903" s="21"/>
      <c r="AI903" s="21"/>
    </row>
    <row r="904" spans="1:35">
      <c r="A904" s="41" t="s">
        <v>109</v>
      </c>
      <c r="B904" s="41">
        <v>2023</v>
      </c>
      <c r="C904" s="39" t="s">
        <v>644</v>
      </c>
      <c r="D904" s="44" t="s">
        <v>153</v>
      </c>
      <c r="E904" s="65" t="s">
        <v>1508</v>
      </c>
      <c r="F904" s="43" t="s">
        <v>2005</v>
      </c>
      <c r="G904" s="41" t="s">
        <v>301</v>
      </c>
      <c r="H904" s="44" t="s">
        <v>14</v>
      </c>
      <c r="I904" s="39" t="s">
        <v>473</v>
      </c>
      <c r="J904" s="41" t="s">
        <v>197</v>
      </c>
      <c r="K904" s="39" t="s">
        <v>804</v>
      </c>
      <c r="L904" s="45" t="s">
        <v>1871</v>
      </c>
      <c r="M904" s="44" t="s">
        <v>1872</v>
      </c>
      <c r="N904" s="44" t="s">
        <v>859</v>
      </c>
      <c r="O904" s="41"/>
      <c r="P904" s="151">
        <v>2</v>
      </c>
      <c r="Q904" s="151">
        <v>1</v>
      </c>
      <c r="R904" s="158" t="str">
        <f t="shared" ref="R904:R967" si="36">IF(M904="N/A","N/A", P904/M904*100)</f>
        <v>N/A</v>
      </c>
      <c r="S904" s="106" t="str">
        <f t="shared" ref="S904:S967" si="37">IF(M904="N/A","N/A",IF(OR(R904&lt;90,R904&gt;150),"X",""))</f>
        <v>N/A</v>
      </c>
      <c r="T904" s="160"/>
      <c r="U904" s="21"/>
      <c r="V904" s="21"/>
      <c r="W904" s="21"/>
      <c r="X904" s="21"/>
      <c r="Y904" s="21"/>
      <c r="Z904" s="21"/>
      <c r="AA904" s="21"/>
      <c r="AB904" s="21"/>
      <c r="AC904" s="21"/>
      <c r="AD904" s="21"/>
      <c r="AE904" s="21"/>
      <c r="AF904" s="21"/>
      <c r="AG904" s="21"/>
      <c r="AH904" s="21"/>
      <c r="AI904" s="21"/>
    </row>
    <row r="905" spans="1:35">
      <c r="A905" s="41" t="s">
        <v>109</v>
      </c>
      <c r="B905" s="41">
        <v>2023</v>
      </c>
      <c r="C905" s="39" t="s">
        <v>644</v>
      </c>
      <c r="D905" s="44" t="s">
        <v>153</v>
      </c>
      <c r="E905" s="65" t="s">
        <v>1508</v>
      </c>
      <c r="F905" s="43" t="s">
        <v>2005</v>
      </c>
      <c r="G905" s="41" t="s">
        <v>299</v>
      </c>
      <c r="H905" s="44" t="s">
        <v>14</v>
      </c>
      <c r="I905" s="39" t="s">
        <v>473</v>
      </c>
      <c r="J905" s="41" t="s">
        <v>197</v>
      </c>
      <c r="K905" s="39" t="s">
        <v>804</v>
      </c>
      <c r="L905" s="45" t="s">
        <v>1871</v>
      </c>
      <c r="M905" s="44" t="s">
        <v>1872</v>
      </c>
      <c r="N905" s="44" t="s">
        <v>859</v>
      </c>
      <c r="O905" s="41"/>
      <c r="P905" s="151">
        <v>2</v>
      </c>
      <c r="Q905" s="151">
        <v>1</v>
      </c>
      <c r="R905" s="158" t="str">
        <f t="shared" si="36"/>
        <v>N/A</v>
      </c>
      <c r="S905" s="106" t="str">
        <f t="shared" si="37"/>
        <v>N/A</v>
      </c>
      <c r="T905" s="160"/>
      <c r="U905" s="21"/>
      <c r="V905" s="21"/>
      <c r="W905" s="21"/>
      <c r="X905" s="21"/>
      <c r="Y905" s="21"/>
      <c r="Z905" s="21"/>
      <c r="AA905" s="21"/>
      <c r="AB905" s="21"/>
      <c r="AC905" s="21"/>
      <c r="AD905" s="21"/>
      <c r="AE905" s="21"/>
      <c r="AF905" s="21"/>
      <c r="AG905" s="21"/>
      <c r="AH905" s="21"/>
      <c r="AI905" s="21"/>
    </row>
    <row r="906" spans="1:35">
      <c r="A906" s="41" t="s">
        <v>109</v>
      </c>
      <c r="B906" s="41">
        <v>2023</v>
      </c>
      <c r="C906" s="39" t="s">
        <v>644</v>
      </c>
      <c r="D906" s="44" t="s">
        <v>153</v>
      </c>
      <c r="E906" s="65" t="s">
        <v>1508</v>
      </c>
      <c r="F906" s="43" t="s">
        <v>2008</v>
      </c>
      <c r="G906" s="41" t="s">
        <v>297</v>
      </c>
      <c r="H906" s="44" t="s">
        <v>14</v>
      </c>
      <c r="I906" s="39" t="s">
        <v>473</v>
      </c>
      <c r="J906" s="41" t="s">
        <v>197</v>
      </c>
      <c r="K906" s="39" t="s">
        <v>804</v>
      </c>
      <c r="L906" s="45" t="s">
        <v>1871</v>
      </c>
      <c r="M906" s="44" t="s">
        <v>1872</v>
      </c>
      <c r="N906" s="44" t="s">
        <v>859</v>
      </c>
      <c r="O906" s="41"/>
      <c r="P906" s="151">
        <v>0</v>
      </c>
      <c r="Q906" s="151">
        <v>0</v>
      </c>
      <c r="R906" s="158" t="str">
        <f t="shared" si="36"/>
        <v>N/A</v>
      </c>
      <c r="S906" s="106" t="str">
        <f t="shared" si="37"/>
        <v>N/A</v>
      </c>
      <c r="T906" s="160" t="s">
        <v>2019</v>
      </c>
      <c r="U906" s="21"/>
      <c r="V906" s="21"/>
      <c r="W906" s="21"/>
      <c r="X906" s="21"/>
      <c r="Y906" s="21"/>
      <c r="Z906" s="21"/>
      <c r="AA906" s="21"/>
      <c r="AB906" s="21"/>
      <c r="AC906" s="21"/>
      <c r="AD906" s="21"/>
      <c r="AE906" s="21"/>
      <c r="AF906" s="21"/>
      <c r="AG906" s="21"/>
      <c r="AH906" s="21"/>
      <c r="AI906" s="21"/>
    </row>
    <row r="907" spans="1:35">
      <c r="A907" s="41" t="s">
        <v>109</v>
      </c>
      <c r="B907" s="41">
        <v>2023</v>
      </c>
      <c r="C907" s="39" t="s">
        <v>644</v>
      </c>
      <c r="D907" s="44" t="s">
        <v>153</v>
      </c>
      <c r="E907" s="65" t="s">
        <v>1508</v>
      </c>
      <c r="F907" s="43" t="s">
        <v>2008</v>
      </c>
      <c r="G907" s="41" t="s">
        <v>1874</v>
      </c>
      <c r="H907" s="44" t="s">
        <v>14</v>
      </c>
      <c r="I907" s="39" t="s">
        <v>473</v>
      </c>
      <c r="J907" s="41" t="s">
        <v>197</v>
      </c>
      <c r="K907" s="39" t="s">
        <v>804</v>
      </c>
      <c r="L907" s="45" t="s">
        <v>1871</v>
      </c>
      <c r="M907" s="44" t="s">
        <v>1872</v>
      </c>
      <c r="N907" s="44" t="s">
        <v>859</v>
      </c>
      <c r="O907" s="41"/>
      <c r="P907" s="151">
        <v>0</v>
      </c>
      <c r="Q907" s="151">
        <v>0</v>
      </c>
      <c r="R907" s="158" t="str">
        <f t="shared" si="36"/>
        <v>N/A</v>
      </c>
      <c r="S907" s="106" t="str">
        <f t="shared" si="37"/>
        <v>N/A</v>
      </c>
      <c r="T907" s="160" t="s">
        <v>2019</v>
      </c>
      <c r="U907" s="21"/>
      <c r="V907" s="21"/>
      <c r="W907" s="21"/>
      <c r="X907" s="21"/>
      <c r="Y907" s="21"/>
      <c r="Z907" s="21"/>
      <c r="AA907" s="21"/>
      <c r="AB907" s="21"/>
      <c r="AC907" s="21"/>
      <c r="AD907" s="21"/>
      <c r="AE907" s="21"/>
      <c r="AF907" s="21"/>
      <c r="AG907" s="21"/>
      <c r="AH907" s="21"/>
      <c r="AI907" s="21"/>
    </row>
    <row r="908" spans="1:35">
      <c r="A908" s="41" t="s">
        <v>109</v>
      </c>
      <c r="B908" s="41">
        <v>2023</v>
      </c>
      <c r="C908" s="39" t="s">
        <v>644</v>
      </c>
      <c r="D908" s="44" t="s">
        <v>153</v>
      </c>
      <c r="E908" s="65" t="s">
        <v>1508</v>
      </c>
      <c r="F908" s="43" t="s">
        <v>2008</v>
      </c>
      <c r="G908" s="41" t="s">
        <v>301</v>
      </c>
      <c r="H908" s="44" t="s">
        <v>14</v>
      </c>
      <c r="I908" s="39" t="s">
        <v>473</v>
      </c>
      <c r="J908" s="41" t="s">
        <v>197</v>
      </c>
      <c r="K908" s="39" t="s">
        <v>804</v>
      </c>
      <c r="L908" s="45" t="s">
        <v>1871</v>
      </c>
      <c r="M908" s="44" t="s">
        <v>1872</v>
      </c>
      <c r="N908" s="44" t="s">
        <v>859</v>
      </c>
      <c r="O908" s="41"/>
      <c r="P908" s="151">
        <v>0</v>
      </c>
      <c r="Q908" s="151">
        <v>0</v>
      </c>
      <c r="R908" s="158" t="str">
        <f t="shared" si="36"/>
        <v>N/A</v>
      </c>
      <c r="S908" s="106" t="str">
        <f t="shared" si="37"/>
        <v>N/A</v>
      </c>
      <c r="T908" s="160" t="s">
        <v>2019</v>
      </c>
      <c r="U908" s="21"/>
      <c r="V908" s="21"/>
      <c r="W908" s="21"/>
      <c r="X908" s="21"/>
      <c r="Y908" s="21"/>
      <c r="Z908" s="21"/>
      <c r="AA908" s="21"/>
      <c r="AB908" s="21"/>
      <c r="AC908" s="21"/>
      <c r="AD908" s="21"/>
      <c r="AE908" s="21"/>
      <c r="AF908" s="21"/>
      <c r="AG908" s="21"/>
      <c r="AH908" s="21"/>
      <c r="AI908" s="21"/>
    </row>
    <row r="909" spans="1:35">
      <c r="A909" s="41" t="s">
        <v>109</v>
      </c>
      <c r="B909" s="41">
        <v>2023</v>
      </c>
      <c r="C909" s="39" t="s">
        <v>644</v>
      </c>
      <c r="D909" s="44" t="s">
        <v>153</v>
      </c>
      <c r="E909" s="65" t="s">
        <v>1508</v>
      </c>
      <c r="F909" s="43" t="s">
        <v>2008</v>
      </c>
      <c r="G909" s="41" t="s">
        <v>299</v>
      </c>
      <c r="H909" s="44" t="s">
        <v>14</v>
      </c>
      <c r="I909" s="39" t="s">
        <v>473</v>
      </c>
      <c r="J909" s="41" t="s">
        <v>197</v>
      </c>
      <c r="K909" s="39" t="s">
        <v>804</v>
      </c>
      <c r="L909" s="45" t="s">
        <v>1871</v>
      </c>
      <c r="M909" s="44" t="s">
        <v>1872</v>
      </c>
      <c r="N909" s="44" t="s">
        <v>859</v>
      </c>
      <c r="O909" s="41"/>
      <c r="P909" s="151">
        <v>0</v>
      </c>
      <c r="Q909" s="151">
        <v>0</v>
      </c>
      <c r="R909" s="158" t="str">
        <f t="shared" si="36"/>
        <v>N/A</v>
      </c>
      <c r="S909" s="106" t="str">
        <f t="shared" si="37"/>
        <v>N/A</v>
      </c>
      <c r="T909" s="160" t="s">
        <v>2019</v>
      </c>
      <c r="U909" s="21"/>
      <c r="V909" s="21"/>
      <c r="W909" s="21"/>
      <c r="X909" s="21"/>
      <c r="Y909" s="21"/>
      <c r="Z909" s="21"/>
      <c r="AA909" s="21"/>
      <c r="AB909" s="21"/>
      <c r="AC909" s="21"/>
      <c r="AD909" s="21"/>
      <c r="AE909" s="21"/>
      <c r="AF909" s="21"/>
      <c r="AG909" s="21"/>
      <c r="AH909" s="21"/>
      <c r="AI909" s="21"/>
    </row>
    <row r="910" spans="1:35">
      <c r="A910" s="41" t="s">
        <v>109</v>
      </c>
      <c r="B910" s="41">
        <v>2023</v>
      </c>
      <c r="C910" s="39" t="s">
        <v>644</v>
      </c>
      <c r="D910" s="44" t="s">
        <v>153</v>
      </c>
      <c r="E910" s="65" t="s">
        <v>1508</v>
      </c>
      <c r="F910" s="43" t="s">
        <v>2009</v>
      </c>
      <c r="G910" s="41" t="s">
        <v>297</v>
      </c>
      <c r="H910" s="44" t="s">
        <v>14</v>
      </c>
      <c r="I910" s="39" t="s">
        <v>473</v>
      </c>
      <c r="J910" s="41" t="s">
        <v>197</v>
      </c>
      <c r="K910" s="39" t="s">
        <v>804</v>
      </c>
      <c r="L910" s="45" t="s">
        <v>1871</v>
      </c>
      <c r="M910" s="44" t="s">
        <v>1872</v>
      </c>
      <c r="N910" s="44" t="s">
        <v>859</v>
      </c>
      <c r="O910" s="41"/>
      <c r="P910" s="151">
        <v>26</v>
      </c>
      <c r="Q910" s="151">
        <v>8</v>
      </c>
      <c r="R910" s="158" t="str">
        <f t="shared" si="36"/>
        <v>N/A</v>
      </c>
      <c r="S910" s="106" t="str">
        <f t="shared" si="37"/>
        <v>N/A</v>
      </c>
      <c r="T910" s="160"/>
      <c r="U910" s="21"/>
      <c r="V910" s="21"/>
      <c r="W910" s="21"/>
      <c r="X910" s="21"/>
      <c r="Y910" s="21"/>
      <c r="Z910" s="21"/>
      <c r="AA910" s="21"/>
      <c r="AB910" s="21"/>
      <c r="AC910" s="21"/>
      <c r="AD910" s="21"/>
      <c r="AE910" s="21"/>
      <c r="AF910" s="21"/>
      <c r="AG910" s="21"/>
      <c r="AH910" s="21"/>
      <c r="AI910" s="21"/>
    </row>
    <row r="911" spans="1:35">
      <c r="A911" s="41" t="s">
        <v>109</v>
      </c>
      <c r="B911" s="41">
        <v>2023</v>
      </c>
      <c r="C911" s="39" t="s">
        <v>644</v>
      </c>
      <c r="D911" s="44" t="s">
        <v>153</v>
      </c>
      <c r="E911" s="65" t="s">
        <v>1508</v>
      </c>
      <c r="F911" s="43" t="s">
        <v>2009</v>
      </c>
      <c r="G911" s="41" t="s">
        <v>1874</v>
      </c>
      <c r="H911" s="44" t="s">
        <v>14</v>
      </c>
      <c r="I911" s="39" t="s">
        <v>473</v>
      </c>
      <c r="J911" s="41" t="s">
        <v>197</v>
      </c>
      <c r="K911" s="39" t="s">
        <v>804</v>
      </c>
      <c r="L911" s="45" t="s">
        <v>1871</v>
      </c>
      <c r="M911" s="44" t="s">
        <v>1872</v>
      </c>
      <c r="N911" s="44" t="s">
        <v>859</v>
      </c>
      <c r="O911" s="41"/>
      <c r="P911" s="151">
        <v>533</v>
      </c>
      <c r="Q911" s="151">
        <v>48</v>
      </c>
      <c r="R911" s="158" t="str">
        <f t="shared" si="36"/>
        <v>N/A</v>
      </c>
      <c r="S911" s="106" t="str">
        <f t="shared" si="37"/>
        <v>N/A</v>
      </c>
      <c r="T911" s="160"/>
      <c r="U911" s="21"/>
      <c r="V911" s="21"/>
      <c r="W911" s="21"/>
      <c r="X911" s="21"/>
      <c r="Y911" s="21"/>
      <c r="Z911" s="21"/>
      <c r="AA911" s="21"/>
      <c r="AB911" s="21"/>
      <c r="AC911" s="21"/>
      <c r="AD911" s="21"/>
      <c r="AE911" s="21"/>
      <c r="AF911" s="21"/>
      <c r="AG911" s="21"/>
      <c r="AH911" s="21"/>
      <c r="AI911" s="21"/>
    </row>
    <row r="912" spans="1:35">
      <c r="A912" s="41" t="s">
        <v>109</v>
      </c>
      <c r="B912" s="41">
        <v>2023</v>
      </c>
      <c r="C912" s="39" t="s">
        <v>644</v>
      </c>
      <c r="D912" s="44" t="s">
        <v>153</v>
      </c>
      <c r="E912" s="65" t="s">
        <v>1508</v>
      </c>
      <c r="F912" s="43" t="s">
        <v>2009</v>
      </c>
      <c r="G912" s="41" t="s">
        <v>301</v>
      </c>
      <c r="H912" s="44" t="s">
        <v>14</v>
      </c>
      <c r="I912" s="39" t="s">
        <v>473</v>
      </c>
      <c r="J912" s="41" t="s">
        <v>197</v>
      </c>
      <c r="K912" s="39" t="s">
        <v>804</v>
      </c>
      <c r="L912" s="45" t="s">
        <v>1871</v>
      </c>
      <c r="M912" s="44" t="s">
        <v>1872</v>
      </c>
      <c r="N912" s="44" t="s">
        <v>859</v>
      </c>
      <c r="O912" s="41"/>
      <c r="P912" s="151">
        <v>533</v>
      </c>
      <c r="Q912" s="151">
        <v>48</v>
      </c>
      <c r="R912" s="158" t="str">
        <f t="shared" si="36"/>
        <v>N/A</v>
      </c>
      <c r="S912" s="106" t="str">
        <f t="shared" si="37"/>
        <v>N/A</v>
      </c>
      <c r="T912" s="160"/>
      <c r="U912" s="21"/>
      <c r="V912" s="21"/>
      <c r="W912" s="21"/>
      <c r="X912" s="21"/>
      <c r="Y912" s="21"/>
      <c r="Z912" s="21"/>
      <c r="AA912" s="21"/>
      <c r="AB912" s="21"/>
      <c r="AC912" s="21"/>
      <c r="AD912" s="21"/>
      <c r="AE912" s="21"/>
      <c r="AF912" s="21"/>
      <c r="AG912" s="21"/>
      <c r="AH912" s="21"/>
      <c r="AI912" s="21"/>
    </row>
    <row r="913" spans="1:35">
      <c r="A913" s="41" t="s">
        <v>109</v>
      </c>
      <c r="B913" s="41">
        <v>2023</v>
      </c>
      <c r="C913" s="39" t="s">
        <v>644</v>
      </c>
      <c r="D913" s="44" t="s">
        <v>153</v>
      </c>
      <c r="E913" s="65" t="s">
        <v>1508</v>
      </c>
      <c r="F913" s="43" t="s">
        <v>2009</v>
      </c>
      <c r="G913" s="41" t="s">
        <v>299</v>
      </c>
      <c r="H913" s="44" t="s">
        <v>14</v>
      </c>
      <c r="I913" s="39" t="s">
        <v>473</v>
      </c>
      <c r="J913" s="41" t="s">
        <v>197</v>
      </c>
      <c r="K913" s="39" t="s">
        <v>804</v>
      </c>
      <c r="L913" s="45" t="s">
        <v>1871</v>
      </c>
      <c r="M913" s="44" t="s">
        <v>1872</v>
      </c>
      <c r="N913" s="44" t="s">
        <v>859</v>
      </c>
      <c r="O913" s="41"/>
      <c r="P913" s="151">
        <v>533</v>
      </c>
      <c r="Q913" s="151">
        <v>48</v>
      </c>
      <c r="R913" s="158" t="str">
        <f t="shared" si="36"/>
        <v>N/A</v>
      </c>
      <c r="S913" s="106" t="str">
        <f t="shared" si="37"/>
        <v>N/A</v>
      </c>
      <c r="T913" s="160"/>
      <c r="U913" s="21"/>
      <c r="V913" s="21"/>
      <c r="W913" s="21"/>
      <c r="X913" s="21"/>
      <c r="Y913" s="21"/>
      <c r="Z913" s="21"/>
      <c r="AA913" s="21"/>
      <c r="AB913" s="21"/>
      <c r="AC913" s="21"/>
      <c r="AD913" s="21"/>
      <c r="AE913" s="21"/>
      <c r="AF913" s="21"/>
      <c r="AG913" s="21"/>
      <c r="AH913" s="21"/>
      <c r="AI913" s="21"/>
    </row>
    <row r="914" spans="1:35">
      <c r="A914" s="41" t="s">
        <v>109</v>
      </c>
      <c r="B914" s="41">
        <v>2023</v>
      </c>
      <c r="C914" s="39" t="s">
        <v>644</v>
      </c>
      <c r="D914" s="44" t="s">
        <v>153</v>
      </c>
      <c r="E914" s="65" t="s">
        <v>1508</v>
      </c>
      <c r="F914" s="43" t="s">
        <v>2010</v>
      </c>
      <c r="G914" s="41" t="s">
        <v>297</v>
      </c>
      <c r="H914" s="44" t="s">
        <v>14</v>
      </c>
      <c r="I914" s="39" t="s">
        <v>473</v>
      </c>
      <c r="J914" s="41" t="s">
        <v>197</v>
      </c>
      <c r="K914" s="39" t="s">
        <v>804</v>
      </c>
      <c r="L914" s="45" t="s">
        <v>1871</v>
      </c>
      <c r="M914" s="44" t="s">
        <v>1872</v>
      </c>
      <c r="N914" s="44" t="s">
        <v>859</v>
      </c>
      <c r="O914" s="41"/>
      <c r="P914" s="151">
        <v>0</v>
      </c>
      <c r="Q914" s="151">
        <v>0</v>
      </c>
      <c r="R914" s="158" t="str">
        <f t="shared" si="36"/>
        <v>N/A</v>
      </c>
      <c r="S914" s="106" t="str">
        <f t="shared" si="37"/>
        <v>N/A</v>
      </c>
      <c r="T914" s="160" t="s">
        <v>2022</v>
      </c>
      <c r="U914" s="21"/>
      <c r="V914" s="21"/>
      <c r="W914" s="21"/>
      <c r="X914" s="21"/>
      <c r="Y914" s="21"/>
      <c r="Z914" s="21"/>
      <c r="AA914" s="21"/>
      <c r="AB914" s="21"/>
      <c r="AC914" s="21"/>
      <c r="AD914" s="21"/>
      <c r="AE914" s="21"/>
      <c r="AF914" s="21"/>
      <c r="AG914" s="21"/>
      <c r="AH914" s="21"/>
      <c r="AI914" s="21"/>
    </row>
    <row r="915" spans="1:35">
      <c r="A915" s="41" t="s">
        <v>109</v>
      </c>
      <c r="B915" s="41">
        <v>2023</v>
      </c>
      <c r="C915" s="39" t="s">
        <v>644</v>
      </c>
      <c r="D915" s="44" t="s">
        <v>153</v>
      </c>
      <c r="E915" s="65" t="s">
        <v>1508</v>
      </c>
      <c r="F915" s="43" t="s">
        <v>2010</v>
      </c>
      <c r="G915" s="41" t="s">
        <v>1874</v>
      </c>
      <c r="H915" s="44" t="s">
        <v>14</v>
      </c>
      <c r="I915" s="39" t="s">
        <v>473</v>
      </c>
      <c r="J915" s="41" t="s">
        <v>197</v>
      </c>
      <c r="K915" s="39" t="s">
        <v>804</v>
      </c>
      <c r="L915" s="45" t="s">
        <v>1871</v>
      </c>
      <c r="M915" s="44" t="s">
        <v>1872</v>
      </c>
      <c r="N915" s="44" t="s">
        <v>859</v>
      </c>
      <c r="O915" s="41"/>
      <c r="P915" s="151">
        <v>62</v>
      </c>
      <c r="Q915" s="151">
        <v>19</v>
      </c>
      <c r="R915" s="158" t="str">
        <f t="shared" si="36"/>
        <v>N/A</v>
      </c>
      <c r="S915" s="106" t="str">
        <f t="shared" si="37"/>
        <v>N/A</v>
      </c>
      <c r="T915" s="160"/>
      <c r="U915" s="21"/>
      <c r="V915" s="21"/>
      <c r="W915" s="21"/>
      <c r="X915" s="21"/>
      <c r="Y915" s="21"/>
      <c r="Z915" s="21"/>
      <c r="AA915" s="21"/>
      <c r="AB915" s="21"/>
      <c r="AC915" s="21"/>
      <c r="AD915" s="21"/>
      <c r="AE915" s="21"/>
      <c r="AF915" s="21"/>
      <c r="AG915" s="21"/>
      <c r="AH915" s="21"/>
      <c r="AI915" s="21"/>
    </row>
    <row r="916" spans="1:35">
      <c r="A916" s="41" t="s">
        <v>109</v>
      </c>
      <c r="B916" s="41">
        <v>2023</v>
      </c>
      <c r="C916" s="39" t="s">
        <v>644</v>
      </c>
      <c r="D916" s="44" t="s">
        <v>153</v>
      </c>
      <c r="E916" s="65" t="s">
        <v>1508</v>
      </c>
      <c r="F916" s="43" t="s">
        <v>2010</v>
      </c>
      <c r="G916" s="41" t="s">
        <v>301</v>
      </c>
      <c r="H916" s="44" t="s">
        <v>14</v>
      </c>
      <c r="I916" s="39" t="s">
        <v>473</v>
      </c>
      <c r="J916" s="41" t="s">
        <v>197</v>
      </c>
      <c r="K916" s="39" t="s">
        <v>804</v>
      </c>
      <c r="L916" s="45" t="s">
        <v>1871</v>
      </c>
      <c r="M916" s="44" t="s">
        <v>1872</v>
      </c>
      <c r="N916" s="44" t="s">
        <v>859</v>
      </c>
      <c r="O916" s="41"/>
      <c r="P916" s="151">
        <v>62</v>
      </c>
      <c r="Q916" s="151">
        <v>19</v>
      </c>
      <c r="R916" s="158" t="str">
        <f t="shared" si="36"/>
        <v>N/A</v>
      </c>
      <c r="S916" s="106" t="str">
        <f t="shared" si="37"/>
        <v>N/A</v>
      </c>
      <c r="T916" s="160"/>
      <c r="U916" s="21"/>
      <c r="V916" s="21"/>
      <c r="W916" s="21"/>
      <c r="X916" s="21"/>
      <c r="Y916" s="21"/>
      <c r="Z916" s="21"/>
      <c r="AA916" s="21"/>
      <c r="AB916" s="21"/>
      <c r="AC916" s="21"/>
      <c r="AD916" s="21"/>
      <c r="AE916" s="21"/>
      <c r="AF916" s="21"/>
      <c r="AG916" s="21"/>
      <c r="AH916" s="21"/>
      <c r="AI916" s="21"/>
    </row>
    <row r="917" spans="1:35">
      <c r="A917" s="41" t="s">
        <v>109</v>
      </c>
      <c r="B917" s="41">
        <v>2023</v>
      </c>
      <c r="C917" s="39" t="s">
        <v>644</v>
      </c>
      <c r="D917" s="44" t="s">
        <v>153</v>
      </c>
      <c r="E917" s="65" t="s">
        <v>1508</v>
      </c>
      <c r="F917" s="43" t="s">
        <v>2010</v>
      </c>
      <c r="G917" s="41" t="s">
        <v>299</v>
      </c>
      <c r="H917" s="44" t="s">
        <v>14</v>
      </c>
      <c r="I917" s="39" t="s">
        <v>473</v>
      </c>
      <c r="J917" s="41" t="s">
        <v>197</v>
      </c>
      <c r="K917" s="39" t="s">
        <v>804</v>
      </c>
      <c r="L917" s="45" t="s">
        <v>1871</v>
      </c>
      <c r="M917" s="44" t="s">
        <v>1872</v>
      </c>
      <c r="N917" s="44" t="s">
        <v>859</v>
      </c>
      <c r="O917" s="41"/>
      <c r="P917" s="151">
        <v>62</v>
      </c>
      <c r="Q917" s="151">
        <v>19</v>
      </c>
      <c r="R917" s="158" t="str">
        <f t="shared" si="36"/>
        <v>N/A</v>
      </c>
      <c r="S917" s="106" t="str">
        <f t="shared" si="37"/>
        <v>N/A</v>
      </c>
      <c r="T917" s="160"/>
      <c r="U917" s="21"/>
      <c r="V917" s="21"/>
      <c r="W917" s="21"/>
      <c r="X917" s="21"/>
      <c r="Y917" s="21"/>
      <c r="Z917" s="21"/>
      <c r="AA917" s="21"/>
      <c r="AB917" s="21"/>
      <c r="AC917" s="21"/>
      <c r="AD917" s="21"/>
      <c r="AE917" s="21"/>
      <c r="AF917" s="21"/>
      <c r="AG917" s="21"/>
      <c r="AH917" s="21"/>
      <c r="AI917" s="21"/>
    </row>
    <row r="918" spans="1:35">
      <c r="A918" s="41" t="s">
        <v>109</v>
      </c>
      <c r="B918" s="41">
        <v>2023</v>
      </c>
      <c r="C918" s="39" t="s">
        <v>644</v>
      </c>
      <c r="D918" s="44" t="s">
        <v>153</v>
      </c>
      <c r="E918" s="65" t="s">
        <v>1826</v>
      </c>
      <c r="F918" s="43" t="s">
        <v>2005</v>
      </c>
      <c r="G918" s="41" t="s">
        <v>1874</v>
      </c>
      <c r="H918" s="44" t="s">
        <v>14</v>
      </c>
      <c r="I918" s="39" t="s">
        <v>473</v>
      </c>
      <c r="J918" s="41" t="s">
        <v>197</v>
      </c>
      <c r="K918" s="39" t="s">
        <v>804</v>
      </c>
      <c r="L918" s="45" t="s">
        <v>1871</v>
      </c>
      <c r="M918" s="44" t="s">
        <v>1872</v>
      </c>
      <c r="N918" s="44" t="s">
        <v>859</v>
      </c>
      <c r="O918" s="41"/>
      <c r="P918" s="151">
        <v>0</v>
      </c>
      <c r="Q918" s="151">
        <v>0</v>
      </c>
      <c r="R918" s="158" t="str">
        <f t="shared" si="36"/>
        <v>N/A</v>
      </c>
      <c r="S918" s="106" t="str">
        <f t="shared" si="37"/>
        <v>N/A</v>
      </c>
      <c r="T918" s="160" t="s">
        <v>2019</v>
      </c>
      <c r="U918" s="21"/>
      <c r="V918" s="21"/>
      <c r="W918" s="21"/>
      <c r="X918" s="21"/>
      <c r="Y918" s="21"/>
      <c r="Z918" s="21"/>
      <c r="AA918" s="21"/>
      <c r="AB918" s="21"/>
      <c r="AC918" s="21"/>
      <c r="AD918" s="21"/>
      <c r="AE918" s="21"/>
      <c r="AF918" s="21"/>
      <c r="AG918" s="21"/>
      <c r="AH918" s="21"/>
      <c r="AI918" s="21"/>
    </row>
    <row r="919" spans="1:35">
      <c r="A919" s="41" t="s">
        <v>109</v>
      </c>
      <c r="B919" s="41">
        <v>2023</v>
      </c>
      <c r="C919" s="39" t="s">
        <v>644</v>
      </c>
      <c r="D919" s="44" t="s">
        <v>153</v>
      </c>
      <c r="E919" s="65" t="s">
        <v>1826</v>
      </c>
      <c r="F919" s="43" t="s">
        <v>2005</v>
      </c>
      <c r="G919" s="41" t="s">
        <v>301</v>
      </c>
      <c r="H919" s="44" t="s">
        <v>14</v>
      </c>
      <c r="I919" s="39" t="s">
        <v>473</v>
      </c>
      <c r="J919" s="41" t="s">
        <v>197</v>
      </c>
      <c r="K919" s="39" t="s">
        <v>804</v>
      </c>
      <c r="L919" s="45" t="s">
        <v>1871</v>
      </c>
      <c r="M919" s="44" t="s">
        <v>1872</v>
      </c>
      <c r="N919" s="44" t="s">
        <v>859</v>
      </c>
      <c r="O919" s="41"/>
      <c r="P919" s="151">
        <v>0</v>
      </c>
      <c r="Q919" s="151">
        <v>0</v>
      </c>
      <c r="R919" s="158" t="str">
        <f t="shared" si="36"/>
        <v>N/A</v>
      </c>
      <c r="S919" s="106" t="str">
        <f t="shared" si="37"/>
        <v>N/A</v>
      </c>
      <c r="T919" s="160" t="s">
        <v>2019</v>
      </c>
      <c r="U919" s="21"/>
      <c r="V919" s="21"/>
      <c r="W919" s="21"/>
      <c r="X919" s="21"/>
      <c r="Y919" s="21"/>
      <c r="Z919" s="21"/>
      <c r="AA919" s="21"/>
      <c r="AB919" s="21"/>
      <c r="AC919" s="21"/>
      <c r="AD919" s="21"/>
      <c r="AE919" s="21"/>
      <c r="AF919" s="21"/>
      <c r="AG919" s="21"/>
      <c r="AH919" s="21"/>
      <c r="AI919" s="21"/>
    </row>
    <row r="920" spans="1:35">
      <c r="A920" s="41" t="s">
        <v>109</v>
      </c>
      <c r="B920" s="41">
        <v>2023</v>
      </c>
      <c r="C920" s="39" t="s">
        <v>644</v>
      </c>
      <c r="D920" s="44" t="s">
        <v>153</v>
      </c>
      <c r="E920" s="65" t="s">
        <v>1826</v>
      </c>
      <c r="F920" s="43" t="s">
        <v>2005</v>
      </c>
      <c r="G920" s="41" t="s">
        <v>299</v>
      </c>
      <c r="H920" s="44" t="s">
        <v>14</v>
      </c>
      <c r="I920" s="39" t="s">
        <v>473</v>
      </c>
      <c r="J920" s="41" t="s">
        <v>197</v>
      </c>
      <c r="K920" s="39" t="s">
        <v>804</v>
      </c>
      <c r="L920" s="45" t="s">
        <v>1871</v>
      </c>
      <c r="M920" s="44" t="s">
        <v>1872</v>
      </c>
      <c r="N920" s="44" t="s">
        <v>859</v>
      </c>
      <c r="O920" s="41"/>
      <c r="P920" s="151">
        <v>0</v>
      </c>
      <c r="Q920" s="151">
        <v>0</v>
      </c>
      <c r="R920" s="158" t="str">
        <f t="shared" si="36"/>
        <v>N/A</v>
      </c>
      <c r="S920" s="106" t="str">
        <f t="shared" si="37"/>
        <v>N/A</v>
      </c>
      <c r="T920" s="160" t="s">
        <v>2019</v>
      </c>
      <c r="U920" s="21"/>
      <c r="V920" s="21"/>
      <c r="W920" s="21"/>
      <c r="X920" s="21"/>
      <c r="Y920" s="21"/>
      <c r="Z920" s="21"/>
      <c r="AA920" s="21"/>
      <c r="AB920" s="21"/>
      <c r="AC920" s="21"/>
      <c r="AD920" s="21"/>
      <c r="AE920" s="21"/>
      <c r="AF920" s="21"/>
      <c r="AG920" s="21"/>
      <c r="AH920" s="21"/>
      <c r="AI920" s="21"/>
    </row>
    <row r="921" spans="1:35">
      <c r="A921" s="41" t="s">
        <v>109</v>
      </c>
      <c r="B921" s="41">
        <v>2023</v>
      </c>
      <c r="C921" s="39" t="s">
        <v>644</v>
      </c>
      <c r="D921" s="44" t="s">
        <v>153</v>
      </c>
      <c r="E921" s="65" t="s">
        <v>1826</v>
      </c>
      <c r="F921" s="43" t="s">
        <v>2008</v>
      </c>
      <c r="G921" s="41" t="s">
        <v>1874</v>
      </c>
      <c r="H921" s="44" t="s">
        <v>14</v>
      </c>
      <c r="I921" s="39" t="s">
        <v>473</v>
      </c>
      <c r="J921" s="41" t="s">
        <v>197</v>
      </c>
      <c r="K921" s="39" t="s">
        <v>804</v>
      </c>
      <c r="L921" s="45" t="s">
        <v>1871</v>
      </c>
      <c r="M921" s="44" t="s">
        <v>1872</v>
      </c>
      <c r="N921" s="44" t="s">
        <v>859</v>
      </c>
      <c r="O921" s="41"/>
      <c r="P921" s="151">
        <v>0</v>
      </c>
      <c r="Q921" s="151">
        <v>0</v>
      </c>
      <c r="R921" s="158" t="str">
        <f t="shared" si="36"/>
        <v>N/A</v>
      </c>
      <c r="S921" s="106" t="str">
        <f t="shared" si="37"/>
        <v>N/A</v>
      </c>
      <c r="T921" s="160" t="s">
        <v>2019</v>
      </c>
      <c r="U921" s="21"/>
      <c r="V921" s="21"/>
      <c r="W921" s="21"/>
      <c r="X921" s="21"/>
      <c r="Y921" s="21"/>
      <c r="Z921" s="21"/>
      <c r="AA921" s="21"/>
      <c r="AB921" s="21"/>
      <c r="AC921" s="21"/>
      <c r="AD921" s="21"/>
      <c r="AE921" s="21"/>
      <c r="AF921" s="21"/>
      <c r="AG921" s="21"/>
      <c r="AH921" s="21"/>
      <c r="AI921" s="21"/>
    </row>
    <row r="922" spans="1:35">
      <c r="A922" s="41" t="s">
        <v>109</v>
      </c>
      <c r="B922" s="41">
        <v>2023</v>
      </c>
      <c r="C922" s="39" t="s">
        <v>644</v>
      </c>
      <c r="D922" s="44" t="s">
        <v>153</v>
      </c>
      <c r="E922" s="65" t="s">
        <v>1826</v>
      </c>
      <c r="F922" s="43" t="s">
        <v>2008</v>
      </c>
      <c r="G922" s="41" t="s">
        <v>301</v>
      </c>
      <c r="H922" s="44" t="s">
        <v>14</v>
      </c>
      <c r="I922" s="39" t="s">
        <v>473</v>
      </c>
      <c r="J922" s="41" t="s">
        <v>197</v>
      </c>
      <c r="K922" s="39" t="s">
        <v>804</v>
      </c>
      <c r="L922" s="45" t="s">
        <v>1871</v>
      </c>
      <c r="M922" s="44" t="s">
        <v>1872</v>
      </c>
      <c r="N922" s="44" t="s">
        <v>859</v>
      </c>
      <c r="O922" s="41"/>
      <c r="P922" s="151">
        <v>0</v>
      </c>
      <c r="Q922" s="151">
        <v>0</v>
      </c>
      <c r="R922" s="158" t="str">
        <f t="shared" si="36"/>
        <v>N/A</v>
      </c>
      <c r="S922" s="106" t="str">
        <f t="shared" si="37"/>
        <v>N/A</v>
      </c>
      <c r="T922" s="160" t="s">
        <v>2019</v>
      </c>
      <c r="U922" s="21"/>
      <c r="V922" s="21"/>
      <c r="W922" s="21"/>
      <c r="X922" s="21"/>
      <c r="Y922" s="21"/>
      <c r="Z922" s="21"/>
      <c r="AA922" s="21"/>
      <c r="AB922" s="21"/>
      <c r="AC922" s="21"/>
      <c r="AD922" s="21"/>
      <c r="AE922" s="21"/>
      <c r="AF922" s="21"/>
      <c r="AG922" s="21"/>
      <c r="AH922" s="21"/>
      <c r="AI922" s="21"/>
    </row>
    <row r="923" spans="1:35">
      <c r="A923" s="41" t="s">
        <v>109</v>
      </c>
      <c r="B923" s="41">
        <v>2023</v>
      </c>
      <c r="C923" s="39" t="s">
        <v>644</v>
      </c>
      <c r="D923" s="44" t="s">
        <v>153</v>
      </c>
      <c r="E923" s="65" t="s">
        <v>1826</v>
      </c>
      <c r="F923" s="43" t="s">
        <v>2008</v>
      </c>
      <c r="G923" s="41" t="s">
        <v>299</v>
      </c>
      <c r="H923" s="44" t="s">
        <v>14</v>
      </c>
      <c r="I923" s="39" t="s">
        <v>473</v>
      </c>
      <c r="J923" s="41" t="s">
        <v>197</v>
      </c>
      <c r="K923" s="39" t="s">
        <v>804</v>
      </c>
      <c r="L923" s="45" t="s">
        <v>1871</v>
      </c>
      <c r="M923" s="44" t="s">
        <v>1872</v>
      </c>
      <c r="N923" s="44" t="s">
        <v>859</v>
      </c>
      <c r="O923" s="41"/>
      <c r="P923" s="151">
        <v>0</v>
      </c>
      <c r="Q923" s="151">
        <v>0</v>
      </c>
      <c r="R923" s="158" t="str">
        <f t="shared" si="36"/>
        <v>N/A</v>
      </c>
      <c r="S923" s="106" t="str">
        <f t="shared" si="37"/>
        <v>N/A</v>
      </c>
      <c r="T923" s="160" t="s">
        <v>2019</v>
      </c>
      <c r="U923" s="21"/>
      <c r="V923" s="21"/>
      <c r="W923" s="21"/>
      <c r="X923" s="21"/>
      <c r="Y923" s="21"/>
      <c r="Z923" s="21"/>
      <c r="AA923" s="21"/>
      <c r="AB923" s="21"/>
      <c r="AC923" s="21"/>
      <c r="AD923" s="21"/>
      <c r="AE923" s="21"/>
      <c r="AF923" s="21"/>
      <c r="AG923" s="21"/>
      <c r="AH923" s="21"/>
      <c r="AI923" s="21"/>
    </row>
    <row r="924" spans="1:35">
      <c r="A924" s="41" t="s">
        <v>109</v>
      </c>
      <c r="B924" s="41">
        <v>2023</v>
      </c>
      <c r="C924" s="39" t="s">
        <v>644</v>
      </c>
      <c r="D924" s="44" t="s">
        <v>153</v>
      </c>
      <c r="E924" s="65" t="s">
        <v>1826</v>
      </c>
      <c r="F924" s="43" t="s">
        <v>2009</v>
      </c>
      <c r="G924" s="41" t="s">
        <v>1874</v>
      </c>
      <c r="H924" s="44" t="s">
        <v>14</v>
      </c>
      <c r="I924" s="39" t="s">
        <v>473</v>
      </c>
      <c r="J924" s="41" t="s">
        <v>197</v>
      </c>
      <c r="K924" s="39" t="s">
        <v>804</v>
      </c>
      <c r="L924" s="45" t="s">
        <v>1871</v>
      </c>
      <c r="M924" s="44" t="s">
        <v>1872</v>
      </c>
      <c r="N924" s="44" t="s">
        <v>859</v>
      </c>
      <c r="O924" s="41"/>
      <c r="P924" s="151">
        <v>147</v>
      </c>
      <c r="Q924" s="151">
        <v>23</v>
      </c>
      <c r="R924" s="158" t="str">
        <f t="shared" si="36"/>
        <v>N/A</v>
      </c>
      <c r="S924" s="106" t="str">
        <f t="shared" si="37"/>
        <v>N/A</v>
      </c>
      <c r="T924" s="160"/>
      <c r="U924" s="21"/>
      <c r="V924" s="21"/>
      <c r="W924" s="21"/>
      <c r="X924" s="21"/>
      <c r="Y924" s="21"/>
      <c r="Z924" s="21"/>
      <c r="AA924" s="21"/>
      <c r="AB924" s="21"/>
      <c r="AC924" s="21"/>
      <c r="AD924" s="21"/>
      <c r="AE924" s="21"/>
      <c r="AF924" s="21"/>
      <c r="AG924" s="21"/>
      <c r="AH924" s="21"/>
      <c r="AI924" s="21"/>
    </row>
    <row r="925" spans="1:35">
      <c r="A925" s="41" t="s">
        <v>109</v>
      </c>
      <c r="B925" s="41">
        <v>2023</v>
      </c>
      <c r="C925" s="39" t="s">
        <v>644</v>
      </c>
      <c r="D925" s="44" t="s">
        <v>153</v>
      </c>
      <c r="E925" s="65" t="s">
        <v>1826</v>
      </c>
      <c r="F925" s="43" t="s">
        <v>2009</v>
      </c>
      <c r="G925" s="41" t="s">
        <v>301</v>
      </c>
      <c r="H925" s="44" t="s">
        <v>14</v>
      </c>
      <c r="I925" s="39" t="s">
        <v>473</v>
      </c>
      <c r="J925" s="41" t="s">
        <v>197</v>
      </c>
      <c r="K925" s="39" t="s">
        <v>804</v>
      </c>
      <c r="L925" s="45" t="s">
        <v>1871</v>
      </c>
      <c r="M925" s="44" t="s">
        <v>1872</v>
      </c>
      <c r="N925" s="44" t="s">
        <v>859</v>
      </c>
      <c r="O925" s="41"/>
      <c r="P925" s="151">
        <v>147</v>
      </c>
      <c r="Q925" s="151">
        <v>23</v>
      </c>
      <c r="R925" s="158" t="str">
        <f t="shared" si="36"/>
        <v>N/A</v>
      </c>
      <c r="S925" s="106" t="str">
        <f t="shared" si="37"/>
        <v>N/A</v>
      </c>
      <c r="T925" s="160"/>
      <c r="U925" s="21"/>
      <c r="V925" s="21"/>
      <c r="W925" s="21"/>
      <c r="X925" s="21"/>
      <c r="Y925" s="21"/>
      <c r="Z925" s="21"/>
      <c r="AA925" s="21"/>
      <c r="AB925" s="21"/>
      <c r="AC925" s="21"/>
      <c r="AD925" s="21"/>
      <c r="AE925" s="21"/>
      <c r="AF925" s="21"/>
      <c r="AG925" s="21"/>
      <c r="AH925" s="21"/>
      <c r="AI925" s="21"/>
    </row>
    <row r="926" spans="1:35">
      <c r="A926" s="41" t="s">
        <v>109</v>
      </c>
      <c r="B926" s="41">
        <v>2023</v>
      </c>
      <c r="C926" s="39" t="s">
        <v>644</v>
      </c>
      <c r="D926" s="44" t="s">
        <v>153</v>
      </c>
      <c r="E926" s="65" t="s">
        <v>1826</v>
      </c>
      <c r="F926" s="43" t="s">
        <v>2009</v>
      </c>
      <c r="G926" s="41" t="s">
        <v>299</v>
      </c>
      <c r="H926" s="44" t="s">
        <v>14</v>
      </c>
      <c r="I926" s="39" t="s">
        <v>473</v>
      </c>
      <c r="J926" s="41" t="s">
        <v>197</v>
      </c>
      <c r="K926" s="39" t="s">
        <v>804</v>
      </c>
      <c r="L926" s="45" t="s">
        <v>1871</v>
      </c>
      <c r="M926" s="44" t="s">
        <v>1872</v>
      </c>
      <c r="N926" s="44" t="s">
        <v>859</v>
      </c>
      <c r="O926" s="41"/>
      <c r="P926" s="151">
        <v>147</v>
      </c>
      <c r="Q926" s="151">
        <v>23</v>
      </c>
      <c r="R926" s="158" t="str">
        <f t="shared" si="36"/>
        <v>N/A</v>
      </c>
      <c r="S926" s="106" t="str">
        <f t="shared" si="37"/>
        <v>N/A</v>
      </c>
      <c r="T926" s="160"/>
      <c r="U926" s="21"/>
      <c r="V926" s="21"/>
      <c r="W926" s="21"/>
      <c r="X926" s="21"/>
      <c r="Y926" s="21"/>
      <c r="Z926" s="21"/>
      <c r="AA926" s="21"/>
      <c r="AB926" s="21"/>
      <c r="AC926" s="21"/>
      <c r="AD926" s="21"/>
      <c r="AE926" s="21"/>
      <c r="AF926" s="21"/>
      <c r="AG926" s="21"/>
      <c r="AH926" s="21"/>
      <c r="AI926" s="21"/>
    </row>
    <row r="927" spans="1:35">
      <c r="A927" s="41" t="s">
        <v>109</v>
      </c>
      <c r="B927" s="41">
        <v>2023</v>
      </c>
      <c r="C927" s="39" t="s">
        <v>644</v>
      </c>
      <c r="D927" s="44" t="s">
        <v>153</v>
      </c>
      <c r="E927" s="65" t="s">
        <v>1826</v>
      </c>
      <c r="F927" s="43" t="s">
        <v>2010</v>
      </c>
      <c r="G927" s="41" t="s">
        <v>1874</v>
      </c>
      <c r="H927" s="44" t="s">
        <v>14</v>
      </c>
      <c r="I927" s="39" t="s">
        <v>473</v>
      </c>
      <c r="J927" s="41" t="s">
        <v>197</v>
      </c>
      <c r="K927" s="39" t="s">
        <v>804</v>
      </c>
      <c r="L927" s="45" t="s">
        <v>1871</v>
      </c>
      <c r="M927" s="44" t="s">
        <v>1872</v>
      </c>
      <c r="N927" s="44" t="s">
        <v>859</v>
      </c>
      <c r="O927" s="41"/>
      <c r="P927" s="151">
        <v>0</v>
      </c>
      <c r="Q927" s="151">
        <v>0</v>
      </c>
      <c r="R927" s="158" t="str">
        <f t="shared" si="36"/>
        <v>N/A</v>
      </c>
      <c r="S927" s="106" t="str">
        <f t="shared" si="37"/>
        <v>N/A</v>
      </c>
      <c r="T927" s="160" t="s">
        <v>2019</v>
      </c>
      <c r="U927" s="21"/>
      <c r="V927" s="21"/>
      <c r="W927" s="21"/>
      <c r="X927" s="21"/>
      <c r="Y927" s="21"/>
      <c r="Z927" s="21"/>
      <c r="AA927" s="21"/>
      <c r="AB927" s="21"/>
      <c r="AC927" s="21"/>
      <c r="AD927" s="21"/>
      <c r="AE927" s="21"/>
      <c r="AF927" s="21"/>
      <c r="AG927" s="21"/>
      <c r="AH927" s="21"/>
      <c r="AI927" s="21"/>
    </row>
    <row r="928" spans="1:35">
      <c r="A928" s="41" t="s">
        <v>109</v>
      </c>
      <c r="B928" s="41">
        <v>2023</v>
      </c>
      <c r="C928" s="39" t="s">
        <v>644</v>
      </c>
      <c r="D928" s="44" t="s">
        <v>153</v>
      </c>
      <c r="E928" s="65" t="s">
        <v>1826</v>
      </c>
      <c r="F928" s="43" t="s">
        <v>2010</v>
      </c>
      <c r="G928" s="41" t="s">
        <v>301</v>
      </c>
      <c r="H928" s="44" t="s">
        <v>14</v>
      </c>
      <c r="I928" s="39" t="s">
        <v>473</v>
      </c>
      <c r="J928" s="41" t="s">
        <v>197</v>
      </c>
      <c r="K928" s="39" t="s">
        <v>804</v>
      </c>
      <c r="L928" s="45" t="s">
        <v>1871</v>
      </c>
      <c r="M928" s="44" t="s">
        <v>1872</v>
      </c>
      <c r="N928" s="44" t="s">
        <v>859</v>
      </c>
      <c r="O928" s="41"/>
      <c r="P928" s="151">
        <v>0</v>
      </c>
      <c r="Q928" s="151">
        <v>0</v>
      </c>
      <c r="R928" s="158" t="str">
        <f t="shared" si="36"/>
        <v>N/A</v>
      </c>
      <c r="S928" s="106" t="str">
        <f t="shared" si="37"/>
        <v>N/A</v>
      </c>
      <c r="T928" s="160" t="s">
        <v>2019</v>
      </c>
      <c r="U928" s="21"/>
      <c r="V928" s="21"/>
      <c r="W928" s="21"/>
      <c r="X928" s="21"/>
      <c r="Y928" s="21"/>
      <c r="Z928" s="21"/>
      <c r="AA928" s="21"/>
      <c r="AB928" s="21"/>
      <c r="AC928" s="21"/>
      <c r="AD928" s="21"/>
      <c r="AE928" s="21"/>
      <c r="AF928" s="21"/>
      <c r="AG928" s="21"/>
      <c r="AH928" s="21"/>
      <c r="AI928" s="21"/>
    </row>
    <row r="929" spans="1:35">
      <c r="A929" s="41" t="s">
        <v>109</v>
      </c>
      <c r="B929" s="41">
        <v>2023</v>
      </c>
      <c r="C929" s="39" t="s">
        <v>644</v>
      </c>
      <c r="D929" s="44" t="s">
        <v>153</v>
      </c>
      <c r="E929" s="65" t="s">
        <v>1826</v>
      </c>
      <c r="F929" s="43" t="s">
        <v>2010</v>
      </c>
      <c r="G929" s="41" t="s">
        <v>299</v>
      </c>
      <c r="H929" s="44" t="s">
        <v>14</v>
      </c>
      <c r="I929" s="39" t="s">
        <v>473</v>
      </c>
      <c r="J929" s="41" t="s">
        <v>197</v>
      </c>
      <c r="K929" s="39" t="s">
        <v>804</v>
      </c>
      <c r="L929" s="45" t="s">
        <v>1871</v>
      </c>
      <c r="M929" s="44" t="s">
        <v>1872</v>
      </c>
      <c r="N929" s="44" t="s">
        <v>859</v>
      </c>
      <c r="O929" s="41"/>
      <c r="P929" s="151">
        <v>0</v>
      </c>
      <c r="Q929" s="151">
        <v>0</v>
      </c>
      <c r="R929" s="158" t="str">
        <f t="shared" si="36"/>
        <v>N/A</v>
      </c>
      <c r="S929" s="106" t="str">
        <f t="shared" si="37"/>
        <v>N/A</v>
      </c>
      <c r="T929" s="160" t="s">
        <v>2019</v>
      </c>
      <c r="U929" s="21"/>
      <c r="V929" s="21"/>
      <c r="W929" s="21"/>
      <c r="X929" s="21"/>
      <c r="Y929" s="21"/>
      <c r="Z929" s="21"/>
      <c r="AA929" s="21"/>
      <c r="AB929" s="21"/>
      <c r="AC929" s="21"/>
      <c r="AD929" s="21"/>
      <c r="AE929" s="21"/>
      <c r="AF929" s="21"/>
      <c r="AG929" s="21"/>
      <c r="AH929" s="21"/>
      <c r="AI929" s="21"/>
    </row>
    <row r="930" spans="1:35">
      <c r="A930" s="41" t="s">
        <v>109</v>
      </c>
      <c r="B930" s="41">
        <v>2023</v>
      </c>
      <c r="C930" s="39" t="s">
        <v>644</v>
      </c>
      <c r="D930" s="44" t="s">
        <v>153</v>
      </c>
      <c r="E930" s="65" t="s">
        <v>1528</v>
      </c>
      <c r="F930" s="43" t="s">
        <v>2005</v>
      </c>
      <c r="G930" s="41" t="s">
        <v>1874</v>
      </c>
      <c r="H930" s="44" t="s">
        <v>14</v>
      </c>
      <c r="I930" s="39" t="s">
        <v>473</v>
      </c>
      <c r="J930" s="41" t="s">
        <v>197</v>
      </c>
      <c r="K930" s="39" t="s">
        <v>804</v>
      </c>
      <c r="L930" s="45" t="s">
        <v>1871</v>
      </c>
      <c r="M930" s="44" t="s">
        <v>1872</v>
      </c>
      <c r="N930" s="44" t="s">
        <v>859</v>
      </c>
      <c r="O930" s="41"/>
      <c r="P930" s="151">
        <v>623</v>
      </c>
      <c r="Q930" s="151">
        <v>46</v>
      </c>
      <c r="R930" s="158" t="str">
        <f t="shared" si="36"/>
        <v>N/A</v>
      </c>
      <c r="S930" s="106" t="str">
        <f t="shared" si="37"/>
        <v>N/A</v>
      </c>
      <c r="T930" s="160"/>
      <c r="U930" s="21"/>
      <c r="V930" s="21"/>
      <c r="W930" s="21"/>
      <c r="X930" s="21"/>
      <c r="Y930" s="21"/>
      <c r="Z930" s="21"/>
      <c r="AA930" s="21"/>
      <c r="AB930" s="21"/>
      <c r="AC930" s="21"/>
      <c r="AD930" s="21"/>
      <c r="AE930" s="21"/>
      <c r="AF930" s="21"/>
      <c r="AG930" s="21"/>
      <c r="AH930" s="21"/>
      <c r="AI930" s="21"/>
    </row>
    <row r="931" spans="1:35">
      <c r="A931" s="41" t="s">
        <v>109</v>
      </c>
      <c r="B931" s="41">
        <v>2023</v>
      </c>
      <c r="C931" s="39" t="s">
        <v>644</v>
      </c>
      <c r="D931" s="44" t="s">
        <v>153</v>
      </c>
      <c r="E931" s="65" t="s">
        <v>1528</v>
      </c>
      <c r="F931" s="43" t="s">
        <v>2005</v>
      </c>
      <c r="G931" s="41" t="s">
        <v>301</v>
      </c>
      <c r="H931" s="44" t="s">
        <v>14</v>
      </c>
      <c r="I931" s="39" t="s">
        <v>473</v>
      </c>
      <c r="J931" s="41" t="s">
        <v>197</v>
      </c>
      <c r="K931" s="39" t="s">
        <v>804</v>
      </c>
      <c r="L931" s="45" t="s">
        <v>1871</v>
      </c>
      <c r="M931" s="44" t="s">
        <v>1872</v>
      </c>
      <c r="N931" s="44" t="s">
        <v>859</v>
      </c>
      <c r="O931" s="41"/>
      <c r="P931" s="151">
        <v>623</v>
      </c>
      <c r="Q931" s="151">
        <v>46</v>
      </c>
      <c r="R931" s="158" t="str">
        <f t="shared" si="36"/>
        <v>N/A</v>
      </c>
      <c r="S931" s="106" t="str">
        <f t="shared" si="37"/>
        <v>N/A</v>
      </c>
      <c r="T931" s="160"/>
      <c r="U931" s="21"/>
      <c r="V931" s="21"/>
      <c r="W931" s="21"/>
      <c r="X931" s="21"/>
      <c r="Y931" s="21"/>
      <c r="Z931" s="21"/>
      <c r="AA931" s="21"/>
      <c r="AB931" s="21"/>
      <c r="AC931" s="21"/>
      <c r="AD931" s="21"/>
      <c r="AE931" s="21"/>
      <c r="AF931" s="21"/>
      <c r="AG931" s="21"/>
      <c r="AH931" s="21"/>
      <c r="AI931" s="21"/>
    </row>
    <row r="932" spans="1:35">
      <c r="A932" s="41" t="s">
        <v>109</v>
      </c>
      <c r="B932" s="41">
        <v>2023</v>
      </c>
      <c r="C932" s="39" t="s">
        <v>644</v>
      </c>
      <c r="D932" s="44" t="s">
        <v>153</v>
      </c>
      <c r="E932" s="65" t="s">
        <v>1528</v>
      </c>
      <c r="F932" s="43" t="s">
        <v>2005</v>
      </c>
      <c r="G932" s="41" t="s">
        <v>299</v>
      </c>
      <c r="H932" s="44" t="s">
        <v>14</v>
      </c>
      <c r="I932" s="39" t="s">
        <v>473</v>
      </c>
      <c r="J932" s="41" t="s">
        <v>197</v>
      </c>
      <c r="K932" s="39" t="s">
        <v>804</v>
      </c>
      <c r="L932" s="45" t="s">
        <v>1871</v>
      </c>
      <c r="M932" s="44" t="s">
        <v>1872</v>
      </c>
      <c r="N932" s="44" t="s">
        <v>859</v>
      </c>
      <c r="O932" s="41"/>
      <c r="P932" s="151">
        <v>623</v>
      </c>
      <c r="Q932" s="151">
        <v>46</v>
      </c>
      <c r="R932" s="158" t="str">
        <f t="shared" si="36"/>
        <v>N/A</v>
      </c>
      <c r="S932" s="106" t="str">
        <f t="shared" si="37"/>
        <v>N/A</v>
      </c>
      <c r="T932" s="160"/>
      <c r="U932" s="21"/>
      <c r="V932" s="21"/>
      <c r="W932" s="21"/>
      <c r="X932" s="21"/>
      <c r="Y932" s="21"/>
      <c r="Z932" s="21"/>
      <c r="AA932" s="21"/>
      <c r="AB932" s="21"/>
      <c r="AC932" s="21"/>
      <c r="AD932" s="21"/>
      <c r="AE932" s="21"/>
      <c r="AF932" s="21"/>
      <c r="AG932" s="21"/>
      <c r="AH932" s="21"/>
      <c r="AI932" s="21"/>
    </row>
    <row r="933" spans="1:35">
      <c r="A933" s="41" t="s">
        <v>109</v>
      </c>
      <c r="B933" s="41">
        <v>2023</v>
      </c>
      <c r="C933" s="39" t="s">
        <v>644</v>
      </c>
      <c r="D933" s="44" t="s">
        <v>153</v>
      </c>
      <c r="E933" s="65" t="s">
        <v>1528</v>
      </c>
      <c r="F933" s="43" t="s">
        <v>2008</v>
      </c>
      <c r="G933" s="41" t="s">
        <v>1874</v>
      </c>
      <c r="H933" s="44" t="s">
        <v>14</v>
      </c>
      <c r="I933" s="39" t="s">
        <v>473</v>
      </c>
      <c r="J933" s="41" t="s">
        <v>197</v>
      </c>
      <c r="K933" s="39" t="s">
        <v>804</v>
      </c>
      <c r="L933" s="45" t="s">
        <v>1871</v>
      </c>
      <c r="M933" s="44" t="s">
        <v>1872</v>
      </c>
      <c r="N933" s="44" t="s">
        <v>859</v>
      </c>
      <c r="O933" s="41"/>
      <c r="P933" s="151">
        <v>78</v>
      </c>
      <c r="Q933" s="151">
        <v>4</v>
      </c>
      <c r="R933" s="158" t="str">
        <f t="shared" si="36"/>
        <v>N/A</v>
      </c>
      <c r="S933" s="106" t="str">
        <f t="shared" si="37"/>
        <v>N/A</v>
      </c>
      <c r="T933" s="160"/>
      <c r="U933" s="21"/>
      <c r="V933" s="21"/>
      <c r="W933" s="21"/>
      <c r="X933" s="21"/>
      <c r="Y933" s="21"/>
      <c r="Z933" s="21"/>
      <c r="AA933" s="21"/>
      <c r="AB933" s="21"/>
      <c r="AC933" s="21"/>
      <c r="AD933" s="21"/>
      <c r="AE933" s="21"/>
      <c r="AF933" s="21"/>
      <c r="AG933" s="21"/>
      <c r="AH933" s="21"/>
      <c r="AI933" s="21"/>
    </row>
    <row r="934" spans="1:35">
      <c r="A934" s="41" t="s">
        <v>109</v>
      </c>
      <c r="B934" s="41">
        <v>2023</v>
      </c>
      <c r="C934" s="39" t="s">
        <v>644</v>
      </c>
      <c r="D934" s="44" t="s">
        <v>153</v>
      </c>
      <c r="E934" s="65" t="s">
        <v>1528</v>
      </c>
      <c r="F934" s="43" t="s">
        <v>2008</v>
      </c>
      <c r="G934" s="41" t="s">
        <v>301</v>
      </c>
      <c r="H934" s="44" t="s">
        <v>14</v>
      </c>
      <c r="I934" s="39" t="s">
        <v>473</v>
      </c>
      <c r="J934" s="41" t="s">
        <v>197</v>
      </c>
      <c r="K934" s="39" t="s">
        <v>804</v>
      </c>
      <c r="L934" s="45" t="s">
        <v>1871</v>
      </c>
      <c r="M934" s="44" t="s">
        <v>1872</v>
      </c>
      <c r="N934" s="44" t="s">
        <v>859</v>
      </c>
      <c r="O934" s="41"/>
      <c r="P934" s="151">
        <v>78</v>
      </c>
      <c r="Q934" s="151">
        <v>4</v>
      </c>
      <c r="R934" s="158" t="str">
        <f t="shared" si="36"/>
        <v>N/A</v>
      </c>
      <c r="S934" s="106" t="str">
        <f t="shared" si="37"/>
        <v>N/A</v>
      </c>
      <c r="T934" s="160"/>
      <c r="U934" s="21"/>
      <c r="V934" s="21"/>
      <c r="W934" s="21"/>
      <c r="X934" s="21"/>
      <c r="Y934" s="21"/>
      <c r="Z934" s="21"/>
      <c r="AA934" s="21"/>
      <c r="AB934" s="21"/>
      <c r="AC934" s="21"/>
      <c r="AD934" s="21"/>
      <c r="AE934" s="21"/>
      <c r="AF934" s="21"/>
      <c r="AG934" s="21"/>
      <c r="AH934" s="21"/>
      <c r="AI934" s="21"/>
    </row>
    <row r="935" spans="1:35">
      <c r="A935" s="41" t="s">
        <v>109</v>
      </c>
      <c r="B935" s="41">
        <v>2023</v>
      </c>
      <c r="C935" s="39" t="s">
        <v>644</v>
      </c>
      <c r="D935" s="44" t="s">
        <v>153</v>
      </c>
      <c r="E935" s="65" t="s">
        <v>1528</v>
      </c>
      <c r="F935" s="43" t="s">
        <v>2008</v>
      </c>
      <c r="G935" s="41" t="s">
        <v>299</v>
      </c>
      <c r="H935" s="44" t="s">
        <v>14</v>
      </c>
      <c r="I935" s="39" t="s">
        <v>473</v>
      </c>
      <c r="J935" s="41" t="s">
        <v>197</v>
      </c>
      <c r="K935" s="39" t="s">
        <v>804</v>
      </c>
      <c r="L935" s="45" t="s">
        <v>1871</v>
      </c>
      <c r="M935" s="44" t="s">
        <v>1872</v>
      </c>
      <c r="N935" s="44" t="s">
        <v>859</v>
      </c>
      <c r="O935" s="41"/>
      <c r="P935" s="151">
        <v>78</v>
      </c>
      <c r="Q935" s="151">
        <v>4</v>
      </c>
      <c r="R935" s="158" t="str">
        <f t="shared" si="36"/>
        <v>N/A</v>
      </c>
      <c r="S935" s="106" t="str">
        <f t="shared" si="37"/>
        <v>N/A</v>
      </c>
      <c r="T935" s="160"/>
      <c r="U935" s="21"/>
      <c r="V935" s="21"/>
      <c r="W935" s="21"/>
      <c r="X935" s="21"/>
      <c r="Y935" s="21"/>
      <c r="Z935" s="21"/>
      <c r="AA935" s="21"/>
      <c r="AB935" s="21"/>
      <c r="AC935" s="21"/>
      <c r="AD935" s="21"/>
      <c r="AE935" s="21"/>
      <c r="AF935" s="21"/>
      <c r="AG935" s="21"/>
      <c r="AH935" s="21"/>
      <c r="AI935" s="21"/>
    </row>
    <row r="936" spans="1:35">
      <c r="A936" s="41" t="s">
        <v>109</v>
      </c>
      <c r="B936" s="41">
        <v>2023</v>
      </c>
      <c r="C936" s="39" t="s">
        <v>644</v>
      </c>
      <c r="D936" s="44" t="s">
        <v>153</v>
      </c>
      <c r="E936" s="65" t="s">
        <v>1528</v>
      </c>
      <c r="F936" s="43" t="s">
        <v>2009</v>
      </c>
      <c r="G936" s="41" t="s">
        <v>1874</v>
      </c>
      <c r="H936" s="44" t="s">
        <v>14</v>
      </c>
      <c r="I936" s="39" t="s">
        <v>473</v>
      </c>
      <c r="J936" s="41" t="s">
        <v>197</v>
      </c>
      <c r="K936" s="39" t="s">
        <v>804</v>
      </c>
      <c r="L936" s="45" t="s">
        <v>1871</v>
      </c>
      <c r="M936" s="44" t="s">
        <v>1872</v>
      </c>
      <c r="N936" s="44" t="s">
        <v>859</v>
      </c>
      <c r="O936" s="41"/>
      <c r="P936" s="151">
        <v>2901</v>
      </c>
      <c r="Q936" s="151">
        <v>74</v>
      </c>
      <c r="R936" s="158" t="str">
        <f t="shared" si="36"/>
        <v>N/A</v>
      </c>
      <c r="S936" s="106" t="str">
        <f t="shared" si="37"/>
        <v>N/A</v>
      </c>
      <c r="T936" s="160"/>
      <c r="U936" s="21"/>
      <c r="V936" s="21"/>
      <c r="W936" s="21"/>
      <c r="X936" s="21"/>
      <c r="Y936" s="21"/>
      <c r="Z936" s="21"/>
      <c r="AA936" s="21"/>
      <c r="AB936" s="21"/>
      <c r="AC936" s="21"/>
      <c r="AD936" s="21"/>
      <c r="AE936" s="21"/>
      <c r="AF936" s="21"/>
      <c r="AG936" s="21"/>
      <c r="AH936" s="21"/>
      <c r="AI936" s="21"/>
    </row>
    <row r="937" spans="1:35">
      <c r="A937" s="41" t="s">
        <v>109</v>
      </c>
      <c r="B937" s="41">
        <v>2023</v>
      </c>
      <c r="C937" s="39" t="s">
        <v>644</v>
      </c>
      <c r="D937" s="44" t="s">
        <v>153</v>
      </c>
      <c r="E937" s="65" t="s">
        <v>1528</v>
      </c>
      <c r="F937" s="43" t="s">
        <v>2009</v>
      </c>
      <c r="G937" s="41" t="s">
        <v>301</v>
      </c>
      <c r="H937" s="44" t="s">
        <v>14</v>
      </c>
      <c r="I937" s="39" t="s">
        <v>473</v>
      </c>
      <c r="J937" s="41" t="s">
        <v>197</v>
      </c>
      <c r="K937" s="39" t="s">
        <v>804</v>
      </c>
      <c r="L937" s="45" t="s">
        <v>1871</v>
      </c>
      <c r="M937" s="44" t="s">
        <v>1872</v>
      </c>
      <c r="N937" s="44" t="s">
        <v>859</v>
      </c>
      <c r="O937" s="41"/>
      <c r="P937" s="151">
        <v>2901</v>
      </c>
      <c r="Q937" s="151">
        <v>74</v>
      </c>
      <c r="R937" s="158" t="str">
        <f t="shared" si="36"/>
        <v>N/A</v>
      </c>
      <c r="S937" s="106" t="str">
        <f t="shared" si="37"/>
        <v>N/A</v>
      </c>
      <c r="T937" s="160"/>
      <c r="U937" s="21"/>
      <c r="V937" s="21"/>
      <c r="W937" s="21"/>
      <c r="X937" s="21"/>
      <c r="Y937" s="21"/>
      <c r="Z937" s="21"/>
      <c r="AA937" s="21"/>
      <c r="AB937" s="21"/>
      <c r="AC937" s="21"/>
      <c r="AD937" s="21"/>
      <c r="AE937" s="21"/>
      <c r="AF937" s="21"/>
      <c r="AG937" s="21"/>
      <c r="AH937" s="21"/>
      <c r="AI937" s="21"/>
    </row>
    <row r="938" spans="1:35">
      <c r="A938" s="41" t="s">
        <v>109</v>
      </c>
      <c r="B938" s="41">
        <v>2023</v>
      </c>
      <c r="C938" s="39" t="s">
        <v>644</v>
      </c>
      <c r="D938" s="44" t="s">
        <v>153</v>
      </c>
      <c r="E938" s="65" t="s">
        <v>1528</v>
      </c>
      <c r="F938" s="43" t="s">
        <v>2009</v>
      </c>
      <c r="G938" s="41" t="s">
        <v>299</v>
      </c>
      <c r="H938" s="44" t="s">
        <v>14</v>
      </c>
      <c r="I938" s="39" t="s">
        <v>473</v>
      </c>
      <c r="J938" s="41" t="s">
        <v>197</v>
      </c>
      <c r="K938" s="39" t="s">
        <v>804</v>
      </c>
      <c r="L938" s="45" t="s">
        <v>1871</v>
      </c>
      <c r="M938" s="44" t="s">
        <v>1872</v>
      </c>
      <c r="N938" s="44" t="s">
        <v>859</v>
      </c>
      <c r="O938" s="41"/>
      <c r="P938" s="151">
        <v>2901</v>
      </c>
      <c r="Q938" s="151">
        <v>74</v>
      </c>
      <c r="R938" s="158" t="str">
        <f t="shared" si="36"/>
        <v>N/A</v>
      </c>
      <c r="S938" s="106" t="str">
        <f t="shared" si="37"/>
        <v>N/A</v>
      </c>
      <c r="T938" s="160"/>
      <c r="U938" s="21"/>
      <c r="V938" s="21"/>
      <c r="W938" s="21"/>
      <c r="X938" s="21"/>
      <c r="Y938" s="21"/>
      <c r="Z938" s="21"/>
      <c r="AA938" s="21"/>
      <c r="AB938" s="21"/>
      <c r="AC938" s="21"/>
      <c r="AD938" s="21"/>
      <c r="AE938" s="21"/>
      <c r="AF938" s="21"/>
      <c r="AG938" s="21"/>
      <c r="AH938" s="21"/>
      <c r="AI938" s="21"/>
    </row>
    <row r="939" spans="1:35">
      <c r="A939" s="41" t="s">
        <v>109</v>
      </c>
      <c r="B939" s="41">
        <v>2023</v>
      </c>
      <c r="C939" s="39" t="s">
        <v>644</v>
      </c>
      <c r="D939" s="44" t="s">
        <v>153</v>
      </c>
      <c r="E939" s="65" t="s">
        <v>1528</v>
      </c>
      <c r="F939" s="43" t="s">
        <v>2010</v>
      </c>
      <c r="G939" s="41" t="s">
        <v>1874</v>
      </c>
      <c r="H939" s="44" t="s">
        <v>14</v>
      </c>
      <c r="I939" s="39" t="s">
        <v>473</v>
      </c>
      <c r="J939" s="41" t="s">
        <v>197</v>
      </c>
      <c r="K939" s="39" t="s">
        <v>804</v>
      </c>
      <c r="L939" s="45" t="s">
        <v>1871</v>
      </c>
      <c r="M939" s="44" t="s">
        <v>1872</v>
      </c>
      <c r="N939" s="44" t="s">
        <v>859</v>
      </c>
      <c r="O939" s="41"/>
      <c r="P939" s="151">
        <v>1911</v>
      </c>
      <c r="Q939" s="151">
        <v>99</v>
      </c>
      <c r="R939" s="158" t="str">
        <f t="shared" si="36"/>
        <v>N/A</v>
      </c>
      <c r="S939" s="106" t="str">
        <f t="shared" si="37"/>
        <v>N/A</v>
      </c>
      <c r="T939" s="160"/>
      <c r="U939" s="21"/>
      <c r="V939" s="21"/>
      <c r="W939" s="21"/>
      <c r="X939" s="21"/>
      <c r="Y939" s="21"/>
      <c r="Z939" s="21"/>
      <c r="AA939" s="21"/>
      <c r="AB939" s="21"/>
      <c r="AC939" s="21"/>
      <c r="AD939" s="21"/>
      <c r="AE939" s="21"/>
      <c r="AF939" s="21"/>
      <c r="AG939" s="21"/>
      <c r="AH939" s="21"/>
      <c r="AI939" s="21"/>
    </row>
    <row r="940" spans="1:35">
      <c r="A940" s="41" t="s">
        <v>109</v>
      </c>
      <c r="B940" s="41">
        <v>2023</v>
      </c>
      <c r="C940" s="39" t="s">
        <v>644</v>
      </c>
      <c r="D940" s="44" t="s">
        <v>153</v>
      </c>
      <c r="E940" s="65" t="s">
        <v>1528</v>
      </c>
      <c r="F940" s="43" t="s">
        <v>2010</v>
      </c>
      <c r="G940" s="41" t="s">
        <v>301</v>
      </c>
      <c r="H940" s="44" t="s">
        <v>14</v>
      </c>
      <c r="I940" s="39" t="s">
        <v>473</v>
      </c>
      <c r="J940" s="41" t="s">
        <v>197</v>
      </c>
      <c r="K940" s="39" t="s">
        <v>804</v>
      </c>
      <c r="L940" s="45" t="s">
        <v>1871</v>
      </c>
      <c r="M940" s="44" t="s">
        <v>1872</v>
      </c>
      <c r="N940" s="44" t="s">
        <v>859</v>
      </c>
      <c r="O940" s="41"/>
      <c r="P940" s="151">
        <v>1911</v>
      </c>
      <c r="Q940" s="151">
        <v>99</v>
      </c>
      <c r="R940" s="158" t="str">
        <f t="shared" si="36"/>
        <v>N/A</v>
      </c>
      <c r="S940" s="106" t="str">
        <f t="shared" si="37"/>
        <v>N/A</v>
      </c>
      <c r="T940" s="160"/>
      <c r="U940" s="21"/>
      <c r="V940" s="21"/>
      <c r="W940" s="21"/>
      <c r="X940" s="21"/>
      <c r="Y940" s="21"/>
      <c r="Z940" s="21"/>
      <c r="AA940" s="21"/>
      <c r="AB940" s="21"/>
      <c r="AC940" s="21"/>
      <c r="AD940" s="21"/>
      <c r="AE940" s="21"/>
      <c r="AF940" s="21"/>
      <c r="AG940" s="21"/>
      <c r="AH940" s="21"/>
      <c r="AI940" s="21"/>
    </row>
    <row r="941" spans="1:35">
      <c r="A941" s="41" t="s">
        <v>109</v>
      </c>
      <c r="B941" s="41">
        <v>2023</v>
      </c>
      <c r="C941" s="39" t="s">
        <v>644</v>
      </c>
      <c r="D941" s="44" t="s">
        <v>153</v>
      </c>
      <c r="E941" s="65" t="s">
        <v>1528</v>
      </c>
      <c r="F941" s="43" t="s">
        <v>2010</v>
      </c>
      <c r="G941" s="41" t="s">
        <v>299</v>
      </c>
      <c r="H941" s="44" t="s">
        <v>14</v>
      </c>
      <c r="I941" s="39" t="s">
        <v>473</v>
      </c>
      <c r="J941" s="41" t="s">
        <v>197</v>
      </c>
      <c r="K941" s="39" t="s">
        <v>804</v>
      </c>
      <c r="L941" s="45" t="s">
        <v>1871</v>
      </c>
      <c r="M941" s="44" t="s">
        <v>1872</v>
      </c>
      <c r="N941" s="44" t="s">
        <v>859</v>
      </c>
      <c r="O941" s="41"/>
      <c r="P941" s="151">
        <v>1911</v>
      </c>
      <c r="Q941" s="151">
        <v>99</v>
      </c>
      <c r="R941" s="158" t="str">
        <f t="shared" si="36"/>
        <v>N/A</v>
      </c>
      <c r="S941" s="106" t="str">
        <f t="shared" si="37"/>
        <v>N/A</v>
      </c>
      <c r="T941" s="160"/>
      <c r="U941" s="21"/>
      <c r="V941" s="21"/>
      <c r="W941" s="21"/>
      <c r="X941" s="21"/>
      <c r="Y941" s="21"/>
      <c r="Z941" s="21"/>
      <c r="AA941" s="21"/>
      <c r="AB941" s="21"/>
      <c r="AC941" s="21"/>
      <c r="AD941" s="21"/>
      <c r="AE941" s="21"/>
      <c r="AF941" s="21"/>
      <c r="AG941" s="21"/>
      <c r="AH941" s="21"/>
      <c r="AI941" s="21"/>
    </row>
    <row r="942" spans="1:35">
      <c r="A942" s="41" t="s">
        <v>109</v>
      </c>
      <c r="B942" s="41">
        <v>2023</v>
      </c>
      <c r="C942" s="39" t="s">
        <v>644</v>
      </c>
      <c r="D942" s="44" t="s">
        <v>153</v>
      </c>
      <c r="E942" s="65" t="s">
        <v>1530</v>
      </c>
      <c r="F942" s="43" t="s">
        <v>2005</v>
      </c>
      <c r="G942" s="41" t="s">
        <v>1874</v>
      </c>
      <c r="H942" s="44" t="s">
        <v>14</v>
      </c>
      <c r="I942" s="39" t="s">
        <v>473</v>
      </c>
      <c r="J942" s="41" t="s">
        <v>197</v>
      </c>
      <c r="K942" s="39" t="s">
        <v>804</v>
      </c>
      <c r="L942" s="45" t="s">
        <v>1871</v>
      </c>
      <c r="M942" s="44" t="s">
        <v>1872</v>
      </c>
      <c r="N942" s="44" t="s">
        <v>859</v>
      </c>
      <c r="O942" s="41"/>
      <c r="P942" s="151">
        <v>0</v>
      </c>
      <c r="Q942" s="151">
        <v>0</v>
      </c>
      <c r="R942" s="158" t="str">
        <f t="shared" si="36"/>
        <v>N/A</v>
      </c>
      <c r="S942" s="106" t="str">
        <f t="shared" si="37"/>
        <v>N/A</v>
      </c>
      <c r="T942" s="160" t="s">
        <v>2019</v>
      </c>
      <c r="U942" s="21"/>
      <c r="V942" s="21"/>
      <c r="W942" s="21"/>
      <c r="X942" s="21"/>
      <c r="Y942" s="21"/>
      <c r="Z942" s="21"/>
      <c r="AA942" s="21"/>
      <c r="AB942" s="21"/>
      <c r="AC942" s="21"/>
      <c r="AD942" s="21"/>
      <c r="AE942" s="21"/>
      <c r="AF942" s="21"/>
      <c r="AG942" s="21"/>
      <c r="AH942" s="21"/>
      <c r="AI942" s="21"/>
    </row>
    <row r="943" spans="1:35">
      <c r="A943" s="41" t="s">
        <v>109</v>
      </c>
      <c r="B943" s="41">
        <v>2023</v>
      </c>
      <c r="C943" s="39" t="s">
        <v>644</v>
      </c>
      <c r="D943" s="44" t="s">
        <v>153</v>
      </c>
      <c r="E943" s="65" t="s">
        <v>1530</v>
      </c>
      <c r="F943" s="43" t="s">
        <v>2005</v>
      </c>
      <c r="G943" s="41" t="s">
        <v>301</v>
      </c>
      <c r="H943" s="44" t="s">
        <v>14</v>
      </c>
      <c r="I943" s="39" t="s">
        <v>473</v>
      </c>
      <c r="J943" s="41" t="s">
        <v>197</v>
      </c>
      <c r="K943" s="39" t="s">
        <v>804</v>
      </c>
      <c r="L943" s="45" t="s">
        <v>1871</v>
      </c>
      <c r="M943" s="44" t="s">
        <v>1872</v>
      </c>
      <c r="N943" s="44" t="s">
        <v>859</v>
      </c>
      <c r="O943" s="41"/>
      <c r="P943" s="151">
        <v>0</v>
      </c>
      <c r="Q943" s="151">
        <v>0</v>
      </c>
      <c r="R943" s="158" t="str">
        <f t="shared" si="36"/>
        <v>N/A</v>
      </c>
      <c r="S943" s="106" t="str">
        <f t="shared" si="37"/>
        <v>N/A</v>
      </c>
      <c r="T943" s="160" t="s">
        <v>2019</v>
      </c>
      <c r="U943" s="21"/>
      <c r="V943" s="21"/>
      <c r="W943" s="21"/>
      <c r="X943" s="21"/>
      <c r="Y943" s="21"/>
      <c r="Z943" s="21"/>
      <c r="AA943" s="21"/>
      <c r="AB943" s="21"/>
      <c r="AC943" s="21"/>
      <c r="AD943" s="21"/>
      <c r="AE943" s="21"/>
      <c r="AF943" s="21"/>
      <c r="AG943" s="21"/>
      <c r="AH943" s="21"/>
      <c r="AI943" s="21"/>
    </row>
    <row r="944" spans="1:35">
      <c r="A944" s="41" t="s">
        <v>109</v>
      </c>
      <c r="B944" s="41">
        <v>2023</v>
      </c>
      <c r="C944" s="39" t="s">
        <v>644</v>
      </c>
      <c r="D944" s="44" t="s">
        <v>153</v>
      </c>
      <c r="E944" s="65" t="s">
        <v>1530</v>
      </c>
      <c r="F944" s="43" t="s">
        <v>2005</v>
      </c>
      <c r="G944" s="41" t="s">
        <v>299</v>
      </c>
      <c r="H944" s="44" t="s">
        <v>14</v>
      </c>
      <c r="I944" s="39" t="s">
        <v>473</v>
      </c>
      <c r="J944" s="41" t="s">
        <v>197</v>
      </c>
      <c r="K944" s="39" t="s">
        <v>804</v>
      </c>
      <c r="L944" s="45" t="s">
        <v>1871</v>
      </c>
      <c r="M944" s="44" t="s">
        <v>1872</v>
      </c>
      <c r="N944" s="44" t="s">
        <v>859</v>
      </c>
      <c r="O944" s="41"/>
      <c r="P944" s="151">
        <v>0</v>
      </c>
      <c r="Q944" s="151">
        <v>0</v>
      </c>
      <c r="R944" s="158" t="str">
        <f t="shared" si="36"/>
        <v>N/A</v>
      </c>
      <c r="S944" s="106" t="str">
        <f t="shared" si="37"/>
        <v>N/A</v>
      </c>
      <c r="T944" s="160" t="s">
        <v>2019</v>
      </c>
      <c r="U944" s="21"/>
      <c r="V944" s="21"/>
      <c r="W944" s="21"/>
      <c r="X944" s="21"/>
      <c r="Y944" s="21"/>
      <c r="Z944" s="21"/>
      <c r="AA944" s="21"/>
      <c r="AB944" s="21"/>
      <c r="AC944" s="21"/>
      <c r="AD944" s="21"/>
      <c r="AE944" s="21"/>
      <c r="AF944" s="21"/>
      <c r="AG944" s="21"/>
      <c r="AH944" s="21"/>
      <c r="AI944" s="21"/>
    </row>
    <row r="945" spans="1:35">
      <c r="A945" s="41" t="s">
        <v>109</v>
      </c>
      <c r="B945" s="41">
        <v>2023</v>
      </c>
      <c r="C945" s="39" t="s">
        <v>644</v>
      </c>
      <c r="D945" s="44" t="s">
        <v>153</v>
      </c>
      <c r="E945" s="65" t="s">
        <v>1530</v>
      </c>
      <c r="F945" s="43" t="s">
        <v>2008</v>
      </c>
      <c r="G945" s="41" t="s">
        <v>1874</v>
      </c>
      <c r="H945" s="44" t="s">
        <v>14</v>
      </c>
      <c r="I945" s="39" t="s">
        <v>473</v>
      </c>
      <c r="J945" s="41" t="s">
        <v>197</v>
      </c>
      <c r="K945" s="39" t="s">
        <v>804</v>
      </c>
      <c r="L945" s="45" t="s">
        <v>1871</v>
      </c>
      <c r="M945" s="44" t="s">
        <v>1872</v>
      </c>
      <c r="N945" s="44" t="s">
        <v>859</v>
      </c>
      <c r="O945" s="41"/>
      <c r="P945" s="151">
        <v>0</v>
      </c>
      <c r="Q945" s="151">
        <v>0</v>
      </c>
      <c r="R945" s="158" t="str">
        <f t="shared" si="36"/>
        <v>N/A</v>
      </c>
      <c r="S945" s="106" t="str">
        <f t="shared" si="37"/>
        <v>N/A</v>
      </c>
      <c r="T945" s="160" t="s">
        <v>2019</v>
      </c>
      <c r="U945" s="21"/>
      <c r="V945" s="21"/>
      <c r="W945" s="21"/>
      <c r="X945" s="21"/>
      <c r="Y945" s="21"/>
      <c r="Z945" s="21"/>
      <c r="AA945" s="21"/>
      <c r="AB945" s="21"/>
      <c r="AC945" s="21"/>
      <c r="AD945" s="21"/>
      <c r="AE945" s="21"/>
      <c r="AF945" s="21"/>
      <c r="AG945" s="21"/>
      <c r="AH945" s="21"/>
      <c r="AI945" s="21"/>
    </row>
    <row r="946" spans="1:35">
      <c r="A946" s="41" t="s">
        <v>109</v>
      </c>
      <c r="B946" s="41">
        <v>2023</v>
      </c>
      <c r="C946" s="39" t="s">
        <v>644</v>
      </c>
      <c r="D946" s="44" t="s">
        <v>153</v>
      </c>
      <c r="E946" s="65" t="s">
        <v>1530</v>
      </c>
      <c r="F946" s="43" t="s">
        <v>2008</v>
      </c>
      <c r="G946" s="41" t="s">
        <v>301</v>
      </c>
      <c r="H946" s="44" t="s">
        <v>14</v>
      </c>
      <c r="I946" s="39" t="s">
        <v>473</v>
      </c>
      <c r="J946" s="41" t="s">
        <v>197</v>
      </c>
      <c r="K946" s="39" t="s">
        <v>804</v>
      </c>
      <c r="L946" s="45" t="s">
        <v>1871</v>
      </c>
      <c r="M946" s="44" t="s">
        <v>1872</v>
      </c>
      <c r="N946" s="44" t="s">
        <v>859</v>
      </c>
      <c r="O946" s="41"/>
      <c r="P946" s="151">
        <v>0</v>
      </c>
      <c r="Q946" s="151">
        <v>0</v>
      </c>
      <c r="R946" s="158" t="str">
        <f t="shared" si="36"/>
        <v>N/A</v>
      </c>
      <c r="S946" s="106" t="str">
        <f t="shared" si="37"/>
        <v>N/A</v>
      </c>
      <c r="T946" s="160" t="s">
        <v>2019</v>
      </c>
      <c r="U946" s="21"/>
      <c r="V946" s="21"/>
      <c r="W946" s="21"/>
      <c r="X946" s="21"/>
      <c r="Y946" s="21"/>
      <c r="Z946" s="21"/>
      <c r="AA946" s="21"/>
      <c r="AB946" s="21"/>
      <c r="AC946" s="21"/>
      <c r="AD946" s="21"/>
      <c r="AE946" s="21"/>
      <c r="AF946" s="21"/>
      <c r="AG946" s="21"/>
      <c r="AH946" s="21"/>
      <c r="AI946" s="21"/>
    </row>
    <row r="947" spans="1:35">
      <c r="A947" s="41" t="s">
        <v>109</v>
      </c>
      <c r="B947" s="41">
        <v>2023</v>
      </c>
      <c r="C947" s="39" t="s">
        <v>644</v>
      </c>
      <c r="D947" s="44" t="s">
        <v>153</v>
      </c>
      <c r="E947" s="65" t="s">
        <v>1530</v>
      </c>
      <c r="F947" s="43" t="s">
        <v>2008</v>
      </c>
      <c r="G947" s="41" t="s">
        <v>299</v>
      </c>
      <c r="H947" s="44" t="s">
        <v>14</v>
      </c>
      <c r="I947" s="39" t="s">
        <v>473</v>
      </c>
      <c r="J947" s="41" t="s">
        <v>197</v>
      </c>
      <c r="K947" s="39" t="s">
        <v>804</v>
      </c>
      <c r="L947" s="45" t="s">
        <v>1871</v>
      </c>
      <c r="M947" s="44" t="s">
        <v>1872</v>
      </c>
      <c r="N947" s="44" t="s">
        <v>859</v>
      </c>
      <c r="O947" s="41"/>
      <c r="P947" s="151">
        <v>0</v>
      </c>
      <c r="Q947" s="151">
        <v>0</v>
      </c>
      <c r="R947" s="158" t="str">
        <f t="shared" si="36"/>
        <v>N/A</v>
      </c>
      <c r="S947" s="106" t="str">
        <f t="shared" si="37"/>
        <v>N/A</v>
      </c>
      <c r="T947" s="160" t="s">
        <v>2019</v>
      </c>
      <c r="U947" s="21"/>
      <c r="V947" s="21"/>
      <c r="W947" s="21"/>
      <c r="X947" s="21"/>
      <c r="Y947" s="21"/>
      <c r="Z947" s="21"/>
      <c r="AA947" s="21"/>
      <c r="AB947" s="21"/>
      <c r="AC947" s="21"/>
      <c r="AD947" s="21"/>
      <c r="AE947" s="21"/>
      <c r="AF947" s="21"/>
      <c r="AG947" s="21"/>
      <c r="AH947" s="21"/>
      <c r="AI947" s="21"/>
    </row>
    <row r="948" spans="1:35">
      <c r="A948" s="41" t="s">
        <v>109</v>
      </c>
      <c r="B948" s="41">
        <v>2023</v>
      </c>
      <c r="C948" s="39" t="s">
        <v>644</v>
      </c>
      <c r="D948" s="44" t="s">
        <v>153</v>
      </c>
      <c r="E948" s="65" t="s">
        <v>1530</v>
      </c>
      <c r="F948" s="43" t="s">
        <v>2009</v>
      </c>
      <c r="G948" s="41" t="s">
        <v>1874</v>
      </c>
      <c r="H948" s="44" t="s">
        <v>14</v>
      </c>
      <c r="I948" s="39" t="s">
        <v>473</v>
      </c>
      <c r="J948" s="41" t="s">
        <v>197</v>
      </c>
      <c r="K948" s="39" t="s">
        <v>804</v>
      </c>
      <c r="L948" s="45" t="s">
        <v>1871</v>
      </c>
      <c r="M948" s="44" t="s">
        <v>1872</v>
      </c>
      <c r="N948" s="44" t="s">
        <v>859</v>
      </c>
      <c r="O948" s="41"/>
      <c r="P948" s="151">
        <v>10</v>
      </c>
      <c r="Q948" s="151">
        <v>1</v>
      </c>
      <c r="R948" s="158" t="str">
        <f t="shared" si="36"/>
        <v>N/A</v>
      </c>
      <c r="S948" s="106" t="str">
        <f t="shared" si="37"/>
        <v>N/A</v>
      </c>
      <c r="T948" s="160"/>
      <c r="U948" s="21"/>
      <c r="V948" s="21"/>
      <c r="W948" s="21"/>
      <c r="X948" s="21"/>
      <c r="Y948" s="21"/>
      <c r="Z948" s="21"/>
      <c r="AA948" s="21"/>
      <c r="AB948" s="21"/>
      <c r="AC948" s="21"/>
      <c r="AD948" s="21"/>
      <c r="AE948" s="21"/>
      <c r="AF948" s="21"/>
      <c r="AG948" s="21"/>
      <c r="AH948" s="21"/>
      <c r="AI948" s="21"/>
    </row>
    <row r="949" spans="1:35">
      <c r="A949" s="41" t="s">
        <v>109</v>
      </c>
      <c r="B949" s="41">
        <v>2023</v>
      </c>
      <c r="C949" s="39" t="s">
        <v>644</v>
      </c>
      <c r="D949" s="44" t="s">
        <v>153</v>
      </c>
      <c r="E949" s="65" t="s">
        <v>1530</v>
      </c>
      <c r="F949" s="43" t="s">
        <v>2009</v>
      </c>
      <c r="G949" s="41" t="s">
        <v>301</v>
      </c>
      <c r="H949" s="44" t="s">
        <v>14</v>
      </c>
      <c r="I949" s="39" t="s">
        <v>473</v>
      </c>
      <c r="J949" s="41" t="s">
        <v>197</v>
      </c>
      <c r="K949" s="39" t="s">
        <v>804</v>
      </c>
      <c r="L949" s="45" t="s">
        <v>1871</v>
      </c>
      <c r="M949" s="44" t="s">
        <v>1872</v>
      </c>
      <c r="N949" s="44" t="s">
        <v>859</v>
      </c>
      <c r="O949" s="41"/>
      <c r="P949" s="151">
        <v>10</v>
      </c>
      <c r="Q949" s="151">
        <v>1</v>
      </c>
      <c r="R949" s="158" t="str">
        <f t="shared" si="36"/>
        <v>N/A</v>
      </c>
      <c r="S949" s="106" t="str">
        <f t="shared" si="37"/>
        <v>N/A</v>
      </c>
      <c r="T949" s="160"/>
      <c r="U949" s="21"/>
      <c r="V949" s="21"/>
      <c r="W949" s="21"/>
      <c r="X949" s="21"/>
      <c r="Y949" s="21"/>
      <c r="Z949" s="21"/>
      <c r="AA949" s="21"/>
      <c r="AB949" s="21"/>
      <c r="AC949" s="21"/>
      <c r="AD949" s="21"/>
      <c r="AE949" s="21"/>
      <c r="AF949" s="21"/>
      <c r="AG949" s="21"/>
      <c r="AH949" s="21"/>
      <c r="AI949" s="21"/>
    </row>
    <row r="950" spans="1:35">
      <c r="A950" s="41" t="s">
        <v>109</v>
      </c>
      <c r="B950" s="41">
        <v>2023</v>
      </c>
      <c r="C950" s="39" t="s">
        <v>644</v>
      </c>
      <c r="D950" s="44" t="s">
        <v>153</v>
      </c>
      <c r="E950" s="65" t="s">
        <v>1530</v>
      </c>
      <c r="F950" s="43" t="s">
        <v>2009</v>
      </c>
      <c r="G950" s="41" t="s">
        <v>299</v>
      </c>
      <c r="H950" s="44" t="s">
        <v>14</v>
      </c>
      <c r="I950" s="39" t="s">
        <v>473</v>
      </c>
      <c r="J950" s="41" t="s">
        <v>197</v>
      </c>
      <c r="K950" s="39" t="s">
        <v>804</v>
      </c>
      <c r="L950" s="45" t="s">
        <v>1871</v>
      </c>
      <c r="M950" s="44" t="s">
        <v>1872</v>
      </c>
      <c r="N950" s="44" t="s">
        <v>859</v>
      </c>
      <c r="O950" s="41"/>
      <c r="P950" s="151">
        <v>10</v>
      </c>
      <c r="Q950" s="151">
        <v>1</v>
      </c>
      <c r="R950" s="158" t="str">
        <f t="shared" si="36"/>
        <v>N/A</v>
      </c>
      <c r="S950" s="106" t="str">
        <f t="shared" si="37"/>
        <v>N/A</v>
      </c>
      <c r="T950" s="160"/>
      <c r="U950" s="21"/>
      <c r="V950" s="21"/>
      <c r="W950" s="21"/>
      <c r="X950" s="21"/>
      <c r="Y950" s="21"/>
      <c r="Z950" s="21"/>
      <c r="AA950" s="21"/>
      <c r="AB950" s="21"/>
      <c r="AC950" s="21"/>
      <c r="AD950" s="21"/>
      <c r="AE950" s="21"/>
      <c r="AF950" s="21"/>
      <c r="AG950" s="21"/>
      <c r="AH950" s="21"/>
      <c r="AI950" s="21"/>
    </row>
    <row r="951" spans="1:35">
      <c r="A951" s="41" t="s">
        <v>109</v>
      </c>
      <c r="B951" s="41">
        <v>2023</v>
      </c>
      <c r="C951" s="39" t="s">
        <v>644</v>
      </c>
      <c r="D951" s="44" t="s">
        <v>153</v>
      </c>
      <c r="E951" s="65" t="s">
        <v>1530</v>
      </c>
      <c r="F951" s="43" t="s">
        <v>2010</v>
      </c>
      <c r="G951" s="41" t="s">
        <v>1874</v>
      </c>
      <c r="H951" s="44" t="s">
        <v>14</v>
      </c>
      <c r="I951" s="39" t="s">
        <v>473</v>
      </c>
      <c r="J951" s="41" t="s">
        <v>197</v>
      </c>
      <c r="K951" s="39" t="s">
        <v>804</v>
      </c>
      <c r="L951" s="45" t="s">
        <v>1871</v>
      </c>
      <c r="M951" s="44" t="s">
        <v>1872</v>
      </c>
      <c r="N951" s="44" t="s">
        <v>859</v>
      </c>
      <c r="O951" s="41"/>
      <c r="P951" s="151">
        <v>0</v>
      </c>
      <c r="Q951" s="151">
        <v>0</v>
      </c>
      <c r="R951" s="158" t="str">
        <f t="shared" si="36"/>
        <v>N/A</v>
      </c>
      <c r="S951" s="106" t="str">
        <f t="shared" si="37"/>
        <v>N/A</v>
      </c>
      <c r="T951" s="160" t="s">
        <v>2019</v>
      </c>
      <c r="U951" s="21"/>
      <c r="V951" s="21"/>
      <c r="W951" s="21"/>
      <c r="X951" s="21"/>
      <c r="Y951" s="21"/>
      <c r="Z951" s="21"/>
      <c r="AA951" s="21"/>
      <c r="AB951" s="21"/>
      <c r="AC951" s="21"/>
      <c r="AD951" s="21"/>
      <c r="AE951" s="21"/>
      <c r="AF951" s="21"/>
      <c r="AG951" s="21"/>
      <c r="AH951" s="21"/>
      <c r="AI951" s="21"/>
    </row>
    <row r="952" spans="1:35">
      <c r="A952" s="41" t="s">
        <v>109</v>
      </c>
      <c r="B952" s="41">
        <v>2023</v>
      </c>
      <c r="C952" s="39" t="s">
        <v>644</v>
      </c>
      <c r="D952" s="44" t="s">
        <v>153</v>
      </c>
      <c r="E952" s="65" t="s">
        <v>1530</v>
      </c>
      <c r="F952" s="43" t="s">
        <v>2010</v>
      </c>
      <c r="G952" s="41" t="s">
        <v>301</v>
      </c>
      <c r="H952" s="44" t="s">
        <v>14</v>
      </c>
      <c r="I952" s="39" t="s">
        <v>473</v>
      </c>
      <c r="J952" s="41" t="s">
        <v>197</v>
      </c>
      <c r="K952" s="39" t="s">
        <v>804</v>
      </c>
      <c r="L952" s="45" t="s">
        <v>1871</v>
      </c>
      <c r="M952" s="44" t="s">
        <v>1872</v>
      </c>
      <c r="N952" s="44" t="s">
        <v>859</v>
      </c>
      <c r="O952" s="41"/>
      <c r="P952" s="151">
        <v>0</v>
      </c>
      <c r="Q952" s="151">
        <v>0</v>
      </c>
      <c r="R952" s="158" t="str">
        <f t="shared" si="36"/>
        <v>N/A</v>
      </c>
      <c r="S952" s="106" t="str">
        <f t="shared" si="37"/>
        <v>N/A</v>
      </c>
      <c r="T952" s="160" t="s">
        <v>2019</v>
      </c>
      <c r="U952" s="21"/>
      <c r="V952" s="21"/>
      <c r="W952" s="21"/>
      <c r="X952" s="21"/>
      <c r="Y952" s="21"/>
      <c r="Z952" s="21"/>
      <c r="AA952" s="21"/>
      <c r="AB952" s="21"/>
      <c r="AC952" s="21"/>
      <c r="AD952" s="21"/>
      <c r="AE952" s="21"/>
      <c r="AF952" s="21"/>
      <c r="AG952" s="21"/>
      <c r="AH952" s="21"/>
      <c r="AI952" s="21"/>
    </row>
    <row r="953" spans="1:35">
      <c r="A953" s="41" t="s">
        <v>109</v>
      </c>
      <c r="B953" s="41">
        <v>2023</v>
      </c>
      <c r="C953" s="39" t="s">
        <v>644</v>
      </c>
      <c r="D953" s="44" t="s">
        <v>153</v>
      </c>
      <c r="E953" s="65" t="s">
        <v>1530</v>
      </c>
      <c r="F953" s="43" t="s">
        <v>2010</v>
      </c>
      <c r="G953" s="41" t="s">
        <v>299</v>
      </c>
      <c r="H953" s="44" t="s">
        <v>14</v>
      </c>
      <c r="I953" s="39" t="s">
        <v>473</v>
      </c>
      <c r="J953" s="41" t="s">
        <v>197</v>
      </c>
      <c r="K953" s="39" t="s">
        <v>804</v>
      </c>
      <c r="L953" s="45" t="s">
        <v>1871</v>
      </c>
      <c r="M953" s="44" t="s">
        <v>1872</v>
      </c>
      <c r="N953" s="44" t="s">
        <v>859</v>
      </c>
      <c r="O953" s="41"/>
      <c r="P953" s="151">
        <v>0</v>
      </c>
      <c r="Q953" s="151">
        <v>0</v>
      </c>
      <c r="R953" s="158" t="str">
        <f t="shared" si="36"/>
        <v>N/A</v>
      </c>
      <c r="S953" s="106" t="str">
        <f t="shared" si="37"/>
        <v>N/A</v>
      </c>
      <c r="T953" s="160" t="s">
        <v>2019</v>
      </c>
      <c r="U953" s="21"/>
      <c r="V953" s="21"/>
      <c r="W953" s="21"/>
      <c r="X953" s="21"/>
      <c r="Y953" s="21"/>
      <c r="Z953" s="21"/>
      <c r="AA953" s="21"/>
      <c r="AB953" s="21"/>
      <c r="AC953" s="21"/>
      <c r="AD953" s="21"/>
      <c r="AE953" s="21"/>
      <c r="AF953" s="21"/>
      <c r="AG953" s="21"/>
      <c r="AH953" s="21"/>
      <c r="AI953" s="21"/>
    </row>
    <row r="954" spans="1:35">
      <c r="A954" s="41" t="s">
        <v>109</v>
      </c>
      <c r="B954" s="41">
        <v>2023</v>
      </c>
      <c r="C954" s="39" t="s">
        <v>644</v>
      </c>
      <c r="D954" s="44" t="s">
        <v>153</v>
      </c>
      <c r="E954" s="65" t="s">
        <v>1344</v>
      </c>
      <c r="F954" s="43" t="s">
        <v>2005</v>
      </c>
      <c r="G954" s="41" t="s">
        <v>1874</v>
      </c>
      <c r="H954" s="44" t="s">
        <v>14</v>
      </c>
      <c r="I954" s="39" t="s">
        <v>473</v>
      </c>
      <c r="J954" s="41" t="s">
        <v>197</v>
      </c>
      <c r="K954" s="39" t="s">
        <v>804</v>
      </c>
      <c r="L954" s="45" t="s">
        <v>1871</v>
      </c>
      <c r="M954" s="44" t="s">
        <v>1872</v>
      </c>
      <c r="N954" s="44" t="s">
        <v>859</v>
      </c>
      <c r="O954" s="41"/>
      <c r="P954" s="151">
        <v>0</v>
      </c>
      <c r="Q954" s="151">
        <v>0</v>
      </c>
      <c r="R954" s="158" t="str">
        <f t="shared" si="36"/>
        <v>N/A</v>
      </c>
      <c r="S954" s="106" t="str">
        <f t="shared" si="37"/>
        <v>N/A</v>
      </c>
      <c r="T954" s="160" t="s">
        <v>2019</v>
      </c>
      <c r="U954" s="21"/>
      <c r="V954" s="21"/>
      <c r="W954" s="21"/>
      <c r="X954" s="21"/>
      <c r="Y954" s="21"/>
      <c r="Z954" s="21"/>
      <c r="AA954" s="21"/>
      <c r="AB954" s="21"/>
      <c r="AC954" s="21"/>
      <c r="AD954" s="21"/>
      <c r="AE954" s="21"/>
      <c r="AF954" s="21"/>
      <c r="AG954" s="21"/>
      <c r="AH954" s="21"/>
      <c r="AI954" s="21"/>
    </row>
    <row r="955" spans="1:35">
      <c r="A955" s="41" t="s">
        <v>109</v>
      </c>
      <c r="B955" s="41">
        <v>2023</v>
      </c>
      <c r="C955" s="39" t="s">
        <v>644</v>
      </c>
      <c r="D955" s="44" t="s">
        <v>153</v>
      </c>
      <c r="E955" s="65" t="s">
        <v>1344</v>
      </c>
      <c r="F955" s="43" t="s">
        <v>2005</v>
      </c>
      <c r="G955" s="41" t="s">
        <v>301</v>
      </c>
      <c r="H955" s="44" t="s">
        <v>14</v>
      </c>
      <c r="I955" s="39" t="s">
        <v>473</v>
      </c>
      <c r="J955" s="41" t="s">
        <v>197</v>
      </c>
      <c r="K955" s="39" t="s">
        <v>804</v>
      </c>
      <c r="L955" s="45" t="s">
        <v>1871</v>
      </c>
      <c r="M955" s="44" t="s">
        <v>1872</v>
      </c>
      <c r="N955" s="44" t="s">
        <v>859</v>
      </c>
      <c r="O955" s="41"/>
      <c r="P955" s="151">
        <v>0</v>
      </c>
      <c r="Q955" s="151">
        <v>0</v>
      </c>
      <c r="R955" s="158" t="str">
        <f t="shared" si="36"/>
        <v>N/A</v>
      </c>
      <c r="S955" s="106" t="str">
        <f t="shared" si="37"/>
        <v>N/A</v>
      </c>
      <c r="T955" s="160" t="s">
        <v>2019</v>
      </c>
      <c r="U955" s="21"/>
      <c r="V955" s="21"/>
      <c r="W955" s="21"/>
      <c r="X955" s="21"/>
      <c r="Y955" s="21"/>
      <c r="Z955" s="21"/>
      <c r="AA955" s="21"/>
      <c r="AB955" s="21"/>
      <c r="AC955" s="21"/>
      <c r="AD955" s="21"/>
      <c r="AE955" s="21"/>
      <c r="AF955" s="21"/>
      <c r="AG955" s="21"/>
      <c r="AH955" s="21"/>
      <c r="AI955" s="21"/>
    </row>
    <row r="956" spans="1:35">
      <c r="A956" s="41" t="s">
        <v>109</v>
      </c>
      <c r="B956" s="41">
        <v>2023</v>
      </c>
      <c r="C956" s="39" t="s">
        <v>644</v>
      </c>
      <c r="D956" s="44" t="s">
        <v>153</v>
      </c>
      <c r="E956" s="65" t="s">
        <v>1344</v>
      </c>
      <c r="F956" s="43" t="s">
        <v>2005</v>
      </c>
      <c r="G956" s="41" t="s">
        <v>299</v>
      </c>
      <c r="H956" s="44" t="s">
        <v>14</v>
      </c>
      <c r="I956" s="39" t="s">
        <v>473</v>
      </c>
      <c r="J956" s="41" t="s">
        <v>197</v>
      </c>
      <c r="K956" s="39" t="s">
        <v>804</v>
      </c>
      <c r="L956" s="45" t="s">
        <v>1871</v>
      </c>
      <c r="M956" s="44" t="s">
        <v>1872</v>
      </c>
      <c r="N956" s="44" t="s">
        <v>859</v>
      </c>
      <c r="O956" s="41"/>
      <c r="P956" s="151">
        <v>0</v>
      </c>
      <c r="Q956" s="151">
        <v>0</v>
      </c>
      <c r="R956" s="158" t="str">
        <f t="shared" si="36"/>
        <v>N/A</v>
      </c>
      <c r="S956" s="106" t="str">
        <f t="shared" si="37"/>
        <v>N/A</v>
      </c>
      <c r="T956" s="160" t="s">
        <v>2019</v>
      </c>
      <c r="U956" s="21"/>
      <c r="V956" s="21"/>
      <c r="W956" s="21"/>
      <c r="X956" s="21"/>
      <c r="Y956" s="21"/>
      <c r="Z956" s="21"/>
      <c r="AA956" s="21"/>
      <c r="AB956" s="21"/>
      <c r="AC956" s="21"/>
      <c r="AD956" s="21"/>
      <c r="AE956" s="21"/>
      <c r="AF956" s="21"/>
      <c r="AG956" s="21"/>
      <c r="AH956" s="21"/>
      <c r="AI956" s="21"/>
    </row>
    <row r="957" spans="1:35">
      <c r="A957" s="41" t="s">
        <v>109</v>
      </c>
      <c r="B957" s="41">
        <v>2023</v>
      </c>
      <c r="C957" s="39" t="s">
        <v>644</v>
      </c>
      <c r="D957" s="44" t="s">
        <v>153</v>
      </c>
      <c r="E957" s="65" t="s">
        <v>1344</v>
      </c>
      <c r="F957" s="43" t="s">
        <v>2008</v>
      </c>
      <c r="G957" s="41" t="s">
        <v>1874</v>
      </c>
      <c r="H957" s="44" t="s">
        <v>14</v>
      </c>
      <c r="I957" s="39" t="s">
        <v>473</v>
      </c>
      <c r="J957" s="41" t="s">
        <v>197</v>
      </c>
      <c r="K957" s="39" t="s">
        <v>804</v>
      </c>
      <c r="L957" s="45" t="s">
        <v>1871</v>
      </c>
      <c r="M957" s="44" t="s">
        <v>1872</v>
      </c>
      <c r="N957" s="44" t="s">
        <v>859</v>
      </c>
      <c r="O957" s="41"/>
      <c r="P957" s="151">
        <v>0</v>
      </c>
      <c r="Q957" s="151">
        <v>0</v>
      </c>
      <c r="R957" s="158" t="str">
        <f t="shared" si="36"/>
        <v>N/A</v>
      </c>
      <c r="S957" s="106" t="str">
        <f t="shared" si="37"/>
        <v>N/A</v>
      </c>
      <c r="T957" s="160" t="s">
        <v>2019</v>
      </c>
      <c r="U957" s="21"/>
      <c r="V957" s="21"/>
      <c r="W957" s="21"/>
      <c r="X957" s="21"/>
      <c r="Y957" s="21"/>
      <c r="Z957" s="21"/>
      <c r="AA957" s="21"/>
      <c r="AB957" s="21"/>
      <c r="AC957" s="21"/>
      <c r="AD957" s="21"/>
      <c r="AE957" s="21"/>
      <c r="AF957" s="21"/>
      <c r="AG957" s="21"/>
      <c r="AH957" s="21"/>
      <c r="AI957" s="21"/>
    </row>
    <row r="958" spans="1:35">
      <c r="A958" s="41" t="s">
        <v>109</v>
      </c>
      <c r="B958" s="41">
        <v>2023</v>
      </c>
      <c r="C958" s="39" t="s">
        <v>644</v>
      </c>
      <c r="D958" s="44" t="s">
        <v>153</v>
      </c>
      <c r="E958" s="65" t="s">
        <v>1344</v>
      </c>
      <c r="F958" s="43" t="s">
        <v>2008</v>
      </c>
      <c r="G958" s="41" t="s">
        <v>301</v>
      </c>
      <c r="H958" s="44" t="s">
        <v>14</v>
      </c>
      <c r="I958" s="39" t="s">
        <v>473</v>
      </c>
      <c r="J958" s="41" t="s">
        <v>197</v>
      </c>
      <c r="K958" s="39" t="s">
        <v>804</v>
      </c>
      <c r="L958" s="45" t="s">
        <v>1871</v>
      </c>
      <c r="M958" s="44" t="s">
        <v>1872</v>
      </c>
      <c r="N958" s="44" t="s">
        <v>859</v>
      </c>
      <c r="O958" s="41"/>
      <c r="P958" s="151">
        <v>0</v>
      </c>
      <c r="Q958" s="151">
        <v>0</v>
      </c>
      <c r="R958" s="158" t="str">
        <f t="shared" si="36"/>
        <v>N/A</v>
      </c>
      <c r="S958" s="106" t="str">
        <f t="shared" si="37"/>
        <v>N/A</v>
      </c>
      <c r="T958" s="160" t="s">
        <v>2019</v>
      </c>
      <c r="U958" s="21"/>
      <c r="V958" s="21"/>
      <c r="W958" s="21"/>
      <c r="X958" s="21"/>
      <c r="Y958" s="21"/>
      <c r="Z958" s="21"/>
      <c r="AA958" s="21"/>
      <c r="AB958" s="21"/>
      <c r="AC958" s="21"/>
      <c r="AD958" s="21"/>
      <c r="AE958" s="21"/>
      <c r="AF958" s="21"/>
      <c r="AG958" s="21"/>
      <c r="AH958" s="21"/>
      <c r="AI958" s="21"/>
    </row>
    <row r="959" spans="1:35">
      <c r="A959" s="41" t="s">
        <v>109</v>
      </c>
      <c r="B959" s="41">
        <v>2023</v>
      </c>
      <c r="C959" s="39" t="s">
        <v>644</v>
      </c>
      <c r="D959" s="44" t="s">
        <v>153</v>
      </c>
      <c r="E959" s="65" t="s">
        <v>1344</v>
      </c>
      <c r="F959" s="43" t="s">
        <v>2008</v>
      </c>
      <c r="G959" s="41" t="s">
        <v>299</v>
      </c>
      <c r="H959" s="44" t="s">
        <v>14</v>
      </c>
      <c r="I959" s="39" t="s">
        <v>473</v>
      </c>
      <c r="J959" s="41" t="s">
        <v>197</v>
      </c>
      <c r="K959" s="39" t="s">
        <v>804</v>
      </c>
      <c r="L959" s="45" t="s">
        <v>1871</v>
      </c>
      <c r="M959" s="44" t="s">
        <v>1872</v>
      </c>
      <c r="N959" s="44" t="s">
        <v>859</v>
      </c>
      <c r="O959" s="41"/>
      <c r="P959" s="151">
        <v>0</v>
      </c>
      <c r="Q959" s="151">
        <v>0</v>
      </c>
      <c r="R959" s="158" t="str">
        <f t="shared" si="36"/>
        <v>N/A</v>
      </c>
      <c r="S959" s="106" t="str">
        <f t="shared" si="37"/>
        <v>N/A</v>
      </c>
      <c r="T959" s="160" t="s">
        <v>2019</v>
      </c>
      <c r="U959" s="21"/>
      <c r="V959" s="21"/>
      <c r="W959" s="21"/>
      <c r="X959" s="21"/>
      <c r="Y959" s="21"/>
      <c r="Z959" s="21"/>
      <c r="AA959" s="21"/>
      <c r="AB959" s="21"/>
      <c r="AC959" s="21"/>
      <c r="AD959" s="21"/>
      <c r="AE959" s="21"/>
      <c r="AF959" s="21"/>
      <c r="AG959" s="21"/>
      <c r="AH959" s="21"/>
      <c r="AI959" s="21"/>
    </row>
    <row r="960" spans="1:35">
      <c r="A960" s="41" t="s">
        <v>109</v>
      </c>
      <c r="B960" s="41">
        <v>2023</v>
      </c>
      <c r="C960" s="39" t="s">
        <v>644</v>
      </c>
      <c r="D960" s="44" t="s">
        <v>153</v>
      </c>
      <c r="E960" s="65" t="s">
        <v>1344</v>
      </c>
      <c r="F960" s="43" t="s">
        <v>2009</v>
      </c>
      <c r="G960" s="41" t="s">
        <v>1874</v>
      </c>
      <c r="H960" s="44" t="s">
        <v>14</v>
      </c>
      <c r="I960" s="39" t="s">
        <v>473</v>
      </c>
      <c r="J960" s="41" t="s">
        <v>197</v>
      </c>
      <c r="K960" s="39" t="s">
        <v>804</v>
      </c>
      <c r="L960" s="45" t="s">
        <v>1871</v>
      </c>
      <c r="M960" s="44" t="s">
        <v>1872</v>
      </c>
      <c r="N960" s="44" t="s">
        <v>859</v>
      </c>
      <c r="O960" s="41"/>
      <c r="P960" s="151">
        <v>0</v>
      </c>
      <c r="Q960" s="151">
        <v>0</v>
      </c>
      <c r="R960" s="158" t="str">
        <f t="shared" si="36"/>
        <v>N/A</v>
      </c>
      <c r="S960" s="106" t="str">
        <f t="shared" si="37"/>
        <v>N/A</v>
      </c>
      <c r="T960" s="160" t="s">
        <v>2019</v>
      </c>
      <c r="U960" s="21"/>
      <c r="V960" s="21"/>
      <c r="W960" s="21"/>
      <c r="X960" s="21"/>
      <c r="Y960" s="21"/>
      <c r="Z960" s="21"/>
      <c r="AA960" s="21"/>
      <c r="AB960" s="21"/>
      <c r="AC960" s="21"/>
      <c r="AD960" s="21"/>
      <c r="AE960" s="21"/>
      <c r="AF960" s="21"/>
      <c r="AG960" s="21"/>
      <c r="AH960" s="21"/>
      <c r="AI960" s="21"/>
    </row>
    <row r="961" spans="1:35">
      <c r="A961" s="41" t="s">
        <v>109</v>
      </c>
      <c r="B961" s="41">
        <v>2023</v>
      </c>
      <c r="C961" s="39" t="s">
        <v>644</v>
      </c>
      <c r="D961" s="44" t="s">
        <v>153</v>
      </c>
      <c r="E961" s="65" t="s">
        <v>1344</v>
      </c>
      <c r="F961" s="43" t="s">
        <v>2009</v>
      </c>
      <c r="G961" s="41" t="s">
        <v>301</v>
      </c>
      <c r="H961" s="44" t="s">
        <v>14</v>
      </c>
      <c r="I961" s="39" t="s">
        <v>473</v>
      </c>
      <c r="J961" s="41" t="s">
        <v>197</v>
      </c>
      <c r="K961" s="39" t="s">
        <v>804</v>
      </c>
      <c r="L961" s="45" t="s">
        <v>1871</v>
      </c>
      <c r="M961" s="44" t="s">
        <v>1872</v>
      </c>
      <c r="N961" s="44" t="s">
        <v>859</v>
      </c>
      <c r="O961" s="41"/>
      <c r="P961" s="151">
        <v>0</v>
      </c>
      <c r="Q961" s="151">
        <v>0</v>
      </c>
      <c r="R961" s="158" t="str">
        <f t="shared" si="36"/>
        <v>N/A</v>
      </c>
      <c r="S961" s="106" t="str">
        <f t="shared" si="37"/>
        <v>N/A</v>
      </c>
      <c r="T961" s="160" t="s">
        <v>2019</v>
      </c>
      <c r="U961" s="21"/>
      <c r="V961" s="21"/>
      <c r="W961" s="21"/>
      <c r="X961" s="21"/>
      <c r="Y961" s="21"/>
      <c r="Z961" s="21"/>
      <c r="AA961" s="21"/>
      <c r="AB961" s="21"/>
      <c r="AC961" s="21"/>
      <c r="AD961" s="21"/>
      <c r="AE961" s="21"/>
      <c r="AF961" s="21"/>
      <c r="AG961" s="21"/>
      <c r="AH961" s="21"/>
      <c r="AI961" s="21"/>
    </row>
    <row r="962" spans="1:35">
      <c r="A962" s="41" t="s">
        <v>109</v>
      </c>
      <c r="B962" s="41">
        <v>2023</v>
      </c>
      <c r="C962" s="39" t="s">
        <v>644</v>
      </c>
      <c r="D962" s="44" t="s">
        <v>153</v>
      </c>
      <c r="E962" s="65" t="s">
        <v>1344</v>
      </c>
      <c r="F962" s="43" t="s">
        <v>2009</v>
      </c>
      <c r="G962" s="41" t="s">
        <v>299</v>
      </c>
      <c r="H962" s="44" t="s">
        <v>14</v>
      </c>
      <c r="I962" s="39" t="s">
        <v>473</v>
      </c>
      <c r="J962" s="41" t="s">
        <v>197</v>
      </c>
      <c r="K962" s="39" t="s">
        <v>804</v>
      </c>
      <c r="L962" s="45" t="s">
        <v>1871</v>
      </c>
      <c r="M962" s="44" t="s">
        <v>1872</v>
      </c>
      <c r="N962" s="44" t="s">
        <v>859</v>
      </c>
      <c r="O962" s="41"/>
      <c r="P962" s="151">
        <v>0</v>
      </c>
      <c r="Q962" s="151">
        <v>0</v>
      </c>
      <c r="R962" s="158" t="str">
        <f t="shared" si="36"/>
        <v>N/A</v>
      </c>
      <c r="S962" s="106" t="str">
        <f t="shared" si="37"/>
        <v>N/A</v>
      </c>
      <c r="T962" s="160" t="s">
        <v>2019</v>
      </c>
      <c r="U962" s="21"/>
      <c r="V962" s="21"/>
      <c r="W962" s="21"/>
      <c r="X962" s="21"/>
      <c r="Y962" s="21"/>
      <c r="Z962" s="21"/>
      <c r="AA962" s="21"/>
      <c r="AB962" s="21"/>
      <c r="AC962" s="21"/>
      <c r="AD962" s="21"/>
      <c r="AE962" s="21"/>
      <c r="AF962" s="21"/>
      <c r="AG962" s="21"/>
      <c r="AH962" s="21"/>
      <c r="AI962" s="21"/>
    </row>
    <row r="963" spans="1:35">
      <c r="A963" s="41" t="s">
        <v>109</v>
      </c>
      <c r="B963" s="41">
        <v>2023</v>
      </c>
      <c r="C963" s="39" t="s">
        <v>644</v>
      </c>
      <c r="D963" s="44" t="s">
        <v>153</v>
      </c>
      <c r="E963" s="65" t="s">
        <v>1344</v>
      </c>
      <c r="F963" s="43" t="s">
        <v>2010</v>
      </c>
      <c r="G963" s="41" t="s">
        <v>1874</v>
      </c>
      <c r="H963" s="44" t="s">
        <v>14</v>
      </c>
      <c r="I963" s="39" t="s">
        <v>473</v>
      </c>
      <c r="J963" s="41" t="s">
        <v>197</v>
      </c>
      <c r="K963" s="39" t="s">
        <v>804</v>
      </c>
      <c r="L963" s="45" t="s">
        <v>1871</v>
      </c>
      <c r="M963" s="44" t="s">
        <v>1872</v>
      </c>
      <c r="N963" s="44" t="s">
        <v>859</v>
      </c>
      <c r="O963" s="41"/>
      <c r="P963" s="151">
        <v>0</v>
      </c>
      <c r="Q963" s="151">
        <v>0</v>
      </c>
      <c r="R963" s="158" t="str">
        <f t="shared" si="36"/>
        <v>N/A</v>
      </c>
      <c r="S963" s="106" t="str">
        <f t="shared" si="37"/>
        <v>N/A</v>
      </c>
      <c r="T963" s="160" t="s">
        <v>2019</v>
      </c>
      <c r="U963" s="21"/>
      <c r="V963" s="21"/>
      <c r="W963" s="21"/>
      <c r="X963" s="21"/>
      <c r="Y963" s="21"/>
      <c r="Z963" s="21"/>
      <c r="AA963" s="21"/>
      <c r="AB963" s="21"/>
      <c r="AC963" s="21"/>
      <c r="AD963" s="21"/>
      <c r="AE963" s="21"/>
      <c r="AF963" s="21"/>
      <c r="AG963" s="21"/>
      <c r="AH963" s="21"/>
      <c r="AI963" s="21"/>
    </row>
    <row r="964" spans="1:35">
      <c r="A964" s="41" t="s">
        <v>109</v>
      </c>
      <c r="B964" s="41">
        <v>2023</v>
      </c>
      <c r="C964" s="39" t="s">
        <v>644</v>
      </c>
      <c r="D964" s="44" t="s">
        <v>153</v>
      </c>
      <c r="E964" s="65" t="s">
        <v>1344</v>
      </c>
      <c r="F964" s="43" t="s">
        <v>2010</v>
      </c>
      <c r="G964" s="41" t="s">
        <v>301</v>
      </c>
      <c r="H964" s="44" t="s">
        <v>14</v>
      </c>
      <c r="I964" s="39" t="s">
        <v>473</v>
      </c>
      <c r="J964" s="41" t="s">
        <v>197</v>
      </c>
      <c r="K964" s="39" t="s">
        <v>804</v>
      </c>
      <c r="L964" s="45" t="s">
        <v>1871</v>
      </c>
      <c r="M964" s="44" t="s">
        <v>1872</v>
      </c>
      <c r="N964" s="44" t="s">
        <v>859</v>
      </c>
      <c r="O964" s="41"/>
      <c r="P964" s="151">
        <v>0</v>
      </c>
      <c r="Q964" s="151">
        <v>0</v>
      </c>
      <c r="R964" s="158" t="str">
        <f t="shared" si="36"/>
        <v>N/A</v>
      </c>
      <c r="S964" s="106" t="str">
        <f t="shared" si="37"/>
        <v>N/A</v>
      </c>
      <c r="T964" s="160" t="s">
        <v>2019</v>
      </c>
      <c r="U964" s="21"/>
      <c r="V964" s="21"/>
      <c r="W964" s="21"/>
      <c r="X964" s="21"/>
      <c r="Y964" s="21"/>
      <c r="Z964" s="21"/>
      <c r="AA964" s="21"/>
      <c r="AB964" s="21"/>
      <c r="AC964" s="21"/>
      <c r="AD964" s="21"/>
      <c r="AE964" s="21"/>
      <c r="AF964" s="21"/>
      <c r="AG964" s="21"/>
      <c r="AH964" s="21"/>
      <c r="AI964" s="21"/>
    </row>
    <row r="965" spans="1:35">
      <c r="A965" s="41" t="s">
        <v>109</v>
      </c>
      <c r="B965" s="41">
        <v>2023</v>
      </c>
      <c r="C965" s="39" t="s">
        <v>644</v>
      </c>
      <c r="D965" s="44" t="s">
        <v>153</v>
      </c>
      <c r="E965" s="65" t="s">
        <v>1344</v>
      </c>
      <c r="F965" s="43" t="s">
        <v>2010</v>
      </c>
      <c r="G965" s="41" t="s">
        <v>299</v>
      </c>
      <c r="H965" s="44" t="s">
        <v>14</v>
      </c>
      <c r="I965" s="39" t="s">
        <v>473</v>
      </c>
      <c r="J965" s="41" t="s">
        <v>197</v>
      </c>
      <c r="K965" s="39" t="s">
        <v>804</v>
      </c>
      <c r="L965" s="45" t="s">
        <v>1871</v>
      </c>
      <c r="M965" s="44" t="s">
        <v>1872</v>
      </c>
      <c r="N965" s="44" t="s">
        <v>859</v>
      </c>
      <c r="O965" s="41"/>
      <c r="P965" s="151">
        <v>0</v>
      </c>
      <c r="Q965" s="151">
        <v>0</v>
      </c>
      <c r="R965" s="158" t="str">
        <f t="shared" si="36"/>
        <v>N/A</v>
      </c>
      <c r="S965" s="106" t="str">
        <f t="shared" si="37"/>
        <v>N/A</v>
      </c>
      <c r="T965" s="160" t="s">
        <v>2019</v>
      </c>
      <c r="U965" s="21"/>
      <c r="V965" s="21"/>
      <c r="W965" s="21"/>
      <c r="X965" s="21"/>
      <c r="Y965" s="21"/>
      <c r="Z965" s="21"/>
      <c r="AA965" s="21"/>
      <c r="AB965" s="21"/>
      <c r="AC965" s="21"/>
      <c r="AD965" s="21"/>
      <c r="AE965" s="21"/>
      <c r="AF965" s="21"/>
      <c r="AG965" s="21"/>
      <c r="AH965" s="21"/>
      <c r="AI965" s="21"/>
    </row>
    <row r="966" spans="1:35">
      <c r="A966" s="41" t="s">
        <v>109</v>
      </c>
      <c r="B966" s="41">
        <v>2023</v>
      </c>
      <c r="C966" s="39" t="s">
        <v>644</v>
      </c>
      <c r="D966" s="44" t="s">
        <v>153</v>
      </c>
      <c r="E966" s="65" t="s">
        <v>2023</v>
      </c>
      <c r="F966" s="43" t="s">
        <v>2005</v>
      </c>
      <c r="G966" s="41" t="s">
        <v>1874</v>
      </c>
      <c r="H966" s="44" t="s">
        <v>14</v>
      </c>
      <c r="I966" s="39" t="s">
        <v>473</v>
      </c>
      <c r="J966" s="41" t="s">
        <v>197</v>
      </c>
      <c r="K966" s="39" t="s">
        <v>804</v>
      </c>
      <c r="L966" s="45" t="s">
        <v>1871</v>
      </c>
      <c r="M966" s="44" t="s">
        <v>1872</v>
      </c>
      <c r="N966" s="44" t="s">
        <v>859</v>
      </c>
      <c r="O966" s="41"/>
      <c r="P966" s="151">
        <v>0</v>
      </c>
      <c r="Q966" s="151">
        <v>0</v>
      </c>
      <c r="R966" s="158" t="str">
        <f t="shared" si="36"/>
        <v>N/A</v>
      </c>
      <c r="S966" s="106" t="str">
        <f t="shared" si="37"/>
        <v>N/A</v>
      </c>
      <c r="T966" s="160" t="s">
        <v>2019</v>
      </c>
      <c r="U966" s="21"/>
      <c r="V966" s="21"/>
      <c r="W966" s="21"/>
      <c r="X966" s="21"/>
      <c r="Y966" s="21"/>
      <c r="Z966" s="21"/>
      <c r="AA966" s="21"/>
      <c r="AB966" s="21"/>
      <c r="AC966" s="21"/>
      <c r="AD966" s="21"/>
      <c r="AE966" s="21"/>
      <c r="AF966" s="21"/>
      <c r="AG966" s="21"/>
      <c r="AH966" s="21"/>
      <c r="AI966" s="21"/>
    </row>
    <row r="967" spans="1:35">
      <c r="A967" s="41" t="s">
        <v>109</v>
      </c>
      <c r="B967" s="41">
        <v>2023</v>
      </c>
      <c r="C967" s="39" t="s">
        <v>644</v>
      </c>
      <c r="D967" s="44" t="s">
        <v>153</v>
      </c>
      <c r="E967" s="65" t="s">
        <v>2023</v>
      </c>
      <c r="F967" s="43" t="s">
        <v>2005</v>
      </c>
      <c r="G967" s="41" t="s">
        <v>301</v>
      </c>
      <c r="H967" s="44" t="s">
        <v>14</v>
      </c>
      <c r="I967" s="39" t="s">
        <v>473</v>
      </c>
      <c r="J967" s="41" t="s">
        <v>197</v>
      </c>
      <c r="K967" s="39" t="s">
        <v>804</v>
      </c>
      <c r="L967" s="45" t="s">
        <v>1871</v>
      </c>
      <c r="M967" s="44" t="s">
        <v>1872</v>
      </c>
      <c r="N967" s="44" t="s">
        <v>859</v>
      </c>
      <c r="O967" s="41"/>
      <c r="P967" s="151">
        <v>0</v>
      </c>
      <c r="Q967" s="151">
        <v>0</v>
      </c>
      <c r="R967" s="158" t="str">
        <f t="shared" si="36"/>
        <v>N/A</v>
      </c>
      <c r="S967" s="106" t="str">
        <f t="shared" si="37"/>
        <v>N/A</v>
      </c>
      <c r="T967" s="160" t="s">
        <v>2019</v>
      </c>
      <c r="U967" s="21"/>
      <c r="V967" s="21"/>
      <c r="W967" s="21"/>
      <c r="X967" s="21"/>
      <c r="Y967" s="21"/>
      <c r="Z967" s="21"/>
      <c r="AA967" s="21"/>
      <c r="AB967" s="21"/>
      <c r="AC967" s="21"/>
      <c r="AD967" s="21"/>
      <c r="AE967" s="21"/>
      <c r="AF967" s="21"/>
      <c r="AG967" s="21"/>
      <c r="AH967" s="21"/>
      <c r="AI967" s="21"/>
    </row>
    <row r="968" spans="1:35">
      <c r="A968" s="41" t="s">
        <v>109</v>
      </c>
      <c r="B968" s="41">
        <v>2023</v>
      </c>
      <c r="C968" s="39" t="s">
        <v>644</v>
      </c>
      <c r="D968" s="44" t="s">
        <v>153</v>
      </c>
      <c r="E968" s="65" t="s">
        <v>2023</v>
      </c>
      <c r="F968" s="43" t="s">
        <v>2005</v>
      </c>
      <c r="G968" s="41" t="s">
        <v>299</v>
      </c>
      <c r="H968" s="44" t="s">
        <v>14</v>
      </c>
      <c r="I968" s="39" t="s">
        <v>473</v>
      </c>
      <c r="J968" s="41" t="s">
        <v>197</v>
      </c>
      <c r="K968" s="39" t="s">
        <v>804</v>
      </c>
      <c r="L968" s="45" t="s">
        <v>1871</v>
      </c>
      <c r="M968" s="44" t="s">
        <v>1872</v>
      </c>
      <c r="N968" s="44" t="s">
        <v>859</v>
      </c>
      <c r="O968" s="41"/>
      <c r="P968" s="151">
        <v>0</v>
      </c>
      <c r="Q968" s="151">
        <v>0</v>
      </c>
      <c r="R968" s="158" t="str">
        <f t="shared" ref="R968:R1031" si="38">IF(M968="N/A","N/A", P968/M968*100)</f>
        <v>N/A</v>
      </c>
      <c r="S968" s="106" t="str">
        <f t="shared" ref="S968:S1031" si="39">IF(M968="N/A","N/A",IF(OR(R968&lt;90,R968&gt;150),"X",""))</f>
        <v>N/A</v>
      </c>
      <c r="T968" s="160" t="s">
        <v>2019</v>
      </c>
      <c r="U968" s="21"/>
      <c r="V968" s="21"/>
      <c r="W968" s="21"/>
      <c r="X968" s="21"/>
      <c r="Y968" s="21"/>
      <c r="Z968" s="21"/>
      <c r="AA968" s="21"/>
      <c r="AB968" s="21"/>
      <c r="AC968" s="21"/>
      <c r="AD968" s="21"/>
      <c r="AE968" s="21"/>
      <c r="AF968" s="21"/>
      <c r="AG968" s="21"/>
      <c r="AH968" s="21"/>
      <c r="AI968" s="21"/>
    </row>
    <row r="969" spans="1:35">
      <c r="A969" s="41" t="s">
        <v>109</v>
      </c>
      <c r="B969" s="41">
        <v>2023</v>
      </c>
      <c r="C969" s="39" t="s">
        <v>644</v>
      </c>
      <c r="D969" s="44" t="s">
        <v>153</v>
      </c>
      <c r="E969" s="65" t="s">
        <v>2023</v>
      </c>
      <c r="F969" s="43" t="s">
        <v>2008</v>
      </c>
      <c r="G969" s="41" t="s">
        <v>1874</v>
      </c>
      <c r="H969" s="44" t="s">
        <v>14</v>
      </c>
      <c r="I969" s="39" t="s">
        <v>473</v>
      </c>
      <c r="J969" s="41" t="s">
        <v>197</v>
      </c>
      <c r="K969" s="39" t="s">
        <v>804</v>
      </c>
      <c r="L969" s="45" t="s">
        <v>1871</v>
      </c>
      <c r="M969" s="44" t="s">
        <v>1872</v>
      </c>
      <c r="N969" s="44" t="s">
        <v>859</v>
      </c>
      <c r="O969" s="41"/>
      <c r="P969" s="151">
        <v>0</v>
      </c>
      <c r="Q969" s="151">
        <v>0</v>
      </c>
      <c r="R969" s="158" t="str">
        <f t="shared" si="38"/>
        <v>N/A</v>
      </c>
      <c r="S969" s="106" t="str">
        <f t="shared" si="39"/>
        <v>N/A</v>
      </c>
      <c r="T969" s="160" t="s">
        <v>2019</v>
      </c>
      <c r="U969" s="21"/>
      <c r="V969" s="21"/>
      <c r="W969" s="21"/>
      <c r="X969" s="21"/>
      <c r="Y969" s="21"/>
      <c r="Z969" s="21"/>
      <c r="AA969" s="21"/>
      <c r="AB969" s="21"/>
      <c r="AC969" s="21"/>
      <c r="AD969" s="21"/>
      <c r="AE969" s="21"/>
      <c r="AF969" s="21"/>
      <c r="AG969" s="21"/>
      <c r="AH969" s="21"/>
      <c r="AI969" s="21"/>
    </row>
    <row r="970" spans="1:35">
      <c r="A970" s="41" t="s">
        <v>109</v>
      </c>
      <c r="B970" s="41">
        <v>2023</v>
      </c>
      <c r="C970" s="39" t="s">
        <v>644</v>
      </c>
      <c r="D970" s="44" t="s">
        <v>153</v>
      </c>
      <c r="E970" s="65" t="s">
        <v>2023</v>
      </c>
      <c r="F970" s="43" t="s">
        <v>2008</v>
      </c>
      <c r="G970" s="41" t="s">
        <v>301</v>
      </c>
      <c r="H970" s="44" t="s">
        <v>14</v>
      </c>
      <c r="I970" s="39" t="s">
        <v>473</v>
      </c>
      <c r="J970" s="41" t="s">
        <v>197</v>
      </c>
      <c r="K970" s="39" t="s">
        <v>804</v>
      </c>
      <c r="L970" s="45" t="s">
        <v>1871</v>
      </c>
      <c r="M970" s="44" t="s">
        <v>1872</v>
      </c>
      <c r="N970" s="44" t="s">
        <v>859</v>
      </c>
      <c r="O970" s="41"/>
      <c r="P970" s="151">
        <v>0</v>
      </c>
      <c r="Q970" s="151">
        <v>0</v>
      </c>
      <c r="R970" s="158" t="str">
        <f t="shared" si="38"/>
        <v>N/A</v>
      </c>
      <c r="S970" s="106" t="str">
        <f t="shared" si="39"/>
        <v>N/A</v>
      </c>
      <c r="T970" s="160" t="s">
        <v>2019</v>
      </c>
      <c r="U970" s="21"/>
      <c r="V970" s="21"/>
      <c r="W970" s="21"/>
      <c r="X970" s="21"/>
      <c r="Y970" s="21"/>
      <c r="Z970" s="21"/>
      <c r="AA970" s="21"/>
      <c r="AB970" s="21"/>
      <c r="AC970" s="21"/>
      <c r="AD970" s="21"/>
      <c r="AE970" s="21"/>
      <c r="AF970" s="21"/>
      <c r="AG970" s="21"/>
      <c r="AH970" s="21"/>
      <c r="AI970" s="21"/>
    </row>
    <row r="971" spans="1:35">
      <c r="A971" s="41" t="s">
        <v>109</v>
      </c>
      <c r="B971" s="41">
        <v>2023</v>
      </c>
      <c r="C971" s="39" t="s">
        <v>644</v>
      </c>
      <c r="D971" s="44" t="s">
        <v>153</v>
      </c>
      <c r="E971" s="65" t="s">
        <v>2023</v>
      </c>
      <c r="F971" s="43" t="s">
        <v>2008</v>
      </c>
      <c r="G971" s="41" t="s">
        <v>299</v>
      </c>
      <c r="H971" s="44" t="s">
        <v>14</v>
      </c>
      <c r="I971" s="39" t="s">
        <v>473</v>
      </c>
      <c r="J971" s="41" t="s">
        <v>197</v>
      </c>
      <c r="K971" s="39" t="s">
        <v>804</v>
      </c>
      <c r="L971" s="45" t="s">
        <v>1871</v>
      </c>
      <c r="M971" s="44" t="s">
        <v>1872</v>
      </c>
      <c r="N971" s="44" t="s">
        <v>859</v>
      </c>
      <c r="O971" s="41"/>
      <c r="P971" s="151">
        <v>0</v>
      </c>
      <c r="Q971" s="151">
        <v>0</v>
      </c>
      <c r="R971" s="158" t="str">
        <f t="shared" si="38"/>
        <v>N/A</v>
      </c>
      <c r="S971" s="106" t="str">
        <f t="shared" si="39"/>
        <v>N/A</v>
      </c>
      <c r="T971" s="160" t="s">
        <v>2019</v>
      </c>
      <c r="U971" s="21"/>
      <c r="V971" s="21"/>
      <c r="W971" s="21"/>
      <c r="X971" s="21"/>
      <c r="Y971" s="21"/>
      <c r="Z971" s="21"/>
      <c r="AA971" s="21"/>
      <c r="AB971" s="21"/>
      <c r="AC971" s="21"/>
      <c r="AD971" s="21"/>
      <c r="AE971" s="21"/>
      <c r="AF971" s="21"/>
      <c r="AG971" s="21"/>
      <c r="AH971" s="21"/>
      <c r="AI971" s="21"/>
    </row>
    <row r="972" spans="1:35">
      <c r="A972" s="41" t="s">
        <v>109</v>
      </c>
      <c r="B972" s="41">
        <v>2023</v>
      </c>
      <c r="C972" s="39" t="s">
        <v>644</v>
      </c>
      <c r="D972" s="44" t="s">
        <v>153</v>
      </c>
      <c r="E972" s="65" t="s">
        <v>2023</v>
      </c>
      <c r="F972" s="43" t="s">
        <v>2009</v>
      </c>
      <c r="G972" s="41" t="s">
        <v>1874</v>
      </c>
      <c r="H972" s="44" t="s">
        <v>14</v>
      </c>
      <c r="I972" s="39" t="s">
        <v>473</v>
      </c>
      <c r="J972" s="41" t="s">
        <v>197</v>
      </c>
      <c r="K972" s="39" t="s">
        <v>804</v>
      </c>
      <c r="L972" s="45" t="s">
        <v>1871</v>
      </c>
      <c r="M972" s="44" t="s">
        <v>1872</v>
      </c>
      <c r="N972" s="44" t="s">
        <v>859</v>
      </c>
      <c r="O972" s="41"/>
      <c r="P972" s="151">
        <v>91</v>
      </c>
      <c r="Q972" s="151">
        <v>5</v>
      </c>
      <c r="R972" s="158" t="str">
        <f t="shared" si="38"/>
        <v>N/A</v>
      </c>
      <c r="S972" s="106" t="str">
        <f t="shared" si="39"/>
        <v>N/A</v>
      </c>
      <c r="T972" s="160"/>
      <c r="U972" s="21"/>
      <c r="V972" s="21"/>
      <c r="W972" s="21"/>
      <c r="X972" s="21"/>
      <c r="Y972" s="21"/>
      <c r="Z972" s="21"/>
      <c r="AA972" s="21"/>
      <c r="AB972" s="21"/>
      <c r="AC972" s="21"/>
      <c r="AD972" s="21"/>
      <c r="AE972" s="21"/>
      <c r="AF972" s="21"/>
      <c r="AG972" s="21"/>
      <c r="AH972" s="21"/>
      <c r="AI972" s="21"/>
    </row>
    <row r="973" spans="1:35">
      <c r="A973" s="41" t="s">
        <v>109</v>
      </c>
      <c r="B973" s="41">
        <v>2023</v>
      </c>
      <c r="C973" s="39" t="s">
        <v>644</v>
      </c>
      <c r="D973" s="44" t="s">
        <v>153</v>
      </c>
      <c r="E973" s="65" t="s">
        <v>2023</v>
      </c>
      <c r="F973" s="43" t="s">
        <v>2009</v>
      </c>
      <c r="G973" s="41" t="s">
        <v>301</v>
      </c>
      <c r="H973" s="44" t="s">
        <v>14</v>
      </c>
      <c r="I973" s="39" t="s">
        <v>473</v>
      </c>
      <c r="J973" s="41" t="s">
        <v>197</v>
      </c>
      <c r="K973" s="39" t="s">
        <v>804</v>
      </c>
      <c r="L973" s="45" t="s">
        <v>1871</v>
      </c>
      <c r="M973" s="44" t="s">
        <v>1872</v>
      </c>
      <c r="N973" s="44" t="s">
        <v>859</v>
      </c>
      <c r="O973" s="41"/>
      <c r="P973" s="151">
        <v>91</v>
      </c>
      <c r="Q973" s="151">
        <v>5</v>
      </c>
      <c r="R973" s="158" t="str">
        <f t="shared" si="38"/>
        <v>N/A</v>
      </c>
      <c r="S973" s="106" t="str">
        <f t="shared" si="39"/>
        <v>N/A</v>
      </c>
      <c r="T973" s="160"/>
      <c r="U973" s="21"/>
      <c r="V973" s="21"/>
      <c r="W973" s="21"/>
      <c r="X973" s="21"/>
      <c r="Y973" s="21"/>
      <c r="Z973" s="21"/>
      <c r="AA973" s="21"/>
      <c r="AB973" s="21"/>
      <c r="AC973" s="21"/>
      <c r="AD973" s="21"/>
      <c r="AE973" s="21"/>
      <c r="AF973" s="21"/>
      <c r="AG973" s="21"/>
      <c r="AH973" s="21"/>
      <c r="AI973" s="21"/>
    </row>
    <row r="974" spans="1:35">
      <c r="A974" s="41" t="s">
        <v>109</v>
      </c>
      <c r="B974" s="41">
        <v>2023</v>
      </c>
      <c r="C974" s="39" t="s">
        <v>644</v>
      </c>
      <c r="D974" s="44" t="s">
        <v>153</v>
      </c>
      <c r="E974" s="65" t="s">
        <v>2023</v>
      </c>
      <c r="F974" s="43" t="s">
        <v>2009</v>
      </c>
      <c r="G974" s="41" t="s">
        <v>299</v>
      </c>
      <c r="H974" s="44" t="s">
        <v>14</v>
      </c>
      <c r="I974" s="39" t="s">
        <v>473</v>
      </c>
      <c r="J974" s="41" t="s">
        <v>197</v>
      </c>
      <c r="K974" s="39" t="s">
        <v>804</v>
      </c>
      <c r="L974" s="45" t="s">
        <v>1871</v>
      </c>
      <c r="M974" s="44" t="s">
        <v>1872</v>
      </c>
      <c r="N974" s="44" t="s">
        <v>859</v>
      </c>
      <c r="O974" s="41"/>
      <c r="P974" s="151">
        <v>91</v>
      </c>
      <c r="Q974" s="151">
        <v>5</v>
      </c>
      <c r="R974" s="158" t="str">
        <f t="shared" si="38"/>
        <v>N/A</v>
      </c>
      <c r="S974" s="106" t="str">
        <f t="shared" si="39"/>
        <v>N/A</v>
      </c>
      <c r="T974" s="160"/>
      <c r="U974" s="21"/>
      <c r="V974" s="21"/>
      <c r="W974" s="21"/>
      <c r="X974" s="21"/>
      <c r="Y974" s="21"/>
      <c r="Z974" s="21"/>
      <c r="AA974" s="21"/>
      <c r="AB974" s="21"/>
      <c r="AC974" s="21"/>
      <c r="AD974" s="21"/>
      <c r="AE974" s="21"/>
      <c r="AF974" s="21"/>
      <c r="AG974" s="21"/>
      <c r="AH974" s="21"/>
      <c r="AI974" s="21"/>
    </row>
    <row r="975" spans="1:35">
      <c r="A975" s="41" t="s">
        <v>109</v>
      </c>
      <c r="B975" s="41">
        <v>2023</v>
      </c>
      <c r="C975" s="39" t="s">
        <v>644</v>
      </c>
      <c r="D975" s="44" t="s">
        <v>153</v>
      </c>
      <c r="E975" s="65" t="s">
        <v>2023</v>
      </c>
      <c r="F975" s="43" t="s">
        <v>2010</v>
      </c>
      <c r="G975" s="41" t="s">
        <v>1874</v>
      </c>
      <c r="H975" s="44" t="s">
        <v>14</v>
      </c>
      <c r="I975" s="39" t="s">
        <v>473</v>
      </c>
      <c r="J975" s="41" t="s">
        <v>197</v>
      </c>
      <c r="K975" s="39" t="s">
        <v>804</v>
      </c>
      <c r="L975" s="45" t="s">
        <v>1871</v>
      </c>
      <c r="M975" s="44" t="s">
        <v>1872</v>
      </c>
      <c r="N975" s="44" t="s">
        <v>859</v>
      </c>
      <c r="O975" s="41"/>
      <c r="P975" s="151">
        <v>0</v>
      </c>
      <c r="Q975" s="151">
        <v>0</v>
      </c>
      <c r="R975" s="158" t="str">
        <f t="shared" si="38"/>
        <v>N/A</v>
      </c>
      <c r="S975" s="106" t="str">
        <f t="shared" si="39"/>
        <v>N/A</v>
      </c>
      <c r="T975" s="160" t="s">
        <v>2019</v>
      </c>
      <c r="U975" s="21"/>
      <c r="V975" s="21"/>
      <c r="W975" s="21"/>
      <c r="X975" s="21"/>
      <c r="Y975" s="21"/>
      <c r="Z975" s="21"/>
      <c r="AA975" s="21"/>
      <c r="AB975" s="21"/>
      <c r="AC975" s="21"/>
      <c r="AD975" s="21"/>
      <c r="AE975" s="21"/>
      <c r="AF975" s="21"/>
      <c r="AG975" s="21"/>
      <c r="AH975" s="21"/>
      <c r="AI975" s="21"/>
    </row>
    <row r="976" spans="1:35">
      <c r="A976" s="41" t="s">
        <v>109</v>
      </c>
      <c r="B976" s="41">
        <v>2023</v>
      </c>
      <c r="C976" s="39" t="s">
        <v>644</v>
      </c>
      <c r="D976" s="44" t="s">
        <v>153</v>
      </c>
      <c r="E976" s="65" t="s">
        <v>2023</v>
      </c>
      <c r="F976" s="43" t="s">
        <v>2010</v>
      </c>
      <c r="G976" s="41" t="s">
        <v>301</v>
      </c>
      <c r="H976" s="44" t="s">
        <v>14</v>
      </c>
      <c r="I976" s="39" t="s">
        <v>473</v>
      </c>
      <c r="J976" s="41" t="s">
        <v>197</v>
      </c>
      <c r="K976" s="39" t="s">
        <v>804</v>
      </c>
      <c r="L976" s="45" t="s">
        <v>1871</v>
      </c>
      <c r="M976" s="44" t="s">
        <v>1872</v>
      </c>
      <c r="N976" s="44" t="s">
        <v>859</v>
      </c>
      <c r="O976" s="41"/>
      <c r="P976" s="151">
        <v>0</v>
      </c>
      <c r="Q976" s="151">
        <v>0</v>
      </c>
      <c r="R976" s="158" t="str">
        <f t="shared" si="38"/>
        <v>N/A</v>
      </c>
      <c r="S976" s="106" t="str">
        <f t="shared" si="39"/>
        <v>N/A</v>
      </c>
      <c r="T976" s="160" t="s">
        <v>2019</v>
      </c>
      <c r="U976" s="21"/>
      <c r="V976" s="21"/>
      <c r="W976" s="21"/>
      <c r="X976" s="21"/>
      <c r="Y976" s="21"/>
      <c r="Z976" s="21"/>
      <c r="AA976" s="21"/>
      <c r="AB976" s="21"/>
      <c r="AC976" s="21"/>
      <c r="AD976" s="21"/>
      <c r="AE976" s="21"/>
      <c r="AF976" s="21"/>
      <c r="AG976" s="21"/>
      <c r="AH976" s="21"/>
      <c r="AI976" s="21"/>
    </row>
    <row r="977" spans="1:35">
      <c r="A977" s="41" t="s">
        <v>109</v>
      </c>
      <c r="B977" s="41">
        <v>2023</v>
      </c>
      <c r="C977" s="39" t="s">
        <v>644</v>
      </c>
      <c r="D977" s="44" t="s">
        <v>153</v>
      </c>
      <c r="E977" s="65" t="s">
        <v>2023</v>
      </c>
      <c r="F977" s="43" t="s">
        <v>2010</v>
      </c>
      <c r="G977" s="41" t="s">
        <v>299</v>
      </c>
      <c r="H977" s="44" t="s">
        <v>14</v>
      </c>
      <c r="I977" s="39" t="s">
        <v>473</v>
      </c>
      <c r="J977" s="41" t="s">
        <v>197</v>
      </c>
      <c r="K977" s="39" t="s">
        <v>804</v>
      </c>
      <c r="L977" s="45" t="s">
        <v>1871</v>
      </c>
      <c r="M977" s="44" t="s">
        <v>1872</v>
      </c>
      <c r="N977" s="44" t="s">
        <v>859</v>
      </c>
      <c r="O977" s="41"/>
      <c r="P977" s="151">
        <v>0</v>
      </c>
      <c r="Q977" s="151">
        <v>0</v>
      </c>
      <c r="R977" s="158" t="str">
        <f t="shared" si="38"/>
        <v>N/A</v>
      </c>
      <c r="S977" s="106" t="str">
        <f t="shared" si="39"/>
        <v>N/A</v>
      </c>
      <c r="T977" s="160" t="s">
        <v>2019</v>
      </c>
      <c r="U977" s="21"/>
      <c r="V977" s="21"/>
      <c r="W977" s="21"/>
      <c r="X977" s="21"/>
      <c r="Y977" s="21"/>
      <c r="Z977" s="21"/>
      <c r="AA977" s="21"/>
      <c r="AB977" s="21"/>
      <c r="AC977" s="21"/>
      <c r="AD977" s="21"/>
      <c r="AE977" s="21"/>
      <c r="AF977" s="21"/>
      <c r="AG977" s="21"/>
      <c r="AH977" s="21"/>
      <c r="AI977" s="21"/>
    </row>
    <row r="978" spans="1:35">
      <c r="A978" s="41" t="s">
        <v>109</v>
      </c>
      <c r="B978" s="41">
        <v>2023</v>
      </c>
      <c r="C978" s="39" t="s">
        <v>644</v>
      </c>
      <c r="D978" s="44" t="s">
        <v>153</v>
      </c>
      <c r="E978" s="65" t="s">
        <v>1828</v>
      </c>
      <c r="F978" s="43" t="s">
        <v>2005</v>
      </c>
      <c r="G978" s="41" t="s">
        <v>1874</v>
      </c>
      <c r="H978" s="44" t="s">
        <v>14</v>
      </c>
      <c r="I978" s="39" t="s">
        <v>473</v>
      </c>
      <c r="J978" s="41" t="s">
        <v>197</v>
      </c>
      <c r="K978" s="39" t="s">
        <v>804</v>
      </c>
      <c r="L978" s="45" t="s">
        <v>1871</v>
      </c>
      <c r="M978" s="44" t="s">
        <v>1872</v>
      </c>
      <c r="N978" s="44" t="s">
        <v>859</v>
      </c>
      <c r="O978" s="41"/>
      <c r="P978" s="151">
        <v>31</v>
      </c>
      <c r="Q978" s="151">
        <v>11</v>
      </c>
      <c r="R978" s="158" t="str">
        <f t="shared" si="38"/>
        <v>N/A</v>
      </c>
      <c r="S978" s="106" t="str">
        <f t="shared" si="39"/>
        <v>N/A</v>
      </c>
      <c r="T978" s="160"/>
      <c r="U978" s="21"/>
      <c r="V978" s="21"/>
      <c r="W978" s="21"/>
      <c r="X978" s="21"/>
      <c r="Y978" s="21"/>
      <c r="Z978" s="21"/>
      <c r="AA978" s="21"/>
      <c r="AB978" s="21"/>
      <c r="AC978" s="21"/>
      <c r="AD978" s="21"/>
      <c r="AE978" s="21"/>
      <c r="AF978" s="21"/>
      <c r="AG978" s="21"/>
      <c r="AH978" s="21"/>
      <c r="AI978" s="21"/>
    </row>
    <row r="979" spans="1:35">
      <c r="A979" s="41" t="s">
        <v>109</v>
      </c>
      <c r="B979" s="41">
        <v>2023</v>
      </c>
      <c r="C979" s="39" t="s">
        <v>644</v>
      </c>
      <c r="D979" s="44" t="s">
        <v>153</v>
      </c>
      <c r="E979" s="65" t="s">
        <v>1828</v>
      </c>
      <c r="F979" s="43" t="s">
        <v>2005</v>
      </c>
      <c r="G979" s="41" t="s">
        <v>301</v>
      </c>
      <c r="H979" s="44" t="s">
        <v>14</v>
      </c>
      <c r="I979" s="39" t="s">
        <v>473</v>
      </c>
      <c r="J979" s="41" t="s">
        <v>197</v>
      </c>
      <c r="K979" s="39" t="s">
        <v>804</v>
      </c>
      <c r="L979" s="45" t="s">
        <v>1871</v>
      </c>
      <c r="M979" s="44" t="s">
        <v>1872</v>
      </c>
      <c r="N979" s="44" t="s">
        <v>859</v>
      </c>
      <c r="O979" s="41"/>
      <c r="P979" s="151">
        <v>31</v>
      </c>
      <c r="Q979" s="151">
        <v>11</v>
      </c>
      <c r="R979" s="158" t="str">
        <f t="shared" si="38"/>
        <v>N/A</v>
      </c>
      <c r="S979" s="106" t="str">
        <f t="shared" si="39"/>
        <v>N/A</v>
      </c>
      <c r="T979" s="160"/>
      <c r="U979" s="21"/>
      <c r="V979" s="21"/>
      <c r="W979" s="21"/>
      <c r="X979" s="21"/>
      <c r="Y979" s="21"/>
      <c r="Z979" s="21"/>
      <c r="AA979" s="21"/>
      <c r="AB979" s="21"/>
      <c r="AC979" s="21"/>
      <c r="AD979" s="21"/>
      <c r="AE979" s="21"/>
      <c r="AF979" s="21"/>
      <c r="AG979" s="21"/>
      <c r="AH979" s="21"/>
      <c r="AI979" s="21"/>
    </row>
    <row r="980" spans="1:35">
      <c r="A980" s="41" t="s">
        <v>109</v>
      </c>
      <c r="B980" s="41">
        <v>2023</v>
      </c>
      <c r="C980" s="39" t="s">
        <v>644</v>
      </c>
      <c r="D980" s="44" t="s">
        <v>153</v>
      </c>
      <c r="E980" s="65" t="s">
        <v>1828</v>
      </c>
      <c r="F980" s="43" t="s">
        <v>2005</v>
      </c>
      <c r="G980" s="41" t="s">
        <v>299</v>
      </c>
      <c r="H980" s="44" t="s">
        <v>14</v>
      </c>
      <c r="I980" s="39" t="s">
        <v>473</v>
      </c>
      <c r="J980" s="41" t="s">
        <v>197</v>
      </c>
      <c r="K980" s="39" t="s">
        <v>804</v>
      </c>
      <c r="L980" s="45" t="s">
        <v>1871</v>
      </c>
      <c r="M980" s="44" t="s">
        <v>1872</v>
      </c>
      <c r="N980" s="44" t="s">
        <v>859</v>
      </c>
      <c r="O980" s="41"/>
      <c r="P980" s="151">
        <v>31</v>
      </c>
      <c r="Q980" s="151">
        <v>11</v>
      </c>
      <c r="R980" s="158" t="str">
        <f t="shared" si="38"/>
        <v>N/A</v>
      </c>
      <c r="S980" s="106" t="str">
        <f t="shared" si="39"/>
        <v>N/A</v>
      </c>
      <c r="T980" s="160"/>
      <c r="U980" s="21"/>
      <c r="V980" s="21"/>
      <c r="W980" s="21"/>
      <c r="X980" s="21"/>
      <c r="Y980" s="21"/>
      <c r="Z980" s="21"/>
      <c r="AA980" s="21"/>
      <c r="AB980" s="21"/>
      <c r="AC980" s="21"/>
      <c r="AD980" s="21"/>
      <c r="AE980" s="21"/>
      <c r="AF980" s="21"/>
      <c r="AG980" s="21"/>
      <c r="AH980" s="21"/>
      <c r="AI980" s="21"/>
    </row>
    <row r="981" spans="1:35">
      <c r="A981" s="41" t="s">
        <v>109</v>
      </c>
      <c r="B981" s="41">
        <v>2023</v>
      </c>
      <c r="C981" s="39" t="s">
        <v>644</v>
      </c>
      <c r="D981" s="44" t="s">
        <v>153</v>
      </c>
      <c r="E981" s="65" t="s">
        <v>1828</v>
      </c>
      <c r="F981" s="43" t="s">
        <v>2008</v>
      </c>
      <c r="G981" s="41" t="s">
        <v>1874</v>
      </c>
      <c r="H981" s="44" t="s">
        <v>14</v>
      </c>
      <c r="I981" s="39" t="s">
        <v>473</v>
      </c>
      <c r="J981" s="41" t="s">
        <v>197</v>
      </c>
      <c r="K981" s="39" t="s">
        <v>804</v>
      </c>
      <c r="L981" s="45" t="s">
        <v>1871</v>
      </c>
      <c r="M981" s="44" t="s">
        <v>1872</v>
      </c>
      <c r="N981" s="44" t="s">
        <v>859</v>
      </c>
      <c r="O981" s="41"/>
      <c r="P981" s="151">
        <v>0</v>
      </c>
      <c r="Q981" s="151">
        <v>0</v>
      </c>
      <c r="R981" s="158" t="str">
        <f t="shared" si="38"/>
        <v>N/A</v>
      </c>
      <c r="S981" s="106" t="str">
        <f t="shared" si="39"/>
        <v>N/A</v>
      </c>
      <c r="T981" s="160" t="s">
        <v>2019</v>
      </c>
      <c r="U981" s="21"/>
      <c r="V981" s="21"/>
      <c r="W981" s="21"/>
      <c r="X981" s="21"/>
      <c r="Y981" s="21"/>
      <c r="Z981" s="21"/>
      <c r="AA981" s="21"/>
      <c r="AB981" s="21"/>
      <c r="AC981" s="21"/>
      <c r="AD981" s="21"/>
      <c r="AE981" s="21"/>
      <c r="AF981" s="21"/>
      <c r="AG981" s="21"/>
      <c r="AH981" s="21"/>
      <c r="AI981" s="21"/>
    </row>
    <row r="982" spans="1:35">
      <c r="A982" s="41" t="s">
        <v>109</v>
      </c>
      <c r="B982" s="41">
        <v>2023</v>
      </c>
      <c r="C982" s="39" t="s">
        <v>644</v>
      </c>
      <c r="D982" s="44" t="s">
        <v>153</v>
      </c>
      <c r="E982" s="65" t="s">
        <v>1828</v>
      </c>
      <c r="F982" s="43" t="s">
        <v>2008</v>
      </c>
      <c r="G982" s="41" t="s">
        <v>301</v>
      </c>
      <c r="H982" s="44" t="s">
        <v>14</v>
      </c>
      <c r="I982" s="39" t="s">
        <v>473</v>
      </c>
      <c r="J982" s="41" t="s">
        <v>197</v>
      </c>
      <c r="K982" s="39" t="s">
        <v>804</v>
      </c>
      <c r="L982" s="45" t="s">
        <v>1871</v>
      </c>
      <c r="M982" s="44" t="s">
        <v>1872</v>
      </c>
      <c r="N982" s="44" t="s">
        <v>859</v>
      </c>
      <c r="O982" s="41"/>
      <c r="P982" s="151">
        <v>0</v>
      </c>
      <c r="Q982" s="151">
        <v>0</v>
      </c>
      <c r="R982" s="158" t="str">
        <f t="shared" si="38"/>
        <v>N/A</v>
      </c>
      <c r="S982" s="106" t="str">
        <f t="shared" si="39"/>
        <v>N/A</v>
      </c>
      <c r="T982" s="160" t="s">
        <v>2019</v>
      </c>
      <c r="U982" s="21"/>
      <c r="V982" s="21"/>
      <c r="W982" s="21"/>
      <c r="X982" s="21"/>
      <c r="Y982" s="21"/>
      <c r="Z982" s="21"/>
      <c r="AA982" s="21"/>
      <c r="AB982" s="21"/>
      <c r="AC982" s="21"/>
      <c r="AD982" s="21"/>
      <c r="AE982" s="21"/>
      <c r="AF982" s="21"/>
      <c r="AG982" s="21"/>
      <c r="AH982" s="21"/>
      <c r="AI982" s="21"/>
    </row>
    <row r="983" spans="1:35">
      <c r="A983" s="41" t="s">
        <v>109</v>
      </c>
      <c r="B983" s="41">
        <v>2023</v>
      </c>
      <c r="C983" s="39" t="s">
        <v>644</v>
      </c>
      <c r="D983" s="44" t="s">
        <v>153</v>
      </c>
      <c r="E983" s="65" t="s">
        <v>1828</v>
      </c>
      <c r="F983" s="43" t="s">
        <v>2008</v>
      </c>
      <c r="G983" s="41" t="s">
        <v>299</v>
      </c>
      <c r="H983" s="44" t="s">
        <v>14</v>
      </c>
      <c r="I983" s="39" t="s">
        <v>473</v>
      </c>
      <c r="J983" s="41" t="s">
        <v>197</v>
      </c>
      <c r="K983" s="39" t="s">
        <v>804</v>
      </c>
      <c r="L983" s="45" t="s">
        <v>1871</v>
      </c>
      <c r="M983" s="44" t="s">
        <v>1872</v>
      </c>
      <c r="N983" s="44" t="s">
        <v>859</v>
      </c>
      <c r="O983" s="41"/>
      <c r="P983" s="151">
        <v>0</v>
      </c>
      <c r="Q983" s="151">
        <v>0</v>
      </c>
      <c r="R983" s="158" t="str">
        <f t="shared" si="38"/>
        <v>N/A</v>
      </c>
      <c r="S983" s="106" t="str">
        <f t="shared" si="39"/>
        <v>N/A</v>
      </c>
      <c r="T983" s="160" t="s">
        <v>2019</v>
      </c>
      <c r="U983" s="21"/>
      <c r="V983" s="21"/>
      <c r="W983" s="21"/>
      <c r="X983" s="21"/>
      <c r="Y983" s="21"/>
      <c r="Z983" s="21"/>
      <c r="AA983" s="21"/>
      <c r="AB983" s="21"/>
      <c r="AC983" s="21"/>
      <c r="AD983" s="21"/>
      <c r="AE983" s="21"/>
      <c r="AF983" s="21"/>
      <c r="AG983" s="21"/>
      <c r="AH983" s="21"/>
      <c r="AI983" s="21"/>
    </row>
    <row r="984" spans="1:35">
      <c r="A984" s="41" t="s">
        <v>109</v>
      </c>
      <c r="B984" s="41">
        <v>2023</v>
      </c>
      <c r="C984" s="39" t="s">
        <v>644</v>
      </c>
      <c r="D984" s="44" t="s">
        <v>153</v>
      </c>
      <c r="E984" s="65" t="s">
        <v>1828</v>
      </c>
      <c r="F984" s="43" t="s">
        <v>2009</v>
      </c>
      <c r="G984" s="41" t="s">
        <v>1874</v>
      </c>
      <c r="H984" s="44" t="s">
        <v>14</v>
      </c>
      <c r="I984" s="39" t="s">
        <v>473</v>
      </c>
      <c r="J984" s="41" t="s">
        <v>197</v>
      </c>
      <c r="K984" s="39" t="s">
        <v>804</v>
      </c>
      <c r="L984" s="45" t="s">
        <v>1871</v>
      </c>
      <c r="M984" s="44" t="s">
        <v>1872</v>
      </c>
      <c r="N984" s="44" t="s">
        <v>859</v>
      </c>
      <c r="O984" s="41"/>
      <c r="P984" s="151">
        <v>11</v>
      </c>
      <c r="Q984" s="151">
        <v>8</v>
      </c>
      <c r="R984" s="158" t="str">
        <f t="shared" si="38"/>
        <v>N/A</v>
      </c>
      <c r="S984" s="106" t="str">
        <f t="shared" si="39"/>
        <v>N/A</v>
      </c>
      <c r="T984" s="160"/>
      <c r="U984" s="21"/>
      <c r="V984" s="21"/>
      <c r="W984" s="21"/>
      <c r="X984" s="21"/>
      <c r="Y984" s="21"/>
      <c r="Z984" s="21"/>
      <c r="AA984" s="21"/>
      <c r="AB984" s="21"/>
      <c r="AC984" s="21"/>
      <c r="AD984" s="21"/>
      <c r="AE984" s="21"/>
      <c r="AF984" s="21"/>
      <c r="AG984" s="21"/>
      <c r="AH984" s="21"/>
      <c r="AI984" s="21"/>
    </row>
    <row r="985" spans="1:35">
      <c r="A985" s="41" t="s">
        <v>109</v>
      </c>
      <c r="B985" s="41">
        <v>2023</v>
      </c>
      <c r="C985" s="39" t="s">
        <v>644</v>
      </c>
      <c r="D985" s="44" t="s">
        <v>153</v>
      </c>
      <c r="E985" s="65" t="s">
        <v>1828</v>
      </c>
      <c r="F985" s="43" t="s">
        <v>2009</v>
      </c>
      <c r="G985" s="41" t="s">
        <v>301</v>
      </c>
      <c r="H985" s="44" t="s">
        <v>14</v>
      </c>
      <c r="I985" s="39" t="s">
        <v>473</v>
      </c>
      <c r="J985" s="41" t="s">
        <v>197</v>
      </c>
      <c r="K985" s="39" t="s">
        <v>804</v>
      </c>
      <c r="L985" s="45" t="s">
        <v>1871</v>
      </c>
      <c r="M985" s="44" t="s">
        <v>1872</v>
      </c>
      <c r="N985" s="44" t="s">
        <v>859</v>
      </c>
      <c r="O985" s="41"/>
      <c r="P985" s="151">
        <v>11</v>
      </c>
      <c r="Q985" s="151">
        <v>8</v>
      </c>
      <c r="R985" s="158" t="str">
        <f t="shared" si="38"/>
        <v>N/A</v>
      </c>
      <c r="S985" s="106" t="str">
        <f t="shared" si="39"/>
        <v>N/A</v>
      </c>
      <c r="T985" s="160"/>
      <c r="U985" s="21"/>
      <c r="V985" s="21"/>
      <c r="W985" s="21"/>
      <c r="X985" s="21"/>
      <c r="Y985" s="21"/>
      <c r="Z985" s="21"/>
      <c r="AA985" s="21"/>
      <c r="AB985" s="21"/>
      <c r="AC985" s="21"/>
      <c r="AD985" s="21"/>
      <c r="AE985" s="21"/>
      <c r="AF985" s="21"/>
      <c r="AG985" s="21"/>
      <c r="AH985" s="21"/>
      <c r="AI985" s="21"/>
    </row>
    <row r="986" spans="1:35">
      <c r="A986" s="41" t="s">
        <v>109</v>
      </c>
      <c r="B986" s="41">
        <v>2023</v>
      </c>
      <c r="C986" s="39" t="s">
        <v>644</v>
      </c>
      <c r="D986" s="44" t="s">
        <v>153</v>
      </c>
      <c r="E986" s="65" t="s">
        <v>1828</v>
      </c>
      <c r="F986" s="43" t="s">
        <v>2009</v>
      </c>
      <c r="G986" s="41" t="s">
        <v>299</v>
      </c>
      <c r="H986" s="44" t="s">
        <v>14</v>
      </c>
      <c r="I986" s="39" t="s">
        <v>473</v>
      </c>
      <c r="J986" s="41" t="s">
        <v>197</v>
      </c>
      <c r="K986" s="39" t="s">
        <v>804</v>
      </c>
      <c r="L986" s="45" t="s">
        <v>1871</v>
      </c>
      <c r="M986" s="44" t="s">
        <v>1872</v>
      </c>
      <c r="N986" s="44" t="s">
        <v>859</v>
      </c>
      <c r="O986" s="41"/>
      <c r="P986" s="151">
        <v>11</v>
      </c>
      <c r="Q986" s="151">
        <v>8</v>
      </c>
      <c r="R986" s="158" t="str">
        <f t="shared" si="38"/>
        <v>N/A</v>
      </c>
      <c r="S986" s="106" t="str">
        <f t="shared" si="39"/>
        <v>N/A</v>
      </c>
      <c r="T986" s="160"/>
      <c r="U986" s="21"/>
      <c r="V986" s="21"/>
      <c r="W986" s="21"/>
      <c r="X986" s="21"/>
      <c r="Y986" s="21"/>
      <c r="Z986" s="21"/>
      <c r="AA986" s="21"/>
      <c r="AB986" s="21"/>
      <c r="AC986" s="21"/>
      <c r="AD986" s="21"/>
      <c r="AE986" s="21"/>
      <c r="AF986" s="21"/>
      <c r="AG986" s="21"/>
      <c r="AH986" s="21"/>
      <c r="AI986" s="21"/>
    </row>
    <row r="987" spans="1:35">
      <c r="A987" s="41" t="s">
        <v>109</v>
      </c>
      <c r="B987" s="41">
        <v>2023</v>
      </c>
      <c r="C987" s="39" t="s">
        <v>644</v>
      </c>
      <c r="D987" s="44" t="s">
        <v>153</v>
      </c>
      <c r="E987" s="65" t="s">
        <v>1828</v>
      </c>
      <c r="F987" s="43" t="s">
        <v>2010</v>
      </c>
      <c r="G987" s="41" t="s">
        <v>1874</v>
      </c>
      <c r="H987" s="44" t="s">
        <v>14</v>
      </c>
      <c r="I987" s="39" t="s">
        <v>473</v>
      </c>
      <c r="J987" s="41" t="s">
        <v>197</v>
      </c>
      <c r="K987" s="39" t="s">
        <v>804</v>
      </c>
      <c r="L987" s="45" t="s">
        <v>1871</v>
      </c>
      <c r="M987" s="44" t="s">
        <v>1872</v>
      </c>
      <c r="N987" s="44" t="s">
        <v>859</v>
      </c>
      <c r="O987" s="41"/>
      <c r="P987" s="151">
        <v>13</v>
      </c>
      <c r="Q987" s="151">
        <v>12</v>
      </c>
      <c r="R987" s="158" t="str">
        <f t="shared" si="38"/>
        <v>N/A</v>
      </c>
      <c r="S987" s="106" t="str">
        <f t="shared" si="39"/>
        <v>N/A</v>
      </c>
      <c r="T987" s="160"/>
      <c r="U987" s="21"/>
      <c r="V987" s="21"/>
      <c r="W987" s="21"/>
      <c r="X987" s="21"/>
      <c r="Y987" s="21"/>
      <c r="Z987" s="21"/>
      <c r="AA987" s="21"/>
      <c r="AB987" s="21"/>
      <c r="AC987" s="21"/>
      <c r="AD987" s="21"/>
      <c r="AE987" s="21"/>
      <c r="AF987" s="21"/>
      <c r="AG987" s="21"/>
      <c r="AH987" s="21"/>
      <c r="AI987" s="21"/>
    </row>
    <row r="988" spans="1:35">
      <c r="A988" s="41" t="s">
        <v>109</v>
      </c>
      <c r="B988" s="41">
        <v>2023</v>
      </c>
      <c r="C988" s="39" t="s">
        <v>644</v>
      </c>
      <c r="D988" s="44" t="s">
        <v>153</v>
      </c>
      <c r="E988" s="65" t="s">
        <v>1828</v>
      </c>
      <c r="F988" s="43" t="s">
        <v>2010</v>
      </c>
      <c r="G988" s="41" t="s">
        <v>301</v>
      </c>
      <c r="H988" s="44" t="s">
        <v>14</v>
      </c>
      <c r="I988" s="39" t="s">
        <v>473</v>
      </c>
      <c r="J988" s="41" t="s">
        <v>197</v>
      </c>
      <c r="K988" s="39" t="s">
        <v>804</v>
      </c>
      <c r="L988" s="45" t="s">
        <v>1871</v>
      </c>
      <c r="M988" s="44" t="s">
        <v>1872</v>
      </c>
      <c r="N988" s="44" t="s">
        <v>859</v>
      </c>
      <c r="O988" s="41"/>
      <c r="P988" s="151">
        <v>13</v>
      </c>
      <c r="Q988" s="151">
        <v>12</v>
      </c>
      <c r="R988" s="158" t="str">
        <f t="shared" si="38"/>
        <v>N/A</v>
      </c>
      <c r="S988" s="106" t="str">
        <f t="shared" si="39"/>
        <v>N/A</v>
      </c>
      <c r="T988" s="160"/>
      <c r="U988" s="21"/>
      <c r="V988" s="21"/>
      <c r="W988" s="21"/>
      <c r="X988" s="21"/>
      <c r="Y988" s="21"/>
      <c r="Z988" s="21"/>
      <c r="AA988" s="21"/>
      <c r="AB988" s="21"/>
      <c r="AC988" s="21"/>
      <c r="AD988" s="21"/>
      <c r="AE988" s="21"/>
      <c r="AF988" s="21"/>
      <c r="AG988" s="21"/>
      <c r="AH988" s="21"/>
      <c r="AI988" s="21"/>
    </row>
    <row r="989" spans="1:35">
      <c r="A989" s="41" t="s">
        <v>109</v>
      </c>
      <c r="B989" s="41">
        <v>2023</v>
      </c>
      <c r="C989" s="39" t="s">
        <v>644</v>
      </c>
      <c r="D989" s="44" t="s">
        <v>153</v>
      </c>
      <c r="E989" s="65" t="s">
        <v>1828</v>
      </c>
      <c r="F989" s="43" t="s">
        <v>2010</v>
      </c>
      <c r="G989" s="41" t="s">
        <v>299</v>
      </c>
      <c r="H989" s="44" t="s">
        <v>14</v>
      </c>
      <c r="I989" s="39" t="s">
        <v>473</v>
      </c>
      <c r="J989" s="41" t="s">
        <v>197</v>
      </c>
      <c r="K989" s="39" t="s">
        <v>804</v>
      </c>
      <c r="L989" s="45" t="s">
        <v>1871</v>
      </c>
      <c r="M989" s="44" t="s">
        <v>1872</v>
      </c>
      <c r="N989" s="44" t="s">
        <v>859</v>
      </c>
      <c r="O989" s="41"/>
      <c r="P989" s="151">
        <v>13</v>
      </c>
      <c r="Q989" s="151">
        <v>12</v>
      </c>
      <c r="R989" s="158" t="str">
        <f t="shared" si="38"/>
        <v>N/A</v>
      </c>
      <c r="S989" s="106" t="str">
        <f t="shared" si="39"/>
        <v>N/A</v>
      </c>
      <c r="T989" s="160"/>
      <c r="U989" s="21"/>
      <c r="V989" s="21"/>
      <c r="W989" s="21"/>
      <c r="X989" s="21"/>
      <c r="Y989" s="21"/>
      <c r="Z989" s="21"/>
      <c r="AA989" s="21"/>
      <c r="AB989" s="21"/>
      <c r="AC989" s="21"/>
      <c r="AD989" s="21"/>
      <c r="AE989" s="21"/>
      <c r="AF989" s="21"/>
      <c r="AG989" s="21"/>
      <c r="AH989" s="21"/>
      <c r="AI989" s="21"/>
    </row>
    <row r="990" spans="1:35">
      <c r="A990" s="41" t="s">
        <v>109</v>
      </c>
      <c r="B990" s="41">
        <v>2023</v>
      </c>
      <c r="C990" s="39" t="s">
        <v>643</v>
      </c>
      <c r="D990" s="44" t="s">
        <v>155</v>
      </c>
      <c r="E990" s="65" t="s">
        <v>1522</v>
      </c>
      <c r="F990" s="41" t="s">
        <v>2024</v>
      </c>
      <c r="G990" s="41" t="s">
        <v>299</v>
      </c>
      <c r="H990" s="44" t="s">
        <v>14</v>
      </c>
      <c r="I990" s="39" t="s">
        <v>475</v>
      </c>
      <c r="J990" s="39" t="s">
        <v>199</v>
      </c>
      <c r="K990" s="39" t="s">
        <v>2025</v>
      </c>
      <c r="L990" s="44" t="s">
        <v>1877</v>
      </c>
      <c r="M990" s="44">
        <v>1200</v>
      </c>
      <c r="N990" s="44" t="s">
        <v>859</v>
      </c>
      <c r="O990" s="41" t="s">
        <v>2026</v>
      </c>
      <c r="P990" s="151">
        <v>0</v>
      </c>
      <c r="Q990" s="151">
        <v>0</v>
      </c>
      <c r="R990" s="158">
        <f t="shared" si="38"/>
        <v>0</v>
      </c>
      <c r="S990" s="106" t="str">
        <f t="shared" si="39"/>
        <v>X</v>
      </c>
      <c r="T990" s="160" t="s">
        <v>2027</v>
      </c>
      <c r="U990" s="21"/>
      <c r="V990" s="21"/>
      <c r="W990" s="21"/>
      <c r="X990" s="21"/>
      <c r="Y990" s="21"/>
      <c r="Z990" s="21"/>
      <c r="AA990" s="21"/>
      <c r="AB990" s="21"/>
      <c r="AC990" s="21"/>
      <c r="AD990" s="21"/>
      <c r="AE990" s="21"/>
      <c r="AF990" s="21"/>
      <c r="AG990" s="21"/>
      <c r="AH990" s="21"/>
      <c r="AI990" s="21"/>
    </row>
    <row r="991" spans="1:35">
      <c r="A991" s="41" t="s">
        <v>109</v>
      </c>
      <c r="B991" s="41">
        <v>2023</v>
      </c>
      <c r="C991" s="39" t="s">
        <v>643</v>
      </c>
      <c r="D991" s="44" t="s">
        <v>155</v>
      </c>
      <c r="E991" s="65" t="s">
        <v>1522</v>
      </c>
      <c r="F991" s="41" t="s">
        <v>2024</v>
      </c>
      <c r="G991" s="41" t="s">
        <v>301</v>
      </c>
      <c r="H991" s="44" t="s">
        <v>14</v>
      </c>
      <c r="I991" s="39" t="s">
        <v>475</v>
      </c>
      <c r="J991" s="39" t="s">
        <v>199</v>
      </c>
      <c r="K991" s="39" t="s">
        <v>2025</v>
      </c>
      <c r="L991" s="44" t="s">
        <v>1877</v>
      </c>
      <c r="M991" s="44">
        <v>1200</v>
      </c>
      <c r="N991" s="44" t="s">
        <v>859</v>
      </c>
      <c r="O991" s="41" t="s">
        <v>2026</v>
      </c>
      <c r="P991" s="151">
        <v>0</v>
      </c>
      <c r="Q991" s="151">
        <v>0</v>
      </c>
      <c r="R991" s="158">
        <f t="shared" si="38"/>
        <v>0</v>
      </c>
      <c r="S991" s="106" t="str">
        <f t="shared" si="39"/>
        <v>X</v>
      </c>
      <c r="T991" s="160" t="s">
        <v>2027</v>
      </c>
      <c r="U991" s="21"/>
      <c r="V991" s="21"/>
      <c r="W991" s="21"/>
      <c r="X991" s="21"/>
      <c r="Y991" s="21"/>
      <c r="Z991" s="21"/>
      <c r="AA991" s="21"/>
      <c r="AB991" s="21"/>
      <c r="AC991" s="21"/>
      <c r="AD991" s="21"/>
      <c r="AE991" s="21"/>
      <c r="AF991" s="21"/>
      <c r="AG991" s="21"/>
      <c r="AH991" s="21"/>
      <c r="AI991" s="21"/>
    </row>
    <row r="992" spans="1:35">
      <c r="A992" s="41" t="s">
        <v>109</v>
      </c>
      <c r="B992" s="41">
        <v>2023</v>
      </c>
      <c r="C992" s="39" t="s">
        <v>643</v>
      </c>
      <c r="D992" s="44" t="s">
        <v>155</v>
      </c>
      <c r="E992" s="65" t="s">
        <v>1522</v>
      </c>
      <c r="F992" s="41" t="s">
        <v>2024</v>
      </c>
      <c r="G992" s="41" t="s">
        <v>1874</v>
      </c>
      <c r="H992" s="44" t="s">
        <v>14</v>
      </c>
      <c r="I992" s="39" t="s">
        <v>475</v>
      </c>
      <c r="J992" s="39" t="s">
        <v>199</v>
      </c>
      <c r="K992" s="39" t="s">
        <v>2025</v>
      </c>
      <c r="L992" s="44" t="s">
        <v>1877</v>
      </c>
      <c r="M992" s="44">
        <v>1200</v>
      </c>
      <c r="N992" s="44" t="s">
        <v>859</v>
      </c>
      <c r="O992" s="41" t="s">
        <v>2026</v>
      </c>
      <c r="P992" s="151">
        <v>0</v>
      </c>
      <c r="Q992" s="151">
        <v>0</v>
      </c>
      <c r="R992" s="158">
        <f t="shared" si="38"/>
        <v>0</v>
      </c>
      <c r="S992" s="106" t="str">
        <f t="shared" si="39"/>
        <v>X</v>
      </c>
      <c r="T992" s="160" t="s">
        <v>2027</v>
      </c>
      <c r="U992" s="21"/>
      <c r="V992" s="21"/>
      <c r="W992" s="21"/>
      <c r="X992" s="21"/>
      <c r="Y992" s="21"/>
      <c r="Z992" s="21"/>
      <c r="AA992" s="21"/>
      <c r="AB992" s="21"/>
      <c r="AC992" s="21"/>
      <c r="AD992" s="21"/>
      <c r="AE992" s="21"/>
      <c r="AF992" s="21"/>
      <c r="AG992" s="21"/>
      <c r="AH992" s="21"/>
      <c r="AI992" s="21"/>
    </row>
    <row r="993" spans="1:35">
      <c r="A993" s="41" t="s">
        <v>109</v>
      </c>
      <c r="B993" s="41">
        <v>2023</v>
      </c>
      <c r="C993" s="39" t="s">
        <v>643</v>
      </c>
      <c r="D993" s="44" t="s">
        <v>155</v>
      </c>
      <c r="E993" s="65" t="s">
        <v>1617</v>
      </c>
      <c r="F993" s="41" t="s">
        <v>2024</v>
      </c>
      <c r="G993" s="41" t="s">
        <v>299</v>
      </c>
      <c r="H993" s="44" t="s">
        <v>14</v>
      </c>
      <c r="I993" s="39" t="s">
        <v>475</v>
      </c>
      <c r="J993" s="39" t="s">
        <v>199</v>
      </c>
      <c r="K993" s="39" t="s">
        <v>2025</v>
      </c>
      <c r="L993" s="44" t="s">
        <v>1877</v>
      </c>
      <c r="M993" s="44">
        <v>1200</v>
      </c>
      <c r="N993" s="44" t="s">
        <v>859</v>
      </c>
      <c r="O993" s="41" t="s">
        <v>2026</v>
      </c>
      <c r="P993" s="151">
        <v>895</v>
      </c>
      <c r="Q993" s="151">
        <v>9</v>
      </c>
      <c r="R993" s="158">
        <f t="shared" si="38"/>
        <v>74.583333333333329</v>
      </c>
      <c r="S993" s="106" t="str">
        <f t="shared" si="39"/>
        <v>X</v>
      </c>
      <c r="T993" s="160" t="s">
        <v>2027</v>
      </c>
      <c r="U993" s="21"/>
      <c r="V993" s="21"/>
      <c r="W993" s="21"/>
      <c r="X993" s="21"/>
      <c r="Y993" s="21"/>
      <c r="Z993" s="21"/>
      <c r="AA993" s="21"/>
      <c r="AB993" s="21"/>
      <c r="AC993" s="21"/>
      <c r="AD993" s="21"/>
      <c r="AE993" s="21"/>
      <c r="AF993" s="21"/>
      <c r="AG993" s="21"/>
      <c r="AH993" s="21"/>
      <c r="AI993" s="21"/>
    </row>
    <row r="994" spans="1:35">
      <c r="A994" s="41" t="s">
        <v>109</v>
      </c>
      <c r="B994" s="41">
        <v>2023</v>
      </c>
      <c r="C994" s="39" t="s">
        <v>643</v>
      </c>
      <c r="D994" s="44" t="s">
        <v>155</v>
      </c>
      <c r="E994" s="65" t="s">
        <v>1617</v>
      </c>
      <c r="F994" s="41" t="s">
        <v>2024</v>
      </c>
      <c r="G994" s="41" t="s">
        <v>301</v>
      </c>
      <c r="H994" s="44" t="s">
        <v>14</v>
      </c>
      <c r="I994" s="39" t="s">
        <v>475</v>
      </c>
      <c r="J994" s="39" t="s">
        <v>199</v>
      </c>
      <c r="K994" s="39" t="s">
        <v>2025</v>
      </c>
      <c r="L994" s="44" t="s">
        <v>1877</v>
      </c>
      <c r="M994" s="44">
        <v>1200</v>
      </c>
      <c r="N994" s="44" t="s">
        <v>859</v>
      </c>
      <c r="O994" s="41" t="s">
        <v>2026</v>
      </c>
      <c r="P994" s="151">
        <v>780</v>
      </c>
      <c r="Q994" s="151">
        <v>9</v>
      </c>
      <c r="R994" s="158">
        <f t="shared" si="38"/>
        <v>65</v>
      </c>
      <c r="S994" s="106" t="str">
        <f t="shared" si="39"/>
        <v>X</v>
      </c>
      <c r="T994" s="160" t="s">
        <v>2027</v>
      </c>
      <c r="U994" s="21"/>
      <c r="V994" s="21"/>
      <c r="W994" s="21"/>
      <c r="X994" s="21"/>
      <c r="Y994" s="21"/>
      <c r="Z994" s="21"/>
      <c r="AA994" s="21"/>
      <c r="AB994" s="21"/>
      <c r="AC994" s="21"/>
      <c r="AD994" s="21"/>
      <c r="AE994" s="21"/>
      <c r="AF994" s="21"/>
      <c r="AG994" s="21"/>
      <c r="AH994" s="21"/>
      <c r="AI994" s="21"/>
    </row>
    <row r="995" spans="1:35">
      <c r="A995" s="41" t="s">
        <v>109</v>
      </c>
      <c r="B995" s="41">
        <v>2023</v>
      </c>
      <c r="C995" s="39" t="s">
        <v>643</v>
      </c>
      <c r="D995" s="44" t="s">
        <v>155</v>
      </c>
      <c r="E995" s="65" t="s">
        <v>1617</v>
      </c>
      <c r="F995" s="41" t="s">
        <v>2024</v>
      </c>
      <c r="G995" s="41" t="s">
        <v>1874</v>
      </c>
      <c r="H995" s="44" t="s">
        <v>14</v>
      </c>
      <c r="I995" s="39" t="s">
        <v>475</v>
      </c>
      <c r="J995" s="39" t="s">
        <v>199</v>
      </c>
      <c r="K995" s="39" t="s">
        <v>2025</v>
      </c>
      <c r="L995" s="44" t="s">
        <v>1877</v>
      </c>
      <c r="M995" s="44">
        <v>1200</v>
      </c>
      <c r="N995" s="44" t="s">
        <v>859</v>
      </c>
      <c r="O995" s="41" t="s">
        <v>2026</v>
      </c>
      <c r="P995" s="151">
        <v>780</v>
      </c>
      <c r="Q995" s="151">
        <v>9</v>
      </c>
      <c r="R995" s="158">
        <f t="shared" si="38"/>
        <v>65</v>
      </c>
      <c r="S995" s="106" t="str">
        <f t="shared" si="39"/>
        <v>X</v>
      </c>
      <c r="T995" s="160" t="s">
        <v>2027</v>
      </c>
      <c r="U995" s="21"/>
      <c r="V995" s="21"/>
      <c r="W995" s="21"/>
      <c r="X995" s="21"/>
      <c r="Y995" s="21"/>
      <c r="Z995" s="21"/>
      <c r="AA995" s="21"/>
      <c r="AB995" s="21"/>
      <c r="AC995" s="21"/>
      <c r="AD995" s="21"/>
      <c r="AE995" s="21"/>
      <c r="AF995" s="21"/>
      <c r="AG995" s="21"/>
      <c r="AH995" s="21"/>
      <c r="AI995" s="21"/>
    </row>
    <row r="996" spans="1:35">
      <c r="A996" s="41" t="s">
        <v>109</v>
      </c>
      <c r="B996" s="41">
        <v>2023</v>
      </c>
      <c r="C996" s="39" t="s">
        <v>643</v>
      </c>
      <c r="D996" s="44" t="s">
        <v>155</v>
      </c>
      <c r="E996" s="65" t="s">
        <v>1552</v>
      </c>
      <c r="F996" s="41" t="s">
        <v>2024</v>
      </c>
      <c r="G996" s="41" t="s">
        <v>299</v>
      </c>
      <c r="H996" s="44" t="s">
        <v>14</v>
      </c>
      <c r="I996" s="39" t="s">
        <v>475</v>
      </c>
      <c r="J996" s="39" t="s">
        <v>199</v>
      </c>
      <c r="K996" s="39" t="s">
        <v>2025</v>
      </c>
      <c r="L996" s="44" t="s">
        <v>1877</v>
      </c>
      <c r="M996" s="44">
        <v>1200</v>
      </c>
      <c r="N996" s="44" t="s">
        <v>859</v>
      </c>
      <c r="O996" s="41" t="s">
        <v>2026</v>
      </c>
      <c r="P996" s="151">
        <v>678</v>
      </c>
      <c r="Q996" s="151">
        <v>6</v>
      </c>
      <c r="R996" s="158">
        <f t="shared" si="38"/>
        <v>56.499999999999993</v>
      </c>
      <c r="S996" s="106" t="str">
        <f t="shared" si="39"/>
        <v>X</v>
      </c>
      <c r="T996" s="160" t="s">
        <v>2027</v>
      </c>
      <c r="U996" s="21"/>
      <c r="V996" s="21"/>
      <c r="W996" s="21"/>
      <c r="X996" s="21"/>
      <c r="Y996" s="21"/>
      <c r="Z996" s="21"/>
      <c r="AA996" s="21"/>
      <c r="AB996" s="21"/>
      <c r="AC996" s="21"/>
      <c r="AD996" s="21"/>
      <c r="AE996" s="21"/>
      <c r="AF996" s="21"/>
      <c r="AG996" s="21"/>
      <c r="AH996" s="21"/>
      <c r="AI996" s="21"/>
    </row>
    <row r="997" spans="1:35">
      <c r="A997" s="41" t="s">
        <v>109</v>
      </c>
      <c r="B997" s="41">
        <v>2023</v>
      </c>
      <c r="C997" s="39" t="s">
        <v>643</v>
      </c>
      <c r="D997" s="44" t="s">
        <v>155</v>
      </c>
      <c r="E997" s="65" t="s">
        <v>1552</v>
      </c>
      <c r="F997" s="41" t="s">
        <v>2024</v>
      </c>
      <c r="G997" s="41" t="s">
        <v>301</v>
      </c>
      <c r="H997" s="44" t="s">
        <v>14</v>
      </c>
      <c r="I997" s="39" t="s">
        <v>475</v>
      </c>
      <c r="J997" s="39" t="s">
        <v>199</v>
      </c>
      <c r="K997" s="39" t="s">
        <v>2025</v>
      </c>
      <c r="L997" s="44" t="s">
        <v>1877</v>
      </c>
      <c r="M997" s="44">
        <v>1200</v>
      </c>
      <c r="N997" s="44" t="s">
        <v>859</v>
      </c>
      <c r="O997" s="41" t="s">
        <v>2026</v>
      </c>
      <c r="P997" s="151">
        <v>562</v>
      </c>
      <c r="Q997" s="151">
        <v>6</v>
      </c>
      <c r="R997" s="158">
        <f t="shared" si="38"/>
        <v>46.833333333333336</v>
      </c>
      <c r="S997" s="106" t="str">
        <f t="shared" si="39"/>
        <v>X</v>
      </c>
      <c r="T997" s="160" t="s">
        <v>2027</v>
      </c>
      <c r="U997" s="21"/>
      <c r="V997" s="21"/>
      <c r="W997" s="21"/>
      <c r="X997" s="21"/>
      <c r="Y997" s="21"/>
      <c r="Z997" s="21"/>
      <c r="AA997" s="21"/>
      <c r="AB997" s="21"/>
      <c r="AC997" s="21"/>
      <c r="AD997" s="21"/>
      <c r="AE997" s="21"/>
      <c r="AF997" s="21"/>
      <c r="AG997" s="21"/>
      <c r="AH997" s="21"/>
      <c r="AI997" s="21"/>
    </row>
    <row r="998" spans="1:35">
      <c r="A998" s="41" t="s">
        <v>109</v>
      </c>
      <c r="B998" s="41">
        <v>2023</v>
      </c>
      <c r="C998" s="39" t="s">
        <v>643</v>
      </c>
      <c r="D998" s="44" t="s">
        <v>155</v>
      </c>
      <c r="E998" s="65" t="s">
        <v>1552</v>
      </c>
      <c r="F998" s="41" t="s">
        <v>2024</v>
      </c>
      <c r="G998" s="41" t="s">
        <v>1874</v>
      </c>
      <c r="H998" s="44" t="s">
        <v>14</v>
      </c>
      <c r="I998" s="39" t="s">
        <v>475</v>
      </c>
      <c r="J998" s="39" t="s">
        <v>199</v>
      </c>
      <c r="K998" s="39" t="s">
        <v>2025</v>
      </c>
      <c r="L998" s="44" t="s">
        <v>1877</v>
      </c>
      <c r="M998" s="44">
        <v>1200</v>
      </c>
      <c r="N998" s="44" t="s">
        <v>859</v>
      </c>
      <c r="O998" s="41" t="s">
        <v>2026</v>
      </c>
      <c r="P998" s="151">
        <v>562</v>
      </c>
      <c r="Q998" s="151">
        <v>6</v>
      </c>
      <c r="R998" s="158">
        <f t="shared" si="38"/>
        <v>46.833333333333336</v>
      </c>
      <c r="S998" s="106" t="str">
        <f t="shared" si="39"/>
        <v>X</v>
      </c>
      <c r="T998" s="160" t="s">
        <v>2027</v>
      </c>
      <c r="U998" s="21"/>
      <c r="V998" s="21"/>
      <c r="W998" s="21"/>
      <c r="X998" s="21"/>
      <c r="Y998" s="21"/>
      <c r="Z998" s="21"/>
      <c r="AA998" s="21"/>
      <c r="AB998" s="21"/>
      <c r="AC998" s="21"/>
      <c r="AD998" s="21"/>
      <c r="AE998" s="21"/>
      <c r="AF998" s="21"/>
      <c r="AG998" s="21"/>
      <c r="AH998" s="21"/>
      <c r="AI998" s="21"/>
    </row>
    <row r="999" spans="1:35">
      <c r="A999" s="41" t="s">
        <v>109</v>
      </c>
      <c r="B999" s="41">
        <v>2023</v>
      </c>
      <c r="C999" s="39" t="s">
        <v>643</v>
      </c>
      <c r="D999" s="44" t="s">
        <v>155</v>
      </c>
      <c r="E999" s="65" t="s">
        <v>1524</v>
      </c>
      <c r="F999" s="41" t="s">
        <v>2024</v>
      </c>
      <c r="G999" s="41" t="s">
        <v>297</v>
      </c>
      <c r="H999" s="44" t="s">
        <v>859</v>
      </c>
      <c r="I999" s="39" t="s">
        <v>475</v>
      </c>
      <c r="J999" s="39" t="s">
        <v>199</v>
      </c>
      <c r="K999" s="39" t="s">
        <v>2025</v>
      </c>
      <c r="L999" s="44" t="s">
        <v>1877</v>
      </c>
      <c r="M999" s="44">
        <v>500</v>
      </c>
      <c r="N999" s="44" t="s">
        <v>859</v>
      </c>
      <c r="O999" s="41" t="s">
        <v>2026</v>
      </c>
      <c r="P999" s="151">
        <v>1152</v>
      </c>
      <c r="Q999" s="151">
        <v>22</v>
      </c>
      <c r="R999" s="158">
        <f t="shared" si="38"/>
        <v>230.39999999999998</v>
      </c>
      <c r="S999" s="106" t="str">
        <f t="shared" si="39"/>
        <v>X</v>
      </c>
      <c r="T999" s="160" t="s">
        <v>2028</v>
      </c>
      <c r="U999" s="21"/>
      <c r="V999" s="21"/>
      <c r="W999" s="21"/>
      <c r="X999" s="21"/>
      <c r="Y999" s="21"/>
      <c r="Z999" s="21"/>
      <c r="AA999" s="21"/>
      <c r="AB999" s="21"/>
      <c r="AC999" s="21"/>
      <c r="AD999" s="21"/>
      <c r="AE999" s="21"/>
      <c r="AF999" s="21"/>
      <c r="AG999" s="21"/>
      <c r="AH999" s="21"/>
      <c r="AI999" s="21"/>
    </row>
    <row r="1000" spans="1:35">
      <c r="A1000" s="41" t="s">
        <v>109</v>
      </c>
      <c r="B1000" s="41">
        <v>2023</v>
      </c>
      <c r="C1000" s="39" t="s">
        <v>643</v>
      </c>
      <c r="D1000" s="44" t="s">
        <v>155</v>
      </c>
      <c r="E1000" s="65" t="s">
        <v>1524</v>
      </c>
      <c r="F1000" s="41" t="s">
        <v>2024</v>
      </c>
      <c r="G1000" s="41" t="s">
        <v>299</v>
      </c>
      <c r="H1000" s="44" t="s">
        <v>14</v>
      </c>
      <c r="I1000" s="39" t="s">
        <v>475</v>
      </c>
      <c r="J1000" s="39" t="s">
        <v>199</v>
      </c>
      <c r="K1000" s="39" t="s">
        <v>2025</v>
      </c>
      <c r="L1000" s="44" t="s">
        <v>1877</v>
      </c>
      <c r="M1000" s="44">
        <v>1200</v>
      </c>
      <c r="N1000" s="44" t="s">
        <v>859</v>
      </c>
      <c r="O1000" s="41" t="s">
        <v>2026</v>
      </c>
      <c r="P1000" s="151">
        <v>1185</v>
      </c>
      <c r="Q1000" s="151">
        <v>22</v>
      </c>
      <c r="R1000" s="158">
        <f t="shared" si="38"/>
        <v>98.75</v>
      </c>
      <c r="S1000" s="106" t="str">
        <f t="shared" si="39"/>
        <v/>
      </c>
      <c r="T1000" s="160"/>
      <c r="U1000" s="21"/>
      <c r="V1000" s="21"/>
      <c r="W1000" s="21"/>
      <c r="X1000" s="21"/>
      <c r="Y1000" s="21"/>
      <c r="Z1000" s="21"/>
      <c r="AA1000" s="21"/>
      <c r="AB1000" s="21"/>
      <c r="AC1000" s="21"/>
      <c r="AD1000" s="21"/>
      <c r="AE1000" s="21"/>
      <c r="AF1000" s="21"/>
      <c r="AG1000" s="21"/>
      <c r="AH1000" s="21"/>
      <c r="AI1000" s="21"/>
    </row>
    <row r="1001" spans="1:35">
      <c r="A1001" s="41" t="s">
        <v>109</v>
      </c>
      <c r="B1001" s="41">
        <v>2023</v>
      </c>
      <c r="C1001" s="39" t="s">
        <v>643</v>
      </c>
      <c r="D1001" s="44" t="s">
        <v>155</v>
      </c>
      <c r="E1001" s="65" t="s">
        <v>1524</v>
      </c>
      <c r="F1001" s="41" t="s">
        <v>2024</v>
      </c>
      <c r="G1001" s="41" t="s">
        <v>301</v>
      </c>
      <c r="H1001" s="44" t="s">
        <v>14</v>
      </c>
      <c r="I1001" s="39" t="s">
        <v>475</v>
      </c>
      <c r="J1001" s="39" t="s">
        <v>199</v>
      </c>
      <c r="K1001" s="39" t="s">
        <v>2025</v>
      </c>
      <c r="L1001" s="44" t="s">
        <v>1877</v>
      </c>
      <c r="M1001" s="44">
        <v>1200</v>
      </c>
      <c r="N1001" s="44" t="s">
        <v>859</v>
      </c>
      <c r="O1001" s="41" t="s">
        <v>2026</v>
      </c>
      <c r="P1001" s="151">
        <v>1152</v>
      </c>
      <c r="Q1001" s="151">
        <v>22</v>
      </c>
      <c r="R1001" s="158">
        <f t="shared" si="38"/>
        <v>96</v>
      </c>
      <c r="S1001" s="106" t="str">
        <f t="shared" si="39"/>
        <v/>
      </c>
      <c r="T1001" s="160"/>
      <c r="U1001" s="21"/>
      <c r="V1001" s="21"/>
      <c r="W1001" s="21"/>
      <c r="X1001" s="21"/>
      <c r="Y1001" s="21"/>
      <c r="Z1001" s="21"/>
      <c r="AA1001" s="21"/>
      <c r="AB1001" s="21"/>
      <c r="AC1001" s="21"/>
      <c r="AD1001" s="21"/>
      <c r="AE1001" s="21"/>
      <c r="AF1001" s="21"/>
      <c r="AG1001" s="21"/>
      <c r="AH1001" s="21"/>
      <c r="AI1001" s="21"/>
    </row>
    <row r="1002" spans="1:35">
      <c r="A1002" s="41" t="s">
        <v>109</v>
      </c>
      <c r="B1002" s="41">
        <v>2023</v>
      </c>
      <c r="C1002" s="39" t="s">
        <v>643</v>
      </c>
      <c r="D1002" s="44" t="s">
        <v>155</v>
      </c>
      <c r="E1002" s="65" t="s">
        <v>1524</v>
      </c>
      <c r="F1002" s="41" t="s">
        <v>2024</v>
      </c>
      <c r="G1002" s="41" t="s">
        <v>1874</v>
      </c>
      <c r="H1002" s="44" t="s">
        <v>14</v>
      </c>
      <c r="I1002" s="39" t="s">
        <v>475</v>
      </c>
      <c r="J1002" s="39" t="s">
        <v>199</v>
      </c>
      <c r="K1002" s="39" t="s">
        <v>2025</v>
      </c>
      <c r="L1002" s="44" t="s">
        <v>1877</v>
      </c>
      <c r="M1002" s="44">
        <v>1200</v>
      </c>
      <c r="N1002" s="44" t="s">
        <v>859</v>
      </c>
      <c r="O1002" s="41" t="s">
        <v>2026</v>
      </c>
      <c r="P1002" s="151">
        <v>1152</v>
      </c>
      <c r="Q1002" s="151">
        <v>22</v>
      </c>
      <c r="R1002" s="158">
        <f t="shared" si="38"/>
        <v>96</v>
      </c>
      <c r="S1002" s="106" t="str">
        <f t="shared" si="39"/>
        <v/>
      </c>
      <c r="T1002" s="160"/>
      <c r="U1002" s="21"/>
      <c r="V1002" s="21"/>
      <c r="W1002" s="21"/>
      <c r="X1002" s="21"/>
      <c r="Y1002" s="21"/>
      <c r="Z1002" s="21"/>
      <c r="AA1002" s="21"/>
      <c r="AB1002" s="21"/>
      <c r="AC1002" s="21"/>
      <c r="AD1002" s="21"/>
      <c r="AE1002" s="21"/>
      <c r="AF1002" s="21"/>
      <c r="AG1002" s="21"/>
      <c r="AH1002" s="21"/>
      <c r="AI1002" s="21"/>
    </row>
    <row r="1003" spans="1:35">
      <c r="A1003" s="41" t="s">
        <v>109</v>
      </c>
      <c r="B1003" s="41">
        <v>2023</v>
      </c>
      <c r="C1003" s="39" t="s">
        <v>643</v>
      </c>
      <c r="D1003" s="44" t="s">
        <v>155</v>
      </c>
      <c r="E1003" s="65" t="s">
        <v>1650</v>
      </c>
      <c r="F1003" s="41" t="s">
        <v>2024</v>
      </c>
      <c r="G1003" s="41" t="s">
        <v>299</v>
      </c>
      <c r="H1003" s="44" t="s">
        <v>14</v>
      </c>
      <c r="I1003" s="39" t="s">
        <v>475</v>
      </c>
      <c r="J1003" s="39" t="s">
        <v>199</v>
      </c>
      <c r="K1003" s="39" t="s">
        <v>2025</v>
      </c>
      <c r="L1003" s="44" t="s">
        <v>1877</v>
      </c>
      <c r="M1003" s="44">
        <v>600</v>
      </c>
      <c r="N1003" s="44" t="s">
        <v>859</v>
      </c>
      <c r="O1003" s="41" t="s">
        <v>2026</v>
      </c>
      <c r="P1003" s="151">
        <v>1469</v>
      </c>
      <c r="Q1003" s="151">
        <v>18</v>
      </c>
      <c r="R1003" s="158">
        <f t="shared" si="38"/>
        <v>244.83333333333331</v>
      </c>
      <c r="S1003" s="106" t="str">
        <f t="shared" si="39"/>
        <v>X</v>
      </c>
      <c r="T1003" s="160" t="s">
        <v>2029</v>
      </c>
      <c r="U1003" s="21"/>
      <c r="V1003" s="21"/>
      <c r="W1003" s="21"/>
      <c r="X1003" s="21"/>
      <c r="Y1003" s="21"/>
      <c r="Z1003" s="21"/>
      <c r="AA1003" s="21"/>
      <c r="AB1003" s="21"/>
      <c r="AC1003" s="21"/>
      <c r="AD1003" s="21"/>
      <c r="AE1003" s="21"/>
      <c r="AF1003" s="21"/>
      <c r="AG1003" s="21"/>
      <c r="AH1003" s="21"/>
      <c r="AI1003" s="21"/>
    </row>
    <row r="1004" spans="1:35">
      <c r="A1004" s="41" t="s">
        <v>109</v>
      </c>
      <c r="B1004" s="41">
        <v>2023</v>
      </c>
      <c r="C1004" s="39" t="s">
        <v>643</v>
      </c>
      <c r="D1004" s="44" t="s">
        <v>155</v>
      </c>
      <c r="E1004" s="65" t="s">
        <v>1650</v>
      </c>
      <c r="F1004" s="41" t="s">
        <v>2024</v>
      </c>
      <c r="G1004" s="41" t="s">
        <v>301</v>
      </c>
      <c r="H1004" s="44" t="s">
        <v>14</v>
      </c>
      <c r="I1004" s="39" t="s">
        <v>475</v>
      </c>
      <c r="J1004" s="39" t="s">
        <v>199</v>
      </c>
      <c r="K1004" s="39" t="s">
        <v>2025</v>
      </c>
      <c r="L1004" s="44" t="s">
        <v>1877</v>
      </c>
      <c r="M1004" s="44">
        <v>600</v>
      </c>
      <c r="N1004" s="44" t="s">
        <v>859</v>
      </c>
      <c r="O1004" s="41" t="s">
        <v>2026</v>
      </c>
      <c r="P1004" s="151">
        <v>1469</v>
      </c>
      <c r="Q1004" s="151">
        <v>18</v>
      </c>
      <c r="R1004" s="158">
        <f t="shared" si="38"/>
        <v>244.83333333333331</v>
      </c>
      <c r="S1004" s="106" t="str">
        <f t="shared" si="39"/>
        <v>X</v>
      </c>
      <c r="T1004" s="160" t="s">
        <v>2029</v>
      </c>
      <c r="U1004" s="21"/>
      <c r="V1004" s="21"/>
      <c r="W1004" s="21"/>
      <c r="X1004" s="21"/>
      <c r="Y1004" s="21"/>
      <c r="Z1004" s="21"/>
      <c r="AA1004" s="21"/>
      <c r="AB1004" s="21"/>
      <c r="AC1004" s="21"/>
      <c r="AD1004" s="21"/>
      <c r="AE1004" s="21"/>
      <c r="AF1004" s="21"/>
      <c r="AG1004" s="21"/>
      <c r="AH1004" s="21"/>
      <c r="AI1004" s="21"/>
    </row>
    <row r="1005" spans="1:35">
      <c r="A1005" s="41" t="s">
        <v>109</v>
      </c>
      <c r="B1005" s="41">
        <v>2023</v>
      </c>
      <c r="C1005" s="39" t="s">
        <v>643</v>
      </c>
      <c r="D1005" s="44" t="s">
        <v>155</v>
      </c>
      <c r="E1005" s="65" t="s">
        <v>1650</v>
      </c>
      <c r="F1005" s="41" t="s">
        <v>2024</v>
      </c>
      <c r="G1005" s="41" t="s">
        <v>1874</v>
      </c>
      <c r="H1005" s="44" t="s">
        <v>14</v>
      </c>
      <c r="I1005" s="39" t="s">
        <v>475</v>
      </c>
      <c r="J1005" s="39" t="s">
        <v>199</v>
      </c>
      <c r="K1005" s="39" t="s">
        <v>2025</v>
      </c>
      <c r="L1005" s="44" t="s">
        <v>1877</v>
      </c>
      <c r="M1005" s="44">
        <v>600</v>
      </c>
      <c r="N1005" s="44" t="s">
        <v>859</v>
      </c>
      <c r="O1005" s="41" t="s">
        <v>2026</v>
      </c>
      <c r="P1005" s="151">
        <v>1469</v>
      </c>
      <c r="Q1005" s="151">
        <v>18</v>
      </c>
      <c r="R1005" s="158">
        <f t="shared" si="38"/>
        <v>244.83333333333331</v>
      </c>
      <c r="S1005" s="106" t="str">
        <f t="shared" si="39"/>
        <v>X</v>
      </c>
      <c r="T1005" s="160" t="s">
        <v>2029</v>
      </c>
      <c r="U1005" s="21"/>
      <c r="V1005" s="21"/>
      <c r="W1005" s="21"/>
      <c r="X1005" s="21"/>
      <c r="Y1005" s="21"/>
      <c r="Z1005" s="21"/>
      <c r="AA1005" s="21"/>
      <c r="AB1005" s="21"/>
      <c r="AC1005" s="21"/>
      <c r="AD1005" s="21"/>
      <c r="AE1005" s="21"/>
      <c r="AF1005" s="21"/>
      <c r="AG1005" s="21"/>
      <c r="AH1005" s="21"/>
      <c r="AI1005" s="21"/>
    </row>
    <row r="1006" spans="1:35">
      <c r="A1006" s="41" t="s">
        <v>109</v>
      </c>
      <c r="B1006" s="41">
        <v>2023</v>
      </c>
      <c r="C1006" s="39" t="s">
        <v>642</v>
      </c>
      <c r="D1006" s="44" t="s">
        <v>151</v>
      </c>
      <c r="E1006" s="345" t="s">
        <v>1652</v>
      </c>
      <c r="F1006" s="55" t="s">
        <v>1653</v>
      </c>
      <c r="G1006" s="41" t="s">
        <v>1874</v>
      </c>
      <c r="H1006" s="44" t="s">
        <v>14</v>
      </c>
      <c r="I1006" s="39" t="s">
        <v>473</v>
      </c>
      <c r="J1006" s="39" t="s">
        <v>189</v>
      </c>
      <c r="K1006" s="39" t="s">
        <v>1870</v>
      </c>
      <c r="L1006" s="44" t="s">
        <v>1871</v>
      </c>
      <c r="M1006" s="44" t="s">
        <v>1872</v>
      </c>
      <c r="N1006" s="44" t="s">
        <v>859</v>
      </c>
      <c r="O1006" s="41"/>
      <c r="P1006" s="151">
        <v>3085</v>
      </c>
      <c r="Q1006" s="151">
        <v>7</v>
      </c>
      <c r="R1006" s="158" t="str">
        <f t="shared" si="38"/>
        <v>N/A</v>
      </c>
      <c r="S1006" s="106" t="str">
        <f t="shared" si="39"/>
        <v>N/A</v>
      </c>
      <c r="T1006" s="160" t="s">
        <v>2030</v>
      </c>
      <c r="U1006" s="21"/>
      <c r="V1006" s="21"/>
      <c r="W1006" s="21"/>
      <c r="X1006" s="21"/>
      <c r="Y1006" s="21"/>
      <c r="Z1006" s="21"/>
      <c r="AA1006" s="21"/>
      <c r="AB1006" s="21"/>
      <c r="AC1006" s="21"/>
      <c r="AD1006" s="21"/>
      <c r="AE1006" s="21"/>
      <c r="AF1006" s="21"/>
      <c r="AG1006" s="21"/>
      <c r="AH1006" s="21"/>
      <c r="AI1006" s="21"/>
    </row>
    <row r="1007" spans="1:35">
      <c r="A1007" s="41" t="s">
        <v>109</v>
      </c>
      <c r="B1007" s="41">
        <v>2023</v>
      </c>
      <c r="C1007" s="39" t="s">
        <v>642</v>
      </c>
      <c r="D1007" s="44" t="s">
        <v>151</v>
      </c>
      <c r="E1007" s="345" t="s">
        <v>1652</v>
      </c>
      <c r="F1007" s="55" t="s">
        <v>1653</v>
      </c>
      <c r="G1007" s="41" t="s">
        <v>301</v>
      </c>
      <c r="H1007" s="44" t="s">
        <v>14</v>
      </c>
      <c r="I1007" s="39" t="s">
        <v>473</v>
      </c>
      <c r="J1007" s="39" t="s">
        <v>189</v>
      </c>
      <c r="K1007" s="39" t="s">
        <v>1870</v>
      </c>
      <c r="L1007" s="44" t="s">
        <v>1871</v>
      </c>
      <c r="M1007" s="44" t="s">
        <v>1872</v>
      </c>
      <c r="N1007" s="44" t="s">
        <v>859</v>
      </c>
      <c r="O1007" s="41"/>
      <c r="P1007" s="151">
        <v>5921</v>
      </c>
      <c r="Q1007" s="151">
        <v>6</v>
      </c>
      <c r="R1007" s="158" t="str">
        <f t="shared" si="38"/>
        <v>N/A</v>
      </c>
      <c r="S1007" s="106" t="str">
        <f t="shared" si="39"/>
        <v>N/A</v>
      </c>
      <c r="T1007" s="160" t="s">
        <v>2031</v>
      </c>
      <c r="U1007" s="21"/>
      <c r="V1007" s="21"/>
      <c r="W1007" s="21"/>
      <c r="X1007" s="21"/>
      <c r="Y1007" s="21"/>
      <c r="Z1007" s="21"/>
      <c r="AA1007" s="21"/>
      <c r="AB1007" s="21"/>
      <c r="AC1007" s="21"/>
      <c r="AD1007" s="21"/>
      <c r="AE1007" s="21"/>
      <c r="AF1007" s="21"/>
      <c r="AG1007" s="21"/>
      <c r="AH1007" s="21"/>
      <c r="AI1007" s="21"/>
    </row>
    <row r="1008" spans="1:35">
      <c r="A1008" s="41" t="s">
        <v>109</v>
      </c>
      <c r="B1008" s="41">
        <v>2023</v>
      </c>
      <c r="C1008" s="39" t="s">
        <v>642</v>
      </c>
      <c r="D1008" s="44" t="s">
        <v>151</v>
      </c>
      <c r="E1008" s="345" t="s">
        <v>1652</v>
      </c>
      <c r="F1008" s="55" t="s">
        <v>1653</v>
      </c>
      <c r="G1008" s="41" t="s">
        <v>299</v>
      </c>
      <c r="H1008" s="44" t="s">
        <v>14</v>
      </c>
      <c r="I1008" s="39" t="s">
        <v>473</v>
      </c>
      <c r="J1008" s="39" t="s">
        <v>189</v>
      </c>
      <c r="K1008" s="39" t="s">
        <v>1870</v>
      </c>
      <c r="L1008" s="44" t="s">
        <v>1871</v>
      </c>
      <c r="M1008" s="44" t="s">
        <v>1872</v>
      </c>
      <c r="N1008" s="44" t="s">
        <v>859</v>
      </c>
      <c r="O1008" s="41"/>
      <c r="P1008" s="151">
        <v>3186</v>
      </c>
      <c r="Q1008" s="151">
        <v>7</v>
      </c>
      <c r="R1008" s="158" t="str">
        <f t="shared" si="38"/>
        <v>N/A</v>
      </c>
      <c r="S1008" s="106" t="str">
        <f t="shared" si="39"/>
        <v>N/A</v>
      </c>
      <c r="T1008" s="160" t="s">
        <v>2030</v>
      </c>
      <c r="U1008" s="21"/>
      <c r="V1008" s="21"/>
      <c r="W1008" s="21"/>
      <c r="X1008" s="21"/>
      <c r="Y1008" s="21"/>
      <c r="Z1008" s="21"/>
      <c r="AA1008" s="21"/>
      <c r="AB1008" s="21"/>
      <c r="AC1008" s="21"/>
      <c r="AD1008" s="21"/>
      <c r="AE1008" s="21"/>
      <c r="AF1008" s="21"/>
      <c r="AG1008" s="21"/>
      <c r="AH1008" s="21"/>
      <c r="AI1008" s="21"/>
    </row>
    <row r="1009" spans="1:35">
      <c r="A1009" s="41" t="s">
        <v>109</v>
      </c>
      <c r="B1009" s="41">
        <v>2023</v>
      </c>
      <c r="C1009" s="39" t="s">
        <v>642</v>
      </c>
      <c r="D1009" s="44" t="s">
        <v>151</v>
      </c>
      <c r="E1009" s="345" t="s">
        <v>1652</v>
      </c>
      <c r="F1009" s="55" t="s">
        <v>1653</v>
      </c>
      <c r="G1009" s="41" t="s">
        <v>1874</v>
      </c>
      <c r="H1009" s="44" t="s">
        <v>14</v>
      </c>
      <c r="I1009" s="39" t="s">
        <v>473</v>
      </c>
      <c r="J1009" s="39" t="s">
        <v>197</v>
      </c>
      <c r="K1009" s="58" t="s">
        <v>747</v>
      </c>
      <c r="L1009" s="44" t="s">
        <v>1871</v>
      </c>
      <c r="M1009" s="44" t="s">
        <v>1872</v>
      </c>
      <c r="N1009" s="44" t="s">
        <v>859</v>
      </c>
      <c r="O1009" s="41" t="s">
        <v>2032</v>
      </c>
      <c r="P1009" s="151">
        <v>394</v>
      </c>
      <c r="Q1009" s="151">
        <v>54</v>
      </c>
      <c r="R1009" s="158" t="str">
        <f t="shared" si="38"/>
        <v>N/A</v>
      </c>
      <c r="S1009" s="106" t="str">
        <f t="shared" si="39"/>
        <v>N/A</v>
      </c>
      <c r="T1009" s="160"/>
      <c r="U1009" s="21"/>
      <c r="V1009" s="21"/>
      <c r="W1009" s="21"/>
      <c r="X1009" s="21"/>
      <c r="Y1009" s="21"/>
      <c r="Z1009" s="21"/>
      <c r="AA1009" s="21"/>
      <c r="AB1009" s="21"/>
      <c r="AC1009" s="21"/>
      <c r="AD1009" s="21"/>
      <c r="AE1009" s="21"/>
      <c r="AF1009" s="21"/>
      <c r="AG1009" s="21"/>
      <c r="AH1009" s="21"/>
      <c r="AI1009" s="21"/>
    </row>
    <row r="1010" spans="1:35">
      <c r="A1010" s="41" t="s">
        <v>109</v>
      </c>
      <c r="B1010" s="41">
        <v>2023</v>
      </c>
      <c r="C1010" s="39" t="s">
        <v>642</v>
      </c>
      <c r="D1010" s="44" t="s">
        <v>151</v>
      </c>
      <c r="E1010" s="345" t="s">
        <v>1652</v>
      </c>
      <c r="F1010" s="55" t="s">
        <v>1653</v>
      </c>
      <c r="G1010" s="41" t="s">
        <v>301</v>
      </c>
      <c r="H1010" s="44" t="s">
        <v>14</v>
      </c>
      <c r="I1010" s="39" t="s">
        <v>473</v>
      </c>
      <c r="J1010" s="39" t="s">
        <v>197</v>
      </c>
      <c r="K1010" s="58" t="s">
        <v>747</v>
      </c>
      <c r="L1010" s="44" t="s">
        <v>1871</v>
      </c>
      <c r="M1010" s="44" t="s">
        <v>1872</v>
      </c>
      <c r="N1010" s="44" t="s">
        <v>859</v>
      </c>
      <c r="O1010" s="41" t="s">
        <v>2032</v>
      </c>
      <c r="P1010" s="151">
        <v>394</v>
      </c>
      <c r="Q1010" s="151">
        <v>54</v>
      </c>
      <c r="R1010" s="158" t="str">
        <f t="shared" si="38"/>
        <v>N/A</v>
      </c>
      <c r="S1010" s="106" t="str">
        <f t="shared" si="39"/>
        <v>N/A</v>
      </c>
      <c r="T1010" s="160"/>
      <c r="U1010" s="21"/>
      <c r="V1010" s="21"/>
      <c r="W1010" s="21"/>
      <c r="X1010" s="21"/>
      <c r="Y1010" s="21"/>
      <c r="Z1010" s="21"/>
      <c r="AA1010" s="21"/>
      <c r="AB1010" s="21"/>
      <c r="AC1010" s="21"/>
      <c r="AD1010" s="21"/>
      <c r="AE1010" s="21"/>
      <c r="AF1010" s="21"/>
      <c r="AG1010" s="21"/>
      <c r="AH1010" s="21"/>
      <c r="AI1010" s="21"/>
    </row>
    <row r="1011" spans="1:35">
      <c r="A1011" s="41" t="s">
        <v>109</v>
      </c>
      <c r="B1011" s="41">
        <v>2023</v>
      </c>
      <c r="C1011" s="39" t="s">
        <v>642</v>
      </c>
      <c r="D1011" s="44" t="s">
        <v>151</v>
      </c>
      <c r="E1011" s="345" t="s">
        <v>1652</v>
      </c>
      <c r="F1011" s="55" t="s">
        <v>1653</v>
      </c>
      <c r="G1011" s="41" t="s">
        <v>299</v>
      </c>
      <c r="H1011" s="44" t="s">
        <v>14</v>
      </c>
      <c r="I1011" s="39" t="s">
        <v>473</v>
      </c>
      <c r="J1011" s="39" t="s">
        <v>197</v>
      </c>
      <c r="K1011" s="58" t="s">
        <v>747</v>
      </c>
      <c r="L1011" s="44" t="s">
        <v>1871</v>
      </c>
      <c r="M1011" s="44" t="s">
        <v>1872</v>
      </c>
      <c r="N1011" s="44" t="s">
        <v>859</v>
      </c>
      <c r="O1011" s="41" t="s">
        <v>2032</v>
      </c>
      <c r="P1011" s="151">
        <v>396</v>
      </c>
      <c r="Q1011" s="151">
        <v>55</v>
      </c>
      <c r="R1011" s="158" t="str">
        <f t="shared" si="38"/>
        <v>N/A</v>
      </c>
      <c r="S1011" s="106" t="str">
        <f t="shared" si="39"/>
        <v>N/A</v>
      </c>
      <c r="T1011" s="160"/>
      <c r="U1011" s="21"/>
      <c r="V1011" s="21"/>
      <c r="W1011" s="21"/>
      <c r="X1011" s="21"/>
      <c r="Y1011" s="21"/>
      <c r="Z1011" s="21"/>
      <c r="AA1011" s="21"/>
      <c r="AB1011" s="21"/>
      <c r="AC1011" s="21"/>
      <c r="AD1011" s="21"/>
      <c r="AE1011" s="21"/>
      <c r="AF1011" s="21"/>
      <c r="AG1011" s="21"/>
      <c r="AH1011" s="21"/>
      <c r="AI1011" s="21"/>
    </row>
    <row r="1012" spans="1:35">
      <c r="A1012" s="41" t="s">
        <v>109</v>
      </c>
      <c r="B1012" s="41">
        <v>2023</v>
      </c>
      <c r="C1012" s="39" t="s">
        <v>642</v>
      </c>
      <c r="D1012" s="44" t="s">
        <v>151</v>
      </c>
      <c r="E1012" s="345" t="s">
        <v>1652</v>
      </c>
      <c r="F1012" s="55" t="s">
        <v>1653</v>
      </c>
      <c r="G1012" s="41" t="s">
        <v>1874</v>
      </c>
      <c r="H1012" s="44" t="s">
        <v>14</v>
      </c>
      <c r="I1012" s="39" t="s">
        <v>473</v>
      </c>
      <c r="J1012" s="39" t="s">
        <v>197</v>
      </c>
      <c r="K1012" s="39" t="s">
        <v>747</v>
      </c>
      <c r="L1012" s="44" t="s">
        <v>1871</v>
      </c>
      <c r="M1012" s="44" t="s">
        <v>1872</v>
      </c>
      <c r="N1012" s="44" t="s">
        <v>859</v>
      </c>
      <c r="O1012" s="41" t="s">
        <v>2033</v>
      </c>
      <c r="P1012" s="151">
        <v>483</v>
      </c>
      <c r="Q1012" s="151">
        <v>42</v>
      </c>
      <c r="R1012" s="158" t="str">
        <f t="shared" si="38"/>
        <v>N/A</v>
      </c>
      <c r="S1012" s="106" t="str">
        <f t="shared" si="39"/>
        <v>N/A</v>
      </c>
      <c r="T1012" s="160"/>
      <c r="U1012" s="21"/>
      <c r="V1012" s="21"/>
      <c r="W1012" s="21"/>
      <c r="X1012" s="21"/>
      <c r="Y1012" s="21"/>
      <c r="Z1012" s="21"/>
      <c r="AA1012" s="21"/>
      <c r="AB1012" s="21"/>
      <c r="AC1012" s="21"/>
      <c r="AD1012" s="21"/>
      <c r="AE1012" s="21"/>
      <c r="AF1012" s="21"/>
      <c r="AG1012" s="21"/>
      <c r="AH1012" s="21"/>
      <c r="AI1012" s="21"/>
    </row>
    <row r="1013" spans="1:35">
      <c r="A1013" s="41" t="s">
        <v>109</v>
      </c>
      <c r="B1013" s="41">
        <v>2023</v>
      </c>
      <c r="C1013" s="39" t="s">
        <v>642</v>
      </c>
      <c r="D1013" s="44" t="s">
        <v>151</v>
      </c>
      <c r="E1013" s="345" t="s">
        <v>1652</v>
      </c>
      <c r="F1013" s="55" t="s">
        <v>1653</v>
      </c>
      <c r="G1013" s="41" t="s">
        <v>301</v>
      </c>
      <c r="H1013" s="44" t="s">
        <v>14</v>
      </c>
      <c r="I1013" s="39" t="s">
        <v>473</v>
      </c>
      <c r="J1013" s="39" t="s">
        <v>197</v>
      </c>
      <c r="K1013" s="39" t="s">
        <v>747</v>
      </c>
      <c r="L1013" s="44" t="s">
        <v>1871</v>
      </c>
      <c r="M1013" s="44" t="s">
        <v>1872</v>
      </c>
      <c r="N1013" s="44" t="s">
        <v>859</v>
      </c>
      <c r="O1013" s="41" t="s">
        <v>2033</v>
      </c>
      <c r="P1013" s="151">
        <v>584</v>
      </c>
      <c r="Q1013" s="151">
        <v>42</v>
      </c>
      <c r="R1013" s="158" t="str">
        <f t="shared" si="38"/>
        <v>N/A</v>
      </c>
      <c r="S1013" s="106" t="str">
        <f t="shared" si="39"/>
        <v>N/A</v>
      </c>
      <c r="T1013" s="160"/>
      <c r="U1013" s="21"/>
      <c r="V1013" s="21"/>
      <c r="W1013" s="21"/>
      <c r="X1013" s="21"/>
      <c r="Y1013" s="21"/>
      <c r="Z1013" s="21"/>
      <c r="AA1013" s="21"/>
      <c r="AB1013" s="21"/>
      <c r="AC1013" s="21"/>
      <c r="AD1013" s="21"/>
      <c r="AE1013" s="21"/>
      <c r="AF1013" s="21"/>
      <c r="AG1013" s="21"/>
      <c r="AH1013" s="21"/>
      <c r="AI1013" s="21"/>
    </row>
    <row r="1014" spans="1:35">
      <c r="A1014" s="41" t="s">
        <v>109</v>
      </c>
      <c r="B1014" s="41">
        <v>2023</v>
      </c>
      <c r="C1014" s="39" t="s">
        <v>642</v>
      </c>
      <c r="D1014" s="44" t="s">
        <v>151</v>
      </c>
      <c r="E1014" s="345" t="s">
        <v>1652</v>
      </c>
      <c r="F1014" s="55" t="s">
        <v>1653</v>
      </c>
      <c r="G1014" s="41" t="s">
        <v>299</v>
      </c>
      <c r="H1014" s="44" t="s">
        <v>14</v>
      </c>
      <c r="I1014" s="39" t="s">
        <v>473</v>
      </c>
      <c r="J1014" s="39" t="s">
        <v>197</v>
      </c>
      <c r="K1014" s="39" t="s">
        <v>747</v>
      </c>
      <c r="L1014" s="44" t="s">
        <v>1871</v>
      </c>
      <c r="M1014" s="44" t="s">
        <v>1872</v>
      </c>
      <c r="N1014" s="44" t="s">
        <v>859</v>
      </c>
      <c r="O1014" s="41" t="s">
        <v>2033</v>
      </c>
      <c r="P1014" s="151">
        <v>483</v>
      </c>
      <c r="Q1014" s="151">
        <v>42</v>
      </c>
      <c r="R1014" s="158" t="str">
        <f t="shared" si="38"/>
        <v>N/A</v>
      </c>
      <c r="S1014" s="106" t="str">
        <f t="shared" si="39"/>
        <v>N/A</v>
      </c>
      <c r="T1014" s="160"/>
      <c r="U1014" s="21"/>
      <c r="V1014" s="21"/>
      <c r="W1014" s="21"/>
      <c r="X1014" s="21"/>
      <c r="Y1014" s="21"/>
      <c r="Z1014" s="21"/>
      <c r="AA1014" s="21"/>
      <c r="AB1014" s="21"/>
      <c r="AC1014" s="21"/>
      <c r="AD1014" s="21"/>
      <c r="AE1014" s="21"/>
      <c r="AF1014" s="21"/>
      <c r="AG1014" s="21"/>
      <c r="AH1014" s="21"/>
      <c r="AI1014" s="21"/>
    </row>
    <row r="1015" spans="1:35">
      <c r="A1015" s="41" t="s">
        <v>109</v>
      </c>
      <c r="B1015" s="41">
        <v>2023</v>
      </c>
      <c r="C1015" s="39" t="s">
        <v>642</v>
      </c>
      <c r="D1015" s="44" t="s">
        <v>151</v>
      </c>
      <c r="E1015" s="345" t="s">
        <v>1386</v>
      </c>
      <c r="F1015" s="55" t="s">
        <v>1659</v>
      </c>
      <c r="G1015" s="41" t="s">
        <v>301</v>
      </c>
      <c r="H1015" s="44" t="s">
        <v>14</v>
      </c>
      <c r="I1015" s="39" t="s">
        <v>473</v>
      </c>
      <c r="J1015" s="39" t="s">
        <v>197</v>
      </c>
      <c r="K1015" s="58" t="s">
        <v>747</v>
      </c>
      <c r="L1015" s="44" t="s">
        <v>1871</v>
      </c>
      <c r="M1015" s="44" t="s">
        <v>1872</v>
      </c>
      <c r="N1015" s="44" t="s">
        <v>859</v>
      </c>
      <c r="O1015" s="41" t="s">
        <v>2032</v>
      </c>
      <c r="P1015" s="151">
        <v>1531</v>
      </c>
      <c r="Q1015" s="151">
        <v>42</v>
      </c>
      <c r="R1015" s="158" t="str">
        <f t="shared" si="38"/>
        <v>N/A</v>
      </c>
      <c r="S1015" s="106" t="str">
        <f t="shared" si="39"/>
        <v>N/A</v>
      </c>
      <c r="T1015" s="160"/>
      <c r="U1015" s="21"/>
      <c r="V1015" s="21"/>
      <c r="W1015" s="21"/>
      <c r="X1015" s="21"/>
      <c r="Y1015" s="21"/>
      <c r="Z1015" s="21"/>
      <c r="AA1015" s="21"/>
      <c r="AB1015" s="21"/>
      <c r="AC1015" s="21"/>
      <c r="AD1015" s="21"/>
      <c r="AE1015" s="21"/>
      <c r="AF1015" s="21"/>
      <c r="AG1015" s="21"/>
      <c r="AH1015" s="21"/>
      <c r="AI1015" s="21"/>
    </row>
    <row r="1016" spans="1:35">
      <c r="A1016" s="41" t="s">
        <v>109</v>
      </c>
      <c r="B1016" s="41">
        <v>2023</v>
      </c>
      <c r="C1016" s="39" t="s">
        <v>642</v>
      </c>
      <c r="D1016" s="44" t="s">
        <v>151</v>
      </c>
      <c r="E1016" s="345" t="s">
        <v>1386</v>
      </c>
      <c r="F1016" s="55" t="s">
        <v>1659</v>
      </c>
      <c r="G1016" s="41" t="s">
        <v>299</v>
      </c>
      <c r="H1016" s="44" t="s">
        <v>14</v>
      </c>
      <c r="I1016" s="39" t="s">
        <v>473</v>
      </c>
      <c r="J1016" s="39" t="s">
        <v>197</v>
      </c>
      <c r="K1016" s="58" t="s">
        <v>747</v>
      </c>
      <c r="L1016" s="44" t="s">
        <v>1871</v>
      </c>
      <c r="M1016" s="44" t="s">
        <v>1872</v>
      </c>
      <c r="N1016" s="44" t="s">
        <v>859</v>
      </c>
      <c r="O1016" s="41" t="s">
        <v>2032</v>
      </c>
      <c r="P1016" s="151">
        <v>639</v>
      </c>
      <c r="Q1016" s="151">
        <v>37</v>
      </c>
      <c r="R1016" s="158" t="str">
        <f t="shared" si="38"/>
        <v>N/A</v>
      </c>
      <c r="S1016" s="106" t="str">
        <f t="shared" si="39"/>
        <v>N/A</v>
      </c>
      <c r="T1016" s="160"/>
      <c r="U1016" s="21"/>
      <c r="V1016" s="21"/>
      <c r="W1016" s="21"/>
      <c r="X1016" s="21"/>
      <c r="Y1016" s="21"/>
      <c r="Z1016" s="21"/>
      <c r="AA1016" s="21"/>
      <c r="AB1016" s="21"/>
      <c r="AC1016" s="21"/>
      <c r="AD1016" s="21"/>
      <c r="AE1016" s="21"/>
      <c r="AF1016" s="21"/>
      <c r="AG1016" s="21"/>
      <c r="AH1016" s="21"/>
      <c r="AI1016" s="21"/>
    </row>
    <row r="1017" spans="1:35">
      <c r="A1017" s="41" t="s">
        <v>109</v>
      </c>
      <c r="B1017" s="41">
        <v>2023</v>
      </c>
      <c r="C1017" s="39" t="s">
        <v>642</v>
      </c>
      <c r="D1017" s="44" t="s">
        <v>151</v>
      </c>
      <c r="E1017" s="345" t="s">
        <v>1386</v>
      </c>
      <c r="F1017" s="55" t="s">
        <v>1659</v>
      </c>
      <c r="G1017" s="41" t="s">
        <v>301</v>
      </c>
      <c r="H1017" s="44" t="s">
        <v>14</v>
      </c>
      <c r="I1017" s="39" t="s">
        <v>473</v>
      </c>
      <c r="J1017" s="39" t="s">
        <v>197</v>
      </c>
      <c r="K1017" s="58" t="s">
        <v>747</v>
      </c>
      <c r="L1017" s="44" t="s">
        <v>1871</v>
      </c>
      <c r="M1017" s="44" t="s">
        <v>1872</v>
      </c>
      <c r="N1017" s="44" t="s">
        <v>859</v>
      </c>
      <c r="O1017" s="41" t="s">
        <v>2033</v>
      </c>
      <c r="P1017" s="151">
        <v>3828</v>
      </c>
      <c r="Q1017" s="151">
        <v>57</v>
      </c>
      <c r="R1017" s="158" t="str">
        <f t="shared" si="38"/>
        <v>N/A</v>
      </c>
      <c r="S1017" s="106" t="str">
        <f t="shared" si="39"/>
        <v>N/A</v>
      </c>
      <c r="T1017" s="160"/>
      <c r="U1017" s="21"/>
      <c r="V1017" s="21"/>
      <c r="W1017" s="21"/>
      <c r="X1017" s="21"/>
      <c r="Y1017" s="21"/>
      <c r="Z1017" s="21"/>
      <c r="AA1017" s="21"/>
      <c r="AB1017" s="21"/>
      <c r="AC1017" s="21"/>
      <c r="AD1017" s="21"/>
      <c r="AE1017" s="21"/>
      <c r="AF1017" s="21"/>
      <c r="AG1017" s="21"/>
      <c r="AH1017" s="21"/>
      <c r="AI1017" s="21"/>
    </row>
    <row r="1018" spans="1:35">
      <c r="A1018" s="41" t="s">
        <v>109</v>
      </c>
      <c r="B1018" s="41">
        <v>2023</v>
      </c>
      <c r="C1018" s="39" t="s">
        <v>642</v>
      </c>
      <c r="D1018" s="44" t="s">
        <v>151</v>
      </c>
      <c r="E1018" s="345" t="s">
        <v>1386</v>
      </c>
      <c r="F1018" s="55" t="s">
        <v>1659</v>
      </c>
      <c r="G1018" s="41" t="s">
        <v>299</v>
      </c>
      <c r="H1018" s="44" t="s">
        <v>14</v>
      </c>
      <c r="I1018" s="39" t="s">
        <v>473</v>
      </c>
      <c r="J1018" s="39" t="s">
        <v>197</v>
      </c>
      <c r="K1018" s="58" t="s">
        <v>747</v>
      </c>
      <c r="L1018" s="44" t="s">
        <v>1871</v>
      </c>
      <c r="M1018" s="44" t="s">
        <v>1872</v>
      </c>
      <c r="N1018" s="44" t="s">
        <v>859</v>
      </c>
      <c r="O1018" s="41" t="s">
        <v>2033</v>
      </c>
      <c r="P1018" s="151">
        <v>978</v>
      </c>
      <c r="Q1018" s="151">
        <v>52</v>
      </c>
      <c r="R1018" s="158" t="str">
        <f t="shared" si="38"/>
        <v>N/A</v>
      </c>
      <c r="S1018" s="106" t="str">
        <f t="shared" si="39"/>
        <v>N/A</v>
      </c>
      <c r="T1018" s="160"/>
      <c r="U1018" s="21"/>
      <c r="V1018" s="21"/>
      <c r="W1018" s="21"/>
      <c r="X1018" s="21"/>
      <c r="Y1018" s="21"/>
      <c r="Z1018" s="21"/>
      <c r="AA1018" s="21"/>
      <c r="AB1018" s="21"/>
      <c r="AC1018" s="21"/>
      <c r="AD1018" s="21"/>
      <c r="AE1018" s="21"/>
      <c r="AF1018" s="21"/>
      <c r="AG1018" s="21"/>
      <c r="AH1018" s="21"/>
      <c r="AI1018" s="21"/>
    </row>
    <row r="1019" spans="1:35">
      <c r="A1019" s="41" t="s">
        <v>109</v>
      </c>
      <c r="B1019" s="41">
        <v>2023</v>
      </c>
      <c r="C1019" s="39" t="s">
        <v>642</v>
      </c>
      <c r="D1019" s="44" t="s">
        <v>151</v>
      </c>
      <c r="E1019" s="345" t="s">
        <v>1386</v>
      </c>
      <c r="F1019" s="55" t="s">
        <v>1659</v>
      </c>
      <c r="G1019" s="41" t="s">
        <v>301</v>
      </c>
      <c r="H1019" s="44" t="s">
        <v>14</v>
      </c>
      <c r="I1019" s="39" t="s">
        <v>473</v>
      </c>
      <c r="J1019" s="39" t="s">
        <v>197</v>
      </c>
      <c r="K1019" s="39" t="s">
        <v>743</v>
      </c>
      <c r="L1019" s="44" t="s">
        <v>1871</v>
      </c>
      <c r="M1019" s="44" t="s">
        <v>1872</v>
      </c>
      <c r="N1019" s="44" t="s">
        <v>859</v>
      </c>
      <c r="O1019" s="41"/>
      <c r="P1019" s="151">
        <v>2529</v>
      </c>
      <c r="Q1019" s="151">
        <v>63</v>
      </c>
      <c r="R1019" s="158" t="str">
        <f t="shared" si="38"/>
        <v>N/A</v>
      </c>
      <c r="S1019" s="106" t="str">
        <f t="shared" si="39"/>
        <v>N/A</v>
      </c>
      <c r="T1019" s="160"/>
      <c r="U1019" s="21"/>
      <c r="V1019" s="21"/>
      <c r="W1019" s="21"/>
      <c r="X1019" s="21"/>
      <c r="Y1019" s="21"/>
      <c r="Z1019" s="21"/>
      <c r="AA1019" s="21"/>
      <c r="AB1019" s="21"/>
      <c r="AC1019" s="21"/>
      <c r="AD1019" s="21"/>
      <c r="AE1019" s="21"/>
      <c r="AF1019" s="21"/>
      <c r="AG1019" s="21"/>
      <c r="AH1019" s="21"/>
      <c r="AI1019" s="21"/>
    </row>
    <row r="1020" spans="1:35">
      <c r="A1020" s="41" t="s">
        <v>109</v>
      </c>
      <c r="B1020" s="41">
        <v>2023</v>
      </c>
      <c r="C1020" s="39" t="s">
        <v>642</v>
      </c>
      <c r="D1020" s="44" t="s">
        <v>151</v>
      </c>
      <c r="E1020" s="345" t="s">
        <v>1386</v>
      </c>
      <c r="F1020" s="55" t="s">
        <v>1659</v>
      </c>
      <c r="G1020" s="41" t="s">
        <v>299</v>
      </c>
      <c r="H1020" s="44" t="s">
        <v>14</v>
      </c>
      <c r="I1020" s="39" t="s">
        <v>473</v>
      </c>
      <c r="J1020" s="39" t="s">
        <v>197</v>
      </c>
      <c r="K1020" s="39" t="s">
        <v>743</v>
      </c>
      <c r="L1020" s="44" t="s">
        <v>1871</v>
      </c>
      <c r="M1020" s="44" t="s">
        <v>1872</v>
      </c>
      <c r="N1020" s="44" t="s">
        <v>859</v>
      </c>
      <c r="O1020" s="41"/>
      <c r="P1020" s="151">
        <v>1550</v>
      </c>
      <c r="Q1020" s="151">
        <v>63</v>
      </c>
      <c r="R1020" s="158" t="str">
        <f t="shared" si="38"/>
        <v>N/A</v>
      </c>
      <c r="S1020" s="106" t="str">
        <f t="shared" si="39"/>
        <v>N/A</v>
      </c>
      <c r="T1020" s="160"/>
      <c r="U1020" s="21"/>
      <c r="V1020" s="21"/>
      <c r="W1020" s="21"/>
      <c r="X1020" s="21"/>
      <c r="Y1020" s="21"/>
      <c r="Z1020" s="21"/>
      <c r="AA1020" s="21"/>
      <c r="AB1020" s="21"/>
      <c r="AC1020" s="21"/>
      <c r="AD1020" s="21"/>
      <c r="AE1020" s="21"/>
      <c r="AF1020" s="21"/>
      <c r="AG1020" s="21"/>
      <c r="AH1020" s="21"/>
      <c r="AI1020" s="21"/>
    </row>
    <row r="1021" spans="1:35">
      <c r="A1021" s="41" t="s">
        <v>109</v>
      </c>
      <c r="B1021" s="41">
        <v>2023</v>
      </c>
      <c r="C1021" s="39" t="s">
        <v>642</v>
      </c>
      <c r="D1021" s="44" t="s">
        <v>151</v>
      </c>
      <c r="E1021" s="345" t="s">
        <v>1378</v>
      </c>
      <c r="F1021" s="55" t="s">
        <v>1655</v>
      </c>
      <c r="G1021" s="41" t="s">
        <v>1874</v>
      </c>
      <c r="H1021" s="44" t="s">
        <v>14</v>
      </c>
      <c r="I1021" s="39" t="s">
        <v>473</v>
      </c>
      <c r="J1021" s="39" t="s">
        <v>197</v>
      </c>
      <c r="K1021" s="58" t="s">
        <v>747</v>
      </c>
      <c r="L1021" s="44" t="s">
        <v>1871</v>
      </c>
      <c r="M1021" s="44" t="s">
        <v>1872</v>
      </c>
      <c r="N1021" s="44" t="s">
        <v>859</v>
      </c>
      <c r="O1021" s="41" t="s">
        <v>2032</v>
      </c>
      <c r="P1021" s="151">
        <v>610</v>
      </c>
      <c r="Q1021" s="151">
        <v>37</v>
      </c>
      <c r="R1021" s="158" t="str">
        <f t="shared" si="38"/>
        <v>N/A</v>
      </c>
      <c r="S1021" s="106" t="str">
        <f t="shared" si="39"/>
        <v>N/A</v>
      </c>
      <c r="T1021" s="160"/>
      <c r="U1021" s="21"/>
      <c r="V1021" s="21"/>
      <c r="W1021" s="21"/>
      <c r="X1021" s="21"/>
      <c r="Y1021" s="21"/>
      <c r="Z1021" s="21"/>
      <c r="AA1021" s="21"/>
      <c r="AB1021" s="21"/>
      <c r="AC1021" s="21"/>
      <c r="AD1021" s="21"/>
      <c r="AE1021" s="21"/>
      <c r="AF1021" s="21"/>
      <c r="AG1021" s="21"/>
      <c r="AH1021" s="21"/>
      <c r="AI1021" s="21"/>
    </row>
    <row r="1022" spans="1:35">
      <c r="A1022" s="41" t="s">
        <v>109</v>
      </c>
      <c r="B1022" s="41">
        <v>2023</v>
      </c>
      <c r="C1022" s="39" t="s">
        <v>642</v>
      </c>
      <c r="D1022" s="44" t="s">
        <v>151</v>
      </c>
      <c r="E1022" s="345" t="s">
        <v>1378</v>
      </c>
      <c r="F1022" s="55" t="s">
        <v>1655</v>
      </c>
      <c r="G1022" s="41" t="s">
        <v>301</v>
      </c>
      <c r="H1022" s="44" t="s">
        <v>14</v>
      </c>
      <c r="I1022" s="39" t="s">
        <v>473</v>
      </c>
      <c r="J1022" s="39" t="s">
        <v>197</v>
      </c>
      <c r="K1022" s="58" t="s">
        <v>747</v>
      </c>
      <c r="L1022" s="44" t="s">
        <v>1871</v>
      </c>
      <c r="M1022" s="44" t="s">
        <v>1872</v>
      </c>
      <c r="N1022" s="44" t="s">
        <v>859</v>
      </c>
      <c r="O1022" s="41" t="s">
        <v>2032</v>
      </c>
      <c r="P1022" s="151">
        <v>717</v>
      </c>
      <c r="Q1022" s="151">
        <v>40</v>
      </c>
      <c r="R1022" s="158" t="str">
        <f t="shared" si="38"/>
        <v>N/A</v>
      </c>
      <c r="S1022" s="106" t="str">
        <f t="shared" si="39"/>
        <v>N/A</v>
      </c>
      <c r="T1022" s="160"/>
      <c r="U1022" s="21"/>
      <c r="V1022" s="21"/>
      <c r="W1022" s="21"/>
      <c r="X1022" s="21"/>
      <c r="Y1022" s="21"/>
      <c r="Z1022" s="21"/>
      <c r="AA1022" s="21"/>
      <c r="AB1022" s="21"/>
      <c r="AC1022" s="21"/>
      <c r="AD1022" s="21"/>
      <c r="AE1022" s="21"/>
      <c r="AF1022" s="21"/>
      <c r="AG1022" s="21"/>
      <c r="AH1022" s="21"/>
      <c r="AI1022" s="21"/>
    </row>
    <row r="1023" spans="1:35">
      <c r="A1023" s="41" t="s">
        <v>109</v>
      </c>
      <c r="B1023" s="41">
        <v>2023</v>
      </c>
      <c r="C1023" s="39" t="s">
        <v>642</v>
      </c>
      <c r="D1023" s="44" t="s">
        <v>151</v>
      </c>
      <c r="E1023" s="345" t="s">
        <v>1378</v>
      </c>
      <c r="F1023" s="55" t="s">
        <v>1655</v>
      </c>
      <c r="G1023" s="41" t="s">
        <v>299</v>
      </c>
      <c r="H1023" s="44" t="s">
        <v>14</v>
      </c>
      <c r="I1023" s="39" t="s">
        <v>473</v>
      </c>
      <c r="J1023" s="39" t="s">
        <v>197</v>
      </c>
      <c r="K1023" s="58" t="s">
        <v>747</v>
      </c>
      <c r="L1023" s="44" t="s">
        <v>1871</v>
      </c>
      <c r="M1023" s="44" t="s">
        <v>1872</v>
      </c>
      <c r="N1023" s="44" t="s">
        <v>859</v>
      </c>
      <c r="O1023" s="41" t="s">
        <v>2032</v>
      </c>
      <c r="P1023" s="151">
        <v>610</v>
      </c>
      <c r="Q1023" s="151">
        <v>37</v>
      </c>
      <c r="R1023" s="158" t="str">
        <f t="shared" si="38"/>
        <v>N/A</v>
      </c>
      <c r="S1023" s="106" t="str">
        <f t="shared" si="39"/>
        <v>N/A</v>
      </c>
      <c r="T1023" s="160"/>
      <c r="U1023" s="21"/>
      <c r="V1023" s="21"/>
      <c r="W1023" s="21"/>
      <c r="X1023" s="21"/>
      <c r="Y1023" s="21"/>
      <c r="Z1023" s="21"/>
      <c r="AA1023" s="21"/>
      <c r="AB1023" s="21"/>
      <c r="AC1023" s="21"/>
      <c r="AD1023" s="21"/>
      <c r="AE1023" s="21"/>
      <c r="AF1023" s="21"/>
      <c r="AG1023" s="21"/>
      <c r="AH1023" s="21"/>
      <c r="AI1023" s="21"/>
    </row>
    <row r="1024" spans="1:35">
      <c r="A1024" s="41" t="s">
        <v>109</v>
      </c>
      <c r="B1024" s="41">
        <v>2023</v>
      </c>
      <c r="C1024" s="39" t="s">
        <v>642</v>
      </c>
      <c r="D1024" s="44" t="s">
        <v>151</v>
      </c>
      <c r="E1024" s="345" t="s">
        <v>1378</v>
      </c>
      <c r="F1024" s="55" t="s">
        <v>1655</v>
      </c>
      <c r="G1024" s="41" t="s">
        <v>1874</v>
      </c>
      <c r="H1024" s="44" t="s">
        <v>14</v>
      </c>
      <c r="I1024" s="39" t="s">
        <v>473</v>
      </c>
      <c r="J1024" s="39" t="s">
        <v>197</v>
      </c>
      <c r="K1024" s="58" t="s">
        <v>747</v>
      </c>
      <c r="L1024" s="44" t="s">
        <v>1871</v>
      </c>
      <c r="M1024" s="44" t="s">
        <v>1872</v>
      </c>
      <c r="N1024" s="44" t="s">
        <v>859</v>
      </c>
      <c r="O1024" s="41" t="s">
        <v>2033</v>
      </c>
      <c r="P1024" s="151">
        <v>445</v>
      </c>
      <c r="Q1024" s="151">
        <v>36</v>
      </c>
      <c r="R1024" s="158" t="str">
        <f t="shared" si="38"/>
        <v>N/A</v>
      </c>
      <c r="S1024" s="106" t="str">
        <f t="shared" si="39"/>
        <v>N/A</v>
      </c>
      <c r="T1024" s="160"/>
      <c r="U1024" s="21"/>
      <c r="V1024" s="21"/>
      <c r="W1024" s="21"/>
      <c r="X1024" s="21"/>
      <c r="Y1024" s="21"/>
      <c r="Z1024" s="21"/>
      <c r="AA1024" s="21"/>
      <c r="AB1024" s="21"/>
      <c r="AC1024" s="21"/>
      <c r="AD1024" s="21"/>
      <c r="AE1024" s="21"/>
      <c r="AF1024" s="21"/>
      <c r="AG1024" s="21"/>
      <c r="AH1024" s="21"/>
      <c r="AI1024" s="21"/>
    </row>
    <row r="1025" spans="1:35">
      <c r="A1025" s="41" t="s">
        <v>109</v>
      </c>
      <c r="B1025" s="41">
        <v>2023</v>
      </c>
      <c r="C1025" s="39" t="s">
        <v>642</v>
      </c>
      <c r="D1025" s="44" t="s">
        <v>151</v>
      </c>
      <c r="E1025" s="345" t="s">
        <v>1378</v>
      </c>
      <c r="F1025" s="55" t="s">
        <v>1655</v>
      </c>
      <c r="G1025" s="41" t="s">
        <v>301</v>
      </c>
      <c r="H1025" s="44" t="s">
        <v>14</v>
      </c>
      <c r="I1025" s="39" t="s">
        <v>473</v>
      </c>
      <c r="J1025" s="39" t="s">
        <v>197</v>
      </c>
      <c r="K1025" s="58" t="s">
        <v>747</v>
      </c>
      <c r="L1025" s="44" t="s">
        <v>1871</v>
      </c>
      <c r="M1025" s="44" t="s">
        <v>1872</v>
      </c>
      <c r="N1025" s="44" t="s">
        <v>859</v>
      </c>
      <c r="O1025" s="41" t="s">
        <v>2033</v>
      </c>
      <c r="P1025" s="151">
        <v>445</v>
      </c>
      <c r="Q1025" s="151">
        <v>36</v>
      </c>
      <c r="R1025" s="158" t="str">
        <f t="shared" si="38"/>
        <v>N/A</v>
      </c>
      <c r="S1025" s="106" t="str">
        <f t="shared" si="39"/>
        <v>N/A</v>
      </c>
      <c r="T1025" s="160"/>
      <c r="U1025" s="21"/>
      <c r="V1025" s="21"/>
      <c r="W1025" s="21"/>
      <c r="X1025" s="21"/>
      <c r="Y1025" s="21"/>
      <c r="Z1025" s="21"/>
      <c r="AA1025" s="21"/>
      <c r="AB1025" s="21"/>
      <c r="AC1025" s="21"/>
      <c r="AD1025" s="21"/>
      <c r="AE1025" s="21"/>
      <c r="AF1025" s="21"/>
      <c r="AG1025" s="21"/>
      <c r="AH1025" s="21"/>
      <c r="AI1025" s="21"/>
    </row>
    <row r="1026" spans="1:35">
      <c r="A1026" s="41" t="s">
        <v>109</v>
      </c>
      <c r="B1026" s="41">
        <v>2023</v>
      </c>
      <c r="C1026" s="39" t="s">
        <v>642</v>
      </c>
      <c r="D1026" s="44" t="s">
        <v>151</v>
      </c>
      <c r="E1026" s="345" t="s">
        <v>1378</v>
      </c>
      <c r="F1026" s="55" t="s">
        <v>1655</v>
      </c>
      <c r="G1026" s="41" t="s">
        <v>299</v>
      </c>
      <c r="H1026" s="44" t="s">
        <v>14</v>
      </c>
      <c r="I1026" s="39" t="s">
        <v>473</v>
      </c>
      <c r="J1026" s="39" t="s">
        <v>197</v>
      </c>
      <c r="K1026" s="58" t="s">
        <v>747</v>
      </c>
      <c r="L1026" s="44" t="s">
        <v>1871</v>
      </c>
      <c r="M1026" s="44" t="s">
        <v>1872</v>
      </c>
      <c r="N1026" s="44" t="s">
        <v>859</v>
      </c>
      <c r="O1026" s="41" t="s">
        <v>2033</v>
      </c>
      <c r="P1026" s="151">
        <v>445</v>
      </c>
      <c r="Q1026" s="151">
        <v>36</v>
      </c>
      <c r="R1026" s="158" t="str">
        <f t="shared" si="38"/>
        <v>N/A</v>
      </c>
      <c r="S1026" s="106" t="str">
        <f t="shared" si="39"/>
        <v>N/A</v>
      </c>
      <c r="T1026" s="160"/>
      <c r="U1026" s="21"/>
      <c r="V1026" s="21"/>
      <c r="W1026" s="21"/>
      <c r="X1026" s="21"/>
      <c r="Y1026" s="21"/>
      <c r="Z1026" s="21"/>
      <c r="AA1026" s="21"/>
      <c r="AB1026" s="21"/>
      <c r="AC1026" s="21"/>
      <c r="AD1026" s="21"/>
      <c r="AE1026" s="21"/>
      <c r="AF1026" s="21"/>
      <c r="AG1026" s="21"/>
      <c r="AH1026" s="21"/>
      <c r="AI1026" s="21"/>
    </row>
    <row r="1027" spans="1:35">
      <c r="A1027" s="41" t="s">
        <v>109</v>
      </c>
      <c r="B1027" s="41">
        <v>2023</v>
      </c>
      <c r="C1027" s="39" t="s">
        <v>642</v>
      </c>
      <c r="D1027" s="44" t="s">
        <v>151</v>
      </c>
      <c r="E1027" s="345" t="s">
        <v>1378</v>
      </c>
      <c r="F1027" s="55" t="s">
        <v>1655</v>
      </c>
      <c r="G1027" s="41" t="s">
        <v>1874</v>
      </c>
      <c r="H1027" s="44" t="s">
        <v>14</v>
      </c>
      <c r="I1027" s="39" t="s">
        <v>473</v>
      </c>
      <c r="J1027" s="39" t="s">
        <v>197</v>
      </c>
      <c r="K1027" s="39" t="s">
        <v>743</v>
      </c>
      <c r="L1027" s="44" t="s">
        <v>1871</v>
      </c>
      <c r="M1027" s="44" t="s">
        <v>1872</v>
      </c>
      <c r="N1027" s="44" t="s">
        <v>859</v>
      </c>
      <c r="O1027" s="41"/>
      <c r="P1027" s="151">
        <v>357</v>
      </c>
      <c r="Q1027" s="151">
        <v>55</v>
      </c>
      <c r="R1027" s="158" t="str">
        <f t="shared" si="38"/>
        <v>N/A</v>
      </c>
      <c r="S1027" s="106" t="str">
        <f t="shared" si="39"/>
        <v>N/A</v>
      </c>
      <c r="T1027" s="160"/>
      <c r="U1027" s="21"/>
      <c r="V1027" s="21"/>
      <c r="W1027" s="21"/>
      <c r="X1027" s="21"/>
      <c r="Y1027" s="21"/>
      <c r="Z1027" s="21"/>
      <c r="AA1027" s="21"/>
      <c r="AB1027" s="21"/>
      <c r="AC1027" s="21"/>
      <c r="AD1027" s="21"/>
      <c r="AE1027" s="21"/>
      <c r="AF1027" s="21"/>
      <c r="AG1027" s="21"/>
      <c r="AH1027" s="21"/>
      <c r="AI1027" s="21"/>
    </row>
    <row r="1028" spans="1:35">
      <c r="A1028" s="41" t="s">
        <v>109</v>
      </c>
      <c r="B1028" s="41">
        <v>2023</v>
      </c>
      <c r="C1028" s="39" t="s">
        <v>642</v>
      </c>
      <c r="D1028" s="44" t="s">
        <v>151</v>
      </c>
      <c r="E1028" s="345" t="s">
        <v>1378</v>
      </c>
      <c r="F1028" s="55" t="s">
        <v>1655</v>
      </c>
      <c r="G1028" s="41" t="s">
        <v>301</v>
      </c>
      <c r="H1028" s="44" t="s">
        <v>14</v>
      </c>
      <c r="I1028" s="39" t="s">
        <v>473</v>
      </c>
      <c r="J1028" s="39" t="s">
        <v>197</v>
      </c>
      <c r="K1028" s="39" t="s">
        <v>743</v>
      </c>
      <c r="L1028" s="44" t="s">
        <v>1871</v>
      </c>
      <c r="M1028" s="44" t="s">
        <v>1872</v>
      </c>
      <c r="N1028" s="44" t="s">
        <v>859</v>
      </c>
      <c r="O1028" s="41"/>
      <c r="P1028" s="151">
        <v>426</v>
      </c>
      <c r="Q1028" s="151">
        <v>54</v>
      </c>
      <c r="R1028" s="158" t="str">
        <f t="shared" si="38"/>
        <v>N/A</v>
      </c>
      <c r="S1028" s="106" t="str">
        <f t="shared" si="39"/>
        <v>N/A</v>
      </c>
      <c r="T1028" s="160"/>
      <c r="U1028" s="21"/>
      <c r="V1028" s="21"/>
      <c r="W1028" s="21"/>
      <c r="X1028" s="21"/>
      <c r="Y1028" s="21"/>
      <c r="Z1028" s="21"/>
      <c r="AA1028" s="21"/>
      <c r="AB1028" s="21"/>
      <c r="AC1028" s="21"/>
      <c r="AD1028" s="21"/>
      <c r="AE1028" s="21"/>
      <c r="AF1028" s="21"/>
      <c r="AG1028" s="21"/>
      <c r="AH1028" s="21"/>
      <c r="AI1028" s="21"/>
    </row>
    <row r="1029" spans="1:35">
      <c r="A1029" s="41" t="s">
        <v>109</v>
      </c>
      <c r="B1029" s="41">
        <v>2023</v>
      </c>
      <c r="C1029" s="39" t="s">
        <v>642</v>
      </c>
      <c r="D1029" s="44" t="s">
        <v>151</v>
      </c>
      <c r="E1029" s="345" t="s">
        <v>1378</v>
      </c>
      <c r="F1029" s="55" t="s">
        <v>1655</v>
      </c>
      <c r="G1029" s="41" t="s">
        <v>299</v>
      </c>
      <c r="H1029" s="44" t="s">
        <v>14</v>
      </c>
      <c r="I1029" s="39" t="s">
        <v>473</v>
      </c>
      <c r="J1029" s="39" t="s">
        <v>197</v>
      </c>
      <c r="K1029" s="39" t="s">
        <v>743</v>
      </c>
      <c r="L1029" s="44" t="s">
        <v>1871</v>
      </c>
      <c r="M1029" s="44" t="s">
        <v>1872</v>
      </c>
      <c r="N1029" s="44" t="s">
        <v>859</v>
      </c>
      <c r="O1029" s="41"/>
      <c r="P1029" s="151">
        <v>357</v>
      </c>
      <c r="Q1029" s="151">
        <v>55</v>
      </c>
      <c r="R1029" s="158" t="str">
        <f t="shared" si="38"/>
        <v>N/A</v>
      </c>
      <c r="S1029" s="106" t="str">
        <f t="shared" si="39"/>
        <v>N/A</v>
      </c>
      <c r="T1029" s="160"/>
      <c r="U1029" s="21"/>
      <c r="V1029" s="21"/>
      <c r="W1029" s="21"/>
      <c r="X1029" s="21"/>
      <c r="Y1029" s="21"/>
      <c r="Z1029" s="21"/>
      <c r="AA1029" s="21"/>
      <c r="AB1029" s="21"/>
      <c r="AC1029" s="21"/>
      <c r="AD1029" s="21"/>
      <c r="AE1029" s="21"/>
      <c r="AF1029" s="21"/>
      <c r="AG1029" s="21"/>
      <c r="AH1029" s="21"/>
      <c r="AI1029" s="21"/>
    </row>
    <row r="1030" spans="1:35">
      <c r="A1030" s="52" t="s">
        <v>109</v>
      </c>
      <c r="B1030" s="41">
        <v>2023</v>
      </c>
      <c r="C1030" s="39" t="s">
        <v>642</v>
      </c>
      <c r="D1030" s="46" t="s">
        <v>151</v>
      </c>
      <c r="E1030" s="492" t="s">
        <v>1319</v>
      </c>
      <c r="F1030" s="52" t="s">
        <v>1663</v>
      </c>
      <c r="G1030" s="52" t="s">
        <v>297</v>
      </c>
      <c r="H1030" s="46" t="s">
        <v>14</v>
      </c>
      <c r="I1030" s="281" t="s">
        <v>473</v>
      </c>
      <c r="J1030" s="281" t="s">
        <v>189</v>
      </c>
      <c r="K1030" s="281" t="s">
        <v>1870</v>
      </c>
      <c r="L1030" s="46" t="s">
        <v>1871</v>
      </c>
      <c r="M1030" s="44" t="s">
        <v>1872</v>
      </c>
      <c r="N1030" s="46" t="s">
        <v>859</v>
      </c>
      <c r="O1030" s="52"/>
      <c r="P1030" s="151">
        <v>291</v>
      </c>
      <c r="Q1030" s="151">
        <v>4</v>
      </c>
      <c r="R1030" s="158" t="str">
        <f t="shared" si="38"/>
        <v>N/A</v>
      </c>
      <c r="S1030" s="106" t="str">
        <f t="shared" si="39"/>
        <v>N/A</v>
      </c>
      <c r="T1030" s="160" t="s">
        <v>2034</v>
      </c>
      <c r="U1030" s="21"/>
      <c r="V1030" s="21"/>
      <c r="W1030" s="21"/>
      <c r="X1030" s="21"/>
      <c r="Y1030" s="21"/>
      <c r="Z1030" s="21"/>
      <c r="AA1030" s="21"/>
      <c r="AB1030" s="21"/>
      <c r="AC1030" s="21"/>
      <c r="AD1030" s="21"/>
      <c r="AE1030" s="21"/>
      <c r="AF1030" s="21"/>
      <c r="AG1030" s="21"/>
      <c r="AH1030" s="21"/>
      <c r="AI1030" s="21"/>
    </row>
    <row r="1031" spans="1:35">
      <c r="A1031" s="41" t="s">
        <v>109</v>
      </c>
      <c r="B1031" s="41">
        <v>2023</v>
      </c>
      <c r="C1031" s="39" t="s">
        <v>642</v>
      </c>
      <c r="D1031" s="44" t="s">
        <v>151</v>
      </c>
      <c r="E1031" s="65" t="s">
        <v>1319</v>
      </c>
      <c r="F1031" s="41" t="s">
        <v>1663</v>
      </c>
      <c r="G1031" s="41" t="s">
        <v>1874</v>
      </c>
      <c r="H1031" s="44" t="s">
        <v>14</v>
      </c>
      <c r="I1031" s="39" t="s">
        <v>473</v>
      </c>
      <c r="J1031" s="39" t="s">
        <v>189</v>
      </c>
      <c r="K1031" s="39" t="s">
        <v>1870</v>
      </c>
      <c r="L1031" s="44" t="s">
        <v>1871</v>
      </c>
      <c r="M1031" s="44" t="s">
        <v>1872</v>
      </c>
      <c r="N1031" s="44" t="s">
        <v>859</v>
      </c>
      <c r="O1031" s="41"/>
      <c r="P1031" s="151">
        <v>758</v>
      </c>
      <c r="Q1031" s="151">
        <v>4</v>
      </c>
      <c r="R1031" s="158" t="str">
        <f t="shared" si="38"/>
        <v>N/A</v>
      </c>
      <c r="S1031" s="106" t="str">
        <f t="shared" si="39"/>
        <v>N/A</v>
      </c>
      <c r="T1031" s="160" t="s">
        <v>2035</v>
      </c>
      <c r="U1031" s="21"/>
      <c r="V1031" s="21"/>
      <c r="W1031" s="21"/>
      <c r="X1031" s="21"/>
      <c r="Y1031" s="21"/>
      <c r="Z1031" s="21"/>
      <c r="AA1031" s="21"/>
      <c r="AB1031" s="21"/>
      <c r="AC1031" s="21"/>
      <c r="AD1031" s="21"/>
      <c r="AE1031" s="21"/>
      <c r="AF1031" s="21"/>
      <c r="AG1031" s="21"/>
      <c r="AH1031" s="21"/>
      <c r="AI1031" s="21"/>
    </row>
    <row r="1032" spans="1:35">
      <c r="A1032" s="41" t="s">
        <v>109</v>
      </c>
      <c r="B1032" s="41">
        <v>2023</v>
      </c>
      <c r="C1032" s="39" t="s">
        <v>642</v>
      </c>
      <c r="D1032" s="44" t="s">
        <v>151</v>
      </c>
      <c r="E1032" s="65" t="s">
        <v>1319</v>
      </c>
      <c r="F1032" s="41" t="s">
        <v>1663</v>
      </c>
      <c r="G1032" s="41" t="s">
        <v>301</v>
      </c>
      <c r="H1032" s="44" t="s">
        <v>14</v>
      </c>
      <c r="I1032" s="39" t="s">
        <v>473</v>
      </c>
      <c r="J1032" s="39" t="s">
        <v>189</v>
      </c>
      <c r="K1032" s="39" t="s">
        <v>1870</v>
      </c>
      <c r="L1032" s="44" t="s">
        <v>1871</v>
      </c>
      <c r="M1032" s="44" t="s">
        <v>1872</v>
      </c>
      <c r="N1032" s="44" t="s">
        <v>859</v>
      </c>
      <c r="O1032" s="41"/>
      <c r="P1032" s="151">
        <v>1479</v>
      </c>
      <c r="Q1032" s="151">
        <v>3</v>
      </c>
      <c r="R1032" s="158" t="str">
        <f t="shared" ref="R1032:R1095" si="40">IF(M1032="N/A","N/A", P1032/M1032*100)</f>
        <v>N/A</v>
      </c>
      <c r="S1032" s="106" t="str">
        <f t="shared" ref="S1032:S1095" si="41">IF(M1032="N/A","N/A",IF(OR(R1032&lt;90,R1032&gt;150),"X",""))</f>
        <v>N/A</v>
      </c>
      <c r="T1032" s="160" t="s">
        <v>2036</v>
      </c>
      <c r="U1032" s="21"/>
      <c r="V1032" s="21"/>
      <c r="W1032" s="21"/>
      <c r="X1032" s="21"/>
      <c r="Y1032" s="21"/>
      <c r="Z1032" s="21"/>
      <c r="AA1032" s="21"/>
      <c r="AB1032" s="21"/>
      <c r="AC1032" s="21"/>
      <c r="AD1032" s="21"/>
      <c r="AE1032" s="21"/>
      <c r="AF1032" s="21"/>
      <c r="AG1032" s="21"/>
      <c r="AH1032" s="21"/>
      <c r="AI1032" s="21"/>
    </row>
    <row r="1033" spans="1:35">
      <c r="A1033" s="41" t="s">
        <v>109</v>
      </c>
      <c r="B1033" s="41">
        <v>2023</v>
      </c>
      <c r="C1033" s="39" t="s">
        <v>642</v>
      </c>
      <c r="D1033" s="44" t="s">
        <v>151</v>
      </c>
      <c r="E1033" s="65" t="s">
        <v>1319</v>
      </c>
      <c r="F1033" s="41" t="s">
        <v>1663</v>
      </c>
      <c r="G1033" s="41" t="s">
        <v>299</v>
      </c>
      <c r="H1033" s="44" t="s">
        <v>14</v>
      </c>
      <c r="I1033" s="39" t="s">
        <v>473</v>
      </c>
      <c r="J1033" s="39" t="s">
        <v>189</v>
      </c>
      <c r="K1033" s="39" t="s">
        <v>1870</v>
      </c>
      <c r="L1033" s="44" t="s">
        <v>1871</v>
      </c>
      <c r="M1033" s="44" t="s">
        <v>1872</v>
      </c>
      <c r="N1033" s="44" t="s">
        <v>859</v>
      </c>
      <c r="O1033" s="41"/>
      <c r="P1033" s="151">
        <v>758</v>
      </c>
      <c r="Q1033" s="151">
        <v>4</v>
      </c>
      <c r="R1033" s="158" t="str">
        <f t="shared" si="40"/>
        <v>N/A</v>
      </c>
      <c r="S1033" s="106" t="str">
        <f t="shared" si="41"/>
        <v>N/A</v>
      </c>
      <c r="T1033" s="160" t="s">
        <v>2035</v>
      </c>
      <c r="U1033" s="21"/>
      <c r="V1033" s="21"/>
      <c r="W1033" s="21"/>
      <c r="X1033" s="21"/>
      <c r="Y1033" s="21"/>
      <c r="Z1033" s="21"/>
      <c r="AA1033" s="21"/>
      <c r="AB1033" s="21"/>
      <c r="AC1033" s="21"/>
      <c r="AD1033" s="21"/>
      <c r="AE1033" s="21"/>
      <c r="AF1033" s="21"/>
      <c r="AG1033" s="21"/>
      <c r="AH1033" s="21"/>
      <c r="AI1033" s="21"/>
    </row>
    <row r="1034" spans="1:35">
      <c r="A1034" s="52" t="s">
        <v>109</v>
      </c>
      <c r="B1034" s="41">
        <v>2023</v>
      </c>
      <c r="C1034" s="39" t="s">
        <v>642</v>
      </c>
      <c r="D1034" s="46" t="s">
        <v>151</v>
      </c>
      <c r="E1034" s="493" t="s">
        <v>2037</v>
      </c>
      <c r="F1034" s="494" t="s">
        <v>1665</v>
      </c>
      <c r="G1034" s="52" t="s">
        <v>297</v>
      </c>
      <c r="H1034" s="46" t="s">
        <v>14</v>
      </c>
      <c r="I1034" s="281" t="s">
        <v>473</v>
      </c>
      <c r="J1034" s="281" t="s">
        <v>197</v>
      </c>
      <c r="K1034" s="495" t="s">
        <v>747</v>
      </c>
      <c r="L1034" s="46" t="s">
        <v>1871</v>
      </c>
      <c r="M1034" s="44" t="s">
        <v>1872</v>
      </c>
      <c r="N1034" s="46" t="s">
        <v>859</v>
      </c>
      <c r="O1034" s="52" t="s">
        <v>2032</v>
      </c>
      <c r="P1034" s="151">
        <v>317</v>
      </c>
      <c r="Q1034" s="151">
        <v>28</v>
      </c>
      <c r="R1034" s="158" t="str">
        <f t="shared" si="40"/>
        <v>N/A</v>
      </c>
      <c r="S1034" s="106" t="str">
        <f t="shared" si="41"/>
        <v>N/A</v>
      </c>
      <c r="T1034" s="160"/>
      <c r="U1034" s="21"/>
      <c r="V1034" s="21"/>
      <c r="W1034" s="21"/>
      <c r="X1034" s="21"/>
      <c r="Y1034" s="21"/>
      <c r="Z1034" s="21"/>
      <c r="AA1034" s="21"/>
      <c r="AB1034" s="21"/>
      <c r="AC1034" s="21"/>
      <c r="AD1034" s="21"/>
      <c r="AE1034" s="21"/>
      <c r="AF1034" s="21"/>
      <c r="AG1034" s="21"/>
      <c r="AH1034" s="21"/>
      <c r="AI1034" s="21"/>
    </row>
    <row r="1035" spans="1:35">
      <c r="A1035" s="41" t="s">
        <v>109</v>
      </c>
      <c r="B1035" s="41">
        <v>2023</v>
      </c>
      <c r="C1035" s="39" t="s">
        <v>642</v>
      </c>
      <c r="D1035" s="44" t="s">
        <v>151</v>
      </c>
      <c r="E1035" s="345" t="s">
        <v>2037</v>
      </c>
      <c r="F1035" s="55" t="s">
        <v>1665</v>
      </c>
      <c r="G1035" s="41" t="s">
        <v>1874</v>
      </c>
      <c r="H1035" s="44" t="s">
        <v>14</v>
      </c>
      <c r="I1035" s="39" t="s">
        <v>473</v>
      </c>
      <c r="J1035" s="39" t="s">
        <v>197</v>
      </c>
      <c r="K1035" s="58" t="s">
        <v>747</v>
      </c>
      <c r="L1035" s="44" t="s">
        <v>1871</v>
      </c>
      <c r="M1035" s="44" t="s">
        <v>1872</v>
      </c>
      <c r="N1035" s="44" t="s">
        <v>859</v>
      </c>
      <c r="O1035" s="41" t="s">
        <v>2032</v>
      </c>
      <c r="P1035" s="151">
        <v>689</v>
      </c>
      <c r="Q1035" s="151">
        <v>33</v>
      </c>
      <c r="R1035" s="158" t="str">
        <f t="shared" si="40"/>
        <v>N/A</v>
      </c>
      <c r="S1035" s="106" t="str">
        <f t="shared" si="41"/>
        <v>N/A</v>
      </c>
      <c r="T1035" s="160"/>
      <c r="U1035" s="21"/>
      <c r="V1035" s="21"/>
      <c r="W1035" s="21"/>
      <c r="X1035" s="21"/>
      <c r="Y1035" s="21"/>
      <c r="Z1035" s="21"/>
      <c r="AA1035" s="21"/>
      <c r="AB1035" s="21"/>
      <c r="AC1035" s="21"/>
      <c r="AD1035" s="21"/>
      <c r="AE1035" s="21"/>
      <c r="AF1035" s="21"/>
      <c r="AG1035" s="21"/>
      <c r="AH1035" s="21"/>
      <c r="AI1035" s="21"/>
    </row>
    <row r="1036" spans="1:35">
      <c r="A1036" s="41" t="s">
        <v>109</v>
      </c>
      <c r="B1036" s="41">
        <v>2023</v>
      </c>
      <c r="C1036" s="39" t="s">
        <v>642</v>
      </c>
      <c r="D1036" s="44" t="s">
        <v>151</v>
      </c>
      <c r="E1036" s="345" t="s">
        <v>2037</v>
      </c>
      <c r="F1036" s="55" t="s">
        <v>1665</v>
      </c>
      <c r="G1036" s="41" t="s">
        <v>301</v>
      </c>
      <c r="H1036" s="44" t="s">
        <v>14</v>
      </c>
      <c r="I1036" s="39" t="s">
        <v>473</v>
      </c>
      <c r="J1036" s="39" t="s">
        <v>197</v>
      </c>
      <c r="K1036" s="58" t="s">
        <v>747</v>
      </c>
      <c r="L1036" s="44" t="s">
        <v>1871</v>
      </c>
      <c r="M1036" s="44" t="s">
        <v>1872</v>
      </c>
      <c r="N1036" s="44" t="s">
        <v>859</v>
      </c>
      <c r="O1036" s="41" t="s">
        <v>2032</v>
      </c>
      <c r="P1036" s="151">
        <v>1153</v>
      </c>
      <c r="Q1036" s="151">
        <v>33</v>
      </c>
      <c r="R1036" s="158" t="str">
        <f t="shared" si="40"/>
        <v>N/A</v>
      </c>
      <c r="S1036" s="106" t="str">
        <f t="shared" si="41"/>
        <v>N/A</v>
      </c>
      <c r="T1036" s="160"/>
      <c r="U1036" s="21"/>
      <c r="V1036" s="21"/>
      <c r="W1036" s="21"/>
      <c r="X1036" s="21"/>
      <c r="Y1036" s="21"/>
      <c r="Z1036" s="21"/>
      <c r="AA1036" s="21"/>
      <c r="AB1036" s="21"/>
      <c r="AC1036" s="21"/>
      <c r="AD1036" s="21"/>
      <c r="AE1036" s="21"/>
      <c r="AF1036" s="21"/>
      <c r="AG1036" s="21"/>
      <c r="AH1036" s="21"/>
      <c r="AI1036" s="21"/>
    </row>
    <row r="1037" spans="1:35">
      <c r="A1037" s="41" t="s">
        <v>109</v>
      </c>
      <c r="B1037" s="41">
        <v>2023</v>
      </c>
      <c r="C1037" s="39" t="s">
        <v>642</v>
      </c>
      <c r="D1037" s="44" t="s">
        <v>151</v>
      </c>
      <c r="E1037" s="345" t="s">
        <v>2037</v>
      </c>
      <c r="F1037" s="55" t="s">
        <v>1665</v>
      </c>
      <c r="G1037" s="41" t="s">
        <v>299</v>
      </c>
      <c r="H1037" s="44" t="s">
        <v>14</v>
      </c>
      <c r="I1037" s="39" t="s">
        <v>473</v>
      </c>
      <c r="J1037" s="39" t="s">
        <v>197</v>
      </c>
      <c r="K1037" s="58" t="s">
        <v>747</v>
      </c>
      <c r="L1037" s="44" t="s">
        <v>1871</v>
      </c>
      <c r="M1037" s="44" t="s">
        <v>1872</v>
      </c>
      <c r="N1037" s="44" t="s">
        <v>859</v>
      </c>
      <c r="O1037" s="41" t="s">
        <v>2032</v>
      </c>
      <c r="P1037" s="151">
        <v>726</v>
      </c>
      <c r="Q1037" s="151">
        <v>34</v>
      </c>
      <c r="R1037" s="158" t="str">
        <f t="shared" si="40"/>
        <v>N/A</v>
      </c>
      <c r="S1037" s="106" t="str">
        <f t="shared" si="41"/>
        <v>N/A</v>
      </c>
      <c r="T1037" s="160"/>
      <c r="U1037" s="21"/>
      <c r="V1037" s="21"/>
      <c r="W1037" s="21"/>
      <c r="X1037" s="21"/>
      <c r="Y1037" s="21"/>
      <c r="Z1037" s="21"/>
      <c r="AA1037" s="21"/>
      <c r="AB1037" s="21"/>
      <c r="AC1037" s="21"/>
      <c r="AD1037" s="21"/>
      <c r="AE1037" s="21"/>
      <c r="AF1037" s="21"/>
      <c r="AG1037" s="21"/>
      <c r="AH1037" s="21"/>
      <c r="AI1037" s="21"/>
    </row>
    <row r="1038" spans="1:35">
      <c r="A1038" s="52" t="s">
        <v>109</v>
      </c>
      <c r="B1038" s="41">
        <v>2023</v>
      </c>
      <c r="C1038" s="39" t="s">
        <v>642</v>
      </c>
      <c r="D1038" s="46" t="s">
        <v>151</v>
      </c>
      <c r="E1038" s="493" t="s">
        <v>2037</v>
      </c>
      <c r="F1038" s="494" t="s">
        <v>1837</v>
      </c>
      <c r="G1038" s="52" t="s">
        <v>297</v>
      </c>
      <c r="H1038" s="46" t="s">
        <v>14</v>
      </c>
      <c r="I1038" s="281" t="s">
        <v>473</v>
      </c>
      <c r="J1038" s="281" t="s">
        <v>197</v>
      </c>
      <c r="K1038" s="495" t="s">
        <v>747</v>
      </c>
      <c r="L1038" s="46" t="s">
        <v>1871</v>
      </c>
      <c r="M1038" s="44" t="s">
        <v>1872</v>
      </c>
      <c r="N1038" s="46" t="s">
        <v>859</v>
      </c>
      <c r="O1038" s="41" t="s">
        <v>2033</v>
      </c>
      <c r="P1038" s="151">
        <v>250</v>
      </c>
      <c r="Q1038" s="151">
        <v>25</v>
      </c>
      <c r="R1038" s="158" t="str">
        <f t="shared" si="40"/>
        <v>N/A</v>
      </c>
      <c r="S1038" s="106" t="str">
        <f t="shared" si="41"/>
        <v>N/A</v>
      </c>
      <c r="T1038" s="160"/>
      <c r="U1038" s="21"/>
      <c r="V1038" s="21"/>
      <c r="W1038" s="21"/>
      <c r="X1038" s="21"/>
      <c r="Y1038" s="21"/>
      <c r="Z1038" s="21"/>
      <c r="AA1038" s="21"/>
      <c r="AB1038" s="21"/>
      <c r="AC1038" s="21"/>
      <c r="AD1038" s="21"/>
      <c r="AE1038" s="21"/>
      <c r="AF1038" s="21"/>
      <c r="AG1038" s="21"/>
      <c r="AH1038" s="21"/>
      <c r="AI1038" s="21"/>
    </row>
    <row r="1039" spans="1:35">
      <c r="A1039" s="41" t="s">
        <v>109</v>
      </c>
      <c r="B1039" s="41">
        <v>2023</v>
      </c>
      <c r="C1039" s="39" t="s">
        <v>642</v>
      </c>
      <c r="D1039" s="44" t="s">
        <v>151</v>
      </c>
      <c r="E1039" s="345" t="s">
        <v>2037</v>
      </c>
      <c r="F1039" s="494" t="s">
        <v>1837</v>
      </c>
      <c r="G1039" s="41" t="s">
        <v>1874</v>
      </c>
      <c r="H1039" s="44" t="s">
        <v>14</v>
      </c>
      <c r="I1039" s="39" t="s">
        <v>473</v>
      </c>
      <c r="J1039" s="39" t="s">
        <v>197</v>
      </c>
      <c r="K1039" s="58" t="s">
        <v>747</v>
      </c>
      <c r="L1039" s="44" t="s">
        <v>1871</v>
      </c>
      <c r="M1039" s="44" t="s">
        <v>1872</v>
      </c>
      <c r="N1039" s="44" t="s">
        <v>859</v>
      </c>
      <c r="O1039" s="41" t="s">
        <v>2033</v>
      </c>
      <c r="P1039" s="151">
        <v>1019</v>
      </c>
      <c r="Q1039" s="151">
        <v>32</v>
      </c>
      <c r="R1039" s="158" t="str">
        <f t="shared" si="40"/>
        <v>N/A</v>
      </c>
      <c r="S1039" s="106" t="str">
        <f t="shared" si="41"/>
        <v>N/A</v>
      </c>
      <c r="T1039" s="160"/>
      <c r="U1039" s="21"/>
      <c r="V1039" s="21"/>
      <c r="W1039" s="21"/>
      <c r="X1039" s="21"/>
      <c r="Y1039" s="21"/>
      <c r="Z1039" s="21"/>
      <c r="AA1039" s="21"/>
      <c r="AB1039" s="21"/>
      <c r="AC1039" s="21"/>
      <c r="AD1039" s="21"/>
      <c r="AE1039" s="21"/>
      <c r="AF1039" s="21"/>
      <c r="AG1039" s="21"/>
      <c r="AH1039" s="21"/>
      <c r="AI1039" s="21"/>
    </row>
    <row r="1040" spans="1:35">
      <c r="A1040" s="41" t="s">
        <v>109</v>
      </c>
      <c r="B1040" s="41">
        <v>2023</v>
      </c>
      <c r="C1040" s="39" t="s">
        <v>642</v>
      </c>
      <c r="D1040" s="44" t="s">
        <v>151</v>
      </c>
      <c r="E1040" s="345" t="s">
        <v>2037</v>
      </c>
      <c r="F1040" s="494" t="s">
        <v>1837</v>
      </c>
      <c r="G1040" s="41" t="s">
        <v>301</v>
      </c>
      <c r="H1040" s="44" t="s">
        <v>14</v>
      </c>
      <c r="I1040" s="39" t="s">
        <v>473</v>
      </c>
      <c r="J1040" s="39" t="s">
        <v>197</v>
      </c>
      <c r="K1040" s="58" t="s">
        <v>747</v>
      </c>
      <c r="L1040" s="44" t="s">
        <v>1871</v>
      </c>
      <c r="M1040" s="44" t="s">
        <v>1872</v>
      </c>
      <c r="N1040" s="44" t="s">
        <v>859</v>
      </c>
      <c r="O1040" s="41" t="s">
        <v>2033</v>
      </c>
      <c r="P1040" s="151">
        <v>1406</v>
      </c>
      <c r="Q1040" s="151">
        <v>32</v>
      </c>
      <c r="R1040" s="158" t="str">
        <f t="shared" si="40"/>
        <v>N/A</v>
      </c>
      <c r="S1040" s="106" t="str">
        <f t="shared" si="41"/>
        <v>N/A</v>
      </c>
      <c r="T1040" s="160"/>
      <c r="U1040" s="21"/>
      <c r="V1040" s="21"/>
      <c r="W1040" s="21"/>
      <c r="X1040" s="21"/>
      <c r="Y1040" s="21"/>
      <c r="Z1040" s="21"/>
      <c r="AA1040" s="21"/>
      <c r="AB1040" s="21"/>
      <c r="AC1040" s="21"/>
      <c r="AD1040" s="21"/>
      <c r="AE1040" s="21"/>
      <c r="AF1040" s="21"/>
      <c r="AG1040" s="21"/>
      <c r="AH1040" s="21"/>
      <c r="AI1040" s="21"/>
    </row>
    <row r="1041" spans="1:35">
      <c r="A1041" s="41" t="s">
        <v>109</v>
      </c>
      <c r="B1041" s="41">
        <v>2023</v>
      </c>
      <c r="C1041" s="39" t="s">
        <v>642</v>
      </c>
      <c r="D1041" s="44" t="s">
        <v>151</v>
      </c>
      <c r="E1041" s="345" t="s">
        <v>2037</v>
      </c>
      <c r="F1041" s="494" t="s">
        <v>1837</v>
      </c>
      <c r="G1041" s="41" t="s">
        <v>299</v>
      </c>
      <c r="H1041" s="44" t="s">
        <v>14</v>
      </c>
      <c r="I1041" s="39" t="s">
        <v>473</v>
      </c>
      <c r="J1041" s="39" t="s">
        <v>197</v>
      </c>
      <c r="K1041" s="58" t="s">
        <v>747</v>
      </c>
      <c r="L1041" s="44" t="s">
        <v>1871</v>
      </c>
      <c r="M1041" s="44" t="s">
        <v>1872</v>
      </c>
      <c r="N1041" s="44" t="s">
        <v>859</v>
      </c>
      <c r="O1041" s="41" t="s">
        <v>2033</v>
      </c>
      <c r="P1041" s="151">
        <v>1019</v>
      </c>
      <c r="Q1041" s="151">
        <v>32</v>
      </c>
      <c r="R1041" s="158" t="str">
        <f t="shared" si="40"/>
        <v>N/A</v>
      </c>
      <c r="S1041" s="106" t="str">
        <f t="shared" si="41"/>
        <v>N/A</v>
      </c>
      <c r="T1041" s="160"/>
      <c r="U1041" s="21"/>
      <c r="V1041" s="21"/>
      <c r="W1041" s="21"/>
      <c r="X1041" s="21"/>
      <c r="Y1041" s="21"/>
      <c r="Z1041" s="21"/>
      <c r="AA1041" s="21"/>
      <c r="AB1041" s="21"/>
      <c r="AC1041" s="21"/>
      <c r="AD1041" s="21"/>
      <c r="AE1041" s="21"/>
      <c r="AF1041" s="21"/>
      <c r="AG1041" s="21"/>
      <c r="AH1041" s="21"/>
      <c r="AI1041" s="21"/>
    </row>
    <row r="1042" spans="1:35">
      <c r="A1042" s="52" t="s">
        <v>109</v>
      </c>
      <c r="B1042" s="41">
        <v>2023</v>
      </c>
      <c r="C1042" s="39" t="s">
        <v>642</v>
      </c>
      <c r="D1042" s="46" t="s">
        <v>151</v>
      </c>
      <c r="E1042" s="493" t="s">
        <v>2037</v>
      </c>
      <c r="F1042" s="494" t="s">
        <v>1663</v>
      </c>
      <c r="G1042" s="52" t="s">
        <v>297</v>
      </c>
      <c r="H1042" s="46" t="s">
        <v>14</v>
      </c>
      <c r="I1042" s="281" t="s">
        <v>473</v>
      </c>
      <c r="J1042" s="281" t="s">
        <v>197</v>
      </c>
      <c r="K1042" s="495" t="s">
        <v>743</v>
      </c>
      <c r="L1042" s="46" t="s">
        <v>1871</v>
      </c>
      <c r="M1042" s="44" t="s">
        <v>1872</v>
      </c>
      <c r="N1042" s="46" t="s">
        <v>859</v>
      </c>
      <c r="O1042" s="52"/>
      <c r="P1042" s="151">
        <v>1405</v>
      </c>
      <c r="Q1042" s="151">
        <v>102</v>
      </c>
      <c r="R1042" s="158" t="str">
        <f t="shared" si="40"/>
        <v>N/A</v>
      </c>
      <c r="S1042" s="106" t="str">
        <f t="shared" si="41"/>
        <v>N/A</v>
      </c>
      <c r="T1042" s="160"/>
      <c r="U1042" s="21"/>
      <c r="V1042" s="21"/>
      <c r="W1042" s="21"/>
      <c r="X1042" s="21"/>
      <c r="Y1042" s="21"/>
      <c r="Z1042" s="21"/>
      <c r="AA1042" s="21"/>
      <c r="AB1042" s="21"/>
      <c r="AC1042" s="21"/>
      <c r="AD1042" s="21"/>
      <c r="AE1042" s="21"/>
      <c r="AF1042" s="21"/>
      <c r="AG1042" s="21"/>
      <c r="AH1042" s="21"/>
      <c r="AI1042" s="21"/>
    </row>
    <row r="1043" spans="1:35">
      <c r="A1043" s="41" t="s">
        <v>109</v>
      </c>
      <c r="B1043" s="41">
        <v>2023</v>
      </c>
      <c r="C1043" s="39" t="s">
        <v>642</v>
      </c>
      <c r="D1043" s="44" t="s">
        <v>151</v>
      </c>
      <c r="E1043" s="345" t="s">
        <v>2037</v>
      </c>
      <c r="F1043" s="55" t="s">
        <v>1663</v>
      </c>
      <c r="G1043" s="41" t="s">
        <v>1874</v>
      </c>
      <c r="H1043" s="44" t="s">
        <v>14</v>
      </c>
      <c r="I1043" s="39" t="s">
        <v>473</v>
      </c>
      <c r="J1043" s="39" t="s">
        <v>197</v>
      </c>
      <c r="K1043" s="58" t="s">
        <v>743</v>
      </c>
      <c r="L1043" s="44" t="s">
        <v>1871</v>
      </c>
      <c r="M1043" s="44" t="s">
        <v>1872</v>
      </c>
      <c r="N1043" s="44" t="s">
        <v>859</v>
      </c>
      <c r="O1043" s="41"/>
      <c r="P1043" s="151">
        <v>1415</v>
      </c>
      <c r="Q1043" s="151">
        <v>102</v>
      </c>
      <c r="R1043" s="158" t="str">
        <f t="shared" si="40"/>
        <v>N/A</v>
      </c>
      <c r="S1043" s="106" t="str">
        <f t="shared" si="41"/>
        <v>N/A</v>
      </c>
      <c r="T1043" s="160"/>
      <c r="U1043" s="21"/>
      <c r="V1043" s="21"/>
      <c r="W1043" s="21"/>
      <c r="X1043" s="21"/>
      <c r="Y1043" s="21"/>
      <c r="Z1043" s="21"/>
      <c r="AA1043" s="21"/>
      <c r="AB1043" s="21"/>
      <c r="AC1043" s="21"/>
      <c r="AD1043" s="21"/>
      <c r="AE1043" s="21"/>
      <c r="AF1043" s="21"/>
      <c r="AG1043" s="21"/>
      <c r="AH1043" s="21"/>
      <c r="AI1043" s="21"/>
    </row>
    <row r="1044" spans="1:35">
      <c r="A1044" s="41" t="s">
        <v>109</v>
      </c>
      <c r="B1044" s="41">
        <v>2023</v>
      </c>
      <c r="C1044" s="39" t="s">
        <v>642</v>
      </c>
      <c r="D1044" s="44" t="s">
        <v>151</v>
      </c>
      <c r="E1044" s="345" t="s">
        <v>2037</v>
      </c>
      <c r="F1044" s="55" t="s">
        <v>1663</v>
      </c>
      <c r="G1044" s="41" t="s">
        <v>301</v>
      </c>
      <c r="H1044" s="44" t="s">
        <v>14</v>
      </c>
      <c r="I1044" s="39" t="s">
        <v>473</v>
      </c>
      <c r="J1044" s="39" t="s">
        <v>197</v>
      </c>
      <c r="K1044" s="58" t="s">
        <v>743</v>
      </c>
      <c r="L1044" s="44" t="s">
        <v>1871</v>
      </c>
      <c r="M1044" s="44" t="s">
        <v>1872</v>
      </c>
      <c r="N1044" s="44" t="s">
        <v>859</v>
      </c>
      <c r="O1044" s="41"/>
      <c r="P1044" s="151">
        <v>12244</v>
      </c>
      <c r="Q1044" s="151">
        <v>107</v>
      </c>
      <c r="R1044" s="158" t="str">
        <f t="shared" si="40"/>
        <v>N/A</v>
      </c>
      <c r="S1044" s="106" t="str">
        <f t="shared" si="41"/>
        <v>N/A</v>
      </c>
      <c r="T1044" s="160"/>
      <c r="U1044" s="21"/>
      <c r="V1044" s="21"/>
      <c r="W1044" s="21"/>
      <c r="X1044" s="21"/>
      <c r="Y1044" s="21"/>
      <c r="Z1044" s="21"/>
      <c r="AA1044" s="21"/>
      <c r="AB1044" s="21"/>
      <c r="AC1044" s="21"/>
      <c r="AD1044" s="21"/>
      <c r="AE1044" s="21"/>
      <c r="AF1044" s="21"/>
      <c r="AG1044" s="21"/>
      <c r="AH1044" s="21"/>
      <c r="AI1044" s="21"/>
    </row>
    <row r="1045" spans="1:35">
      <c r="A1045" s="41" t="s">
        <v>109</v>
      </c>
      <c r="B1045" s="41">
        <v>2023</v>
      </c>
      <c r="C1045" s="39" t="s">
        <v>642</v>
      </c>
      <c r="D1045" s="44" t="s">
        <v>151</v>
      </c>
      <c r="E1045" s="345" t="s">
        <v>2037</v>
      </c>
      <c r="F1045" s="55" t="s">
        <v>1663</v>
      </c>
      <c r="G1045" s="41" t="s">
        <v>299</v>
      </c>
      <c r="H1045" s="44" t="s">
        <v>14</v>
      </c>
      <c r="I1045" s="39" t="s">
        <v>473</v>
      </c>
      <c r="J1045" s="39" t="s">
        <v>197</v>
      </c>
      <c r="K1045" s="58" t="s">
        <v>743</v>
      </c>
      <c r="L1045" s="44" t="s">
        <v>1871</v>
      </c>
      <c r="M1045" s="44" t="s">
        <v>1872</v>
      </c>
      <c r="N1045" s="44" t="s">
        <v>859</v>
      </c>
      <c r="O1045" s="41"/>
      <c r="P1045" s="151">
        <v>1415</v>
      </c>
      <c r="Q1045" s="151">
        <v>102</v>
      </c>
      <c r="R1045" s="158" t="str">
        <f t="shared" si="40"/>
        <v>N/A</v>
      </c>
      <c r="S1045" s="106" t="str">
        <f t="shared" si="41"/>
        <v>N/A</v>
      </c>
      <c r="T1045" s="160"/>
      <c r="U1045" s="21"/>
      <c r="V1045" s="21"/>
      <c r="W1045" s="21"/>
      <c r="X1045" s="21"/>
      <c r="Y1045" s="21"/>
      <c r="Z1045" s="21"/>
      <c r="AA1045" s="21"/>
      <c r="AB1045" s="21"/>
      <c r="AC1045" s="21"/>
      <c r="AD1045" s="21"/>
      <c r="AE1045" s="21"/>
      <c r="AF1045" s="21"/>
      <c r="AG1045" s="21"/>
      <c r="AH1045" s="21"/>
      <c r="AI1045" s="21"/>
    </row>
    <row r="1046" spans="1:35">
      <c r="A1046" s="41" t="s">
        <v>109</v>
      </c>
      <c r="B1046" s="41">
        <v>2023</v>
      </c>
      <c r="C1046" s="39" t="s">
        <v>642</v>
      </c>
      <c r="D1046" s="44" t="s">
        <v>151</v>
      </c>
      <c r="E1046" s="345" t="s">
        <v>2038</v>
      </c>
      <c r="F1046" s="55" t="s">
        <v>1665</v>
      </c>
      <c r="G1046" s="41" t="s">
        <v>1874</v>
      </c>
      <c r="H1046" s="44" t="s">
        <v>14</v>
      </c>
      <c r="I1046" s="39" t="s">
        <v>473</v>
      </c>
      <c r="J1046" s="39" t="s">
        <v>197</v>
      </c>
      <c r="K1046" s="58" t="s">
        <v>747</v>
      </c>
      <c r="L1046" s="44" t="s">
        <v>1871</v>
      </c>
      <c r="M1046" s="44" t="s">
        <v>1872</v>
      </c>
      <c r="N1046" s="44" t="s">
        <v>859</v>
      </c>
      <c r="O1046" s="41" t="s">
        <v>2032</v>
      </c>
      <c r="P1046" s="151">
        <v>273</v>
      </c>
      <c r="Q1046" s="151">
        <v>50</v>
      </c>
      <c r="R1046" s="158" t="str">
        <f t="shared" si="40"/>
        <v>N/A</v>
      </c>
      <c r="S1046" s="106" t="str">
        <f t="shared" si="41"/>
        <v>N/A</v>
      </c>
      <c r="T1046" s="160"/>
      <c r="U1046" s="21"/>
      <c r="V1046" s="21"/>
      <c r="W1046" s="21"/>
      <c r="X1046" s="21"/>
      <c r="Y1046" s="21"/>
      <c r="Z1046" s="21"/>
      <c r="AA1046" s="21"/>
      <c r="AB1046" s="21"/>
      <c r="AC1046" s="21"/>
      <c r="AD1046" s="21"/>
      <c r="AE1046" s="21"/>
      <c r="AF1046" s="21"/>
      <c r="AG1046" s="21"/>
      <c r="AH1046" s="21"/>
      <c r="AI1046" s="21"/>
    </row>
    <row r="1047" spans="1:35">
      <c r="A1047" s="41" t="s">
        <v>109</v>
      </c>
      <c r="B1047" s="41">
        <v>2023</v>
      </c>
      <c r="C1047" s="39" t="s">
        <v>642</v>
      </c>
      <c r="D1047" s="44" t="s">
        <v>151</v>
      </c>
      <c r="E1047" s="345" t="s">
        <v>2038</v>
      </c>
      <c r="F1047" s="55" t="s">
        <v>1665</v>
      </c>
      <c r="G1047" s="41" t="s">
        <v>301</v>
      </c>
      <c r="H1047" s="44" t="s">
        <v>14</v>
      </c>
      <c r="I1047" s="39" t="s">
        <v>473</v>
      </c>
      <c r="J1047" s="39" t="s">
        <v>197</v>
      </c>
      <c r="K1047" s="58" t="s">
        <v>747</v>
      </c>
      <c r="L1047" s="44" t="s">
        <v>1871</v>
      </c>
      <c r="M1047" s="44" t="s">
        <v>1872</v>
      </c>
      <c r="N1047" s="44" t="s">
        <v>859</v>
      </c>
      <c r="O1047" s="41" t="s">
        <v>2032</v>
      </c>
      <c r="P1047" s="151">
        <v>312</v>
      </c>
      <c r="Q1047" s="151">
        <v>53</v>
      </c>
      <c r="R1047" s="158" t="str">
        <f t="shared" si="40"/>
        <v>N/A</v>
      </c>
      <c r="S1047" s="106" t="str">
        <f t="shared" si="41"/>
        <v>N/A</v>
      </c>
      <c r="T1047" s="160"/>
      <c r="U1047" s="21"/>
      <c r="V1047" s="21"/>
      <c r="W1047" s="21"/>
      <c r="X1047" s="21"/>
      <c r="Y1047" s="21"/>
      <c r="Z1047" s="21"/>
      <c r="AA1047" s="21"/>
      <c r="AB1047" s="21"/>
      <c r="AC1047" s="21"/>
      <c r="AD1047" s="21"/>
      <c r="AE1047" s="21"/>
      <c r="AF1047" s="21"/>
      <c r="AG1047" s="21"/>
      <c r="AH1047" s="21"/>
      <c r="AI1047" s="21"/>
    </row>
    <row r="1048" spans="1:35">
      <c r="A1048" s="41" t="s">
        <v>109</v>
      </c>
      <c r="B1048" s="41">
        <v>2023</v>
      </c>
      <c r="C1048" s="39" t="s">
        <v>642</v>
      </c>
      <c r="D1048" s="44" t="s">
        <v>151</v>
      </c>
      <c r="E1048" s="345" t="s">
        <v>2038</v>
      </c>
      <c r="F1048" s="55" t="s">
        <v>1665</v>
      </c>
      <c r="G1048" s="41" t="s">
        <v>299</v>
      </c>
      <c r="H1048" s="44" t="s">
        <v>14</v>
      </c>
      <c r="I1048" s="39" t="s">
        <v>473</v>
      </c>
      <c r="J1048" s="39" t="s">
        <v>197</v>
      </c>
      <c r="K1048" s="58" t="s">
        <v>747</v>
      </c>
      <c r="L1048" s="44" t="s">
        <v>1871</v>
      </c>
      <c r="M1048" s="44" t="s">
        <v>1872</v>
      </c>
      <c r="N1048" s="44" t="s">
        <v>859</v>
      </c>
      <c r="O1048" s="41" t="s">
        <v>2032</v>
      </c>
      <c r="P1048" s="151">
        <v>274</v>
      </c>
      <c r="Q1048" s="151">
        <v>51</v>
      </c>
      <c r="R1048" s="158" t="str">
        <f t="shared" si="40"/>
        <v>N/A</v>
      </c>
      <c r="S1048" s="106" t="str">
        <f t="shared" si="41"/>
        <v>N/A</v>
      </c>
      <c r="T1048" s="160"/>
      <c r="U1048" s="21"/>
      <c r="V1048" s="21"/>
      <c r="W1048" s="21"/>
      <c r="X1048" s="21"/>
      <c r="Y1048" s="21"/>
      <c r="Z1048" s="21"/>
      <c r="AA1048" s="21"/>
      <c r="AB1048" s="21"/>
      <c r="AC1048" s="21"/>
      <c r="AD1048" s="21"/>
      <c r="AE1048" s="21"/>
      <c r="AF1048" s="21"/>
      <c r="AG1048" s="21"/>
      <c r="AH1048" s="21"/>
      <c r="AI1048" s="21"/>
    </row>
    <row r="1049" spans="1:35">
      <c r="A1049" s="41" t="s">
        <v>109</v>
      </c>
      <c r="B1049" s="41">
        <v>2023</v>
      </c>
      <c r="C1049" s="39" t="s">
        <v>642</v>
      </c>
      <c r="D1049" s="44" t="s">
        <v>151</v>
      </c>
      <c r="E1049" s="345" t="s">
        <v>2038</v>
      </c>
      <c r="F1049" s="55" t="s">
        <v>1672</v>
      </c>
      <c r="G1049" s="41" t="s">
        <v>299</v>
      </c>
      <c r="H1049" s="44" t="s">
        <v>14</v>
      </c>
      <c r="I1049" s="39" t="s">
        <v>473</v>
      </c>
      <c r="J1049" s="39" t="s">
        <v>197</v>
      </c>
      <c r="K1049" s="39" t="s">
        <v>747</v>
      </c>
      <c r="L1049" s="44" t="s">
        <v>1871</v>
      </c>
      <c r="M1049" s="44" t="s">
        <v>1872</v>
      </c>
      <c r="N1049" s="44" t="s">
        <v>859</v>
      </c>
      <c r="O1049" s="41" t="s">
        <v>2033</v>
      </c>
      <c r="P1049" s="151">
        <v>226</v>
      </c>
      <c r="Q1049" s="151">
        <v>33</v>
      </c>
      <c r="R1049" s="158" t="str">
        <f t="shared" si="40"/>
        <v>N/A</v>
      </c>
      <c r="S1049" s="106" t="str">
        <f t="shared" si="41"/>
        <v>N/A</v>
      </c>
      <c r="T1049" s="160"/>
      <c r="U1049" s="21"/>
      <c r="V1049" s="21"/>
      <c r="W1049" s="21"/>
      <c r="X1049" s="21"/>
      <c r="Y1049" s="21"/>
      <c r="Z1049" s="21"/>
      <c r="AA1049" s="21"/>
      <c r="AB1049" s="21"/>
      <c r="AC1049" s="21"/>
      <c r="AD1049" s="21"/>
      <c r="AE1049" s="21"/>
      <c r="AF1049" s="21"/>
      <c r="AG1049" s="21"/>
      <c r="AH1049" s="21"/>
      <c r="AI1049" s="21"/>
    </row>
    <row r="1050" spans="1:35">
      <c r="A1050" s="41" t="s">
        <v>109</v>
      </c>
      <c r="B1050" s="41">
        <v>2023</v>
      </c>
      <c r="C1050" s="39" t="s">
        <v>642</v>
      </c>
      <c r="D1050" s="44" t="s">
        <v>151</v>
      </c>
      <c r="E1050" s="345" t="s">
        <v>2038</v>
      </c>
      <c r="F1050" s="55" t="s">
        <v>1672</v>
      </c>
      <c r="G1050" s="41" t="s">
        <v>1874</v>
      </c>
      <c r="H1050" s="44" t="s">
        <v>14</v>
      </c>
      <c r="I1050" s="39" t="s">
        <v>473</v>
      </c>
      <c r="J1050" s="39" t="s">
        <v>197</v>
      </c>
      <c r="K1050" s="39" t="s">
        <v>747</v>
      </c>
      <c r="L1050" s="44" t="s">
        <v>1871</v>
      </c>
      <c r="M1050" s="44" t="s">
        <v>1872</v>
      </c>
      <c r="N1050" s="44" t="s">
        <v>859</v>
      </c>
      <c r="O1050" s="41" t="s">
        <v>2033</v>
      </c>
      <c r="P1050" s="151">
        <v>226</v>
      </c>
      <c r="Q1050" s="151">
        <v>33</v>
      </c>
      <c r="R1050" s="158" t="str">
        <f t="shared" si="40"/>
        <v>N/A</v>
      </c>
      <c r="S1050" s="106" t="str">
        <f t="shared" si="41"/>
        <v>N/A</v>
      </c>
      <c r="T1050" s="160"/>
      <c r="U1050" s="21"/>
      <c r="V1050" s="21"/>
      <c r="W1050" s="21"/>
      <c r="X1050" s="21"/>
      <c r="Y1050" s="21"/>
      <c r="Z1050" s="21"/>
      <c r="AA1050" s="21"/>
      <c r="AB1050" s="21"/>
      <c r="AC1050" s="21"/>
      <c r="AD1050" s="21"/>
      <c r="AE1050" s="21"/>
      <c r="AF1050" s="21"/>
      <c r="AG1050" s="21"/>
      <c r="AH1050" s="21"/>
      <c r="AI1050" s="21"/>
    </row>
    <row r="1051" spans="1:35">
      <c r="A1051" s="41" t="s">
        <v>109</v>
      </c>
      <c r="B1051" s="41">
        <v>2023</v>
      </c>
      <c r="C1051" s="39" t="s">
        <v>642</v>
      </c>
      <c r="D1051" s="44" t="s">
        <v>151</v>
      </c>
      <c r="E1051" s="345" t="s">
        <v>2038</v>
      </c>
      <c r="F1051" s="55" t="s">
        <v>1672</v>
      </c>
      <c r="G1051" s="41" t="s">
        <v>301</v>
      </c>
      <c r="H1051" s="44" t="s">
        <v>14</v>
      </c>
      <c r="I1051" s="39" t="s">
        <v>473</v>
      </c>
      <c r="J1051" s="39" t="s">
        <v>197</v>
      </c>
      <c r="K1051" s="39" t="s">
        <v>747</v>
      </c>
      <c r="L1051" s="44" t="s">
        <v>1871</v>
      </c>
      <c r="M1051" s="44" t="s">
        <v>1872</v>
      </c>
      <c r="N1051" s="44" t="s">
        <v>859</v>
      </c>
      <c r="O1051" s="41" t="s">
        <v>2033</v>
      </c>
      <c r="P1051" s="151">
        <v>226</v>
      </c>
      <c r="Q1051" s="151">
        <v>33</v>
      </c>
      <c r="R1051" s="158" t="str">
        <f t="shared" si="40"/>
        <v>N/A</v>
      </c>
      <c r="S1051" s="106" t="str">
        <f t="shared" si="41"/>
        <v>N/A</v>
      </c>
      <c r="T1051" s="160"/>
      <c r="U1051" s="21"/>
      <c r="V1051" s="21"/>
      <c r="W1051" s="21"/>
      <c r="X1051" s="21"/>
      <c r="Y1051" s="21"/>
      <c r="Z1051" s="21"/>
      <c r="AA1051" s="21"/>
      <c r="AB1051" s="21"/>
      <c r="AC1051" s="21"/>
      <c r="AD1051" s="21"/>
      <c r="AE1051" s="21"/>
      <c r="AF1051" s="21"/>
      <c r="AG1051" s="21"/>
      <c r="AH1051" s="21"/>
      <c r="AI1051" s="21"/>
    </row>
    <row r="1052" spans="1:35">
      <c r="A1052" s="41" t="s">
        <v>109</v>
      </c>
      <c r="B1052" s="41">
        <v>2023</v>
      </c>
      <c r="C1052" s="39" t="s">
        <v>642</v>
      </c>
      <c r="D1052" s="44" t="s">
        <v>151</v>
      </c>
      <c r="E1052" s="345" t="s">
        <v>2039</v>
      </c>
      <c r="F1052" s="55" t="s">
        <v>1674</v>
      </c>
      <c r="G1052" s="41" t="s">
        <v>297</v>
      </c>
      <c r="H1052" s="44" t="s">
        <v>14</v>
      </c>
      <c r="I1052" s="39" t="s">
        <v>473</v>
      </c>
      <c r="J1052" s="39" t="s">
        <v>197</v>
      </c>
      <c r="K1052" s="58" t="s">
        <v>747</v>
      </c>
      <c r="L1052" s="44" t="s">
        <v>1871</v>
      </c>
      <c r="M1052" s="44" t="s">
        <v>1872</v>
      </c>
      <c r="N1052" s="44" t="s">
        <v>859</v>
      </c>
      <c r="O1052" s="41" t="s">
        <v>2032</v>
      </c>
      <c r="P1052" s="151">
        <v>472</v>
      </c>
      <c r="Q1052" s="151">
        <v>59</v>
      </c>
      <c r="R1052" s="158" t="str">
        <f t="shared" si="40"/>
        <v>N/A</v>
      </c>
      <c r="S1052" s="106" t="str">
        <f t="shared" si="41"/>
        <v>N/A</v>
      </c>
      <c r="T1052" s="160"/>
      <c r="U1052" s="21"/>
      <c r="V1052" s="21"/>
      <c r="W1052" s="21"/>
      <c r="X1052" s="21"/>
      <c r="Y1052" s="21"/>
      <c r="Z1052" s="21"/>
      <c r="AA1052" s="21"/>
      <c r="AB1052" s="21"/>
      <c r="AC1052" s="21"/>
      <c r="AD1052" s="21"/>
      <c r="AE1052" s="21"/>
      <c r="AF1052" s="21"/>
      <c r="AG1052" s="21"/>
      <c r="AH1052" s="21"/>
      <c r="AI1052" s="21"/>
    </row>
    <row r="1053" spans="1:35">
      <c r="A1053" s="41" t="s">
        <v>109</v>
      </c>
      <c r="B1053" s="41">
        <v>2023</v>
      </c>
      <c r="C1053" s="39" t="s">
        <v>642</v>
      </c>
      <c r="D1053" s="44" t="s">
        <v>151</v>
      </c>
      <c r="E1053" s="345" t="s">
        <v>2039</v>
      </c>
      <c r="F1053" s="55" t="s">
        <v>1674</v>
      </c>
      <c r="G1053" s="41" t="s">
        <v>1874</v>
      </c>
      <c r="H1053" s="44" t="s">
        <v>14</v>
      </c>
      <c r="I1053" s="39" t="s">
        <v>473</v>
      </c>
      <c r="J1053" s="39" t="s">
        <v>197</v>
      </c>
      <c r="K1053" s="58" t="s">
        <v>747</v>
      </c>
      <c r="L1053" s="44" t="s">
        <v>1871</v>
      </c>
      <c r="M1053" s="44" t="s">
        <v>1872</v>
      </c>
      <c r="N1053" s="44" t="s">
        <v>859</v>
      </c>
      <c r="O1053" s="41" t="s">
        <v>2032</v>
      </c>
      <c r="P1053" s="151">
        <v>966</v>
      </c>
      <c r="Q1053" s="151">
        <v>45</v>
      </c>
      <c r="R1053" s="158" t="str">
        <f t="shared" si="40"/>
        <v>N/A</v>
      </c>
      <c r="S1053" s="106" t="str">
        <f t="shared" si="41"/>
        <v>N/A</v>
      </c>
      <c r="T1053" s="160"/>
      <c r="U1053" s="21"/>
      <c r="V1053" s="21"/>
      <c r="W1053" s="21"/>
      <c r="X1053" s="21"/>
      <c r="Y1053" s="21"/>
      <c r="Z1053" s="21"/>
      <c r="AA1053" s="21"/>
      <c r="AB1053" s="21"/>
      <c r="AC1053" s="21"/>
      <c r="AD1053" s="21"/>
      <c r="AE1053" s="21"/>
      <c r="AF1053" s="21"/>
      <c r="AG1053" s="21"/>
      <c r="AH1053" s="21"/>
      <c r="AI1053" s="21"/>
    </row>
    <row r="1054" spans="1:35">
      <c r="A1054" s="41" t="s">
        <v>109</v>
      </c>
      <c r="B1054" s="41">
        <v>2023</v>
      </c>
      <c r="C1054" s="39" t="s">
        <v>642</v>
      </c>
      <c r="D1054" s="44" t="s">
        <v>151</v>
      </c>
      <c r="E1054" s="345" t="s">
        <v>2039</v>
      </c>
      <c r="F1054" s="55" t="s">
        <v>1674</v>
      </c>
      <c r="G1054" s="41" t="s">
        <v>301</v>
      </c>
      <c r="H1054" s="44" t="s">
        <v>14</v>
      </c>
      <c r="I1054" s="39" t="s">
        <v>473</v>
      </c>
      <c r="J1054" s="39" t="s">
        <v>197</v>
      </c>
      <c r="K1054" s="58" t="s">
        <v>747</v>
      </c>
      <c r="L1054" s="44" t="s">
        <v>1871</v>
      </c>
      <c r="M1054" s="44" t="s">
        <v>1872</v>
      </c>
      <c r="N1054" s="44" t="s">
        <v>859</v>
      </c>
      <c r="O1054" s="41" t="s">
        <v>2032</v>
      </c>
      <c r="P1054" s="151">
        <v>6912</v>
      </c>
      <c r="Q1054" s="151">
        <v>47</v>
      </c>
      <c r="R1054" s="158" t="str">
        <f t="shared" si="40"/>
        <v>N/A</v>
      </c>
      <c r="S1054" s="106" t="str">
        <f t="shared" si="41"/>
        <v>N/A</v>
      </c>
      <c r="T1054" s="160"/>
      <c r="U1054" s="21"/>
      <c r="V1054" s="21"/>
      <c r="W1054" s="21"/>
      <c r="X1054" s="21"/>
      <c r="Y1054" s="21"/>
      <c r="Z1054" s="21"/>
      <c r="AA1054" s="21"/>
      <c r="AB1054" s="21"/>
      <c r="AC1054" s="21"/>
      <c r="AD1054" s="21"/>
      <c r="AE1054" s="21"/>
      <c r="AF1054" s="21"/>
      <c r="AG1054" s="21"/>
      <c r="AH1054" s="21"/>
      <c r="AI1054" s="21"/>
    </row>
    <row r="1055" spans="1:35">
      <c r="A1055" s="41" t="s">
        <v>109</v>
      </c>
      <c r="B1055" s="41">
        <v>2023</v>
      </c>
      <c r="C1055" s="39" t="s">
        <v>642</v>
      </c>
      <c r="D1055" s="44" t="s">
        <v>151</v>
      </c>
      <c r="E1055" s="345" t="s">
        <v>2039</v>
      </c>
      <c r="F1055" s="55" t="s">
        <v>1674</v>
      </c>
      <c r="G1055" s="41" t="s">
        <v>299</v>
      </c>
      <c r="H1055" s="44" t="s">
        <v>14</v>
      </c>
      <c r="I1055" s="39" t="s">
        <v>473</v>
      </c>
      <c r="J1055" s="39" t="s">
        <v>197</v>
      </c>
      <c r="K1055" s="58" t="s">
        <v>747</v>
      </c>
      <c r="L1055" s="44" t="s">
        <v>1871</v>
      </c>
      <c r="M1055" s="44" t="s">
        <v>1872</v>
      </c>
      <c r="N1055" s="44" t="s">
        <v>859</v>
      </c>
      <c r="O1055" s="41" t="s">
        <v>2032</v>
      </c>
      <c r="P1055" s="151">
        <v>972</v>
      </c>
      <c r="Q1055" s="151">
        <v>46</v>
      </c>
      <c r="R1055" s="158" t="str">
        <f t="shared" si="40"/>
        <v>N/A</v>
      </c>
      <c r="S1055" s="106" t="str">
        <f t="shared" si="41"/>
        <v>N/A</v>
      </c>
      <c r="T1055" s="160"/>
      <c r="U1055" s="21"/>
      <c r="V1055" s="21"/>
      <c r="W1055" s="21"/>
      <c r="X1055" s="21"/>
      <c r="Y1055" s="21"/>
      <c r="Z1055" s="21"/>
      <c r="AA1055" s="21"/>
      <c r="AB1055" s="21"/>
      <c r="AC1055" s="21"/>
      <c r="AD1055" s="21"/>
      <c r="AE1055" s="21"/>
      <c r="AF1055" s="21"/>
      <c r="AG1055" s="21"/>
      <c r="AH1055" s="21"/>
      <c r="AI1055" s="21"/>
    </row>
    <row r="1056" spans="1:35">
      <c r="A1056" s="41" t="s">
        <v>109</v>
      </c>
      <c r="B1056" s="41">
        <v>2023</v>
      </c>
      <c r="C1056" s="39" t="s">
        <v>642</v>
      </c>
      <c r="D1056" s="44" t="s">
        <v>151</v>
      </c>
      <c r="E1056" s="345" t="s">
        <v>2039</v>
      </c>
      <c r="F1056" s="55" t="s">
        <v>1674</v>
      </c>
      <c r="G1056" s="41" t="s">
        <v>297</v>
      </c>
      <c r="H1056" s="44" t="s">
        <v>14</v>
      </c>
      <c r="I1056" s="39" t="s">
        <v>473</v>
      </c>
      <c r="J1056" s="39" t="s">
        <v>197</v>
      </c>
      <c r="K1056" s="39" t="s">
        <v>747</v>
      </c>
      <c r="L1056" s="44" t="s">
        <v>1871</v>
      </c>
      <c r="M1056" s="44" t="s">
        <v>1872</v>
      </c>
      <c r="N1056" s="44" t="s">
        <v>859</v>
      </c>
      <c r="O1056" s="52" t="s">
        <v>2033</v>
      </c>
      <c r="P1056" s="151">
        <v>309</v>
      </c>
      <c r="Q1056" s="151">
        <v>28</v>
      </c>
      <c r="R1056" s="158" t="str">
        <f t="shared" si="40"/>
        <v>N/A</v>
      </c>
      <c r="S1056" s="106" t="str">
        <f t="shared" si="41"/>
        <v>N/A</v>
      </c>
      <c r="T1056" s="160"/>
      <c r="U1056" s="21"/>
      <c r="V1056" s="21"/>
      <c r="W1056" s="21"/>
      <c r="X1056" s="21"/>
      <c r="Y1056" s="21"/>
      <c r="Z1056" s="21"/>
      <c r="AA1056" s="21"/>
      <c r="AB1056" s="21"/>
      <c r="AC1056" s="21"/>
      <c r="AD1056" s="21"/>
      <c r="AE1056" s="21"/>
      <c r="AF1056" s="21"/>
      <c r="AG1056" s="21"/>
      <c r="AH1056" s="21"/>
      <c r="AI1056" s="21"/>
    </row>
    <row r="1057" spans="1:35">
      <c r="A1057" s="41" t="s">
        <v>109</v>
      </c>
      <c r="B1057" s="41">
        <v>2023</v>
      </c>
      <c r="C1057" s="39" t="s">
        <v>642</v>
      </c>
      <c r="D1057" s="44" t="s">
        <v>151</v>
      </c>
      <c r="E1057" s="345" t="s">
        <v>2039</v>
      </c>
      <c r="F1057" s="55" t="s">
        <v>1674</v>
      </c>
      <c r="G1057" s="41" t="s">
        <v>1874</v>
      </c>
      <c r="H1057" s="44" t="s">
        <v>14</v>
      </c>
      <c r="I1057" s="39" t="s">
        <v>473</v>
      </c>
      <c r="J1057" s="39" t="s">
        <v>197</v>
      </c>
      <c r="K1057" s="39" t="s">
        <v>747</v>
      </c>
      <c r="L1057" s="44" t="s">
        <v>1871</v>
      </c>
      <c r="M1057" s="44" t="s">
        <v>1872</v>
      </c>
      <c r="N1057" s="44" t="s">
        <v>859</v>
      </c>
      <c r="O1057" s="52" t="s">
        <v>2033</v>
      </c>
      <c r="P1057" s="151">
        <v>1081</v>
      </c>
      <c r="Q1057" s="151">
        <v>31</v>
      </c>
      <c r="R1057" s="158" t="str">
        <f t="shared" si="40"/>
        <v>N/A</v>
      </c>
      <c r="S1057" s="106" t="str">
        <f t="shared" si="41"/>
        <v>N/A</v>
      </c>
      <c r="T1057" s="160"/>
      <c r="U1057" s="21"/>
      <c r="V1057" s="21"/>
      <c r="W1057" s="21"/>
      <c r="X1057" s="21"/>
      <c r="Y1057" s="21"/>
      <c r="Z1057" s="21"/>
      <c r="AA1057" s="21"/>
      <c r="AB1057" s="21"/>
      <c r="AC1057" s="21"/>
      <c r="AD1057" s="21"/>
      <c r="AE1057" s="21"/>
      <c r="AF1057" s="21"/>
      <c r="AG1057" s="21"/>
      <c r="AH1057" s="21"/>
      <c r="AI1057" s="21"/>
    </row>
    <row r="1058" spans="1:35">
      <c r="A1058" s="41" t="s">
        <v>109</v>
      </c>
      <c r="B1058" s="41">
        <v>2023</v>
      </c>
      <c r="C1058" s="39" t="s">
        <v>642</v>
      </c>
      <c r="D1058" s="44" t="s">
        <v>151</v>
      </c>
      <c r="E1058" s="345" t="s">
        <v>2039</v>
      </c>
      <c r="F1058" s="55" t="s">
        <v>1674</v>
      </c>
      <c r="G1058" s="41" t="s">
        <v>301</v>
      </c>
      <c r="H1058" s="44" t="s">
        <v>14</v>
      </c>
      <c r="I1058" s="39" t="s">
        <v>473</v>
      </c>
      <c r="J1058" s="39" t="s">
        <v>197</v>
      </c>
      <c r="K1058" s="39" t="s">
        <v>747</v>
      </c>
      <c r="L1058" s="44" t="s">
        <v>1871</v>
      </c>
      <c r="M1058" s="44" t="s">
        <v>1872</v>
      </c>
      <c r="N1058" s="44" t="s">
        <v>859</v>
      </c>
      <c r="O1058" s="52" t="s">
        <v>2033</v>
      </c>
      <c r="P1058" s="151">
        <v>3108</v>
      </c>
      <c r="Q1058" s="151">
        <v>31</v>
      </c>
      <c r="R1058" s="158" t="str">
        <f t="shared" si="40"/>
        <v>N/A</v>
      </c>
      <c r="S1058" s="106" t="str">
        <f t="shared" si="41"/>
        <v>N/A</v>
      </c>
      <c r="T1058" s="160"/>
      <c r="U1058" s="21"/>
      <c r="V1058" s="21"/>
      <c r="W1058" s="21"/>
      <c r="X1058" s="21"/>
      <c r="Y1058" s="21"/>
      <c r="Z1058" s="21"/>
      <c r="AA1058" s="21"/>
      <c r="AB1058" s="21"/>
      <c r="AC1058" s="21"/>
      <c r="AD1058" s="21"/>
      <c r="AE1058" s="21"/>
      <c r="AF1058" s="21"/>
      <c r="AG1058" s="21"/>
      <c r="AH1058" s="21"/>
      <c r="AI1058" s="21"/>
    </row>
    <row r="1059" spans="1:35">
      <c r="A1059" s="41" t="s">
        <v>109</v>
      </c>
      <c r="B1059" s="41">
        <v>2023</v>
      </c>
      <c r="C1059" s="39" t="s">
        <v>642</v>
      </c>
      <c r="D1059" s="44" t="s">
        <v>151</v>
      </c>
      <c r="E1059" s="345" t="s">
        <v>2039</v>
      </c>
      <c r="F1059" s="55" t="s">
        <v>1674</v>
      </c>
      <c r="G1059" s="41" t="s">
        <v>299</v>
      </c>
      <c r="H1059" s="44" t="s">
        <v>14</v>
      </c>
      <c r="I1059" s="39" t="s">
        <v>473</v>
      </c>
      <c r="J1059" s="39" t="s">
        <v>197</v>
      </c>
      <c r="K1059" s="39" t="s">
        <v>747</v>
      </c>
      <c r="L1059" s="44" t="s">
        <v>1871</v>
      </c>
      <c r="M1059" s="44" t="s">
        <v>1872</v>
      </c>
      <c r="N1059" s="44" t="s">
        <v>859</v>
      </c>
      <c r="O1059" s="52" t="s">
        <v>2033</v>
      </c>
      <c r="P1059" s="151">
        <v>1081</v>
      </c>
      <c r="Q1059" s="151">
        <v>31</v>
      </c>
      <c r="R1059" s="158" t="str">
        <f t="shared" si="40"/>
        <v>N/A</v>
      </c>
      <c r="S1059" s="106" t="str">
        <f t="shared" si="41"/>
        <v>N/A</v>
      </c>
      <c r="T1059" s="160"/>
      <c r="U1059" s="21"/>
      <c r="V1059" s="21"/>
      <c r="W1059" s="21"/>
      <c r="X1059" s="21"/>
      <c r="Y1059" s="21"/>
      <c r="Z1059" s="21"/>
      <c r="AA1059" s="21"/>
      <c r="AB1059" s="21"/>
      <c r="AC1059" s="21"/>
      <c r="AD1059" s="21"/>
      <c r="AE1059" s="21"/>
      <c r="AF1059" s="21"/>
      <c r="AG1059" s="21"/>
      <c r="AH1059" s="21"/>
      <c r="AI1059" s="21"/>
    </row>
    <row r="1060" spans="1:35">
      <c r="A1060" s="41" t="s">
        <v>109</v>
      </c>
      <c r="B1060" s="41">
        <v>2023</v>
      </c>
      <c r="C1060" s="39" t="s">
        <v>642</v>
      </c>
      <c r="D1060" s="44" t="s">
        <v>151</v>
      </c>
      <c r="E1060" s="345" t="s">
        <v>2039</v>
      </c>
      <c r="F1060" s="55" t="s">
        <v>1663</v>
      </c>
      <c r="G1060" s="41" t="s">
        <v>297</v>
      </c>
      <c r="H1060" s="44" t="s">
        <v>14</v>
      </c>
      <c r="I1060" s="39" t="s">
        <v>473</v>
      </c>
      <c r="J1060" s="39" t="s">
        <v>197</v>
      </c>
      <c r="K1060" s="58" t="s">
        <v>743</v>
      </c>
      <c r="L1060" s="44" t="s">
        <v>1871</v>
      </c>
      <c r="M1060" s="44" t="s">
        <v>1872</v>
      </c>
      <c r="N1060" s="44" t="s">
        <v>859</v>
      </c>
      <c r="O1060" s="41" t="s">
        <v>2040</v>
      </c>
      <c r="P1060" s="151">
        <v>867</v>
      </c>
      <c r="Q1060" s="151">
        <v>75</v>
      </c>
      <c r="R1060" s="158" t="str">
        <f t="shared" si="40"/>
        <v>N/A</v>
      </c>
      <c r="S1060" s="106" t="str">
        <f t="shared" si="41"/>
        <v>N/A</v>
      </c>
      <c r="T1060" s="160"/>
      <c r="U1060" s="21"/>
      <c r="V1060" s="21"/>
      <c r="W1060" s="21"/>
      <c r="X1060" s="21"/>
      <c r="Y1060" s="21"/>
      <c r="Z1060" s="21"/>
      <c r="AA1060" s="21"/>
      <c r="AB1060" s="21"/>
      <c r="AC1060" s="21"/>
      <c r="AD1060" s="21"/>
      <c r="AE1060" s="21"/>
      <c r="AF1060" s="21"/>
      <c r="AG1060" s="21"/>
      <c r="AH1060" s="21"/>
      <c r="AI1060" s="21"/>
    </row>
    <row r="1061" spans="1:35">
      <c r="A1061" s="41" t="s">
        <v>109</v>
      </c>
      <c r="B1061" s="41">
        <v>2023</v>
      </c>
      <c r="C1061" s="39" t="s">
        <v>642</v>
      </c>
      <c r="D1061" s="44" t="s">
        <v>151</v>
      </c>
      <c r="E1061" s="345" t="s">
        <v>2039</v>
      </c>
      <c r="F1061" s="55" t="s">
        <v>1663</v>
      </c>
      <c r="G1061" s="41" t="s">
        <v>1874</v>
      </c>
      <c r="H1061" s="44" t="s">
        <v>14</v>
      </c>
      <c r="I1061" s="39" t="s">
        <v>473</v>
      </c>
      <c r="J1061" s="39" t="s">
        <v>197</v>
      </c>
      <c r="K1061" s="58" t="s">
        <v>743</v>
      </c>
      <c r="L1061" s="44" t="s">
        <v>1871</v>
      </c>
      <c r="M1061" s="44" t="s">
        <v>1872</v>
      </c>
      <c r="N1061" s="44" t="s">
        <v>859</v>
      </c>
      <c r="O1061" s="41" t="s">
        <v>2041</v>
      </c>
      <c r="P1061" s="151">
        <v>930</v>
      </c>
      <c r="Q1061" s="151">
        <v>78</v>
      </c>
      <c r="R1061" s="158" t="str">
        <f t="shared" si="40"/>
        <v>N/A</v>
      </c>
      <c r="S1061" s="106" t="str">
        <f t="shared" si="41"/>
        <v>N/A</v>
      </c>
      <c r="T1061" s="160"/>
      <c r="U1061" s="21"/>
      <c r="V1061" s="21"/>
      <c r="W1061" s="21"/>
      <c r="X1061" s="21"/>
      <c r="Y1061" s="21"/>
      <c r="Z1061" s="21"/>
      <c r="AA1061" s="21"/>
      <c r="AB1061" s="21"/>
      <c r="AC1061" s="21"/>
      <c r="AD1061" s="21"/>
      <c r="AE1061" s="21"/>
      <c r="AF1061" s="21"/>
      <c r="AG1061" s="21"/>
      <c r="AH1061" s="21"/>
      <c r="AI1061" s="21"/>
    </row>
    <row r="1062" spans="1:35">
      <c r="A1062" s="41" t="s">
        <v>109</v>
      </c>
      <c r="B1062" s="41">
        <v>2023</v>
      </c>
      <c r="C1062" s="39" t="s">
        <v>642</v>
      </c>
      <c r="D1062" s="44" t="s">
        <v>151</v>
      </c>
      <c r="E1062" s="345" t="s">
        <v>2039</v>
      </c>
      <c r="F1062" s="55" t="s">
        <v>1663</v>
      </c>
      <c r="G1062" s="41" t="s">
        <v>301</v>
      </c>
      <c r="H1062" s="44" t="s">
        <v>14</v>
      </c>
      <c r="I1062" s="39" t="s">
        <v>473</v>
      </c>
      <c r="J1062" s="39" t="s">
        <v>197</v>
      </c>
      <c r="K1062" s="58" t="s">
        <v>743</v>
      </c>
      <c r="L1062" s="44" t="s">
        <v>1871</v>
      </c>
      <c r="M1062" s="44" t="s">
        <v>1872</v>
      </c>
      <c r="N1062" s="44" t="s">
        <v>859</v>
      </c>
      <c r="O1062" s="41"/>
      <c r="P1062" s="151">
        <v>1204</v>
      </c>
      <c r="Q1062" s="151">
        <v>78</v>
      </c>
      <c r="R1062" s="158" t="str">
        <f t="shared" si="40"/>
        <v>N/A</v>
      </c>
      <c r="S1062" s="106" t="str">
        <f t="shared" si="41"/>
        <v>N/A</v>
      </c>
      <c r="T1062" s="160"/>
      <c r="U1062" s="21"/>
      <c r="V1062" s="21"/>
      <c r="W1062" s="21"/>
      <c r="X1062" s="21"/>
      <c r="Y1062" s="21"/>
      <c r="Z1062" s="21"/>
      <c r="AA1062" s="21"/>
      <c r="AB1062" s="21"/>
      <c r="AC1062" s="21"/>
      <c r="AD1062" s="21"/>
      <c r="AE1062" s="21"/>
      <c r="AF1062" s="21"/>
      <c r="AG1062" s="21"/>
      <c r="AH1062" s="21"/>
      <c r="AI1062" s="21"/>
    </row>
    <row r="1063" spans="1:35">
      <c r="A1063" s="41" t="s">
        <v>109</v>
      </c>
      <c r="B1063" s="41">
        <v>2023</v>
      </c>
      <c r="C1063" s="39" t="s">
        <v>642</v>
      </c>
      <c r="D1063" s="44" t="s">
        <v>151</v>
      </c>
      <c r="E1063" s="345" t="s">
        <v>2039</v>
      </c>
      <c r="F1063" s="55" t="s">
        <v>1663</v>
      </c>
      <c r="G1063" s="41" t="s">
        <v>299</v>
      </c>
      <c r="H1063" s="44" t="s">
        <v>14</v>
      </c>
      <c r="I1063" s="39" t="s">
        <v>473</v>
      </c>
      <c r="J1063" s="39" t="s">
        <v>197</v>
      </c>
      <c r="K1063" s="58" t="s">
        <v>743</v>
      </c>
      <c r="L1063" s="44" t="s">
        <v>1871</v>
      </c>
      <c r="M1063" s="44" t="s">
        <v>1872</v>
      </c>
      <c r="N1063" s="44" t="s">
        <v>859</v>
      </c>
      <c r="O1063" s="41"/>
      <c r="P1063" s="151">
        <v>930</v>
      </c>
      <c r="Q1063" s="151">
        <v>78</v>
      </c>
      <c r="R1063" s="158" t="str">
        <f t="shared" si="40"/>
        <v>N/A</v>
      </c>
      <c r="S1063" s="106" t="str">
        <f t="shared" si="41"/>
        <v>N/A</v>
      </c>
      <c r="T1063" s="160"/>
      <c r="U1063" s="21"/>
      <c r="V1063" s="21"/>
      <c r="W1063" s="21"/>
      <c r="X1063" s="21"/>
      <c r="Y1063" s="21"/>
      <c r="Z1063" s="21"/>
      <c r="AA1063" s="21"/>
      <c r="AB1063" s="21"/>
      <c r="AC1063" s="21"/>
      <c r="AD1063" s="21"/>
      <c r="AE1063" s="21"/>
      <c r="AF1063" s="21"/>
      <c r="AG1063" s="21"/>
      <c r="AH1063" s="21"/>
      <c r="AI1063" s="21"/>
    </row>
    <row r="1064" spans="1:35">
      <c r="A1064" s="41" t="s">
        <v>109</v>
      </c>
      <c r="B1064" s="41">
        <v>2023</v>
      </c>
      <c r="C1064" s="39" t="s">
        <v>642</v>
      </c>
      <c r="D1064" s="44" t="s">
        <v>151</v>
      </c>
      <c r="E1064" s="345" t="s">
        <v>1677</v>
      </c>
      <c r="F1064" s="55" t="s">
        <v>1678</v>
      </c>
      <c r="G1064" s="41" t="s">
        <v>301</v>
      </c>
      <c r="H1064" s="44" t="s">
        <v>14</v>
      </c>
      <c r="I1064" s="39" t="s">
        <v>473</v>
      </c>
      <c r="J1064" s="39" t="s">
        <v>189</v>
      </c>
      <c r="K1064" s="39" t="s">
        <v>1870</v>
      </c>
      <c r="L1064" s="44" t="s">
        <v>1871</v>
      </c>
      <c r="M1064" s="44" t="s">
        <v>1872</v>
      </c>
      <c r="N1064" s="44" t="s">
        <v>859</v>
      </c>
      <c r="O1064" s="41"/>
      <c r="P1064" s="151">
        <v>0</v>
      </c>
      <c r="Q1064" s="151">
        <v>0</v>
      </c>
      <c r="R1064" s="158" t="str">
        <f t="shared" si="40"/>
        <v>N/A</v>
      </c>
      <c r="S1064" s="106" t="str">
        <f t="shared" si="41"/>
        <v>N/A</v>
      </c>
      <c r="T1064" s="160" t="s">
        <v>2042</v>
      </c>
      <c r="U1064" s="21"/>
      <c r="V1064" s="21"/>
      <c r="W1064" s="21"/>
      <c r="X1064" s="21"/>
      <c r="Y1064" s="21"/>
      <c r="Z1064" s="21"/>
      <c r="AA1064" s="21"/>
      <c r="AB1064" s="21"/>
      <c r="AC1064" s="21"/>
      <c r="AD1064" s="21"/>
      <c r="AE1064" s="21"/>
      <c r="AF1064" s="21"/>
      <c r="AG1064" s="21"/>
      <c r="AH1064" s="21"/>
      <c r="AI1064" s="21"/>
    </row>
    <row r="1065" spans="1:35">
      <c r="A1065" s="41" t="s">
        <v>109</v>
      </c>
      <c r="B1065" s="41">
        <v>2023</v>
      </c>
      <c r="C1065" s="39" t="s">
        <v>642</v>
      </c>
      <c r="D1065" s="44" t="s">
        <v>151</v>
      </c>
      <c r="E1065" s="347" t="s">
        <v>1677</v>
      </c>
      <c r="F1065" s="348" t="s">
        <v>1678</v>
      </c>
      <c r="G1065" s="41" t="s">
        <v>299</v>
      </c>
      <c r="H1065" s="44" t="s">
        <v>14</v>
      </c>
      <c r="I1065" s="39" t="s">
        <v>473</v>
      </c>
      <c r="J1065" s="39" t="s">
        <v>189</v>
      </c>
      <c r="K1065" s="39" t="s">
        <v>1870</v>
      </c>
      <c r="L1065" s="44" t="s">
        <v>1871</v>
      </c>
      <c r="M1065" s="44" t="s">
        <v>1872</v>
      </c>
      <c r="N1065" s="44" t="s">
        <v>859</v>
      </c>
      <c r="O1065" s="41"/>
      <c r="P1065" s="151">
        <v>0</v>
      </c>
      <c r="Q1065" s="151">
        <v>0</v>
      </c>
      <c r="R1065" s="158" t="str">
        <f t="shared" si="40"/>
        <v>N/A</v>
      </c>
      <c r="S1065" s="106" t="str">
        <f t="shared" si="41"/>
        <v>N/A</v>
      </c>
      <c r="T1065" s="160" t="s">
        <v>2042</v>
      </c>
      <c r="U1065" s="21"/>
      <c r="V1065" s="21"/>
      <c r="W1065" s="21"/>
      <c r="X1065" s="21"/>
      <c r="Y1065" s="21"/>
      <c r="Z1065" s="21"/>
      <c r="AA1065" s="21"/>
      <c r="AB1065" s="21"/>
      <c r="AC1065" s="21"/>
      <c r="AD1065" s="21"/>
      <c r="AE1065" s="21"/>
      <c r="AF1065" s="21"/>
      <c r="AG1065" s="21"/>
      <c r="AH1065" s="21"/>
      <c r="AI1065" s="21"/>
    </row>
    <row r="1066" spans="1:35">
      <c r="A1066" s="41" t="s">
        <v>109</v>
      </c>
      <c r="B1066" s="41">
        <v>2023</v>
      </c>
      <c r="C1066" s="39" t="s">
        <v>642</v>
      </c>
      <c r="D1066" s="44" t="s">
        <v>151</v>
      </c>
      <c r="E1066" s="345" t="s">
        <v>1677</v>
      </c>
      <c r="F1066" s="55" t="s">
        <v>1678</v>
      </c>
      <c r="G1066" s="41" t="s">
        <v>301</v>
      </c>
      <c r="H1066" s="44" t="s">
        <v>14</v>
      </c>
      <c r="I1066" s="39" t="s">
        <v>473</v>
      </c>
      <c r="J1066" s="39" t="s">
        <v>197</v>
      </c>
      <c r="K1066" s="58" t="s">
        <v>747</v>
      </c>
      <c r="L1066" s="44" t="s">
        <v>1871</v>
      </c>
      <c r="M1066" s="44">
        <v>0</v>
      </c>
      <c r="N1066" s="44" t="s">
        <v>859</v>
      </c>
      <c r="O1066" s="41" t="s">
        <v>2032</v>
      </c>
      <c r="P1066" s="151">
        <v>0</v>
      </c>
      <c r="Q1066" s="151">
        <v>0</v>
      </c>
      <c r="R1066" s="158" t="e">
        <f t="shared" si="40"/>
        <v>#DIV/0!</v>
      </c>
      <c r="S1066" s="106" t="e">
        <f t="shared" si="41"/>
        <v>#DIV/0!</v>
      </c>
      <c r="T1066" s="160" t="s">
        <v>2043</v>
      </c>
      <c r="U1066" s="21"/>
      <c r="V1066" s="21"/>
      <c r="W1066" s="21"/>
      <c r="X1066" s="21"/>
      <c r="Y1066" s="21"/>
      <c r="Z1066" s="21"/>
      <c r="AA1066" s="21"/>
      <c r="AB1066" s="21"/>
      <c r="AC1066" s="21"/>
      <c r="AD1066" s="21"/>
      <c r="AE1066" s="21"/>
      <c r="AF1066" s="21"/>
      <c r="AG1066" s="21"/>
      <c r="AH1066" s="21"/>
      <c r="AI1066" s="21"/>
    </row>
    <row r="1067" spans="1:35">
      <c r="A1067" s="267" t="s">
        <v>109</v>
      </c>
      <c r="B1067" s="41">
        <v>2023</v>
      </c>
      <c r="C1067" s="39" t="s">
        <v>642</v>
      </c>
      <c r="D1067" s="346" t="s">
        <v>151</v>
      </c>
      <c r="E1067" s="347" t="s">
        <v>1677</v>
      </c>
      <c r="F1067" s="348" t="s">
        <v>1678</v>
      </c>
      <c r="G1067" s="267" t="s">
        <v>299</v>
      </c>
      <c r="H1067" s="346" t="s">
        <v>14</v>
      </c>
      <c r="I1067" s="124" t="s">
        <v>473</v>
      </c>
      <c r="J1067" s="124" t="s">
        <v>197</v>
      </c>
      <c r="K1067" s="349" t="s">
        <v>747</v>
      </c>
      <c r="L1067" s="346" t="s">
        <v>1871</v>
      </c>
      <c r="M1067" s="44" t="s">
        <v>1872</v>
      </c>
      <c r="N1067" s="346" t="s">
        <v>859</v>
      </c>
      <c r="O1067" s="267" t="s">
        <v>2032</v>
      </c>
      <c r="P1067" s="151">
        <v>0</v>
      </c>
      <c r="Q1067" s="151">
        <v>0</v>
      </c>
      <c r="R1067" s="158" t="str">
        <f t="shared" si="40"/>
        <v>N/A</v>
      </c>
      <c r="S1067" s="106" t="str">
        <f t="shared" si="41"/>
        <v>N/A</v>
      </c>
      <c r="T1067" s="160" t="s">
        <v>2043</v>
      </c>
      <c r="U1067" s="21"/>
      <c r="V1067" s="21"/>
      <c r="W1067" s="21"/>
      <c r="X1067" s="21"/>
      <c r="Y1067" s="21"/>
      <c r="Z1067" s="21"/>
      <c r="AA1067" s="21"/>
      <c r="AB1067" s="21"/>
      <c r="AC1067" s="21"/>
      <c r="AD1067" s="21"/>
      <c r="AE1067" s="21"/>
      <c r="AF1067" s="21"/>
      <c r="AG1067" s="21"/>
      <c r="AH1067" s="21"/>
      <c r="AI1067" s="21"/>
    </row>
    <row r="1068" spans="1:35">
      <c r="A1068" s="41" t="s">
        <v>109</v>
      </c>
      <c r="B1068" s="41">
        <v>2023</v>
      </c>
      <c r="C1068" s="39" t="s">
        <v>642</v>
      </c>
      <c r="D1068" s="44" t="s">
        <v>151</v>
      </c>
      <c r="E1068" s="345" t="s">
        <v>1677</v>
      </c>
      <c r="F1068" s="55" t="s">
        <v>1678</v>
      </c>
      <c r="G1068" s="41" t="s">
        <v>301</v>
      </c>
      <c r="H1068" s="44" t="s">
        <v>14</v>
      </c>
      <c r="I1068" s="39" t="s">
        <v>473</v>
      </c>
      <c r="J1068" s="39" t="s">
        <v>197</v>
      </c>
      <c r="K1068" s="39" t="s">
        <v>747</v>
      </c>
      <c r="L1068" s="44" t="s">
        <v>1871</v>
      </c>
      <c r="M1068" s="44">
        <v>0</v>
      </c>
      <c r="N1068" s="44" t="s">
        <v>859</v>
      </c>
      <c r="O1068" s="41" t="s">
        <v>2033</v>
      </c>
      <c r="P1068" s="151">
        <v>0</v>
      </c>
      <c r="Q1068" s="151">
        <v>0</v>
      </c>
      <c r="R1068" s="158" t="e">
        <f t="shared" si="40"/>
        <v>#DIV/0!</v>
      </c>
      <c r="S1068" s="106" t="e">
        <f t="shared" si="41"/>
        <v>#DIV/0!</v>
      </c>
      <c r="T1068" s="160" t="s">
        <v>2043</v>
      </c>
      <c r="U1068" s="21"/>
      <c r="V1068" s="21"/>
      <c r="W1068" s="21"/>
      <c r="X1068" s="21"/>
      <c r="Y1068" s="21"/>
      <c r="Z1068" s="21"/>
      <c r="AA1068" s="21"/>
      <c r="AB1068" s="21"/>
      <c r="AC1068" s="21"/>
      <c r="AD1068" s="21"/>
      <c r="AE1068" s="21"/>
      <c r="AF1068" s="21"/>
      <c r="AG1068" s="21"/>
      <c r="AH1068" s="21"/>
      <c r="AI1068" s="21"/>
    </row>
    <row r="1069" spans="1:35">
      <c r="A1069" s="41" t="s">
        <v>109</v>
      </c>
      <c r="B1069" s="41">
        <v>2023</v>
      </c>
      <c r="C1069" s="39" t="s">
        <v>642</v>
      </c>
      <c r="D1069" s="44" t="s">
        <v>151</v>
      </c>
      <c r="E1069" s="345" t="s">
        <v>1677</v>
      </c>
      <c r="F1069" s="55" t="s">
        <v>1678</v>
      </c>
      <c r="G1069" s="41" t="s">
        <v>299</v>
      </c>
      <c r="H1069" s="44" t="s">
        <v>14</v>
      </c>
      <c r="I1069" s="39" t="s">
        <v>473</v>
      </c>
      <c r="J1069" s="39" t="s">
        <v>197</v>
      </c>
      <c r="K1069" s="39" t="s">
        <v>747</v>
      </c>
      <c r="L1069" s="44" t="s">
        <v>1871</v>
      </c>
      <c r="M1069" s="44" t="s">
        <v>1872</v>
      </c>
      <c r="N1069" s="44" t="s">
        <v>859</v>
      </c>
      <c r="O1069" s="41" t="s">
        <v>2033</v>
      </c>
      <c r="P1069" s="151">
        <v>0</v>
      </c>
      <c r="Q1069" s="151">
        <v>0</v>
      </c>
      <c r="R1069" s="158" t="str">
        <f t="shared" si="40"/>
        <v>N/A</v>
      </c>
      <c r="S1069" s="106" t="str">
        <f t="shared" si="41"/>
        <v>N/A</v>
      </c>
      <c r="T1069" s="160" t="s">
        <v>2043</v>
      </c>
      <c r="U1069" s="21"/>
      <c r="V1069" s="21"/>
      <c r="W1069" s="21"/>
      <c r="X1069" s="21"/>
      <c r="Y1069" s="21"/>
      <c r="Z1069" s="21"/>
      <c r="AA1069" s="21"/>
      <c r="AB1069" s="21"/>
      <c r="AC1069" s="21"/>
      <c r="AD1069" s="21"/>
      <c r="AE1069" s="21"/>
      <c r="AF1069" s="21"/>
      <c r="AG1069" s="21"/>
      <c r="AH1069" s="21"/>
      <c r="AI1069" s="21"/>
    </row>
    <row r="1070" spans="1:35">
      <c r="A1070" s="41" t="s">
        <v>109</v>
      </c>
      <c r="B1070" s="41">
        <v>2023</v>
      </c>
      <c r="C1070" s="39" t="s">
        <v>642</v>
      </c>
      <c r="D1070" s="44" t="s">
        <v>151</v>
      </c>
      <c r="E1070" s="345" t="s">
        <v>1677</v>
      </c>
      <c r="F1070" s="55" t="s">
        <v>1678</v>
      </c>
      <c r="G1070" s="41" t="s">
        <v>301</v>
      </c>
      <c r="H1070" s="44" t="s">
        <v>14</v>
      </c>
      <c r="I1070" s="39" t="s">
        <v>473</v>
      </c>
      <c r="J1070" s="39" t="s">
        <v>197</v>
      </c>
      <c r="K1070" s="58" t="s">
        <v>743</v>
      </c>
      <c r="L1070" s="44" t="s">
        <v>1871</v>
      </c>
      <c r="M1070" s="44">
        <v>0</v>
      </c>
      <c r="N1070" s="44" t="s">
        <v>859</v>
      </c>
      <c r="O1070" s="41"/>
      <c r="P1070" s="151">
        <v>0</v>
      </c>
      <c r="Q1070" s="151">
        <v>0</v>
      </c>
      <c r="R1070" s="158" t="e">
        <f t="shared" si="40"/>
        <v>#DIV/0!</v>
      </c>
      <c r="S1070" s="106" t="e">
        <f t="shared" si="41"/>
        <v>#DIV/0!</v>
      </c>
      <c r="T1070" s="160" t="s">
        <v>2043</v>
      </c>
      <c r="U1070" s="21"/>
      <c r="V1070" s="21"/>
      <c r="W1070" s="21"/>
      <c r="X1070" s="21"/>
      <c r="Y1070" s="21"/>
      <c r="Z1070" s="21"/>
      <c r="AA1070" s="21"/>
      <c r="AB1070" s="21"/>
      <c r="AC1070" s="21"/>
      <c r="AD1070" s="21"/>
      <c r="AE1070" s="21"/>
      <c r="AF1070" s="21"/>
      <c r="AG1070" s="21"/>
      <c r="AH1070" s="21"/>
      <c r="AI1070" s="21"/>
    </row>
    <row r="1071" spans="1:35">
      <c r="A1071" s="41" t="s">
        <v>109</v>
      </c>
      <c r="B1071" s="41">
        <v>2023</v>
      </c>
      <c r="C1071" s="39" t="s">
        <v>642</v>
      </c>
      <c r="D1071" s="44" t="s">
        <v>151</v>
      </c>
      <c r="E1071" s="345" t="s">
        <v>1677</v>
      </c>
      <c r="F1071" s="55" t="s">
        <v>1678</v>
      </c>
      <c r="G1071" s="41" t="s">
        <v>299</v>
      </c>
      <c r="H1071" s="44" t="s">
        <v>14</v>
      </c>
      <c r="I1071" s="39" t="s">
        <v>473</v>
      </c>
      <c r="J1071" s="39" t="s">
        <v>197</v>
      </c>
      <c r="K1071" s="58" t="s">
        <v>743</v>
      </c>
      <c r="L1071" s="44" t="s">
        <v>1871</v>
      </c>
      <c r="M1071" s="44" t="s">
        <v>1872</v>
      </c>
      <c r="N1071" s="44" t="s">
        <v>859</v>
      </c>
      <c r="O1071" s="41"/>
      <c r="P1071" s="151">
        <v>0</v>
      </c>
      <c r="Q1071" s="151">
        <v>0</v>
      </c>
      <c r="R1071" s="158" t="str">
        <f t="shared" si="40"/>
        <v>N/A</v>
      </c>
      <c r="S1071" s="106" t="str">
        <f t="shared" si="41"/>
        <v>N/A</v>
      </c>
      <c r="T1071" s="160" t="s">
        <v>2043</v>
      </c>
      <c r="U1071" s="21"/>
      <c r="V1071" s="21"/>
      <c r="W1071" s="21"/>
      <c r="X1071" s="21"/>
      <c r="Y1071" s="21"/>
      <c r="Z1071" s="21"/>
      <c r="AA1071" s="21"/>
      <c r="AB1071" s="21"/>
      <c r="AC1071" s="21"/>
      <c r="AD1071" s="21"/>
      <c r="AE1071" s="21"/>
      <c r="AF1071" s="21"/>
      <c r="AG1071" s="21"/>
      <c r="AH1071" s="21"/>
      <c r="AI1071" s="21"/>
    </row>
    <row r="1072" spans="1:35">
      <c r="A1072" s="41" t="s">
        <v>109</v>
      </c>
      <c r="B1072" s="41">
        <v>2023</v>
      </c>
      <c r="C1072" s="39" t="s">
        <v>642</v>
      </c>
      <c r="D1072" s="44" t="s">
        <v>151</v>
      </c>
      <c r="E1072" s="345" t="s">
        <v>2044</v>
      </c>
      <c r="F1072" s="55" t="s">
        <v>1674</v>
      </c>
      <c r="G1072" s="41" t="s">
        <v>1874</v>
      </c>
      <c r="H1072" s="44" t="s">
        <v>14</v>
      </c>
      <c r="I1072" s="39" t="s">
        <v>473</v>
      </c>
      <c r="J1072" s="39" t="s">
        <v>197</v>
      </c>
      <c r="K1072" s="58" t="s">
        <v>747</v>
      </c>
      <c r="L1072" s="44" t="s">
        <v>1871</v>
      </c>
      <c r="M1072" s="44" t="s">
        <v>1872</v>
      </c>
      <c r="N1072" s="44" t="s">
        <v>859</v>
      </c>
      <c r="O1072" s="41" t="s">
        <v>2032</v>
      </c>
      <c r="P1072" s="151">
        <v>670</v>
      </c>
      <c r="Q1072" s="151">
        <v>26</v>
      </c>
      <c r="R1072" s="158" t="str">
        <f t="shared" si="40"/>
        <v>N/A</v>
      </c>
      <c r="S1072" s="106" t="str">
        <f t="shared" si="41"/>
        <v>N/A</v>
      </c>
      <c r="T1072" s="160"/>
      <c r="U1072" s="21"/>
      <c r="V1072" s="21"/>
      <c r="W1072" s="21"/>
      <c r="X1072" s="21"/>
      <c r="Y1072" s="21"/>
      <c r="Z1072" s="21"/>
      <c r="AA1072" s="21"/>
      <c r="AB1072" s="21"/>
      <c r="AC1072" s="21"/>
      <c r="AD1072" s="21"/>
      <c r="AE1072" s="21"/>
      <c r="AF1072" s="21"/>
      <c r="AG1072" s="21"/>
      <c r="AH1072" s="21"/>
      <c r="AI1072" s="21"/>
    </row>
    <row r="1073" spans="1:35">
      <c r="A1073" s="41" t="s">
        <v>109</v>
      </c>
      <c r="B1073" s="41">
        <v>2023</v>
      </c>
      <c r="C1073" s="39" t="s">
        <v>642</v>
      </c>
      <c r="D1073" s="44" t="s">
        <v>151</v>
      </c>
      <c r="E1073" s="345" t="s">
        <v>2044</v>
      </c>
      <c r="F1073" s="55" t="s">
        <v>1674</v>
      </c>
      <c r="G1073" s="41" t="s">
        <v>301</v>
      </c>
      <c r="H1073" s="44" t="s">
        <v>14</v>
      </c>
      <c r="I1073" s="39" t="s">
        <v>473</v>
      </c>
      <c r="J1073" s="39" t="s">
        <v>197</v>
      </c>
      <c r="K1073" s="58" t="s">
        <v>747</v>
      </c>
      <c r="L1073" s="44" t="s">
        <v>1871</v>
      </c>
      <c r="M1073" s="44" t="s">
        <v>1872</v>
      </c>
      <c r="N1073" s="44" t="s">
        <v>859</v>
      </c>
      <c r="O1073" s="41" t="s">
        <v>2032</v>
      </c>
      <c r="P1073" s="151">
        <v>3991</v>
      </c>
      <c r="Q1073" s="151">
        <v>26</v>
      </c>
      <c r="R1073" s="158" t="str">
        <f t="shared" si="40"/>
        <v>N/A</v>
      </c>
      <c r="S1073" s="106" t="str">
        <f t="shared" si="41"/>
        <v>N/A</v>
      </c>
      <c r="T1073" s="160"/>
      <c r="U1073" s="21"/>
      <c r="V1073" s="21"/>
      <c r="W1073" s="21"/>
      <c r="X1073" s="21"/>
      <c r="Y1073" s="21"/>
      <c r="Z1073" s="21"/>
      <c r="AA1073" s="21"/>
      <c r="AB1073" s="21"/>
      <c r="AC1073" s="21"/>
      <c r="AD1073" s="21"/>
      <c r="AE1073" s="21"/>
      <c r="AF1073" s="21"/>
      <c r="AG1073" s="21"/>
      <c r="AH1073" s="21"/>
      <c r="AI1073" s="21"/>
    </row>
    <row r="1074" spans="1:35">
      <c r="A1074" s="41" t="s">
        <v>109</v>
      </c>
      <c r="B1074" s="41">
        <v>2023</v>
      </c>
      <c r="C1074" s="39" t="s">
        <v>642</v>
      </c>
      <c r="D1074" s="44" t="s">
        <v>151</v>
      </c>
      <c r="E1074" s="345" t="s">
        <v>2044</v>
      </c>
      <c r="F1074" s="55" t="s">
        <v>1674</v>
      </c>
      <c r="G1074" s="41" t="s">
        <v>299</v>
      </c>
      <c r="H1074" s="44" t="s">
        <v>14</v>
      </c>
      <c r="I1074" s="39" t="s">
        <v>473</v>
      </c>
      <c r="J1074" s="39" t="s">
        <v>197</v>
      </c>
      <c r="K1074" s="58" t="s">
        <v>747</v>
      </c>
      <c r="L1074" s="44" t="s">
        <v>1871</v>
      </c>
      <c r="M1074" s="44" t="s">
        <v>1872</v>
      </c>
      <c r="N1074" s="44" t="s">
        <v>859</v>
      </c>
      <c r="O1074" s="41" t="s">
        <v>2032</v>
      </c>
      <c r="P1074" s="151">
        <v>672</v>
      </c>
      <c r="Q1074" s="151">
        <v>26</v>
      </c>
      <c r="R1074" s="158" t="str">
        <f t="shared" si="40"/>
        <v>N/A</v>
      </c>
      <c r="S1074" s="106" t="str">
        <f t="shared" si="41"/>
        <v>N/A</v>
      </c>
      <c r="T1074" s="160"/>
      <c r="U1074" s="21"/>
      <c r="V1074" s="21"/>
      <c r="W1074" s="21"/>
      <c r="X1074" s="21"/>
      <c r="Y1074" s="21"/>
      <c r="Z1074" s="21"/>
      <c r="AA1074" s="21"/>
      <c r="AB1074" s="21"/>
      <c r="AC1074" s="21"/>
      <c r="AD1074" s="21"/>
      <c r="AE1074" s="21"/>
      <c r="AF1074" s="21"/>
      <c r="AG1074" s="21"/>
      <c r="AH1074" s="21"/>
      <c r="AI1074" s="21"/>
    </row>
    <row r="1075" spans="1:35">
      <c r="A1075" s="41" t="s">
        <v>109</v>
      </c>
      <c r="B1075" s="41">
        <v>2023</v>
      </c>
      <c r="C1075" s="39" t="s">
        <v>642</v>
      </c>
      <c r="D1075" s="44" t="s">
        <v>151</v>
      </c>
      <c r="E1075" s="345" t="s">
        <v>1451</v>
      </c>
      <c r="F1075" s="55" t="s">
        <v>1659</v>
      </c>
      <c r="G1075" s="41" t="s">
        <v>297</v>
      </c>
      <c r="H1075" s="44" t="s">
        <v>14</v>
      </c>
      <c r="I1075" s="39" t="s">
        <v>473</v>
      </c>
      <c r="J1075" s="39" t="s">
        <v>189</v>
      </c>
      <c r="K1075" s="39" t="s">
        <v>1870</v>
      </c>
      <c r="L1075" s="44" t="s">
        <v>1871</v>
      </c>
      <c r="M1075" s="44" t="s">
        <v>1872</v>
      </c>
      <c r="N1075" s="44" t="s">
        <v>859</v>
      </c>
      <c r="O1075" s="41"/>
      <c r="P1075" s="151">
        <v>849</v>
      </c>
      <c r="Q1075" s="151">
        <v>6</v>
      </c>
      <c r="R1075" s="158" t="str">
        <f t="shared" si="40"/>
        <v>N/A</v>
      </c>
      <c r="S1075" s="106" t="str">
        <f t="shared" si="41"/>
        <v>N/A</v>
      </c>
      <c r="T1075" s="160" t="s">
        <v>2045</v>
      </c>
      <c r="U1075" s="21"/>
      <c r="V1075" s="21"/>
      <c r="W1075" s="21"/>
      <c r="X1075" s="21"/>
      <c r="Y1075" s="21"/>
      <c r="Z1075" s="21"/>
      <c r="AA1075" s="21"/>
      <c r="AB1075" s="21"/>
      <c r="AC1075" s="21"/>
      <c r="AD1075" s="21"/>
      <c r="AE1075" s="21"/>
      <c r="AF1075" s="21"/>
      <c r="AG1075" s="21"/>
      <c r="AH1075" s="21"/>
      <c r="AI1075" s="21"/>
    </row>
    <row r="1076" spans="1:35">
      <c r="A1076" s="41" t="s">
        <v>109</v>
      </c>
      <c r="B1076" s="41">
        <v>2023</v>
      </c>
      <c r="C1076" s="39" t="s">
        <v>642</v>
      </c>
      <c r="D1076" s="44" t="s">
        <v>151</v>
      </c>
      <c r="E1076" s="345" t="s">
        <v>1451</v>
      </c>
      <c r="F1076" s="55" t="s">
        <v>1659</v>
      </c>
      <c r="G1076" s="41" t="s">
        <v>1874</v>
      </c>
      <c r="H1076" s="44" t="s">
        <v>14</v>
      </c>
      <c r="I1076" s="39" t="s">
        <v>473</v>
      </c>
      <c r="J1076" s="39" t="s">
        <v>189</v>
      </c>
      <c r="K1076" s="39" t="s">
        <v>1870</v>
      </c>
      <c r="L1076" s="44" t="s">
        <v>1871</v>
      </c>
      <c r="M1076" s="44" t="s">
        <v>1872</v>
      </c>
      <c r="N1076" s="44" t="s">
        <v>859</v>
      </c>
      <c r="O1076" s="41"/>
      <c r="P1076" s="151">
        <v>2329</v>
      </c>
      <c r="Q1076" s="151">
        <v>6</v>
      </c>
      <c r="R1076" s="158" t="str">
        <f t="shared" si="40"/>
        <v>N/A</v>
      </c>
      <c r="S1076" s="106" t="str">
        <f t="shared" si="41"/>
        <v>N/A</v>
      </c>
      <c r="T1076" s="160" t="s">
        <v>2045</v>
      </c>
      <c r="U1076" s="21"/>
      <c r="V1076" s="21"/>
      <c r="W1076" s="21"/>
      <c r="X1076" s="21"/>
      <c r="Y1076" s="21"/>
      <c r="Z1076" s="21"/>
      <c r="AA1076" s="21"/>
      <c r="AB1076" s="21"/>
      <c r="AC1076" s="21"/>
      <c r="AD1076" s="21"/>
      <c r="AE1076" s="21"/>
      <c r="AF1076" s="21"/>
      <c r="AG1076" s="21"/>
      <c r="AH1076" s="21"/>
      <c r="AI1076" s="21"/>
    </row>
    <row r="1077" spans="1:35">
      <c r="A1077" s="41" t="s">
        <v>109</v>
      </c>
      <c r="B1077" s="41">
        <v>2023</v>
      </c>
      <c r="C1077" s="39" t="s">
        <v>642</v>
      </c>
      <c r="D1077" s="44" t="s">
        <v>151</v>
      </c>
      <c r="E1077" s="345" t="s">
        <v>1451</v>
      </c>
      <c r="F1077" s="55" t="s">
        <v>1659</v>
      </c>
      <c r="G1077" s="41" t="s">
        <v>301</v>
      </c>
      <c r="H1077" s="44" t="s">
        <v>14</v>
      </c>
      <c r="I1077" s="39" t="s">
        <v>473</v>
      </c>
      <c r="J1077" s="39" t="s">
        <v>189</v>
      </c>
      <c r="K1077" s="39" t="s">
        <v>1870</v>
      </c>
      <c r="L1077" s="44" t="s">
        <v>1871</v>
      </c>
      <c r="M1077" s="44" t="s">
        <v>1872</v>
      </c>
      <c r="N1077" s="44" t="s">
        <v>859</v>
      </c>
      <c r="O1077" s="41"/>
      <c r="P1077" s="151">
        <v>7869</v>
      </c>
      <c r="Q1077" s="151">
        <v>8</v>
      </c>
      <c r="R1077" s="158" t="str">
        <f t="shared" si="40"/>
        <v>N/A</v>
      </c>
      <c r="S1077" s="106" t="str">
        <f t="shared" si="41"/>
        <v>N/A</v>
      </c>
      <c r="T1077" s="160" t="s">
        <v>2046</v>
      </c>
      <c r="U1077" s="21"/>
      <c r="V1077" s="21"/>
      <c r="W1077" s="21"/>
      <c r="X1077" s="21"/>
      <c r="Y1077" s="21"/>
      <c r="Z1077" s="21"/>
      <c r="AA1077" s="21"/>
      <c r="AB1077" s="21"/>
      <c r="AC1077" s="21"/>
      <c r="AD1077" s="21"/>
      <c r="AE1077" s="21"/>
      <c r="AF1077" s="21"/>
      <c r="AG1077" s="21"/>
      <c r="AH1077" s="21"/>
      <c r="AI1077" s="21"/>
    </row>
    <row r="1078" spans="1:35">
      <c r="A1078" s="41" t="s">
        <v>109</v>
      </c>
      <c r="B1078" s="41">
        <v>2023</v>
      </c>
      <c r="C1078" s="39" t="s">
        <v>642</v>
      </c>
      <c r="D1078" s="44" t="s">
        <v>151</v>
      </c>
      <c r="E1078" s="345" t="s">
        <v>1451</v>
      </c>
      <c r="F1078" s="55" t="s">
        <v>1659</v>
      </c>
      <c r="G1078" s="41" t="s">
        <v>299</v>
      </c>
      <c r="H1078" s="44" t="s">
        <v>14</v>
      </c>
      <c r="I1078" s="39" t="s">
        <v>473</v>
      </c>
      <c r="J1078" s="39" t="s">
        <v>189</v>
      </c>
      <c r="K1078" s="39" t="s">
        <v>1870</v>
      </c>
      <c r="L1078" s="44" t="s">
        <v>1871</v>
      </c>
      <c r="M1078" s="44" t="s">
        <v>1872</v>
      </c>
      <c r="N1078" s="44" t="s">
        <v>859</v>
      </c>
      <c r="O1078" s="41"/>
      <c r="P1078" s="151">
        <v>2329</v>
      </c>
      <c r="Q1078" s="151">
        <v>6</v>
      </c>
      <c r="R1078" s="158" t="str">
        <f t="shared" si="40"/>
        <v>N/A</v>
      </c>
      <c r="S1078" s="106" t="str">
        <f t="shared" si="41"/>
        <v>N/A</v>
      </c>
      <c r="T1078" s="160" t="s">
        <v>2045</v>
      </c>
      <c r="U1078" s="21"/>
      <c r="V1078" s="21"/>
      <c r="W1078" s="21"/>
      <c r="X1078" s="21"/>
      <c r="Y1078" s="21"/>
      <c r="Z1078" s="21"/>
      <c r="AA1078" s="21"/>
      <c r="AB1078" s="21"/>
      <c r="AC1078" s="21"/>
      <c r="AD1078" s="21"/>
      <c r="AE1078" s="21"/>
      <c r="AF1078" s="21"/>
      <c r="AG1078" s="21"/>
      <c r="AH1078" s="21"/>
      <c r="AI1078" s="21"/>
    </row>
    <row r="1079" spans="1:35">
      <c r="A1079" s="41" t="s">
        <v>109</v>
      </c>
      <c r="B1079" s="41">
        <v>2023</v>
      </c>
      <c r="C1079" s="39" t="s">
        <v>642</v>
      </c>
      <c r="D1079" s="44" t="s">
        <v>151</v>
      </c>
      <c r="E1079" s="345" t="s">
        <v>1451</v>
      </c>
      <c r="F1079" s="55" t="s">
        <v>1659</v>
      </c>
      <c r="G1079" s="41" t="s">
        <v>297</v>
      </c>
      <c r="H1079" s="44" t="s">
        <v>14</v>
      </c>
      <c r="I1079" s="39" t="s">
        <v>473</v>
      </c>
      <c r="J1079" s="39" t="s">
        <v>197</v>
      </c>
      <c r="K1079" s="58" t="s">
        <v>747</v>
      </c>
      <c r="L1079" s="44" t="s">
        <v>1871</v>
      </c>
      <c r="M1079" s="44" t="s">
        <v>1872</v>
      </c>
      <c r="N1079" s="44" t="s">
        <v>859</v>
      </c>
      <c r="O1079" s="41" t="s">
        <v>2032</v>
      </c>
      <c r="P1079" s="151">
        <v>0</v>
      </c>
      <c r="Q1079" s="151">
        <v>0</v>
      </c>
      <c r="R1079" s="158" t="str">
        <f t="shared" si="40"/>
        <v>N/A</v>
      </c>
      <c r="S1079" s="106" t="str">
        <f t="shared" si="41"/>
        <v>N/A</v>
      </c>
      <c r="T1079" s="160" t="s">
        <v>2047</v>
      </c>
      <c r="U1079" s="21"/>
      <c r="V1079" s="21"/>
      <c r="W1079" s="21"/>
      <c r="X1079" s="21"/>
      <c r="Y1079" s="21"/>
      <c r="Z1079" s="21"/>
      <c r="AA1079" s="21"/>
      <c r="AB1079" s="21"/>
      <c r="AC1079" s="21"/>
      <c r="AD1079" s="21"/>
      <c r="AE1079" s="21"/>
      <c r="AF1079" s="21"/>
      <c r="AG1079" s="21"/>
      <c r="AH1079" s="21"/>
      <c r="AI1079" s="21"/>
    </row>
    <row r="1080" spans="1:35">
      <c r="A1080" s="41" t="s">
        <v>109</v>
      </c>
      <c r="B1080" s="41">
        <v>2023</v>
      </c>
      <c r="C1080" s="39" t="s">
        <v>642</v>
      </c>
      <c r="D1080" s="44" t="s">
        <v>151</v>
      </c>
      <c r="E1080" s="345" t="s">
        <v>1451</v>
      </c>
      <c r="F1080" s="55" t="s">
        <v>1659</v>
      </c>
      <c r="G1080" s="41" t="s">
        <v>1874</v>
      </c>
      <c r="H1080" s="44" t="s">
        <v>14</v>
      </c>
      <c r="I1080" s="39" t="s">
        <v>473</v>
      </c>
      <c r="J1080" s="39" t="s">
        <v>197</v>
      </c>
      <c r="K1080" s="58" t="s">
        <v>747</v>
      </c>
      <c r="L1080" s="44" t="s">
        <v>1871</v>
      </c>
      <c r="M1080" s="44" t="s">
        <v>1872</v>
      </c>
      <c r="N1080" s="44" t="s">
        <v>859</v>
      </c>
      <c r="O1080" s="41" t="s">
        <v>2032</v>
      </c>
      <c r="P1080" s="151">
        <v>982</v>
      </c>
      <c r="Q1080" s="151">
        <v>54</v>
      </c>
      <c r="R1080" s="158" t="str">
        <f t="shared" si="40"/>
        <v>N/A</v>
      </c>
      <c r="S1080" s="106" t="str">
        <f t="shared" si="41"/>
        <v>N/A</v>
      </c>
      <c r="T1080" s="160"/>
      <c r="U1080" s="21"/>
      <c r="V1080" s="21"/>
      <c r="W1080" s="21"/>
      <c r="X1080" s="21"/>
      <c r="Y1080" s="21"/>
      <c r="Z1080" s="21"/>
      <c r="AA1080" s="21"/>
      <c r="AB1080" s="21"/>
      <c r="AC1080" s="21"/>
      <c r="AD1080" s="21"/>
      <c r="AE1080" s="21"/>
      <c r="AF1080" s="21"/>
      <c r="AG1080" s="21"/>
      <c r="AH1080" s="21"/>
      <c r="AI1080" s="21"/>
    </row>
    <row r="1081" spans="1:35">
      <c r="A1081" s="41" t="s">
        <v>109</v>
      </c>
      <c r="B1081" s="41">
        <v>2023</v>
      </c>
      <c r="C1081" s="39" t="s">
        <v>642</v>
      </c>
      <c r="D1081" s="44" t="s">
        <v>151</v>
      </c>
      <c r="E1081" s="345" t="s">
        <v>1451</v>
      </c>
      <c r="F1081" s="55" t="s">
        <v>1659</v>
      </c>
      <c r="G1081" s="41" t="s">
        <v>301</v>
      </c>
      <c r="H1081" s="44" t="s">
        <v>14</v>
      </c>
      <c r="I1081" s="39" t="s">
        <v>473</v>
      </c>
      <c r="J1081" s="39" t="s">
        <v>197</v>
      </c>
      <c r="K1081" s="58" t="s">
        <v>747</v>
      </c>
      <c r="L1081" s="44" t="s">
        <v>1871</v>
      </c>
      <c r="M1081" s="44" t="s">
        <v>1872</v>
      </c>
      <c r="N1081" s="44" t="s">
        <v>859</v>
      </c>
      <c r="O1081" s="41" t="s">
        <v>2032</v>
      </c>
      <c r="P1081" s="151">
        <v>1292</v>
      </c>
      <c r="Q1081" s="151">
        <v>56</v>
      </c>
      <c r="R1081" s="158" t="str">
        <f t="shared" si="40"/>
        <v>N/A</v>
      </c>
      <c r="S1081" s="106" t="str">
        <f t="shared" si="41"/>
        <v>N/A</v>
      </c>
      <c r="T1081" s="160"/>
      <c r="U1081" s="21"/>
      <c r="V1081" s="21"/>
      <c r="W1081" s="21"/>
      <c r="X1081" s="21"/>
      <c r="Y1081" s="21"/>
      <c r="Z1081" s="21"/>
      <c r="AA1081" s="21"/>
      <c r="AB1081" s="21"/>
      <c r="AC1081" s="21"/>
      <c r="AD1081" s="21"/>
      <c r="AE1081" s="21"/>
      <c r="AF1081" s="21"/>
      <c r="AG1081" s="21"/>
      <c r="AH1081" s="21"/>
      <c r="AI1081" s="21"/>
    </row>
    <row r="1082" spans="1:35">
      <c r="A1082" s="41" t="s">
        <v>109</v>
      </c>
      <c r="B1082" s="41">
        <v>2023</v>
      </c>
      <c r="C1082" s="39" t="s">
        <v>642</v>
      </c>
      <c r="D1082" s="44" t="s">
        <v>151</v>
      </c>
      <c r="E1082" s="345" t="s">
        <v>1451</v>
      </c>
      <c r="F1082" s="55" t="s">
        <v>1659</v>
      </c>
      <c r="G1082" s="41" t="s">
        <v>299</v>
      </c>
      <c r="H1082" s="44" t="s">
        <v>14</v>
      </c>
      <c r="I1082" s="39" t="s">
        <v>473</v>
      </c>
      <c r="J1082" s="39" t="s">
        <v>197</v>
      </c>
      <c r="K1082" s="58" t="s">
        <v>747</v>
      </c>
      <c r="L1082" s="44" t="s">
        <v>1871</v>
      </c>
      <c r="M1082" s="44" t="s">
        <v>1872</v>
      </c>
      <c r="N1082" s="44" t="s">
        <v>859</v>
      </c>
      <c r="O1082" s="41" t="s">
        <v>2032</v>
      </c>
      <c r="P1082" s="151">
        <v>982</v>
      </c>
      <c r="Q1082" s="151">
        <v>54</v>
      </c>
      <c r="R1082" s="158" t="str">
        <f t="shared" si="40"/>
        <v>N/A</v>
      </c>
      <c r="S1082" s="106" t="str">
        <f t="shared" si="41"/>
        <v>N/A</v>
      </c>
      <c r="T1082" s="160"/>
      <c r="U1082" s="21"/>
      <c r="V1082" s="21"/>
      <c r="W1082" s="21"/>
      <c r="X1082" s="21"/>
      <c r="Y1082" s="21"/>
      <c r="Z1082" s="21"/>
      <c r="AA1082" s="21"/>
      <c r="AB1082" s="21"/>
      <c r="AC1082" s="21"/>
      <c r="AD1082" s="21"/>
      <c r="AE1082" s="21"/>
      <c r="AF1082" s="21"/>
      <c r="AG1082" s="21"/>
      <c r="AH1082" s="21"/>
      <c r="AI1082" s="21"/>
    </row>
    <row r="1083" spans="1:35">
      <c r="A1083" s="41" t="s">
        <v>109</v>
      </c>
      <c r="B1083" s="41">
        <v>2023</v>
      </c>
      <c r="C1083" s="39" t="s">
        <v>642</v>
      </c>
      <c r="D1083" s="44" t="s">
        <v>151</v>
      </c>
      <c r="E1083" s="345" t="s">
        <v>1451</v>
      </c>
      <c r="F1083" s="55" t="s">
        <v>1659</v>
      </c>
      <c r="G1083" s="41" t="s">
        <v>297</v>
      </c>
      <c r="H1083" s="44" t="s">
        <v>14</v>
      </c>
      <c r="I1083" s="39" t="s">
        <v>473</v>
      </c>
      <c r="J1083" s="39" t="s">
        <v>197</v>
      </c>
      <c r="K1083" s="39" t="s">
        <v>747</v>
      </c>
      <c r="L1083" s="44" t="s">
        <v>1871</v>
      </c>
      <c r="M1083" s="44" t="s">
        <v>1872</v>
      </c>
      <c r="N1083" s="44" t="s">
        <v>859</v>
      </c>
      <c r="O1083" s="41" t="s">
        <v>2033</v>
      </c>
      <c r="P1083" s="151">
        <v>256</v>
      </c>
      <c r="Q1083" s="151">
        <v>37</v>
      </c>
      <c r="R1083" s="158" t="str">
        <f t="shared" si="40"/>
        <v>N/A</v>
      </c>
      <c r="S1083" s="106" t="str">
        <f t="shared" si="41"/>
        <v>N/A</v>
      </c>
      <c r="T1083" s="160"/>
      <c r="U1083" s="21"/>
      <c r="V1083" s="21"/>
      <c r="W1083" s="21"/>
      <c r="X1083" s="21"/>
      <c r="Y1083" s="21"/>
      <c r="Z1083" s="21"/>
      <c r="AA1083" s="21"/>
      <c r="AB1083" s="21"/>
      <c r="AC1083" s="21"/>
      <c r="AD1083" s="21"/>
      <c r="AE1083" s="21"/>
      <c r="AF1083" s="21"/>
      <c r="AG1083" s="21"/>
      <c r="AH1083" s="21"/>
      <c r="AI1083" s="21"/>
    </row>
    <row r="1084" spans="1:35">
      <c r="A1084" s="41" t="s">
        <v>109</v>
      </c>
      <c r="B1084" s="41">
        <v>2023</v>
      </c>
      <c r="C1084" s="39" t="s">
        <v>642</v>
      </c>
      <c r="D1084" s="44" t="s">
        <v>151</v>
      </c>
      <c r="E1084" s="345" t="s">
        <v>1451</v>
      </c>
      <c r="F1084" s="55" t="s">
        <v>1659</v>
      </c>
      <c r="G1084" s="41" t="s">
        <v>1874</v>
      </c>
      <c r="H1084" s="44" t="s">
        <v>14</v>
      </c>
      <c r="I1084" s="39" t="s">
        <v>473</v>
      </c>
      <c r="J1084" s="39" t="s">
        <v>197</v>
      </c>
      <c r="K1084" s="39" t="s">
        <v>747</v>
      </c>
      <c r="L1084" s="44" t="s">
        <v>1871</v>
      </c>
      <c r="M1084" s="44" t="s">
        <v>1872</v>
      </c>
      <c r="N1084" s="44" t="s">
        <v>859</v>
      </c>
      <c r="O1084" s="41" t="s">
        <v>2033</v>
      </c>
      <c r="P1084" s="151">
        <v>1808</v>
      </c>
      <c r="Q1084" s="151">
        <v>77</v>
      </c>
      <c r="R1084" s="158" t="str">
        <f t="shared" si="40"/>
        <v>N/A</v>
      </c>
      <c r="S1084" s="106" t="str">
        <f t="shared" si="41"/>
        <v>N/A</v>
      </c>
      <c r="T1084" s="160"/>
      <c r="U1084" s="21"/>
      <c r="V1084" s="21"/>
      <c r="W1084" s="21"/>
      <c r="X1084" s="21"/>
      <c r="Y1084" s="21"/>
      <c r="Z1084" s="21"/>
      <c r="AA1084" s="21"/>
      <c r="AB1084" s="21"/>
      <c r="AC1084" s="21"/>
      <c r="AD1084" s="21"/>
      <c r="AE1084" s="21"/>
      <c r="AF1084" s="21"/>
      <c r="AG1084" s="21"/>
      <c r="AH1084" s="21"/>
      <c r="AI1084" s="21"/>
    </row>
    <row r="1085" spans="1:35">
      <c r="A1085" s="41" t="s">
        <v>109</v>
      </c>
      <c r="B1085" s="41">
        <v>2023</v>
      </c>
      <c r="C1085" s="39" t="s">
        <v>642</v>
      </c>
      <c r="D1085" s="44" t="s">
        <v>151</v>
      </c>
      <c r="E1085" s="345" t="s">
        <v>1451</v>
      </c>
      <c r="F1085" s="55" t="s">
        <v>1659</v>
      </c>
      <c r="G1085" s="41" t="s">
        <v>301</v>
      </c>
      <c r="H1085" s="44" t="s">
        <v>14</v>
      </c>
      <c r="I1085" s="39" t="s">
        <v>473</v>
      </c>
      <c r="J1085" s="39" t="s">
        <v>197</v>
      </c>
      <c r="K1085" s="39" t="s">
        <v>747</v>
      </c>
      <c r="L1085" s="44" t="s">
        <v>1871</v>
      </c>
      <c r="M1085" s="44" t="s">
        <v>1872</v>
      </c>
      <c r="N1085" s="44" t="s">
        <v>859</v>
      </c>
      <c r="O1085" s="41" t="s">
        <v>2033</v>
      </c>
      <c r="P1085" s="151">
        <v>5456</v>
      </c>
      <c r="Q1085" s="151">
        <v>84</v>
      </c>
      <c r="R1085" s="158" t="str">
        <f t="shared" si="40"/>
        <v>N/A</v>
      </c>
      <c r="S1085" s="106" t="str">
        <f t="shared" si="41"/>
        <v>N/A</v>
      </c>
      <c r="T1085" s="160"/>
      <c r="U1085" s="21"/>
      <c r="V1085" s="21"/>
      <c r="W1085" s="21"/>
      <c r="X1085" s="21"/>
      <c r="Y1085" s="21"/>
      <c r="Z1085" s="21"/>
      <c r="AA1085" s="21"/>
      <c r="AB1085" s="21"/>
      <c r="AC1085" s="21"/>
      <c r="AD1085" s="21"/>
      <c r="AE1085" s="21"/>
      <c r="AF1085" s="21"/>
      <c r="AG1085" s="21"/>
      <c r="AH1085" s="21"/>
      <c r="AI1085" s="21"/>
    </row>
    <row r="1086" spans="1:35">
      <c r="A1086" s="41" t="s">
        <v>109</v>
      </c>
      <c r="B1086" s="41">
        <v>2023</v>
      </c>
      <c r="C1086" s="39" t="s">
        <v>642</v>
      </c>
      <c r="D1086" s="44" t="s">
        <v>151</v>
      </c>
      <c r="E1086" s="345" t="s">
        <v>1451</v>
      </c>
      <c r="F1086" s="55" t="s">
        <v>1659</v>
      </c>
      <c r="G1086" s="41" t="s">
        <v>299</v>
      </c>
      <c r="H1086" s="44" t="s">
        <v>14</v>
      </c>
      <c r="I1086" s="39" t="s">
        <v>473</v>
      </c>
      <c r="J1086" s="39" t="s">
        <v>197</v>
      </c>
      <c r="K1086" s="39" t="s">
        <v>747</v>
      </c>
      <c r="L1086" s="44" t="s">
        <v>1871</v>
      </c>
      <c r="M1086" s="44" t="s">
        <v>1872</v>
      </c>
      <c r="N1086" s="44" t="s">
        <v>859</v>
      </c>
      <c r="O1086" s="41" t="s">
        <v>2033</v>
      </c>
      <c r="P1086" s="151">
        <v>1808</v>
      </c>
      <c r="Q1086" s="151">
        <v>77</v>
      </c>
      <c r="R1086" s="158" t="str">
        <f t="shared" si="40"/>
        <v>N/A</v>
      </c>
      <c r="S1086" s="106" t="str">
        <f t="shared" si="41"/>
        <v>N/A</v>
      </c>
      <c r="T1086" s="160"/>
      <c r="U1086" s="21"/>
      <c r="V1086" s="21"/>
      <c r="W1086" s="21"/>
      <c r="X1086" s="21"/>
      <c r="Y1086" s="21"/>
      <c r="Z1086" s="21"/>
      <c r="AA1086" s="21"/>
      <c r="AB1086" s="21"/>
      <c r="AC1086" s="21"/>
      <c r="AD1086" s="21"/>
      <c r="AE1086" s="21"/>
      <c r="AF1086" s="21"/>
      <c r="AG1086" s="21"/>
      <c r="AH1086" s="21"/>
      <c r="AI1086" s="21"/>
    </row>
    <row r="1087" spans="1:35">
      <c r="A1087" s="41" t="s">
        <v>109</v>
      </c>
      <c r="B1087" s="41">
        <v>2023</v>
      </c>
      <c r="C1087" s="39" t="s">
        <v>642</v>
      </c>
      <c r="D1087" s="44" t="s">
        <v>151</v>
      </c>
      <c r="E1087" s="345" t="s">
        <v>1451</v>
      </c>
      <c r="F1087" s="55" t="s">
        <v>1659</v>
      </c>
      <c r="G1087" s="41" t="s">
        <v>297</v>
      </c>
      <c r="H1087" s="44" t="s">
        <v>14</v>
      </c>
      <c r="I1087" s="39" t="s">
        <v>473</v>
      </c>
      <c r="J1087" s="39" t="s">
        <v>197</v>
      </c>
      <c r="K1087" s="58" t="s">
        <v>743</v>
      </c>
      <c r="L1087" s="44" t="s">
        <v>1871</v>
      </c>
      <c r="M1087" s="44" t="s">
        <v>1872</v>
      </c>
      <c r="N1087" s="44" t="s">
        <v>859</v>
      </c>
      <c r="O1087" s="41"/>
      <c r="P1087" s="151">
        <v>725</v>
      </c>
      <c r="Q1087" s="151">
        <v>83</v>
      </c>
      <c r="R1087" s="158" t="str">
        <f t="shared" si="40"/>
        <v>N/A</v>
      </c>
      <c r="S1087" s="106" t="str">
        <f t="shared" si="41"/>
        <v>N/A</v>
      </c>
      <c r="T1087" s="160"/>
      <c r="U1087" s="21"/>
      <c r="V1087" s="21"/>
      <c r="W1087" s="21"/>
      <c r="X1087" s="21"/>
      <c r="Y1087" s="21"/>
      <c r="Z1087" s="21"/>
      <c r="AA1087" s="21"/>
      <c r="AB1087" s="21"/>
      <c r="AC1087" s="21"/>
      <c r="AD1087" s="21"/>
      <c r="AE1087" s="21"/>
      <c r="AF1087" s="21"/>
      <c r="AG1087" s="21"/>
      <c r="AH1087" s="21"/>
      <c r="AI1087" s="21"/>
    </row>
    <row r="1088" spans="1:35">
      <c r="A1088" s="41" t="s">
        <v>109</v>
      </c>
      <c r="B1088" s="41">
        <v>2023</v>
      </c>
      <c r="C1088" s="39" t="s">
        <v>642</v>
      </c>
      <c r="D1088" s="44" t="s">
        <v>151</v>
      </c>
      <c r="E1088" s="345" t="s">
        <v>1451</v>
      </c>
      <c r="F1088" s="55" t="s">
        <v>1659</v>
      </c>
      <c r="G1088" s="41" t="s">
        <v>1874</v>
      </c>
      <c r="H1088" s="44" t="s">
        <v>14</v>
      </c>
      <c r="I1088" s="39" t="s">
        <v>473</v>
      </c>
      <c r="J1088" s="39" t="s">
        <v>197</v>
      </c>
      <c r="K1088" s="58" t="s">
        <v>743</v>
      </c>
      <c r="L1088" s="44" t="s">
        <v>1871</v>
      </c>
      <c r="M1088" s="44" t="s">
        <v>1872</v>
      </c>
      <c r="N1088" s="44" t="s">
        <v>859</v>
      </c>
      <c r="O1088" s="41"/>
      <c r="P1088" s="151">
        <v>826</v>
      </c>
      <c r="Q1088" s="151">
        <v>83</v>
      </c>
      <c r="R1088" s="158" t="str">
        <f t="shared" si="40"/>
        <v>N/A</v>
      </c>
      <c r="S1088" s="106" t="str">
        <f t="shared" si="41"/>
        <v>N/A</v>
      </c>
      <c r="T1088" s="160"/>
      <c r="U1088" s="21"/>
      <c r="V1088" s="21"/>
      <c r="W1088" s="21"/>
      <c r="X1088" s="21"/>
      <c r="Y1088" s="21"/>
      <c r="Z1088" s="21"/>
      <c r="AA1088" s="21"/>
      <c r="AB1088" s="21"/>
      <c r="AC1088" s="21"/>
      <c r="AD1088" s="21"/>
      <c r="AE1088" s="21"/>
      <c r="AF1088" s="21"/>
      <c r="AG1088" s="21"/>
      <c r="AH1088" s="21"/>
      <c r="AI1088" s="21"/>
    </row>
    <row r="1089" spans="1:35">
      <c r="A1089" s="41" t="s">
        <v>109</v>
      </c>
      <c r="B1089" s="41">
        <v>2023</v>
      </c>
      <c r="C1089" s="39" t="s">
        <v>642</v>
      </c>
      <c r="D1089" s="44" t="s">
        <v>151</v>
      </c>
      <c r="E1089" s="345" t="s">
        <v>1451</v>
      </c>
      <c r="F1089" s="55" t="s">
        <v>1659</v>
      </c>
      <c r="G1089" s="41" t="s">
        <v>301</v>
      </c>
      <c r="H1089" s="44" t="s">
        <v>14</v>
      </c>
      <c r="I1089" s="39" t="s">
        <v>473</v>
      </c>
      <c r="J1089" s="39" t="s">
        <v>197</v>
      </c>
      <c r="K1089" s="58" t="s">
        <v>743</v>
      </c>
      <c r="L1089" s="44" t="s">
        <v>1871</v>
      </c>
      <c r="M1089" s="44" t="s">
        <v>1872</v>
      </c>
      <c r="N1089" s="44" t="s">
        <v>859</v>
      </c>
      <c r="O1089" s="41"/>
      <c r="P1089" s="151">
        <v>1034</v>
      </c>
      <c r="Q1089" s="151">
        <v>90</v>
      </c>
      <c r="R1089" s="158" t="str">
        <f t="shared" si="40"/>
        <v>N/A</v>
      </c>
      <c r="S1089" s="106" t="str">
        <f t="shared" si="41"/>
        <v>N/A</v>
      </c>
      <c r="T1089" s="160"/>
      <c r="U1089" s="21"/>
      <c r="V1089" s="21"/>
      <c r="W1089" s="21"/>
      <c r="X1089" s="21"/>
      <c r="Y1089" s="21"/>
      <c r="Z1089" s="21"/>
      <c r="AA1089" s="21"/>
      <c r="AB1089" s="21"/>
      <c r="AC1089" s="21"/>
      <c r="AD1089" s="21"/>
      <c r="AE1089" s="21"/>
      <c r="AF1089" s="21"/>
      <c r="AG1089" s="21"/>
      <c r="AH1089" s="21"/>
      <c r="AI1089" s="21"/>
    </row>
    <row r="1090" spans="1:35">
      <c r="A1090" s="41" t="s">
        <v>109</v>
      </c>
      <c r="B1090" s="41">
        <v>2023</v>
      </c>
      <c r="C1090" s="39" t="s">
        <v>642</v>
      </c>
      <c r="D1090" s="44" t="s">
        <v>151</v>
      </c>
      <c r="E1090" s="345" t="s">
        <v>1451</v>
      </c>
      <c r="F1090" s="55" t="s">
        <v>1659</v>
      </c>
      <c r="G1090" s="41" t="s">
        <v>299</v>
      </c>
      <c r="H1090" s="44" t="s">
        <v>14</v>
      </c>
      <c r="I1090" s="39" t="s">
        <v>473</v>
      </c>
      <c r="J1090" s="39" t="s">
        <v>197</v>
      </c>
      <c r="K1090" s="58" t="s">
        <v>743</v>
      </c>
      <c r="L1090" s="44" t="s">
        <v>1871</v>
      </c>
      <c r="M1090" s="44" t="s">
        <v>1872</v>
      </c>
      <c r="N1090" s="44" t="s">
        <v>859</v>
      </c>
      <c r="O1090" s="41"/>
      <c r="P1090" s="151">
        <v>826</v>
      </c>
      <c r="Q1090" s="151">
        <v>83</v>
      </c>
      <c r="R1090" s="158" t="str">
        <f t="shared" si="40"/>
        <v>N/A</v>
      </c>
      <c r="S1090" s="106" t="str">
        <f t="shared" si="41"/>
        <v>N/A</v>
      </c>
      <c r="T1090" s="160"/>
      <c r="U1090" s="21"/>
      <c r="V1090" s="21"/>
      <c r="W1090" s="21"/>
      <c r="X1090" s="21"/>
      <c r="Y1090" s="21"/>
      <c r="Z1090" s="21"/>
      <c r="AA1090" s="21"/>
      <c r="AB1090" s="21"/>
      <c r="AC1090" s="21"/>
      <c r="AD1090" s="21"/>
      <c r="AE1090" s="21"/>
      <c r="AF1090" s="21"/>
      <c r="AG1090" s="21"/>
      <c r="AH1090" s="21"/>
      <c r="AI1090" s="21"/>
    </row>
    <row r="1091" spans="1:35">
      <c r="A1091" s="41" t="s">
        <v>109</v>
      </c>
      <c r="B1091" s="41">
        <v>2023</v>
      </c>
      <c r="C1091" s="39" t="s">
        <v>642</v>
      </c>
      <c r="D1091" s="44" t="s">
        <v>151</v>
      </c>
      <c r="E1091" s="345" t="s">
        <v>1840</v>
      </c>
      <c r="F1091" s="55" t="s">
        <v>1665</v>
      </c>
      <c r="G1091" s="41" t="s">
        <v>1874</v>
      </c>
      <c r="H1091" s="44" t="s">
        <v>859</v>
      </c>
      <c r="I1091" s="39" t="s">
        <v>473</v>
      </c>
      <c r="J1091" s="39" t="s">
        <v>189</v>
      </c>
      <c r="K1091" s="39" t="s">
        <v>1870</v>
      </c>
      <c r="L1091" s="44" t="s">
        <v>1871</v>
      </c>
      <c r="M1091" s="44" t="s">
        <v>1872</v>
      </c>
      <c r="N1091" s="44" t="s">
        <v>859</v>
      </c>
      <c r="O1091" s="41"/>
      <c r="P1091" s="151">
        <v>3166</v>
      </c>
      <c r="Q1091" s="151">
        <v>6</v>
      </c>
      <c r="R1091" s="158" t="str">
        <f t="shared" si="40"/>
        <v>N/A</v>
      </c>
      <c r="S1091" s="106" t="str">
        <f t="shared" si="41"/>
        <v>N/A</v>
      </c>
      <c r="T1091" s="160" t="s">
        <v>2048</v>
      </c>
      <c r="U1091" s="21"/>
      <c r="V1091" s="21"/>
      <c r="W1091" s="21"/>
      <c r="X1091" s="21"/>
      <c r="Y1091" s="21"/>
      <c r="Z1091" s="21"/>
      <c r="AA1091" s="21"/>
      <c r="AB1091" s="21"/>
      <c r="AC1091" s="21"/>
      <c r="AD1091" s="21"/>
      <c r="AE1091" s="21"/>
      <c r="AF1091" s="21"/>
      <c r="AG1091" s="21"/>
      <c r="AH1091" s="21"/>
      <c r="AI1091" s="21"/>
    </row>
    <row r="1092" spans="1:35">
      <c r="A1092" s="41" t="s">
        <v>109</v>
      </c>
      <c r="B1092" s="41">
        <v>2023</v>
      </c>
      <c r="C1092" s="39" t="s">
        <v>642</v>
      </c>
      <c r="D1092" s="44" t="s">
        <v>151</v>
      </c>
      <c r="E1092" s="345" t="s">
        <v>1840</v>
      </c>
      <c r="F1092" s="55" t="s">
        <v>1665</v>
      </c>
      <c r="G1092" s="41" t="s">
        <v>301</v>
      </c>
      <c r="H1092" s="44" t="s">
        <v>859</v>
      </c>
      <c r="I1092" s="39" t="s">
        <v>473</v>
      </c>
      <c r="J1092" s="39" t="s">
        <v>189</v>
      </c>
      <c r="K1092" s="39" t="s">
        <v>1870</v>
      </c>
      <c r="L1092" s="44" t="s">
        <v>1871</v>
      </c>
      <c r="M1092" s="44" t="s">
        <v>1872</v>
      </c>
      <c r="N1092" s="44" t="s">
        <v>859</v>
      </c>
      <c r="O1092" s="41"/>
      <c r="P1092" s="151">
        <v>11909</v>
      </c>
      <c r="Q1092" s="151">
        <v>7</v>
      </c>
      <c r="R1092" s="158" t="str">
        <f t="shared" si="40"/>
        <v>N/A</v>
      </c>
      <c r="S1092" s="106" t="str">
        <f t="shared" si="41"/>
        <v>N/A</v>
      </c>
      <c r="T1092" s="160" t="s">
        <v>2049</v>
      </c>
      <c r="U1092" s="21"/>
      <c r="V1092" s="21"/>
      <c r="W1092" s="21"/>
      <c r="X1092" s="21"/>
      <c r="Y1092" s="21"/>
      <c r="Z1092" s="21"/>
      <c r="AA1092" s="21"/>
      <c r="AB1092" s="21"/>
      <c r="AC1092" s="21"/>
      <c r="AD1092" s="21"/>
      <c r="AE1092" s="21"/>
      <c r="AF1092" s="21"/>
      <c r="AG1092" s="21"/>
      <c r="AH1092" s="21"/>
      <c r="AI1092" s="21"/>
    </row>
    <row r="1093" spans="1:35">
      <c r="A1093" s="41" t="s">
        <v>109</v>
      </c>
      <c r="B1093" s="41">
        <v>2023</v>
      </c>
      <c r="C1093" s="39" t="s">
        <v>642</v>
      </c>
      <c r="D1093" s="44" t="s">
        <v>151</v>
      </c>
      <c r="E1093" s="345" t="s">
        <v>1840</v>
      </c>
      <c r="F1093" s="55" t="s">
        <v>1665</v>
      </c>
      <c r="G1093" s="41" t="s">
        <v>299</v>
      </c>
      <c r="H1093" s="44" t="s">
        <v>859</v>
      </c>
      <c r="I1093" s="39" t="s">
        <v>473</v>
      </c>
      <c r="J1093" s="39" t="s">
        <v>189</v>
      </c>
      <c r="K1093" s="39" t="s">
        <v>1870</v>
      </c>
      <c r="L1093" s="44" t="s">
        <v>1871</v>
      </c>
      <c r="M1093" s="44" t="s">
        <v>1872</v>
      </c>
      <c r="N1093" s="44" t="s">
        <v>859</v>
      </c>
      <c r="O1093" s="41"/>
      <c r="P1093" s="151">
        <v>3167</v>
      </c>
      <c r="Q1093" s="151">
        <v>6</v>
      </c>
      <c r="R1093" s="158" t="str">
        <f t="shared" si="40"/>
        <v>N/A</v>
      </c>
      <c r="S1093" s="106" t="str">
        <f t="shared" si="41"/>
        <v>N/A</v>
      </c>
      <c r="T1093" s="160" t="s">
        <v>2048</v>
      </c>
      <c r="U1093" s="21"/>
      <c r="V1093" s="21"/>
      <c r="W1093" s="21"/>
      <c r="X1093" s="21"/>
      <c r="Y1093" s="21"/>
      <c r="Z1093" s="21"/>
      <c r="AA1093" s="21"/>
      <c r="AB1093" s="21"/>
      <c r="AC1093" s="21"/>
      <c r="AD1093" s="21"/>
      <c r="AE1093" s="21"/>
      <c r="AF1093" s="21"/>
      <c r="AG1093" s="21"/>
      <c r="AH1093" s="21"/>
      <c r="AI1093" s="21"/>
    </row>
    <row r="1094" spans="1:35">
      <c r="A1094" s="41" t="s">
        <v>109</v>
      </c>
      <c r="B1094" s="41">
        <v>2023</v>
      </c>
      <c r="C1094" s="39" t="s">
        <v>642</v>
      </c>
      <c r="D1094" s="44" t="s">
        <v>151</v>
      </c>
      <c r="E1094" s="345" t="s">
        <v>1489</v>
      </c>
      <c r="F1094" s="55" t="s">
        <v>1674</v>
      </c>
      <c r="G1094" s="41" t="s">
        <v>1874</v>
      </c>
      <c r="H1094" s="44" t="s">
        <v>14</v>
      </c>
      <c r="I1094" s="39" t="s">
        <v>473</v>
      </c>
      <c r="J1094" s="39" t="s">
        <v>197</v>
      </c>
      <c r="K1094" s="58" t="s">
        <v>747</v>
      </c>
      <c r="L1094" s="44" t="s">
        <v>1871</v>
      </c>
      <c r="M1094" s="44" t="s">
        <v>1872</v>
      </c>
      <c r="N1094" s="44" t="s">
        <v>859</v>
      </c>
      <c r="O1094" s="41" t="s">
        <v>2050</v>
      </c>
      <c r="P1094" s="151">
        <v>362</v>
      </c>
      <c r="Q1094" s="151">
        <v>8</v>
      </c>
      <c r="R1094" s="158" t="str">
        <f t="shared" si="40"/>
        <v>N/A</v>
      </c>
      <c r="S1094" s="106" t="str">
        <f t="shared" si="41"/>
        <v>N/A</v>
      </c>
      <c r="T1094" s="160"/>
      <c r="U1094" s="21"/>
      <c r="V1094" s="21"/>
      <c r="W1094" s="21"/>
      <c r="X1094" s="21"/>
      <c r="Y1094" s="21"/>
      <c r="Z1094" s="21"/>
      <c r="AA1094" s="21"/>
      <c r="AB1094" s="21"/>
      <c r="AC1094" s="21"/>
      <c r="AD1094" s="21"/>
      <c r="AE1094" s="21"/>
      <c r="AF1094" s="21"/>
      <c r="AG1094" s="21"/>
      <c r="AH1094" s="21"/>
      <c r="AI1094" s="21"/>
    </row>
    <row r="1095" spans="1:35">
      <c r="A1095" s="41" t="s">
        <v>109</v>
      </c>
      <c r="B1095" s="41">
        <v>2023</v>
      </c>
      <c r="C1095" s="39" t="s">
        <v>642</v>
      </c>
      <c r="D1095" s="44" t="s">
        <v>151</v>
      </c>
      <c r="E1095" s="345" t="s">
        <v>1489</v>
      </c>
      <c r="F1095" s="55" t="s">
        <v>1674</v>
      </c>
      <c r="G1095" s="41" t="s">
        <v>301</v>
      </c>
      <c r="H1095" s="44" t="s">
        <v>14</v>
      </c>
      <c r="I1095" s="39" t="s">
        <v>473</v>
      </c>
      <c r="J1095" s="39" t="s">
        <v>197</v>
      </c>
      <c r="K1095" s="58" t="s">
        <v>747</v>
      </c>
      <c r="L1095" s="44" t="s">
        <v>1871</v>
      </c>
      <c r="M1095" s="44" t="s">
        <v>1872</v>
      </c>
      <c r="N1095" s="44" t="s">
        <v>859</v>
      </c>
      <c r="O1095" s="41" t="s">
        <v>2050</v>
      </c>
      <c r="P1095" s="151">
        <v>418</v>
      </c>
      <c r="Q1095" s="151">
        <v>8</v>
      </c>
      <c r="R1095" s="158" t="str">
        <f t="shared" si="40"/>
        <v>N/A</v>
      </c>
      <c r="S1095" s="106" t="str">
        <f t="shared" si="41"/>
        <v>N/A</v>
      </c>
      <c r="T1095" s="160"/>
      <c r="U1095" s="21"/>
      <c r="V1095" s="21"/>
      <c r="W1095" s="21"/>
      <c r="X1095" s="21"/>
      <c r="Y1095" s="21"/>
      <c r="Z1095" s="21"/>
      <c r="AA1095" s="21"/>
      <c r="AB1095" s="21"/>
      <c r="AC1095" s="21"/>
      <c r="AD1095" s="21"/>
      <c r="AE1095" s="21"/>
      <c r="AF1095" s="21"/>
      <c r="AG1095" s="21"/>
      <c r="AH1095" s="21"/>
      <c r="AI1095" s="21"/>
    </row>
    <row r="1096" spans="1:35">
      <c r="A1096" s="41" t="s">
        <v>109</v>
      </c>
      <c r="B1096" s="41">
        <v>2023</v>
      </c>
      <c r="C1096" s="39" t="s">
        <v>642</v>
      </c>
      <c r="D1096" s="44" t="s">
        <v>151</v>
      </c>
      <c r="E1096" s="345" t="s">
        <v>1489</v>
      </c>
      <c r="F1096" s="55" t="s">
        <v>1674</v>
      </c>
      <c r="G1096" s="41" t="s">
        <v>299</v>
      </c>
      <c r="H1096" s="44" t="s">
        <v>14</v>
      </c>
      <c r="I1096" s="39" t="s">
        <v>473</v>
      </c>
      <c r="J1096" s="39" t="s">
        <v>197</v>
      </c>
      <c r="K1096" s="58" t="s">
        <v>747</v>
      </c>
      <c r="L1096" s="44" t="s">
        <v>1871</v>
      </c>
      <c r="M1096" s="44" t="s">
        <v>1872</v>
      </c>
      <c r="N1096" s="44" t="s">
        <v>859</v>
      </c>
      <c r="O1096" s="41" t="s">
        <v>2050</v>
      </c>
      <c r="P1096" s="151">
        <v>418</v>
      </c>
      <c r="Q1096" s="151">
        <v>8</v>
      </c>
      <c r="R1096" s="158" t="str">
        <f t="shared" ref="R1096:R1159" si="42">IF(M1096="N/A","N/A", P1096/M1096*100)</f>
        <v>N/A</v>
      </c>
      <c r="S1096" s="106" t="str">
        <f t="shared" ref="S1096:S1159" si="43">IF(M1096="N/A","N/A",IF(OR(R1096&lt;90,R1096&gt;150),"X",""))</f>
        <v>N/A</v>
      </c>
      <c r="T1096" s="160"/>
      <c r="U1096" s="21"/>
      <c r="V1096" s="21"/>
      <c r="W1096" s="21"/>
      <c r="X1096" s="21"/>
      <c r="Y1096" s="21"/>
      <c r="Z1096" s="21"/>
      <c r="AA1096" s="21"/>
      <c r="AB1096" s="21"/>
      <c r="AC1096" s="21"/>
      <c r="AD1096" s="21"/>
      <c r="AE1096" s="21"/>
      <c r="AF1096" s="21"/>
      <c r="AG1096" s="21"/>
      <c r="AH1096" s="21"/>
      <c r="AI1096" s="21"/>
    </row>
    <row r="1097" spans="1:35">
      <c r="A1097" s="41" t="s">
        <v>109</v>
      </c>
      <c r="B1097" s="41">
        <v>2023</v>
      </c>
      <c r="C1097" s="39" t="s">
        <v>642</v>
      </c>
      <c r="D1097" s="44" t="s">
        <v>151</v>
      </c>
      <c r="E1097" s="345" t="s">
        <v>1489</v>
      </c>
      <c r="F1097" s="55" t="s">
        <v>1674</v>
      </c>
      <c r="G1097" s="41" t="s">
        <v>1874</v>
      </c>
      <c r="H1097" s="44" t="s">
        <v>14</v>
      </c>
      <c r="I1097" s="39" t="s">
        <v>473</v>
      </c>
      <c r="J1097" s="39" t="s">
        <v>197</v>
      </c>
      <c r="K1097" s="39" t="s">
        <v>747</v>
      </c>
      <c r="L1097" s="44" t="s">
        <v>1871</v>
      </c>
      <c r="M1097" s="44" t="s">
        <v>1872</v>
      </c>
      <c r="N1097" s="44" t="s">
        <v>859</v>
      </c>
      <c r="O1097" s="41" t="s">
        <v>2051</v>
      </c>
      <c r="P1097" s="151">
        <v>3597</v>
      </c>
      <c r="Q1097" s="151">
        <v>19</v>
      </c>
      <c r="R1097" s="158" t="str">
        <f t="shared" si="42"/>
        <v>N/A</v>
      </c>
      <c r="S1097" s="106" t="str">
        <f t="shared" si="43"/>
        <v>N/A</v>
      </c>
      <c r="T1097" s="160"/>
      <c r="U1097" s="21"/>
      <c r="V1097" s="21"/>
      <c r="W1097" s="21"/>
      <c r="X1097" s="21"/>
      <c r="Y1097" s="21"/>
      <c r="Z1097" s="21"/>
      <c r="AA1097" s="21"/>
      <c r="AB1097" s="21"/>
      <c r="AC1097" s="21"/>
      <c r="AD1097" s="21"/>
      <c r="AE1097" s="21"/>
      <c r="AF1097" s="21"/>
      <c r="AG1097" s="21"/>
      <c r="AH1097" s="21"/>
      <c r="AI1097" s="21"/>
    </row>
    <row r="1098" spans="1:35">
      <c r="A1098" s="41" t="s">
        <v>109</v>
      </c>
      <c r="B1098" s="41">
        <v>2023</v>
      </c>
      <c r="C1098" s="39" t="s">
        <v>642</v>
      </c>
      <c r="D1098" s="44" t="s">
        <v>151</v>
      </c>
      <c r="E1098" s="345" t="s">
        <v>1489</v>
      </c>
      <c r="F1098" s="55" t="s">
        <v>1674</v>
      </c>
      <c r="G1098" s="41" t="s">
        <v>301</v>
      </c>
      <c r="H1098" s="44" t="s">
        <v>14</v>
      </c>
      <c r="I1098" s="39" t="s">
        <v>473</v>
      </c>
      <c r="J1098" s="39" t="s">
        <v>197</v>
      </c>
      <c r="K1098" s="39" t="s">
        <v>747</v>
      </c>
      <c r="L1098" s="44" t="s">
        <v>1871</v>
      </c>
      <c r="M1098" s="44" t="s">
        <v>1872</v>
      </c>
      <c r="N1098" s="44" t="s">
        <v>859</v>
      </c>
      <c r="O1098" s="41" t="s">
        <v>2051</v>
      </c>
      <c r="P1098" s="151">
        <v>4115</v>
      </c>
      <c r="Q1098" s="151">
        <v>50</v>
      </c>
      <c r="R1098" s="158" t="str">
        <f t="shared" si="42"/>
        <v>N/A</v>
      </c>
      <c r="S1098" s="106" t="str">
        <f t="shared" si="43"/>
        <v>N/A</v>
      </c>
      <c r="T1098" s="160"/>
      <c r="U1098" s="21"/>
      <c r="V1098" s="21"/>
      <c r="W1098" s="21"/>
      <c r="X1098" s="21"/>
      <c r="Y1098" s="21"/>
      <c r="Z1098" s="21"/>
      <c r="AA1098" s="21"/>
      <c r="AB1098" s="21"/>
      <c r="AC1098" s="21"/>
      <c r="AD1098" s="21"/>
      <c r="AE1098" s="21"/>
      <c r="AF1098" s="21"/>
      <c r="AG1098" s="21"/>
      <c r="AH1098" s="21"/>
      <c r="AI1098" s="21"/>
    </row>
    <row r="1099" spans="1:35">
      <c r="A1099" s="41" t="s">
        <v>109</v>
      </c>
      <c r="B1099" s="41">
        <v>2023</v>
      </c>
      <c r="C1099" s="39" t="s">
        <v>642</v>
      </c>
      <c r="D1099" s="44" t="s">
        <v>151</v>
      </c>
      <c r="E1099" s="345" t="s">
        <v>1489</v>
      </c>
      <c r="F1099" s="55" t="s">
        <v>1674</v>
      </c>
      <c r="G1099" s="41" t="s">
        <v>299</v>
      </c>
      <c r="H1099" s="44" t="s">
        <v>14</v>
      </c>
      <c r="I1099" s="39" t="s">
        <v>473</v>
      </c>
      <c r="J1099" s="39" t="s">
        <v>197</v>
      </c>
      <c r="K1099" s="39" t="s">
        <v>747</v>
      </c>
      <c r="L1099" s="44" t="s">
        <v>1871</v>
      </c>
      <c r="M1099" s="44" t="s">
        <v>1872</v>
      </c>
      <c r="N1099" s="44" t="s">
        <v>859</v>
      </c>
      <c r="O1099" s="41" t="s">
        <v>2051</v>
      </c>
      <c r="P1099" s="151">
        <v>3597</v>
      </c>
      <c r="Q1099" s="151">
        <v>19</v>
      </c>
      <c r="R1099" s="158" t="str">
        <f t="shared" si="42"/>
        <v>N/A</v>
      </c>
      <c r="S1099" s="106" t="str">
        <f t="shared" si="43"/>
        <v>N/A</v>
      </c>
      <c r="T1099" s="160"/>
      <c r="U1099" s="21"/>
      <c r="V1099" s="21"/>
      <c r="W1099" s="21"/>
      <c r="X1099" s="21"/>
      <c r="Y1099" s="21"/>
      <c r="Z1099" s="21"/>
      <c r="AA1099" s="21"/>
      <c r="AB1099" s="21"/>
      <c r="AC1099" s="21"/>
      <c r="AD1099" s="21"/>
      <c r="AE1099" s="21"/>
      <c r="AF1099" s="21"/>
      <c r="AG1099" s="21"/>
      <c r="AH1099" s="21"/>
      <c r="AI1099" s="21"/>
    </row>
    <row r="1100" spans="1:35">
      <c r="A1100" s="41" t="s">
        <v>109</v>
      </c>
      <c r="B1100" s="41">
        <v>2023</v>
      </c>
      <c r="C1100" s="39" t="s">
        <v>642</v>
      </c>
      <c r="D1100" s="44" t="s">
        <v>151</v>
      </c>
      <c r="E1100" s="345" t="s">
        <v>1489</v>
      </c>
      <c r="F1100" s="55" t="s">
        <v>1663</v>
      </c>
      <c r="G1100" s="41" t="s">
        <v>1874</v>
      </c>
      <c r="H1100" s="44" t="s">
        <v>14</v>
      </c>
      <c r="I1100" s="39" t="s">
        <v>473</v>
      </c>
      <c r="J1100" s="39" t="s">
        <v>197</v>
      </c>
      <c r="K1100" s="58" t="s">
        <v>743</v>
      </c>
      <c r="L1100" s="44" t="s">
        <v>1871</v>
      </c>
      <c r="M1100" s="44" t="s">
        <v>1872</v>
      </c>
      <c r="N1100" s="44" t="s">
        <v>859</v>
      </c>
      <c r="O1100" s="65" t="s">
        <v>2052</v>
      </c>
      <c r="P1100" s="151">
        <v>6052</v>
      </c>
      <c r="Q1100" s="151">
        <v>105</v>
      </c>
      <c r="R1100" s="158" t="str">
        <f t="shared" si="42"/>
        <v>N/A</v>
      </c>
      <c r="S1100" s="106" t="str">
        <f t="shared" si="43"/>
        <v>N/A</v>
      </c>
      <c r="T1100" s="160" t="s">
        <v>2053</v>
      </c>
      <c r="U1100" s="21"/>
      <c r="V1100" s="21"/>
      <c r="W1100" s="21"/>
      <c r="X1100" s="21"/>
      <c r="Y1100" s="21"/>
      <c r="Z1100" s="21"/>
      <c r="AA1100" s="21"/>
      <c r="AB1100" s="21"/>
      <c r="AC1100" s="21"/>
      <c r="AD1100" s="21"/>
      <c r="AE1100" s="21"/>
      <c r="AF1100" s="21"/>
      <c r="AG1100" s="21"/>
      <c r="AH1100" s="21"/>
      <c r="AI1100" s="21"/>
    </row>
    <row r="1101" spans="1:35">
      <c r="A1101" s="41" t="s">
        <v>109</v>
      </c>
      <c r="B1101" s="41">
        <v>2023</v>
      </c>
      <c r="C1101" s="39" t="s">
        <v>642</v>
      </c>
      <c r="D1101" s="44" t="s">
        <v>151</v>
      </c>
      <c r="E1101" s="345" t="s">
        <v>1489</v>
      </c>
      <c r="F1101" s="55" t="s">
        <v>1663</v>
      </c>
      <c r="G1101" s="41" t="s">
        <v>301</v>
      </c>
      <c r="H1101" s="44" t="s">
        <v>14</v>
      </c>
      <c r="I1101" s="39" t="s">
        <v>473</v>
      </c>
      <c r="J1101" s="39" t="s">
        <v>197</v>
      </c>
      <c r="K1101" s="58" t="s">
        <v>743</v>
      </c>
      <c r="L1101" s="44" t="s">
        <v>1871</v>
      </c>
      <c r="M1101" s="44" t="s">
        <v>1872</v>
      </c>
      <c r="N1101" s="44" t="s">
        <v>859</v>
      </c>
      <c r="O1101" s="65" t="s">
        <v>2052</v>
      </c>
      <c r="P1101" s="151">
        <v>7662</v>
      </c>
      <c r="Q1101" s="151">
        <v>104</v>
      </c>
      <c r="R1101" s="158" t="str">
        <f t="shared" si="42"/>
        <v>N/A</v>
      </c>
      <c r="S1101" s="106" t="str">
        <f t="shared" si="43"/>
        <v>N/A</v>
      </c>
      <c r="T1101" s="160" t="s">
        <v>2053</v>
      </c>
      <c r="U1101" s="21"/>
      <c r="V1101" s="21"/>
      <c r="W1101" s="21"/>
      <c r="X1101" s="21"/>
      <c r="Y1101" s="21"/>
      <c r="Z1101" s="21"/>
      <c r="AA1101" s="21"/>
      <c r="AB1101" s="21"/>
      <c r="AC1101" s="21"/>
      <c r="AD1101" s="21"/>
      <c r="AE1101" s="21"/>
      <c r="AF1101" s="21"/>
      <c r="AG1101" s="21"/>
      <c r="AH1101" s="21"/>
      <c r="AI1101" s="21"/>
    </row>
    <row r="1102" spans="1:35">
      <c r="A1102" s="41" t="s">
        <v>109</v>
      </c>
      <c r="B1102" s="41">
        <v>2023</v>
      </c>
      <c r="C1102" s="39" t="s">
        <v>642</v>
      </c>
      <c r="D1102" s="44" t="s">
        <v>151</v>
      </c>
      <c r="E1102" s="345" t="s">
        <v>1489</v>
      </c>
      <c r="F1102" s="55" t="s">
        <v>1663</v>
      </c>
      <c r="G1102" s="41" t="s">
        <v>299</v>
      </c>
      <c r="H1102" s="44" t="s">
        <v>14</v>
      </c>
      <c r="I1102" s="39" t="s">
        <v>473</v>
      </c>
      <c r="J1102" s="39" t="s">
        <v>197</v>
      </c>
      <c r="K1102" s="58" t="s">
        <v>743</v>
      </c>
      <c r="L1102" s="44" t="s">
        <v>1871</v>
      </c>
      <c r="M1102" s="44" t="s">
        <v>1872</v>
      </c>
      <c r="N1102" s="44" t="s">
        <v>859</v>
      </c>
      <c r="O1102" s="65" t="s">
        <v>2052</v>
      </c>
      <c r="P1102" s="151">
        <v>6052</v>
      </c>
      <c r="Q1102" s="151">
        <v>105</v>
      </c>
      <c r="R1102" s="158" t="str">
        <f t="shared" si="42"/>
        <v>N/A</v>
      </c>
      <c r="S1102" s="106" t="str">
        <f t="shared" si="43"/>
        <v>N/A</v>
      </c>
      <c r="T1102" s="160" t="s">
        <v>2053</v>
      </c>
      <c r="U1102" s="21"/>
      <c r="V1102" s="21"/>
      <c r="W1102" s="21"/>
      <c r="X1102" s="21"/>
      <c r="Y1102" s="21"/>
      <c r="Z1102" s="21"/>
      <c r="AA1102" s="21"/>
      <c r="AB1102" s="21"/>
      <c r="AC1102" s="21"/>
      <c r="AD1102" s="21"/>
      <c r="AE1102" s="21"/>
      <c r="AF1102" s="21"/>
      <c r="AG1102" s="21"/>
      <c r="AH1102" s="21"/>
      <c r="AI1102" s="21"/>
    </row>
    <row r="1103" spans="1:35">
      <c r="A1103" s="41" t="s">
        <v>109</v>
      </c>
      <c r="B1103" s="41">
        <v>2023</v>
      </c>
      <c r="C1103" s="39" t="s">
        <v>642</v>
      </c>
      <c r="D1103" s="44" t="s">
        <v>151</v>
      </c>
      <c r="E1103" s="345" t="s">
        <v>2054</v>
      </c>
      <c r="F1103" s="55" t="s">
        <v>1687</v>
      </c>
      <c r="G1103" s="41" t="s">
        <v>297</v>
      </c>
      <c r="H1103" s="44" t="s">
        <v>14</v>
      </c>
      <c r="I1103" s="39" t="s">
        <v>473</v>
      </c>
      <c r="J1103" s="39" t="s">
        <v>189</v>
      </c>
      <c r="K1103" s="39" t="s">
        <v>1870</v>
      </c>
      <c r="L1103" s="44" t="s">
        <v>1871</v>
      </c>
      <c r="M1103" s="44" t="s">
        <v>1872</v>
      </c>
      <c r="N1103" s="44" t="s">
        <v>859</v>
      </c>
      <c r="O1103" s="41"/>
      <c r="P1103" s="151">
        <v>1884</v>
      </c>
      <c r="Q1103" s="151">
        <v>8</v>
      </c>
      <c r="R1103" s="158" t="str">
        <f t="shared" si="42"/>
        <v>N/A</v>
      </c>
      <c r="S1103" s="106" t="str">
        <f t="shared" si="43"/>
        <v>N/A</v>
      </c>
      <c r="T1103" s="160" t="s">
        <v>2055</v>
      </c>
      <c r="U1103" s="21"/>
      <c r="V1103" s="21"/>
      <c r="W1103" s="21"/>
      <c r="X1103" s="21"/>
      <c r="Y1103" s="21"/>
      <c r="Z1103" s="21"/>
      <c r="AA1103" s="21"/>
      <c r="AB1103" s="21"/>
      <c r="AC1103" s="21"/>
      <c r="AD1103" s="21"/>
      <c r="AE1103" s="21"/>
      <c r="AF1103" s="21"/>
      <c r="AG1103" s="21"/>
      <c r="AH1103" s="21"/>
      <c r="AI1103" s="21"/>
    </row>
    <row r="1104" spans="1:35">
      <c r="A1104" s="41" t="s">
        <v>109</v>
      </c>
      <c r="B1104" s="41">
        <v>2023</v>
      </c>
      <c r="C1104" s="39" t="s">
        <v>642</v>
      </c>
      <c r="D1104" s="44" t="s">
        <v>151</v>
      </c>
      <c r="E1104" s="345" t="s">
        <v>2054</v>
      </c>
      <c r="F1104" s="55" t="s">
        <v>1687</v>
      </c>
      <c r="G1104" s="41" t="s">
        <v>1874</v>
      </c>
      <c r="H1104" s="44" t="s">
        <v>14</v>
      </c>
      <c r="I1104" s="39" t="s">
        <v>473</v>
      </c>
      <c r="J1104" s="39" t="s">
        <v>189</v>
      </c>
      <c r="K1104" s="39" t="s">
        <v>1870</v>
      </c>
      <c r="L1104" s="44" t="s">
        <v>1871</v>
      </c>
      <c r="M1104" s="44" t="s">
        <v>1872</v>
      </c>
      <c r="N1104" s="44" t="s">
        <v>859</v>
      </c>
      <c r="O1104" s="41"/>
      <c r="P1104" s="151">
        <v>6928</v>
      </c>
      <c r="Q1104" s="151">
        <v>8</v>
      </c>
      <c r="R1104" s="158" t="str">
        <f t="shared" si="42"/>
        <v>N/A</v>
      </c>
      <c r="S1104" s="106" t="str">
        <f t="shared" si="43"/>
        <v>N/A</v>
      </c>
      <c r="T1104" s="160" t="s">
        <v>2056</v>
      </c>
      <c r="U1104" s="21"/>
      <c r="V1104" s="21"/>
      <c r="W1104" s="21"/>
      <c r="X1104" s="21"/>
      <c r="Y1104" s="21"/>
      <c r="Z1104" s="21"/>
      <c r="AA1104" s="21"/>
      <c r="AB1104" s="21"/>
      <c r="AC1104" s="21"/>
      <c r="AD1104" s="21"/>
      <c r="AE1104" s="21"/>
      <c r="AF1104" s="21"/>
      <c r="AG1104" s="21"/>
      <c r="AH1104" s="21"/>
      <c r="AI1104" s="21"/>
    </row>
    <row r="1105" spans="1:35">
      <c r="A1105" s="41" t="s">
        <v>109</v>
      </c>
      <c r="B1105" s="41">
        <v>2023</v>
      </c>
      <c r="C1105" s="39" t="s">
        <v>642</v>
      </c>
      <c r="D1105" s="44" t="s">
        <v>151</v>
      </c>
      <c r="E1105" s="345" t="s">
        <v>2054</v>
      </c>
      <c r="F1105" s="55" t="s">
        <v>1687</v>
      </c>
      <c r="G1105" s="41" t="s">
        <v>301</v>
      </c>
      <c r="H1105" s="44" t="s">
        <v>14</v>
      </c>
      <c r="I1105" s="39" t="s">
        <v>473</v>
      </c>
      <c r="J1105" s="39" t="s">
        <v>189</v>
      </c>
      <c r="K1105" s="39" t="s">
        <v>1870</v>
      </c>
      <c r="L1105" s="44" t="s">
        <v>1871</v>
      </c>
      <c r="M1105" s="44" t="s">
        <v>1872</v>
      </c>
      <c r="N1105" s="44" t="s">
        <v>859</v>
      </c>
      <c r="O1105" s="41"/>
      <c r="P1105" s="151">
        <v>18886</v>
      </c>
      <c r="Q1105" s="151">
        <v>8</v>
      </c>
      <c r="R1105" s="158" t="str">
        <f t="shared" si="42"/>
        <v>N/A</v>
      </c>
      <c r="S1105" s="106" t="str">
        <f t="shared" si="43"/>
        <v>N/A</v>
      </c>
      <c r="T1105" s="160" t="s">
        <v>2057</v>
      </c>
      <c r="U1105" s="21"/>
      <c r="V1105" s="21"/>
      <c r="W1105" s="21"/>
      <c r="X1105" s="21"/>
      <c r="Y1105" s="21"/>
      <c r="Z1105" s="21"/>
      <c r="AA1105" s="21"/>
      <c r="AB1105" s="21"/>
      <c r="AC1105" s="21"/>
      <c r="AD1105" s="21"/>
      <c r="AE1105" s="21"/>
      <c r="AF1105" s="21"/>
      <c r="AG1105" s="21"/>
      <c r="AH1105" s="21"/>
      <c r="AI1105" s="21"/>
    </row>
    <row r="1106" spans="1:35">
      <c r="A1106" s="41" t="s">
        <v>109</v>
      </c>
      <c r="B1106" s="41">
        <v>2023</v>
      </c>
      <c r="C1106" s="39" t="s">
        <v>642</v>
      </c>
      <c r="D1106" s="44" t="s">
        <v>151</v>
      </c>
      <c r="E1106" s="345" t="s">
        <v>2054</v>
      </c>
      <c r="F1106" s="55" t="s">
        <v>1687</v>
      </c>
      <c r="G1106" s="41" t="s">
        <v>299</v>
      </c>
      <c r="H1106" s="44" t="s">
        <v>14</v>
      </c>
      <c r="I1106" s="39" t="s">
        <v>473</v>
      </c>
      <c r="J1106" s="39" t="s">
        <v>189</v>
      </c>
      <c r="K1106" s="39" t="s">
        <v>1870</v>
      </c>
      <c r="L1106" s="44" t="s">
        <v>1871</v>
      </c>
      <c r="M1106" s="44" t="s">
        <v>1872</v>
      </c>
      <c r="N1106" s="44" t="s">
        <v>859</v>
      </c>
      <c r="O1106" s="41"/>
      <c r="P1106" s="151">
        <v>6929</v>
      </c>
      <c r="Q1106" s="151">
        <v>8</v>
      </c>
      <c r="R1106" s="158" t="str">
        <f t="shared" si="42"/>
        <v>N/A</v>
      </c>
      <c r="S1106" s="106" t="str">
        <f t="shared" si="43"/>
        <v>N/A</v>
      </c>
      <c r="T1106" s="160" t="s">
        <v>2056</v>
      </c>
      <c r="U1106" s="21"/>
      <c r="V1106" s="21"/>
      <c r="W1106" s="21"/>
      <c r="X1106" s="21"/>
      <c r="Y1106" s="21"/>
      <c r="Z1106" s="21"/>
      <c r="AA1106" s="21"/>
      <c r="AB1106" s="21"/>
      <c r="AC1106" s="21"/>
      <c r="AD1106" s="21"/>
      <c r="AE1106" s="21"/>
      <c r="AF1106" s="21"/>
      <c r="AG1106" s="21"/>
      <c r="AH1106" s="21"/>
      <c r="AI1106" s="21"/>
    </row>
    <row r="1107" spans="1:35">
      <c r="A1107" s="41" t="s">
        <v>109</v>
      </c>
      <c r="B1107" s="41">
        <v>2023</v>
      </c>
      <c r="C1107" s="39" t="s">
        <v>642</v>
      </c>
      <c r="D1107" s="44" t="s">
        <v>151</v>
      </c>
      <c r="E1107" s="345" t="s">
        <v>2054</v>
      </c>
      <c r="F1107" s="55" t="s">
        <v>1687</v>
      </c>
      <c r="G1107" s="41" t="s">
        <v>297</v>
      </c>
      <c r="H1107" s="44" t="s">
        <v>14</v>
      </c>
      <c r="I1107" s="39" t="s">
        <v>473</v>
      </c>
      <c r="J1107" s="39" t="s">
        <v>197</v>
      </c>
      <c r="K1107" s="58" t="s">
        <v>747</v>
      </c>
      <c r="L1107" s="44" t="s">
        <v>1871</v>
      </c>
      <c r="M1107" s="44" t="s">
        <v>1872</v>
      </c>
      <c r="N1107" s="44" t="s">
        <v>859</v>
      </c>
      <c r="O1107" s="41" t="s">
        <v>2032</v>
      </c>
      <c r="P1107" s="151">
        <v>475</v>
      </c>
      <c r="Q1107" s="151">
        <v>68</v>
      </c>
      <c r="R1107" s="158" t="str">
        <f t="shared" si="42"/>
        <v>N/A</v>
      </c>
      <c r="S1107" s="106" t="str">
        <f t="shared" si="43"/>
        <v>N/A</v>
      </c>
      <c r="T1107" s="160"/>
      <c r="U1107" s="21"/>
      <c r="V1107" s="21"/>
      <c r="W1107" s="21"/>
      <c r="X1107" s="21"/>
      <c r="Y1107" s="21"/>
      <c r="Z1107" s="21"/>
      <c r="AA1107" s="21"/>
      <c r="AB1107" s="21"/>
      <c r="AC1107" s="21"/>
      <c r="AD1107" s="21"/>
      <c r="AE1107" s="21"/>
      <c r="AF1107" s="21"/>
      <c r="AG1107" s="21"/>
      <c r="AH1107" s="21"/>
      <c r="AI1107" s="21"/>
    </row>
    <row r="1108" spans="1:35">
      <c r="A1108" s="41" t="s">
        <v>109</v>
      </c>
      <c r="B1108" s="41">
        <v>2023</v>
      </c>
      <c r="C1108" s="39" t="s">
        <v>642</v>
      </c>
      <c r="D1108" s="44" t="s">
        <v>151</v>
      </c>
      <c r="E1108" s="345" t="s">
        <v>2054</v>
      </c>
      <c r="F1108" s="55" t="s">
        <v>1687</v>
      </c>
      <c r="G1108" s="41" t="s">
        <v>1874</v>
      </c>
      <c r="H1108" s="44" t="s">
        <v>14</v>
      </c>
      <c r="I1108" s="39" t="s">
        <v>473</v>
      </c>
      <c r="J1108" s="39" t="s">
        <v>197</v>
      </c>
      <c r="K1108" s="58" t="s">
        <v>747</v>
      </c>
      <c r="L1108" s="44" t="s">
        <v>1871</v>
      </c>
      <c r="M1108" s="44" t="s">
        <v>1872</v>
      </c>
      <c r="N1108" s="44" t="s">
        <v>859</v>
      </c>
      <c r="O1108" s="41" t="s">
        <v>2032</v>
      </c>
      <c r="P1108" s="151">
        <v>1030</v>
      </c>
      <c r="Q1108" s="151">
        <v>74</v>
      </c>
      <c r="R1108" s="158" t="str">
        <f t="shared" si="42"/>
        <v>N/A</v>
      </c>
      <c r="S1108" s="106" t="str">
        <f t="shared" si="43"/>
        <v>N/A</v>
      </c>
      <c r="T1108" s="160"/>
      <c r="U1108" s="21"/>
      <c r="V1108" s="21"/>
      <c r="W1108" s="21"/>
      <c r="X1108" s="21"/>
      <c r="Y1108" s="21"/>
      <c r="Z1108" s="21"/>
      <c r="AA1108" s="21"/>
      <c r="AB1108" s="21"/>
      <c r="AC1108" s="21"/>
      <c r="AD1108" s="21"/>
      <c r="AE1108" s="21"/>
      <c r="AF1108" s="21"/>
      <c r="AG1108" s="21"/>
      <c r="AH1108" s="21"/>
      <c r="AI1108" s="21"/>
    </row>
    <row r="1109" spans="1:35">
      <c r="A1109" s="41" t="s">
        <v>109</v>
      </c>
      <c r="B1109" s="41">
        <v>2023</v>
      </c>
      <c r="C1109" s="39" t="s">
        <v>642</v>
      </c>
      <c r="D1109" s="44" t="s">
        <v>151</v>
      </c>
      <c r="E1109" s="345" t="s">
        <v>2054</v>
      </c>
      <c r="F1109" s="55" t="s">
        <v>1687</v>
      </c>
      <c r="G1109" s="41" t="s">
        <v>301</v>
      </c>
      <c r="H1109" s="44" t="s">
        <v>14</v>
      </c>
      <c r="I1109" s="39" t="s">
        <v>473</v>
      </c>
      <c r="J1109" s="39" t="s">
        <v>197</v>
      </c>
      <c r="K1109" s="58" t="s">
        <v>747</v>
      </c>
      <c r="L1109" s="44" t="s">
        <v>1871</v>
      </c>
      <c r="M1109" s="44" t="s">
        <v>1872</v>
      </c>
      <c r="N1109" s="44" t="s">
        <v>859</v>
      </c>
      <c r="O1109" s="41" t="s">
        <v>2032</v>
      </c>
      <c r="P1109" s="151">
        <v>3012</v>
      </c>
      <c r="Q1109" s="151">
        <v>78</v>
      </c>
      <c r="R1109" s="158" t="str">
        <f t="shared" si="42"/>
        <v>N/A</v>
      </c>
      <c r="S1109" s="106" t="str">
        <f t="shared" si="43"/>
        <v>N/A</v>
      </c>
      <c r="T1109" s="160"/>
      <c r="U1109" s="21"/>
      <c r="V1109" s="21"/>
      <c r="W1109" s="21"/>
      <c r="X1109" s="21"/>
      <c r="Y1109" s="21"/>
      <c r="Z1109" s="21"/>
      <c r="AA1109" s="21"/>
      <c r="AB1109" s="21"/>
      <c r="AC1109" s="21"/>
      <c r="AD1109" s="21"/>
      <c r="AE1109" s="21"/>
      <c r="AF1109" s="21"/>
      <c r="AG1109" s="21"/>
      <c r="AH1109" s="21"/>
      <c r="AI1109" s="21"/>
    </row>
    <row r="1110" spans="1:35">
      <c r="A1110" s="41" t="s">
        <v>109</v>
      </c>
      <c r="B1110" s="41">
        <v>2023</v>
      </c>
      <c r="C1110" s="39" t="s">
        <v>642</v>
      </c>
      <c r="D1110" s="44" t="s">
        <v>151</v>
      </c>
      <c r="E1110" s="345" t="s">
        <v>2054</v>
      </c>
      <c r="F1110" s="55" t="s">
        <v>1687</v>
      </c>
      <c r="G1110" s="41" t="s">
        <v>299</v>
      </c>
      <c r="H1110" s="44" t="s">
        <v>14</v>
      </c>
      <c r="I1110" s="39" t="s">
        <v>473</v>
      </c>
      <c r="J1110" s="39" t="s">
        <v>197</v>
      </c>
      <c r="K1110" s="58" t="s">
        <v>747</v>
      </c>
      <c r="L1110" s="44" t="s">
        <v>1871</v>
      </c>
      <c r="M1110" s="44" t="s">
        <v>1872</v>
      </c>
      <c r="N1110" s="44" t="s">
        <v>859</v>
      </c>
      <c r="O1110" s="41" t="s">
        <v>2058</v>
      </c>
      <c r="P1110" s="151">
        <v>1031</v>
      </c>
      <c r="Q1110" s="151">
        <v>75</v>
      </c>
      <c r="R1110" s="158" t="str">
        <f t="shared" si="42"/>
        <v>N/A</v>
      </c>
      <c r="S1110" s="106" t="str">
        <f t="shared" si="43"/>
        <v>N/A</v>
      </c>
      <c r="T1110" s="160" t="s">
        <v>2059</v>
      </c>
      <c r="U1110" s="21"/>
      <c r="V1110" s="21"/>
      <c r="W1110" s="21"/>
      <c r="X1110" s="21"/>
      <c r="Y1110" s="21"/>
      <c r="Z1110" s="21"/>
      <c r="AA1110" s="21"/>
      <c r="AB1110" s="21"/>
      <c r="AC1110" s="21"/>
      <c r="AD1110" s="21"/>
      <c r="AE1110" s="21"/>
      <c r="AF1110" s="21"/>
      <c r="AG1110" s="21"/>
      <c r="AH1110" s="21"/>
      <c r="AI1110" s="21"/>
    </row>
    <row r="1111" spans="1:35">
      <c r="A1111" s="41" t="s">
        <v>109</v>
      </c>
      <c r="B1111" s="41">
        <v>2023</v>
      </c>
      <c r="C1111" s="39" t="s">
        <v>642</v>
      </c>
      <c r="D1111" s="44" t="s">
        <v>151</v>
      </c>
      <c r="E1111" s="345" t="s">
        <v>2054</v>
      </c>
      <c r="F1111" s="55" t="s">
        <v>1687</v>
      </c>
      <c r="G1111" s="41" t="s">
        <v>297</v>
      </c>
      <c r="H1111" s="44" t="s">
        <v>14</v>
      </c>
      <c r="I1111" s="39" t="s">
        <v>473</v>
      </c>
      <c r="J1111" s="39" t="s">
        <v>197</v>
      </c>
      <c r="K1111" s="39" t="s">
        <v>747</v>
      </c>
      <c r="L1111" s="44" t="s">
        <v>1871</v>
      </c>
      <c r="M1111" s="44" t="s">
        <v>1872</v>
      </c>
      <c r="N1111" s="44" t="s">
        <v>859</v>
      </c>
      <c r="O1111" s="41" t="s">
        <v>2033</v>
      </c>
      <c r="P1111" s="151">
        <v>369</v>
      </c>
      <c r="Q1111" s="151">
        <v>47</v>
      </c>
      <c r="R1111" s="158" t="str">
        <f t="shared" si="42"/>
        <v>N/A</v>
      </c>
      <c r="S1111" s="106" t="str">
        <f t="shared" si="43"/>
        <v>N/A</v>
      </c>
      <c r="T1111" s="160"/>
      <c r="U1111" s="21"/>
      <c r="V1111" s="21"/>
      <c r="W1111" s="21"/>
      <c r="X1111" s="21"/>
      <c r="Y1111" s="21"/>
      <c r="Z1111" s="21"/>
      <c r="AA1111" s="21"/>
      <c r="AB1111" s="21"/>
      <c r="AC1111" s="21"/>
      <c r="AD1111" s="21"/>
      <c r="AE1111" s="21"/>
      <c r="AF1111" s="21"/>
      <c r="AG1111" s="21"/>
      <c r="AH1111" s="21"/>
      <c r="AI1111" s="21"/>
    </row>
    <row r="1112" spans="1:35">
      <c r="A1112" s="41" t="s">
        <v>109</v>
      </c>
      <c r="B1112" s="41">
        <v>2023</v>
      </c>
      <c r="C1112" s="39" t="s">
        <v>642</v>
      </c>
      <c r="D1112" s="44" t="s">
        <v>151</v>
      </c>
      <c r="E1112" s="345" t="s">
        <v>2054</v>
      </c>
      <c r="F1112" s="55" t="s">
        <v>1687</v>
      </c>
      <c r="G1112" s="41" t="s">
        <v>1874</v>
      </c>
      <c r="H1112" s="44" t="s">
        <v>14</v>
      </c>
      <c r="I1112" s="39" t="s">
        <v>473</v>
      </c>
      <c r="J1112" s="39" t="s">
        <v>197</v>
      </c>
      <c r="K1112" s="39" t="s">
        <v>747</v>
      </c>
      <c r="L1112" s="44" t="s">
        <v>1871</v>
      </c>
      <c r="M1112" s="44" t="s">
        <v>1872</v>
      </c>
      <c r="N1112" s="44" t="s">
        <v>859</v>
      </c>
      <c r="O1112" s="41" t="s">
        <v>2033</v>
      </c>
      <c r="P1112" s="151">
        <v>1821</v>
      </c>
      <c r="Q1112" s="151">
        <v>90</v>
      </c>
      <c r="R1112" s="158" t="str">
        <f t="shared" si="42"/>
        <v>N/A</v>
      </c>
      <c r="S1112" s="106" t="str">
        <f t="shared" si="43"/>
        <v>N/A</v>
      </c>
      <c r="T1112" s="160"/>
      <c r="U1112" s="21"/>
      <c r="V1112" s="21"/>
      <c r="W1112" s="21"/>
      <c r="X1112" s="21"/>
      <c r="Y1112" s="21"/>
      <c r="Z1112" s="21"/>
      <c r="AA1112" s="21"/>
      <c r="AB1112" s="21"/>
      <c r="AC1112" s="21"/>
      <c r="AD1112" s="21"/>
      <c r="AE1112" s="21"/>
      <c r="AF1112" s="21"/>
      <c r="AG1112" s="21"/>
      <c r="AH1112" s="21"/>
      <c r="AI1112" s="21"/>
    </row>
    <row r="1113" spans="1:35">
      <c r="A1113" s="41" t="s">
        <v>109</v>
      </c>
      <c r="B1113" s="41">
        <v>2023</v>
      </c>
      <c r="C1113" s="39" t="s">
        <v>642</v>
      </c>
      <c r="D1113" s="44" t="s">
        <v>151</v>
      </c>
      <c r="E1113" s="345" t="s">
        <v>2054</v>
      </c>
      <c r="F1113" s="55" t="s">
        <v>1687</v>
      </c>
      <c r="G1113" s="41" t="s">
        <v>301</v>
      </c>
      <c r="H1113" s="44" t="s">
        <v>14</v>
      </c>
      <c r="I1113" s="39" t="s">
        <v>473</v>
      </c>
      <c r="J1113" s="39" t="s">
        <v>197</v>
      </c>
      <c r="K1113" s="39" t="s">
        <v>747</v>
      </c>
      <c r="L1113" s="44" t="s">
        <v>1871</v>
      </c>
      <c r="M1113" s="44" t="s">
        <v>1872</v>
      </c>
      <c r="N1113" s="44" t="s">
        <v>859</v>
      </c>
      <c r="O1113" s="41" t="s">
        <v>2033</v>
      </c>
      <c r="P1113" s="151">
        <v>4079</v>
      </c>
      <c r="Q1113" s="151">
        <v>95</v>
      </c>
      <c r="R1113" s="158" t="str">
        <f t="shared" si="42"/>
        <v>N/A</v>
      </c>
      <c r="S1113" s="106" t="str">
        <f t="shared" si="43"/>
        <v>N/A</v>
      </c>
      <c r="T1113" s="160"/>
      <c r="U1113" s="21"/>
      <c r="V1113" s="21"/>
      <c r="W1113" s="21"/>
      <c r="X1113" s="21"/>
      <c r="Y1113" s="21"/>
      <c r="Z1113" s="21"/>
      <c r="AA1113" s="21"/>
      <c r="AB1113" s="21"/>
      <c r="AC1113" s="21"/>
      <c r="AD1113" s="21"/>
      <c r="AE1113" s="21"/>
      <c r="AF1113" s="21"/>
      <c r="AG1113" s="21"/>
      <c r="AH1113" s="21"/>
      <c r="AI1113" s="21"/>
    </row>
    <row r="1114" spans="1:35">
      <c r="A1114" s="41" t="s">
        <v>109</v>
      </c>
      <c r="B1114" s="41">
        <v>2023</v>
      </c>
      <c r="C1114" s="39" t="s">
        <v>642</v>
      </c>
      <c r="D1114" s="44" t="s">
        <v>151</v>
      </c>
      <c r="E1114" s="345" t="s">
        <v>2054</v>
      </c>
      <c r="F1114" s="55" t="s">
        <v>1687</v>
      </c>
      <c r="G1114" s="41" t="s">
        <v>299</v>
      </c>
      <c r="H1114" s="44" t="s">
        <v>14</v>
      </c>
      <c r="I1114" s="39" t="s">
        <v>473</v>
      </c>
      <c r="J1114" s="39" t="s">
        <v>197</v>
      </c>
      <c r="K1114" s="39" t="s">
        <v>747</v>
      </c>
      <c r="L1114" s="44" t="s">
        <v>1871</v>
      </c>
      <c r="M1114" s="44" t="s">
        <v>1872</v>
      </c>
      <c r="N1114" s="44" t="s">
        <v>859</v>
      </c>
      <c r="O1114" s="41" t="s">
        <v>2033</v>
      </c>
      <c r="P1114" s="151">
        <v>1821</v>
      </c>
      <c r="Q1114" s="151">
        <v>90</v>
      </c>
      <c r="R1114" s="158" t="str">
        <f t="shared" si="42"/>
        <v>N/A</v>
      </c>
      <c r="S1114" s="106" t="str">
        <f t="shared" si="43"/>
        <v>N/A</v>
      </c>
      <c r="T1114" s="160"/>
      <c r="U1114" s="21"/>
      <c r="V1114" s="21"/>
      <c r="W1114" s="21"/>
      <c r="X1114" s="21"/>
      <c r="Y1114" s="21"/>
      <c r="Z1114" s="21"/>
      <c r="AA1114" s="21"/>
      <c r="AB1114" s="21"/>
      <c r="AC1114" s="21"/>
      <c r="AD1114" s="21"/>
      <c r="AE1114" s="21"/>
      <c r="AF1114" s="21"/>
      <c r="AG1114" s="21"/>
      <c r="AH1114" s="21"/>
      <c r="AI1114" s="21"/>
    </row>
    <row r="1115" spans="1:35">
      <c r="A1115" s="41" t="s">
        <v>109</v>
      </c>
      <c r="B1115" s="41">
        <v>2023</v>
      </c>
      <c r="C1115" s="39" t="s">
        <v>642</v>
      </c>
      <c r="D1115" s="44" t="s">
        <v>151</v>
      </c>
      <c r="E1115" s="345" t="s">
        <v>2054</v>
      </c>
      <c r="F1115" s="55" t="s">
        <v>1687</v>
      </c>
      <c r="G1115" s="41" t="s">
        <v>297</v>
      </c>
      <c r="H1115" s="44" t="s">
        <v>14</v>
      </c>
      <c r="I1115" s="39" t="s">
        <v>473</v>
      </c>
      <c r="J1115" s="39" t="s">
        <v>197</v>
      </c>
      <c r="K1115" s="58" t="s">
        <v>743</v>
      </c>
      <c r="L1115" s="44" t="s">
        <v>1871</v>
      </c>
      <c r="M1115" s="44" t="s">
        <v>1872</v>
      </c>
      <c r="N1115" s="44" t="s">
        <v>859</v>
      </c>
      <c r="O1115" s="41"/>
      <c r="P1115" s="151">
        <v>808</v>
      </c>
      <c r="Q1115" s="151">
        <v>77</v>
      </c>
      <c r="R1115" s="158" t="str">
        <f t="shared" si="42"/>
        <v>N/A</v>
      </c>
      <c r="S1115" s="106" t="str">
        <f t="shared" si="43"/>
        <v>N/A</v>
      </c>
      <c r="T1115" s="160"/>
      <c r="U1115" s="21"/>
      <c r="V1115" s="21"/>
      <c r="W1115" s="21"/>
      <c r="X1115" s="21"/>
      <c r="Y1115" s="21"/>
      <c r="Z1115" s="21"/>
      <c r="AA1115" s="21"/>
      <c r="AB1115" s="21"/>
      <c r="AC1115" s="21"/>
      <c r="AD1115" s="21"/>
      <c r="AE1115" s="21"/>
      <c r="AF1115" s="21"/>
      <c r="AG1115" s="21"/>
      <c r="AH1115" s="21"/>
      <c r="AI1115" s="21"/>
    </row>
    <row r="1116" spans="1:35">
      <c r="A1116" s="41" t="s">
        <v>109</v>
      </c>
      <c r="B1116" s="41">
        <v>2023</v>
      </c>
      <c r="C1116" s="39" t="s">
        <v>642</v>
      </c>
      <c r="D1116" s="44" t="s">
        <v>151</v>
      </c>
      <c r="E1116" s="345" t="s">
        <v>2054</v>
      </c>
      <c r="F1116" s="55" t="s">
        <v>1687</v>
      </c>
      <c r="G1116" s="41" t="s">
        <v>1874</v>
      </c>
      <c r="H1116" s="44" t="s">
        <v>14</v>
      </c>
      <c r="I1116" s="39" t="s">
        <v>473</v>
      </c>
      <c r="J1116" s="39" t="s">
        <v>197</v>
      </c>
      <c r="K1116" s="58" t="s">
        <v>743</v>
      </c>
      <c r="L1116" s="44" t="s">
        <v>1871</v>
      </c>
      <c r="M1116" s="44" t="s">
        <v>1872</v>
      </c>
      <c r="N1116" s="44" t="s">
        <v>859</v>
      </c>
      <c r="O1116" s="41"/>
      <c r="P1116" s="151">
        <v>846</v>
      </c>
      <c r="Q1116" s="151">
        <v>81</v>
      </c>
      <c r="R1116" s="158" t="str">
        <f t="shared" si="42"/>
        <v>N/A</v>
      </c>
      <c r="S1116" s="106" t="str">
        <f t="shared" si="43"/>
        <v>N/A</v>
      </c>
      <c r="T1116" s="160"/>
      <c r="U1116" s="21"/>
      <c r="V1116" s="21"/>
      <c r="W1116" s="21"/>
      <c r="X1116" s="21"/>
      <c r="Y1116" s="21"/>
      <c r="Z1116" s="21"/>
      <c r="AA1116" s="21"/>
      <c r="AB1116" s="21"/>
      <c r="AC1116" s="21"/>
      <c r="AD1116" s="21"/>
      <c r="AE1116" s="21"/>
      <c r="AF1116" s="21"/>
      <c r="AG1116" s="21"/>
      <c r="AH1116" s="21"/>
      <c r="AI1116" s="21"/>
    </row>
    <row r="1117" spans="1:35">
      <c r="A1117" s="41" t="s">
        <v>109</v>
      </c>
      <c r="B1117" s="41">
        <v>2023</v>
      </c>
      <c r="C1117" s="39" t="s">
        <v>642</v>
      </c>
      <c r="D1117" s="44" t="s">
        <v>151</v>
      </c>
      <c r="E1117" s="345" t="s">
        <v>2054</v>
      </c>
      <c r="F1117" s="55" t="s">
        <v>1687</v>
      </c>
      <c r="G1117" s="41" t="s">
        <v>301</v>
      </c>
      <c r="H1117" s="44" t="s">
        <v>14</v>
      </c>
      <c r="I1117" s="39" t="s">
        <v>473</v>
      </c>
      <c r="J1117" s="39" t="s">
        <v>197</v>
      </c>
      <c r="K1117" s="58" t="s">
        <v>743</v>
      </c>
      <c r="L1117" s="44" t="s">
        <v>1871</v>
      </c>
      <c r="M1117" s="44" t="s">
        <v>1872</v>
      </c>
      <c r="N1117" s="44" t="s">
        <v>859</v>
      </c>
      <c r="O1117" s="41"/>
      <c r="P1117" s="151">
        <v>4057</v>
      </c>
      <c r="Q1117" s="151">
        <v>96</v>
      </c>
      <c r="R1117" s="158" t="str">
        <f t="shared" si="42"/>
        <v>N/A</v>
      </c>
      <c r="S1117" s="106" t="str">
        <f t="shared" si="43"/>
        <v>N/A</v>
      </c>
      <c r="T1117" s="160"/>
      <c r="U1117" s="21"/>
      <c r="V1117" s="21"/>
      <c r="W1117" s="21"/>
      <c r="X1117" s="21"/>
      <c r="Y1117" s="21"/>
      <c r="Z1117" s="21"/>
      <c r="AA1117" s="21"/>
      <c r="AB1117" s="21"/>
      <c r="AC1117" s="21"/>
      <c r="AD1117" s="21"/>
      <c r="AE1117" s="21"/>
      <c r="AF1117" s="21"/>
      <c r="AG1117" s="21"/>
      <c r="AH1117" s="21"/>
      <c r="AI1117" s="21"/>
    </row>
    <row r="1118" spans="1:35">
      <c r="A1118" s="41" t="s">
        <v>109</v>
      </c>
      <c r="B1118" s="41">
        <v>2023</v>
      </c>
      <c r="C1118" s="39" t="s">
        <v>642</v>
      </c>
      <c r="D1118" s="44" t="s">
        <v>151</v>
      </c>
      <c r="E1118" s="345" t="s">
        <v>2054</v>
      </c>
      <c r="F1118" s="55" t="s">
        <v>1687</v>
      </c>
      <c r="G1118" s="41" t="s">
        <v>299</v>
      </c>
      <c r="H1118" s="44" t="s">
        <v>14</v>
      </c>
      <c r="I1118" s="39" t="s">
        <v>473</v>
      </c>
      <c r="J1118" s="39" t="s">
        <v>197</v>
      </c>
      <c r="K1118" s="58" t="s">
        <v>743</v>
      </c>
      <c r="L1118" s="44" t="s">
        <v>1871</v>
      </c>
      <c r="M1118" s="44" t="s">
        <v>1872</v>
      </c>
      <c r="N1118" s="44" t="s">
        <v>859</v>
      </c>
      <c r="O1118" s="41"/>
      <c r="P1118" s="151">
        <v>851</v>
      </c>
      <c r="Q1118" s="151">
        <v>81</v>
      </c>
      <c r="R1118" s="158" t="str">
        <f t="shared" si="42"/>
        <v>N/A</v>
      </c>
      <c r="S1118" s="106" t="str">
        <f t="shared" si="43"/>
        <v>N/A</v>
      </c>
      <c r="T1118" s="160"/>
      <c r="U1118" s="21"/>
      <c r="V1118" s="21"/>
      <c r="W1118" s="21"/>
      <c r="X1118" s="21"/>
      <c r="Y1118" s="21"/>
      <c r="Z1118" s="21"/>
      <c r="AA1118" s="21"/>
      <c r="AB1118" s="21"/>
      <c r="AC1118" s="21"/>
      <c r="AD1118" s="21"/>
      <c r="AE1118" s="21"/>
      <c r="AF1118" s="21"/>
      <c r="AG1118" s="21"/>
      <c r="AH1118" s="21"/>
      <c r="AI1118" s="21"/>
    </row>
    <row r="1119" spans="1:35">
      <c r="A1119" s="41" t="s">
        <v>109</v>
      </c>
      <c r="B1119" s="41">
        <v>2023</v>
      </c>
      <c r="C1119" s="39" t="s">
        <v>642</v>
      </c>
      <c r="D1119" s="44" t="s">
        <v>151</v>
      </c>
      <c r="E1119" s="345" t="s">
        <v>1691</v>
      </c>
      <c r="F1119" s="55" t="s">
        <v>1692</v>
      </c>
      <c r="G1119" s="41" t="s">
        <v>1874</v>
      </c>
      <c r="H1119" s="44" t="s">
        <v>14</v>
      </c>
      <c r="I1119" s="39" t="s">
        <v>473</v>
      </c>
      <c r="J1119" s="39" t="s">
        <v>189</v>
      </c>
      <c r="K1119" s="39" t="s">
        <v>1870</v>
      </c>
      <c r="L1119" s="44" t="s">
        <v>1871</v>
      </c>
      <c r="M1119" s="44" t="s">
        <v>1872</v>
      </c>
      <c r="N1119" s="44" t="s">
        <v>859</v>
      </c>
      <c r="O1119" s="41"/>
      <c r="P1119" s="151">
        <v>240</v>
      </c>
      <c r="Q1119" s="151">
        <v>2</v>
      </c>
      <c r="R1119" s="158" t="str">
        <f t="shared" si="42"/>
        <v>N/A</v>
      </c>
      <c r="S1119" s="106" t="str">
        <f t="shared" si="43"/>
        <v>N/A</v>
      </c>
      <c r="T1119" s="160" t="s">
        <v>2060</v>
      </c>
      <c r="U1119" s="21"/>
      <c r="V1119" s="21"/>
      <c r="W1119" s="21"/>
      <c r="X1119" s="21"/>
      <c r="Y1119" s="21"/>
      <c r="Z1119" s="21"/>
      <c r="AA1119" s="21"/>
      <c r="AB1119" s="21"/>
      <c r="AC1119" s="21"/>
      <c r="AD1119" s="21"/>
      <c r="AE1119" s="21"/>
      <c r="AF1119" s="21"/>
      <c r="AG1119" s="21"/>
      <c r="AH1119" s="21"/>
      <c r="AI1119" s="21"/>
    </row>
    <row r="1120" spans="1:35">
      <c r="A1120" s="41" t="s">
        <v>109</v>
      </c>
      <c r="B1120" s="41">
        <v>2023</v>
      </c>
      <c r="C1120" s="39" t="s">
        <v>642</v>
      </c>
      <c r="D1120" s="44" t="s">
        <v>151</v>
      </c>
      <c r="E1120" s="345" t="s">
        <v>1691</v>
      </c>
      <c r="F1120" s="55" t="s">
        <v>1692</v>
      </c>
      <c r="G1120" s="41" t="s">
        <v>301</v>
      </c>
      <c r="H1120" s="44" t="s">
        <v>14</v>
      </c>
      <c r="I1120" s="39" t="s">
        <v>473</v>
      </c>
      <c r="J1120" s="39" t="s">
        <v>189</v>
      </c>
      <c r="K1120" s="39" t="s">
        <v>1870</v>
      </c>
      <c r="L1120" s="44" t="s">
        <v>1871</v>
      </c>
      <c r="M1120" s="44" t="s">
        <v>1872</v>
      </c>
      <c r="N1120" s="44" t="s">
        <v>859</v>
      </c>
      <c r="O1120" s="41"/>
      <c r="P1120" s="151">
        <v>1033</v>
      </c>
      <c r="Q1120" s="151">
        <v>2</v>
      </c>
      <c r="R1120" s="158" t="str">
        <f t="shared" si="42"/>
        <v>N/A</v>
      </c>
      <c r="S1120" s="106" t="str">
        <f t="shared" si="43"/>
        <v>N/A</v>
      </c>
      <c r="T1120" s="160" t="s">
        <v>2061</v>
      </c>
      <c r="U1120" s="21"/>
      <c r="V1120" s="21"/>
      <c r="W1120" s="21"/>
      <c r="X1120" s="21"/>
      <c r="Y1120" s="21"/>
      <c r="Z1120" s="21"/>
      <c r="AA1120" s="21"/>
      <c r="AB1120" s="21"/>
      <c r="AC1120" s="21"/>
      <c r="AD1120" s="21"/>
      <c r="AE1120" s="21"/>
      <c r="AF1120" s="21"/>
      <c r="AG1120" s="21"/>
      <c r="AH1120" s="21"/>
      <c r="AI1120" s="21"/>
    </row>
    <row r="1121" spans="1:35">
      <c r="A1121" s="41" t="s">
        <v>109</v>
      </c>
      <c r="B1121" s="41">
        <v>2023</v>
      </c>
      <c r="C1121" s="39" t="s">
        <v>642</v>
      </c>
      <c r="D1121" s="44" t="s">
        <v>151</v>
      </c>
      <c r="E1121" s="345" t="s">
        <v>1691</v>
      </c>
      <c r="F1121" s="55" t="s">
        <v>1692</v>
      </c>
      <c r="G1121" s="41" t="s">
        <v>299</v>
      </c>
      <c r="H1121" s="44" t="s">
        <v>14</v>
      </c>
      <c r="I1121" s="39" t="s">
        <v>473</v>
      </c>
      <c r="J1121" s="39" t="s">
        <v>189</v>
      </c>
      <c r="K1121" s="39" t="s">
        <v>1870</v>
      </c>
      <c r="L1121" s="44" t="s">
        <v>1871</v>
      </c>
      <c r="M1121" s="44" t="s">
        <v>1872</v>
      </c>
      <c r="N1121" s="44" t="s">
        <v>859</v>
      </c>
      <c r="O1121" s="41"/>
      <c r="P1121" s="151">
        <v>240</v>
      </c>
      <c r="Q1121" s="151">
        <v>2</v>
      </c>
      <c r="R1121" s="158" t="str">
        <f t="shared" si="42"/>
        <v>N/A</v>
      </c>
      <c r="S1121" s="106" t="str">
        <f t="shared" si="43"/>
        <v>N/A</v>
      </c>
      <c r="T1121" s="160" t="s">
        <v>2060</v>
      </c>
      <c r="U1121" s="21"/>
      <c r="V1121" s="21"/>
      <c r="W1121" s="21"/>
      <c r="X1121" s="21"/>
      <c r="Y1121" s="21"/>
      <c r="Z1121" s="21"/>
      <c r="AA1121" s="21"/>
      <c r="AB1121" s="21"/>
      <c r="AC1121" s="21"/>
      <c r="AD1121" s="21"/>
      <c r="AE1121" s="21"/>
      <c r="AF1121" s="21"/>
      <c r="AG1121" s="21"/>
      <c r="AH1121" s="21"/>
      <c r="AI1121" s="21"/>
    </row>
    <row r="1122" spans="1:35">
      <c r="A1122" s="41" t="s">
        <v>109</v>
      </c>
      <c r="B1122" s="41">
        <v>2023</v>
      </c>
      <c r="C1122" s="39" t="s">
        <v>642</v>
      </c>
      <c r="D1122" s="44" t="s">
        <v>151</v>
      </c>
      <c r="E1122" s="345" t="s">
        <v>1691</v>
      </c>
      <c r="F1122" s="55" t="s">
        <v>1692</v>
      </c>
      <c r="G1122" s="41" t="s">
        <v>1874</v>
      </c>
      <c r="H1122" s="44" t="s">
        <v>14</v>
      </c>
      <c r="I1122" s="39" t="s">
        <v>473</v>
      </c>
      <c r="J1122" s="39" t="s">
        <v>197</v>
      </c>
      <c r="K1122" s="58" t="s">
        <v>747</v>
      </c>
      <c r="L1122" s="44" t="s">
        <v>1871</v>
      </c>
      <c r="M1122" s="44" t="s">
        <v>1872</v>
      </c>
      <c r="N1122" s="44" t="s">
        <v>859</v>
      </c>
      <c r="O1122" s="41" t="s">
        <v>2032</v>
      </c>
      <c r="P1122" s="151">
        <v>639</v>
      </c>
      <c r="Q1122" s="151">
        <v>29</v>
      </c>
      <c r="R1122" s="158" t="str">
        <f t="shared" si="42"/>
        <v>N/A</v>
      </c>
      <c r="S1122" s="106" t="str">
        <f t="shared" si="43"/>
        <v>N/A</v>
      </c>
      <c r="T1122" s="160"/>
      <c r="U1122" s="21"/>
      <c r="V1122" s="21"/>
      <c r="W1122" s="21"/>
      <c r="X1122" s="21"/>
      <c r="Y1122" s="21"/>
      <c r="Z1122" s="21"/>
      <c r="AA1122" s="21"/>
      <c r="AB1122" s="21"/>
      <c r="AC1122" s="21"/>
      <c r="AD1122" s="21"/>
      <c r="AE1122" s="21"/>
      <c r="AF1122" s="21"/>
      <c r="AG1122" s="21"/>
      <c r="AH1122" s="21"/>
      <c r="AI1122" s="21"/>
    </row>
    <row r="1123" spans="1:35">
      <c r="A1123" s="41" t="s">
        <v>109</v>
      </c>
      <c r="B1123" s="41">
        <v>2023</v>
      </c>
      <c r="C1123" s="39" t="s">
        <v>642</v>
      </c>
      <c r="D1123" s="44" t="s">
        <v>151</v>
      </c>
      <c r="E1123" s="345" t="s">
        <v>1691</v>
      </c>
      <c r="F1123" s="55" t="s">
        <v>1692</v>
      </c>
      <c r="G1123" s="41" t="s">
        <v>301</v>
      </c>
      <c r="H1123" s="44" t="s">
        <v>14</v>
      </c>
      <c r="I1123" s="39" t="s">
        <v>473</v>
      </c>
      <c r="J1123" s="39" t="s">
        <v>197</v>
      </c>
      <c r="K1123" s="58" t="s">
        <v>747</v>
      </c>
      <c r="L1123" s="44" t="s">
        <v>1871</v>
      </c>
      <c r="M1123" s="44" t="s">
        <v>1872</v>
      </c>
      <c r="N1123" s="44" t="s">
        <v>859</v>
      </c>
      <c r="O1123" s="41" t="s">
        <v>2032</v>
      </c>
      <c r="P1123" s="151">
        <v>4062</v>
      </c>
      <c r="Q1123" s="151">
        <v>44</v>
      </c>
      <c r="R1123" s="158" t="str">
        <f t="shared" si="42"/>
        <v>N/A</v>
      </c>
      <c r="S1123" s="106" t="str">
        <f t="shared" si="43"/>
        <v>N/A</v>
      </c>
      <c r="T1123" s="160"/>
      <c r="U1123" s="21"/>
      <c r="V1123" s="21"/>
      <c r="W1123" s="21"/>
      <c r="X1123" s="21"/>
      <c r="Y1123" s="21"/>
      <c r="Z1123" s="21"/>
      <c r="AA1123" s="21"/>
      <c r="AB1123" s="21"/>
      <c r="AC1123" s="21"/>
      <c r="AD1123" s="21"/>
      <c r="AE1123" s="21"/>
      <c r="AF1123" s="21"/>
      <c r="AG1123" s="21"/>
      <c r="AH1123" s="21"/>
      <c r="AI1123" s="21"/>
    </row>
    <row r="1124" spans="1:35">
      <c r="A1124" s="41" t="s">
        <v>109</v>
      </c>
      <c r="B1124" s="41">
        <v>2023</v>
      </c>
      <c r="C1124" s="39" t="s">
        <v>642</v>
      </c>
      <c r="D1124" s="44" t="s">
        <v>151</v>
      </c>
      <c r="E1124" s="345" t="s">
        <v>1691</v>
      </c>
      <c r="F1124" s="55" t="s">
        <v>1692</v>
      </c>
      <c r="G1124" s="41" t="s">
        <v>299</v>
      </c>
      <c r="H1124" s="44" t="s">
        <v>14</v>
      </c>
      <c r="I1124" s="39" t="s">
        <v>473</v>
      </c>
      <c r="J1124" s="39" t="s">
        <v>197</v>
      </c>
      <c r="K1124" s="58" t="s">
        <v>747</v>
      </c>
      <c r="L1124" s="44" t="s">
        <v>1871</v>
      </c>
      <c r="M1124" s="44" t="s">
        <v>1872</v>
      </c>
      <c r="N1124" s="44" t="s">
        <v>859</v>
      </c>
      <c r="O1124" s="41" t="s">
        <v>2032</v>
      </c>
      <c r="P1124" s="151">
        <v>639</v>
      </c>
      <c r="Q1124" s="151">
        <v>29</v>
      </c>
      <c r="R1124" s="158" t="str">
        <f t="shared" si="42"/>
        <v>N/A</v>
      </c>
      <c r="S1124" s="106" t="str">
        <f t="shared" si="43"/>
        <v>N/A</v>
      </c>
      <c r="T1124" s="160"/>
      <c r="U1124" s="21"/>
      <c r="V1124" s="21"/>
      <c r="W1124" s="21"/>
      <c r="X1124" s="21"/>
      <c r="Y1124" s="21"/>
      <c r="Z1124" s="21"/>
      <c r="AA1124" s="21"/>
      <c r="AB1124" s="21"/>
      <c r="AC1124" s="21"/>
      <c r="AD1124" s="21"/>
      <c r="AE1124" s="21"/>
      <c r="AF1124" s="21"/>
      <c r="AG1124" s="21"/>
      <c r="AH1124" s="21"/>
      <c r="AI1124" s="21"/>
    </row>
    <row r="1125" spans="1:35">
      <c r="A1125" s="41" t="s">
        <v>109</v>
      </c>
      <c r="B1125" s="41">
        <v>2023</v>
      </c>
      <c r="C1125" s="39" t="s">
        <v>642</v>
      </c>
      <c r="D1125" s="44" t="s">
        <v>151</v>
      </c>
      <c r="E1125" s="345" t="s">
        <v>1691</v>
      </c>
      <c r="F1125" s="55" t="s">
        <v>1692</v>
      </c>
      <c r="G1125" s="41" t="s">
        <v>1874</v>
      </c>
      <c r="H1125" s="44" t="s">
        <v>14</v>
      </c>
      <c r="I1125" s="39" t="s">
        <v>473</v>
      </c>
      <c r="J1125" s="39" t="s">
        <v>197</v>
      </c>
      <c r="K1125" s="39" t="s">
        <v>747</v>
      </c>
      <c r="L1125" s="44" t="s">
        <v>1871</v>
      </c>
      <c r="M1125" s="44" t="s">
        <v>1872</v>
      </c>
      <c r="N1125" s="44" t="s">
        <v>859</v>
      </c>
      <c r="O1125" s="52" t="s">
        <v>2033</v>
      </c>
      <c r="P1125" s="151">
        <v>1177</v>
      </c>
      <c r="Q1125" s="151">
        <v>49</v>
      </c>
      <c r="R1125" s="158" t="str">
        <f t="shared" si="42"/>
        <v>N/A</v>
      </c>
      <c r="S1125" s="106" t="str">
        <f t="shared" si="43"/>
        <v>N/A</v>
      </c>
      <c r="T1125" s="160"/>
      <c r="U1125" s="21"/>
      <c r="V1125" s="21"/>
      <c r="W1125" s="21"/>
      <c r="X1125" s="21"/>
      <c r="Y1125" s="21"/>
      <c r="Z1125" s="21"/>
      <c r="AA1125" s="21"/>
      <c r="AB1125" s="21"/>
      <c r="AC1125" s="21"/>
      <c r="AD1125" s="21"/>
      <c r="AE1125" s="21"/>
      <c r="AF1125" s="21"/>
      <c r="AG1125" s="21"/>
      <c r="AH1125" s="21"/>
      <c r="AI1125" s="21"/>
    </row>
    <row r="1126" spans="1:35">
      <c r="A1126" s="41" t="s">
        <v>109</v>
      </c>
      <c r="B1126" s="41">
        <v>2023</v>
      </c>
      <c r="C1126" s="39" t="s">
        <v>642</v>
      </c>
      <c r="D1126" s="44" t="s">
        <v>151</v>
      </c>
      <c r="E1126" s="345" t="s">
        <v>1691</v>
      </c>
      <c r="F1126" s="55" t="s">
        <v>1692</v>
      </c>
      <c r="G1126" s="41" t="s">
        <v>301</v>
      </c>
      <c r="H1126" s="44" t="s">
        <v>14</v>
      </c>
      <c r="I1126" s="39" t="s">
        <v>473</v>
      </c>
      <c r="J1126" s="39" t="s">
        <v>197</v>
      </c>
      <c r="K1126" s="39" t="s">
        <v>747</v>
      </c>
      <c r="L1126" s="44" t="s">
        <v>1871</v>
      </c>
      <c r="M1126" s="44" t="s">
        <v>1872</v>
      </c>
      <c r="N1126" s="44" t="s">
        <v>859</v>
      </c>
      <c r="O1126" s="52" t="s">
        <v>2033</v>
      </c>
      <c r="P1126" s="151">
        <v>7770</v>
      </c>
      <c r="Q1126" s="151">
        <v>52</v>
      </c>
      <c r="R1126" s="158" t="str">
        <f t="shared" si="42"/>
        <v>N/A</v>
      </c>
      <c r="S1126" s="106" t="str">
        <f t="shared" si="43"/>
        <v>N/A</v>
      </c>
      <c r="T1126" s="160"/>
      <c r="U1126" s="21"/>
      <c r="V1126" s="21"/>
      <c r="W1126" s="21"/>
      <c r="X1126" s="21"/>
      <c r="Y1126" s="21"/>
      <c r="Z1126" s="21"/>
      <c r="AA1126" s="21"/>
      <c r="AB1126" s="21"/>
      <c r="AC1126" s="21"/>
      <c r="AD1126" s="21"/>
      <c r="AE1126" s="21"/>
      <c r="AF1126" s="21"/>
      <c r="AG1126" s="21"/>
      <c r="AH1126" s="21"/>
      <c r="AI1126" s="21"/>
    </row>
    <row r="1127" spans="1:35">
      <c r="A1127" s="41" t="s">
        <v>109</v>
      </c>
      <c r="B1127" s="41">
        <v>2023</v>
      </c>
      <c r="C1127" s="39" t="s">
        <v>642</v>
      </c>
      <c r="D1127" s="44" t="s">
        <v>151</v>
      </c>
      <c r="E1127" s="345" t="s">
        <v>1691</v>
      </c>
      <c r="F1127" s="55" t="s">
        <v>1692</v>
      </c>
      <c r="G1127" s="41" t="s">
        <v>299</v>
      </c>
      <c r="H1127" s="44" t="s">
        <v>14</v>
      </c>
      <c r="I1127" s="39" t="s">
        <v>473</v>
      </c>
      <c r="J1127" s="39" t="s">
        <v>197</v>
      </c>
      <c r="K1127" s="39" t="s">
        <v>747</v>
      </c>
      <c r="L1127" s="44" t="s">
        <v>1871</v>
      </c>
      <c r="M1127" s="44" t="s">
        <v>1872</v>
      </c>
      <c r="N1127" s="44" t="s">
        <v>859</v>
      </c>
      <c r="O1127" s="52" t="s">
        <v>2033</v>
      </c>
      <c r="P1127" s="151">
        <v>1177</v>
      </c>
      <c r="Q1127" s="151">
        <v>49</v>
      </c>
      <c r="R1127" s="158" t="str">
        <f t="shared" si="42"/>
        <v>N/A</v>
      </c>
      <c r="S1127" s="106" t="str">
        <f t="shared" si="43"/>
        <v>N/A</v>
      </c>
      <c r="T1127" s="160"/>
      <c r="U1127" s="21"/>
      <c r="V1127" s="21"/>
      <c r="W1127" s="21"/>
      <c r="X1127" s="21"/>
      <c r="Y1127" s="21"/>
      <c r="Z1127" s="21"/>
      <c r="AA1127" s="21"/>
      <c r="AB1127" s="21"/>
      <c r="AC1127" s="21"/>
      <c r="AD1127" s="21"/>
      <c r="AE1127" s="21"/>
      <c r="AF1127" s="21"/>
      <c r="AG1127" s="21"/>
      <c r="AH1127" s="21"/>
      <c r="AI1127" s="21"/>
    </row>
    <row r="1128" spans="1:35">
      <c r="A1128" s="41" t="s">
        <v>109</v>
      </c>
      <c r="B1128" s="41">
        <v>2023</v>
      </c>
      <c r="C1128" s="39" t="s">
        <v>642</v>
      </c>
      <c r="D1128" s="44" t="s">
        <v>151</v>
      </c>
      <c r="E1128" s="345" t="s">
        <v>1691</v>
      </c>
      <c r="F1128" s="55" t="s">
        <v>1663</v>
      </c>
      <c r="G1128" s="41" t="s">
        <v>1874</v>
      </c>
      <c r="H1128" s="44" t="s">
        <v>14</v>
      </c>
      <c r="I1128" s="39" t="s">
        <v>473</v>
      </c>
      <c r="J1128" s="39" t="s">
        <v>189</v>
      </c>
      <c r="K1128" s="39" t="s">
        <v>1870</v>
      </c>
      <c r="L1128" s="44" t="s">
        <v>1871</v>
      </c>
      <c r="M1128" s="44" t="s">
        <v>1872</v>
      </c>
      <c r="N1128" s="44" t="s">
        <v>859</v>
      </c>
      <c r="O1128" s="41"/>
      <c r="P1128" s="151">
        <v>1625</v>
      </c>
      <c r="Q1128" s="151">
        <v>4</v>
      </c>
      <c r="R1128" s="158" t="str">
        <f t="shared" si="42"/>
        <v>N/A</v>
      </c>
      <c r="S1128" s="106" t="str">
        <f t="shared" si="43"/>
        <v>N/A</v>
      </c>
      <c r="T1128" s="160" t="s">
        <v>2035</v>
      </c>
      <c r="U1128" s="21"/>
      <c r="V1128" s="21"/>
      <c r="W1128" s="21"/>
      <c r="X1128" s="21"/>
      <c r="Y1128" s="21"/>
      <c r="Z1128" s="21"/>
      <c r="AA1128" s="21"/>
      <c r="AB1128" s="21"/>
      <c r="AC1128" s="21"/>
      <c r="AD1128" s="21"/>
      <c r="AE1128" s="21"/>
      <c r="AF1128" s="21"/>
      <c r="AG1128" s="21"/>
      <c r="AH1128" s="21"/>
      <c r="AI1128" s="21"/>
    </row>
    <row r="1129" spans="1:35">
      <c r="A1129" s="41" t="s">
        <v>109</v>
      </c>
      <c r="B1129" s="41">
        <v>2023</v>
      </c>
      <c r="C1129" s="39" t="s">
        <v>642</v>
      </c>
      <c r="D1129" s="44" t="s">
        <v>151</v>
      </c>
      <c r="E1129" s="345" t="s">
        <v>1691</v>
      </c>
      <c r="F1129" s="55" t="s">
        <v>1663</v>
      </c>
      <c r="G1129" s="41" t="s">
        <v>301</v>
      </c>
      <c r="H1129" s="44" t="s">
        <v>14</v>
      </c>
      <c r="I1129" s="39" t="s">
        <v>473</v>
      </c>
      <c r="J1129" s="39" t="s">
        <v>189</v>
      </c>
      <c r="K1129" s="39" t="s">
        <v>1870</v>
      </c>
      <c r="L1129" s="44" t="s">
        <v>1871</v>
      </c>
      <c r="M1129" s="44" t="s">
        <v>1872</v>
      </c>
      <c r="N1129" s="44" t="s">
        <v>859</v>
      </c>
      <c r="O1129" s="41"/>
      <c r="P1129" s="151">
        <v>4736</v>
      </c>
      <c r="Q1129" s="151">
        <v>5</v>
      </c>
      <c r="R1129" s="158" t="str">
        <f t="shared" si="42"/>
        <v>N/A</v>
      </c>
      <c r="S1129" s="106" t="str">
        <f t="shared" si="43"/>
        <v>N/A</v>
      </c>
      <c r="T1129" s="160" t="s">
        <v>2062</v>
      </c>
      <c r="U1129" s="21"/>
      <c r="V1129" s="21"/>
      <c r="W1129" s="21"/>
      <c r="X1129" s="21"/>
      <c r="Y1129" s="21"/>
      <c r="Z1129" s="21"/>
      <c r="AA1129" s="21"/>
      <c r="AB1129" s="21"/>
      <c r="AC1129" s="21"/>
      <c r="AD1129" s="21"/>
      <c r="AE1129" s="21"/>
      <c r="AF1129" s="21"/>
      <c r="AG1129" s="21"/>
      <c r="AH1129" s="21"/>
      <c r="AI1129" s="21"/>
    </row>
    <row r="1130" spans="1:35">
      <c r="A1130" s="41" t="s">
        <v>109</v>
      </c>
      <c r="B1130" s="41">
        <v>2023</v>
      </c>
      <c r="C1130" s="39" t="s">
        <v>642</v>
      </c>
      <c r="D1130" s="44" t="s">
        <v>151</v>
      </c>
      <c r="E1130" s="345" t="s">
        <v>1691</v>
      </c>
      <c r="F1130" s="55" t="s">
        <v>1663</v>
      </c>
      <c r="G1130" s="41" t="s">
        <v>299</v>
      </c>
      <c r="H1130" s="44" t="s">
        <v>14</v>
      </c>
      <c r="I1130" s="39" t="s">
        <v>473</v>
      </c>
      <c r="J1130" s="39" t="s">
        <v>189</v>
      </c>
      <c r="K1130" s="39" t="s">
        <v>1870</v>
      </c>
      <c r="L1130" s="44" t="s">
        <v>1871</v>
      </c>
      <c r="M1130" s="44" t="s">
        <v>1872</v>
      </c>
      <c r="N1130" s="44" t="s">
        <v>859</v>
      </c>
      <c r="O1130" s="41"/>
      <c r="P1130" s="151">
        <v>1625</v>
      </c>
      <c r="Q1130" s="151">
        <v>4</v>
      </c>
      <c r="R1130" s="158" t="str">
        <f t="shared" si="42"/>
        <v>N/A</v>
      </c>
      <c r="S1130" s="106" t="str">
        <f t="shared" si="43"/>
        <v>N/A</v>
      </c>
      <c r="T1130" s="160" t="s">
        <v>2035</v>
      </c>
      <c r="U1130" s="21"/>
      <c r="V1130" s="21"/>
      <c r="W1130" s="21"/>
      <c r="X1130" s="21"/>
      <c r="Y1130" s="21"/>
      <c r="Z1130" s="21"/>
      <c r="AA1130" s="21"/>
      <c r="AB1130" s="21"/>
      <c r="AC1130" s="21"/>
      <c r="AD1130" s="21"/>
      <c r="AE1130" s="21"/>
      <c r="AF1130" s="21"/>
      <c r="AG1130" s="21"/>
      <c r="AH1130" s="21"/>
      <c r="AI1130" s="21"/>
    </row>
    <row r="1131" spans="1:35">
      <c r="A1131" s="41" t="s">
        <v>109</v>
      </c>
      <c r="B1131" s="41">
        <v>2023</v>
      </c>
      <c r="C1131" s="39" t="s">
        <v>642</v>
      </c>
      <c r="D1131" s="44" t="s">
        <v>151</v>
      </c>
      <c r="E1131" s="345" t="s">
        <v>1691</v>
      </c>
      <c r="F1131" s="55" t="s">
        <v>1663</v>
      </c>
      <c r="G1131" s="41" t="s">
        <v>297</v>
      </c>
      <c r="H1131" s="44" t="s">
        <v>14</v>
      </c>
      <c r="I1131" s="39" t="s">
        <v>473</v>
      </c>
      <c r="J1131" s="39" t="s">
        <v>197</v>
      </c>
      <c r="K1131" s="58" t="s">
        <v>743</v>
      </c>
      <c r="L1131" s="44" t="s">
        <v>1871</v>
      </c>
      <c r="M1131" s="44" t="s">
        <v>1872</v>
      </c>
      <c r="N1131" s="44" t="s">
        <v>859</v>
      </c>
      <c r="O1131" s="41" t="s">
        <v>2063</v>
      </c>
      <c r="P1131" s="151">
        <v>2696</v>
      </c>
      <c r="Q1131" s="151">
        <v>111</v>
      </c>
      <c r="R1131" s="158" t="str">
        <f t="shared" si="42"/>
        <v>N/A</v>
      </c>
      <c r="S1131" s="106" t="str">
        <f t="shared" si="43"/>
        <v>N/A</v>
      </c>
      <c r="T1131" s="160" t="s">
        <v>2064</v>
      </c>
      <c r="U1131" s="21"/>
      <c r="V1131" s="21"/>
      <c r="W1131" s="21"/>
      <c r="X1131" s="21"/>
      <c r="Y1131" s="21"/>
      <c r="Z1131" s="21"/>
      <c r="AA1131" s="21"/>
      <c r="AB1131" s="21"/>
      <c r="AC1131" s="21"/>
      <c r="AD1131" s="21"/>
      <c r="AE1131" s="21"/>
      <c r="AF1131" s="21"/>
      <c r="AG1131" s="21"/>
      <c r="AH1131" s="21"/>
      <c r="AI1131" s="21"/>
    </row>
    <row r="1132" spans="1:35">
      <c r="A1132" s="41" t="s">
        <v>109</v>
      </c>
      <c r="B1132" s="41">
        <v>2023</v>
      </c>
      <c r="C1132" s="39" t="s">
        <v>642</v>
      </c>
      <c r="D1132" s="44" t="s">
        <v>151</v>
      </c>
      <c r="E1132" s="345" t="s">
        <v>1691</v>
      </c>
      <c r="F1132" s="55" t="s">
        <v>1663</v>
      </c>
      <c r="G1132" s="41" t="s">
        <v>1874</v>
      </c>
      <c r="H1132" s="44" t="s">
        <v>14</v>
      </c>
      <c r="I1132" s="39" t="s">
        <v>473</v>
      </c>
      <c r="J1132" s="39" t="s">
        <v>197</v>
      </c>
      <c r="K1132" s="58" t="s">
        <v>743</v>
      </c>
      <c r="L1132" s="44" t="s">
        <v>1871</v>
      </c>
      <c r="M1132" s="44" t="s">
        <v>1872</v>
      </c>
      <c r="N1132" s="44" t="s">
        <v>859</v>
      </c>
      <c r="O1132" s="41" t="s">
        <v>2063</v>
      </c>
      <c r="P1132" s="151">
        <v>2666</v>
      </c>
      <c r="Q1132" s="151">
        <v>254</v>
      </c>
      <c r="R1132" s="158" t="str">
        <f t="shared" si="42"/>
        <v>N/A</v>
      </c>
      <c r="S1132" s="106" t="str">
        <f t="shared" si="43"/>
        <v>N/A</v>
      </c>
      <c r="T1132" s="160" t="s">
        <v>2064</v>
      </c>
      <c r="U1132" s="21"/>
      <c r="V1132" s="21"/>
      <c r="W1132" s="21"/>
      <c r="X1132" s="21"/>
      <c r="Y1132" s="21"/>
      <c r="Z1132" s="21"/>
      <c r="AA1132" s="21"/>
      <c r="AB1132" s="21"/>
      <c r="AC1132" s="21"/>
      <c r="AD1132" s="21"/>
      <c r="AE1132" s="21"/>
      <c r="AF1132" s="21"/>
      <c r="AG1132" s="21"/>
      <c r="AH1132" s="21"/>
      <c r="AI1132" s="21"/>
    </row>
    <row r="1133" spans="1:35">
      <c r="A1133" s="41" t="s">
        <v>109</v>
      </c>
      <c r="B1133" s="41">
        <v>2023</v>
      </c>
      <c r="C1133" s="39" t="s">
        <v>642</v>
      </c>
      <c r="D1133" s="44" t="s">
        <v>151</v>
      </c>
      <c r="E1133" s="345" t="s">
        <v>1691</v>
      </c>
      <c r="F1133" s="55" t="s">
        <v>1663</v>
      </c>
      <c r="G1133" s="41" t="s">
        <v>301</v>
      </c>
      <c r="H1133" s="44" t="s">
        <v>14</v>
      </c>
      <c r="I1133" s="39" t="s">
        <v>473</v>
      </c>
      <c r="J1133" s="39" t="s">
        <v>197</v>
      </c>
      <c r="K1133" s="58" t="s">
        <v>743</v>
      </c>
      <c r="L1133" s="44" t="s">
        <v>1871</v>
      </c>
      <c r="M1133" s="44" t="s">
        <v>1872</v>
      </c>
      <c r="N1133" s="44" t="s">
        <v>859</v>
      </c>
      <c r="O1133" s="41" t="s">
        <v>2063</v>
      </c>
      <c r="P1133" s="151">
        <v>23244</v>
      </c>
      <c r="Q1133" s="151">
        <v>342</v>
      </c>
      <c r="R1133" s="158" t="str">
        <f t="shared" si="42"/>
        <v>N/A</v>
      </c>
      <c r="S1133" s="106" t="str">
        <f t="shared" si="43"/>
        <v>N/A</v>
      </c>
      <c r="T1133" s="160" t="s">
        <v>2064</v>
      </c>
      <c r="U1133" s="21"/>
      <c r="V1133" s="21"/>
      <c r="W1133" s="21"/>
      <c r="X1133" s="21"/>
      <c r="Y1133" s="21"/>
      <c r="Z1133" s="21"/>
      <c r="AA1133" s="21"/>
      <c r="AB1133" s="21"/>
      <c r="AC1133" s="21"/>
      <c r="AD1133" s="21"/>
      <c r="AE1133" s="21"/>
      <c r="AF1133" s="21"/>
      <c r="AG1133" s="21"/>
      <c r="AH1133" s="21"/>
      <c r="AI1133" s="21"/>
    </row>
    <row r="1134" spans="1:35">
      <c r="A1134" s="41" t="s">
        <v>109</v>
      </c>
      <c r="B1134" s="41">
        <v>2023</v>
      </c>
      <c r="C1134" s="39" t="s">
        <v>642</v>
      </c>
      <c r="D1134" s="44" t="s">
        <v>151</v>
      </c>
      <c r="E1134" s="345" t="s">
        <v>1691</v>
      </c>
      <c r="F1134" s="55" t="s">
        <v>1663</v>
      </c>
      <c r="G1134" s="41" t="s">
        <v>299</v>
      </c>
      <c r="H1134" s="44" t="s">
        <v>14</v>
      </c>
      <c r="I1134" s="39" t="s">
        <v>473</v>
      </c>
      <c r="J1134" s="39" t="s">
        <v>197</v>
      </c>
      <c r="K1134" s="58" t="s">
        <v>743</v>
      </c>
      <c r="L1134" s="44" t="s">
        <v>1871</v>
      </c>
      <c r="M1134" s="44" t="s">
        <v>1872</v>
      </c>
      <c r="N1134" s="44" t="s">
        <v>859</v>
      </c>
      <c r="O1134" s="41" t="s">
        <v>2063</v>
      </c>
      <c r="P1134" s="151">
        <v>2783</v>
      </c>
      <c r="Q1134" s="151">
        <v>275</v>
      </c>
      <c r="R1134" s="158" t="str">
        <f t="shared" si="42"/>
        <v>N/A</v>
      </c>
      <c r="S1134" s="106" t="str">
        <f t="shared" si="43"/>
        <v>N/A</v>
      </c>
      <c r="T1134" s="160" t="s">
        <v>2064</v>
      </c>
      <c r="U1134" s="21"/>
      <c r="V1134" s="21"/>
      <c r="W1134" s="21"/>
      <c r="X1134" s="21"/>
      <c r="Y1134" s="21"/>
      <c r="Z1134" s="21"/>
      <c r="AA1134" s="21"/>
      <c r="AB1134" s="21"/>
      <c r="AC1134" s="21"/>
      <c r="AD1134" s="21"/>
      <c r="AE1134" s="21"/>
      <c r="AF1134" s="21"/>
      <c r="AG1134" s="21"/>
      <c r="AH1134" s="21"/>
      <c r="AI1134" s="21"/>
    </row>
    <row r="1135" spans="1:35">
      <c r="A1135" s="41" t="s">
        <v>109</v>
      </c>
      <c r="B1135" s="41">
        <v>2023</v>
      </c>
      <c r="C1135" s="39" t="s">
        <v>642</v>
      </c>
      <c r="D1135" s="44" t="s">
        <v>151</v>
      </c>
      <c r="E1135" s="345" t="s">
        <v>1691</v>
      </c>
      <c r="F1135" s="55" t="s">
        <v>1695</v>
      </c>
      <c r="G1135" s="41" t="s">
        <v>1874</v>
      </c>
      <c r="H1135" s="44" t="s">
        <v>14</v>
      </c>
      <c r="I1135" s="39" t="s">
        <v>473</v>
      </c>
      <c r="J1135" s="39" t="s">
        <v>189</v>
      </c>
      <c r="K1135" s="39" t="s">
        <v>1870</v>
      </c>
      <c r="L1135" s="44" t="s">
        <v>1871</v>
      </c>
      <c r="M1135" s="44" t="s">
        <v>1872</v>
      </c>
      <c r="N1135" s="44" t="s">
        <v>859</v>
      </c>
      <c r="O1135" s="41"/>
      <c r="P1135" s="151">
        <v>1161</v>
      </c>
      <c r="Q1135" s="151">
        <v>6</v>
      </c>
      <c r="R1135" s="158" t="str">
        <f t="shared" si="42"/>
        <v>N/A</v>
      </c>
      <c r="S1135" s="106" t="str">
        <f t="shared" si="43"/>
        <v>N/A</v>
      </c>
      <c r="T1135" s="160" t="s">
        <v>2065</v>
      </c>
      <c r="U1135" s="21"/>
      <c r="V1135" s="21"/>
      <c r="W1135" s="21"/>
      <c r="X1135" s="21"/>
      <c r="Y1135" s="21"/>
      <c r="Z1135" s="21"/>
      <c r="AA1135" s="21"/>
      <c r="AB1135" s="21"/>
      <c r="AC1135" s="21"/>
      <c r="AD1135" s="21"/>
      <c r="AE1135" s="21"/>
      <c r="AF1135" s="21"/>
      <c r="AG1135" s="21"/>
      <c r="AH1135" s="21"/>
      <c r="AI1135" s="21"/>
    </row>
    <row r="1136" spans="1:35">
      <c r="A1136" s="41" t="s">
        <v>109</v>
      </c>
      <c r="B1136" s="41">
        <v>2023</v>
      </c>
      <c r="C1136" s="39" t="s">
        <v>642</v>
      </c>
      <c r="D1136" s="44" t="s">
        <v>151</v>
      </c>
      <c r="E1136" s="345" t="s">
        <v>1691</v>
      </c>
      <c r="F1136" s="55" t="s">
        <v>1695</v>
      </c>
      <c r="G1136" s="41" t="s">
        <v>301</v>
      </c>
      <c r="H1136" s="44" t="s">
        <v>14</v>
      </c>
      <c r="I1136" s="39" t="s">
        <v>473</v>
      </c>
      <c r="J1136" s="39" t="s">
        <v>189</v>
      </c>
      <c r="K1136" s="39" t="s">
        <v>1870</v>
      </c>
      <c r="L1136" s="44" t="s">
        <v>1871</v>
      </c>
      <c r="M1136" s="44" t="s">
        <v>1872</v>
      </c>
      <c r="N1136" s="44" t="s">
        <v>859</v>
      </c>
      <c r="O1136" s="41"/>
      <c r="P1136" s="151">
        <v>5471</v>
      </c>
      <c r="Q1136" s="151">
        <v>6</v>
      </c>
      <c r="R1136" s="158" t="str">
        <f t="shared" si="42"/>
        <v>N/A</v>
      </c>
      <c r="S1136" s="106" t="str">
        <f t="shared" si="43"/>
        <v>N/A</v>
      </c>
      <c r="T1136" s="160" t="s">
        <v>2066</v>
      </c>
      <c r="U1136" s="21"/>
      <c r="V1136" s="21"/>
      <c r="W1136" s="21"/>
      <c r="X1136" s="21"/>
      <c r="Y1136" s="21"/>
      <c r="Z1136" s="21"/>
      <c r="AA1136" s="21"/>
      <c r="AB1136" s="21"/>
      <c r="AC1136" s="21"/>
      <c r="AD1136" s="21"/>
      <c r="AE1136" s="21"/>
      <c r="AF1136" s="21"/>
      <c r="AG1136" s="21"/>
      <c r="AH1136" s="21"/>
      <c r="AI1136" s="21"/>
    </row>
    <row r="1137" spans="1:35">
      <c r="A1137" s="41" t="s">
        <v>109</v>
      </c>
      <c r="B1137" s="41">
        <v>2023</v>
      </c>
      <c r="C1137" s="39" t="s">
        <v>642</v>
      </c>
      <c r="D1137" s="44" t="s">
        <v>151</v>
      </c>
      <c r="E1137" s="345" t="s">
        <v>1691</v>
      </c>
      <c r="F1137" s="55" t="s">
        <v>1695</v>
      </c>
      <c r="G1137" s="41" t="s">
        <v>299</v>
      </c>
      <c r="H1137" s="44" t="s">
        <v>14</v>
      </c>
      <c r="I1137" s="39" t="s">
        <v>473</v>
      </c>
      <c r="J1137" s="39" t="s">
        <v>189</v>
      </c>
      <c r="K1137" s="39" t="s">
        <v>1870</v>
      </c>
      <c r="L1137" s="44" t="s">
        <v>1871</v>
      </c>
      <c r="M1137" s="44" t="s">
        <v>1872</v>
      </c>
      <c r="N1137" s="44" t="s">
        <v>859</v>
      </c>
      <c r="O1137" s="41"/>
      <c r="P1137" s="151">
        <v>1161</v>
      </c>
      <c r="Q1137" s="151">
        <v>6</v>
      </c>
      <c r="R1137" s="158" t="str">
        <f t="shared" si="42"/>
        <v>N/A</v>
      </c>
      <c r="S1137" s="106" t="str">
        <f t="shared" si="43"/>
        <v>N/A</v>
      </c>
      <c r="T1137" s="160" t="s">
        <v>2065</v>
      </c>
      <c r="U1137" s="21"/>
      <c r="V1137" s="21"/>
      <c r="W1137" s="21"/>
      <c r="X1137" s="21"/>
      <c r="Y1137" s="21"/>
      <c r="Z1137" s="21"/>
      <c r="AA1137" s="21"/>
      <c r="AB1137" s="21"/>
      <c r="AC1137" s="21"/>
      <c r="AD1137" s="21"/>
      <c r="AE1137" s="21"/>
      <c r="AF1137" s="21"/>
      <c r="AG1137" s="21"/>
      <c r="AH1137" s="21"/>
      <c r="AI1137" s="21"/>
    </row>
    <row r="1138" spans="1:35">
      <c r="A1138" s="41" t="s">
        <v>109</v>
      </c>
      <c r="B1138" s="41">
        <v>2023</v>
      </c>
      <c r="C1138" s="39" t="s">
        <v>642</v>
      </c>
      <c r="D1138" s="44" t="s">
        <v>151</v>
      </c>
      <c r="E1138" s="345" t="s">
        <v>1691</v>
      </c>
      <c r="F1138" s="55" t="s">
        <v>1695</v>
      </c>
      <c r="G1138" s="41" t="s">
        <v>1874</v>
      </c>
      <c r="H1138" s="44" t="s">
        <v>14</v>
      </c>
      <c r="I1138" s="39" t="s">
        <v>473</v>
      </c>
      <c r="J1138" s="39" t="s">
        <v>197</v>
      </c>
      <c r="K1138" s="58" t="s">
        <v>747</v>
      </c>
      <c r="L1138" s="44" t="s">
        <v>1871</v>
      </c>
      <c r="M1138" s="44" t="s">
        <v>1872</v>
      </c>
      <c r="N1138" s="44" t="s">
        <v>859</v>
      </c>
      <c r="O1138" s="41" t="s">
        <v>2032</v>
      </c>
      <c r="P1138" s="151">
        <v>320</v>
      </c>
      <c r="Q1138" s="151">
        <v>5</v>
      </c>
      <c r="R1138" s="158" t="str">
        <f t="shared" si="42"/>
        <v>N/A</v>
      </c>
      <c r="S1138" s="106" t="str">
        <f t="shared" si="43"/>
        <v>N/A</v>
      </c>
      <c r="T1138" s="160"/>
      <c r="U1138" s="21"/>
      <c r="V1138" s="21"/>
      <c r="W1138" s="21"/>
      <c r="X1138" s="21"/>
      <c r="Y1138" s="21"/>
      <c r="Z1138" s="21"/>
      <c r="AA1138" s="21"/>
      <c r="AB1138" s="21"/>
      <c r="AC1138" s="21"/>
      <c r="AD1138" s="21"/>
      <c r="AE1138" s="21"/>
      <c r="AF1138" s="21"/>
      <c r="AG1138" s="21"/>
      <c r="AH1138" s="21"/>
      <c r="AI1138" s="21"/>
    </row>
    <row r="1139" spans="1:35">
      <c r="A1139" s="41" t="s">
        <v>109</v>
      </c>
      <c r="B1139" s="41">
        <v>2023</v>
      </c>
      <c r="C1139" s="39" t="s">
        <v>642</v>
      </c>
      <c r="D1139" s="44" t="s">
        <v>151</v>
      </c>
      <c r="E1139" s="345" t="s">
        <v>1691</v>
      </c>
      <c r="F1139" s="55" t="s">
        <v>1695</v>
      </c>
      <c r="G1139" s="41" t="s">
        <v>301</v>
      </c>
      <c r="H1139" s="44" t="s">
        <v>14</v>
      </c>
      <c r="I1139" s="39" t="s">
        <v>473</v>
      </c>
      <c r="J1139" s="39" t="s">
        <v>197</v>
      </c>
      <c r="K1139" s="58" t="s">
        <v>747</v>
      </c>
      <c r="L1139" s="44" t="s">
        <v>1871</v>
      </c>
      <c r="M1139" s="44" t="s">
        <v>1872</v>
      </c>
      <c r="N1139" s="44" t="s">
        <v>859</v>
      </c>
      <c r="O1139" s="41" t="s">
        <v>2032</v>
      </c>
      <c r="P1139" s="151">
        <v>1006</v>
      </c>
      <c r="Q1139" s="151">
        <v>5</v>
      </c>
      <c r="R1139" s="158" t="str">
        <f t="shared" si="42"/>
        <v>N/A</v>
      </c>
      <c r="S1139" s="106" t="str">
        <f t="shared" si="43"/>
        <v>N/A</v>
      </c>
      <c r="T1139" s="160"/>
      <c r="U1139" s="21"/>
      <c r="V1139" s="21"/>
      <c r="W1139" s="21"/>
      <c r="X1139" s="21"/>
      <c r="Y1139" s="21"/>
      <c r="Z1139" s="21"/>
      <c r="AA1139" s="21"/>
      <c r="AB1139" s="21"/>
      <c r="AC1139" s="21"/>
      <c r="AD1139" s="21"/>
      <c r="AE1139" s="21"/>
      <c r="AF1139" s="21"/>
      <c r="AG1139" s="21"/>
      <c r="AH1139" s="21"/>
      <c r="AI1139" s="21"/>
    </row>
    <row r="1140" spans="1:35">
      <c r="A1140" s="41" t="s">
        <v>109</v>
      </c>
      <c r="B1140" s="41">
        <v>2023</v>
      </c>
      <c r="C1140" s="39" t="s">
        <v>642</v>
      </c>
      <c r="D1140" s="44" t="s">
        <v>151</v>
      </c>
      <c r="E1140" s="345" t="s">
        <v>1691</v>
      </c>
      <c r="F1140" s="55" t="s">
        <v>1695</v>
      </c>
      <c r="G1140" s="41" t="s">
        <v>299</v>
      </c>
      <c r="H1140" s="44" t="s">
        <v>14</v>
      </c>
      <c r="I1140" s="39" t="s">
        <v>473</v>
      </c>
      <c r="J1140" s="39" t="s">
        <v>197</v>
      </c>
      <c r="K1140" s="58" t="s">
        <v>747</v>
      </c>
      <c r="L1140" s="44" t="s">
        <v>1871</v>
      </c>
      <c r="M1140" s="44" t="s">
        <v>1872</v>
      </c>
      <c r="N1140" s="44" t="s">
        <v>859</v>
      </c>
      <c r="O1140" s="41" t="s">
        <v>2032</v>
      </c>
      <c r="P1140" s="151">
        <v>320</v>
      </c>
      <c r="Q1140" s="151">
        <v>5</v>
      </c>
      <c r="R1140" s="158" t="str">
        <f t="shared" si="42"/>
        <v>N/A</v>
      </c>
      <c r="S1140" s="106" t="str">
        <f t="shared" si="43"/>
        <v>N/A</v>
      </c>
      <c r="T1140" s="160"/>
      <c r="U1140" s="21"/>
      <c r="V1140" s="21"/>
      <c r="W1140" s="21"/>
      <c r="X1140" s="21"/>
      <c r="Y1140" s="21"/>
      <c r="Z1140" s="21"/>
      <c r="AA1140" s="21"/>
      <c r="AB1140" s="21"/>
      <c r="AC1140" s="21"/>
      <c r="AD1140" s="21"/>
      <c r="AE1140" s="21"/>
      <c r="AF1140" s="21"/>
      <c r="AG1140" s="21"/>
      <c r="AH1140" s="21"/>
      <c r="AI1140" s="21"/>
    </row>
    <row r="1141" spans="1:35">
      <c r="A1141" s="41" t="s">
        <v>109</v>
      </c>
      <c r="B1141" s="41">
        <v>2023</v>
      </c>
      <c r="C1141" s="39" t="s">
        <v>642</v>
      </c>
      <c r="D1141" s="44" t="s">
        <v>151</v>
      </c>
      <c r="E1141" s="345" t="s">
        <v>2067</v>
      </c>
      <c r="F1141" s="55" t="s">
        <v>1665</v>
      </c>
      <c r="G1141" s="41" t="s">
        <v>1874</v>
      </c>
      <c r="H1141" s="44" t="s">
        <v>14</v>
      </c>
      <c r="I1141" s="39" t="s">
        <v>473</v>
      </c>
      <c r="J1141" s="39" t="s">
        <v>197</v>
      </c>
      <c r="K1141" s="58" t="s">
        <v>747</v>
      </c>
      <c r="L1141" s="44" t="s">
        <v>1871</v>
      </c>
      <c r="M1141" s="44" t="s">
        <v>1872</v>
      </c>
      <c r="N1141" s="44" t="s">
        <v>859</v>
      </c>
      <c r="O1141" s="41" t="s">
        <v>2032</v>
      </c>
      <c r="P1141" s="151">
        <v>129</v>
      </c>
      <c r="Q1141" s="151">
        <v>14</v>
      </c>
      <c r="R1141" s="158" t="str">
        <f t="shared" si="42"/>
        <v>N/A</v>
      </c>
      <c r="S1141" s="106" t="str">
        <f t="shared" si="43"/>
        <v>N/A</v>
      </c>
      <c r="T1141" s="160"/>
      <c r="U1141" s="21"/>
      <c r="V1141" s="21"/>
      <c r="W1141" s="21"/>
      <c r="X1141" s="21"/>
      <c r="Y1141" s="21"/>
      <c r="Z1141" s="21"/>
      <c r="AA1141" s="21"/>
      <c r="AB1141" s="21"/>
      <c r="AC1141" s="21"/>
      <c r="AD1141" s="21"/>
      <c r="AE1141" s="21"/>
      <c r="AF1141" s="21"/>
      <c r="AG1141" s="21"/>
      <c r="AH1141" s="21"/>
      <c r="AI1141" s="21"/>
    </row>
    <row r="1142" spans="1:35">
      <c r="A1142" s="41" t="s">
        <v>109</v>
      </c>
      <c r="B1142" s="41">
        <v>2023</v>
      </c>
      <c r="C1142" s="39" t="s">
        <v>642</v>
      </c>
      <c r="D1142" s="44" t="s">
        <v>151</v>
      </c>
      <c r="E1142" s="345" t="s">
        <v>2067</v>
      </c>
      <c r="F1142" s="55" t="s">
        <v>1665</v>
      </c>
      <c r="G1142" s="41" t="s">
        <v>301</v>
      </c>
      <c r="H1142" s="44" t="s">
        <v>14</v>
      </c>
      <c r="I1142" s="39" t="s">
        <v>473</v>
      </c>
      <c r="J1142" s="39" t="s">
        <v>197</v>
      </c>
      <c r="K1142" s="58" t="s">
        <v>747</v>
      </c>
      <c r="L1142" s="44" t="s">
        <v>1871</v>
      </c>
      <c r="M1142" s="44" t="s">
        <v>1872</v>
      </c>
      <c r="N1142" s="44" t="s">
        <v>859</v>
      </c>
      <c r="O1142" s="41" t="s">
        <v>2032</v>
      </c>
      <c r="P1142" s="151">
        <v>156</v>
      </c>
      <c r="Q1142" s="151">
        <v>20</v>
      </c>
      <c r="R1142" s="158" t="str">
        <f t="shared" si="42"/>
        <v>N/A</v>
      </c>
      <c r="S1142" s="106" t="str">
        <f t="shared" si="43"/>
        <v>N/A</v>
      </c>
      <c r="T1142" s="160"/>
      <c r="U1142" s="21"/>
      <c r="V1142" s="21"/>
      <c r="W1142" s="21"/>
      <c r="X1142" s="21"/>
      <c r="Y1142" s="21"/>
      <c r="Z1142" s="21"/>
      <c r="AA1142" s="21"/>
      <c r="AB1142" s="21"/>
      <c r="AC1142" s="21"/>
      <c r="AD1142" s="21"/>
      <c r="AE1142" s="21"/>
      <c r="AF1142" s="21"/>
      <c r="AG1142" s="21"/>
      <c r="AH1142" s="21"/>
      <c r="AI1142" s="21"/>
    </row>
    <row r="1143" spans="1:35">
      <c r="A1143" s="41" t="s">
        <v>109</v>
      </c>
      <c r="B1143" s="41">
        <v>2023</v>
      </c>
      <c r="C1143" s="39" t="s">
        <v>642</v>
      </c>
      <c r="D1143" s="44" t="s">
        <v>151</v>
      </c>
      <c r="E1143" s="345" t="s">
        <v>2067</v>
      </c>
      <c r="F1143" s="55" t="s">
        <v>1665</v>
      </c>
      <c r="G1143" s="41" t="s">
        <v>299</v>
      </c>
      <c r="H1143" s="44" t="s">
        <v>14</v>
      </c>
      <c r="I1143" s="39" t="s">
        <v>473</v>
      </c>
      <c r="J1143" s="39" t="s">
        <v>197</v>
      </c>
      <c r="K1143" s="58" t="s">
        <v>747</v>
      </c>
      <c r="L1143" s="44" t="s">
        <v>1871</v>
      </c>
      <c r="M1143" s="44" t="s">
        <v>1872</v>
      </c>
      <c r="N1143" s="44" t="s">
        <v>859</v>
      </c>
      <c r="O1143" s="41" t="s">
        <v>2032</v>
      </c>
      <c r="P1143" s="151">
        <v>156</v>
      </c>
      <c r="Q1143" s="151">
        <v>20</v>
      </c>
      <c r="R1143" s="158" t="str">
        <f t="shared" si="42"/>
        <v>N/A</v>
      </c>
      <c r="S1143" s="106" t="str">
        <f t="shared" si="43"/>
        <v>N/A</v>
      </c>
      <c r="T1143" s="160"/>
      <c r="U1143" s="21"/>
      <c r="V1143" s="21"/>
      <c r="W1143" s="21"/>
      <c r="X1143" s="21"/>
      <c r="Y1143" s="21"/>
      <c r="Z1143" s="21"/>
      <c r="AA1143" s="21"/>
      <c r="AB1143" s="21"/>
      <c r="AC1143" s="21"/>
      <c r="AD1143" s="21"/>
      <c r="AE1143" s="21"/>
      <c r="AF1143" s="21"/>
      <c r="AG1143" s="21"/>
      <c r="AH1143" s="21"/>
      <c r="AI1143" s="21"/>
    </row>
    <row r="1144" spans="1:35">
      <c r="A1144" s="41" t="s">
        <v>109</v>
      </c>
      <c r="B1144" s="41">
        <v>2023</v>
      </c>
      <c r="C1144" s="39" t="s">
        <v>642</v>
      </c>
      <c r="D1144" s="44" t="s">
        <v>155</v>
      </c>
      <c r="E1144" s="65" t="s">
        <v>1703</v>
      </c>
      <c r="F1144" s="41" t="s">
        <v>1345</v>
      </c>
      <c r="G1144" s="41" t="s">
        <v>301</v>
      </c>
      <c r="H1144" s="44" t="s">
        <v>14</v>
      </c>
      <c r="I1144" s="39" t="s">
        <v>473</v>
      </c>
      <c r="J1144" s="39" t="s">
        <v>189</v>
      </c>
      <c r="K1144" s="39" t="s">
        <v>2068</v>
      </c>
      <c r="L1144" s="44" t="s">
        <v>1871</v>
      </c>
      <c r="M1144" s="44" t="s">
        <v>1872</v>
      </c>
      <c r="N1144" s="44" t="s">
        <v>859</v>
      </c>
      <c r="O1144" s="41" t="s">
        <v>2069</v>
      </c>
      <c r="P1144" s="151">
        <v>5522</v>
      </c>
      <c r="Q1144" s="151">
        <v>41</v>
      </c>
      <c r="R1144" s="158" t="str">
        <f t="shared" si="42"/>
        <v>N/A</v>
      </c>
      <c r="S1144" s="106" t="str">
        <f t="shared" si="43"/>
        <v>N/A</v>
      </c>
      <c r="T1144" s="160" t="s">
        <v>2070</v>
      </c>
      <c r="U1144" s="21"/>
      <c r="V1144" s="21"/>
      <c r="W1144" s="21"/>
      <c r="X1144" s="21"/>
      <c r="Y1144" s="21"/>
      <c r="Z1144" s="21"/>
      <c r="AA1144" s="21"/>
      <c r="AB1144" s="21"/>
      <c r="AC1144" s="21"/>
      <c r="AD1144" s="21"/>
      <c r="AE1144" s="21"/>
      <c r="AF1144" s="21"/>
      <c r="AG1144" s="21"/>
      <c r="AH1144" s="21"/>
      <c r="AI1144" s="21"/>
    </row>
    <row r="1145" spans="1:35">
      <c r="A1145" s="41" t="s">
        <v>109</v>
      </c>
      <c r="B1145" s="41">
        <v>2023</v>
      </c>
      <c r="C1145" s="39" t="s">
        <v>642</v>
      </c>
      <c r="D1145" s="44" t="s">
        <v>155</v>
      </c>
      <c r="E1145" s="65" t="s">
        <v>1703</v>
      </c>
      <c r="F1145" s="41" t="s">
        <v>1345</v>
      </c>
      <c r="G1145" s="41" t="s">
        <v>1874</v>
      </c>
      <c r="H1145" s="44" t="s">
        <v>14</v>
      </c>
      <c r="I1145" s="39" t="s">
        <v>473</v>
      </c>
      <c r="J1145" s="39" t="s">
        <v>189</v>
      </c>
      <c r="K1145" s="39" t="s">
        <v>2068</v>
      </c>
      <c r="L1145" s="44" t="s">
        <v>1871</v>
      </c>
      <c r="M1145" s="44" t="s">
        <v>1872</v>
      </c>
      <c r="N1145" s="44" t="s">
        <v>859</v>
      </c>
      <c r="O1145" s="41" t="s">
        <v>2069</v>
      </c>
      <c r="P1145" s="151">
        <v>239</v>
      </c>
      <c r="Q1145" s="151">
        <v>7</v>
      </c>
      <c r="R1145" s="158" t="str">
        <f t="shared" si="42"/>
        <v>N/A</v>
      </c>
      <c r="S1145" s="106" t="str">
        <f t="shared" si="43"/>
        <v>N/A</v>
      </c>
      <c r="T1145" s="160"/>
      <c r="U1145" s="21"/>
      <c r="V1145" s="21"/>
      <c r="W1145" s="21"/>
      <c r="X1145" s="21"/>
      <c r="Y1145" s="21"/>
      <c r="Z1145" s="21"/>
      <c r="AA1145" s="21"/>
      <c r="AB1145" s="21"/>
      <c r="AC1145" s="21"/>
      <c r="AD1145" s="21"/>
      <c r="AE1145" s="21"/>
      <c r="AF1145" s="21"/>
      <c r="AG1145" s="21"/>
      <c r="AH1145" s="21"/>
      <c r="AI1145" s="21"/>
    </row>
    <row r="1146" spans="1:35">
      <c r="A1146" s="41" t="s">
        <v>109</v>
      </c>
      <c r="B1146" s="41">
        <v>2023</v>
      </c>
      <c r="C1146" s="39" t="s">
        <v>642</v>
      </c>
      <c r="D1146" s="44" t="s">
        <v>155</v>
      </c>
      <c r="E1146" s="65" t="s">
        <v>1399</v>
      </c>
      <c r="F1146" s="41" t="s">
        <v>1345</v>
      </c>
      <c r="G1146" s="41" t="s">
        <v>299</v>
      </c>
      <c r="H1146" s="44" t="s">
        <v>14</v>
      </c>
      <c r="I1146" s="39" t="s">
        <v>475</v>
      </c>
      <c r="J1146" s="39" t="s">
        <v>199</v>
      </c>
      <c r="K1146" s="39" t="s">
        <v>2025</v>
      </c>
      <c r="L1146" s="44" t="s">
        <v>1877</v>
      </c>
      <c r="M1146" s="44">
        <v>1100</v>
      </c>
      <c r="N1146" s="44" t="s">
        <v>859</v>
      </c>
      <c r="O1146" s="41" t="s">
        <v>2071</v>
      </c>
      <c r="P1146" s="151">
        <v>0</v>
      </c>
      <c r="Q1146" s="151">
        <v>0</v>
      </c>
      <c r="R1146" s="158">
        <f t="shared" si="42"/>
        <v>0</v>
      </c>
      <c r="S1146" s="106" t="str">
        <f t="shared" si="43"/>
        <v>X</v>
      </c>
      <c r="T1146" s="160" t="s">
        <v>2072</v>
      </c>
      <c r="U1146" s="21"/>
      <c r="V1146" s="21"/>
      <c r="W1146" s="21"/>
      <c r="X1146" s="21"/>
      <c r="Y1146" s="21"/>
      <c r="Z1146" s="21"/>
      <c r="AA1146" s="21"/>
      <c r="AB1146" s="21"/>
      <c r="AC1146" s="21"/>
      <c r="AD1146" s="21"/>
      <c r="AE1146" s="21"/>
      <c r="AF1146" s="21"/>
      <c r="AG1146" s="21"/>
      <c r="AH1146" s="21"/>
      <c r="AI1146" s="21"/>
    </row>
    <row r="1147" spans="1:35">
      <c r="A1147" s="41" t="s">
        <v>109</v>
      </c>
      <c r="B1147" s="41">
        <v>2023</v>
      </c>
      <c r="C1147" s="39" t="s">
        <v>642</v>
      </c>
      <c r="D1147" s="44" t="s">
        <v>155</v>
      </c>
      <c r="E1147" s="65" t="s">
        <v>1399</v>
      </c>
      <c r="F1147" s="41" t="s">
        <v>1345</v>
      </c>
      <c r="G1147" s="41" t="s">
        <v>301</v>
      </c>
      <c r="H1147" s="44" t="s">
        <v>14</v>
      </c>
      <c r="I1147" s="39" t="s">
        <v>475</v>
      </c>
      <c r="J1147" s="39" t="s">
        <v>199</v>
      </c>
      <c r="K1147" s="39" t="s">
        <v>2025</v>
      </c>
      <c r="L1147" s="44" t="s">
        <v>1877</v>
      </c>
      <c r="M1147" s="44">
        <v>1100</v>
      </c>
      <c r="N1147" s="44" t="s">
        <v>859</v>
      </c>
      <c r="O1147" s="41" t="s">
        <v>2071</v>
      </c>
      <c r="P1147" s="151">
        <v>0</v>
      </c>
      <c r="Q1147" s="151">
        <v>0</v>
      </c>
      <c r="R1147" s="158">
        <f t="shared" si="42"/>
        <v>0</v>
      </c>
      <c r="S1147" s="106" t="str">
        <f t="shared" si="43"/>
        <v>X</v>
      </c>
      <c r="T1147" s="160" t="s">
        <v>2072</v>
      </c>
      <c r="U1147" s="21"/>
      <c r="V1147" s="21"/>
      <c r="W1147" s="21"/>
      <c r="X1147" s="21"/>
      <c r="Y1147" s="21"/>
      <c r="Z1147" s="21"/>
      <c r="AA1147" s="21"/>
      <c r="AB1147" s="21"/>
      <c r="AC1147" s="21"/>
      <c r="AD1147" s="21"/>
      <c r="AE1147" s="21"/>
      <c r="AF1147" s="21"/>
      <c r="AG1147" s="21"/>
      <c r="AH1147" s="21"/>
      <c r="AI1147" s="21"/>
    </row>
    <row r="1148" spans="1:35">
      <c r="A1148" s="41" t="s">
        <v>109</v>
      </c>
      <c r="B1148" s="41">
        <v>2023</v>
      </c>
      <c r="C1148" s="39" t="s">
        <v>642</v>
      </c>
      <c r="D1148" s="44" t="s">
        <v>155</v>
      </c>
      <c r="E1148" s="65" t="s">
        <v>1399</v>
      </c>
      <c r="F1148" s="41" t="s">
        <v>1345</v>
      </c>
      <c r="G1148" s="41" t="s">
        <v>1874</v>
      </c>
      <c r="H1148" s="44" t="s">
        <v>14</v>
      </c>
      <c r="I1148" s="39" t="s">
        <v>475</v>
      </c>
      <c r="J1148" s="39" t="s">
        <v>199</v>
      </c>
      <c r="K1148" s="39" t="s">
        <v>2025</v>
      </c>
      <c r="L1148" s="44" t="s">
        <v>1877</v>
      </c>
      <c r="M1148" s="44">
        <v>1100</v>
      </c>
      <c r="N1148" s="44" t="s">
        <v>859</v>
      </c>
      <c r="O1148" s="41" t="s">
        <v>2071</v>
      </c>
      <c r="P1148" s="151">
        <v>0</v>
      </c>
      <c r="Q1148" s="151">
        <v>0</v>
      </c>
      <c r="R1148" s="158">
        <f t="shared" si="42"/>
        <v>0</v>
      </c>
      <c r="S1148" s="106" t="str">
        <f t="shared" si="43"/>
        <v>X</v>
      </c>
      <c r="T1148" s="160" t="s">
        <v>2072</v>
      </c>
      <c r="U1148" s="21"/>
      <c r="V1148" s="21"/>
      <c r="W1148" s="21"/>
      <c r="X1148" s="21"/>
      <c r="Y1148" s="21"/>
      <c r="Z1148" s="21"/>
      <c r="AA1148" s="21"/>
      <c r="AB1148" s="21"/>
      <c r="AC1148" s="21"/>
      <c r="AD1148" s="21"/>
      <c r="AE1148" s="21"/>
      <c r="AF1148" s="21"/>
      <c r="AG1148" s="21"/>
      <c r="AH1148" s="21"/>
      <c r="AI1148" s="21"/>
    </row>
    <row r="1149" spans="1:35">
      <c r="A1149" s="41" t="s">
        <v>109</v>
      </c>
      <c r="B1149" s="41">
        <v>2023</v>
      </c>
      <c r="C1149" s="39" t="s">
        <v>642</v>
      </c>
      <c r="D1149" s="44" t="s">
        <v>155</v>
      </c>
      <c r="E1149" s="65" t="s">
        <v>1719</v>
      </c>
      <c r="F1149" s="41" t="s">
        <v>1345</v>
      </c>
      <c r="G1149" s="41" t="s">
        <v>301</v>
      </c>
      <c r="H1149" s="44" t="s">
        <v>14</v>
      </c>
      <c r="I1149" s="39" t="s">
        <v>473</v>
      </c>
      <c r="J1149" s="39" t="s">
        <v>189</v>
      </c>
      <c r="K1149" s="39" t="s">
        <v>2068</v>
      </c>
      <c r="L1149" s="44" t="s">
        <v>1871</v>
      </c>
      <c r="M1149" s="44" t="s">
        <v>1872</v>
      </c>
      <c r="N1149" s="44" t="s">
        <v>859</v>
      </c>
      <c r="O1149" s="41" t="s">
        <v>2073</v>
      </c>
      <c r="P1149" s="151">
        <v>0</v>
      </c>
      <c r="Q1149" s="151">
        <v>0</v>
      </c>
      <c r="R1149" s="158" t="str">
        <f t="shared" si="42"/>
        <v>N/A</v>
      </c>
      <c r="S1149" s="106" t="str">
        <f t="shared" si="43"/>
        <v>N/A</v>
      </c>
      <c r="T1149" s="160" t="s">
        <v>1721</v>
      </c>
      <c r="U1149" s="21"/>
      <c r="V1149" s="21"/>
      <c r="W1149" s="21"/>
      <c r="X1149" s="21"/>
      <c r="Y1149" s="21"/>
      <c r="Z1149" s="21"/>
      <c r="AA1149" s="21"/>
      <c r="AB1149" s="21"/>
      <c r="AC1149" s="21"/>
      <c r="AD1149" s="21"/>
      <c r="AE1149" s="21"/>
      <c r="AF1149" s="21"/>
      <c r="AG1149" s="21"/>
      <c r="AH1149" s="21"/>
      <c r="AI1149" s="21"/>
    </row>
    <row r="1150" spans="1:35">
      <c r="A1150" s="41" t="s">
        <v>109</v>
      </c>
      <c r="B1150" s="41">
        <v>2023</v>
      </c>
      <c r="C1150" s="39" t="s">
        <v>642</v>
      </c>
      <c r="D1150" s="44" t="s">
        <v>155</v>
      </c>
      <c r="E1150" s="65" t="s">
        <v>1719</v>
      </c>
      <c r="F1150" s="41" t="s">
        <v>1345</v>
      </c>
      <c r="G1150" s="41" t="s">
        <v>1874</v>
      </c>
      <c r="H1150" s="44" t="s">
        <v>14</v>
      </c>
      <c r="I1150" s="39" t="s">
        <v>473</v>
      </c>
      <c r="J1150" s="39" t="s">
        <v>189</v>
      </c>
      <c r="K1150" s="39" t="s">
        <v>2068</v>
      </c>
      <c r="L1150" s="44" t="s">
        <v>1871</v>
      </c>
      <c r="M1150" s="44" t="s">
        <v>1872</v>
      </c>
      <c r="N1150" s="44" t="s">
        <v>859</v>
      </c>
      <c r="O1150" s="41" t="s">
        <v>2073</v>
      </c>
      <c r="P1150" s="151">
        <v>0</v>
      </c>
      <c r="Q1150" s="151">
        <v>0</v>
      </c>
      <c r="R1150" s="158" t="str">
        <f t="shared" si="42"/>
        <v>N/A</v>
      </c>
      <c r="S1150" s="106" t="str">
        <f t="shared" si="43"/>
        <v>N/A</v>
      </c>
      <c r="T1150" s="160" t="s">
        <v>1721</v>
      </c>
      <c r="U1150" s="21"/>
      <c r="V1150" s="21"/>
      <c r="W1150" s="21"/>
      <c r="X1150" s="21"/>
      <c r="Y1150" s="21"/>
      <c r="Z1150" s="21"/>
      <c r="AA1150" s="21"/>
      <c r="AB1150" s="21"/>
      <c r="AC1150" s="21"/>
      <c r="AD1150" s="21"/>
      <c r="AE1150" s="21"/>
      <c r="AF1150" s="21"/>
      <c r="AG1150" s="21"/>
      <c r="AH1150" s="21"/>
      <c r="AI1150" s="21"/>
    </row>
    <row r="1151" spans="1:35">
      <c r="A1151" s="41" t="s">
        <v>109</v>
      </c>
      <c r="B1151" s="41">
        <v>2023</v>
      </c>
      <c r="C1151" s="39" t="s">
        <v>642</v>
      </c>
      <c r="D1151" s="44" t="s">
        <v>155</v>
      </c>
      <c r="E1151" s="65" t="s">
        <v>1444</v>
      </c>
      <c r="F1151" s="41" t="s">
        <v>1844</v>
      </c>
      <c r="G1151" s="41" t="s">
        <v>299</v>
      </c>
      <c r="H1151" s="44" t="s">
        <v>14</v>
      </c>
      <c r="I1151" s="39" t="s">
        <v>473</v>
      </c>
      <c r="J1151" s="39" t="s">
        <v>189</v>
      </c>
      <c r="K1151" s="39" t="s">
        <v>2068</v>
      </c>
      <c r="L1151" s="44" t="s">
        <v>1871</v>
      </c>
      <c r="M1151" s="44" t="s">
        <v>1872</v>
      </c>
      <c r="N1151" s="44" t="s">
        <v>859</v>
      </c>
      <c r="O1151" s="41" t="s">
        <v>2069</v>
      </c>
      <c r="P1151" s="151">
        <v>0</v>
      </c>
      <c r="Q1151" s="151">
        <v>0</v>
      </c>
      <c r="R1151" s="158" t="str">
        <f t="shared" si="42"/>
        <v>N/A</v>
      </c>
      <c r="S1151" s="106" t="str">
        <f t="shared" si="43"/>
        <v>N/A</v>
      </c>
      <c r="T1151" s="160" t="s">
        <v>1724</v>
      </c>
      <c r="U1151" s="21"/>
      <c r="V1151" s="21"/>
      <c r="W1151" s="21"/>
      <c r="X1151" s="21"/>
      <c r="Y1151" s="21"/>
      <c r="Z1151" s="21"/>
      <c r="AA1151" s="21"/>
      <c r="AB1151" s="21"/>
      <c r="AC1151" s="21"/>
      <c r="AD1151" s="21"/>
      <c r="AE1151" s="21"/>
      <c r="AF1151" s="21"/>
      <c r="AG1151" s="21"/>
      <c r="AH1151" s="21"/>
      <c r="AI1151" s="21"/>
    </row>
    <row r="1152" spans="1:35">
      <c r="A1152" s="41" t="s">
        <v>109</v>
      </c>
      <c r="B1152" s="41">
        <v>2023</v>
      </c>
      <c r="C1152" s="39" t="s">
        <v>642</v>
      </c>
      <c r="D1152" s="44" t="s">
        <v>155</v>
      </c>
      <c r="E1152" s="65" t="s">
        <v>1444</v>
      </c>
      <c r="F1152" s="41" t="s">
        <v>1844</v>
      </c>
      <c r="G1152" s="41" t="s">
        <v>301</v>
      </c>
      <c r="H1152" s="44" t="s">
        <v>14</v>
      </c>
      <c r="I1152" s="39" t="s">
        <v>473</v>
      </c>
      <c r="J1152" s="39" t="s">
        <v>189</v>
      </c>
      <c r="K1152" s="39" t="s">
        <v>2068</v>
      </c>
      <c r="L1152" s="44" t="s">
        <v>1871</v>
      </c>
      <c r="M1152" s="44" t="s">
        <v>1872</v>
      </c>
      <c r="N1152" s="44" t="s">
        <v>859</v>
      </c>
      <c r="O1152" s="41" t="s">
        <v>2069</v>
      </c>
      <c r="P1152" s="151">
        <v>0</v>
      </c>
      <c r="Q1152" s="151">
        <v>0</v>
      </c>
      <c r="R1152" s="158" t="str">
        <f t="shared" si="42"/>
        <v>N/A</v>
      </c>
      <c r="S1152" s="106" t="str">
        <f t="shared" si="43"/>
        <v>N/A</v>
      </c>
      <c r="T1152" s="160" t="s">
        <v>1724</v>
      </c>
      <c r="U1152" s="21"/>
      <c r="V1152" s="21"/>
      <c r="W1152" s="21"/>
      <c r="X1152" s="21"/>
      <c r="Y1152" s="21"/>
      <c r="Z1152" s="21"/>
      <c r="AA1152" s="21"/>
      <c r="AB1152" s="21"/>
      <c r="AC1152" s="21"/>
      <c r="AD1152" s="21"/>
      <c r="AE1152" s="21"/>
      <c r="AF1152" s="21"/>
      <c r="AG1152" s="21"/>
      <c r="AH1152" s="21"/>
      <c r="AI1152" s="21"/>
    </row>
    <row r="1153" spans="1:35">
      <c r="A1153" s="41" t="s">
        <v>109</v>
      </c>
      <c r="B1153" s="41">
        <v>2023</v>
      </c>
      <c r="C1153" s="39" t="s">
        <v>642</v>
      </c>
      <c r="D1153" s="44" t="s">
        <v>155</v>
      </c>
      <c r="E1153" s="65" t="s">
        <v>1444</v>
      </c>
      <c r="F1153" s="41" t="s">
        <v>1844</v>
      </c>
      <c r="G1153" s="41" t="s">
        <v>1874</v>
      </c>
      <c r="H1153" s="44" t="s">
        <v>14</v>
      </c>
      <c r="I1153" s="39" t="s">
        <v>473</v>
      </c>
      <c r="J1153" s="39" t="s">
        <v>189</v>
      </c>
      <c r="K1153" s="39" t="s">
        <v>2068</v>
      </c>
      <c r="L1153" s="44" t="s">
        <v>1871</v>
      </c>
      <c r="M1153" s="44" t="s">
        <v>1872</v>
      </c>
      <c r="N1153" s="44" t="s">
        <v>859</v>
      </c>
      <c r="O1153" s="41" t="s">
        <v>2069</v>
      </c>
      <c r="P1153" s="151">
        <v>0</v>
      </c>
      <c r="Q1153" s="151">
        <v>0</v>
      </c>
      <c r="R1153" s="158" t="str">
        <f t="shared" si="42"/>
        <v>N/A</v>
      </c>
      <c r="S1153" s="106" t="str">
        <f t="shared" si="43"/>
        <v>N/A</v>
      </c>
      <c r="T1153" s="160" t="s">
        <v>1724</v>
      </c>
      <c r="U1153" s="21"/>
      <c r="V1153" s="21"/>
      <c r="W1153" s="21"/>
      <c r="X1153" s="21"/>
      <c r="Y1153" s="21"/>
      <c r="Z1153" s="21"/>
      <c r="AA1153" s="21"/>
      <c r="AB1153" s="21"/>
      <c r="AC1153" s="21"/>
      <c r="AD1153" s="21"/>
      <c r="AE1153" s="21"/>
      <c r="AF1153" s="21"/>
      <c r="AG1153" s="21"/>
      <c r="AH1153" s="21"/>
      <c r="AI1153" s="21"/>
    </row>
    <row r="1154" spans="1:35">
      <c r="A1154" s="41" t="s">
        <v>109</v>
      </c>
      <c r="B1154" s="41">
        <v>2023</v>
      </c>
      <c r="C1154" s="39" t="s">
        <v>642</v>
      </c>
      <c r="D1154" s="44" t="s">
        <v>155</v>
      </c>
      <c r="E1154" s="65" t="s">
        <v>1725</v>
      </c>
      <c r="F1154" s="41" t="s">
        <v>1345</v>
      </c>
      <c r="G1154" s="41" t="s">
        <v>299</v>
      </c>
      <c r="H1154" s="44" t="s">
        <v>14</v>
      </c>
      <c r="I1154" s="39" t="s">
        <v>473</v>
      </c>
      <c r="J1154" s="39" t="s">
        <v>189</v>
      </c>
      <c r="K1154" s="39" t="s">
        <v>2068</v>
      </c>
      <c r="L1154" s="44" t="s">
        <v>1871</v>
      </c>
      <c r="M1154" s="44" t="s">
        <v>1872</v>
      </c>
      <c r="N1154" s="44" t="s">
        <v>859</v>
      </c>
      <c r="O1154" s="41" t="s">
        <v>2069</v>
      </c>
      <c r="P1154" s="151">
        <v>0</v>
      </c>
      <c r="Q1154" s="151">
        <v>0</v>
      </c>
      <c r="R1154" s="158" t="str">
        <f t="shared" si="42"/>
        <v>N/A</v>
      </c>
      <c r="S1154" s="106" t="str">
        <f t="shared" si="43"/>
        <v>N/A</v>
      </c>
      <c r="T1154" s="496" t="s">
        <v>2074</v>
      </c>
      <c r="U1154" s="21"/>
      <c r="V1154" s="21"/>
      <c r="W1154" s="21"/>
      <c r="X1154" s="21"/>
      <c r="Y1154" s="21"/>
      <c r="Z1154" s="21"/>
      <c r="AA1154" s="21"/>
      <c r="AB1154" s="21"/>
      <c r="AC1154" s="21"/>
      <c r="AD1154" s="21"/>
      <c r="AE1154" s="21"/>
      <c r="AF1154" s="21"/>
      <c r="AG1154" s="21"/>
      <c r="AH1154" s="21"/>
      <c r="AI1154" s="21"/>
    </row>
    <row r="1155" spans="1:35">
      <c r="A1155" s="41" t="s">
        <v>109</v>
      </c>
      <c r="B1155" s="41">
        <v>2023</v>
      </c>
      <c r="C1155" s="39" t="s">
        <v>642</v>
      </c>
      <c r="D1155" s="44" t="s">
        <v>155</v>
      </c>
      <c r="E1155" s="65" t="s">
        <v>1725</v>
      </c>
      <c r="F1155" s="41" t="s">
        <v>1345</v>
      </c>
      <c r="G1155" s="41" t="s">
        <v>301</v>
      </c>
      <c r="H1155" s="44" t="s">
        <v>14</v>
      </c>
      <c r="I1155" s="39" t="s">
        <v>473</v>
      </c>
      <c r="J1155" s="39" t="s">
        <v>189</v>
      </c>
      <c r="K1155" s="39" t="s">
        <v>2068</v>
      </c>
      <c r="L1155" s="44" t="s">
        <v>1871</v>
      </c>
      <c r="M1155" s="44" t="s">
        <v>1872</v>
      </c>
      <c r="N1155" s="44" t="s">
        <v>859</v>
      </c>
      <c r="O1155" s="41" t="s">
        <v>2069</v>
      </c>
      <c r="P1155" s="151">
        <v>350</v>
      </c>
      <c r="Q1155" s="151">
        <v>7</v>
      </c>
      <c r="R1155" s="158" t="str">
        <f t="shared" si="42"/>
        <v>N/A</v>
      </c>
      <c r="S1155" s="106" t="str">
        <f t="shared" si="43"/>
        <v>N/A</v>
      </c>
      <c r="T1155" s="160"/>
      <c r="U1155" s="21"/>
      <c r="V1155" s="21"/>
      <c r="W1155" s="21"/>
      <c r="X1155" s="21"/>
      <c r="Y1155" s="21"/>
      <c r="Z1155" s="21"/>
      <c r="AA1155" s="21"/>
      <c r="AB1155" s="21"/>
      <c r="AC1155" s="21"/>
      <c r="AD1155" s="21"/>
      <c r="AE1155" s="21"/>
      <c r="AF1155" s="21"/>
      <c r="AG1155" s="21"/>
      <c r="AH1155" s="21"/>
      <c r="AI1155" s="21"/>
    </row>
    <row r="1156" spans="1:35">
      <c r="A1156" s="41" t="s">
        <v>109</v>
      </c>
      <c r="B1156" s="41">
        <v>2023</v>
      </c>
      <c r="C1156" s="39" t="s">
        <v>642</v>
      </c>
      <c r="D1156" s="44" t="s">
        <v>155</v>
      </c>
      <c r="E1156" s="65" t="s">
        <v>1725</v>
      </c>
      <c r="F1156" s="41" t="s">
        <v>1345</v>
      </c>
      <c r="G1156" s="41" t="s">
        <v>1874</v>
      </c>
      <c r="H1156" s="44" t="s">
        <v>14</v>
      </c>
      <c r="I1156" s="39" t="s">
        <v>473</v>
      </c>
      <c r="J1156" s="39" t="s">
        <v>189</v>
      </c>
      <c r="K1156" s="39" t="s">
        <v>2068</v>
      </c>
      <c r="L1156" s="44" t="s">
        <v>1871</v>
      </c>
      <c r="M1156" s="44" t="s">
        <v>1872</v>
      </c>
      <c r="N1156" s="44" t="s">
        <v>859</v>
      </c>
      <c r="O1156" s="41" t="s">
        <v>2069</v>
      </c>
      <c r="P1156" s="151">
        <v>350</v>
      </c>
      <c r="Q1156" s="151">
        <v>7</v>
      </c>
      <c r="R1156" s="158" t="str">
        <f t="shared" si="42"/>
        <v>N/A</v>
      </c>
      <c r="S1156" s="106" t="str">
        <f t="shared" si="43"/>
        <v>N/A</v>
      </c>
      <c r="T1156" s="160"/>
      <c r="U1156" s="21"/>
      <c r="V1156" s="21"/>
      <c r="W1156" s="21"/>
      <c r="X1156" s="21"/>
      <c r="Y1156" s="21"/>
      <c r="Z1156" s="21"/>
      <c r="AA1156" s="21"/>
      <c r="AB1156" s="21"/>
      <c r="AC1156" s="21"/>
      <c r="AD1156" s="21"/>
      <c r="AE1156" s="21"/>
      <c r="AF1156" s="21"/>
      <c r="AG1156" s="21"/>
      <c r="AH1156" s="21"/>
      <c r="AI1156" s="21"/>
    </row>
    <row r="1157" spans="1:35">
      <c r="A1157" s="41" t="s">
        <v>109</v>
      </c>
      <c r="B1157" s="41">
        <v>2023</v>
      </c>
      <c r="C1157" s="39" t="s">
        <v>642</v>
      </c>
      <c r="D1157" s="44" t="s">
        <v>155</v>
      </c>
      <c r="E1157" s="65" t="s">
        <v>1485</v>
      </c>
      <c r="F1157" s="41" t="s">
        <v>1844</v>
      </c>
      <c r="G1157" s="41" t="s">
        <v>299</v>
      </c>
      <c r="H1157" s="44" t="s">
        <v>14</v>
      </c>
      <c r="I1157" s="39" t="s">
        <v>473</v>
      </c>
      <c r="J1157" s="39" t="s">
        <v>189</v>
      </c>
      <c r="K1157" s="39" t="s">
        <v>2068</v>
      </c>
      <c r="L1157" s="44" t="s">
        <v>1871</v>
      </c>
      <c r="M1157" s="44" t="s">
        <v>1872</v>
      </c>
      <c r="N1157" s="44" t="s">
        <v>859</v>
      </c>
      <c r="O1157" s="41" t="s">
        <v>2069</v>
      </c>
      <c r="P1157" s="151">
        <v>0</v>
      </c>
      <c r="Q1157" s="151">
        <v>0</v>
      </c>
      <c r="R1157" s="158" t="str">
        <f t="shared" si="42"/>
        <v>N/A</v>
      </c>
      <c r="S1157" s="106" t="str">
        <f t="shared" si="43"/>
        <v>N/A</v>
      </c>
      <c r="T1157" s="160" t="s">
        <v>1724</v>
      </c>
      <c r="U1157" s="21"/>
      <c r="V1157" s="21"/>
      <c r="W1157" s="21"/>
      <c r="X1157" s="21"/>
      <c r="Y1157" s="21"/>
      <c r="Z1157" s="21"/>
      <c r="AA1157" s="21"/>
      <c r="AB1157" s="21"/>
      <c r="AC1157" s="21"/>
      <c r="AD1157" s="21"/>
      <c r="AE1157" s="21"/>
      <c r="AF1157" s="21"/>
      <c r="AG1157" s="21"/>
      <c r="AH1157" s="21"/>
      <c r="AI1157" s="21"/>
    </row>
    <row r="1158" spans="1:35">
      <c r="A1158" s="41" t="s">
        <v>109</v>
      </c>
      <c r="B1158" s="41">
        <v>2023</v>
      </c>
      <c r="C1158" s="39" t="s">
        <v>642</v>
      </c>
      <c r="D1158" s="44" t="s">
        <v>155</v>
      </c>
      <c r="E1158" s="65" t="s">
        <v>1485</v>
      </c>
      <c r="F1158" s="41" t="s">
        <v>1844</v>
      </c>
      <c r="G1158" s="41" t="s">
        <v>301</v>
      </c>
      <c r="H1158" s="44" t="s">
        <v>14</v>
      </c>
      <c r="I1158" s="39" t="s">
        <v>473</v>
      </c>
      <c r="J1158" s="39" t="s">
        <v>189</v>
      </c>
      <c r="K1158" s="39" t="s">
        <v>2068</v>
      </c>
      <c r="L1158" s="44" t="s">
        <v>1871</v>
      </c>
      <c r="M1158" s="44" t="s">
        <v>1872</v>
      </c>
      <c r="N1158" s="44" t="s">
        <v>859</v>
      </c>
      <c r="O1158" s="41" t="s">
        <v>2069</v>
      </c>
      <c r="P1158" s="151">
        <v>0</v>
      </c>
      <c r="Q1158" s="151">
        <v>0</v>
      </c>
      <c r="R1158" s="158" t="str">
        <f t="shared" si="42"/>
        <v>N/A</v>
      </c>
      <c r="S1158" s="106" t="str">
        <f t="shared" si="43"/>
        <v>N/A</v>
      </c>
      <c r="T1158" s="160" t="s">
        <v>1724</v>
      </c>
      <c r="U1158" s="21"/>
      <c r="V1158" s="21"/>
      <c r="W1158" s="21"/>
      <c r="X1158" s="21"/>
      <c r="Y1158" s="21"/>
      <c r="Z1158" s="21"/>
      <c r="AA1158" s="21"/>
      <c r="AB1158" s="21"/>
      <c r="AC1158" s="21"/>
      <c r="AD1158" s="21"/>
      <c r="AE1158" s="21"/>
      <c r="AF1158" s="21"/>
      <c r="AG1158" s="21"/>
      <c r="AH1158" s="21"/>
      <c r="AI1158" s="21"/>
    </row>
    <row r="1159" spans="1:35">
      <c r="A1159" s="41" t="s">
        <v>109</v>
      </c>
      <c r="B1159" s="41">
        <v>2023</v>
      </c>
      <c r="C1159" s="39" t="s">
        <v>642</v>
      </c>
      <c r="D1159" s="44" t="s">
        <v>155</v>
      </c>
      <c r="E1159" s="65" t="s">
        <v>1485</v>
      </c>
      <c r="F1159" s="41" t="s">
        <v>1844</v>
      </c>
      <c r="G1159" s="41" t="s">
        <v>1874</v>
      </c>
      <c r="H1159" s="44" t="s">
        <v>14</v>
      </c>
      <c r="I1159" s="39" t="s">
        <v>473</v>
      </c>
      <c r="J1159" s="39" t="s">
        <v>189</v>
      </c>
      <c r="K1159" s="39" t="s">
        <v>2068</v>
      </c>
      <c r="L1159" s="44" t="s">
        <v>1871</v>
      </c>
      <c r="M1159" s="44" t="s">
        <v>1872</v>
      </c>
      <c r="N1159" s="44" t="s">
        <v>859</v>
      </c>
      <c r="O1159" s="41" t="s">
        <v>2069</v>
      </c>
      <c r="P1159" s="151">
        <v>0</v>
      </c>
      <c r="Q1159" s="151">
        <v>0</v>
      </c>
      <c r="R1159" s="158" t="str">
        <f t="shared" si="42"/>
        <v>N/A</v>
      </c>
      <c r="S1159" s="106" t="str">
        <f t="shared" si="43"/>
        <v>N/A</v>
      </c>
      <c r="T1159" s="160" t="s">
        <v>1724</v>
      </c>
      <c r="U1159" s="21"/>
      <c r="V1159" s="21"/>
      <c r="W1159" s="21"/>
      <c r="X1159" s="21"/>
      <c r="Y1159" s="21"/>
      <c r="Z1159" s="21"/>
      <c r="AA1159" s="21"/>
      <c r="AB1159" s="21"/>
      <c r="AC1159" s="21"/>
      <c r="AD1159" s="21"/>
      <c r="AE1159" s="21"/>
      <c r="AF1159" s="21"/>
      <c r="AG1159" s="21"/>
      <c r="AH1159" s="21"/>
      <c r="AI1159" s="21"/>
    </row>
    <row r="1160" spans="1:35">
      <c r="A1160" s="41" t="s">
        <v>109</v>
      </c>
      <c r="B1160" s="41">
        <v>2023</v>
      </c>
      <c r="C1160" s="39" t="s">
        <v>642</v>
      </c>
      <c r="D1160" s="44" t="s">
        <v>155</v>
      </c>
      <c r="E1160" s="65" t="s">
        <v>1491</v>
      </c>
      <c r="F1160" s="41" t="s">
        <v>1345</v>
      </c>
      <c r="G1160" s="41" t="s">
        <v>301</v>
      </c>
      <c r="H1160" s="44" t="s">
        <v>14</v>
      </c>
      <c r="I1160" s="39" t="s">
        <v>473</v>
      </c>
      <c r="J1160" s="39" t="s">
        <v>189</v>
      </c>
      <c r="K1160" s="39" t="s">
        <v>2068</v>
      </c>
      <c r="L1160" s="44" t="s">
        <v>1871</v>
      </c>
      <c r="M1160" s="44" t="s">
        <v>1872</v>
      </c>
      <c r="N1160" s="44" t="s">
        <v>859</v>
      </c>
      <c r="O1160" s="41" t="s">
        <v>2069</v>
      </c>
      <c r="P1160" s="151">
        <v>1186</v>
      </c>
      <c r="Q1160" s="151">
        <v>10</v>
      </c>
      <c r="R1160" s="158" t="str">
        <f t="shared" ref="R1160:R1223" si="44">IF(M1160="N/A","N/A", P1160/M1160*100)</f>
        <v>N/A</v>
      </c>
      <c r="S1160" s="106" t="str">
        <f t="shared" ref="S1160:S1223" si="45">IF(M1160="N/A","N/A",IF(OR(R1160&lt;90,R1160&gt;150),"X",""))</f>
        <v>N/A</v>
      </c>
      <c r="T1160" s="496" t="s">
        <v>2070</v>
      </c>
      <c r="U1160" s="21"/>
      <c r="V1160" s="21"/>
      <c r="W1160" s="21"/>
      <c r="X1160" s="21"/>
      <c r="Y1160" s="21"/>
      <c r="Z1160" s="21"/>
      <c r="AA1160" s="21"/>
      <c r="AB1160" s="21"/>
      <c r="AC1160" s="21"/>
      <c r="AD1160" s="21"/>
      <c r="AE1160" s="21"/>
      <c r="AF1160" s="21"/>
      <c r="AG1160" s="21"/>
      <c r="AH1160" s="21"/>
      <c r="AI1160" s="21"/>
    </row>
    <row r="1161" spans="1:35">
      <c r="A1161" s="41" t="s">
        <v>109</v>
      </c>
      <c r="B1161" s="41">
        <v>2023</v>
      </c>
      <c r="C1161" s="39" t="s">
        <v>642</v>
      </c>
      <c r="D1161" s="44" t="s">
        <v>155</v>
      </c>
      <c r="E1161" s="65" t="s">
        <v>1491</v>
      </c>
      <c r="F1161" s="41" t="s">
        <v>1345</v>
      </c>
      <c r="G1161" s="41" t="s">
        <v>1874</v>
      </c>
      <c r="H1161" s="44" t="s">
        <v>14</v>
      </c>
      <c r="I1161" s="39" t="s">
        <v>473</v>
      </c>
      <c r="J1161" s="39" t="s">
        <v>189</v>
      </c>
      <c r="K1161" s="39" t="s">
        <v>2068</v>
      </c>
      <c r="L1161" s="44" t="s">
        <v>1871</v>
      </c>
      <c r="M1161" s="44" t="s">
        <v>1872</v>
      </c>
      <c r="N1161" s="44" t="s">
        <v>859</v>
      </c>
      <c r="O1161" s="41" t="s">
        <v>2069</v>
      </c>
      <c r="P1161" s="151">
        <v>96</v>
      </c>
      <c r="Q1161" s="151">
        <v>2</v>
      </c>
      <c r="R1161" s="158" t="str">
        <f t="shared" si="44"/>
        <v>N/A</v>
      </c>
      <c r="S1161" s="106" t="str">
        <f t="shared" si="45"/>
        <v>N/A</v>
      </c>
      <c r="T1161" s="496"/>
      <c r="U1161" s="21"/>
      <c r="V1161" s="21"/>
      <c r="W1161" s="21"/>
      <c r="X1161" s="21"/>
      <c r="Y1161" s="21"/>
      <c r="Z1161" s="21"/>
      <c r="AA1161" s="21"/>
      <c r="AB1161" s="21"/>
      <c r="AC1161" s="21"/>
      <c r="AD1161" s="21"/>
      <c r="AE1161" s="21"/>
      <c r="AF1161" s="21"/>
      <c r="AG1161" s="21"/>
      <c r="AH1161" s="21"/>
      <c r="AI1161" s="21"/>
    </row>
    <row r="1162" spans="1:35">
      <c r="A1162" s="41" t="s">
        <v>109</v>
      </c>
      <c r="B1162" s="41">
        <v>2023</v>
      </c>
      <c r="C1162" s="39" t="s">
        <v>642</v>
      </c>
      <c r="D1162" s="44" t="s">
        <v>155</v>
      </c>
      <c r="E1162" s="65" t="s">
        <v>1522</v>
      </c>
      <c r="F1162" s="41" t="s">
        <v>2075</v>
      </c>
      <c r="G1162" s="41" t="s">
        <v>299</v>
      </c>
      <c r="H1162" s="44" t="s">
        <v>14</v>
      </c>
      <c r="I1162" s="39" t="s">
        <v>475</v>
      </c>
      <c r="J1162" s="39" t="s">
        <v>199</v>
      </c>
      <c r="K1162" s="39" t="s">
        <v>2025</v>
      </c>
      <c r="L1162" s="44" t="s">
        <v>1877</v>
      </c>
      <c r="M1162" s="44">
        <v>1200</v>
      </c>
      <c r="N1162" s="44" t="s">
        <v>859</v>
      </c>
      <c r="O1162" s="41" t="s">
        <v>2071</v>
      </c>
      <c r="P1162" s="151">
        <v>0</v>
      </c>
      <c r="Q1162" s="151">
        <v>0</v>
      </c>
      <c r="R1162" s="158">
        <f t="shared" si="44"/>
        <v>0</v>
      </c>
      <c r="S1162" s="106" t="str">
        <f t="shared" si="45"/>
        <v>X</v>
      </c>
      <c r="T1162" s="160" t="s">
        <v>2072</v>
      </c>
      <c r="U1162" s="21"/>
      <c r="V1162" s="21"/>
      <c r="W1162" s="21"/>
      <c r="X1162" s="21"/>
      <c r="Y1162" s="21"/>
      <c r="Z1162" s="21"/>
      <c r="AA1162" s="21"/>
      <c r="AB1162" s="21"/>
      <c r="AC1162" s="21"/>
      <c r="AD1162" s="21"/>
      <c r="AE1162" s="21"/>
      <c r="AF1162" s="21"/>
      <c r="AG1162" s="21"/>
      <c r="AH1162" s="21"/>
      <c r="AI1162" s="21"/>
    </row>
    <row r="1163" spans="1:35">
      <c r="A1163" s="41" t="s">
        <v>109</v>
      </c>
      <c r="B1163" s="41">
        <v>2023</v>
      </c>
      <c r="C1163" s="39" t="s">
        <v>642</v>
      </c>
      <c r="D1163" s="44" t="s">
        <v>155</v>
      </c>
      <c r="E1163" s="65" t="s">
        <v>1522</v>
      </c>
      <c r="F1163" s="41" t="s">
        <v>2075</v>
      </c>
      <c r="G1163" s="41" t="s">
        <v>301</v>
      </c>
      <c r="H1163" s="44" t="s">
        <v>14</v>
      </c>
      <c r="I1163" s="39" t="s">
        <v>475</v>
      </c>
      <c r="J1163" s="39" t="s">
        <v>199</v>
      </c>
      <c r="K1163" s="39" t="s">
        <v>2025</v>
      </c>
      <c r="L1163" s="44" t="s">
        <v>1877</v>
      </c>
      <c r="M1163" s="44">
        <v>1200</v>
      </c>
      <c r="N1163" s="44" t="s">
        <v>859</v>
      </c>
      <c r="O1163" s="41" t="s">
        <v>2071</v>
      </c>
      <c r="P1163" s="151">
        <v>0</v>
      </c>
      <c r="Q1163" s="151">
        <v>0</v>
      </c>
      <c r="R1163" s="158">
        <f t="shared" si="44"/>
        <v>0</v>
      </c>
      <c r="S1163" s="106" t="str">
        <f t="shared" si="45"/>
        <v>X</v>
      </c>
      <c r="T1163" s="160" t="s">
        <v>2072</v>
      </c>
      <c r="U1163" s="21"/>
      <c r="V1163" s="21"/>
      <c r="W1163" s="21"/>
      <c r="X1163" s="21"/>
      <c r="Y1163" s="21"/>
      <c r="Z1163" s="21"/>
      <c r="AA1163" s="21"/>
      <c r="AB1163" s="21"/>
      <c r="AC1163" s="21"/>
      <c r="AD1163" s="21"/>
      <c r="AE1163" s="21"/>
      <c r="AF1163" s="21"/>
      <c r="AG1163" s="21"/>
      <c r="AH1163" s="21"/>
      <c r="AI1163" s="21"/>
    </row>
    <row r="1164" spans="1:35">
      <c r="A1164" s="41" t="s">
        <v>109</v>
      </c>
      <c r="B1164" s="41">
        <v>2023</v>
      </c>
      <c r="C1164" s="39" t="s">
        <v>642</v>
      </c>
      <c r="D1164" s="44" t="s">
        <v>155</v>
      </c>
      <c r="E1164" s="65" t="s">
        <v>1522</v>
      </c>
      <c r="F1164" s="41" t="s">
        <v>2075</v>
      </c>
      <c r="G1164" s="41" t="s">
        <v>1874</v>
      </c>
      <c r="H1164" s="44" t="s">
        <v>14</v>
      </c>
      <c r="I1164" s="39" t="s">
        <v>475</v>
      </c>
      <c r="J1164" s="39" t="s">
        <v>199</v>
      </c>
      <c r="K1164" s="39" t="s">
        <v>2025</v>
      </c>
      <c r="L1164" s="44" t="s">
        <v>1877</v>
      </c>
      <c r="M1164" s="44">
        <v>1200</v>
      </c>
      <c r="N1164" s="44" t="s">
        <v>859</v>
      </c>
      <c r="O1164" s="41" t="s">
        <v>2071</v>
      </c>
      <c r="P1164" s="151">
        <v>0</v>
      </c>
      <c r="Q1164" s="151">
        <v>0</v>
      </c>
      <c r="R1164" s="158">
        <f t="shared" si="44"/>
        <v>0</v>
      </c>
      <c r="S1164" s="106" t="str">
        <f t="shared" si="45"/>
        <v>X</v>
      </c>
      <c r="T1164" s="496" t="s">
        <v>2076</v>
      </c>
      <c r="U1164" s="21"/>
      <c r="V1164" s="21"/>
      <c r="W1164" s="21"/>
      <c r="X1164" s="21"/>
      <c r="Y1164" s="21"/>
      <c r="Z1164" s="21"/>
      <c r="AA1164" s="21"/>
      <c r="AB1164" s="21"/>
      <c r="AC1164" s="21"/>
      <c r="AD1164" s="21"/>
      <c r="AE1164" s="21"/>
      <c r="AF1164" s="21"/>
      <c r="AG1164" s="21"/>
      <c r="AH1164" s="21"/>
      <c r="AI1164" s="21"/>
    </row>
    <row r="1165" spans="1:35">
      <c r="A1165" s="41" t="s">
        <v>109</v>
      </c>
      <c r="B1165" s="41">
        <v>2023</v>
      </c>
      <c r="C1165" s="39" t="s">
        <v>642</v>
      </c>
      <c r="D1165" s="44" t="s">
        <v>155</v>
      </c>
      <c r="E1165" s="65" t="s">
        <v>1347</v>
      </c>
      <c r="F1165" s="41" t="s">
        <v>1844</v>
      </c>
      <c r="G1165" s="41" t="s">
        <v>299</v>
      </c>
      <c r="H1165" s="44" t="s">
        <v>14</v>
      </c>
      <c r="I1165" s="39" t="s">
        <v>473</v>
      </c>
      <c r="J1165" s="39" t="s">
        <v>189</v>
      </c>
      <c r="K1165" s="39" t="s">
        <v>2068</v>
      </c>
      <c r="L1165" s="44" t="s">
        <v>1871</v>
      </c>
      <c r="M1165" s="44" t="s">
        <v>1872</v>
      </c>
      <c r="N1165" s="44" t="s">
        <v>859</v>
      </c>
      <c r="O1165" s="41" t="s">
        <v>2069</v>
      </c>
      <c r="P1165" s="151">
        <v>0</v>
      </c>
      <c r="Q1165" s="151">
        <v>0</v>
      </c>
      <c r="R1165" s="158" t="str">
        <f t="shared" si="44"/>
        <v>N/A</v>
      </c>
      <c r="S1165" s="106" t="str">
        <f t="shared" si="45"/>
        <v>N/A</v>
      </c>
      <c r="T1165" s="160" t="s">
        <v>1724</v>
      </c>
      <c r="U1165" s="21"/>
      <c r="V1165" s="21"/>
      <c r="W1165" s="21"/>
      <c r="X1165" s="21"/>
      <c r="Y1165" s="21"/>
      <c r="Z1165" s="21"/>
      <c r="AA1165" s="21"/>
      <c r="AB1165" s="21"/>
      <c r="AC1165" s="21"/>
      <c r="AD1165" s="21"/>
      <c r="AE1165" s="21"/>
      <c r="AF1165" s="21"/>
      <c r="AG1165" s="21"/>
      <c r="AH1165" s="21"/>
      <c r="AI1165" s="21"/>
    </row>
    <row r="1166" spans="1:35">
      <c r="A1166" s="41" t="s">
        <v>109</v>
      </c>
      <c r="B1166" s="41">
        <v>2023</v>
      </c>
      <c r="C1166" s="39" t="s">
        <v>642</v>
      </c>
      <c r="D1166" s="44" t="s">
        <v>155</v>
      </c>
      <c r="E1166" s="65" t="s">
        <v>1347</v>
      </c>
      <c r="F1166" s="41" t="s">
        <v>1844</v>
      </c>
      <c r="G1166" s="41" t="s">
        <v>301</v>
      </c>
      <c r="H1166" s="44" t="s">
        <v>14</v>
      </c>
      <c r="I1166" s="39" t="s">
        <v>473</v>
      </c>
      <c r="J1166" s="39" t="s">
        <v>189</v>
      </c>
      <c r="K1166" s="39" t="s">
        <v>2068</v>
      </c>
      <c r="L1166" s="44" t="s">
        <v>1871</v>
      </c>
      <c r="M1166" s="44" t="s">
        <v>1872</v>
      </c>
      <c r="N1166" s="44" t="s">
        <v>859</v>
      </c>
      <c r="O1166" s="41" t="s">
        <v>2069</v>
      </c>
      <c r="P1166" s="151">
        <v>0</v>
      </c>
      <c r="Q1166" s="151">
        <v>0</v>
      </c>
      <c r="R1166" s="158" t="str">
        <f t="shared" si="44"/>
        <v>N/A</v>
      </c>
      <c r="S1166" s="106" t="str">
        <f t="shared" si="45"/>
        <v>N/A</v>
      </c>
      <c r="T1166" s="160" t="s">
        <v>1724</v>
      </c>
      <c r="U1166" s="21"/>
      <c r="V1166" s="21"/>
      <c r="W1166" s="21"/>
      <c r="X1166" s="21"/>
      <c r="Y1166" s="21"/>
      <c r="Z1166" s="21"/>
      <c r="AA1166" s="21"/>
      <c r="AB1166" s="21"/>
      <c r="AC1166" s="21"/>
      <c r="AD1166" s="21"/>
      <c r="AE1166" s="21"/>
      <c r="AF1166" s="21"/>
      <c r="AG1166" s="21"/>
      <c r="AH1166" s="21"/>
      <c r="AI1166" s="21"/>
    </row>
    <row r="1167" spans="1:35">
      <c r="A1167" s="41" t="s">
        <v>109</v>
      </c>
      <c r="B1167" s="41">
        <v>2023</v>
      </c>
      <c r="C1167" s="39" t="s">
        <v>642</v>
      </c>
      <c r="D1167" s="44" t="s">
        <v>155</v>
      </c>
      <c r="E1167" s="65" t="s">
        <v>1347</v>
      </c>
      <c r="F1167" s="41" t="s">
        <v>1844</v>
      </c>
      <c r="G1167" s="41" t="s">
        <v>1874</v>
      </c>
      <c r="H1167" s="44" t="s">
        <v>14</v>
      </c>
      <c r="I1167" s="39" t="s">
        <v>473</v>
      </c>
      <c r="J1167" s="39" t="s">
        <v>189</v>
      </c>
      <c r="K1167" s="39" t="s">
        <v>2068</v>
      </c>
      <c r="L1167" s="44" t="s">
        <v>1871</v>
      </c>
      <c r="M1167" s="44" t="s">
        <v>1872</v>
      </c>
      <c r="N1167" s="44" t="s">
        <v>859</v>
      </c>
      <c r="O1167" s="41" t="s">
        <v>2069</v>
      </c>
      <c r="P1167" s="151">
        <v>0</v>
      </c>
      <c r="Q1167" s="151">
        <v>0</v>
      </c>
      <c r="R1167" s="158" t="str">
        <f t="shared" si="44"/>
        <v>N/A</v>
      </c>
      <c r="S1167" s="106" t="str">
        <f t="shared" si="45"/>
        <v>N/A</v>
      </c>
      <c r="T1167" s="160" t="s">
        <v>1724</v>
      </c>
      <c r="U1167" s="21"/>
      <c r="V1167" s="21"/>
      <c r="W1167" s="21"/>
      <c r="X1167" s="21"/>
      <c r="Y1167" s="21"/>
      <c r="Z1167" s="21"/>
      <c r="AA1167" s="21"/>
      <c r="AB1167" s="21"/>
      <c r="AC1167" s="21"/>
      <c r="AD1167" s="21"/>
      <c r="AE1167" s="21"/>
      <c r="AF1167" s="21"/>
      <c r="AG1167" s="21"/>
      <c r="AH1167" s="21"/>
      <c r="AI1167" s="21"/>
    </row>
    <row r="1168" spans="1:35">
      <c r="A1168" s="41" t="s">
        <v>109</v>
      </c>
      <c r="B1168" s="41">
        <v>2023</v>
      </c>
      <c r="C1168" s="39" t="s">
        <v>642</v>
      </c>
      <c r="D1168" s="44" t="s">
        <v>155</v>
      </c>
      <c r="E1168" s="65" t="s">
        <v>1851</v>
      </c>
      <c r="F1168" s="41" t="s">
        <v>1844</v>
      </c>
      <c r="G1168" s="41" t="s">
        <v>299</v>
      </c>
      <c r="H1168" s="44" t="s">
        <v>14</v>
      </c>
      <c r="I1168" s="39" t="s">
        <v>473</v>
      </c>
      <c r="J1168" s="39" t="s">
        <v>189</v>
      </c>
      <c r="K1168" s="39" t="s">
        <v>2068</v>
      </c>
      <c r="L1168" s="44" t="s">
        <v>1871</v>
      </c>
      <c r="M1168" s="44" t="s">
        <v>1872</v>
      </c>
      <c r="N1168" s="44" t="s">
        <v>859</v>
      </c>
      <c r="O1168" s="41" t="s">
        <v>2069</v>
      </c>
      <c r="P1168" s="151">
        <v>0</v>
      </c>
      <c r="Q1168" s="151">
        <v>0</v>
      </c>
      <c r="R1168" s="158" t="str">
        <f t="shared" si="44"/>
        <v>N/A</v>
      </c>
      <c r="S1168" s="106" t="str">
        <f t="shared" si="45"/>
        <v>N/A</v>
      </c>
      <c r="T1168" s="160" t="s">
        <v>2077</v>
      </c>
      <c r="U1168" s="21"/>
      <c r="V1168" s="21"/>
      <c r="W1168" s="21"/>
      <c r="X1168" s="21"/>
      <c r="Y1168" s="21"/>
      <c r="Z1168" s="21"/>
      <c r="AA1168" s="21"/>
      <c r="AB1168" s="21"/>
      <c r="AC1168" s="21"/>
      <c r="AD1168" s="21"/>
      <c r="AE1168" s="21"/>
      <c r="AF1168" s="21"/>
      <c r="AG1168" s="21"/>
      <c r="AH1168" s="21"/>
      <c r="AI1168" s="21"/>
    </row>
    <row r="1169" spans="1:35">
      <c r="A1169" s="41" t="s">
        <v>109</v>
      </c>
      <c r="B1169" s="41">
        <v>2023</v>
      </c>
      <c r="C1169" s="39" t="s">
        <v>642</v>
      </c>
      <c r="D1169" s="44" t="s">
        <v>155</v>
      </c>
      <c r="E1169" s="65" t="s">
        <v>1851</v>
      </c>
      <c r="F1169" s="41" t="s">
        <v>1844</v>
      </c>
      <c r="G1169" s="41" t="s">
        <v>301</v>
      </c>
      <c r="H1169" s="44" t="s">
        <v>14</v>
      </c>
      <c r="I1169" s="39" t="s">
        <v>473</v>
      </c>
      <c r="J1169" s="39" t="s">
        <v>189</v>
      </c>
      <c r="K1169" s="39" t="s">
        <v>2068</v>
      </c>
      <c r="L1169" s="44" t="s">
        <v>1871</v>
      </c>
      <c r="M1169" s="44" t="s">
        <v>1872</v>
      </c>
      <c r="N1169" s="44" t="s">
        <v>859</v>
      </c>
      <c r="O1169" s="41" t="s">
        <v>2069</v>
      </c>
      <c r="P1169" s="151">
        <v>0</v>
      </c>
      <c r="Q1169" s="151">
        <v>0</v>
      </c>
      <c r="R1169" s="158" t="str">
        <f t="shared" si="44"/>
        <v>N/A</v>
      </c>
      <c r="S1169" s="106" t="str">
        <f t="shared" si="45"/>
        <v>N/A</v>
      </c>
      <c r="T1169" s="160" t="s">
        <v>2077</v>
      </c>
      <c r="U1169" s="21"/>
      <c r="V1169" s="21"/>
      <c r="W1169" s="21"/>
      <c r="X1169" s="21"/>
      <c r="Y1169" s="21"/>
      <c r="Z1169" s="21"/>
      <c r="AA1169" s="21"/>
      <c r="AB1169" s="21"/>
      <c r="AC1169" s="21"/>
      <c r="AD1169" s="21"/>
      <c r="AE1169" s="21"/>
      <c r="AF1169" s="21"/>
      <c r="AG1169" s="21"/>
      <c r="AH1169" s="21"/>
      <c r="AI1169" s="21"/>
    </row>
    <row r="1170" spans="1:35">
      <c r="A1170" s="41" t="s">
        <v>109</v>
      </c>
      <c r="B1170" s="41">
        <v>2023</v>
      </c>
      <c r="C1170" s="39" t="s">
        <v>642</v>
      </c>
      <c r="D1170" s="44" t="s">
        <v>155</v>
      </c>
      <c r="E1170" s="65" t="s">
        <v>1851</v>
      </c>
      <c r="F1170" s="41" t="s">
        <v>1844</v>
      </c>
      <c r="G1170" s="41" t="s">
        <v>1874</v>
      </c>
      <c r="H1170" s="44" t="s">
        <v>14</v>
      </c>
      <c r="I1170" s="39" t="s">
        <v>473</v>
      </c>
      <c r="J1170" s="39" t="s">
        <v>189</v>
      </c>
      <c r="K1170" s="39" t="s">
        <v>2068</v>
      </c>
      <c r="L1170" s="44" t="s">
        <v>1871</v>
      </c>
      <c r="M1170" s="44" t="s">
        <v>1872</v>
      </c>
      <c r="N1170" s="44" t="s">
        <v>859</v>
      </c>
      <c r="O1170" s="41" t="s">
        <v>2069</v>
      </c>
      <c r="P1170" s="151">
        <v>0</v>
      </c>
      <c r="Q1170" s="151">
        <v>0</v>
      </c>
      <c r="R1170" s="158" t="str">
        <f t="shared" si="44"/>
        <v>N/A</v>
      </c>
      <c r="S1170" s="106" t="str">
        <f t="shared" si="45"/>
        <v>N/A</v>
      </c>
      <c r="T1170" s="160" t="s">
        <v>2077</v>
      </c>
      <c r="U1170" s="21"/>
      <c r="V1170" s="21"/>
      <c r="W1170" s="21"/>
      <c r="X1170" s="21"/>
      <c r="Y1170" s="21"/>
      <c r="Z1170" s="21"/>
      <c r="AA1170" s="21"/>
      <c r="AB1170" s="21"/>
      <c r="AC1170" s="21"/>
      <c r="AD1170" s="21"/>
      <c r="AE1170" s="21"/>
      <c r="AF1170" s="21"/>
      <c r="AG1170" s="21"/>
      <c r="AH1170" s="21"/>
      <c r="AI1170" s="21"/>
    </row>
    <row r="1171" spans="1:35">
      <c r="A1171" s="41" t="s">
        <v>109</v>
      </c>
      <c r="B1171" s="41">
        <v>2023</v>
      </c>
      <c r="C1171" s="39" t="s">
        <v>642</v>
      </c>
      <c r="D1171" s="44" t="s">
        <v>163</v>
      </c>
      <c r="E1171" s="65" t="s">
        <v>1744</v>
      </c>
      <c r="F1171" s="41" t="s">
        <v>1345</v>
      </c>
      <c r="G1171" s="41" t="s">
        <v>299</v>
      </c>
      <c r="H1171" s="44" t="s">
        <v>859</v>
      </c>
      <c r="I1171" s="39" t="s">
        <v>473</v>
      </c>
      <c r="J1171" s="39" t="s">
        <v>189</v>
      </c>
      <c r="K1171" s="123" t="s">
        <v>2078</v>
      </c>
      <c r="L1171" s="44" t="s">
        <v>1871</v>
      </c>
      <c r="M1171" s="44">
        <v>0</v>
      </c>
      <c r="N1171" s="44" t="s">
        <v>859</v>
      </c>
      <c r="O1171" s="497" t="s">
        <v>2079</v>
      </c>
      <c r="P1171" s="151">
        <v>5</v>
      </c>
      <c r="Q1171" s="151">
        <v>2</v>
      </c>
      <c r="R1171" s="158" t="e">
        <f t="shared" si="44"/>
        <v>#DIV/0!</v>
      </c>
      <c r="S1171" s="106" t="e">
        <f t="shared" si="45"/>
        <v>#DIV/0!</v>
      </c>
      <c r="T1171" s="160" t="s">
        <v>2080</v>
      </c>
      <c r="U1171" s="21"/>
      <c r="V1171" s="21"/>
      <c r="W1171" s="21"/>
      <c r="X1171" s="21"/>
      <c r="Y1171" s="21"/>
      <c r="Z1171" s="21"/>
      <c r="AA1171" s="21"/>
      <c r="AB1171" s="21"/>
      <c r="AC1171" s="21"/>
      <c r="AD1171" s="21"/>
      <c r="AE1171" s="21"/>
      <c r="AF1171" s="21"/>
      <c r="AG1171" s="21"/>
      <c r="AH1171" s="21"/>
      <c r="AI1171" s="21"/>
    </row>
    <row r="1172" spans="1:35">
      <c r="A1172" s="41" t="s">
        <v>109</v>
      </c>
      <c r="B1172" s="41">
        <v>2023</v>
      </c>
      <c r="C1172" s="39" t="s">
        <v>642</v>
      </c>
      <c r="D1172" s="44" t="s">
        <v>163</v>
      </c>
      <c r="E1172" s="65" t="s">
        <v>1750</v>
      </c>
      <c r="F1172" s="41" t="s">
        <v>1345</v>
      </c>
      <c r="G1172" s="41" t="s">
        <v>299</v>
      </c>
      <c r="H1172" s="44" t="s">
        <v>859</v>
      </c>
      <c r="I1172" s="39" t="s">
        <v>473</v>
      </c>
      <c r="J1172" s="39" t="s">
        <v>189</v>
      </c>
      <c r="K1172" s="123" t="s">
        <v>2078</v>
      </c>
      <c r="L1172" s="44" t="s">
        <v>1871</v>
      </c>
      <c r="M1172" s="44">
        <v>0</v>
      </c>
      <c r="N1172" s="44" t="s">
        <v>859</v>
      </c>
      <c r="O1172" s="497" t="s">
        <v>2079</v>
      </c>
      <c r="P1172" s="151">
        <v>34</v>
      </c>
      <c r="Q1172" s="151">
        <v>1</v>
      </c>
      <c r="R1172" s="158" t="e">
        <f t="shared" si="44"/>
        <v>#DIV/0!</v>
      </c>
      <c r="S1172" s="106" t="e">
        <f t="shared" si="45"/>
        <v>#DIV/0!</v>
      </c>
      <c r="T1172" s="160" t="s">
        <v>2080</v>
      </c>
      <c r="U1172" s="21"/>
      <c r="V1172" s="21"/>
      <c r="W1172" s="21"/>
      <c r="X1172" s="21"/>
      <c r="Y1172" s="21"/>
      <c r="Z1172" s="21"/>
      <c r="AA1172" s="21"/>
      <c r="AB1172" s="21"/>
      <c r="AC1172" s="21"/>
      <c r="AD1172" s="21"/>
      <c r="AE1172" s="21"/>
      <c r="AF1172" s="21"/>
      <c r="AG1172" s="21"/>
      <c r="AH1172" s="21"/>
      <c r="AI1172" s="21"/>
    </row>
    <row r="1173" spans="1:35">
      <c r="A1173" s="52" t="s">
        <v>109</v>
      </c>
      <c r="B1173" s="41">
        <v>2023</v>
      </c>
      <c r="C1173" s="39" t="s">
        <v>642</v>
      </c>
      <c r="D1173" s="46" t="s">
        <v>163</v>
      </c>
      <c r="E1173" s="492" t="s">
        <v>1749</v>
      </c>
      <c r="F1173" s="52" t="s">
        <v>1345</v>
      </c>
      <c r="G1173" s="52" t="s">
        <v>297</v>
      </c>
      <c r="H1173" s="46" t="s">
        <v>14</v>
      </c>
      <c r="I1173" s="281" t="s">
        <v>473</v>
      </c>
      <c r="J1173" s="281" t="s">
        <v>189</v>
      </c>
      <c r="K1173" s="122" t="s">
        <v>2078</v>
      </c>
      <c r="L1173" s="46" t="s">
        <v>1871</v>
      </c>
      <c r="M1173" s="44" t="s">
        <v>1872</v>
      </c>
      <c r="N1173" s="46" t="s">
        <v>859</v>
      </c>
      <c r="O1173" s="52"/>
      <c r="P1173" s="151">
        <v>0</v>
      </c>
      <c r="Q1173" s="151">
        <v>0</v>
      </c>
      <c r="R1173" s="158" t="str">
        <f t="shared" si="44"/>
        <v>N/A</v>
      </c>
      <c r="S1173" s="106" t="str">
        <f t="shared" si="45"/>
        <v>N/A</v>
      </c>
      <c r="T1173" s="110" t="s">
        <v>2081</v>
      </c>
      <c r="U1173" s="21"/>
      <c r="V1173" s="21"/>
      <c r="W1173" s="21"/>
      <c r="X1173" s="21"/>
      <c r="Y1173" s="21"/>
      <c r="Z1173" s="21"/>
      <c r="AA1173" s="21"/>
      <c r="AB1173" s="21"/>
      <c r="AC1173" s="21"/>
      <c r="AD1173" s="21"/>
      <c r="AE1173" s="21"/>
      <c r="AF1173" s="21"/>
      <c r="AG1173" s="21"/>
      <c r="AH1173" s="21"/>
      <c r="AI1173" s="21"/>
    </row>
    <row r="1174" spans="1:35">
      <c r="A1174" s="41" t="s">
        <v>109</v>
      </c>
      <c r="B1174" s="41">
        <v>2023</v>
      </c>
      <c r="C1174" s="39" t="s">
        <v>642</v>
      </c>
      <c r="D1174" s="44" t="s">
        <v>163</v>
      </c>
      <c r="E1174" s="65" t="s">
        <v>1749</v>
      </c>
      <c r="F1174" s="41" t="s">
        <v>1345</v>
      </c>
      <c r="G1174" s="41" t="s">
        <v>299</v>
      </c>
      <c r="H1174" s="44" t="s">
        <v>14</v>
      </c>
      <c r="I1174" s="39" t="s">
        <v>473</v>
      </c>
      <c r="J1174" s="39" t="s">
        <v>189</v>
      </c>
      <c r="K1174" s="123" t="s">
        <v>2078</v>
      </c>
      <c r="L1174" s="44" t="s">
        <v>1871</v>
      </c>
      <c r="M1174" s="44" t="s">
        <v>1872</v>
      </c>
      <c r="N1174" s="44" t="s">
        <v>859</v>
      </c>
      <c r="O1174" s="41"/>
      <c r="P1174" s="151">
        <v>5</v>
      </c>
      <c r="Q1174" s="151">
        <v>0</v>
      </c>
      <c r="R1174" s="158" t="str">
        <f t="shared" si="44"/>
        <v>N/A</v>
      </c>
      <c r="S1174" s="106" t="str">
        <f t="shared" si="45"/>
        <v>N/A</v>
      </c>
      <c r="T1174" s="110" t="s">
        <v>2081</v>
      </c>
      <c r="U1174" s="21"/>
      <c r="V1174" s="21"/>
      <c r="W1174" s="21"/>
      <c r="X1174" s="21"/>
      <c r="Y1174" s="21"/>
      <c r="Z1174" s="21"/>
      <c r="AA1174" s="21"/>
      <c r="AB1174" s="21"/>
      <c r="AC1174" s="21"/>
      <c r="AD1174" s="21"/>
      <c r="AE1174" s="21"/>
      <c r="AF1174" s="21"/>
      <c r="AG1174" s="21"/>
      <c r="AH1174" s="21"/>
      <c r="AI1174" s="21"/>
    </row>
    <row r="1175" spans="1:35">
      <c r="A1175" s="41" t="s">
        <v>109</v>
      </c>
      <c r="B1175" s="41">
        <v>2023</v>
      </c>
      <c r="C1175" s="39" t="s">
        <v>642</v>
      </c>
      <c r="D1175" s="44" t="s">
        <v>163</v>
      </c>
      <c r="E1175" s="65" t="s">
        <v>1749</v>
      </c>
      <c r="F1175" s="41" t="s">
        <v>1345</v>
      </c>
      <c r="G1175" s="41" t="s">
        <v>301</v>
      </c>
      <c r="H1175" s="44" t="s">
        <v>14</v>
      </c>
      <c r="I1175" s="39" t="s">
        <v>473</v>
      </c>
      <c r="J1175" s="39" t="s">
        <v>189</v>
      </c>
      <c r="K1175" s="123" t="s">
        <v>2078</v>
      </c>
      <c r="L1175" s="44" t="s">
        <v>1871</v>
      </c>
      <c r="M1175" s="44" t="s">
        <v>1872</v>
      </c>
      <c r="N1175" s="44" t="s">
        <v>859</v>
      </c>
      <c r="O1175" s="41"/>
      <c r="P1175" s="151">
        <v>0</v>
      </c>
      <c r="Q1175" s="151">
        <v>0</v>
      </c>
      <c r="R1175" s="158" t="str">
        <f t="shared" si="44"/>
        <v>N/A</v>
      </c>
      <c r="S1175" s="106" t="str">
        <f t="shared" si="45"/>
        <v>N/A</v>
      </c>
      <c r="T1175" s="110" t="s">
        <v>2081</v>
      </c>
      <c r="U1175" s="21"/>
      <c r="V1175" s="21"/>
      <c r="W1175" s="21"/>
      <c r="X1175" s="21"/>
      <c r="Y1175" s="21"/>
      <c r="Z1175" s="21"/>
      <c r="AA1175" s="21"/>
      <c r="AB1175" s="21"/>
      <c r="AC1175" s="21"/>
      <c r="AD1175" s="21"/>
      <c r="AE1175" s="21"/>
      <c r="AF1175" s="21"/>
      <c r="AG1175" s="21"/>
      <c r="AH1175" s="21"/>
      <c r="AI1175" s="21"/>
    </row>
    <row r="1176" spans="1:35">
      <c r="A1176" s="41" t="s">
        <v>109</v>
      </c>
      <c r="B1176" s="41">
        <v>2023</v>
      </c>
      <c r="C1176" s="39" t="s">
        <v>642</v>
      </c>
      <c r="D1176" s="44" t="s">
        <v>163</v>
      </c>
      <c r="E1176" s="65" t="s">
        <v>1749</v>
      </c>
      <c r="F1176" s="41" t="s">
        <v>1345</v>
      </c>
      <c r="G1176" s="41" t="s">
        <v>1874</v>
      </c>
      <c r="H1176" s="44" t="s">
        <v>14</v>
      </c>
      <c r="I1176" s="39" t="s">
        <v>473</v>
      </c>
      <c r="J1176" s="39" t="s">
        <v>189</v>
      </c>
      <c r="K1176" s="123" t="s">
        <v>2078</v>
      </c>
      <c r="L1176" s="44" t="s">
        <v>1871</v>
      </c>
      <c r="M1176" s="44" t="s">
        <v>1872</v>
      </c>
      <c r="N1176" s="44" t="s">
        <v>859</v>
      </c>
      <c r="O1176" s="41"/>
      <c r="P1176" s="151">
        <v>0</v>
      </c>
      <c r="Q1176" s="151">
        <v>0</v>
      </c>
      <c r="R1176" s="158" t="str">
        <f t="shared" si="44"/>
        <v>N/A</v>
      </c>
      <c r="S1176" s="106" t="str">
        <f t="shared" si="45"/>
        <v>N/A</v>
      </c>
      <c r="T1176" s="110" t="s">
        <v>2081</v>
      </c>
      <c r="U1176" s="21"/>
      <c r="V1176" s="21"/>
      <c r="W1176" s="21"/>
      <c r="X1176" s="21"/>
      <c r="Y1176" s="21"/>
      <c r="Z1176" s="21"/>
      <c r="AA1176" s="21"/>
      <c r="AB1176" s="21"/>
      <c r="AC1176" s="21"/>
      <c r="AD1176" s="21"/>
      <c r="AE1176" s="21"/>
      <c r="AF1176" s="21"/>
      <c r="AG1176" s="21"/>
      <c r="AH1176" s="21"/>
      <c r="AI1176" s="21"/>
    </row>
    <row r="1177" spans="1:35">
      <c r="A1177" s="41" t="s">
        <v>109</v>
      </c>
      <c r="B1177" s="41">
        <v>2023</v>
      </c>
      <c r="C1177" s="39" t="s">
        <v>642</v>
      </c>
      <c r="D1177" s="44" t="s">
        <v>163</v>
      </c>
      <c r="E1177" s="65" t="s">
        <v>1749</v>
      </c>
      <c r="F1177" s="41" t="s">
        <v>1345</v>
      </c>
      <c r="G1177" s="41" t="s">
        <v>1891</v>
      </c>
      <c r="H1177" s="44" t="s">
        <v>14</v>
      </c>
      <c r="I1177" s="39" t="s">
        <v>473</v>
      </c>
      <c r="J1177" s="39" t="s">
        <v>189</v>
      </c>
      <c r="K1177" s="123" t="s">
        <v>2078</v>
      </c>
      <c r="L1177" s="44" t="s">
        <v>1871</v>
      </c>
      <c r="M1177" s="44" t="s">
        <v>1872</v>
      </c>
      <c r="N1177" s="44" t="s">
        <v>859</v>
      </c>
      <c r="O1177" s="41"/>
      <c r="P1177" s="151">
        <v>0</v>
      </c>
      <c r="Q1177" s="151">
        <v>0</v>
      </c>
      <c r="R1177" s="158" t="str">
        <f t="shared" si="44"/>
        <v>N/A</v>
      </c>
      <c r="S1177" s="106" t="str">
        <f t="shared" si="45"/>
        <v>N/A</v>
      </c>
      <c r="T1177" s="110" t="s">
        <v>2081</v>
      </c>
      <c r="U1177" s="21"/>
      <c r="V1177" s="21"/>
      <c r="W1177" s="21"/>
      <c r="X1177" s="21"/>
      <c r="Y1177" s="21"/>
      <c r="Z1177" s="21"/>
      <c r="AA1177" s="21"/>
      <c r="AB1177" s="21"/>
      <c r="AC1177" s="21"/>
      <c r="AD1177" s="21"/>
      <c r="AE1177" s="21"/>
      <c r="AF1177" s="21"/>
      <c r="AG1177" s="21"/>
      <c r="AH1177" s="21"/>
      <c r="AI1177" s="21"/>
    </row>
    <row r="1178" spans="1:35">
      <c r="A1178" s="41" t="s">
        <v>109</v>
      </c>
      <c r="B1178" s="41">
        <v>2023</v>
      </c>
      <c r="C1178" s="39" t="s">
        <v>642</v>
      </c>
      <c r="D1178" s="44" t="s">
        <v>163</v>
      </c>
      <c r="E1178" s="65" t="s">
        <v>1749</v>
      </c>
      <c r="F1178" s="41" t="s">
        <v>1345</v>
      </c>
      <c r="G1178" s="41" t="s">
        <v>297</v>
      </c>
      <c r="H1178" s="44" t="s">
        <v>14</v>
      </c>
      <c r="I1178" s="39" t="s">
        <v>475</v>
      </c>
      <c r="J1178" s="39" t="s">
        <v>189</v>
      </c>
      <c r="K1178" s="123" t="s">
        <v>2082</v>
      </c>
      <c r="L1178" s="44" t="s">
        <v>1871</v>
      </c>
      <c r="M1178" s="44" t="s">
        <v>1872</v>
      </c>
      <c r="N1178" s="44" t="s">
        <v>859</v>
      </c>
      <c r="O1178" s="41"/>
      <c r="P1178" s="151">
        <v>50</v>
      </c>
      <c r="Q1178" s="151">
        <v>1</v>
      </c>
      <c r="R1178" s="158" t="str">
        <f t="shared" si="44"/>
        <v>N/A</v>
      </c>
      <c r="S1178" s="106" t="str">
        <f t="shared" si="45"/>
        <v>N/A</v>
      </c>
      <c r="T1178" s="160"/>
      <c r="U1178" s="21"/>
      <c r="V1178" s="21"/>
      <c r="W1178" s="21"/>
      <c r="X1178" s="21"/>
      <c r="Y1178" s="21"/>
      <c r="Z1178" s="21"/>
      <c r="AA1178" s="21"/>
      <c r="AB1178" s="21"/>
      <c r="AC1178" s="21"/>
      <c r="AD1178" s="21"/>
      <c r="AE1178" s="21"/>
      <c r="AF1178" s="21"/>
      <c r="AG1178" s="21"/>
      <c r="AH1178" s="21"/>
      <c r="AI1178" s="21"/>
    </row>
    <row r="1179" spans="1:35">
      <c r="A1179" s="41" t="s">
        <v>109</v>
      </c>
      <c r="B1179" s="41">
        <v>2023</v>
      </c>
      <c r="C1179" s="39" t="s">
        <v>642</v>
      </c>
      <c r="D1179" s="44" t="s">
        <v>163</v>
      </c>
      <c r="E1179" s="65" t="s">
        <v>1749</v>
      </c>
      <c r="F1179" s="41" t="s">
        <v>1345</v>
      </c>
      <c r="G1179" s="41" t="s">
        <v>299</v>
      </c>
      <c r="H1179" s="44" t="s">
        <v>14</v>
      </c>
      <c r="I1179" s="39" t="s">
        <v>475</v>
      </c>
      <c r="J1179" s="39" t="s">
        <v>189</v>
      </c>
      <c r="K1179" s="123" t="s">
        <v>2082</v>
      </c>
      <c r="L1179" s="44" t="s">
        <v>1871</v>
      </c>
      <c r="M1179" s="44" t="s">
        <v>1872</v>
      </c>
      <c r="N1179" s="44" t="s">
        <v>859</v>
      </c>
      <c r="O1179" s="41"/>
      <c r="P1179" s="151">
        <v>50</v>
      </c>
      <c r="Q1179" s="151">
        <v>1</v>
      </c>
      <c r="R1179" s="158" t="str">
        <f t="shared" si="44"/>
        <v>N/A</v>
      </c>
      <c r="S1179" s="106" t="str">
        <f t="shared" si="45"/>
        <v>N/A</v>
      </c>
      <c r="T1179" s="160"/>
      <c r="U1179" s="21"/>
      <c r="V1179" s="21"/>
      <c r="W1179" s="21"/>
      <c r="X1179" s="21"/>
      <c r="Y1179" s="21"/>
      <c r="Z1179" s="21"/>
      <c r="AA1179" s="21"/>
      <c r="AB1179" s="21"/>
      <c r="AC1179" s="21"/>
      <c r="AD1179" s="21"/>
      <c r="AE1179" s="21"/>
      <c r="AF1179" s="21"/>
      <c r="AG1179" s="21"/>
      <c r="AH1179" s="21"/>
      <c r="AI1179" s="21"/>
    </row>
    <row r="1180" spans="1:35">
      <c r="A1180" s="41" t="s">
        <v>109</v>
      </c>
      <c r="B1180" s="41">
        <v>2023</v>
      </c>
      <c r="C1180" s="39" t="s">
        <v>642</v>
      </c>
      <c r="D1180" s="44" t="s">
        <v>163</v>
      </c>
      <c r="E1180" s="65" t="s">
        <v>1749</v>
      </c>
      <c r="F1180" s="41" t="s">
        <v>1345</v>
      </c>
      <c r="G1180" s="41" t="s">
        <v>301</v>
      </c>
      <c r="H1180" s="44" t="s">
        <v>14</v>
      </c>
      <c r="I1180" s="39" t="s">
        <v>475</v>
      </c>
      <c r="J1180" s="39" t="s">
        <v>189</v>
      </c>
      <c r="K1180" s="123" t="s">
        <v>2082</v>
      </c>
      <c r="L1180" s="44" t="s">
        <v>1871</v>
      </c>
      <c r="M1180" s="44" t="s">
        <v>1872</v>
      </c>
      <c r="N1180" s="44" t="s">
        <v>859</v>
      </c>
      <c r="O1180" s="41"/>
      <c r="P1180" s="151">
        <v>50</v>
      </c>
      <c r="Q1180" s="151">
        <v>1</v>
      </c>
      <c r="R1180" s="158" t="str">
        <f t="shared" si="44"/>
        <v>N/A</v>
      </c>
      <c r="S1180" s="106" t="str">
        <f t="shared" si="45"/>
        <v>N/A</v>
      </c>
      <c r="T1180" s="160"/>
      <c r="U1180" s="21"/>
      <c r="V1180" s="21"/>
      <c r="W1180" s="21"/>
      <c r="X1180" s="21"/>
      <c r="Y1180" s="21"/>
      <c r="Z1180" s="21"/>
      <c r="AA1180" s="21"/>
      <c r="AB1180" s="21"/>
      <c r="AC1180" s="21"/>
      <c r="AD1180" s="21"/>
      <c r="AE1180" s="21"/>
      <c r="AF1180" s="21"/>
      <c r="AG1180" s="21"/>
      <c r="AH1180" s="21"/>
      <c r="AI1180" s="21"/>
    </row>
    <row r="1181" spans="1:35">
      <c r="A1181" s="41" t="s">
        <v>109</v>
      </c>
      <c r="B1181" s="41">
        <v>2023</v>
      </c>
      <c r="C1181" s="39" t="s">
        <v>642</v>
      </c>
      <c r="D1181" s="44" t="s">
        <v>163</v>
      </c>
      <c r="E1181" s="65" t="s">
        <v>1749</v>
      </c>
      <c r="F1181" s="41" t="s">
        <v>1345</v>
      </c>
      <c r="G1181" s="41" t="s">
        <v>1874</v>
      </c>
      <c r="H1181" s="44" t="s">
        <v>14</v>
      </c>
      <c r="I1181" s="39" t="s">
        <v>475</v>
      </c>
      <c r="J1181" s="39" t="s">
        <v>189</v>
      </c>
      <c r="K1181" s="123" t="s">
        <v>2082</v>
      </c>
      <c r="L1181" s="44" t="s">
        <v>1871</v>
      </c>
      <c r="M1181" s="44" t="s">
        <v>1872</v>
      </c>
      <c r="N1181" s="44" t="s">
        <v>859</v>
      </c>
      <c r="O1181" s="41"/>
      <c r="P1181" s="151">
        <v>50</v>
      </c>
      <c r="Q1181" s="151">
        <v>1</v>
      </c>
      <c r="R1181" s="158" t="str">
        <f t="shared" si="44"/>
        <v>N/A</v>
      </c>
      <c r="S1181" s="106" t="str">
        <f t="shared" si="45"/>
        <v>N/A</v>
      </c>
      <c r="T1181" s="160"/>
      <c r="U1181" s="21"/>
      <c r="V1181" s="21"/>
      <c r="W1181" s="21"/>
      <c r="X1181" s="21"/>
      <c r="Y1181" s="21"/>
      <c r="Z1181" s="21"/>
      <c r="AA1181" s="21"/>
      <c r="AB1181" s="21"/>
      <c r="AC1181" s="21"/>
      <c r="AD1181" s="21"/>
      <c r="AE1181" s="21"/>
      <c r="AF1181" s="21"/>
      <c r="AG1181" s="21"/>
      <c r="AH1181" s="21"/>
      <c r="AI1181" s="21"/>
    </row>
    <row r="1182" spans="1:35">
      <c r="A1182" s="41" t="s">
        <v>109</v>
      </c>
      <c r="B1182" s="41">
        <v>2023</v>
      </c>
      <c r="C1182" s="39" t="s">
        <v>642</v>
      </c>
      <c r="D1182" s="44" t="s">
        <v>163</v>
      </c>
      <c r="E1182" s="65" t="s">
        <v>1749</v>
      </c>
      <c r="F1182" s="41" t="s">
        <v>1345</v>
      </c>
      <c r="G1182" s="41" t="s">
        <v>1891</v>
      </c>
      <c r="H1182" s="44" t="s">
        <v>14</v>
      </c>
      <c r="I1182" s="39" t="s">
        <v>475</v>
      </c>
      <c r="J1182" s="39" t="s">
        <v>189</v>
      </c>
      <c r="K1182" s="123" t="s">
        <v>2082</v>
      </c>
      <c r="L1182" s="44" t="s">
        <v>1871</v>
      </c>
      <c r="M1182" s="44" t="s">
        <v>1872</v>
      </c>
      <c r="N1182" s="44" t="s">
        <v>859</v>
      </c>
      <c r="O1182" s="41"/>
      <c r="P1182" s="151">
        <v>27</v>
      </c>
      <c r="Q1182" s="151">
        <v>1</v>
      </c>
      <c r="R1182" s="158" t="str">
        <f t="shared" si="44"/>
        <v>N/A</v>
      </c>
      <c r="S1182" s="106" t="str">
        <f t="shared" si="45"/>
        <v>N/A</v>
      </c>
      <c r="T1182" s="160"/>
      <c r="U1182" s="21"/>
      <c r="V1182" s="21"/>
      <c r="W1182" s="21"/>
      <c r="X1182" s="21"/>
      <c r="Y1182" s="21"/>
      <c r="Z1182" s="21"/>
      <c r="AA1182" s="21"/>
      <c r="AB1182" s="21"/>
      <c r="AC1182" s="21"/>
      <c r="AD1182" s="21"/>
      <c r="AE1182" s="21"/>
      <c r="AF1182" s="21"/>
      <c r="AG1182" s="21"/>
      <c r="AH1182" s="21"/>
      <c r="AI1182" s="21"/>
    </row>
    <row r="1183" spans="1:35">
      <c r="A1183" s="41" t="s">
        <v>109</v>
      </c>
      <c r="B1183" s="41">
        <v>2023</v>
      </c>
      <c r="C1183" s="39" t="s">
        <v>642</v>
      </c>
      <c r="D1183" s="44" t="s">
        <v>163</v>
      </c>
      <c r="E1183" s="65" t="s">
        <v>1577</v>
      </c>
      <c r="F1183" s="41" t="s">
        <v>1345</v>
      </c>
      <c r="G1183" s="41" t="s">
        <v>297</v>
      </c>
      <c r="H1183" s="44" t="s">
        <v>14</v>
      </c>
      <c r="I1183" s="39" t="s">
        <v>473</v>
      </c>
      <c r="J1183" s="39" t="s">
        <v>189</v>
      </c>
      <c r="K1183" s="123" t="s">
        <v>2078</v>
      </c>
      <c r="L1183" s="44" t="s">
        <v>1871</v>
      </c>
      <c r="M1183" s="44" t="s">
        <v>1872</v>
      </c>
      <c r="N1183" s="44" t="s">
        <v>859</v>
      </c>
      <c r="O1183" s="41"/>
      <c r="P1183" s="151">
        <v>0</v>
      </c>
      <c r="Q1183" s="151">
        <v>0</v>
      </c>
      <c r="R1183" s="158" t="str">
        <f t="shared" si="44"/>
        <v>N/A</v>
      </c>
      <c r="S1183" s="106" t="str">
        <f t="shared" si="45"/>
        <v>N/A</v>
      </c>
      <c r="T1183" s="110" t="s">
        <v>2083</v>
      </c>
      <c r="U1183" s="21"/>
      <c r="V1183" s="21"/>
      <c r="W1183" s="21"/>
      <c r="X1183" s="21"/>
      <c r="Y1183" s="21"/>
      <c r="Z1183" s="21"/>
      <c r="AA1183" s="21"/>
      <c r="AB1183" s="21"/>
      <c r="AC1183" s="21"/>
      <c r="AD1183" s="21"/>
      <c r="AE1183" s="21"/>
      <c r="AF1183" s="21"/>
      <c r="AG1183" s="21"/>
      <c r="AH1183" s="21"/>
      <c r="AI1183" s="21"/>
    </row>
    <row r="1184" spans="1:35">
      <c r="A1184" s="41" t="s">
        <v>109</v>
      </c>
      <c r="B1184" s="41">
        <v>2023</v>
      </c>
      <c r="C1184" s="39" t="s">
        <v>642</v>
      </c>
      <c r="D1184" s="44" t="s">
        <v>163</v>
      </c>
      <c r="E1184" s="65" t="s">
        <v>1577</v>
      </c>
      <c r="F1184" s="41" t="s">
        <v>1345</v>
      </c>
      <c r="G1184" s="41" t="s">
        <v>299</v>
      </c>
      <c r="H1184" s="44" t="s">
        <v>14</v>
      </c>
      <c r="I1184" s="39" t="s">
        <v>473</v>
      </c>
      <c r="J1184" s="39" t="s">
        <v>189</v>
      </c>
      <c r="K1184" s="123" t="s">
        <v>2078</v>
      </c>
      <c r="L1184" s="44" t="s">
        <v>1871</v>
      </c>
      <c r="M1184" s="44" t="s">
        <v>1872</v>
      </c>
      <c r="N1184" s="44" t="s">
        <v>859</v>
      </c>
      <c r="O1184" s="41"/>
      <c r="P1184" s="151">
        <v>274</v>
      </c>
      <c r="Q1184" s="151">
        <v>26</v>
      </c>
      <c r="R1184" s="158" t="str">
        <f t="shared" si="44"/>
        <v>N/A</v>
      </c>
      <c r="S1184" s="106" t="str">
        <f t="shared" si="45"/>
        <v>N/A</v>
      </c>
      <c r="T1184" s="160"/>
      <c r="U1184" s="21"/>
      <c r="V1184" s="21"/>
      <c r="W1184" s="21"/>
      <c r="X1184" s="21"/>
      <c r="Y1184" s="21"/>
      <c r="Z1184" s="21"/>
      <c r="AA1184" s="21"/>
      <c r="AB1184" s="21"/>
      <c r="AC1184" s="21"/>
      <c r="AD1184" s="21"/>
      <c r="AE1184" s="21"/>
      <c r="AF1184" s="21"/>
      <c r="AG1184" s="21"/>
      <c r="AH1184" s="21"/>
      <c r="AI1184" s="21"/>
    </row>
    <row r="1185" spans="1:35">
      <c r="A1185" s="41" t="s">
        <v>109</v>
      </c>
      <c r="B1185" s="41">
        <v>2023</v>
      </c>
      <c r="C1185" s="39" t="s">
        <v>642</v>
      </c>
      <c r="D1185" s="44" t="s">
        <v>163</v>
      </c>
      <c r="E1185" s="65" t="s">
        <v>1577</v>
      </c>
      <c r="F1185" s="41" t="s">
        <v>1345</v>
      </c>
      <c r="G1185" s="41" t="s">
        <v>301</v>
      </c>
      <c r="H1185" s="44" t="s">
        <v>14</v>
      </c>
      <c r="I1185" s="39" t="s">
        <v>473</v>
      </c>
      <c r="J1185" s="39" t="s">
        <v>189</v>
      </c>
      <c r="K1185" s="123" t="s">
        <v>2078</v>
      </c>
      <c r="L1185" s="44" t="s">
        <v>1871</v>
      </c>
      <c r="M1185" s="44" t="s">
        <v>1872</v>
      </c>
      <c r="N1185" s="44" t="s">
        <v>859</v>
      </c>
      <c r="O1185" s="41"/>
      <c r="P1185" s="151">
        <v>525</v>
      </c>
      <c r="Q1185" s="151">
        <v>42</v>
      </c>
      <c r="R1185" s="158" t="str">
        <f t="shared" si="44"/>
        <v>N/A</v>
      </c>
      <c r="S1185" s="106" t="str">
        <f t="shared" si="45"/>
        <v>N/A</v>
      </c>
      <c r="T1185" s="160"/>
      <c r="U1185" s="21"/>
      <c r="V1185" s="21"/>
      <c r="W1185" s="21"/>
      <c r="X1185" s="21"/>
      <c r="Y1185" s="21"/>
      <c r="Z1185" s="21"/>
      <c r="AA1185" s="21"/>
      <c r="AB1185" s="21"/>
      <c r="AC1185" s="21"/>
      <c r="AD1185" s="21"/>
      <c r="AE1185" s="21"/>
      <c r="AF1185" s="21"/>
      <c r="AG1185" s="21"/>
      <c r="AH1185" s="21"/>
      <c r="AI1185" s="21"/>
    </row>
    <row r="1186" spans="1:35">
      <c r="A1186" s="41" t="s">
        <v>109</v>
      </c>
      <c r="B1186" s="41">
        <v>2023</v>
      </c>
      <c r="C1186" s="39" t="s">
        <v>642</v>
      </c>
      <c r="D1186" s="44" t="s">
        <v>163</v>
      </c>
      <c r="E1186" s="65" t="s">
        <v>1577</v>
      </c>
      <c r="F1186" s="41" t="s">
        <v>1345</v>
      </c>
      <c r="G1186" s="41" t="s">
        <v>1874</v>
      </c>
      <c r="H1186" s="44" t="s">
        <v>14</v>
      </c>
      <c r="I1186" s="39" t="s">
        <v>473</v>
      </c>
      <c r="J1186" s="39" t="s">
        <v>189</v>
      </c>
      <c r="K1186" s="123" t="s">
        <v>2078</v>
      </c>
      <c r="L1186" s="44" t="s">
        <v>1871</v>
      </c>
      <c r="M1186" s="44" t="s">
        <v>1872</v>
      </c>
      <c r="N1186" s="44" t="s">
        <v>859</v>
      </c>
      <c r="O1186" s="41"/>
      <c r="P1186" s="151">
        <v>0</v>
      </c>
      <c r="Q1186" s="151">
        <v>0</v>
      </c>
      <c r="R1186" s="158" t="str">
        <f t="shared" si="44"/>
        <v>N/A</v>
      </c>
      <c r="S1186" s="106" t="str">
        <f t="shared" si="45"/>
        <v>N/A</v>
      </c>
      <c r="T1186" s="110" t="s">
        <v>2083</v>
      </c>
      <c r="U1186" s="21"/>
      <c r="V1186" s="21"/>
      <c r="W1186" s="21"/>
      <c r="X1186" s="21"/>
      <c r="Y1186" s="21"/>
      <c r="Z1186" s="21"/>
      <c r="AA1186" s="21"/>
      <c r="AB1186" s="21"/>
      <c r="AC1186" s="21"/>
      <c r="AD1186" s="21"/>
      <c r="AE1186" s="21"/>
      <c r="AF1186" s="21"/>
      <c r="AG1186" s="21"/>
      <c r="AH1186" s="21"/>
      <c r="AI1186" s="21"/>
    </row>
    <row r="1187" spans="1:35">
      <c r="A1187" s="41" t="s">
        <v>109</v>
      </c>
      <c r="B1187" s="41">
        <v>2023</v>
      </c>
      <c r="C1187" s="39" t="s">
        <v>642</v>
      </c>
      <c r="D1187" s="44" t="s">
        <v>163</v>
      </c>
      <c r="E1187" s="65" t="s">
        <v>1577</v>
      </c>
      <c r="F1187" s="41" t="s">
        <v>1345</v>
      </c>
      <c r="G1187" s="41" t="s">
        <v>297</v>
      </c>
      <c r="H1187" s="44" t="s">
        <v>14</v>
      </c>
      <c r="I1187" s="39" t="s">
        <v>475</v>
      </c>
      <c r="J1187" s="39" t="s">
        <v>189</v>
      </c>
      <c r="K1187" s="123" t="s">
        <v>2082</v>
      </c>
      <c r="L1187" s="44" t="s">
        <v>1871</v>
      </c>
      <c r="M1187" s="44" t="s">
        <v>1872</v>
      </c>
      <c r="N1187" s="44" t="s">
        <v>859</v>
      </c>
      <c r="O1187" s="41"/>
      <c r="P1187" s="151">
        <v>10</v>
      </c>
      <c r="Q1187" s="151">
        <v>2</v>
      </c>
      <c r="R1187" s="158" t="str">
        <f t="shared" si="44"/>
        <v>N/A</v>
      </c>
      <c r="S1187" s="106" t="str">
        <f t="shared" si="45"/>
        <v>N/A</v>
      </c>
      <c r="T1187" s="160"/>
      <c r="U1187" s="21"/>
      <c r="V1187" s="21"/>
      <c r="W1187" s="21"/>
      <c r="X1187" s="21"/>
      <c r="Y1187" s="21"/>
      <c r="Z1187" s="21"/>
      <c r="AA1187" s="21"/>
      <c r="AB1187" s="21"/>
      <c r="AC1187" s="21"/>
      <c r="AD1187" s="21"/>
      <c r="AE1187" s="21"/>
      <c r="AF1187" s="21"/>
      <c r="AG1187" s="21"/>
      <c r="AH1187" s="21"/>
      <c r="AI1187" s="21"/>
    </row>
    <row r="1188" spans="1:35">
      <c r="A1188" s="41" t="s">
        <v>109</v>
      </c>
      <c r="B1188" s="41">
        <v>2023</v>
      </c>
      <c r="C1188" s="39" t="s">
        <v>642</v>
      </c>
      <c r="D1188" s="44" t="s">
        <v>163</v>
      </c>
      <c r="E1188" s="65" t="s">
        <v>1577</v>
      </c>
      <c r="F1188" s="41" t="s">
        <v>1345</v>
      </c>
      <c r="G1188" s="41" t="s">
        <v>299</v>
      </c>
      <c r="H1188" s="44" t="s">
        <v>14</v>
      </c>
      <c r="I1188" s="39" t="s">
        <v>475</v>
      </c>
      <c r="J1188" s="39" t="s">
        <v>189</v>
      </c>
      <c r="K1188" s="123" t="s">
        <v>2082</v>
      </c>
      <c r="L1188" s="44" t="s">
        <v>1871</v>
      </c>
      <c r="M1188" s="44" t="s">
        <v>1872</v>
      </c>
      <c r="N1188" s="44" t="s">
        <v>859</v>
      </c>
      <c r="O1188" s="41"/>
      <c r="P1188" s="151">
        <v>43</v>
      </c>
      <c r="Q1188" s="151">
        <v>8</v>
      </c>
      <c r="R1188" s="158" t="str">
        <f t="shared" si="44"/>
        <v>N/A</v>
      </c>
      <c r="S1188" s="106" t="str">
        <f t="shared" si="45"/>
        <v>N/A</v>
      </c>
      <c r="T1188" s="160"/>
      <c r="U1188" s="21"/>
      <c r="V1188" s="21"/>
      <c r="W1188" s="21"/>
      <c r="X1188" s="21"/>
      <c r="Y1188" s="21"/>
      <c r="Z1188" s="21"/>
      <c r="AA1188" s="21"/>
      <c r="AB1188" s="21"/>
      <c r="AC1188" s="21"/>
      <c r="AD1188" s="21"/>
      <c r="AE1188" s="21"/>
      <c r="AF1188" s="21"/>
      <c r="AG1188" s="21"/>
      <c r="AH1188" s="21"/>
      <c r="AI1188" s="21"/>
    </row>
    <row r="1189" spans="1:35">
      <c r="A1189" s="41" t="s">
        <v>109</v>
      </c>
      <c r="B1189" s="41">
        <v>2023</v>
      </c>
      <c r="C1189" s="39" t="s">
        <v>642</v>
      </c>
      <c r="D1189" s="44" t="s">
        <v>163</v>
      </c>
      <c r="E1189" s="65" t="s">
        <v>1577</v>
      </c>
      <c r="F1189" s="41" t="s">
        <v>1345</v>
      </c>
      <c r="G1189" s="41" t="s">
        <v>301</v>
      </c>
      <c r="H1189" s="44" t="s">
        <v>14</v>
      </c>
      <c r="I1189" s="39" t="s">
        <v>475</v>
      </c>
      <c r="J1189" s="39" t="s">
        <v>189</v>
      </c>
      <c r="K1189" s="123" t="s">
        <v>2082</v>
      </c>
      <c r="L1189" s="44" t="s">
        <v>1871</v>
      </c>
      <c r="M1189" s="44" t="s">
        <v>1872</v>
      </c>
      <c r="N1189" s="44" t="s">
        <v>859</v>
      </c>
      <c r="O1189" s="41"/>
      <c r="P1189" s="151">
        <v>11</v>
      </c>
      <c r="Q1189" s="151">
        <v>3</v>
      </c>
      <c r="R1189" s="158" t="str">
        <f t="shared" si="44"/>
        <v>N/A</v>
      </c>
      <c r="S1189" s="106" t="str">
        <f t="shared" si="45"/>
        <v>N/A</v>
      </c>
      <c r="T1189" s="160"/>
      <c r="U1189" s="21"/>
      <c r="V1189" s="21"/>
      <c r="W1189" s="21"/>
      <c r="X1189" s="21"/>
      <c r="Y1189" s="21"/>
      <c r="Z1189" s="21"/>
      <c r="AA1189" s="21"/>
      <c r="AB1189" s="21"/>
      <c r="AC1189" s="21"/>
      <c r="AD1189" s="21"/>
      <c r="AE1189" s="21"/>
      <c r="AF1189" s="21"/>
      <c r="AG1189" s="21"/>
      <c r="AH1189" s="21"/>
      <c r="AI1189" s="21"/>
    </row>
    <row r="1190" spans="1:35">
      <c r="A1190" s="41" t="s">
        <v>109</v>
      </c>
      <c r="B1190" s="41">
        <v>2023</v>
      </c>
      <c r="C1190" s="39" t="s">
        <v>642</v>
      </c>
      <c r="D1190" s="44" t="s">
        <v>163</v>
      </c>
      <c r="E1190" s="65" t="s">
        <v>1577</v>
      </c>
      <c r="F1190" s="41" t="s">
        <v>1345</v>
      </c>
      <c r="G1190" s="41" t="s">
        <v>1874</v>
      </c>
      <c r="H1190" s="44" t="s">
        <v>14</v>
      </c>
      <c r="I1190" s="39" t="s">
        <v>475</v>
      </c>
      <c r="J1190" s="39" t="s">
        <v>189</v>
      </c>
      <c r="K1190" s="123" t="s">
        <v>2082</v>
      </c>
      <c r="L1190" s="44" t="s">
        <v>1871</v>
      </c>
      <c r="M1190" s="44" t="s">
        <v>1872</v>
      </c>
      <c r="N1190" s="44" t="s">
        <v>859</v>
      </c>
      <c r="O1190" s="41"/>
      <c r="P1190" s="151">
        <v>10</v>
      </c>
      <c r="Q1190" s="151">
        <v>2</v>
      </c>
      <c r="R1190" s="158" t="str">
        <f t="shared" si="44"/>
        <v>N/A</v>
      </c>
      <c r="S1190" s="106" t="str">
        <f t="shared" si="45"/>
        <v>N/A</v>
      </c>
      <c r="T1190" s="160"/>
      <c r="U1190" s="21"/>
      <c r="V1190" s="21"/>
      <c r="W1190" s="21"/>
      <c r="X1190" s="21"/>
      <c r="Y1190" s="21"/>
      <c r="Z1190" s="21"/>
      <c r="AA1190" s="21"/>
      <c r="AB1190" s="21"/>
      <c r="AC1190" s="21"/>
      <c r="AD1190" s="21"/>
      <c r="AE1190" s="21"/>
      <c r="AF1190" s="21"/>
      <c r="AG1190" s="21"/>
      <c r="AH1190" s="21"/>
      <c r="AI1190" s="21"/>
    </row>
    <row r="1191" spans="1:35">
      <c r="A1191" s="41" t="s">
        <v>109</v>
      </c>
      <c r="B1191" s="41">
        <v>2023</v>
      </c>
      <c r="C1191" s="39" t="s">
        <v>642</v>
      </c>
      <c r="D1191" s="44" t="s">
        <v>163</v>
      </c>
      <c r="E1191" s="65" t="s">
        <v>2084</v>
      </c>
      <c r="F1191" s="41" t="s">
        <v>1345</v>
      </c>
      <c r="G1191" s="41" t="s">
        <v>297</v>
      </c>
      <c r="H1191" s="44" t="s">
        <v>14</v>
      </c>
      <c r="I1191" s="39" t="s">
        <v>473</v>
      </c>
      <c r="J1191" s="39" t="s">
        <v>189</v>
      </c>
      <c r="K1191" s="123" t="s">
        <v>2078</v>
      </c>
      <c r="L1191" s="44" t="s">
        <v>1871</v>
      </c>
      <c r="M1191" s="44" t="s">
        <v>1872</v>
      </c>
      <c r="N1191" s="44" t="s">
        <v>859</v>
      </c>
      <c r="O1191" s="41"/>
      <c r="P1191" s="151">
        <v>0</v>
      </c>
      <c r="Q1191" s="151">
        <v>0</v>
      </c>
      <c r="R1191" s="158" t="str">
        <f t="shared" si="44"/>
        <v>N/A</v>
      </c>
      <c r="S1191" s="106" t="str">
        <f t="shared" si="45"/>
        <v>N/A</v>
      </c>
      <c r="T1191" s="110" t="s">
        <v>2081</v>
      </c>
      <c r="U1191" s="21"/>
      <c r="V1191" s="21"/>
      <c r="W1191" s="21"/>
      <c r="X1191" s="21"/>
      <c r="Y1191" s="21"/>
      <c r="Z1191" s="21"/>
      <c r="AA1191" s="21"/>
      <c r="AB1191" s="21"/>
      <c r="AC1191" s="21"/>
      <c r="AD1191" s="21"/>
      <c r="AE1191" s="21"/>
      <c r="AF1191" s="21"/>
      <c r="AG1191" s="21"/>
      <c r="AH1191" s="21"/>
      <c r="AI1191" s="21"/>
    </row>
    <row r="1192" spans="1:35">
      <c r="A1192" s="41" t="s">
        <v>109</v>
      </c>
      <c r="B1192" s="41">
        <v>2023</v>
      </c>
      <c r="C1192" s="39" t="s">
        <v>642</v>
      </c>
      <c r="D1192" s="44" t="s">
        <v>163</v>
      </c>
      <c r="E1192" s="65" t="s">
        <v>2084</v>
      </c>
      <c r="F1192" s="41" t="s">
        <v>1345</v>
      </c>
      <c r="G1192" s="41" t="s">
        <v>299</v>
      </c>
      <c r="H1192" s="44" t="s">
        <v>14</v>
      </c>
      <c r="I1192" s="39" t="s">
        <v>473</v>
      </c>
      <c r="J1192" s="39" t="s">
        <v>189</v>
      </c>
      <c r="K1192" s="123" t="s">
        <v>2078</v>
      </c>
      <c r="L1192" s="44" t="s">
        <v>1871</v>
      </c>
      <c r="M1192" s="44" t="s">
        <v>1872</v>
      </c>
      <c r="N1192" s="44" t="s">
        <v>859</v>
      </c>
      <c r="O1192" s="41"/>
      <c r="P1192" s="151">
        <v>966</v>
      </c>
      <c r="Q1192" s="151">
        <v>34</v>
      </c>
      <c r="R1192" s="158" t="str">
        <f t="shared" si="44"/>
        <v>N/A</v>
      </c>
      <c r="S1192" s="106" t="str">
        <f t="shared" si="45"/>
        <v>N/A</v>
      </c>
      <c r="T1192" s="160"/>
      <c r="U1192" s="21"/>
      <c r="V1192" s="21"/>
      <c r="W1192" s="21"/>
      <c r="X1192" s="21"/>
      <c r="Y1192" s="21"/>
      <c r="Z1192" s="21"/>
      <c r="AA1192" s="21"/>
      <c r="AB1192" s="21"/>
      <c r="AC1192" s="21"/>
      <c r="AD1192" s="21"/>
      <c r="AE1192" s="21"/>
      <c r="AF1192" s="21"/>
      <c r="AG1192" s="21"/>
      <c r="AH1192" s="21"/>
      <c r="AI1192" s="21"/>
    </row>
    <row r="1193" spans="1:35">
      <c r="A1193" s="41" t="s">
        <v>109</v>
      </c>
      <c r="B1193" s="41">
        <v>2023</v>
      </c>
      <c r="C1193" s="39" t="s">
        <v>642</v>
      </c>
      <c r="D1193" s="44" t="s">
        <v>163</v>
      </c>
      <c r="E1193" s="65" t="s">
        <v>2084</v>
      </c>
      <c r="F1193" s="41" t="s">
        <v>1345</v>
      </c>
      <c r="G1193" s="41" t="s">
        <v>301</v>
      </c>
      <c r="H1193" s="44" t="s">
        <v>14</v>
      </c>
      <c r="I1193" s="39" t="s">
        <v>473</v>
      </c>
      <c r="J1193" s="39" t="s">
        <v>189</v>
      </c>
      <c r="K1193" s="123" t="s">
        <v>2078</v>
      </c>
      <c r="L1193" s="44" t="s">
        <v>1871</v>
      </c>
      <c r="M1193" s="44" t="s">
        <v>1872</v>
      </c>
      <c r="N1193" s="44" t="s">
        <v>859</v>
      </c>
      <c r="O1193" s="41"/>
      <c r="P1193" s="151">
        <v>4</v>
      </c>
      <c r="Q1193" s="151">
        <v>2</v>
      </c>
      <c r="R1193" s="158" t="str">
        <f t="shared" si="44"/>
        <v>N/A</v>
      </c>
      <c r="S1193" s="106" t="str">
        <f t="shared" si="45"/>
        <v>N/A</v>
      </c>
      <c r="T1193" s="160"/>
      <c r="U1193" s="21"/>
      <c r="V1193" s="21"/>
      <c r="W1193" s="21"/>
      <c r="X1193" s="21"/>
      <c r="Y1193" s="21"/>
      <c r="Z1193" s="21"/>
      <c r="AA1193" s="21"/>
      <c r="AB1193" s="21"/>
      <c r="AC1193" s="21"/>
      <c r="AD1193" s="21"/>
      <c r="AE1193" s="21"/>
      <c r="AF1193" s="21"/>
      <c r="AG1193" s="21"/>
      <c r="AH1193" s="21"/>
      <c r="AI1193" s="21"/>
    </row>
    <row r="1194" spans="1:35">
      <c r="A1194" s="41" t="s">
        <v>109</v>
      </c>
      <c r="B1194" s="41">
        <v>2023</v>
      </c>
      <c r="C1194" s="39" t="s">
        <v>642</v>
      </c>
      <c r="D1194" s="44" t="s">
        <v>163</v>
      </c>
      <c r="E1194" s="65" t="s">
        <v>2084</v>
      </c>
      <c r="F1194" s="41" t="s">
        <v>1345</v>
      </c>
      <c r="G1194" s="41" t="s">
        <v>1874</v>
      </c>
      <c r="H1194" s="44" t="s">
        <v>14</v>
      </c>
      <c r="I1194" s="39" t="s">
        <v>473</v>
      </c>
      <c r="J1194" s="39" t="s">
        <v>189</v>
      </c>
      <c r="K1194" s="123" t="s">
        <v>2078</v>
      </c>
      <c r="L1194" s="44" t="s">
        <v>1871</v>
      </c>
      <c r="M1194" s="44" t="s">
        <v>1872</v>
      </c>
      <c r="N1194" s="44" t="s">
        <v>859</v>
      </c>
      <c r="O1194" s="41"/>
      <c r="P1194" s="151">
        <v>0</v>
      </c>
      <c r="Q1194" s="151">
        <v>0</v>
      </c>
      <c r="R1194" s="158" t="str">
        <f t="shared" si="44"/>
        <v>N/A</v>
      </c>
      <c r="S1194" s="106" t="str">
        <f t="shared" si="45"/>
        <v>N/A</v>
      </c>
      <c r="T1194" s="110" t="s">
        <v>2081</v>
      </c>
      <c r="U1194" s="21"/>
      <c r="V1194" s="21"/>
      <c r="W1194" s="21"/>
      <c r="X1194" s="21"/>
      <c r="Y1194" s="21"/>
      <c r="Z1194" s="21"/>
      <c r="AA1194" s="21"/>
      <c r="AB1194" s="21"/>
      <c r="AC1194" s="21"/>
      <c r="AD1194" s="21"/>
      <c r="AE1194" s="21"/>
      <c r="AF1194" s="21"/>
      <c r="AG1194" s="21"/>
      <c r="AH1194" s="21"/>
      <c r="AI1194" s="21"/>
    </row>
    <row r="1195" spans="1:35">
      <c r="A1195" s="41" t="s">
        <v>109</v>
      </c>
      <c r="B1195" s="41">
        <v>2023</v>
      </c>
      <c r="C1195" s="39" t="s">
        <v>642</v>
      </c>
      <c r="D1195" s="44" t="s">
        <v>163</v>
      </c>
      <c r="E1195" s="65" t="s">
        <v>2084</v>
      </c>
      <c r="F1195" s="41" t="s">
        <v>1345</v>
      </c>
      <c r="G1195" s="41" t="s">
        <v>1891</v>
      </c>
      <c r="H1195" s="44" t="s">
        <v>14</v>
      </c>
      <c r="I1195" s="39" t="s">
        <v>473</v>
      </c>
      <c r="J1195" s="39" t="s">
        <v>189</v>
      </c>
      <c r="K1195" s="123" t="s">
        <v>2078</v>
      </c>
      <c r="L1195" s="44" t="s">
        <v>1871</v>
      </c>
      <c r="M1195" s="44" t="s">
        <v>1872</v>
      </c>
      <c r="N1195" s="44" t="s">
        <v>859</v>
      </c>
      <c r="O1195" s="41"/>
      <c r="P1195" s="151">
        <v>0</v>
      </c>
      <c r="Q1195" s="151">
        <v>0</v>
      </c>
      <c r="R1195" s="158" t="str">
        <f t="shared" si="44"/>
        <v>N/A</v>
      </c>
      <c r="S1195" s="106" t="str">
        <f t="shared" si="45"/>
        <v>N/A</v>
      </c>
      <c r="T1195" s="110" t="s">
        <v>2081</v>
      </c>
      <c r="U1195" s="21"/>
      <c r="V1195" s="21"/>
      <c r="W1195" s="21"/>
      <c r="X1195" s="21"/>
      <c r="Y1195" s="21"/>
      <c r="Z1195" s="21"/>
      <c r="AA1195" s="21"/>
      <c r="AB1195" s="21"/>
      <c r="AC1195" s="21"/>
      <c r="AD1195" s="21"/>
      <c r="AE1195" s="21"/>
      <c r="AF1195" s="21"/>
      <c r="AG1195" s="21"/>
      <c r="AH1195" s="21"/>
      <c r="AI1195" s="21"/>
    </row>
    <row r="1196" spans="1:35">
      <c r="A1196" s="41" t="s">
        <v>109</v>
      </c>
      <c r="B1196" s="41">
        <v>2023</v>
      </c>
      <c r="C1196" s="39" t="s">
        <v>642</v>
      </c>
      <c r="D1196" s="44" t="s">
        <v>163</v>
      </c>
      <c r="E1196" s="65" t="s">
        <v>2084</v>
      </c>
      <c r="F1196" s="41" t="s">
        <v>1345</v>
      </c>
      <c r="G1196" s="41" t="s">
        <v>297</v>
      </c>
      <c r="H1196" s="44" t="s">
        <v>14</v>
      </c>
      <c r="I1196" s="39" t="s">
        <v>475</v>
      </c>
      <c r="J1196" s="39" t="s">
        <v>189</v>
      </c>
      <c r="K1196" s="123" t="s">
        <v>2082</v>
      </c>
      <c r="L1196" s="44" t="s">
        <v>1871</v>
      </c>
      <c r="M1196" s="44" t="s">
        <v>1872</v>
      </c>
      <c r="N1196" s="44" t="s">
        <v>859</v>
      </c>
      <c r="O1196" s="41"/>
      <c r="P1196" s="151">
        <v>72</v>
      </c>
      <c r="Q1196" s="151">
        <v>4</v>
      </c>
      <c r="R1196" s="158" t="str">
        <f t="shared" si="44"/>
        <v>N/A</v>
      </c>
      <c r="S1196" s="106" t="str">
        <f t="shared" si="45"/>
        <v>N/A</v>
      </c>
      <c r="T1196" s="160"/>
      <c r="U1196" s="21"/>
      <c r="V1196" s="21"/>
      <c r="W1196" s="21"/>
      <c r="X1196" s="21"/>
      <c r="Y1196" s="21"/>
      <c r="Z1196" s="21"/>
      <c r="AA1196" s="21"/>
      <c r="AB1196" s="21"/>
      <c r="AC1196" s="21"/>
      <c r="AD1196" s="21"/>
      <c r="AE1196" s="21"/>
      <c r="AF1196" s="21"/>
      <c r="AG1196" s="21"/>
      <c r="AH1196" s="21"/>
      <c r="AI1196" s="21"/>
    </row>
    <row r="1197" spans="1:35">
      <c r="A1197" s="41" t="s">
        <v>109</v>
      </c>
      <c r="B1197" s="41">
        <v>2023</v>
      </c>
      <c r="C1197" s="39" t="s">
        <v>642</v>
      </c>
      <c r="D1197" s="44" t="s">
        <v>163</v>
      </c>
      <c r="E1197" s="65" t="s">
        <v>2084</v>
      </c>
      <c r="F1197" s="41" t="s">
        <v>1345</v>
      </c>
      <c r="G1197" s="41" t="s">
        <v>299</v>
      </c>
      <c r="H1197" s="44" t="s">
        <v>14</v>
      </c>
      <c r="I1197" s="39" t="s">
        <v>475</v>
      </c>
      <c r="J1197" s="39" t="s">
        <v>189</v>
      </c>
      <c r="K1197" s="123" t="s">
        <v>2082</v>
      </c>
      <c r="L1197" s="44" t="s">
        <v>1871</v>
      </c>
      <c r="M1197" s="44" t="s">
        <v>1872</v>
      </c>
      <c r="N1197" s="44" t="s">
        <v>859</v>
      </c>
      <c r="O1197" s="41"/>
      <c r="P1197" s="151">
        <v>304</v>
      </c>
      <c r="Q1197" s="151">
        <v>14</v>
      </c>
      <c r="R1197" s="158" t="str">
        <f t="shared" si="44"/>
        <v>N/A</v>
      </c>
      <c r="S1197" s="106" t="str">
        <f t="shared" si="45"/>
        <v>N/A</v>
      </c>
      <c r="T1197" s="160"/>
      <c r="U1197" s="21"/>
      <c r="V1197" s="21"/>
      <c r="W1197" s="21"/>
      <c r="X1197" s="21"/>
      <c r="Y1197" s="21"/>
      <c r="Z1197" s="21"/>
      <c r="AA1197" s="21"/>
      <c r="AB1197" s="21"/>
      <c r="AC1197" s="21"/>
      <c r="AD1197" s="21"/>
      <c r="AE1197" s="21"/>
      <c r="AF1197" s="21"/>
      <c r="AG1197" s="21"/>
      <c r="AH1197" s="21"/>
      <c r="AI1197" s="21"/>
    </row>
    <row r="1198" spans="1:35">
      <c r="A1198" s="41" t="s">
        <v>109</v>
      </c>
      <c r="B1198" s="41">
        <v>2023</v>
      </c>
      <c r="C1198" s="39" t="s">
        <v>642</v>
      </c>
      <c r="D1198" s="44" t="s">
        <v>163</v>
      </c>
      <c r="E1198" s="65" t="s">
        <v>2084</v>
      </c>
      <c r="F1198" s="41" t="s">
        <v>1345</v>
      </c>
      <c r="G1198" s="41" t="s">
        <v>301</v>
      </c>
      <c r="H1198" s="44" t="s">
        <v>14</v>
      </c>
      <c r="I1198" s="39" t="s">
        <v>475</v>
      </c>
      <c r="J1198" s="39" t="s">
        <v>189</v>
      </c>
      <c r="K1198" s="123" t="s">
        <v>2082</v>
      </c>
      <c r="L1198" s="44" t="s">
        <v>1871</v>
      </c>
      <c r="M1198" s="44" t="s">
        <v>1872</v>
      </c>
      <c r="N1198" s="44" t="s">
        <v>859</v>
      </c>
      <c r="O1198" s="41"/>
      <c r="P1198" s="151">
        <v>72</v>
      </c>
      <c r="Q1198" s="151">
        <v>4</v>
      </c>
      <c r="R1198" s="158" t="str">
        <f t="shared" si="44"/>
        <v>N/A</v>
      </c>
      <c r="S1198" s="106" t="str">
        <f t="shared" si="45"/>
        <v>N/A</v>
      </c>
      <c r="T1198" s="160"/>
      <c r="U1198" s="21"/>
      <c r="V1198" s="21"/>
      <c r="W1198" s="21"/>
      <c r="X1198" s="21"/>
      <c r="Y1198" s="21"/>
      <c r="Z1198" s="21"/>
      <c r="AA1198" s="21"/>
      <c r="AB1198" s="21"/>
      <c r="AC1198" s="21"/>
      <c r="AD1198" s="21"/>
      <c r="AE1198" s="21"/>
      <c r="AF1198" s="21"/>
      <c r="AG1198" s="21"/>
      <c r="AH1198" s="21"/>
      <c r="AI1198" s="21"/>
    </row>
    <row r="1199" spans="1:35">
      <c r="A1199" s="41" t="s">
        <v>109</v>
      </c>
      <c r="B1199" s="41">
        <v>2023</v>
      </c>
      <c r="C1199" s="39" t="s">
        <v>642</v>
      </c>
      <c r="D1199" s="44" t="s">
        <v>163</v>
      </c>
      <c r="E1199" s="65" t="s">
        <v>2084</v>
      </c>
      <c r="F1199" s="41" t="s">
        <v>1345</v>
      </c>
      <c r="G1199" s="41" t="s">
        <v>1874</v>
      </c>
      <c r="H1199" s="44" t="s">
        <v>14</v>
      </c>
      <c r="I1199" s="39" t="s">
        <v>475</v>
      </c>
      <c r="J1199" s="39" t="s">
        <v>189</v>
      </c>
      <c r="K1199" s="123" t="s">
        <v>2082</v>
      </c>
      <c r="L1199" s="44" t="s">
        <v>1871</v>
      </c>
      <c r="M1199" s="44" t="s">
        <v>1872</v>
      </c>
      <c r="N1199" s="44" t="s">
        <v>859</v>
      </c>
      <c r="O1199" s="41"/>
      <c r="P1199" s="151">
        <v>72</v>
      </c>
      <c r="Q1199" s="151">
        <v>4</v>
      </c>
      <c r="R1199" s="158" t="str">
        <f t="shared" si="44"/>
        <v>N/A</v>
      </c>
      <c r="S1199" s="106" t="str">
        <f t="shared" si="45"/>
        <v>N/A</v>
      </c>
      <c r="T1199" s="160"/>
      <c r="U1199" s="21"/>
      <c r="V1199" s="21"/>
      <c r="W1199" s="21"/>
      <c r="X1199" s="21"/>
      <c r="Y1199" s="21"/>
      <c r="Z1199" s="21"/>
      <c r="AA1199" s="21"/>
      <c r="AB1199" s="21"/>
      <c r="AC1199" s="21"/>
      <c r="AD1199" s="21"/>
      <c r="AE1199" s="21"/>
      <c r="AF1199" s="21"/>
      <c r="AG1199" s="21"/>
      <c r="AH1199" s="21"/>
      <c r="AI1199" s="21"/>
    </row>
    <row r="1200" spans="1:35">
      <c r="A1200" s="41" t="s">
        <v>109</v>
      </c>
      <c r="B1200" s="41">
        <v>2023</v>
      </c>
      <c r="C1200" s="39" t="s">
        <v>642</v>
      </c>
      <c r="D1200" s="44" t="s">
        <v>163</v>
      </c>
      <c r="E1200" s="65" t="s">
        <v>2084</v>
      </c>
      <c r="F1200" s="41" t="s">
        <v>1345</v>
      </c>
      <c r="G1200" s="41" t="s">
        <v>1891</v>
      </c>
      <c r="H1200" s="44" t="s">
        <v>14</v>
      </c>
      <c r="I1200" s="39" t="s">
        <v>475</v>
      </c>
      <c r="J1200" s="39" t="s">
        <v>189</v>
      </c>
      <c r="K1200" s="123" t="s">
        <v>2082</v>
      </c>
      <c r="L1200" s="44" t="s">
        <v>1871</v>
      </c>
      <c r="M1200" s="44" t="s">
        <v>1872</v>
      </c>
      <c r="N1200" s="44" t="s">
        <v>859</v>
      </c>
      <c r="O1200" s="41"/>
      <c r="P1200" s="151">
        <v>25</v>
      </c>
      <c r="Q1200" s="151">
        <v>3</v>
      </c>
      <c r="R1200" s="158" t="str">
        <f t="shared" si="44"/>
        <v>N/A</v>
      </c>
      <c r="S1200" s="106" t="str">
        <f t="shared" si="45"/>
        <v>N/A</v>
      </c>
      <c r="T1200" s="160"/>
      <c r="U1200" s="21"/>
      <c r="V1200" s="21"/>
      <c r="W1200" s="21"/>
      <c r="X1200" s="21"/>
      <c r="Y1200" s="21"/>
      <c r="Z1200" s="21"/>
      <c r="AA1200" s="21"/>
      <c r="AB1200" s="21"/>
      <c r="AC1200" s="21"/>
      <c r="AD1200" s="21"/>
      <c r="AE1200" s="21"/>
      <c r="AF1200" s="21"/>
      <c r="AG1200" s="21"/>
      <c r="AH1200" s="21"/>
      <c r="AI1200" s="21"/>
    </row>
    <row r="1201" spans="1:35">
      <c r="A1201" s="41" t="s">
        <v>109</v>
      </c>
      <c r="B1201" s="41">
        <v>2023</v>
      </c>
      <c r="C1201" s="39" t="s">
        <v>642</v>
      </c>
      <c r="D1201" s="44" t="s">
        <v>163</v>
      </c>
      <c r="E1201" s="65" t="s">
        <v>1759</v>
      </c>
      <c r="F1201" s="41" t="s">
        <v>1345</v>
      </c>
      <c r="G1201" s="41" t="s">
        <v>297</v>
      </c>
      <c r="H1201" s="44" t="s">
        <v>14</v>
      </c>
      <c r="I1201" s="39" t="s">
        <v>473</v>
      </c>
      <c r="J1201" s="39" t="s">
        <v>189</v>
      </c>
      <c r="K1201" s="123" t="s">
        <v>2078</v>
      </c>
      <c r="L1201" s="44" t="s">
        <v>1871</v>
      </c>
      <c r="M1201" s="44" t="s">
        <v>1872</v>
      </c>
      <c r="N1201" s="44" t="s">
        <v>859</v>
      </c>
      <c r="O1201" s="41"/>
      <c r="P1201" s="151">
        <v>17</v>
      </c>
      <c r="Q1201" s="151">
        <v>8</v>
      </c>
      <c r="R1201" s="158" t="str">
        <f t="shared" si="44"/>
        <v>N/A</v>
      </c>
      <c r="S1201" s="106" t="str">
        <f t="shared" si="45"/>
        <v>N/A</v>
      </c>
      <c r="T1201" s="160"/>
      <c r="U1201" s="21"/>
      <c r="V1201" s="21"/>
      <c r="W1201" s="21"/>
      <c r="X1201" s="21"/>
      <c r="Y1201" s="21"/>
      <c r="Z1201" s="21"/>
      <c r="AA1201" s="21"/>
      <c r="AB1201" s="21"/>
      <c r="AC1201" s="21"/>
      <c r="AD1201" s="21"/>
      <c r="AE1201" s="21"/>
      <c r="AF1201" s="21"/>
      <c r="AG1201" s="21"/>
      <c r="AH1201" s="21"/>
      <c r="AI1201" s="21"/>
    </row>
    <row r="1202" spans="1:35">
      <c r="A1202" s="41" t="s">
        <v>109</v>
      </c>
      <c r="B1202" s="41">
        <v>2023</v>
      </c>
      <c r="C1202" s="39" t="s">
        <v>642</v>
      </c>
      <c r="D1202" s="44" t="s">
        <v>163</v>
      </c>
      <c r="E1202" s="65" t="s">
        <v>1759</v>
      </c>
      <c r="F1202" s="41" t="s">
        <v>1345</v>
      </c>
      <c r="G1202" s="41" t="s">
        <v>299</v>
      </c>
      <c r="H1202" s="44" t="s">
        <v>14</v>
      </c>
      <c r="I1202" s="39" t="s">
        <v>473</v>
      </c>
      <c r="J1202" s="39" t="s">
        <v>189</v>
      </c>
      <c r="K1202" s="123" t="s">
        <v>2078</v>
      </c>
      <c r="L1202" s="44" t="s">
        <v>1871</v>
      </c>
      <c r="M1202" s="44" t="s">
        <v>1872</v>
      </c>
      <c r="N1202" s="44" t="s">
        <v>859</v>
      </c>
      <c r="O1202" s="41"/>
      <c r="P1202" s="151">
        <v>291</v>
      </c>
      <c r="Q1202" s="151">
        <v>4</v>
      </c>
      <c r="R1202" s="158" t="str">
        <f t="shared" si="44"/>
        <v>N/A</v>
      </c>
      <c r="S1202" s="106" t="str">
        <f t="shared" si="45"/>
        <v>N/A</v>
      </c>
      <c r="T1202" s="160"/>
      <c r="U1202" s="21"/>
      <c r="V1202" s="21"/>
      <c r="W1202" s="21"/>
      <c r="X1202" s="21"/>
      <c r="Y1202" s="21"/>
      <c r="Z1202" s="21"/>
      <c r="AA1202" s="21"/>
      <c r="AB1202" s="21"/>
      <c r="AC1202" s="21"/>
      <c r="AD1202" s="21"/>
      <c r="AE1202" s="21"/>
      <c r="AF1202" s="21"/>
      <c r="AG1202" s="21"/>
      <c r="AH1202" s="21"/>
      <c r="AI1202" s="21"/>
    </row>
    <row r="1203" spans="1:35">
      <c r="A1203" s="41" t="s">
        <v>109</v>
      </c>
      <c r="B1203" s="41">
        <v>2023</v>
      </c>
      <c r="C1203" s="39" t="s">
        <v>642</v>
      </c>
      <c r="D1203" s="44" t="s">
        <v>163</v>
      </c>
      <c r="E1203" s="65" t="s">
        <v>1759</v>
      </c>
      <c r="F1203" s="41" t="s">
        <v>1345</v>
      </c>
      <c r="G1203" s="41" t="s">
        <v>301</v>
      </c>
      <c r="H1203" s="44" t="s">
        <v>14</v>
      </c>
      <c r="I1203" s="39" t="s">
        <v>473</v>
      </c>
      <c r="J1203" s="39" t="s">
        <v>189</v>
      </c>
      <c r="K1203" s="123" t="s">
        <v>2078</v>
      </c>
      <c r="L1203" s="44" t="s">
        <v>1871</v>
      </c>
      <c r="M1203" s="44" t="s">
        <v>1872</v>
      </c>
      <c r="N1203" s="44" t="s">
        <v>859</v>
      </c>
      <c r="O1203" s="41"/>
      <c r="P1203" s="151">
        <v>11</v>
      </c>
      <c r="Q1203" s="151">
        <v>5</v>
      </c>
      <c r="R1203" s="158" t="str">
        <f t="shared" si="44"/>
        <v>N/A</v>
      </c>
      <c r="S1203" s="106" t="str">
        <f t="shared" si="45"/>
        <v>N/A</v>
      </c>
      <c r="T1203" s="160"/>
      <c r="U1203" s="21"/>
      <c r="V1203" s="21"/>
      <c r="W1203" s="21"/>
      <c r="X1203" s="21"/>
      <c r="Y1203" s="21"/>
      <c r="Z1203" s="21"/>
      <c r="AA1203" s="21"/>
      <c r="AB1203" s="21"/>
      <c r="AC1203" s="21"/>
      <c r="AD1203" s="21"/>
      <c r="AE1203" s="21"/>
      <c r="AF1203" s="21"/>
      <c r="AG1203" s="21"/>
      <c r="AH1203" s="21"/>
      <c r="AI1203" s="21"/>
    </row>
    <row r="1204" spans="1:35">
      <c r="A1204" s="41" t="s">
        <v>109</v>
      </c>
      <c r="B1204" s="41">
        <v>2023</v>
      </c>
      <c r="C1204" s="39" t="s">
        <v>642</v>
      </c>
      <c r="D1204" s="44" t="s">
        <v>163</v>
      </c>
      <c r="E1204" s="65" t="s">
        <v>1759</v>
      </c>
      <c r="F1204" s="41" t="s">
        <v>1345</v>
      </c>
      <c r="G1204" s="41" t="s">
        <v>1874</v>
      </c>
      <c r="H1204" s="44" t="s">
        <v>14</v>
      </c>
      <c r="I1204" s="39" t="s">
        <v>473</v>
      </c>
      <c r="J1204" s="39" t="s">
        <v>189</v>
      </c>
      <c r="K1204" s="123" t="s">
        <v>2078</v>
      </c>
      <c r="L1204" s="44" t="s">
        <v>1871</v>
      </c>
      <c r="M1204" s="44" t="s">
        <v>1872</v>
      </c>
      <c r="N1204" s="44" t="s">
        <v>859</v>
      </c>
      <c r="O1204" s="41"/>
      <c r="P1204" s="151">
        <v>17</v>
      </c>
      <c r="Q1204" s="151">
        <v>8</v>
      </c>
      <c r="R1204" s="158" t="str">
        <f t="shared" si="44"/>
        <v>N/A</v>
      </c>
      <c r="S1204" s="106" t="str">
        <f t="shared" si="45"/>
        <v>N/A</v>
      </c>
      <c r="T1204" s="160"/>
      <c r="U1204" s="21"/>
      <c r="V1204" s="21"/>
      <c r="W1204" s="21"/>
      <c r="X1204" s="21"/>
      <c r="Y1204" s="21"/>
      <c r="Z1204" s="21"/>
      <c r="AA1204" s="21"/>
      <c r="AB1204" s="21"/>
      <c r="AC1204" s="21"/>
      <c r="AD1204" s="21"/>
      <c r="AE1204" s="21"/>
      <c r="AF1204" s="21"/>
      <c r="AG1204" s="21"/>
      <c r="AH1204" s="21"/>
      <c r="AI1204" s="21"/>
    </row>
    <row r="1205" spans="1:35">
      <c r="A1205" s="41" t="s">
        <v>109</v>
      </c>
      <c r="B1205" s="41">
        <v>2023</v>
      </c>
      <c r="C1205" s="39" t="s">
        <v>642</v>
      </c>
      <c r="D1205" s="44" t="s">
        <v>163</v>
      </c>
      <c r="E1205" s="65" t="s">
        <v>1759</v>
      </c>
      <c r="F1205" s="41" t="s">
        <v>1345</v>
      </c>
      <c r="G1205" s="41" t="s">
        <v>1891</v>
      </c>
      <c r="H1205" s="44" t="s">
        <v>14</v>
      </c>
      <c r="I1205" s="39" t="s">
        <v>473</v>
      </c>
      <c r="J1205" s="39" t="s">
        <v>189</v>
      </c>
      <c r="K1205" s="123" t="s">
        <v>2078</v>
      </c>
      <c r="L1205" s="44" t="s">
        <v>1871</v>
      </c>
      <c r="M1205" s="44" t="s">
        <v>1872</v>
      </c>
      <c r="N1205" s="44" t="s">
        <v>859</v>
      </c>
      <c r="O1205" s="41"/>
      <c r="P1205" s="151">
        <v>11</v>
      </c>
      <c r="Q1205" s="151">
        <v>6</v>
      </c>
      <c r="R1205" s="158" t="str">
        <f t="shared" si="44"/>
        <v>N/A</v>
      </c>
      <c r="S1205" s="106" t="str">
        <f t="shared" si="45"/>
        <v>N/A</v>
      </c>
      <c r="T1205" s="160"/>
      <c r="U1205" s="21"/>
      <c r="V1205" s="21"/>
      <c r="W1205" s="21"/>
      <c r="X1205" s="21"/>
      <c r="Y1205" s="21"/>
      <c r="Z1205" s="21"/>
      <c r="AA1205" s="21"/>
      <c r="AB1205" s="21"/>
      <c r="AC1205" s="21"/>
      <c r="AD1205" s="21"/>
      <c r="AE1205" s="21"/>
      <c r="AF1205" s="21"/>
      <c r="AG1205" s="21"/>
      <c r="AH1205" s="21"/>
      <c r="AI1205" s="21"/>
    </row>
    <row r="1206" spans="1:35">
      <c r="A1206" s="41" t="s">
        <v>109</v>
      </c>
      <c r="B1206" s="41">
        <v>2023</v>
      </c>
      <c r="C1206" s="39" t="s">
        <v>642</v>
      </c>
      <c r="D1206" s="44" t="s">
        <v>163</v>
      </c>
      <c r="E1206" s="65" t="s">
        <v>1759</v>
      </c>
      <c r="F1206" s="41" t="s">
        <v>1345</v>
      </c>
      <c r="G1206" s="41" t="s">
        <v>297</v>
      </c>
      <c r="H1206" s="44" t="s">
        <v>14</v>
      </c>
      <c r="I1206" s="39" t="s">
        <v>475</v>
      </c>
      <c r="J1206" s="39" t="s">
        <v>189</v>
      </c>
      <c r="K1206" s="123" t="s">
        <v>2082</v>
      </c>
      <c r="L1206" s="44" t="s">
        <v>1871</v>
      </c>
      <c r="M1206" s="44" t="s">
        <v>1872</v>
      </c>
      <c r="N1206" s="44" t="s">
        <v>859</v>
      </c>
      <c r="O1206" s="41"/>
      <c r="P1206" s="151">
        <v>73</v>
      </c>
      <c r="Q1206" s="151">
        <v>6</v>
      </c>
      <c r="R1206" s="158" t="str">
        <f t="shared" si="44"/>
        <v>N/A</v>
      </c>
      <c r="S1206" s="106" t="str">
        <f t="shared" si="45"/>
        <v>N/A</v>
      </c>
      <c r="T1206" s="160"/>
      <c r="U1206" s="21"/>
      <c r="V1206" s="21"/>
      <c r="W1206" s="21"/>
      <c r="X1206" s="21"/>
      <c r="Y1206" s="21"/>
      <c r="Z1206" s="21"/>
      <c r="AA1206" s="21"/>
      <c r="AB1206" s="21"/>
      <c r="AC1206" s="21"/>
      <c r="AD1206" s="21"/>
      <c r="AE1206" s="21"/>
      <c r="AF1206" s="21"/>
      <c r="AG1206" s="21"/>
      <c r="AH1206" s="21"/>
      <c r="AI1206" s="21"/>
    </row>
    <row r="1207" spans="1:35">
      <c r="A1207" s="41" t="s">
        <v>109</v>
      </c>
      <c r="B1207" s="41">
        <v>2023</v>
      </c>
      <c r="C1207" s="39" t="s">
        <v>642</v>
      </c>
      <c r="D1207" s="44" t="s">
        <v>163</v>
      </c>
      <c r="E1207" s="65" t="s">
        <v>1759</v>
      </c>
      <c r="F1207" s="41" t="s">
        <v>1345</v>
      </c>
      <c r="G1207" s="41" t="s">
        <v>299</v>
      </c>
      <c r="H1207" s="44" t="s">
        <v>14</v>
      </c>
      <c r="I1207" s="39" t="s">
        <v>475</v>
      </c>
      <c r="J1207" s="39" t="s">
        <v>189</v>
      </c>
      <c r="K1207" s="123" t="s">
        <v>2082</v>
      </c>
      <c r="L1207" s="44" t="s">
        <v>1871</v>
      </c>
      <c r="M1207" s="44" t="s">
        <v>1872</v>
      </c>
      <c r="N1207" s="44" t="s">
        <v>859</v>
      </c>
      <c r="O1207" s="41"/>
      <c r="P1207" s="151">
        <v>73</v>
      </c>
      <c r="Q1207" s="151">
        <v>6</v>
      </c>
      <c r="R1207" s="158" t="str">
        <f t="shared" si="44"/>
        <v>N/A</v>
      </c>
      <c r="S1207" s="106" t="str">
        <f t="shared" si="45"/>
        <v>N/A</v>
      </c>
      <c r="T1207" s="160"/>
      <c r="U1207" s="21"/>
      <c r="V1207" s="21"/>
      <c r="W1207" s="21"/>
      <c r="X1207" s="21"/>
      <c r="Y1207" s="21"/>
      <c r="Z1207" s="21"/>
      <c r="AA1207" s="21"/>
      <c r="AB1207" s="21"/>
      <c r="AC1207" s="21"/>
      <c r="AD1207" s="21"/>
      <c r="AE1207" s="21"/>
      <c r="AF1207" s="21"/>
      <c r="AG1207" s="21"/>
      <c r="AH1207" s="21"/>
      <c r="AI1207" s="21"/>
    </row>
    <row r="1208" spans="1:35">
      <c r="A1208" s="41" t="s">
        <v>109</v>
      </c>
      <c r="B1208" s="41">
        <v>2023</v>
      </c>
      <c r="C1208" s="39" t="s">
        <v>642</v>
      </c>
      <c r="D1208" s="44" t="s">
        <v>163</v>
      </c>
      <c r="E1208" s="65" t="s">
        <v>1759</v>
      </c>
      <c r="F1208" s="41" t="s">
        <v>1345</v>
      </c>
      <c r="G1208" s="41" t="s">
        <v>301</v>
      </c>
      <c r="H1208" s="44" t="s">
        <v>14</v>
      </c>
      <c r="I1208" s="39" t="s">
        <v>475</v>
      </c>
      <c r="J1208" s="39" t="s">
        <v>189</v>
      </c>
      <c r="K1208" s="123" t="s">
        <v>2082</v>
      </c>
      <c r="L1208" s="44" t="s">
        <v>1871</v>
      </c>
      <c r="M1208" s="44" t="s">
        <v>1872</v>
      </c>
      <c r="N1208" s="44" t="s">
        <v>859</v>
      </c>
      <c r="O1208" s="41"/>
      <c r="P1208" s="151">
        <v>73</v>
      </c>
      <c r="Q1208" s="151">
        <v>6</v>
      </c>
      <c r="R1208" s="158" t="str">
        <f t="shared" si="44"/>
        <v>N/A</v>
      </c>
      <c r="S1208" s="106" t="str">
        <f t="shared" si="45"/>
        <v>N/A</v>
      </c>
      <c r="T1208" s="160"/>
      <c r="U1208" s="21"/>
      <c r="V1208" s="21"/>
      <c r="W1208" s="21"/>
      <c r="X1208" s="21"/>
      <c r="Y1208" s="21"/>
      <c r="Z1208" s="21"/>
      <c r="AA1208" s="21"/>
      <c r="AB1208" s="21"/>
      <c r="AC1208" s="21"/>
      <c r="AD1208" s="21"/>
      <c r="AE1208" s="21"/>
      <c r="AF1208" s="21"/>
      <c r="AG1208" s="21"/>
      <c r="AH1208" s="21"/>
      <c r="AI1208" s="21"/>
    </row>
    <row r="1209" spans="1:35">
      <c r="A1209" s="41" t="s">
        <v>109</v>
      </c>
      <c r="B1209" s="41">
        <v>2023</v>
      </c>
      <c r="C1209" s="39" t="s">
        <v>642</v>
      </c>
      <c r="D1209" s="44" t="s">
        <v>163</v>
      </c>
      <c r="E1209" s="65" t="s">
        <v>1759</v>
      </c>
      <c r="F1209" s="41" t="s">
        <v>1345</v>
      </c>
      <c r="G1209" s="41" t="s">
        <v>1874</v>
      </c>
      <c r="H1209" s="44" t="s">
        <v>14</v>
      </c>
      <c r="I1209" s="39" t="s">
        <v>475</v>
      </c>
      <c r="J1209" s="39" t="s">
        <v>189</v>
      </c>
      <c r="K1209" s="123" t="s">
        <v>2082</v>
      </c>
      <c r="L1209" s="44" t="s">
        <v>1871</v>
      </c>
      <c r="M1209" s="44" t="s">
        <v>1872</v>
      </c>
      <c r="N1209" s="44" t="s">
        <v>859</v>
      </c>
      <c r="O1209" s="41"/>
      <c r="P1209" s="151">
        <v>73</v>
      </c>
      <c r="Q1209" s="151">
        <v>6</v>
      </c>
      <c r="R1209" s="158" t="str">
        <f t="shared" si="44"/>
        <v>N/A</v>
      </c>
      <c r="S1209" s="106" t="str">
        <f t="shared" si="45"/>
        <v>N/A</v>
      </c>
      <c r="T1209" s="160"/>
      <c r="U1209" s="21"/>
      <c r="V1209" s="21"/>
      <c r="W1209" s="21"/>
      <c r="X1209" s="21"/>
      <c r="Y1209" s="21"/>
      <c r="Z1209" s="21"/>
      <c r="AA1209" s="21"/>
      <c r="AB1209" s="21"/>
      <c r="AC1209" s="21"/>
      <c r="AD1209" s="21"/>
      <c r="AE1209" s="21"/>
      <c r="AF1209" s="21"/>
      <c r="AG1209" s="21"/>
      <c r="AH1209" s="21"/>
      <c r="AI1209" s="21"/>
    </row>
    <row r="1210" spans="1:35">
      <c r="A1210" s="41" t="s">
        <v>109</v>
      </c>
      <c r="B1210" s="41">
        <v>2023</v>
      </c>
      <c r="C1210" s="39" t="s">
        <v>642</v>
      </c>
      <c r="D1210" s="44" t="s">
        <v>163</v>
      </c>
      <c r="E1210" s="65" t="s">
        <v>1759</v>
      </c>
      <c r="F1210" s="41" t="s">
        <v>1345</v>
      </c>
      <c r="G1210" s="41" t="s">
        <v>1891</v>
      </c>
      <c r="H1210" s="44" t="s">
        <v>859</v>
      </c>
      <c r="I1210" s="39" t="s">
        <v>475</v>
      </c>
      <c r="J1210" s="39" t="s">
        <v>189</v>
      </c>
      <c r="K1210" s="123" t="s">
        <v>2082</v>
      </c>
      <c r="L1210" s="44" t="s">
        <v>1871</v>
      </c>
      <c r="M1210" s="44">
        <v>0</v>
      </c>
      <c r="N1210" s="44" t="s">
        <v>859</v>
      </c>
      <c r="O1210" s="41"/>
      <c r="P1210" s="151">
        <v>27</v>
      </c>
      <c r="Q1210" s="151">
        <v>6</v>
      </c>
      <c r="R1210" s="158" t="e">
        <f t="shared" si="44"/>
        <v>#DIV/0!</v>
      </c>
      <c r="S1210" s="106" t="e">
        <f t="shared" si="45"/>
        <v>#DIV/0!</v>
      </c>
      <c r="T1210" s="160" t="s">
        <v>2080</v>
      </c>
      <c r="U1210" s="21"/>
      <c r="V1210" s="21"/>
      <c r="W1210" s="21"/>
      <c r="X1210" s="21"/>
      <c r="Y1210" s="21"/>
      <c r="Z1210" s="21"/>
      <c r="AA1210" s="21"/>
      <c r="AB1210" s="21"/>
      <c r="AC1210" s="21"/>
      <c r="AD1210" s="21"/>
      <c r="AE1210" s="21"/>
      <c r="AF1210" s="21"/>
      <c r="AG1210" s="21"/>
      <c r="AH1210" s="21"/>
      <c r="AI1210" s="21"/>
    </row>
    <row r="1211" spans="1:35">
      <c r="A1211" s="41" t="s">
        <v>109</v>
      </c>
      <c r="B1211" s="41">
        <v>2023</v>
      </c>
      <c r="C1211" s="39" t="s">
        <v>642</v>
      </c>
      <c r="D1211" s="44" t="s">
        <v>163</v>
      </c>
      <c r="E1211" s="65" t="s">
        <v>1764</v>
      </c>
      <c r="F1211" s="41" t="s">
        <v>1345</v>
      </c>
      <c r="G1211" s="41" t="s">
        <v>297</v>
      </c>
      <c r="H1211" s="44" t="s">
        <v>14</v>
      </c>
      <c r="I1211" s="39" t="s">
        <v>473</v>
      </c>
      <c r="J1211" s="39" t="s">
        <v>189</v>
      </c>
      <c r="K1211" s="123" t="s">
        <v>2078</v>
      </c>
      <c r="L1211" s="44" t="s">
        <v>1871</v>
      </c>
      <c r="M1211" s="44" t="s">
        <v>1872</v>
      </c>
      <c r="N1211" s="44" t="s">
        <v>859</v>
      </c>
      <c r="O1211" s="41"/>
      <c r="P1211" s="151">
        <v>0</v>
      </c>
      <c r="Q1211" s="151">
        <v>0</v>
      </c>
      <c r="R1211" s="158" t="str">
        <f t="shared" si="44"/>
        <v>N/A</v>
      </c>
      <c r="S1211" s="106" t="str">
        <f t="shared" si="45"/>
        <v>N/A</v>
      </c>
      <c r="T1211" s="160" t="s">
        <v>2085</v>
      </c>
      <c r="U1211" s="21"/>
      <c r="V1211" s="21"/>
      <c r="W1211" s="21"/>
      <c r="X1211" s="21"/>
      <c r="Y1211" s="21"/>
      <c r="Z1211" s="21"/>
      <c r="AA1211" s="21"/>
      <c r="AB1211" s="21"/>
      <c r="AC1211" s="21"/>
      <c r="AD1211" s="21"/>
      <c r="AE1211" s="21"/>
      <c r="AF1211" s="21"/>
      <c r="AG1211" s="21"/>
      <c r="AH1211" s="21"/>
      <c r="AI1211" s="21"/>
    </row>
    <row r="1212" spans="1:35">
      <c r="A1212" s="41" t="s">
        <v>109</v>
      </c>
      <c r="B1212" s="41">
        <v>2023</v>
      </c>
      <c r="C1212" s="39" t="s">
        <v>642</v>
      </c>
      <c r="D1212" s="44" t="s">
        <v>163</v>
      </c>
      <c r="E1212" s="65" t="s">
        <v>1764</v>
      </c>
      <c r="F1212" s="41" t="s">
        <v>1345</v>
      </c>
      <c r="G1212" s="41" t="s">
        <v>299</v>
      </c>
      <c r="H1212" s="44" t="s">
        <v>14</v>
      </c>
      <c r="I1212" s="39" t="s">
        <v>473</v>
      </c>
      <c r="J1212" s="39" t="s">
        <v>189</v>
      </c>
      <c r="K1212" s="123" t="s">
        <v>2078</v>
      </c>
      <c r="L1212" s="44" t="s">
        <v>1871</v>
      </c>
      <c r="M1212" s="44" t="s">
        <v>1872</v>
      </c>
      <c r="N1212" s="44" t="s">
        <v>859</v>
      </c>
      <c r="O1212" s="41"/>
      <c r="P1212" s="151">
        <v>185</v>
      </c>
      <c r="Q1212" s="151">
        <v>2</v>
      </c>
      <c r="R1212" s="158" t="str">
        <f t="shared" si="44"/>
        <v>N/A</v>
      </c>
      <c r="S1212" s="106" t="str">
        <f t="shared" si="45"/>
        <v>N/A</v>
      </c>
      <c r="T1212" s="160"/>
      <c r="U1212" s="21"/>
      <c r="V1212" s="21"/>
      <c r="W1212" s="21"/>
      <c r="X1212" s="21"/>
      <c r="Y1212" s="21"/>
      <c r="Z1212" s="21"/>
      <c r="AA1212" s="21"/>
      <c r="AB1212" s="21"/>
      <c r="AC1212" s="21"/>
      <c r="AD1212" s="21"/>
      <c r="AE1212" s="21"/>
      <c r="AF1212" s="21"/>
      <c r="AG1212" s="21"/>
      <c r="AH1212" s="21"/>
      <c r="AI1212" s="21"/>
    </row>
    <row r="1213" spans="1:35">
      <c r="A1213" s="41" t="s">
        <v>109</v>
      </c>
      <c r="B1213" s="41">
        <v>2023</v>
      </c>
      <c r="C1213" s="39" t="s">
        <v>642</v>
      </c>
      <c r="D1213" s="44" t="s">
        <v>163</v>
      </c>
      <c r="E1213" s="65" t="s">
        <v>1764</v>
      </c>
      <c r="F1213" s="41" t="s">
        <v>1345</v>
      </c>
      <c r="G1213" s="41" t="s">
        <v>301</v>
      </c>
      <c r="H1213" s="44" t="s">
        <v>14</v>
      </c>
      <c r="I1213" s="39" t="s">
        <v>473</v>
      </c>
      <c r="J1213" s="39" t="s">
        <v>189</v>
      </c>
      <c r="K1213" s="123" t="s">
        <v>2078</v>
      </c>
      <c r="L1213" s="44" t="s">
        <v>1871</v>
      </c>
      <c r="M1213" s="44" t="s">
        <v>1872</v>
      </c>
      <c r="N1213" s="44" t="s">
        <v>859</v>
      </c>
      <c r="O1213" s="41"/>
      <c r="P1213" s="151">
        <v>185</v>
      </c>
      <c r="Q1213" s="151">
        <v>2</v>
      </c>
      <c r="R1213" s="158" t="str">
        <f t="shared" si="44"/>
        <v>N/A</v>
      </c>
      <c r="S1213" s="106" t="str">
        <f t="shared" si="45"/>
        <v>N/A</v>
      </c>
      <c r="T1213" s="160"/>
      <c r="U1213" s="21"/>
      <c r="V1213" s="21"/>
      <c r="W1213" s="21"/>
      <c r="X1213" s="21"/>
      <c r="Y1213" s="21"/>
      <c r="Z1213" s="21"/>
      <c r="AA1213" s="21"/>
      <c r="AB1213" s="21"/>
      <c r="AC1213" s="21"/>
      <c r="AD1213" s="21"/>
      <c r="AE1213" s="21"/>
      <c r="AF1213" s="21"/>
      <c r="AG1213" s="21"/>
      <c r="AH1213" s="21"/>
      <c r="AI1213" s="21"/>
    </row>
    <row r="1214" spans="1:35">
      <c r="A1214" s="41" t="s">
        <v>109</v>
      </c>
      <c r="B1214" s="41">
        <v>2023</v>
      </c>
      <c r="C1214" s="39" t="s">
        <v>642</v>
      </c>
      <c r="D1214" s="44" t="s">
        <v>163</v>
      </c>
      <c r="E1214" s="65" t="s">
        <v>1764</v>
      </c>
      <c r="F1214" s="41" t="s">
        <v>1345</v>
      </c>
      <c r="G1214" s="41" t="s">
        <v>1874</v>
      </c>
      <c r="H1214" s="44" t="s">
        <v>14</v>
      </c>
      <c r="I1214" s="39" t="s">
        <v>473</v>
      </c>
      <c r="J1214" s="39" t="s">
        <v>189</v>
      </c>
      <c r="K1214" s="123" t="s">
        <v>2078</v>
      </c>
      <c r="L1214" s="44" t="s">
        <v>1871</v>
      </c>
      <c r="M1214" s="44" t="s">
        <v>1872</v>
      </c>
      <c r="N1214" s="44" t="s">
        <v>859</v>
      </c>
      <c r="O1214" s="41"/>
      <c r="P1214" s="151">
        <v>0</v>
      </c>
      <c r="Q1214" s="151">
        <v>0</v>
      </c>
      <c r="R1214" s="158" t="str">
        <f t="shared" si="44"/>
        <v>N/A</v>
      </c>
      <c r="S1214" s="106" t="str">
        <f t="shared" si="45"/>
        <v>N/A</v>
      </c>
      <c r="T1214" s="160" t="s">
        <v>2085</v>
      </c>
      <c r="U1214" s="21"/>
      <c r="V1214" s="21"/>
      <c r="W1214" s="21"/>
      <c r="X1214" s="21"/>
      <c r="Y1214" s="21"/>
      <c r="Z1214" s="21"/>
      <c r="AA1214" s="21"/>
      <c r="AB1214" s="21"/>
      <c r="AC1214" s="21"/>
      <c r="AD1214" s="21"/>
      <c r="AE1214" s="21"/>
      <c r="AF1214" s="21"/>
      <c r="AG1214" s="21"/>
      <c r="AH1214" s="21"/>
      <c r="AI1214" s="21"/>
    </row>
    <row r="1215" spans="1:35">
      <c r="A1215" s="41" t="s">
        <v>109</v>
      </c>
      <c r="B1215" s="41">
        <v>2023</v>
      </c>
      <c r="C1215" s="39" t="s">
        <v>642</v>
      </c>
      <c r="D1215" s="44" t="s">
        <v>163</v>
      </c>
      <c r="E1215" s="65" t="s">
        <v>1764</v>
      </c>
      <c r="F1215" s="41" t="s">
        <v>1345</v>
      </c>
      <c r="G1215" s="41" t="s">
        <v>1891</v>
      </c>
      <c r="H1215" s="44" t="s">
        <v>14</v>
      </c>
      <c r="I1215" s="39" t="s">
        <v>473</v>
      </c>
      <c r="J1215" s="39" t="s">
        <v>189</v>
      </c>
      <c r="K1215" s="123" t="s">
        <v>2078</v>
      </c>
      <c r="L1215" s="44" t="s">
        <v>1871</v>
      </c>
      <c r="M1215" s="44" t="s">
        <v>1872</v>
      </c>
      <c r="N1215" s="44" t="s">
        <v>859</v>
      </c>
      <c r="O1215" s="41"/>
      <c r="P1215" s="151">
        <v>0</v>
      </c>
      <c r="Q1215" s="151">
        <v>0</v>
      </c>
      <c r="R1215" s="158" t="str">
        <f t="shared" si="44"/>
        <v>N/A</v>
      </c>
      <c r="S1215" s="106" t="str">
        <f t="shared" si="45"/>
        <v>N/A</v>
      </c>
      <c r="T1215" s="160" t="s">
        <v>2085</v>
      </c>
      <c r="U1215" s="21"/>
      <c r="V1215" s="21"/>
      <c r="W1215" s="21"/>
      <c r="X1215" s="21"/>
      <c r="Y1215" s="21"/>
      <c r="Z1215" s="21"/>
      <c r="AA1215" s="21"/>
      <c r="AB1215" s="21"/>
      <c r="AC1215" s="21"/>
      <c r="AD1215" s="21"/>
      <c r="AE1215" s="21"/>
      <c r="AF1215" s="21"/>
      <c r="AG1215" s="21"/>
      <c r="AH1215" s="21"/>
      <c r="AI1215" s="21"/>
    </row>
    <row r="1216" spans="1:35">
      <c r="A1216" s="41" t="s">
        <v>109</v>
      </c>
      <c r="B1216" s="41">
        <v>2023</v>
      </c>
      <c r="C1216" s="39" t="s">
        <v>642</v>
      </c>
      <c r="D1216" s="44" t="s">
        <v>163</v>
      </c>
      <c r="E1216" s="65" t="s">
        <v>1764</v>
      </c>
      <c r="F1216" s="41" t="s">
        <v>1345</v>
      </c>
      <c r="G1216" s="41" t="s">
        <v>297</v>
      </c>
      <c r="H1216" s="44" t="s">
        <v>14</v>
      </c>
      <c r="I1216" s="39" t="s">
        <v>475</v>
      </c>
      <c r="J1216" s="39" t="s">
        <v>189</v>
      </c>
      <c r="K1216" s="123" t="s">
        <v>2082</v>
      </c>
      <c r="L1216" s="44" t="s">
        <v>1871</v>
      </c>
      <c r="M1216" s="44" t="s">
        <v>1872</v>
      </c>
      <c r="N1216" s="44" t="s">
        <v>859</v>
      </c>
      <c r="O1216" s="41"/>
      <c r="P1216" s="151">
        <v>0</v>
      </c>
      <c r="Q1216" s="151">
        <v>0</v>
      </c>
      <c r="R1216" s="158" t="str">
        <f t="shared" si="44"/>
        <v>N/A</v>
      </c>
      <c r="S1216" s="106" t="str">
        <f t="shared" si="45"/>
        <v>N/A</v>
      </c>
      <c r="T1216" s="160" t="s">
        <v>2085</v>
      </c>
      <c r="U1216" s="21"/>
      <c r="V1216" s="21"/>
      <c r="W1216" s="21"/>
      <c r="X1216" s="21"/>
      <c r="Y1216" s="21"/>
      <c r="Z1216" s="21"/>
      <c r="AA1216" s="21"/>
      <c r="AB1216" s="21"/>
      <c r="AC1216" s="21"/>
      <c r="AD1216" s="21"/>
      <c r="AE1216" s="21"/>
      <c r="AF1216" s="21"/>
      <c r="AG1216" s="21"/>
      <c r="AH1216" s="21"/>
      <c r="AI1216" s="21"/>
    </row>
    <row r="1217" spans="1:35">
      <c r="A1217" s="41" t="s">
        <v>109</v>
      </c>
      <c r="B1217" s="41">
        <v>2023</v>
      </c>
      <c r="C1217" s="39" t="s">
        <v>642</v>
      </c>
      <c r="D1217" s="44" t="s">
        <v>163</v>
      </c>
      <c r="E1217" s="65" t="s">
        <v>1764</v>
      </c>
      <c r="F1217" s="41" t="s">
        <v>1345</v>
      </c>
      <c r="G1217" s="41" t="s">
        <v>299</v>
      </c>
      <c r="H1217" s="44" t="s">
        <v>14</v>
      </c>
      <c r="I1217" s="39" t="s">
        <v>475</v>
      </c>
      <c r="J1217" s="39" t="s">
        <v>189</v>
      </c>
      <c r="K1217" s="123" t="s">
        <v>2082</v>
      </c>
      <c r="L1217" s="44" t="s">
        <v>1871</v>
      </c>
      <c r="M1217" s="44" t="s">
        <v>1872</v>
      </c>
      <c r="N1217" s="44" t="s">
        <v>859</v>
      </c>
      <c r="O1217" s="41"/>
      <c r="P1217" s="151">
        <v>0</v>
      </c>
      <c r="Q1217" s="151">
        <v>0</v>
      </c>
      <c r="R1217" s="158" t="str">
        <f t="shared" si="44"/>
        <v>N/A</v>
      </c>
      <c r="S1217" s="106" t="str">
        <f t="shared" si="45"/>
        <v>N/A</v>
      </c>
      <c r="T1217" s="160" t="s">
        <v>2086</v>
      </c>
      <c r="U1217" s="21"/>
      <c r="V1217" s="21"/>
      <c r="W1217" s="21"/>
      <c r="X1217" s="21"/>
      <c r="Y1217" s="21"/>
      <c r="Z1217" s="21"/>
      <c r="AA1217" s="21"/>
      <c r="AB1217" s="21"/>
      <c r="AC1217" s="21"/>
      <c r="AD1217" s="21"/>
      <c r="AE1217" s="21"/>
      <c r="AF1217" s="21"/>
      <c r="AG1217" s="21"/>
      <c r="AH1217" s="21"/>
      <c r="AI1217" s="21"/>
    </row>
    <row r="1218" spans="1:35">
      <c r="A1218" s="41" t="s">
        <v>109</v>
      </c>
      <c r="B1218" s="41">
        <v>2023</v>
      </c>
      <c r="C1218" s="39" t="s">
        <v>642</v>
      </c>
      <c r="D1218" s="44" t="s">
        <v>163</v>
      </c>
      <c r="E1218" s="65" t="s">
        <v>1764</v>
      </c>
      <c r="F1218" s="41" t="s">
        <v>1345</v>
      </c>
      <c r="G1218" s="41" t="s">
        <v>301</v>
      </c>
      <c r="H1218" s="44" t="s">
        <v>14</v>
      </c>
      <c r="I1218" s="39" t="s">
        <v>475</v>
      </c>
      <c r="J1218" s="39" t="s">
        <v>189</v>
      </c>
      <c r="K1218" s="123" t="s">
        <v>2082</v>
      </c>
      <c r="L1218" s="44" t="s">
        <v>1871</v>
      </c>
      <c r="M1218" s="44" t="s">
        <v>1872</v>
      </c>
      <c r="N1218" s="44" t="s">
        <v>859</v>
      </c>
      <c r="O1218" s="41"/>
      <c r="P1218" s="151">
        <v>3311</v>
      </c>
      <c r="Q1218" s="151">
        <v>75</v>
      </c>
      <c r="R1218" s="158" t="str">
        <f t="shared" si="44"/>
        <v>N/A</v>
      </c>
      <c r="S1218" s="106" t="str">
        <f t="shared" si="45"/>
        <v>N/A</v>
      </c>
      <c r="T1218" s="160"/>
      <c r="U1218" s="21"/>
      <c r="V1218" s="21"/>
      <c r="W1218" s="21"/>
      <c r="X1218" s="21"/>
      <c r="Y1218" s="21"/>
      <c r="Z1218" s="21"/>
      <c r="AA1218" s="21"/>
      <c r="AB1218" s="21"/>
      <c r="AC1218" s="21"/>
      <c r="AD1218" s="21"/>
      <c r="AE1218" s="21"/>
      <c r="AF1218" s="21"/>
      <c r="AG1218" s="21"/>
      <c r="AH1218" s="21"/>
      <c r="AI1218" s="21"/>
    </row>
    <row r="1219" spans="1:35">
      <c r="A1219" s="41" t="s">
        <v>109</v>
      </c>
      <c r="B1219" s="41">
        <v>2023</v>
      </c>
      <c r="C1219" s="39" t="s">
        <v>642</v>
      </c>
      <c r="D1219" s="44" t="s">
        <v>163</v>
      </c>
      <c r="E1219" s="65" t="s">
        <v>1764</v>
      </c>
      <c r="F1219" s="41" t="s">
        <v>1345</v>
      </c>
      <c r="G1219" s="41" t="s">
        <v>1874</v>
      </c>
      <c r="H1219" s="44" t="s">
        <v>859</v>
      </c>
      <c r="I1219" s="39" t="s">
        <v>475</v>
      </c>
      <c r="J1219" s="39" t="s">
        <v>189</v>
      </c>
      <c r="K1219" s="123" t="s">
        <v>2082</v>
      </c>
      <c r="L1219" s="44" t="s">
        <v>1871</v>
      </c>
      <c r="M1219" s="44">
        <v>0</v>
      </c>
      <c r="N1219" s="44" t="s">
        <v>859</v>
      </c>
      <c r="O1219" s="41"/>
      <c r="P1219" s="151">
        <v>0</v>
      </c>
      <c r="Q1219" s="151">
        <v>0</v>
      </c>
      <c r="R1219" s="158" t="e">
        <f t="shared" si="44"/>
        <v>#DIV/0!</v>
      </c>
      <c r="S1219" s="106" t="e">
        <f t="shared" si="45"/>
        <v>#DIV/0!</v>
      </c>
      <c r="T1219" s="160"/>
      <c r="U1219" s="21"/>
      <c r="V1219" s="21"/>
      <c r="W1219" s="21"/>
      <c r="X1219" s="21"/>
      <c r="Y1219" s="21"/>
      <c r="Z1219" s="21"/>
      <c r="AA1219" s="21"/>
      <c r="AB1219" s="21"/>
      <c r="AC1219" s="21"/>
      <c r="AD1219" s="21"/>
      <c r="AE1219" s="21"/>
      <c r="AF1219" s="21"/>
      <c r="AG1219" s="21"/>
      <c r="AH1219" s="21"/>
      <c r="AI1219" s="21"/>
    </row>
    <row r="1220" spans="1:35">
      <c r="A1220" s="41" t="s">
        <v>109</v>
      </c>
      <c r="B1220" s="41">
        <v>2023</v>
      </c>
      <c r="C1220" s="39" t="s">
        <v>642</v>
      </c>
      <c r="D1220" s="44" t="s">
        <v>163</v>
      </c>
      <c r="E1220" s="65" t="s">
        <v>1764</v>
      </c>
      <c r="F1220" s="41" t="s">
        <v>1345</v>
      </c>
      <c r="G1220" s="41" t="s">
        <v>1891</v>
      </c>
      <c r="H1220" s="44" t="s">
        <v>859</v>
      </c>
      <c r="I1220" s="39" t="s">
        <v>475</v>
      </c>
      <c r="J1220" s="39" t="s">
        <v>189</v>
      </c>
      <c r="K1220" s="123" t="s">
        <v>2082</v>
      </c>
      <c r="L1220" s="44" t="s">
        <v>1871</v>
      </c>
      <c r="M1220" s="44">
        <v>0</v>
      </c>
      <c r="N1220" s="44" t="s">
        <v>859</v>
      </c>
      <c r="O1220" s="41"/>
      <c r="P1220" s="151">
        <v>0</v>
      </c>
      <c r="Q1220" s="151">
        <v>0</v>
      </c>
      <c r="R1220" s="158" t="e">
        <f t="shared" si="44"/>
        <v>#DIV/0!</v>
      </c>
      <c r="S1220" s="106" t="e">
        <f t="shared" si="45"/>
        <v>#DIV/0!</v>
      </c>
      <c r="T1220" s="160"/>
      <c r="U1220" s="21"/>
      <c r="V1220" s="21"/>
      <c r="W1220" s="21"/>
      <c r="X1220" s="21"/>
      <c r="Y1220" s="21"/>
      <c r="Z1220" s="21"/>
      <c r="AA1220" s="21"/>
      <c r="AB1220" s="21"/>
      <c r="AC1220" s="21"/>
      <c r="AD1220" s="21"/>
      <c r="AE1220" s="21"/>
      <c r="AF1220" s="21"/>
      <c r="AG1220" s="21"/>
      <c r="AH1220" s="21"/>
      <c r="AI1220" s="21"/>
    </row>
    <row r="1221" spans="1:35">
      <c r="A1221" s="41" t="s">
        <v>109</v>
      </c>
      <c r="B1221" s="41">
        <v>2023</v>
      </c>
      <c r="C1221" s="39" t="s">
        <v>642</v>
      </c>
      <c r="D1221" s="44" t="s">
        <v>163</v>
      </c>
      <c r="E1221" s="65" t="s">
        <v>1766</v>
      </c>
      <c r="F1221" s="41" t="s">
        <v>1345</v>
      </c>
      <c r="G1221" s="41" t="s">
        <v>297</v>
      </c>
      <c r="H1221" s="44" t="s">
        <v>14</v>
      </c>
      <c r="I1221" s="39" t="s">
        <v>473</v>
      </c>
      <c r="J1221" s="39" t="s">
        <v>189</v>
      </c>
      <c r="K1221" s="123" t="s">
        <v>2078</v>
      </c>
      <c r="L1221" s="44" t="s">
        <v>1871</v>
      </c>
      <c r="M1221" s="44" t="s">
        <v>1872</v>
      </c>
      <c r="N1221" s="44" t="s">
        <v>859</v>
      </c>
      <c r="O1221" s="41"/>
      <c r="P1221" s="151">
        <v>56</v>
      </c>
      <c r="Q1221" s="151">
        <v>8</v>
      </c>
      <c r="R1221" s="158" t="str">
        <f t="shared" si="44"/>
        <v>N/A</v>
      </c>
      <c r="S1221" s="106" t="str">
        <f t="shared" si="45"/>
        <v>N/A</v>
      </c>
      <c r="T1221" s="160"/>
      <c r="U1221" s="21"/>
      <c r="V1221" s="21"/>
      <c r="W1221" s="21"/>
      <c r="X1221" s="21"/>
      <c r="Y1221" s="21"/>
      <c r="Z1221" s="21"/>
      <c r="AA1221" s="21"/>
      <c r="AB1221" s="21"/>
      <c r="AC1221" s="21"/>
      <c r="AD1221" s="21"/>
      <c r="AE1221" s="21"/>
      <c r="AF1221" s="21"/>
      <c r="AG1221" s="21"/>
      <c r="AH1221" s="21"/>
      <c r="AI1221" s="21"/>
    </row>
    <row r="1222" spans="1:35">
      <c r="A1222" s="41" t="s">
        <v>109</v>
      </c>
      <c r="B1222" s="41">
        <v>2023</v>
      </c>
      <c r="C1222" s="39" t="s">
        <v>642</v>
      </c>
      <c r="D1222" s="44" t="s">
        <v>163</v>
      </c>
      <c r="E1222" s="65" t="s">
        <v>1766</v>
      </c>
      <c r="F1222" s="41" t="s">
        <v>1345</v>
      </c>
      <c r="G1222" s="41" t="s">
        <v>299</v>
      </c>
      <c r="H1222" s="44" t="s">
        <v>14</v>
      </c>
      <c r="I1222" s="39" t="s">
        <v>473</v>
      </c>
      <c r="J1222" s="39" t="s">
        <v>189</v>
      </c>
      <c r="K1222" s="123" t="s">
        <v>2078</v>
      </c>
      <c r="L1222" s="44" t="s">
        <v>1871</v>
      </c>
      <c r="M1222" s="44" t="s">
        <v>1872</v>
      </c>
      <c r="N1222" s="44" t="s">
        <v>859</v>
      </c>
      <c r="O1222" s="41"/>
      <c r="P1222" s="151">
        <v>342</v>
      </c>
      <c r="Q1222" s="151">
        <v>8</v>
      </c>
      <c r="R1222" s="158" t="str">
        <f t="shared" si="44"/>
        <v>N/A</v>
      </c>
      <c r="S1222" s="106" t="str">
        <f t="shared" si="45"/>
        <v>N/A</v>
      </c>
      <c r="T1222" s="160"/>
      <c r="U1222" s="21"/>
      <c r="V1222" s="21"/>
      <c r="W1222" s="21"/>
      <c r="X1222" s="21"/>
      <c r="Y1222" s="21"/>
      <c r="Z1222" s="21"/>
      <c r="AA1222" s="21"/>
      <c r="AB1222" s="21"/>
      <c r="AC1222" s="21"/>
      <c r="AD1222" s="21"/>
      <c r="AE1222" s="21"/>
      <c r="AF1222" s="21"/>
      <c r="AG1222" s="21"/>
      <c r="AH1222" s="21"/>
      <c r="AI1222" s="21"/>
    </row>
    <row r="1223" spans="1:35">
      <c r="A1223" s="41" t="s">
        <v>109</v>
      </c>
      <c r="B1223" s="41">
        <v>2023</v>
      </c>
      <c r="C1223" s="39" t="s">
        <v>642</v>
      </c>
      <c r="D1223" s="44" t="s">
        <v>163</v>
      </c>
      <c r="E1223" s="65" t="s">
        <v>1766</v>
      </c>
      <c r="F1223" s="41" t="s">
        <v>1345</v>
      </c>
      <c r="G1223" s="41" t="s">
        <v>301</v>
      </c>
      <c r="H1223" s="44" t="s">
        <v>14</v>
      </c>
      <c r="I1223" s="39" t="s">
        <v>473</v>
      </c>
      <c r="J1223" s="39" t="s">
        <v>189</v>
      </c>
      <c r="K1223" s="123" t="s">
        <v>2078</v>
      </c>
      <c r="L1223" s="44" t="s">
        <v>1871</v>
      </c>
      <c r="M1223" s="44" t="s">
        <v>1872</v>
      </c>
      <c r="N1223" s="44" t="s">
        <v>859</v>
      </c>
      <c r="O1223" s="41"/>
      <c r="P1223" s="151">
        <v>54</v>
      </c>
      <c r="Q1223" s="151">
        <v>7</v>
      </c>
      <c r="R1223" s="158" t="str">
        <f t="shared" si="44"/>
        <v>N/A</v>
      </c>
      <c r="S1223" s="106" t="str">
        <f t="shared" si="45"/>
        <v>N/A</v>
      </c>
      <c r="T1223" s="160"/>
      <c r="U1223" s="21"/>
      <c r="V1223" s="21"/>
      <c r="W1223" s="21"/>
      <c r="X1223" s="21"/>
      <c r="Y1223" s="21"/>
      <c r="Z1223" s="21"/>
      <c r="AA1223" s="21"/>
      <c r="AB1223" s="21"/>
      <c r="AC1223" s="21"/>
      <c r="AD1223" s="21"/>
      <c r="AE1223" s="21"/>
      <c r="AF1223" s="21"/>
      <c r="AG1223" s="21"/>
      <c r="AH1223" s="21"/>
      <c r="AI1223" s="21"/>
    </row>
    <row r="1224" spans="1:35">
      <c r="A1224" s="41" t="s">
        <v>109</v>
      </c>
      <c r="B1224" s="41">
        <v>2023</v>
      </c>
      <c r="C1224" s="39" t="s">
        <v>642</v>
      </c>
      <c r="D1224" s="44" t="s">
        <v>163</v>
      </c>
      <c r="E1224" s="65" t="s">
        <v>1766</v>
      </c>
      <c r="F1224" s="41" t="s">
        <v>1345</v>
      </c>
      <c r="G1224" s="41" t="s">
        <v>1874</v>
      </c>
      <c r="H1224" s="44" t="s">
        <v>14</v>
      </c>
      <c r="I1224" s="39" t="s">
        <v>473</v>
      </c>
      <c r="J1224" s="39" t="s">
        <v>189</v>
      </c>
      <c r="K1224" s="123" t="s">
        <v>2078</v>
      </c>
      <c r="L1224" s="44" t="s">
        <v>1871</v>
      </c>
      <c r="M1224" s="44" t="s">
        <v>1872</v>
      </c>
      <c r="N1224" s="44" t="s">
        <v>859</v>
      </c>
      <c r="O1224" s="41"/>
      <c r="P1224" s="151">
        <v>54</v>
      </c>
      <c r="Q1224" s="151">
        <v>7</v>
      </c>
      <c r="R1224" s="158" t="str">
        <f t="shared" ref="R1224:R1287" si="46">IF(M1224="N/A","N/A", P1224/M1224*100)</f>
        <v>N/A</v>
      </c>
      <c r="S1224" s="106" t="str">
        <f t="shared" ref="S1224:S1287" si="47">IF(M1224="N/A","N/A",IF(OR(R1224&lt;90,R1224&gt;150),"X",""))</f>
        <v>N/A</v>
      </c>
      <c r="T1224" s="160"/>
      <c r="U1224" s="21"/>
      <c r="V1224" s="21"/>
      <c r="W1224" s="21"/>
      <c r="X1224" s="21"/>
      <c r="Y1224" s="21"/>
      <c r="Z1224" s="21"/>
      <c r="AA1224" s="21"/>
      <c r="AB1224" s="21"/>
      <c r="AC1224" s="21"/>
      <c r="AD1224" s="21"/>
      <c r="AE1224" s="21"/>
      <c r="AF1224" s="21"/>
      <c r="AG1224" s="21"/>
      <c r="AH1224" s="21"/>
      <c r="AI1224" s="21"/>
    </row>
    <row r="1225" spans="1:35">
      <c r="A1225" s="41" t="s">
        <v>109</v>
      </c>
      <c r="B1225" s="41">
        <v>2023</v>
      </c>
      <c r="C1225" s="39" t="s">
        <v>642</v>
      </c>
      <c r="D1225" s="44" t="s">
        <v>163</v>
      </c>
      <c r="E1225" s="65" t="s">
        <v>1766</v>
      </c>
      <c r="F1225" s="41" t="s">
        <v>1345</v>
      </c>
      <c r="G1225" s="41" t="s">
        <v>1891</v>
      </c>
      <c r="H1225" s="44" t="s">
        <v>14</v>
      </c>
      <c r="I1225" s="39" t="s">
        <v>473</v>
      </c>
      <c r="J1225" s="39" t="s">
        <v>189</v>
      </c>
      <c r="K1225" s="123" t="s">
        <v>2078</v>
      </c>
      <c r="L1225" s="44" t="s">
        <v>1871</v>
      </c>
      <c r="M1225" s="44" t="s">
        <v>1872</v>
      </c>
      <c r="N1225" s="44" t="s">
        <v>859</v>
      </c>
      <c r="O1225" s="41"/>
      <c r="P1225" s="151">
        <v>13</v>
      </c>
      <c r="Q1225" s="151">
        <v>2</v>
      </c>
      <c r="R1225" s="158" t="str">
        <f t="shared" si="46"/>
        <v>N/A</v>
      </c>
      <c r="S1225" s="106" t="str">
        <f t="shared" si="47"/>
        <v>N/A</v>
      </c>
      <c r="T1225" s="160"/>
      <c r="U1225" s="21"/>
      <c r="V1225" s="21"/>
      <c r="W1225" s="21"/>
      <c r="X1225" s="21"/>
      <c r="Y1225" s="21"/>
      <c r="Z1225" s="21"/>
      <c r="AA1225" s="21"/>
      <c r="AB1225" s="21"/>
      <c r="AC1225" s="21"/>
      <c r="AD1225" s="21"/>
      <c r="AE1225" s="21"/>
      <c r="AF1225" s="21"/>
      <c r="AG1225" s="21"/>
      <c r="AH1225" s="21"/>
      <c r="AI1225" s="21"/>
    </row>
    <row r="1226" spans="1:35">
      <c r="A1226" s="41" t="s">
        <v>109</v>
      </c>
      <c r="B1226" s="41">
        <v>2023</v>
      </c>
      <c r="C1226" s="39" t="s">
        <v>642</v>
      </c>
      <c r="D1226" s="44" t="s">
        <v>163</v>
      </c>
      <c r="E1226" s="65" t="s">
        <v>1766</v>
      </c>
      <c r="F1226" s="41" t="s">
        <v>1345</v>
      </c>
      <c r="G1226" s="41" t="s">
        <v>297</v>
      </c>
      <c r="H1226" s="44" t="s">
        <v>14</v>
      </c>
      <c r="I1226" s="39" t="s">
        <v>475</v>
      </c>
      <c r="J1226" s="39" t="s">
        <v>189</v>
      </c>
      <c r="K1226" s="123" t="s">
        <v>2082</v>
      </c>
      <c r="L1226" s="44" t="s">
        <v>1871</v>
      </c>
      <c r="M1226" s="44" t="s">
        <v>1872</v>
      </c>
      <c r="N1226" s="44" t="s">
        <v>859</v>
      </c>
      <c r="O1226" s="41"/>
      <c r="P1226" s="151">
        <v>55</v>
      </c>
      <c r="Q1226" s="151">
        <v>7</v>
      </c>
      <c r="R1226" s="158" t="str">
        <f t="shared" si="46"/>
        <v>N/A</v>
      </c>
      <c r="S1226" s="106" t="str">
        <f t="shared" si="47"/>
        <v>N/A</v>
      </c>
      <c r="T1226" s="160"/>
      <c r="U1226" s="21"/>
      <c r="V1226" s="21"/>
      <c r="W1226" s="21"/>
      <c r="X1226" s="21"/>
      <c r="Y1226" s="21"/>
      <c r="Z1226" s="21"/>
      <c r="AA1226" s="21"/>
      <c r="AB1226" s="21"/>
      <c r="AC1226" s="21"/>
      <c r="AD1226" s="21"/>
      <c r="AE1226" s="21"/>
      <c r="AF1226" s="21"/>
      <c r="AG1226" s="21"/>
      <c r="AH1226" s="21"/>
      <c r="AI1226" s="21"/>
    </row>
    <row r="1227" spans="1:35">
      <c r="A1227" s="41" t="s">
        <v>109</v>
      </c>
      <c r="B1227" s="41">
        <v>2023</v>
      </c>
      <c r="C1227" s="39" t="s">
        <v>642</v>
      </c>
      <c r="D1227" s="44" t="s">
        <v>163</v>
      </c>
      <c r="E1227" s="65" t="s">
        <v>1766</v>
      </c>
      <c r="F1227" s="41" t="s">
        <v>1345</v>
      </c>
      <c r="G1227" s="41" t="s">
        <v>299</v>
      </c>
      <c r="H1227" s="44" t="s">
        <v>14</v>
      </c>
      <c r="I1227" s="39" t="s">
        <v>475</v>
      </c>
      <c r="J1227" s="39" t="s">
        <v>189</v>
      </c>
      <c r="K1227" s="123" t="s">
        <v>2082</v>
      </c>
      <c r="L1227" s="44" t="s">
        <v>1871</v>
      </c>
      <c r="M1227" s="44" t="s">
        <v>1872</v>
      </c>
      <c r="N1227" s="44" t="s">
        <v>859</v>
      </c>
      <c r="O1227" s="41"/>
      <c r="P1227" s="151">
        <v>200</v>
      </c>
      <c r="Q1227" s="151">
        <v>10</v>
      </c>
      <c r="R1227" s="158" t="str">
        <f t="shared" si="46"/>
        <v>N/A</v>
      </c>
      <c r="S1227" s="106" t="str">
        <f t="shared" si="47"/>
        <v>N/A</v>
      </c>
      <c r="T1227" s="160"/>
      <c r="U1227" s="21"/>
      <c r="V1227" s="21"/>
      <c r="W1227" s="21"/>
      <c r="X1227" s="21"/>
      <c r="Y1227" s="21"/>
      <c r="Z1227" s="21"/>
      <c r="AA1227" s="21"/>
      <c r="AB1227" s="21"/>
      <c r="AC1227" s="21"/>
      <c r="AD1227" s="21"/>
      <c r="AE1227" s="21"/>
      <c r="AF1227" s="21"/>
      <c r="AG1227" s="21"/>
      <c r="AH1227" s="21"/>
      <c r="AI1227" s="21"/>
    </row>
    <row r="1228" spans="1:35">
      <c r="A1228" s="41" t="s">
        <v>109</v>
      </c>
      <c r="B1228" s="41">
        <v>2023</v>
      </c>
      <c r="C1228" s="39" t="s">
        <v>642</v>
      </c>
      <c r="D1228" s="44" t="s">
        <v>163</v>
      </c>
      <c r="E1228" s="65" t="s">
        <v>1766</v>
      </c>
      <c r="F1228" s="41" t="s">
        <v>1345</v>
      </c>
      <c r="G1228" s="41" t="s">
        <v>301</v>
      </c>
      <c r="H1228" s="44" t="s">
        <v>14</v>
      </c>
      <c r="I1228" s="39" t="s">
        <v>475</v>
      </c>
      <c r="J1228" s="39" t="s">
        <v>189</v>
      </c>
      <c r="K1228" s="123" t="s">
        <v>2082</v>
      </c>
      <c r="L1228" s="44" t="s">
        <v>1871</v>
      </c>
      <c r="M1228" s="44" t="s">
        <v>1872</v>
      </c>
      <c r="N1228" s="44" t="s">
        <v>859</v>
      </c>
      <c r="O1228" s="41"/>
      <c r="P1228" s="151">
        <v>53</v>
      </c>
      <c r="Q1228" s="151">
        <v>6</v>
      </c>
      <c r="R1228" s="158" t="str">
        <f t="shared" si="46"/>
        <v>N/A</v>
      </c>
      <c r="S1228" s="106" t="str">
        <f t="shared" si="47"/>
        <v>N/A</v>
      </c>
      <c r="T1228" s="160"/>
      <c r="U1228" s="21"/>
      <c r="V1228" s="21"/>
      <c r="W1228" s="21"/>
      <c r="X1228" s="21"/>
      <c r="Y1228" s="21"/>
      <c r="Z1228" s="21"/>
      <c r="AA1228" s="21"/>
      <c r="AB1228" s="21"/>
      <c r="AC1228" s="21"/>
      <c r="AD1228" s="21"/>
      <c r="AE1228" s="21"/>
      <c r="AF1228" s="21"/>
      <c r="AG1228" s="21"/>
      <c r="AH1228" s="21"/>
      <c r="AI1228" s="21"/>
    </row>
    <row r="1229" spans="1:35">
      <c r="A1229" s="41" t="s">
        <v>109</v>
      </c>
      <c r="B1229" s="41">
        <v>2023</v>
      </c>
      <c r="C1229" s="39" t="s">
        <v>642</v>
      </c>
      <c r="D1229" s="44" t="s">
        <v>163</v>
      </c>
      <c r="E1229" s="65" t="s">
        <v>1766</v>
      </c>
      <c r="F1229" s="41" t="s">
        <v>1345</v>
      </c>
      <c r="G1229" s="41" t="s">
        <v>1874</v>
      </c>
      <c r="H1229" s="44" t="s">
        <v>14</v>
      </c>
      <c r="I1229" s="39" t="s">
        <v>475</v>
      </c>
      <c r="J1229" s="39" t="s">
        <v>189</v>
      </c>
      <c r="K1229" s="123" t="s">
        <v>2082</v>
      </c>
      <c r="L1229" s="44" t="s">
        <v>1871</v>
      </c>
      <c r="M1229" s="44" t="s">
        <v>1872</v>
      </c>
      <c r="N1229" s="44" t="s">
        <v>859</v>
      </c>
      <c r="O1229" s="41"/>
      <c r="P1229" s="151">
        <v>53</v>
      </c>
      <c r="Q1229" s="151">
        <v>6</v>
      </c>
      <c r="R1229" s="158" t="str">
        <f t="shared" si="46"/>
        <v>N/A</v>
      </c>
      <c r="S1229" s="106" t="str">
        <f t="shared" si="47"/>
        <v>N/A</v>
      </c>
      <c r="T1229" s="160"/>
      <c r="U1229" s="21"/>
      <c r="V1229" s="21"/>
      <c r="W1229" s="21"/>
      <c r="X1229" s="21"/>
      <c r="Y1229" s="21"/>
      <c r="Z1229" s="21"/>
      <c r="AA1229" s="21"/>
      <c r="AB1229" s="21"/>
      <c r="AC1229" s="21"/>
      <c r="AD1229" s="21"/>
      <c r="AE1229" s="21"/>
      <c r="AF1229" s="21"/>
      <c r="AG1229" s="21"/>
      <c r="AH1229" s="21"/>
      <c r="AI1229" s="21"/>
    </row>
    <row r="1230" spans="1:35">
      <c r="A1230" s="41" t="s">
        <v>109</v>
      </c>
      <c r="B1230" s="41">
        <v>2023</v>
      </c>
      <c r="C1230" s="39" t="s">
        <v>642</v>
      </c>
      <c r="D1230" s="44" t="s">
        <v>163</v>
      </c>
      <c r="E1230" s="65" t="s">
        <v>1766</v>
      </c>
      <c r="F1230" s="41" t="s">
        <v>1345</v>
      </c>
      <c r="G1230" s="41" t="s">
        <v>1891</v>
      </c>
      <c r="H1230" s="44" t="s">
        <v>14</v>
      </c>
      <c r="I1230" s="39" t="s">
        <v>475</v>
      </c>
      <c r="J1230" s="39" t="s">
        <v>189</v>
      </c>
      <c r="K1230" s="123" t="s">
        <v>2082</v>
      </c>
      <c r="L1230" s="44" t="s">
        <v>1871</v>
      </c>
      <c r="M1230" s="44" t="s">
        <v>1872</v>
      </c>
      <c r="N1230" s="44" t="s">
        <v>859</v>
      </c>
      <c r="O1230" s="41"/>
      <c r="P1230" s="151">
        <v>13</v>
      </c>
      <c r="Q1230" s="151">
        <v>2</v>
      </c>
      <c r="R1230" s="158" t="str">
        <f t="shared" si="46"/>
        <v>N/A</v>
      </c>
      <c r="S1230" s="106" t="str">
        <f t="shared" si="47"/>
        <v>N/A</v>
      </c>
      <c r="T1230" s="160"/>
      <c r="U1230" s="21"/>
      <c r="V1230" s="21"/>
      <c r="W1230" s="21"/>
      <c r="X1230" s="21"/>
      <c r="Y1230" s="21"/>
      <c r="Z1230" s="21"/>
      <c r="AA1230" s="21"/>
      <c r="AB1230" s="21"/>
      <c r="AC1230" s="21"/>
      <c r="AD1230" s="21"/>
      <c r="AE1230" s="21"/>
      <c r="AF1230" s="21"/>
      <c r="AG1230" s="21"/>
      <c r="AH1230" s="21"/>
      <c r="AI1230" s="21"/>
    </row>
    <row r="1231" spans="1:35">
      <c r="A1231" s="41" t="s">
        <v>109</v>
      </c>
      <c r="B1231" s="41">
        <v>2023</v>
      </c>
      <c r="C1231" s="39" t="s">
        <v>642</v>
      </c>
      <c r="D1231" s="44" t="s">
        <v>163</v>
      </c>
      <c r="E1231" s="65" t="s">
        <v>1778</v>
      </c>
      <c r="F1231" s="41" t="s">
        <v>1779</v>
      </c>
      <c r="G1231" s="41" t="s">
        <v>297</v>
      </c>
      <c r="H1231" s="44" t="s">
        <v>14</v>
      </c>
      <c r="I1231" s="39" t="s">
        <v>473</v>
      </c>
      <c r="J1231" s="39" t="s">
        <v>189</v>
      </c>
      <c r="K1231" s="123" t="s">
        <v>2078</v>
      </c>
      <c r="L1231" s="44" t="s">
        <v>1871</v>
      </c>
      <c r="M1231" s="44" t="s">
        <v>1872</v>
      </c>
      <c r="N1231" s="44" t="s">
        <v>859</v>
      </c>
      <c r="O1231" s="41" t="s">
        <v>1780</v>
      </c>
      <c r="P1231" s="151">
        <v>31</v>
      </c>
      <c r="Q1231" s="151">
        <v>13</v>
      </c>
      <c r="R1231" s="158" t="str">
        <f t="shared" si="46"/>
        <v>N/A</v>
      </c>
      <c r="S1231" s="106" t="str">
        <f t="shared" si="47"/>
        <v>N/A</v>
      </c>
      <c r="T1231" s="160"/>
      <c r="U1231" s="21"/>
      <c r="V1231" s="21"/>
      <c r="W1231" s="21"/>
      <c r="X1231" s="21"/>
      <c r="Y1231" s="21"/>
      <c r="Z1231" s="21"/>
      <c r="AA1231" s="21"/>
      <c r="AB1231" s="21"/>
      <c r="AC1231" s="21"/>
      <c r="AD1231" s="21"/>
      <c r="AE1231" s="21"/>
      <c r="AF1231" s="21"/>
      <c r="AG1231" s="21"/>
      <c r="AH1231" s="21"/>
      <c r="AI1231" s="21"/>
    </row>
    <row r="1232" spans="1:35">
      <c r="A1232" s="41" t="s">
        <v>109</v>
      </c>
      <c r="B1232" s="41">
        <v>2023</v>
      </c>
      <c r="C1232" s="39" t="s">
        <v>642</v>
      </c>
      <c r="D1232" s="44" t="s">
        <v>163</v>
      </c>
      <c r="E1232" s="65" t="s">
        <v>1778</v>
      </c>
      <c r="F1232" s="41" t="s">
        <v>1779</v>
      </c>
      <c r="G1232" s="41" t="s">
        <v>299</v>
      </c>
      <c r="H1232" s="44" t="s">
        <v>14</v>
      </c>
      <c r="I1232" s="39" t="s">
        <v>473</v>
      </c>
      <c r="J1232" s="39" t="s">
        <v>189</v>
      </c>
      <c r="K1232" s="123" t="s">
        <v>2078</v>
      </c>
      <c r="L1232" s="44" t="s">
        <v>1871</v>
      </c>
      <c r="M1232" s="44" t="s">
        <v>1872</v>
      </c>
      <c r="N1232" s="44" t="s">
        <v>859</v>
      </c>
      <c r="O1232" s="41" t="s">
        <v>1780</v>
      </c>
      <c r="P1232" s="151">
        <v>253</v>
      </c>
      <c r="Q1232" s="151">
        <v>13</v>
      </c>
      <c r="R1232" s="158" t="str">
        <f t="shared" si="46"/>
        <v>N/A</v>
      </c>
      <c r="S1232" s="106" t="str">
        <f t="shared" si="47"/>
        <v>N/A</v>
      </c>
      <c r="T1232" s="160"/>
      <c r="U1232" s="21"/>
      <c r="V1232" s="21"/>
      <c r="W1232" s="21"/>
      <c r="X1232" s="21"/>
      <c r="Y1232" s="21"/>
      <c r="Z1232" s="21"/>
      <c r="AA1232" s="21"/>
      <c r="AB1232" s="21"/>
      <c r="AC1232" s="21"/>
      <c r="AD1232" s="21"/>
      <c r="AE1232" s="21"/>
      <c r="AF1232" s="21"/>
      <c r="AG1232" s="21"/>
      <c r="AH1232" s="21"/>
      <c r="AI1232" s="21"/>
    </row>
    <row r="1233" spans="1:35">
      <c r="A1233" s="41" t="s">
        <v>109</v>
      </c>
      <c r="B1233" s="41">
        <v>2023</v>
      </c>
      <c r="C1233" s="39" t="s">
        <v>642</v>
      </c>
      <c r="D1233" s="44" t="s">
        <v>163</v>
      </c>
      <c r="E1233" s="65" t="s">
        <v>1778</v>
      </c>
      <c r="F1233" s="41" t="s">
        <v>1779</v>
      </c>
      <c r="G1233" s="41" t="s">
        <v>301</v>
      </c>
      <c r="H1233" s="44" t="s">
        <v>14</v>
      </c>
      <c r="I1233" s="39" t="s">
        <v>473</v>
      </c>
      <c r="J1233" s="39" t="s">
        <v>189</v>
      </c>
      <c r="K1233" s="123" t="s">
        <v>2078</v>
      </c>
      <c r="L1233" s="44" t="s">
        <v>1871</v>
      </c>
      <c r="M1233" s="44" t="s">
        <v>1872</v>
      </c>
      <c r="N1233" s="44" t="s">
        <v>859</v>
      </c>
      <c r="O1233" s="41" t="s">
        <v>1780</v>
      </c>
      <c r="P1233" s="151">
        <v>232</v>
      </c>
      <c r="Q1233" s="151">
        <v>16</v>
      </c>
      <c r="R1233" s="158" t="str">
        <f t="shared" si="46"/>
        <v>N/A</v>
      </c>
      <c r="S1233" s="106" t="str">
        <f t="shared" si="47"/>
        <v>N/A</v>
      </c>
      <c r="T1233" s="160"/>
      <c r="U1233" s="21"/>
      <c r="V1233" s="21"/>
      <c r="W1233" s="21"/>
      <c r="X1233" s="21"/>
      <c r="Y1233" s="21"/>
      <c r="Z1233" s="21"/>
      <c r="AA1233" s="21"/>
      <c r="AB1233" s="21"/>
      <c r="AC1233" s="21"/>
      <c r="AD1233" s="21"/>
      <c r="AE1233" s="21"/>
      <c r="AF1233" s="21"/>
      <c r="AG1233" s="21"/>
      <c r="AH1233" s="21"/>
      <c r="AI1233" s="21"/>
    </row>
    <row r="1234" spans="1:35">
      <c r="A1234" s="41" t="s">
        <v>109</v>
      </c>
      <c r="B1234" s="41">
        <v>2023</v>
      </c>
      <c r="C1234" s="39" t="s">
        <v>642</v>
      </c>
      <c r="D1234" s="44" t="s">
        <v>163</v>
      </c>
      <c r="E1234" s="65" t="s">
        <v>1778</v>
      </c>
      <c r="F1234" s="41" t="s">
        <v>1779</v>
      </c>
      <c r="G1234" s="41" t="s">
        <v>1874</v>
      </c>
      <c r="H1234" s="44" t="s">
        <v>14</v>
      </c>
      <c r="I1234" s="39" t="s">
        <v>473</v>
      </c>
      <c r="J1234" s="39" t="s">
        <v>189</v>
      </c>
      <c r="K1234" s="123" t="s">
        <v>2078</v>
      </c>
      <c r="L1234" s="44" t="s">
        <v>1871</v>
      </c>
      <c r="M1234" s="44" t="s">
        <v>1872</v>
      </c>
      <c r="N1234" s="44" t="s">
        <v>859</v>
      </c>
      <c r="O1234" s="41" t="s">
        <v>1780</v>
      </c>
      <c r="P1234" s="151">
        <v>31</v>
      </c>
      <c r="Q1234" s="151">
        <v>13</v>
      </c>
      <c r="R1234" s="158" t="str">
        <f t="shared" si="46"/>
        <v>N/A</v>
      </c>
      <c r="S1234" s="106" t="str">
        <f t="shared" si="47"/>
        <v>N/A</v>
      </c>
      <c r="T1234" s="160"/>
      <c r="U1234" s="21"/>
      <c r="V1234" s="21"/>
      <c r="W1234" s="21"/>
      <c r="X1234" s="21"/>
      <c r="Y1234" s="21"/>
      <c r="Z1234" s="21"/>
      <c r="AA1234" s="21"/>
      <c r="AB1234" s="21"/>
      <c r="AC1234" s="21"/>
      <c r="AD1234" s="21"/>
      <c r="AE1234" s="21"/>
      <c r="AF1234" s="21"/>
      <c r="AG1234" s="21"/>
      <c r="AH1234" s="21"/>
      <c r="AI1234" s="21"/>
    </row>
    <row r="1235" spans="1:35">
      <c r="A1235" s="41" t="s">
        <v>109</v>
      </c>
      <c r="B1235" s="41">
        <v>2023</v>
      </c>
      <c r="C1235" s="39" t="s">
        <v>642</v>
      </c>
      <c r="D1235" s="44" t="s">
        <v>163</v>
      </c>
      <c r="E1235" s="65" t="s">
        <v>1778</v>
      </c>
      <c r="F1235" s="41" t="s">
        <v>1779</v>
      </c>
      <c r="G1235" s="41" t="s">
        <v>1891</v>
      </c>
      <c r="H1235" s="44" t="s">
        <v>14</v>
      </c>
      <c r="I1235" s="39" t="s">
        <v>473</v>
      </c>
      <c r="J1235" s="39" t="s">
        <v>189</v>
      </c>
      <c r="K1235" s="123" t="s">
        <v>2078</v>
      </c>
      <c r="L1235" s="44" t="s">
        <v>1871</v>
      </c>
      <c r="M1235" s="44" t="s">
        <v>1872</v>
      </c>
      <c r="N1235" s="44" t="s">
        <v>859</v>
      </c>
      <c r="O1235" s="41" t="s">
        <v>1780</v>
      </c>
      <c r="P1235" s="151">
        <v>23</v>
      </c>
      <c r="Q1235" s="151">
        <v>12</v>
      </c>
      <c r="R1235" s="158" t="str">
        <f t="shared" si="46"/>
        <v>N/A</v>
      </c>
      <c r="S1235" s="106" t="str">
        <f t="shared" si="47"/>
        <v>N/A</v>
      </c>
      <c r="T1235" s="160"/>
      <c r="U1235" s="21"/>
      <c r="V1235" s="21"/>
      <c r="W1235" s="21"/>
      <c r="X1235" s="21"/>
      <c r="Y1235" s="21"/>
      <c r="Z1235" s="21"/>
      <c r="AA1235" s="21"/>
      <c r="AB1235" s="21"/>
      <c r="AC1235" s="21"/>
      <c r="AD1235" s="21"/>
      <c r="AE1235" s="21"/>
      <c r="AF1235" s="21"/>
      <c r="AG1235" s="21"/>
      <c r="AH1235" s="21"/>
      <c r="AI1235" s="21"/>
    </row>
    <row r="1236" spans="1:35">
      <c r="A1236" s="41" t="s">
        <v>109</v>
      </c>
      <c r="B1236" s="41">
        <v>2023</v>
      </c>
      <c r="C1236" s="39" t="s">
        <v>642</v>
      </c>
      <c r="D1236" s="44" t="s">
        <v>163</v>
      </c>
      <c r="E1236" s="65" t="s">
        <v>1778</v>
      </c>
      <c r="F1236" s="41" t="s">
        <v>1779</v>
      </c>
      <c r="G1236" s="41" t="s">
        <v>297</v>
      </c>
      <c r="H1236" s="44" t="s">
        <v>14</v>
      </c>
      <c r="I1236" s="39" t="s">
        <v>475</v>
      </c>
      <c r="J1236" s="39" t="s">
        <v>189</v>
      </c>
      <c r="K1236" s="123" t="s">
        <v>2082</v>
      </c>
      <c r="L1236" s="44" t="s">
        <v>1871</v>
      </c>
      <c r="M1236" s="44" t="s">
        <v>1872</v>
      </c>
      <c r="N1236" s="44" t="s">
        <v>859</v>
      </c>
      <c r="O1236" s="41" t="s">
        <v>1780</v>
      </c>
      <c r="P1236" s="151">
        <v>107</v>
      </c>
      <c r="Q1236" s="151">
        <v>3</v>
      </c>
      <c r="R1236" s="158" t="str">
        <f t="shared" si="46"/>
        <v>N/A</v>
      </c>
      <c r="S1236" s="106" t="str">
        <f t="shared" si="47"/>
        <v>N/A</v>
      </c>
      <c r="T1236" s="160"/>
      <c r="U1236" s="21"/>
      <c r="V1236" s="21"/>
      <c r="W1236" s="21"/>
      <c r="X1236" s="21"/>
      <c r="Y1236" s="21"/>
      <c r="Z1236" s="21"/>
      <c r="AA1236" s="21"/>
      <c r="AB1236" s="21"/>
      <c r="AC1236" s="21"/>
      <c r="AD1236" s="21"/>
      <c r="AE1236" s="21"/>
      <c r="AF1236" s="21"/>
      <c r="AG1236" s="21"/>
      <c r="AH1236" s="21"/>
      <c r="AI1236" s="21"/>
    </row>
    <row r="1237" spans="1:35">
      <c r="A1237" s="41" t="s">
        <v>109</v>
      </c>
      <c r="B1237" s="41">
        <v>2023</v>
      </c>
      <c r="C1237" s="39" t="s">
        <v>642</v>
      </c>
      <c r="D1237" s="44" t="s">
        <v>163</v>
      </c>
      <c r="E1237" s="65" t="s">
        <v>1778</v>
      </c>
      <c r="F1237" s="41" t="s">
        <v>1779</v>
      </c>
      <c r="G1237" s="41" t="s">
        <v>299</v>
      </c>
      <c r="H1237" s="44" t="s">
        <v>14</v>
      </c>
      <c r="I1237" s="39" t="s">
        <v>475</v>
      </c>
      <c r="J1237" s="39" t="s">
        <v>189</v>
      </c>
      <c r="K1237" s="123" t="s">
        <v>2082</v>
      </c>
      <c r="L1237" s="44" t="s">
        <v>1871</v>
      </c>
      <c r="M1237" s="44" t="s">
        <v>1872</v>
      </c>
      <c r="N1237" s="44" t="s">
        <v>859</v>
      </c>
      <c r="O1237" s="41" t="s">
        <v>1780</v>
      </c>
      <c r="P1237" s="151">
        <v>107</v>
      </c>
      <c r="Q1237" s="151">
        <v>3</v>
      </c>
      <c r="R1237" s="158" t="str">
        <f t="shared" si="46"/>
        <v>N/A</v>
      </c>
      <c r="S1237" s="106" t="str">
        <f t="shared" si="47"/>
        <v>N/A</v>
      </c>
      <c r="T1237" s="160"/>
      <c r="U1237" s="21"/>
      <c r="V1237" s="21"/>
      <c r="W1237" s="21"/>
      <c r="X1237" s="21"/>
      <c r="Y1237" s="21"/>
      <c r="Z1237" s="21"/>
      <c r="AA1237" s="21"/>
      <c r="AB1237" s="21"/>
      <c r="AC1237" s="21"/>
      <c r="AD1237" s="21"/>
      <c r="AE1237" s="21"/>
      <c r="AF1237" s="21"/>
      <c r="AG1237" s="21"/>
      <c r="AH1237" s="21"/>
      <c r="AI1237" s="21"/>
    </row>
    <row r="1238" spans="1:35">
      <c r="A1238" s="41" t="s">
        <v>109</v>
      </c>
      <c r="B1238" s="41">
        <v>2023</v>
      </c>
      <c r="C1238" s="39" t="s">
        <v>642</v>
      </c>
      <c r="D1238" s="44" t="s">
        <v>163</v>
      </c>
      <c r="E1238" s="65" t="s">
        <v>1778</v>
      </c>
      <c r="F1238" s="41" t="s">
        <v>1779</v>
      </c>
      <c r="G1238" s="41" t="s">
        <v>301</v>
      </c>
      <c r="H1238" s="44" t="s">
        <v>14</v>
      </c>
      <c r="I1238" s="39" t="s">
        <v>475</v>
      </c>
      <c r="J1238" s="39" t="s">
        <v>189</v>
      </c>
      <c r="K1238" s="123" t="s">
        <v>2082</v>
      </c>
      <c r="L1238" s="44" t="s">
        <v>1871</v>
      </c>
      <c r="M1238" s="44" t="s">
        <v>1872</v>
      </c>
      <c r="N1238" s="44" t="s">
        <v>859</v>
      </c>
      <c r="O1238" s="41" t="s">
        <v>1780</v>
      </c>
      <c r="P1238" s="151">
        <v>107</v>
      </c>
      <c r="Q1238" s="151">
        <v>3</v>
      </c>
      <c r="R1238" s="158" t="str">
        <f t="shared" si="46"/>
        <v>N/A</v>
      </c>
      <c r="S1238" s="106" t="str">
        <f t="shared" si="47"/>
        <v>N/A</v>
      </c>
      <c r="T1238" s="160"/>
      <c r="U1238" s="21"/>
      <c r="V1238" s="21"/>
      <c r="W1238" s="21"/>
      <c r="X1238" s="21"/>
      <c r="Y1238" s="21"/>
      <c r="Z1238" s="21"/>
      <c r="AA1238" s="21"/>
      <c r="AB1238" s="21"/>
      <c r="AC1238" s="21"/>
      <c r="AD1238" s="21"/>
      <c r="AE1238" s="21"/>
      <c r="AF1238" s="21"/>
      <c r="AG1238" s="21"/>
      <c r="AH1238" s="21"/>
      <c r="AI1238" s="21"/>
    </row>
    <row r="1239" spans="1:35">
      <c r="A1239" s="41" t="s">
        <v>109</v>
      </c>
      <c r="B1239" s="41">
        <v>2023</v>
      </c>
      <c r="C1239" s="39" t="s">
        <v>642</v>
      </c>
      <c r="D1239" s="44" t="s">
        <v>163</v>
      </c>
      <c r="E1239" s="65" t="s">
        <v>1778</v>
      </c>
      <c r="F1239" s="41" t="s">
        <v>1779</v>
      </c>
      <c r="G1239" s="41" t="s">
        <v>1874</v>
      </c>
      <c r="H1239" s="44" t="s">
        <v>14</v>
      </c>
      <c r="I1239" s="39" t="s">
        <v>475</v>
      </c>
      <c r="J1239" s="39" t="s">
        <v>189</v>
      </c>
      <c r="K1239" s="123" t="s">
        <v>2082</v>
      </c>
      <c r="L1239" s="44" t="s">
        <v>1871</v>
      </c>
      <c r="M1239" s="44" t="s">
        <v>1872</v>
      </c>
      <c r="N1239" s="44" t="s">
        <v>859</v>
      </c>
      <c r="O1239" s="41" t="s">
        <v>1780</v>
      </c>
      <c r="P1239" s="151">
        <v>107</v>
      </c>
      <c r="Q1239" s="151">
        <v>3</v>
      </c>
      <c r="R1239" s="158" t="str">
        <f t="shared" si="46"/>
        <v>N/A</v>
      </c>
      <c r="S1239" s="106" t="str">
        <f t="shared" si="47"/>
        <v>N/A</v>
      </c>
      <c r="T1239" s="160"/>
      <c r="U1239" s="21"/>
      <c r="V1239" s="21"/>
      <c r="W1239" s="21"/>
      <c r="X1239" s="21"/>
      <c r="Y1239" s="21"/>
      <c r="Z1239" s="21"/>
      <c r="AA1239" s="21"/>
      <c r="AB1239" s="21"/>
      <c r="AC1239" s="21"/>
      <c r="AD1239" s="21"/>
      <c r="AE1239" s="21"/>
      <c r="AF1239" s="21"/>
      <c r="AG1239" s="21"/>
      <c r="AH1239" s="21"/>
      <c r="AI1239" s="21"/>
    </row>
    <row r="1240" spans="1:35">
      <c r="A1240" s="41" t="s">
        <v>109</v>
      </c>
      <c r="B1240" s="41">
        <v>2023</v>
      </c>
      <c r="C1240" s="39" t="s">
        <v>642</v>
      </c>
      <c r="D1240" s="44" t="s">
        <v>163</v>
      </c>
      <c r="E1240" s="65" t="s">
        <v>1778</v>
      </c>
      <c r="F1240" s="41" t="s">
        <v>1779</v>
      </c>
      <c r="G1240" s="41" t="s">
        <v>1891</v>
      </c>
      <c r="H1240" s="44" t="s">
        <v>14</v>
      </c>
      <c r="I1240" s="39" t="s">
        <v>475</v>
      </c>
      <c r="J1240" s="39" t="s">
        <v>189</v>
      </c>
      <c r="K1240" s="123" t="s">
        <v>2082</v>
      </c>
      <c r="L1240" s="44" t="s">
        <v>1871</v>
      </c>
      <c r="M1240" s="44" t="s">
        <v>1872</v>
      </c>
      <c r="N1240" s="44" t="s">
        <v>859</v>
      </c>
      <c r="O1240" s="41" t="s">
        <v>1780</v>
      </c>
      <c r="P1240" s="151">
        <v>77</v>
      </c>
      <c r="Q1240" s="151">
        <v>2</v>
      </c>
      <c r="R1240" s="158" t="str">
        <f t="shared" si="46"/>
        <v>N/A</v>
      </c>
      <c r="S1240" s="106" t="str">
        <f t="shared" si="47"/>
        <v>N/A</v>
      </c>
      <c r="T1240" s="160"/>
      <c r="U1240" s="21"/>
      <c r="V1240" s="21"/>
      <c r="W1240" s="21"/>
      <c r="X1240" s="21"/>
      <c r="Y1240" s="21"/>
      <c r="Z1240" s="21"/>
      <c r="AA1240" s="21"/>
      <c r="AB1240" s="21"/>
      <c r="AC1240" s="21"/>
      <c r="AD1240" s="21"/>
      <c r="AE1240" s="21"/>
      <c r="AF1240" s="21"/>
      <c r="AG1240" s="21"/>
      <c r="AH1240" s="21"/>
      <c r="AI1240" s="21"/>
    </row>
    <row r="1241" spans="1:35">
      <c r="A1241" s="41" t="s">
        <v>109</v>
      </c>
      <c r="B1241" s="41">
        <v>2023</v>
      </c>
      <c r="C1241" s="39" t="s">
        <v>642</v>
      </c>
      <c r="D1241" s="44" t="s">
        <v>163</v>
      </c>
      <c r="E1241" s="65" t="s">
        <v>1778</v>
      </c>
      <c r="F1241" s="41" t="s">
        <v>1781</v>
      </c>
      <c r="G1241" s="41" t="s">
        <v>297</v>
      </c>
      <c r="H1241" s="44" t="s">
        <v>14</v>
      </c>
      <c r="I1241" s="39" t="s">
        <v>475</v>
      </c>
      <c r="J1241" s="39" t="s">
        <v>189</v>
      </c>
      <c r="K1241" s="123" t="s">
        <v>2082</v>
      </c>
      <c r="L1241" s="44" t="s">
        <v>1871</v>
      </c>
      <c r="M1241" s="44" t="s">
        <v>1872</v>
      </c>
      <c r="N1241" s="44" t="s">
        <v>859</v>
      </c>
      <c r="O1241" s="41" t="s">
        <v>1782</v>
      </c>
      <c r="P1241" s="151">
        <v>0</v>
      </c>
      <c r="Q1241" s="151">
        <v>0</v>
      </c>
      <c r="R1241" s="158" t="str">
        <f t="shared" si="46"/>
        <v>N/A</v>
      </c>
      <c r="S1241" s="106" t="str">
        <f t="shared" si="47"/>
        <v>N/A</v>
      </c>
      <c r="T1241" s="160" t="s">
        <v>2087</v>
      </c>
      <c r="U1241" s="21"/>
      <c r="V1241" s="21"/>
      <c r="W1241" s="21"/>
      <c r="X1241" s="21"/>
      <c r="Y1241" s="21"/>
      <c r="Z1241" s="21"/>
      <c r="AA1241" s="21"/>
      <c r="AB1241" s="21"/>
      <c r="AC1241" s="21"/>
      <c r="AD1241" s="21"/>
      <c r="AE1241" s="21"/>
      <c r="AF1241" s="21"/>
      <c r="AG1241" s="21"/>
      <c r="AH1241" s="21"/>
      <c r="AI1241" s="21"/>
    </row>
    <row r="1242" spans="1:35">
      <c r="A1242" s="41" t="s">
        <v>109</v>
      </c>
      <c r="B1242" s="41">
        <v>2023</v>
      </c>
      <c r="C1242" s="39" t="s">
        <v>642</v>
      </c>
      <c r="D1242" s="44" t="s">
        <v>163</v>
      </c>
      <c r="E1242" s="65" t="s">
        <v>1778</v>
      </c>
      <c r="F1242" s="41" t="s">
        <v>2088</v>
      </c>
      <c r="G1242" s="41" t="s">
        <v>299</v>
      </c>
      <c r="H1242" s="44" t="s">
        <v>859</v>
      </c>
      <c r="I1242" s="39" t="s">
        <v>475</v>
      </c>
      <c r="J1242" s="39" t="s">
        <v>189</v>
      </c>
      <c r="K1242" s="123" t="s">
        <v>2082</v>
      </c>
      <c r="L1242" s="44" t="s">
        <v>1871</v>
      </c>
      <c r="M1242" s="44">
        <v>0</v>
      </c>
      <c r="N1242" s="44" t="s">
        <v>859</v>
      </c>
      <c r="O1242" s="41" t="s">
        <v>1782</v>
      </c>
      <c r="P1242" s="151">
        <v>0</v>
      </c>
      <c r="Q1242" s="151">
        <v>0</v>
      </c>
      <c r="R1242" s="158" t="e">
        <f t="shared" si="46"/>
        <v>#DIV/0!</v>
      </c>
      <c r="S1242" s="106" t="e">
        <f t="shared" si="47"/>
        <v>#DIV/0!</v>
      </c>
      <c r="T1242" s="160"/>
      <c r="U1242" s="21"/>
      <c r="V1242" s="21"/>
      <c r="W1242" s="21"/>
      <c r="X1242" s="21"/>
      <c r="Y1242" s="21"/>
      <c r="Z1242" s="21"/>
      <c r="AA1242" s="21"/>
      <c r="AB1242" s="21"/>
      <c r="AC1242" s="21"/>
      <c r="AD1242" s="21"/>
      <c r="AE1242" s="21"/>
      <c r="AF1242" s="21"/>
      <c r="AG1242" s="21"/>
      <c r="AH1242" s="21"/>
      <c r="AI1242" s="21"/>
    </row>
    <row r="1243" spans="1:35">
      <c r="A1243" s="41" t="s">
        <v>109</v>
      </c>
      <c r="B1243" s="41">
        <v>2023</v>
      </c>
      <c r="C1243" s="39" t="s">
        <v>642</v>
      </c>
      <c r="D1243" s="44" t="s">
        <v>163</v>
      </c>
      <c r="E1243" s="65" t="s">
        <v>1778</v>
      </c>
      <c r="F1243" s="41" t="s">
        <v>1781</v>
      </c>
      <c r="G1243" s="41" t="s">
        <v>301</v>
      </c>
      <c r="H1243" s="44" t="s">
        <v>14</v>
      </c>
      <c r="I1243" s="39" t="s">
        <v>475</v>
      </c>
      <c r="J1243" s="39" t="s">
        <v>189</v>
      </c>
      <c r="K1243" s="123" t="s">
        <v>2082</v>
      </c>
      <c r="L1243" s="44" t="s">
        <v>1871</v>
      </c>
      <c r="M1243" s="44" t="s">
        <v>1872</v>
      </c>
      <c r="N1243" s="44" t="s">
        <v>859</v>
      </c>
      <c r="O1243" s="41" t="s">
        <v>1782</v>
      </c>
      <c r="P1243" s="151">
        <v>0</v>
      </c>
      <c r="Q1243" s="151">
        <v>0</v>
      </c>
      <c r="R1243" s="158" t="str">
        <f t="shared" si="46"/>
        <v>N/A</v>
      </c>
      <c r="S1243" s="106" t="str">
        <f t="shared" si="47"/>
        <v>N/A</v>
      </c>
      <c r="T1243" s="160" t="s">
        <v>2089</v>
      </c>
      <c r="U1243" s="21"/>
      <c r="V1243" s="21"/>
      <c r="W1243" s="21"/>
      <c r="X1243" s="21"/>
      <c r="Y1243" s="21"/>
      <c r="Z1243" s="21"/>
      <c r="AA1243" s="21"/>
      <c r="AB1243" s="21"/>
      <c r="AC1243" s="21"/>
      <c r="AD1243" s="21"/>
      <c r="AE1243" s="21"/>
      <c r="AF1243" s="21"/>
      <c r="AG1243" s="21"/>
      <c r="AH1243" s="21"/>
      <c r="AI1243" s="21"/>
    </row>
    <row r="1244" spans="1:35">
      <c r="A1244" s="41" t="s">
        <v>109</v>
      </c>
      <c r="B1244" s="41">
        <v>2023</v>
      </c>
      <c r="C1244" s="39" t="s">
        <v>642</v>
      </c>
      <c r="D1244" s="44" t="s">
        <v>163</v>
      </c>
      <c r="E1244" s="65" t="s">
        <v>1778</v>
      </c>
      <c r="F1244" s="41" t="s">
        <v>1781</v>
      </c>
      <c r="G1244" s="41" t="s">
        <v>1874</v>
      </c>
      <c r="H1244" s="44" t="s">
        <v>14</v>
      </c>
      <c r="I1244" s="39" t="s">
        <v>475</v>
      </c>
      <c r="J1244" s="39" t="s">
        <v>189</v>
      </c>
      <c r="K1244" s="123" t="s">
        <v>2082</v>
      </c>
      <c r="L1244" s="44" t="s">
        <v>1871</v>
      </c>
      <c r="M1244" s="44" t="s">
        <v>1872</v>
      </c>
      <c r="N1244" s="44" t="s">
        <v>859</v>
      </c>
      <c r="O1244" s="41" t="s">
        <v>1782</v>
      </c>
      <c r="P1244" s="151">
        <v>0</v>
      </c>
      <c r="Q1244" s="151">
        <v>0</v>
      </c>
      <c r="R1244" s="158" t="str">
        <f t="shared" si="46"/>
        <v>N/A</v>
      </c>
      <c r="S1244" s="106" t="str">
        <f t="shared" si="47"/>
        <v>N/A</v>
      </c>
      <c r="T1244" s="160" t="s">
        <v>2089</v>
      </c>
      <c r="U1244" s="21"/>
      <c r="V1244" s="21"/>
      <c r="W1244" s="21"/>
      <c r="X1244" s="21"/>
      <c r="Y1244" s="21"/>
      <c r="Z1244" s="21"/>
      <c r="AA1244" s="21"/>
      <c r="AB1244" s="21"/>
      <c r="AC1244" s="21"/>
      <c r="AD1244" s="21"/>
      <c r="AE1244" s="21"/>
      <c r="AF1244" s="21"/>
      <c r="AG1244" s="21"/>
      <c r="AH1244" s="21"/>
      <c r="AI1244" s="21"/>
    </row>
    <row r="1245" spans="1:35">
      <c r="A1245" s="41" t="s">
        <v>109</v>
      </c>
      <c r="B1245" s="41">
        <v>2023</v>
      </c>
      <c r="C1245" s="39" t="s">
        <v>642</v>
      </c>
      <c r="D1245" s="44" t="s">
        <v>163</v>
      </c>
      <c r="E1245" s="65" t="s">
        <v>1778</v>
      </c>
      <c r="F1245" s="41" t="s">
        <v>1781</v>
      </c>
      <c r="G1245" s="41" t="s">
        <v>1891</v>
      </c>
      <c r="H1245" s="44" t="s">
        <v>14</v>
      </c>
      <c r="I1245" s="39" t="s">
        <v>475</v>
      </c>
      <c r="J1245" s="39" t="s">
        <v>189</v>
      </c>
      <c r="K1245" s="123" t="s">
        <v>2082</v>
      </c>
      <c r="L1245" s="44" t="s">
        <v>1871</v>
      </c>
      <c r="M1245" s="44" t="s">
        <v>1872</v>
      </c>
      <c r="N1245" s="44" t="s">
        <v>859</v>
      </c>
      <c r="O1245" s="41" t="s">
        <v>1782</v>
      </c>
      <c r="P1245" s="151">
        <v>0</v>
      </c>
      <c r="Q1245" s="151">
        <v>0</v>
      </c>
      <c r="R1245" s="158" t="str">
        <f t="shared" si="46"/>
        <v>N/A</v>
      </c>
      <c r="S1245" s="106" t="str">
        <f t="shared" si="47"/>
        <v>N/A</v>
      </c>
      <c r="T1245" s="160" t="s">
        <v>2089</v>
      </c>
      <c r="U1245" s="21"/>
      <c r="V1245" s="21"/>
      <c r="W1245" s="21"/>
      <c r="X1245" s="21"/>
      <c r="Y1245" s="21"/>
      <c r="Z1245" s="21"/>
      <c r="AA1245" s="21"/>
      <c r="AB1245" s="21"/>
      <c r="AC1245" s="21"/>
      <c r="AD1245" s="21"/>
      <c r="AE1245" s="21"/>
      <c r="AF1245" s="21"/>
      <c r="AG1245" s="21"/>
      <c r="AH1245" s="21"/>
      <c r="AI1245" s="21"/>
    </row>
    <row r="1246" spans="1:35">
      <c r="A1246" s="41" t="s">
        <v>109</v>
      </c>
      <c r="B1246" s="41">
        <v>2023</v>
      </c>
      <c r="C1246" s="39" t="s">
        <v>642</v>
      </c>
      <c r="D1246" s="44" t="s">
        <v>163</v>
      </c>
      <c r="E1246" s="65" t="s">
        <v>1783</v>
      </c>
      <c r="F1246" s="41" t="s">
        <v>1345</v>
      </c>
      <c r="G1246" s="41" t="s">
        <v>297</v>
      </c>
      <c r="H1246" s="44" t="s">
        <v>14</v>
      </c>
      <c r="I1246" s="39" t="s">
        <v>475</v>
      </c>
      <c r="J1246" s="39" t="s">
        <v>189</v>
      </c>
      <c r="K1246" s="123" t="s">
        <v>2082</v>
      </c>
      <c r="L1246" s="44" t="s">
        <v>1871</v>
      </c>
      <c r="M1246" s="44" t="s">
        <v>1872</v>
      </c>
      <c r="N1246" s="44" t="s">
        <v>859</v>
      </c>
      <c r="O1246" s="41"/>
      <c r="P1246" s="151">
        <v>32</v>
      </c>
      <c r="Q1246" s="151">
        <v>6</v>
      </c>
      <c r="R1246" s="158" t="str">
        <f t="shared" si="46"/>
        <v>N/A</v>
      </c>
      <c r="S1246" s="106" t="str">
        <f t="shared" si="47"/>
        <v>N/A</v>
      </c>
      <c r="T1246" s="160"/>
      <c r="U1246" s="21"/>
      <c r="V1246" s="21"/>
      <c r="W1246" s="21"/>
      <c r="X1246" s="21"/>
      <c r="Y1246" s="21"/>
      <c r="Z1246" s="21"/>
      <c r="AA1246" s="21"/>
      <c r="AB1246" s="21"/>
      <c r="AC1246" s="21"/>
      <c r="AD1246" s="21"/>
      <c r="AE1246" s="21"/>
      <c r="AF1246" s="21"/>
      <c r="AG1246" s="21"/>
      <c r="AH1246" s="21"/>
      <c r="AI1246" s="21"/>
    </row>
    <row r="1247" spans="1:35">
      <c r="A1247" s="41" t="s">
        <v>109</v>
      </c>
      <c r="B1247" s="41">
        <v>2023</v>
      </c>
      <c r="C1247" s="39" t="s">
        <v>642</v>
      </c>
      <c r="D1247" s="44" t="s">
        <v>163</v>
      </c>
      <c r="E1247" s="65" t="s">
        <v>1783</v>
      </c>
      <c r="F1247" s="41" t="s">
        <v>1345</v>
      </c>
      <c r="G1247" s="41" t="s">
        <v>299</v>
      </c>
      <c r="H1247" s="44" t="s">
        <v>14</v>
      </c>
      <c r="I1247" s="39" t="s">
        <v>475</v>
      </c>
      <c r="J1247" s="39" t="s">
        <v>189</v>
      </c>
      <c r="K1247" s="123" t="s">
        <v>2082</v>
      </c>
      <c r="L1247" s="44" t="s">
        <v>1871</v>
      </c>
      <c r="M1247" s="44" t="s">
        <v>1872</v>
      </c>
      <c r="N1247" s="44" t="s">
        <v>859</v>
      </c>
      <c r="O1247" s="41"/>
      <c r="P1247" s="151">
        <v>32</v>
      </c>
      <c r="Q1247" s="151">
        <v>6</v>
      </c>
      <c r="R1247" s="158" t="str">
        <f t="shared" si="46"/>
        <v>N/A</v>
      </c>
      <c r="S1247" s="106" t="str">
        <f t="shared" si="47"/>
        <v>N/A</v>
      </c>
      <c r="T1247" s="160"/>
      <c r="U1247" s="21"/>
      <c r="V1247" s="21"/>
      <c r="W1247" s="21"/>
      <c r="X1247" s="21"/>
      <c r="Y1247" s="21"/>
      <c r="Z1247" s="21"/>
      <c r="AA1247" s="21"/>
      <c r="AB1247" s="21"/>
      <c r="AC1247" s="21"/>
      <c r="AD1247" s="21"/>
      <c r="AE1247" s="21"/>
      <c r="AF1247" s="21"/>
      <c r="AG1247" s="21"/>
      <c r="AH1247" s="21"/>
      <c r="AI1247" s="21"/>
    </row>
    <row r="1248" spans="1:35">
      <c r="A1248" s="41" t="s">
        <v>109</v>
      </c>
      <c r="B1248" s="41">
        <v>2023</v>
      </c>
      <c r="C1248" s="39" t="s">
        <v>642</v>
      </c>
      <c r="D1248" s="44" t="s">
        <v>163</v>
      </c>
      <c r="E1248" s="65" t="s">
        <v>1783</v>
      </c>
      <c r="F1248" s="41" t="s">
        <v>1345</v>
      </c>
      <c r="G1248" s="41" t="s">
        <v>301</v>
      </c>
      <c r="H1248" s="44" t="s">
        <v>14</v>
      </c>
      <c r="I1248" s="39" t="s">
        <v>475</v>
      </c>
      <c r="J1248" s="39" t="s">
        <v>189</v>
      </c>
      <c r="K1248" s="123" t="s">
        <v>2082</v>
      </c>
      <c r="L1248" s="44" t="s">
        <v>1871</v>
      </c>
      <c r="M1248" s="44" t="s">
        <v>1872</v>
      </c>
      <c r="N1248" s="44" t="s">
        <v>859</v>
      </c>
      <c r="O1248" s="41"/>
      <c r="P1248" s="151">
        <v>32</v>
      </c>
      <c r="Q1248" s="151">
        <v>6</v>
      </c>
      <c r="R1248" s="158" t="str">
        <f t="shared" si="46"/>
        <v>N/A</v>
      </c>
      <c r="S1248" s="106" t="str">
        <f t="shared" si="47"/>
        <v>N/A</v>
      </c>
      <c r="T1248" s="160"/>
      <c r="U1248" s="21"/>
      <c r="V1248" s="21"/>
      <c r="W1248" s="21"/>
      <c r="X1248" s="21"/>
      <c r="Y1248" s="21"/>
      <c r="Z1248" s="21"/>
      <c r="AA1248" s="21"/>
      <c r="AB1248" s="21"/>
      <c r="AC1248" s="21"/>
      <c r="AD1248" s="21"/>
      <c r="AE1248" s="21"/>
      <c r="AF1248" s="21"/>
      <c r="AG1248" s="21"/>
      <c r="AH1248" s="21"/>
      <c r="AI1248" s="21"/>
    </row>
    <row r="1249" spans="1:35">
      <c r="A1249" s="41" t="s">
        <v>109</v>
      </c>
      <c r="B1249" s="41">
        <v>2023</v>
      </c>
      <c r="C1249" s="39" t="s">
        <v>642</v>
      </c>
      <c r="D1249" s="44" t="s">
        <v>163</v>
      </c>
      <c r="E1249" s="65" t="s">
        <v>1783</v>
      </c>
      <c r="F1249" s="41" t="s">
        <v>1345</v>
      </c>
      <c r="G1249" s="41" t="s">
        <v>1874</v>
      </c>
      <c r="H1249" s="44" t="s">
        <v>14</v>
      </c>
      <c r="I1249" s="39" t="s">
        <v>475</v>
      </c>
      <c r="J1249" s="39" t="s">
        <v>189</v>
      </c>
      <c r="K1249" s="123" t="s">
        <v>2082</v>
      </c>
      <c r="L1249" s="44" t="s">
        <v>1871</v>
      </c>
      <c r="M1249" s="44" t="s">
        <v>1872</v>
      </c>
      <c r="N1249" s="44" t="s">
        <v>859</v>
      </c>
      <c r="O1249" s="41"/>
      <c r="P1249" s="151">
        <v>32</v>
      </c>
      <c r="Q1249" s="151">
        <v>6</v>
      </c>
      <c r="R1249" s="158" t="str">
        <f t="shared" si="46"/>
        <v>N/A</v>
      </c>
      <c r="S1249" s="106" t="str">
        <f t="shared" si="47"/>
        <v>N/A</v>
      </c>
      <c r="T1249" s="160"/>
      <c r="U1249" s="21"/>
      <c r="V1249" s="21"/>
      <c r="W1249" s="21"/>
      <c r="X1249" s="21"/>
      <c r="Y1249" s="21"/>
      <c r="Z1249" s="21"/>
      <c r="AA1249" s="21"/>
      <c r="AB1249" s="21"/>
      <c r="AC1249" s="21"/>
      <c r="AD1249" s="21"/>
      <c r="AE1249" s="21"/>
      <c r="AF1249" s="21"/>
      <c r="AG1249" s="21"/>
      <c r="AH1249" s="21"/>
      <c r="AI1249" s="21"/>
    </row>
    <row r="1250" spans="1:35">
      <c r="A1250" s="41" t="s">
        <v>109</v>
      </c>
      <c r="B1250" s="41">
        <v>2023</v>
      </c>
      <c r="C1250" s="39" t="s">
        <v>642</v>
      </c>
      <c r="D1250" s="44" t="s">
        <v>163</v>
      </c>
      <c r="E1250" s="65" t="s">
        <v>1785</v>
      </c>
      <c r="F1250" s="41" t="s">
        <v>1345</v>
      </c>
      <c r="G1250" s="41" t="s">
        <v>297</v>
      </c>
      <c r="H1250" s="44" t="s">
        <v>14</v>
      </c>
      <c r="I1250" s="39" t="s">
        <v>475</v>
      </c>
      <c r="J1250" s="39" t="s">
        <v>189</v>
      </c>
      <c r="K1250" s="123" t="s">
        <v>2082</v>
      </c>
      <c r="L1250" s="44" t="s">
        <v>1871</v>
      </c>
      <c r="M1250" s="44" t="s">
        <v>1872</v>
      </c>
      <c r="N1250" s="44" t="s">
        <v>859</v>
      </c>
      <c r="O1250" s="41"/>
      <c r="P1250" s="151">
        <v>29</v>
      </c>
      <c r="Q1250" s="151">
        <v>6</v>
      </c>
      <c r="R1250" s="158" t="str">
        <f t="shared" si="46"/>
        <v>N/A</v>
      </c>
      <c r="S1250" s="106" t="str">
        <f t="shared" si="47"/>
        <v>N/A</v>
      </c>
      <c r="T1250" s="160"/>
      <c r="U1250" s="21"/>
      <c r="V1250" s="21"/>
      <c r="W1250" s="21"/>
      <c r="X1250" s="21"/>
      <c r="Y1250" s="21"/>
      <c r="Z1250" s="21"/>
      <c r="AA1250" s="21"/>
      <c r="AB1250" s="21"/>
      <c r="AC1250" s="21"/>
      <c r="AD1250" s="21"/>
      <c r="AE1250" s="21"/>
      <c r="AF1250" s="21"/>
      <c r="AG1250" s="21"/>
      <c r="AH1250" s="21"/>
      <c r="AI1250" s="21"/>
    </row>
    <row r="1251" spans="1:35">
      <c r="A1251" s="41" t="s">
        <v>109</v>
      </c>
      <c r="B1251" s="41">
        <v>2023</v>
      </c>
      <c r="C1251" s="39" t="s">
        <v>642</v>
      </c>
      <c r="D1251" s="44" t="s">
        <v>163</v>
      </c>
      <c r="E1251" s="65" t="s">
        <v>1785</v>
      </c>
      <c r="F1251" s="41" t="s">
        <v>1345</v>
      </c>
      <c r="G1251" s="41" t="s">
        <v>299</v>
      </c>
      <c r="H1251" s="44" t="s">
        <v>14</v>
      </c>
      <c r="I1251" s="39" t="s">
        <v>475</v>
      </c>
      <c r="J1251" s="39" t="s">
        <v>189</v>
      </c>
      <c r="K1251" s="123" t="s">
        <v>2082</v>
      </c>
      <c r="L1251" s="44" t="s">
        <v>1871</v>
      </c>
      <c r="M1251" s="44" t="s">
        <v>1872</v>
      </c>
      <c r="N1251" s="44" t="s">
        <v>859</v>
      </c>
      <c r="O1251" s="41"/>
      <c r="P1251" s="151">
        <v>29</v>
      </c>
      <c r="Q1251" s="151">
        <v>6</v>
      </c>
      <c r="R1251" s="158" t="str">
        <f t="shared" si="46"/>
        <v>N/A</v>
      </c>
      <c r="S1251" s="106" t="str">
        <f t="shared" si="47"/>
        <v>N/A</v>
      </c>
      <c r="T1251" s="160"/>
      <c r="U1251" s="21"/>
      <c r="V1251" s="21"/>
      <c r="W1251" s="21"/>
      <c r="X1251" s="21"/>
      <c r="Y1251" s="21"/>
      <c r="Z1251" s="21"/>
      <c r="AA1251" s="21"/>
      <c r="AB1251" s="21"/>
      <c r="AC1251" s="21"/>
      <c r="AD1251" s="21"/>
      <c r="AE1251" s="21"/>
      <c r="AF1251" s="21"/>
      <c r="AG1251" s="21"/>
      <c r="AH1251" s="21"/>
      <c r="AI1251" s="21"/>
    </row>
    <row r="1252" spans="1:35">
      <c r="A1252" s="41" t="s">
        <v>109</v>
      </c>
      <c r="B1252" s="41">
        <v>2023</v>
      </c>
      <c r="C1252" s="39" t="s">
        <v>642</v>
      </c>
      <c r="D1252" s="44" t="s">
        <v>163</v>
      </c>
      <c r="E1252" s="65" t="s">
        <v>1785</v>
      </c>
      <c r="F1252" s="41" t="s">
        <v>1345</v>
      </c>
      <c r="G1252" s="41" t="s">
        <v>301</v>
      </c>
      <c r="H1252" s="44" t="s">
        <v>14</v>
      </c>
      <c r="I1252" s="39" t="s">
        <v>475</v>
      </c>
      <c r="J1252" s="39" t="s">
        <v>189</v>
      </c>
      <c r="K1252" s="123" t="s">
        <v>2082</v>
      </c>
      <c r="L1252" s="44" t="s">
        <v>1871</v>
      </c>
      <c r="M1252" s="44" t="s">
        <v>1872</v>
      </c>
      <c r="N1252" s="44" t="s">
        <v>859</v>
      </c>
      <c r="O1252" s="41"/>
      <c r="P1252" s="151">
        <v>29</v>
      </c>
      <c r="Q1252" s="151">
        <v>6</v>
      </c>
      <c r="R1252" s="158" t="str">
        <f t="shared" si="46"/>
        <v>N/A</v>
      </c>
      <c r="S1252" s="106" t="str">
        <f t="shared" si="47"/>
        <v>N/A</v>
      </c>
      <c r="T1252" s="160"/>
      <c r="U1252" s="21"/>
      <c r="V1252" s="21"/>
      <c r="W1252" s="21"/>
      <c r="X1252" s="21"/>
      <c r="Y1252" s="21"/>
      <c r="Z1252" s="21"/>
      <c r="AA1252" s="21"/>
      <c r="AB1252" s="21"/>
      <c r="AC1252" s="21"/>
      <c r="AD1252" s="21"/>
      <c r="AE1252" s="21"/>
      <c r="AF1252" s="21"/>
      <c r="AG1252" s="21"/>
      <c r="AH1252" s="21"/>
      <c r="AI1252" s="21"/>
    </row>
    <row r="1253" spans="1:35">
      <c r="A1253" s="41" t="s">
        <v>109</v>
      </c>
      <c r="B1253" s="41">
        <v>2023</v>
      </c>
      <c r="C1253" s="39" t="s">
        <v>642</v>
      </c>
      <c r="D1253" s="44" t="s">
        <v>163</v>
      </c>
      <c r="E1253" s="65" t="s">
        <v>1785</v>
      </c>
      <c r="F1253" s="41" t="s">
        <v>1345</v>
      </c>
      <c r="G1253" s="41" t="s">
        <v>1874</v>
      </c>
      <c r="H1253" s="44" t="s">
        <v>14</v>
      </c>
      <c r="I1253" s="39" t="s">
        <v>475</v>
      </c>
      <c r="J1253" s="39" t="s">
        <v>189</v>
      </c>
      <c r="K1253" s="123" t="s">
        <v>2082</v>
      </c>
      <c r="L1253" s="44" t="s">
        <v>1871</v>
      </c>
      <c r="M1253" s="44" t="s">
        <v>1872</v>
      </c>
      <c r="N1253" s="44" t="s">
        <v>859</v>
      </c>
      <c r="O1253" s="41"/>
      <c r="P1253" s="151">
        <v>29</v>
      </c>
      <c r="Q1253" s="151">
        <v>6</v>
      </c>
      <c r="R1253" s="158" t="str">
        <f t="shared" si="46"/>
        <v>N/A</v>
      </c>
      <c r="S1253" s="106" t="str">
        <f t="shared" si="47"/>
        <v>N/A</v>
      </c>
      <c r="T1253" s="160"/>
      <c r="U1253" s="21"/>
      <c r="V1253" s="21"/>
      <c r="W1253" s="21"/>
      <c r="X1253" s="21"/>
      <c r="Y1253" s="21"/>
      <c r="Z1253" s="21"/>
      <c r="AA1253" s="21"/>
      <c r="AB1253" s="21"/>
      <c r="AC1253" s="21"/>
      <c r="AD1253" s="21"/>
      <c r="AE1253" s="21"/>
      <c r="AF1253" s="21"/>
      <c r="AG1253" s="21"/>
      <c r="AH1253" s="21"/>
      <c r="AI1253" s="21"/>
    </row>
    <row r="1254" spans="1:35">
      <c r="A1254" s="41" t="s">
        <v>109</v>
      </c>
      <c r="B1254" s="41">
        <v>2023</v>
      </c>
      <c r="C1254" s="39" t="s">
        <v>642</v>
      </c>
      <c r="D1254" s="44" t="s">
        <v>163</v>
      </c>
      <c r="E1254" s="65" t="s">
        <v>1786</v>
      </c>
      <c r="F1254" s="41" t="s">
        <v>1345</v>
      </c>
      <c r="G1254" s="41" t="s">
        <v>297</v>
      </c>
      <c r="H1254" s="44" t="s">
        <v>14</v>
      </c>
      <c r="I1254" s="39" t="s">
        <v>473</v>
      </c>
      <c r="J1254" s="39" t="s">
        <v>189</v>
      </c>
      <c r="K1254" s="123" t="s">
        <v>2078</v>
      </c>
      <c r="L1254" s="44" t="s">
        <v>1871</v>
      </c>
      <c r="M1254" s="44" t="s">
        <v>1872</v>
      </c>
      <c r="N1254" s="44" t="s">
        <v>859</v>
      </c>
      <c r="O1254" s="41"/>
      <c r="P1254" s="151">
        <v>0</v>
      </c>
      <c r="Q1254" s="151">
        <v>0</v>
      </c>
      <c r="R1254" s="158" t="str">
        <f t="shared" si="46"/>
        <v>N/A</v>
      </c>
      <c r="S1254" s="106" t="str">
        <f t="shared" si="47"/>
        <v>N/A</v>
      </c>
      <c r="T1254" s="160" t="s">
        <v>2090</v>
      </c>
      <c r="U1254" s="21"/>
      <c r="V1254" s="21"/>
      <c r="W1254" s="21"/>
      <c r="X1254" s="21"/>
      <c r="Y1254" s="21"/>
      <c r="Z1254" s="21"/>
      <c r="AA1254" s="21"/>
      <c r="AB1254" s="21"/>
      <c r="AC1254" s="21"/>
      <c r="AD1254" s="21"/>
      <c r="AE1254" s="21"/>
      <c r="AF1254" s="21"/>
      <c r="AG1254" s="21"/>
      <c r="AH1254" s="21"/>
      <c r="AI1254" s="21"/>
    </row>
    <row r="1255" spans="1:35">
      <c r="A1255" s="41" t="s">
        <v>109</v>
      </c>
      <c r="B1255" s="41">
        <v>2023</v>
      </c>
      <c r="C1255" s="39" t="s">
        <v>642</v>
      </c>
      <c r="D1255" s="44" t="s">
        <v>163</v>
      </c>
      <c r="E1255" s="65" t="s">
        <v>1786</v>
      </c>
      <c r="F1255" s="41" t="s">
        <v>1345</v>
      </c>
      <c r="G1255" s="41" t="s">
        <v>299</v>
      </c>
      <c r="H1255" s="44" t="s">
        <v>14</v>
      </c>
      <c r="I1255" s="39" t="s">
        <v>473</v>
      </c>
      <c r="J1255" s="39" t="s">
        <v>189</v>
      </c>
      <c r="K1255" s="123" t="s">
        <v>2078</v>
      </c>
      <c r="L1255" s="44" t="s">
        <v>1871</v>
      </c>
      <c r="M1255" s="44" t="s">
        <v>1872</v>
      </c>
      <c r="N1255" s="44" t="s">
        <v>859</v>
      </c>
      <c r="O1255" s="41"/>
      <c r="P1255" s="151">
        <v>0</v>
      </c>
      <c r="Q1255" s="151">
        <v>0</v>
      </c>
      <c r="R1255" s="158" t="str">
        <f t="shared" si="46"/>
        <v>N/A</v>
      </c>
      <c r="S1255" s="106" t="str">
        <f t="shared" si="47"/>
        <v>N/A</v>
      </c>
      <c r="T1255" s="160" t="s">
        <v>2090</v>
      </c>
      <c r="U1255" s="21"/>
      <c r="V1255" s="21"/>
      <c r="W1255" s="21"/>
      <c r="X1255" s="21"/>
      <c r="Y1255" s="21"/>
      <c r="Z1255" s="21"/>
      <c r="AA1255" s="21"/>
      <c r="AB1255" s="21"/>
      <c r="AC1255" s="21"/>
      <c r="AD1255" s="21"/>
      <c r="AE1255" s="21"/>
      <c r="AF1255" s="21"/>
      <c r="AG1255" s="21"/>
      <c r="AH1255" s="21"/>
      <c r="AI1255" s="21"/>
    </row>
    <row r="1256" spans="1:35">
      <c r="A1256" s="41" t="s">
        <v>109</v>
      </c>
      <c r="B1256" s="41">
        <v>2023</v>
      </c>
      <c r="C1256" s="39" t="s">
        <v>642</v>
      </c>
      <c r="D1256" s="44" t="s">
        <v>163</v>
      </c>
      <c r="E1256" s="65" t="s">
        <v>1786</v>
      </c>
      <c r="F1256" s="41" t="s">
        <v>1345</v>
      </c>
      <c r="G1256" s="41" t="s">
        <v>301</v>
      </c>
      <c r="H1256" s="44" t="s">
        <v>14</v>
      </c>
      <c r="I1256" s="39" t="s">
        <v>473</v>
      </c>
      <c r="J1256" s="39" t="s">
        <v>189</v>
      </c>
      <c r="K1256" s="123" t="s">
        <v>2078</v>
      </c>
      <c r="L1256" s="44" t="s">
        <v>1871</v>
      </c>
      <c r="M1256" s="44" t="s">
        <v>1872</v>
      </c>
      <c r="N1256" s="44" t="s">
        <v>859</v>
      </c>
      <c r="O1256" s="41"/>
      <c r="P1256" s="151">
        <v>1</v>
      </c>
      <c r="Q1256" s="151">
        <v>1</v>
      </c>
      <c r="R1256" s="158" t="str">
        <f t="shared" si="46"/>
        <v>N/A</v>
      </c>
      <c r="S1256" s="106" t="str">
        <f t="shared" si="47"/>
        <v>N/A</v>
      </c>
      <c r="T1256" s="160" t="s">
        <v>2090</v>
      </c>
      <c r="U1256" s="21"/>
      <c r="V1256" s="21"/>
      <c r="W1256" s="21"/>
      <c r="X1256" s="21"/>
      <c r="Y1256" s="21"/>
      <c r="Z1256" s="21"/>
      <c r="AA1256" s="21"/>
      <c r="AB1256" s="21"/>
      <c r="AC1256" s="21"/>
      <c r="AD1256" s="21"/>
      <c r="AE1256" s="21"/>
      <c r="AF1256" s="21"/>
      <c r="AG1256" s="21"/>
      <c r="AH1256" s="21"/>
      <c r="AI1256" s="21"/>
    </row>
    <row r="1257" spans="1:35">
      <c r="A1257" s="41" t="s">
        <v>109</v>
      </c>
      <c r="B1257" s="41">
        <v>2023</v>
      </c>
      <c r="C1257" s="39" t="s">
        <v>642</v>
      </c>
      <c r="D1257" s="44" t="s">
        <v>163</v>
      </c>
      <c r="E1257" s="65" t="s">
        <v>1786</v>
      </c>
      <c r="F1257" s="41" t="s">
        <v>1345</v>
      </c>
      <c r="G1257" s="41" t="s">
        <v>1874</v>
      </c>
      <c r="H1257" s="44" t="s">
        <v>14</v>
      </c>
      <c r="I1257" s="39" t="s">
        <v>473</v>
      </c>
      <c r="J1257" s="39" t="s">
        <v>189</v>
      </c>
      <c r="K1257" s="123" t="s">
        <v>2078</v>
      </c>
      <c r="L1257" s="44" t="s">
        <v>1871</v>
      </c>
      <c r="M1257" s="44" t="s">
        <v>1872</v>
      </c>
      <c r="N1257" s="44" t="s">
        <v>859</v>
      </c>
      <c r="O1257" s="41"/>
      <c r="P1257" s="151">
        <v>0</v>
      </c>
      <c r="Q1257" s="151">
        <v>0</v>
      </c>
      <c r="R1257" s="158" t="str">
        <f t="shared" si="46"/>
        <v>N/A</v>
      </c>
      <c r="S1257" s="106" t="str">
        <f t="shared" si="47"/>
        <v>N/A</v>
      </c>
      <c r="T1257" s="160" t="s">
        <v>2090</v>
      </c>
      <c r="U1257" s="21"/>
      <c r="V1257" s="21"/>
      <c r="W1257" s="21"/>
      <c r="X1257" s="21"/>
      <c r="Y1257" s="21"/>
      <c r="Z1257" s="21"/>
      <c r="AA1257" s="21"/>
      <c r="AB1257" s="21"/>
      <c r="AC1257" s="21"/>
      <c r="AD1257" s="21"/>
      <c r="AE1257" s="21"/>
      <c r="AF1257" s="21"/>
      <c r="AG1257" s="21"/>
      <c r="AH1257" s="21"/>
      <c r="AI1257" s="21"/>
    </row>
    <row r="1258" spans="1:35">
      <c r="A1258" s="41" t="s">
        <v>109</v>
      </c>
      <c r="B1258" s="41">
        <v>2023</v>
      </c>
      <c r="C1258" s="39" t="s">
        <v>642</v>
      </c>
      <c r="D1258" s="44" t="s">
        <v>163</v>
      </c>
      <c r="E1258" s="65" t="s">
        <v>1786</v>
      </c>
      <c r="F1258" s="41" t="s">
        <v>1345</v>
      </c>
      <c r="G1258" s="41" t="s">
        <v>1891</v>
      </c>
      <c r="H1258" s="44" t="s">
        <v>14</v>
      </c>
      <c r="I1258" s="39" t="s">
        <v>473</v>
      </c>
      <c r="J1258" s="39" t="s">
        <v>189</v>
      </c>
      <c r="K1258" s="123" t="s">
        <v>2078</v>
      </c>
      <c r="L1258" s="44" t="s">
        <v>1871</v>
      </c>
      <c r="M1258" s="44" t="s">
        <v>1872</v>
      </c>
      <c r="N1258" s="44" t="s">
        <v>859</v>
      </c>
      <c r="O1258" s="41"/>
      <c r="P1258" s="151">
        <v>0</v>
      </c>
      <c r="Q1258" s="151">
        <v>0</v>
      </c>
      <c r="R1258" s="158" t="str">
        <f t="shared" si="46"/>
        <v>N/A</v>
      </c>
      <c r="S1258" s="106" t="str">
        <f t="shared" si="47"/>
        <v>N/A</v>
      </c>
      <c r="T1258" s="160" t="s">
        <v>2090</v>
      </c>
      <c r="U1258" s="21"/>
      <c r="V1258" s="21"/>
      <c r="W1258" s="21"/>
      <c r="X1258" s="21"/>
      <c r="Y1258" s="21"/>
      <c r="Z1258" s="21"/>
      <c r="AA1258" s="21"/>
      <c r="AB1258" s="21"/>
      <c r="AC1258" s="21"/>
      <c r="AD1258" s="21"/>
      <c r="AE1258" s="21"/>
      <c r="AF1258" s="21"/>
      <c r="AG1258" s="21"/>
      <c r="AH1258" s="21"/>
      <c r="AI1258" s="21"/>
    </row>
    <row r="1259" spans="1:35">
      <c r="A1259" s="41" t="s">
        <v>109</v>
      </c>
      <c r="B1259" s="41">
        <v>2023</v>
      </c>
      <c r="C1259" s="39" t="s">
        <v>642</v>
      </c>
      <c r="D1259" s="44" t="s">
        <v>163</v>
      </c>
      <c r="E1259" s="65" t="s">
        <v>1786</v>
      </c>
      <c r="F1259" s="41" t="s">
        <v>1345</v>
      </c>
      <c r="G1259" s="41" t="s">
        <v>297</v>
      </c>
      <c r="H1259" s="44" t="s">
        <v>14</v>
      </c>
      <c r="I1259" s="39" t="s">
        <v>475</v>
      </c>
      <c r="J1259" s="39" t="s">
        <v>189</v>
      </c>
      <c r="K1259" s="123" t="s">
        <v>2082</v>
      </c>
      <c r="L1259" s="44" t="s">
        <v>1871</v>
      </c>
      <c r="M1259" s="44" t="s">
        <v>1872</v>
      </c>
      <c r="N1259" s="44" t="s">
        <v>859</v>
      </c>
      <c r="O1259" s="41"/>
      <c r="P1259" s="151">
        <v>370</v>
      </c>
      <c r="Q1259" s="151">
        <v>7</v>
      </c>
      <c r="R1259" s="158" t="str">
        <f t="shared" si="46"/>
        <v>N/A</v>
      </c>
      <c r="S1259" s="106" t="str">
        <f t="shared" si="47"/>
        <v>N/A</v>
      </c>
      <c r="T1259" s="160"/>
      <c r="U1259" s="21"/>
      <c r="V1259" s="21"/>
      <c r="W1259" s="21"/>
      <c r="X1259" s="21"/>
      <c r="Y1259" s="21"/>
      <c r="Z1259" s="21"/>
      <c r="AA1259" s="21"/>
      <c r="AB1259" s="21"/>
      <c r="AC1259" s="21"/>
      <c r="AD1259" s="21"/>
      <c r="AE1259" s="21"/>
      <c r="AF1259" s="21"/>
      <c r="AG1259" s="21"/>
      <c r="AH1259" s="21"/>
      <c r="AI1259" s="21"/>
    </row>
    <row r="1260" spans="1:35">
      <c r="A1260" s="41" t="s">
        <v>109</v>
      </c>
      <c r="B1260" s="41">
        <v>2023</v>
      </c>
      <c r="C1260" s="39" t="s">
        <v>642</v>
      </c>
      <c r="D1260" s="44" t="s">
        <v>163</v>
      </c>
      <c r="E1260" s="65" t="s">
        <v>1786</v>
      </c>
      <c r="F1260" s="41" t="s">
        <v>1345</v>
      </c>
      <c r="G1260" s="41" t="s">
        <v>299</v>
      </c>
      <c r="H1260" s="44" t="s">
        <v>14</v>
      </c>
      <c r="I1260" s="39" t="s">
        <v>475</v>
      </c>
      <c r="J1260" s="39" t="s">
        <v>189</v>
      </c>
      <c r="K1260" s="123" t="s">
        <v>2082</v>
      </c>
      <c r="L1260" s="44" t="s">
        <v>1871</v>
      </c>
      <c r="M1260" s="44" t="s">
        <v>1872</v>
      </c>
      <c r="N1260" s="44" t="s">
        <v>859</v>
      </c>
      <c r="O1260" s="41"/>
      <c r="P1260" s="151">
        <v>90</v>
      </c>
      <c r="Q1260" s="151">
        <v>9</v>
      </c>
      <c r="R1260" s="158" t="str">
        <f t="shared" si="46"/>
        <v>N/A</v>
      </c>
      <c r="S1260" s="106" t="str">
        <f t="shared" si="47"/>
        <v>N/A</v>
      </c>
      <c r="T1260" s="160"/>
      <c r="U1260" s="21"/>
      <c r="V1260" s="21"/>
      <c r="W1260" s="21"/>
      <c r="X1260" s="21"/>
      <c r="Y1260" s="21"/>
      <c r="Z1260" s="21"/>
      <c r="AA1260" s="21"/>
      <c r="AB1260" s="21"/>
      <c r="AC1260" s="21"/>
      <c r="AD1260" s="21"/>
      <c r="AE1260" s="21"/>
      <c r="AF1260" s="21"/>
      <c r="AG1260" s="21"/>
      <c r="AH1260" s="21"/>
      <c r="AI1260" s="21"/>
    </row>
    <row r="1261" spans="1:35">
      <c r="A1261" s="41" t="s">
        <v>109</v>
      </c>
      <c r="B1261" s="41">
        <v>2023</v>
      </c>
      <c r="C1261" s="39" t="s">
        <v>642</v>
      </c>
      <c r="D1261" s="44" t="s">
        <v>163</v>
      </c>
      <c r="E1261" s="65" t="s">
        <v>1786</v>
      </c>
      <c r="F1261" s="41" t="s">
        <v>1345</v>
      </c>
      <c r="G1261" s="41" t="s">
        <v>301</v>
      </c>
      <c r="H1261" s="44" t="s">
        <v>14</v>
      </c>
      <c r="I1261" s="39" t="s">
        <v>475</v>
      </c>
      <c r="J1261" s="39" t="s">
        <v>189</v>
      </c>
      <c r="K1261" s="123" t="s">
        <v>2082</v>
      </c>
      <c r="L1261" s="44" t="s">
        <v>1871</v>
      </c>
      <c r="M1261" s="44" t="s">
        <v>1872</v>
      </c>
      <c r="N1261" s="44" t="s">
        <v>859</v>
      </c>
      <c r="O1261" s="41"/>
      <c r="P1261" s="151">
        <v>679</v>
      </c>
      <c r="Q1261" s="151">
        <v>7</v>
      </c>
      <c r="R1261" s="158" t="str">
        <f t="shared" si="46"/>
        <v>N/A</v>
      </c>
      <c r="S1261" s="106" t="str">
        <f t="shared" si="47"/>
        <v>N/A</v>
      </c>
      <c r="T1261" s="160"/>
      <c r="U1261" s="21"/>
      <c r="V1261" s="21"/>
      <c r="W1261" s="21"/>
      <c r="X1261" s="21"/>
      <c r="Y1261" s="21"/>
      <c r="Z1261" s="21"/>
      <c r="AA1261" s="21"/>
      <c r="AB1261" s="21"/>
      <c r="AC1261" s="21"/>
      <c r="AD1261" s="21"/>
      <c r="AE1261" s="21"/>
      <c r="AF1261" s="21"/>
      <c r="AG1261" s="21"/>
      <c r="AH1261" s="21"/>
      <c r="AI1261" s="21"/>
    </row>
    <row r="1262" spans="1:35">
      <c r="A1262" s="41" t="s">
        <v>109</v>
      </c>
      <c r="B1262" s="41">
        <v>2023</v>
      </c>
      <c r="C1262" s="39" t="s">
        <v>642</v>
      </c>
      <c r="D1262" s="44" t="s">
        <v>163</v>
      </c>
      <c r="E1262" s="65" t="s">
        <v>1786</v>
      </c>
      <c r="F1262" s="41" t="s">
        <v>1345</v>
      </c>
      <c r="G1262" s="41" t="s">
        <v>1874</v>
      </c>
      <c r="H1262" s="44" t="s">
        <v>14</v>
      </c>
      <c r="I1262" s="39" t="s">
        <v>475</v>
      </c>
      <c r="J1262" s="39" t="s">
        <v>189</v>
      </c>
      <c r="K1262" s="123" t="s">
        <v>2082</v>
      </c>
      <c r="L1262" s="44" t="s">
        <v>1871</v>
      </c>
      <c r="M1262" s="44" t="s">
        <v>1872</v>
      </c>
      <c r="N1262" s="44" t="s">
        <v>859</v>
      </c>
      <c r="O1262" s="41"/>
      <c r="P1262" s="151">
        <v>677</v>
      </c>
      <c r="Q1262" s="151">
        <v>7</v>
      </c>
      <c r="R1262" s="158" t="str">
        <f t="shared" si="46"/>
        <v>N/A</v>
      </c>
      <c r="S1262" s="106" t="str">
        <f t="shared" si="47"/>
        <v>N/A</v>
      </c>
      <c r="T1262" s="160"/>
      <c r="U1262" s="21"/>
      <c r="V1262" s="21"/>
      <c r="W1262" s="21"/>
      <c r="X1262" s="21"/>
      <c r="Y1262" s="21"/>
      <c r="Z1262" s="21"/>
      <c r="AA1262" s="21"/>
      <c r="AB1262" s="21"/>
      <c r="AC1262" s="21"/>
      <c r="AD1262" s="21"/>
      <c r="AE1262" s="21"/>
      <c r="AF1262" s="21"/>
      <c r="AG1262" s="21"/>
      <c r="AH1262" s="21"/>
      <c r="AI1262" s="21"/>
    </row>
    <row r="1263" spans="1:35">
      <c r="A1263" s="41" t="s">
        <v>109</v>
      </c>
      <c r="B1263" s="41">
        <v>2023</v>
      </c>
      <c r="C1263" s="39" t="s">
        <v>642</v>
      </c>
      <c r="D1263" s="44" t="s">
        <v>163</v>
      </c>
      <c r="E1263" s="65" t="s">
        <v>1786</v>
      </c>
      <c r="F1263" s="41" t="s">
        <v>1345</v>
      </c>
      <c r="G1263" s="41" t="s">
        <v>1891</v>
      </c>
      <c r="H1263" s="44" t="s">
        <v>14</v>
      </c>
      <c r="I1263" s="39" t="s">
        <v>475</v>
      </c>
      <c r="J1263" s="39" t="s">
        <v>189</v>
      </c>
      <c r="K1263" s="123" t="s">
        <v>2082</v>
      </c>
      <c r="L1263" s="44" t="s">
        <v>1871</v>
      </c>
      <c r="M1263" s="44" t="s">
        <v>1872</v>
      </c>
      <c r="N1263" s="44" t="s">
        <v>859</v>
      </c>
      <c r="O1263" s="41"/>
      <c r="P1263" s="151">
        <v>46</v>
      </c>
      <c r="Q1263" s="151">
        <v>4</v>
      </c>
      <c r="R1263" s="158" t="str">
        <f t="shared" si="46"/>
        <v>N/A</v>
      </c>
      <c r="S1263" s="106" t="str">
        <f t="shared" si="47"/>
        <v>N/A</v>
      </c>
      <c r="T1263" s="160"/>
      <c r="U1263" s="21"/>
      <c r="V1263" s="21"/>
      <c r="W1263" s="21"/>
      <c r="X1263" s="21"/>
      <c r="Y1263" s="21"/>
      <c r="Z1263" s="21"/>
      <c r="AA1263" s="21"/>
      <c r="AB1263" s="21"/>
      <c r="AC1263" s="21"/>
      <c r="AD1263" s="21"/>
      <c r="AE1263" s="21"/>
      <c r="AF1263" s="21"/>
      <c r="AG1263" s="21"/>
      <c r="AH1263" s="21"/>
      <c r="AI1263" s="21"/>
    </row>
    <row r="1264" spans="1:35">
      <c r="A1264" s="41" t="s">
        <v>109</v>
      </c>
      <c r="B1264" s="41">
        <v>2023</v>
      </c>
      <c r="C1264" s="39" t="s">
        <v>642</v>
      </c>
      <c r="D1264" s="44" t="s">
        <v>163</v>
      </c>
      <c r="E1264" s="65" t="s">
        <v>1787</v>
      </c>
      <c r="F1264" s="41" t="s">
        <v>1788</v>
      </c>
      <c r="G1264" s="41" t="s">
        <v>297</v>
      </c>
      <c r="H1264" s="44" t="s">
        <v>14</v>
      </c>
      <c r="I1264" s="39" t="s">
        <v>473</v>
      </c>
      <c r="J1264" s="39" t="s">
        <v>189</v>
      </c>
      <c r="K1264" s="123" t="s">
        <v>2078</v>
      </c>
      <c r="L1264" s="44" t="s">
        <v>1871</v>
      </c>
      <c r="M1264" s="44" t="s">
        <v>1872</v>
      </c>
      <c r="N1264" s="44" t="s">
        <v>859</v>
      </c>
      <c r="O1264" s="41" t="s">
        <v>1780</v>
      </c>
      <c r="P1264" s="151">
        <v>0</v>
      </c>
      <c r="Q1264" s="151">
        <v>0</v>
      </c>
      <c r="R1264" s="158" t="str">
        <f t="shared" si="46"/>
        <v>N/A</v>
      </c>
      <c r="S1264" s="106" t="str">
        <f t="shared" si="47"/>
        <v>N/A</v>
      </c>
      <c r="T1264" s="160" t="s">
        <v>2091</v>
      </c>
      <c r="U1264" s="21"/>
      <c r="V1264" s="21"/>
      <c r="W1264" s="21"/>
      <c r="X1264" s="21"/>
      <c r="Y1264" s="21"/>
      <c r="Z1264" s="21"/>
      <c r="AA1264" s="21"/>
      <c r="AB1264" s="21"/>
      <c r="AC1264" s="21"/>
      <c r="AD1264" s="21"/>
      <c r="AE1264" s="21"/>
      <c r="AF1264" s="21"/>
      <c r="AG1264" s="21"/>
      <c r="AH1264" s="21"/>
      <c r="AI1264" s="21"/>
    </row>
    <row r="1265" spans="1:35">
      <c r="A1265" s="41" t="s">
        <v>109</v>
      </c>
      <c r="B1265" s="41">
        <v>2023</v>
      </c>
      <c r="C1265" s="39" t="s">
        <v>642</v>
      </c>
      <c r="D1265" s="44" t="s">
        <v>163</v>
      </c>
      <c r="E1265" s="65" t="s">
        <v>1787</v>
      </c>
      <c r="F1265" s="41" t="s">
        <v>1788</v>
      </c>
      <c r="G1265" s="41" t="s">
        <v>299</v>
      </c>
      <c r="H1265" s="44" t="s">
        <v>14</v>
      </c>
      <c r="I1265" s="39" t="s">
        <v>473</v>
      </c>
      <c r="J1265" s="39" t="s">
        <v>189</v>
      </c>
      <c r="K1265" s="123" t="s">
        <v>2078</v>
      </c>
      <c r="L1265" s="44" t="s">
        <v>1871</v>
      </c>
      <c r="M1265" s="44" t="s">
        <v>1872</v>
      </c>
      <c r="N1265" s="44" t="s">
        <v>859</v>
      </c>
      <c r="O1265" s="41" t="s">
        <v>1780</v>
      </c>
      <c r="P1265" s="151">
        <v>1038</v>
      </c>
      <c r="Q1265" s="151">
        <v>96</v>
      </c>
      <c r="R1265" s="158" t="str">
        <f t="shared" si="46"/>
        <v>N/A</v>
      </c>
      <c r="S1265" s="106" t="str">
        <f t="shared" si="47"/>
        <v>N/A</v>
      </c>
      <c r="T1265" s="160"/>
      <c r="U1265" s="21"/>
      <c r="V1265" s="21"/>
      <c r="W1265" s="21"/>
      <c r="X1265" s="21"/>
      <c r="Y1265" s="21"/>
      <c r="Z1265" s="21"/>
      <c r="AA1265" s="21"/>
      <c r="AB1265" s="21"/>
      <c r="AC1265" s="21"/>
      <c r="AD1265" s="21"/>
      <c r="AE1265" s="21"/>
      <c r="AF1265" s="21"/>
      <c r="AG1265" s="21"/>
      <c r="AH1265" s="21"/>
      <c r="AI1265" s="21"/>
    </row>
    <row r="1266" spans="1:35">
      <c r="A1266" s="41" t="s">
        <v>109</v>
      </c>
      <c r="B1266" s="41">
        <v>2023</v>
      </c>
      <c r="C1266" s="39" t="s">
        <v>642</v>
      </c>
      <c r="D1266" s="44" t="s">
        <v>163</v>
      </c>
      <c r="E1266" s="65" t="s">
        <v>1787</v>
      </c>
      <c r="F1266" s="41" t="s">
        <v>1788</v>
      </c>
      <c r="G1266" s="41" t="s">
        <v>301</v>
      </c>
      <c r="H1266" s="44" t="s">
        <v>14</v>
      </c>
      <c r="I1266" s="39" t="s">
        <v>473</v>
      </c>
      <c r="J1266" s="39" t="s">
        <v>189</v>
      </c>
      <c r="K1266" s="123" t="s">
        <v>2078</v>
      </c>
      <c r="L1266" s="44" t="s">
        <v>1871</v>
      </c>
      <c r="M1266" s="44" t="s">
        <v>1872</v>
      </c>
      <c r="N1266" s="44" t="s">
        <v>859</v>
      </c>
      <c r="O1266" s="41" t="s">
        <v>1780</v>
      </c>
      <c r="P1266" s="151">
        <v>0</v>
      </c>
      <c r="Q1266" s="151">
        <v>0</v>
      </c>
      <c r="R1266" s="158" t="str">
        <f t="shared" si="46"/>
        <v>N/A</v>
      </c>
      <c r="S1266" s="106" t="str">
        <f t="shared" si="47"/>
        <v>N/A</v>
      </c>
      <c r="T1266" s="160" t="s">
        <v>2091</v>
      </c>
      <c r="U1266" s="21"/>
      <c r="V1266" s="21"/>
      <c r="W1266" s="21"/>
      <c r="X1266" s="21"/>
      <c r="Y1266" s="21"/>
      <c r="Z1266" s="21"/>
      <c r="AA1266" s="21"/>
      <c r="AB1266" s="21"/>
      <c r="AC1266" s="21"/>
      <c r="AD1266" s="21"/>
      <c r="AE1266" s="21"/>
      <c r="AF1266" s="21"/>
      <c r="AG1266" s="21"/>
      <c r="AH1266" s="21"/>
      <c r="AI1266" s="21"/>
    </row>
    <row r="1267" spans="1:35">
      <c r="A1267" s="41" t="s">
        <v>109</v>
      </c>
      <c r="B1267" s="41">
        <v>2023</v>
      </c>
      <c r="C1267" s="39" t="s">
        <v>642</v>
      </c>
      <c r="D1267" s="44" t="s">
        <v>163</v>
      </c>
      <c r="E1267" s="65" t="s">
        <v>1787</v>
      </c>
      <c r="F1267" s="41" t="s">
        <v>1788</v>
      </c>
      <c r="G1267" s="41" t="s">
        <v>1874</v>
      </c>
      <c r="H1267" s="44" t="s">
        <v>14</v>
      </c>
      <c r="I1267" s="39" t="s">
        <v>473</v>
      </c>
      <c r="J1267" s="39" t="s">
        <v>189</v>
      </c>
      <c r="K1267" s="123" t="s">
        <v>2078</v>
      </c>
      <c r="L1267" s="44" t="s">
        <v>1871</v>
      </c>
      <c r="M1267" s="44" t="s">
        <v>1872</v>
      </c>
      <c r="N1267" s="44" t="s">
        <v>859</v>
      </c>
      <c r="O1267" s="41" t="s">
        <v>1780</v>
      </c>
      <c r="P1267" s="151">
        <v>9</v>
      </c>
      <c r="Q1267" s="151">
        <v>8</v>
      </c>
      <c r="R1267" s="158" t="str">
        <f t="shared" si="46"/>
        <v>N/A</v>
      </c>
      <c r="S1267" s="106" t="str">
        <f t="shared" si="47"/>
        <v>N/A</v>
      </c>
      <c r="T1267" s="160" t="s">
        <v>2091</v>
      </c>
      <c r="U1267" s="21"/>
      <c r="V1267" s="21"/>
      <c r="W1267" s="21"/>
      <c r="X1267" s="21"/>
      <c r="Y1267" s="21"/>
      <c r="Z1267" s="21"/>
      <c r="AA1267" s="21"/>
      <c r="AB1267" s="21"/>
      <c r="AC1267" s="21"/>
      <c r="AD1267" s="21"/>
      <c r="AE1267" s="21"/>
      <c r="AF1267" s="21"/>
      <c r="AG1267" s="21"/>
      <c r="AH1267" s="21"/>
      <c r="AI1267" s="21"/>
    </row>
    <row r="1268" spans="1:35">
      <c r="A1268" s="41" t="s">
        <v>109</v>
      </c>
      <c r="B1268" s="41">
        <v>2023</v>
      </c>
      <c r="C1268" s="39" t="s">
        <v>642</v>
      </c>
      <c r="D1268" s="44" t="s">
        <v>163</v>
      </c>
      <c r="E1268" s="65" t="s">
        <v>1787</v>
      </c>
      <c r="F1268" s="41" t="s">
        <v>1788</v>
      </c>
      <c r="G1268" s="41" t="s">
        <v>1891</v>
      </c>
      <c r="H1268" s="44" t="s">
        <v>14</v>
      </c>
      <c r="I1268" s="39" t="s">
        <v>473</v>
      </c>
      <c r="J1268" s="39" t="s">
        <v>189</v>
      </c>
      <c r="K1268" s="123" t="s">
        <v>2078</v>
      </c>
      <c r="L1268" s="44" t="s">
        <v>1871</v>
      </c>
      <c r="M1268" s="44" t="s">
        <v>1872</v>
      </c>
      <c r="N1268" s="44" t="s">
        <v>859</v>
      </c>
      <c r="O1268" s="41" t="s">
        <v>1780</v>
      </c>
      <c r="P1268" s="151">
        <v>0</v>
      </c>
      <c r="Q1268" s="151">
        <v>0</v>
      </c>
      <c r="R1268" s="158" t="str">
        <f t="shared" si="46"/>
        <v>N/A</v>
      </c>
      <c r="S1268" s="106" t="str">
        <f t="shared" si="47"/>
        <v>N/A</v>
      </c>
      <c r="T1268" s="160" t="s">
        <v>2092</v>
      </c>
      <c r="U1268" s="21"/>
      <c r="V1268" s="21"/>
      <c r="W1268" s="21"/>
      <c r="X1268" s="21"/>
      <c r="Y1268" s="21"/>
      <c r="Z1268" s="21"/>
      <c r="AA1268" s="21"/>
      <c r="AB1268" s="21"/>
      <c r="AC1268" s="21"/>
      <c r="AD1268" s="21"/>
      <c r="AE1268" s="21"/>
      <c r="AF1268" s="21"/>
      <c r="AG1268" s="21"/>
      <c r="AH1268" s="21"/>
      <c r="AI1268" s="21"/>
    </row>
    <row r="1269" spans="1:35">
      <c r="A1269" s="41" t="s">
        <v>109</v>
      </c>
      <c r="B1269" s="41">
        <v>2023</v>
      </c>
      <c r="C1269" s="39" t="s">
        <v>642</v>
      </c>
      <c r="D1269" s="44" t="s">
        <v>163</v>
      </c>
      <c r="E1269" s="65" t="s">
        <v>1787</v>
      </c>
      <c r="F1269" s="41" t="s">
        <v>1789</v>
      </c>
      <c r="G1269" s="41" t="s">
        <v>297</v>
      </c>
      <c r="H1269" s="44" t="s">
        <v>14</v>
      </c>
      <c r="I1269" s="39" t="s">
        <v>473</v>
      </c>
      <c r="J1269" s="39" t="s">
        <v>189</v>
      </c>
      <c r="K1269" s="123" t="s">
        <v>2078</v>
      </c>
      <c r="L1269" s="44" t="s">
        <v>1871</v>
      </c>
      <c r="M1269" s="44" t="s">
        <v>1872</v>
      </c>
      <c r="N1269" s="44" t="s">
        <v>859</v>
      </c>
      <c r="O1269" s="41" t="s">
        <v>1782</v>
      </c>
      <c r="P1269" s="151">
        <v>0</v>
      </c>
      <c r="Q1269" s="151">
        <v>0</v>
      </c>
      <c r="R1269" s="158" t="str">
        <f t="shared" si="46"/>
        <v>N/A</v>
      </c>
      <c r="S1269" s="106" t="str">
        <f t="shared" si="47"/>
        <v>N/A</v>
      </c>
      <c r="T1269" s="160" t="s">
        <v>2091</v>
      </c>
      <c r="U1269" s="21"/>
      <c r="V1269" s="21"/>
      <c r="W1269" s="21"/>
      <c r="X1269" s="21"/>
      <c r="Y1269" s="21"/>
      <c r="Z1269" s="21"/>
      <c r="AA1269" s="21"/>
      <c r="AB1269" s="21"/>
      <c r="AC1269" s="21"/>
      <c r="AD1269" s="21"/>
      <c r="AE1269" s="21"/>
      <c r="AF1269" s="21"/>
      <c r="AG1269" s="21"/>
      <c r="AH1269" s="21"/>
      <c r="AI1269" s="21"/>
    </row>
    <row r="1270" spans="1:35">
      <c r="A1270" s="41" t="s">
        <v>109</v>
      </c>
      <c r="B1270" s="41">
        <v>2023</v>
      </c>
      <c r="C1270" s="39" t="s">
        <v>642</v>
      </c>
      <c r="D1270" s="44" t="s">
        <v>163</v>
      </c>
      <c r="E1270" s="65" t="s">
        <v>1787</v>
      </c>
      <c r="F1270" s="41" t="s">
        <v>1789</v>
      </c>
      <c r="G1270" s="41" t="s">
        <v>299</v>
      </c>
      <c r="H1270" s="44" t="s">
        <v>14</v>
      </c>
      <c r="I1270" s="39" t="s">
        <v>473</v>
      </c>
      <c r="J1270" s="39" t="s">
        <v>189</v>
      </c>
      <c r="K1270" s="123" t="s">
        <v>2078</v>
      </c>
      <c r="L1270" s="44" t="s">
        <v>1871</v>
      </c>
      <c r="M1270" s="44" t="s">
        <v>1872</v>
      </c>
      <c r="N1270" s="44" t="s">
        <v>859</v>
      </c>
      <c r="O1270" s="41" t="s">
        <v>1782</v>
      </c>
      <c r="P1270" s="151">
        <v>666</v>
      </c>
      <c r="Q1270" s="151">
        <v>38</v>
      </c>
      <c r="R1270" s="158" t="str">
        <f t="shared" si="46"/>
        <v>N/A</v>
      </c>
      <c r="S1270" s="106" t="str">
        <f t="shared" si="47"/>
        <v>N/A</v>
      </c>
      <c r="T1270" s="160"/>
      <c r="U1270" s="21"/>
      <c r="V1270" s="21"/>
      <c r="W1270" s="21"/>
      <c r="X1270" s="21"/>
      <c r="Y1270" s="21"/>
      <c r="Z1270" s="21"/>
      <c r="AA1270" s="21"/>
      <c r="AB1270" s="21"/>
      <c r="AC1270" s="21"/>
      <c r="AD1270" s="21"/>
      <c r="AE1270" s="21"/>
      <c r="AF1270" s="21"/>
      <c r="AG1270" s="21"/>
      <c r="AH1270" s="21"/>
      <c r="AI1270" s="21"/>
    </row>
    <row r="1271" spans="1:35">
      <c r="A1271" s="41" t="s">
        <v>109</v>
      </c>
      <c r="B1271" s="41">
        <v>2023</v>
      </c>
      <c r="C1271" s="39" t="s">
        <v>642</v>
      </c>
      <c r="D1271" s="44" t="s">
        <v>163</v>
      </c>
      <c r="E1271" s="65" t="s">
        <v>1787</v>
      </c>
      <c r="F1271" s="41" t="s">
        <v>1789</v>
      </c>
      <c r="G1271" s="41" t="s">
        <v>301</v>
      </c>
      <c r="H1271" s="44" t="s">
        <v>14</v>
      </c>
      <c r="I1271" s="39" t="s">
        <v>473</v>
      </c>
      <c r="J1271" s="39" t="s">
        <v>189</v>
      </c>
      <c r="K1271" s="123" t="s">
        <v>2078</v>
      </c>
      <c r="L1271" s="44" t="s">
        <v>1871</v>
      </c>
      <c r="M1271" s="44" t="s">
        <v>1872</v>
      </c>
      <c r="N1271" s="44" t="s">
        <v>859</v>
      </c>
      <c r="O1271" s="41" t="s">
        <v>1782</v>
      </c>
      <c r="P1271" s="151">
        <v>142</v>
      </c>
      <c r="Q1271" s="151">
        <v>1</v>
      </c>
      <c r="R1271" s="158" t="str">
        <f t="shared" si="46"/>
        <v>N/A</v>
      </c>
      <c r="S1271" s="106" t="str">
        <f t="shared" si="47"/>
        <v>N/A</v>
      </c>
      <c r="T1271" s="160"/>
      <c r="U1271" s="21"/>
      <c r="V1271" s="21"/>
      <c r="W1271" s="21"/>
      <c r="X1271" s="21"/>
      <c r="Y1271" s="21"/>
      <c r="Z1271" s="21"/>
      <c r="AA1271" s="21"/>
      <c r="AB1271" s="21"/>
      <c r="AC1271" s="21"/>
      <c r="AD1271" s="21"/>
      <c r="AE1271" s="21"/>
      <c r="AF1271" s="21"/>
      <c r="AG1271" s="21"/>
      <c r="AH1271" s="21"/>
      <c r="AI1271" s="21"/>
    </row>
    <row r="1272" spans="1:35">
      <c r="A1272" s="41" t="s">
        <v>109</v>
      </c>
      <c r="B1272" s="41">
        <v>2023</v>
      </c>
      <c r="C1272" s="39" t="s">
        <v>642</v>
      </c>
      <c r="D1272" s="44" t="s">
        <v>163</v>
      </c>
      <c r="E1272" s="65" t="s">
        <v>1787</v>
      </c>
      <c r="F1272" s="41" t="s">
        <v>1789</v>
      </c>
      <c r="G1272" s="41" t="s">
        <v>1874</v>
      </c>
      <c r="H1272" s="44" t="s">
        <v>859</v>
      </c>
      <c r="I1272" s="39" t="s">
        <v>473</v>
      </c>
      <c r="J1272" s="39" t="s">
        <v>189</v>
      </c>
      <c r="K1272" s="123" t="s">
        <v>2078</v>
      </c>
      <c r="L1272" s="44" t="s">
        <v>1871</v>
      </c>
      <c r="M1272" s="44">
        <v>0</v>
      </c>
      <c r="N1272" s="44" t="s">
        <v>859</v>
      </c>
      <c r="O1272" s="41" t="s">
        <v>1782</v>
      </c>
      <c r="P1272" s="151">
        <v>7</v>
      </c>
      <c r="Q1272" s="151">
        <v>7</v>
      </c>
      <c r="R1272" s="158" t="e">
        <f t="shared" si="46"/>
        <v>#DIV/0!</v>
      </c>
      <c r="S1272" s="106" t="e">
        <f t="shared" si="47"/>
        <v>#DIV/0!</v>
      </c>
      <c r="T1272" s="160" t="s">
        <v>2080</v>
      </c>
      <c r="U1272" s="21"/>
      <c r="V1272" s="21"/>
      <c r="W1272" s="21"/>
      <c r="X1272" s="21"/>
      <c r="Y1272" s="21"/>
      <c r="Z1272" s="21"/>
      <c r="AA1272" s="21"/>
      <c r="AB1272" s="21"/>
      <c r="AC1272" s="21"/>
      <c r="AD1272" s="21"/>
      <c r="AE1272" s="21"/>
      <c r="AF1272" s="21"/>
      <c r="AG1272" s="21"/>
      <c r="AH1272" s="21"/>
      <c r="AI1272" s="21"/>
    </row>
    <row r="1273" spans="1:35">
      <c r="A1273" s="41" t="s">
        <v>109</v>
      </c>
      <c r="B1273" s="41">
        <v>2023</v>
      </c>
      <c r="C1273" s="39" t="s">
        <v>642</v>
      </c>
      <c r="D1273" s="44" t="s">
        <v>163</v>
      </c>
      <c r="E1273" s="65" t="s">
        <v>1787</v>
      </c>
      <c r="F1273" s="41" t="s">
        <v>1789</v>
      </c>
      <c r="G1273" s="41" t="s">
        <v>1891</v>
      </c>
      <c r="H1273" s="44" t="s">
        <v>859</v>
      </c>
      <c r="I1273" s="39" t="s">
        <v>473</v>
      </c>
      <c r="J1273" s="39" t="s">
        <v>189</v>
      </c>
      <c r="K1273" s="123" t="s">
        <v>2078</v>
      </c>
      <c r="L1273" s="44" t="s">
        <v>1871</v>
      </c>
      <c r="M1273" s="44">
        <v>0</v>
      </c>
      <c r="N1273" s="44" t="s">
        <v>859</v>
      </c>
      <c r="O1273" s="41" t="s">
        <v>1782</v>
      </c>
      <c r="P1273" s="151">
        <v>0</v>
      </c>
      <c r="Q1273" s="151">
        <v>0</v>
      </c>
      <c r="R1273" s="158" t="e">
        <f t="shared" si="46"/>
        <v>#DIV/0!</v>
      </c>
      <c r="S1273" s="106" t="e">
        <f t="shared" si="47"/>
        <v>#DIV/0!</v>
      </c>
      <c r="T1273" s="160"/>
      <c r="U1273" s="21"/>
      <c r="V1273" s="21"/>
      <c r="W1273" s="21"/>
      <c r="X1273" s="21"/>
      <c r="Y1273" s="21"/>
      <c r="Z1273" s="21"/>
      <c r="AA1273" s="21"/>
      <c r="AB1273" s="21"/>
      <c r="AC1273" s="21"/>
      <c r="AD1273" s="21"/>
      <c r="AE1273" s="21"/>
      <c r="AF1273" s="21"/>
      <c r="AG1273" s="21"/>
      <c r="AH1273" s="21"/>
      <c r="AI1273" s="21"/>
    </row>
    <row r="1274" spans="1:35">
      <c r="A1274" s="41" t="s">
        <v>109</v>
      </c>
      <c r="B1274" s="41">
        <v>2023</v>
      </c>
      <c r="C1274" s="39" t="s">
        <v>642</v>
      </c>
      <c r="D1274" s="44" t="s">
        <v>163</v>
      </c>
      <c r="E1274" s="65" t="s">
        <v>1787</v>
      </c>
      <c r="F1274" s="41" t="s">
        <v>1788</v>
      </c>
      <c r="G1274" s="41" t="s">
        <v>297</v>
      </c>
      <c r="H1274" s="44" t="s">
        <v>14</v>
      </c>
      <c r="I1274" s="39" t="s">
        <v>475</v>
      </c>
      <c r="J1274" s="39" t="s">
        <v>189</v>
      </c>
      <c r="K1274" s="123" t="s">
        <v>2082</v>
      </c>
      <c r="L1274" s="44" t="s">
        <v>1871</v>
      </c>
      <c r="M1274" s="44" t="s">
        <v>1872</v>
      </c>
      <c r="N1274" s="44" t="s">
        <v>859</v>
      </c>
      <c r="O1274" s="41" t="s">
        <v>1780</v>
      </c>
      <c r="P1274" s="151">
        <v>0</v>
      </c>
      <c r="Q1274" s="151">
        <v>0</v>
      </c>
      <c r="R1274" s="158" t="str">
        <f t="shared" si="46"/>
        <v>N/A</v>
      </c>
      <c r="S1274" s="106" t="str">
        <f t="shared" si="47"/>
        <v>N/A</v>
      </c>
      <c r="T1274" s="160" t="s">
        <v>2093</v>
      </c>
      <c r="U1274" s="21"/>
      <c r="V1274" s="21"/>
      <c r="W1274" s="21"/>
      <c r="X1274" s="21"/>
      <c r="Y1274" s="21"/>
      <c r="Z1274" s="21"/>
      <c r="AA1274" s="21"/>
      <c r="AB1274" s="21"/>
      <c r="AC1274" s="21"/>
      <c r="AD1274" s="21"/>
      <c r="AE1274" s="21"/>
      <c r="AF1274" s="21"/>
      <c r="AG1274" s="21"/>
      <c r="AH1274" s="21"/>
      <c r="AI1274" s="21"/>
    </row>
    <row r="1275" spans="1:35">
      <c r="A1275" s="41" t="s">
        <v>109</v>
      </c>
      <c r="B1275" s="41">
        <v>2023</v>
      </c>
      <c r="C1275" s="39" t="s">
        <v>642</v>
      </c>
      <c r="D1275" s="44" t="s">
        <v>163</v>
      </c>
      <c r="E1275" s="65" t="s">
        <v>1787</v>
      </c>
      <c r="F1275" s="41" t="s">
        <v>1788</v>
      </c>
      <c r="G1275" s="41" t="s">
        <v>299</v>
      </c>
      <c r="H1275" s="44" t="s">
        <v>14</v>
      </c>
      <c r="I1275" s="39" t="s">
        <v>475</v>
      </c>
      <c r="J1275" s="39" t="s">
        <v>189</v>
      </c>
      <c r="K1275" s="123" t="s">
        <v>2082</v>
      </c>
      <c r="L1275" s="44" t="s">
        <v>1871</v>
      </c>
      <c r="M1275" s="44" t="s">
        <v>1872</v>
      </c>
      <c r="N1275" s="44" t="s">
        <v>859</v>
      </c>
      <c r="O1275" s="41" t="s">
        <v>1780</v>
      </c>
      <c r="P1275" s="151">
        <v>328</v>
      </c>
      <c r="Q1275" s="151">
        <v>20</v>
      </c>
      <c r="R1275" s="158" t="str">
        <f t="shared" si="46"/>
        <v>N/A</v>
      </c>
      <c r="S1275" s="106" t="str">
        <f t="shared" si="47"/>
        <v>N/A</v>
      </c>
      <c r="T1275" s="160"/>
      <c r="U1275" s="21"/>
      <c r="V1275" s="21"/>
      <c r="W1275" s="21"/>
      <c r="X1275" s="21"/>
      <c r="Y1275" s="21"/>
      <c r="Z1275" s="21"/>
      <c r="AA1275" s="21"/>
      <c r="AB1275" s="21"/>
      <c r="AC1275" s="21"/>
      <c r="AD1275" s="21"/>
      <c r="AE1275" s="21"/>
      <c r="AF1275" s="21"/>
      <c r="AG1275" s="21"/>
      <c r="AH1275" s="21"/>
      <c r="AI1275" s="21"/>
    </row>
    <row r="1276" spans="1:35">
      <c r="A1276" s="41" t="s">
        <v>109</v>
      </c>
      <c r="B1276" s="41">
        <v>2023</v>
      </c>
      <c r="C1276" s="39" t="s">
        <v>642</v>
      </c>
      <c r="D1276" s="44" t="s">
        <v>163</v>
      </c>
      <c r="E1276" s="65" t="s">
        <v>1787</v>
      </c>
      <c r="F1276" s="41" t="s">
        <v>1788</v>
      </c>
      <c r="G1276" s="41" t="s">
        <v>301</v>
      </c>
      <c r="H1276" s="44" t="s">
        <v>14</v>
      </c>
      <c r="I1276" s="39" t="s">
        <v>475</v>
      </c>
      <c r="J1276" s="39" t="s">
        <v>189</v>
      </c>
      <c r="K1276" s="123" t="s">
        <v>2082</v>
      </c>
      <c r="L1276" s="44" t="s">
        <v>1871</v>
      </c>
      <c r="M1276" s="44" t="s">
        <v>1872</v>
      </c>
      <c r="N1276" s="44" t="s">
        <v>859</v>
      </c>
      <c r="O1276" s="41" t="s">
        <v>1780</v>
      </c>
      <c r="P1276" s="151">
        <v>0</v>
      </c>
      <c r="Q1276" s="151">
        <v>0</v>
      </c>
      <c r="R1276" s="158" t="str">
        <f t="shared" si="46"/>
        <v>N/A</v>
      </c>
      <c r="S1276" s="106" t="str">
        <f t="shared" si="47"/>
        <v>N/A</v>
      </c>
      <c r="T1276" s="160" t="s">
        <v>2094</v>
      </c>
      <c r="U1276" s="21"/>
      <c r="V1276" s="21"/>
      <c r="W1276" s="21"/>
      <c r="X1276" s="21"/>
      <c r="Y1276" s="21"/>
      <c r="Z1276" s="21"/>
      <c r="AA1276" s="21"/>
      <c r="AB1276" s="21"/>
      <c r="AC1276" s="21"/>
      <c r="AD1276" s="21"/>
      <c r="AE1276" s="21"/>
      <c r="AF1276" s="21"/>
      <c r="AG1276" s="21"/>
      <c r="AH1276" s="21"/>
      <c r="AI1276" s="21"/>
    </row>
    <row r="1277" spans="1:35">
      <c r="A1277" s="41" t="s">
        <v>109</v>
      </c>
      <c r="B1277" s="41">
        <v>2023</v>
      </c>
      <c r="C1277" s="39" t="s">
        <v>642</v>
      </c>
      <c r="D1277" s="44" t="s">
        <v>163</v>
      </c>
      <c r="E1277" s="65" t="s">
        <v>1787</v>
      </c>
      <c r="F1277" s="41" t="s">
        <v>1788</v>
      </c>
      <c r="G1277" s="41" t="s">
        <v>1874</v>
      </c>
      <c r="H1277" s="44" t="s">
        <v>14</v>
      </c>
      <c r="I1277" s="39" t="s">
        <v>475</v>
      </c>
      <c r="J1277" s="39" t="s">
        <v>189</v>
      </c>
      <c r="K1277" s="123" t="s">
        <v>2082</v>
      </c>
      <c r="L1277" s="44" t="s">
        <v>1871</v>
      </c>
      <c r="M1277" s="44" t="s">
        <v>1872</v>
      </c>
      <c r="N1277" s="44" t="s">
        <v>859</v>
      </c>
      <c r="O1277" s="41" t="s">
        <v>1780</v>
      </c>
      <c r="P1277" s="151">
        <v>0</v>
      </c>
      <c r="Q1277" s="151">
        <v>0</v>
      </c>
      <c r="R1277" s="158" t="str">
        <f t="shared" si="46"/>
        <v>N/A</v>
      </c>
      <c r="S1277" s="106" t="str">
        <f t="shared" si="47"/>
        <v>N/A</v>
      </c>
      <c r="T1277" s="160" t="s">
        <v>2094</v>
      </c>
      <c r="U1277" s="21"/>
      <c r="V1277" s="21"/>
      <c r="W1277" s="21"/>
      <c r="X1277" s="21"/>
      <c r="Y1277" s="21"/>
      <c r="Z1277" s="21"/>
      <c r="AA1277" s="21"/>
      <c r="AB1277" s="21"/>
      <c r="AC1277" s="21"/>
      <c r="AD1277" s="21"/>
      <c r="AE1277" s="21"/>
      <c r="AF1277" s="21"/>
      <c r="AG1277" s="21"/>
      <c r="AH1277" s="21"/>
      <c r="AI1277" s="21"/>
    </row>
    <row r="1278" spans="1:35">
      <c r="A1278" s="41" t="s">
        <v>109</v>
      </c>
      <c r="B1278" s="41">
        <v>2023</v>
      </c>
      <c r="C1278" s="39" t="s">
        <v>642</v>
      </c>
      <c r="D1278" s="44" t="s">
        <v>163</v>
      </c>
      <c r="E1278" s="65" t="s">
        <v>1787</v>
      </c>
      <c r="F1278" s="41" t="s">
        <v>1788</v>
      </c>
      <c r="G1278" s="41" t="s">
        <v>1891</v>
      </c>
      <c r="H1278" s="44" t="s">
        <v>14</v>
      </c>
      <c r="I1278" s="39" t="s">
        <v>475</v>
      </c>
      <c r="J1278" s="39" t="s">
        <v>189</v>
      </c>
      <c r="K1278" s="123" t="s">
        <v>2082</v>
      </c>
      <c r="L1278" s="44" t="s">
        <v>1871</v>
      </c>
      <c r="M1278" s="44" t="s">
        <v>1872</v>
      </c>
      <c r="N1278" s="44" t="s">
        <v>859</v>
      </c>
      <c r="O1278" s="41" t="s">
        <v>1780</v>
      </c>
      <c r="P1278" s="151">
        <v>0</v>
      </c>
      <c r="Q1278" s="151">
        <v>0</v>
      </c>
      <c r="R1278" s="158" t="str">
        <f t="shared" si="46"/>
        <v>N/A</v>
      </c>
      <c r="S1278" s="106" t="str">
        <f t="shared" si="47"/>
        <v>N/A</v>
      </c>
      <c r="T1278" s="160" t="s">
        <v>2092</v>
      </c>
      <c r="U1278" s="21"/>
      <c r="V1278" s="21"/>
      <c r="W1278" s="21"/>
      <c r="X1278" s="21"/>
      <c r="Y1278" s="21"/>
      <c r="Z1278" s="21"/>
      <c r="AA1278" s="21"/>
      <c r="AB1278" s="21"/>
      <c r="AC1278" s="21"/>
      <c r="AD1278" s="21"/>
      <c r="AE1278" s="21"/>
      <c r="AF1278" s="21"/>
      <c r="AG1278" s="21"/>
      <c r="AH1278" s="21"/>
      <c r="AI1278" s="21"/>
    </row>
    <row r="1279" spans="1:35">
      <c r="A1279" s="41" t="s">
        <v>109</v>
      </c>
      <c r="B1279" s="41">
        <v>2023</v>
      </c>
      <c r="C1279" s="39" t="s">
        <v>642</v>
      </c>
      <c r="D1279" s="44" t="s">
        <v>163</v>
      </c>
      <c r="E1279" s="65" t="s">
        <v>1787</v>
      </c>
      <c r="F1279" s="41" t="s">
        <v>1789</v>
      </c>
      <c r="G1279" s="41" t="s">
        <v>297</v>
      </c>
      <c r="H1279" s="44" t="s">
        <v>14</v>
      </c>
      <c r="I1279" s="39" t="s">
        <v>475</v>
      </c>
      <c r="J1279" s="39" t="s">
        <v>189</v>
      </c>
      <c r="K1279" s="123" t="s">
        <v>2082</v>
      </c>
      <c r="L1279" s="44" t="s">
        <v>1871</v>
      </c>
      <c r="M1279" s="44" t="s">
        <v>1872</v>
      </c>
      <c r="N1279" s="44" t="s">
        <v>859</v>
      </c>
      <c r="O1279" s="41" t="s">
        <v>1782</v>
      </c>
      <c r="P1279" s="151">
        <v>0</v>
      </c>
      <c r="Q1279" s="151">
        <v>0</v>
      </c>
      <c r="R1279" s="158" t="str">
        <f t="shared" si="46"/>
        <v>N/A</v>
      </c>
      <c r="S1279" s="106" t="str">
        <f t="shared" si="47"/>
        <v>N/A</v>
      </c>
      <c r="T1279" s="160" t="s">
        <v>2094</v>
      </c>
      <c r="U1279" s="21"/>
      <c r="V1279" s="21"/>
      <c r="W1279" s="21"/>
      <c r="X1279" s="21"/>
      <c r="Y1279" s="21"/>
      <c r="Z1279" s="21"/>
      <c r="AA1279" s="21"/>
      <c r="AB1279" s="21"/>
      <c r="AC1279" s="21"/>
      <c r="AD1279" s="21"/>
      <c r="AE1279" s="21"/>
      <c r="AF1279" s="21"/>
      <c r="AG1279" s="21"/>
      <c r="AH1279" s="21"/>
      <c r="AI1279" s="21"/>
    </row>
    <row r="1280" spans="1:35">
      <c r="A1280" s="41" t="s">
        <v>109</v>
      </c>
      <c r="B1280" s="41">
        <v>2023</v>
      </c>
      <c r="C1280" s="39" t="s">
        <v>642</v>
      </c>
      <c r="D1280" s="44" t="s">
        <v>163</v>
      </c>
      <c r="E1280" s="65" t="s">
        <v>1787</v>
      </c>
      <c r="F1280" s="41" t="s">
        <v>1789</v>
      </c>
      <c r="G1280" s="41" t="s">
        <v>299</v>
      </c>
      <c r="H1280" s="44" t="s">
        <v>14</v>
      </c>
      <c r="I1280" s="39" t="s">
        <v>475</v>
      </c>
      <c r="J1280" s="39" t="s">
        <v>189</v>
      </c>
      <c r="K1280" s="123" t="s">
        <v>2082</v>
      </c>
      <c r="L1280" s="44" t="s">
        <v>1871</v>
      </c>
      <c r="M1280" s="44" t="s">
        <v>1872</v>
      </c>
      <c r="N1280" s="44" t="s">
        <v>859</v>
      </c>
      <c r="O1280" s="41" t="s">
        <v>1782</v>
      </c>
      <c r="P1280" s="151">
        <v>0</v>
      </c>
      <c r="Q1280" s="151">
        <v>0</v>
      </c>
      <c r="R1280" s="158" t="str">
        <f t="shared" si="46"/>
        <v>N/A</v>
      </c>
      <c r="S1280" s="106" t="str">
        <f t="shared" si="47"/>
        <v>N/A</v>
      </c>
      <c r="T1280" s="160" t="s">
        <v>2095</v>
      </c>
      <c r="U1280" s="21"/>
      <c r="V1280" s="21"/>
      <c r="W1280" s="21"/>
      <c r="X1280" s="21"/>
      <c r="Y1280" s="21"/>
      <c r="Z1280" s="21"/>
      <c r="AA1280" s="21"/>
      <c r="AB1280" s="21"/>
      <c r="AC1280" s="21"/>
      <c r="AD1280" s="21"/>
      <c r="AE1280" s="21"/>
      <c r="AF1280" s="21"/>
      <c r="AG1280" s="21"/>
      <c r="AH1280" s="21"/>
      <c r="AI1280" s="21"/>
    </row>
    <row r="1281" spans="1:35">
      <c r="A1281" s="41" t="s">
        <v>109</v>
      </c>
      <c r="B1281" s="41">
        <v>2023</v>
      </c>
      <c r="C1281" s="39" t="s">
        <v>642</v>
      </c>
      <c r="D1281" s="44" t="s">
        <v>163</v>
      </c>
      <c r="E1281" s="65" t="s">
        <v>1787</v>
      </c>
      <c r="F1281" s="41" t="s">
        <v>1789</v>
      </c>
      <c r="G1281" s="41" t="s">
        <v>301</v>
      </c>
      <c r="H1281" s="44" t="s">
        <v>14</v>
      </c>
      <c r="I1281" s="39" t="s">
        <v>475</v>
      </c>
      <c r="J1281" s="39" t="s">
        <v>189</v>
      </c>
      <c r="K1281" s="123" t="s">
        <v>2082</v>
      </c>
      <c r="L1281" s="44" t="s">
        <v>1871</v>
      </c>
      <c r="M1281" s="44" t="s">
        <v>1872</v>
      </c>
      <c r="N1281" s="44" t="s">
        <v>859</v>
      </c>
      <c r="O1281" s="41" t="s">
        <v>1782</v>
      </c>
      <c r="P1281" s="151">
        <v>0</v>
      </c>
      <c r="Q1281" s="151">
        <v>0</v>
      </c>
      <c r="R1281" s="158" t="str">
        <f t="shared" si="46"/>
        <v>N/A</v>
      </c>
      <c r="S1281" s="106" t="str">
        <f t="shared" si="47"/>
        <v>N/A</v>
      </c>
      <c r="T1281" s="160" t="s">
        <v>2094</v>
      </c>
      <c r="U1281" s="21"/>
      <c r="V1281" s="21"/>
      <c r="W1281" s="21"/>
      <c r="X1281" s="21"/>
      <c r="Y1281" s="21"/>
      <c r="Z1281" s="21"/>
      <c r="AA1281" s="21"/>
      <c r="AB1281" s="21"/>
      <c r="AC1281" s="21"/>
      <c r="AD1281" s="21"/>
      <c r="AE1281" s="21"/>
      <c r="AF1281" s="21"/>
      <c r="AG1281" s="21"/>
      <c r="AH1281" s="21"/>
      <c r="AI1281" s="21"/>
    </row>
    <row r="1282" spans="1:35">
      <c r="A1282" s="41" t="s">
        <v>109</v>
      </c>
      <c r="B1282" s="41">
        <v>2023</v>
      </c>
      <c r="C1282" s="39" t="s">
        <v>642</v>
      </c>
      <c r="D1282" s="44" t="s">
        <v>163</v>
      </c>
      <c r="E1282" s="65" t="s">
        <v>1787</v>
      </c>
      <c r="F1282" s="41" t="s">
        <v>1789</v>
      </c>
      <c r="G1282" s="41" t="s">
        <v>1874</v>
      </c>
      <c r="H1282" s="44" t="s">
        <v>859</v>
      </c>
      <c r="I1282" s="39" t="s">
        <v>475</v>
      </c>
      <c r="J1282" s="39" t="s">
        <v>189</v>
      </c>
      <c r="K1282" s="123" t="s">
        <v>2082</v>
      </c>
      <c r="L1282" s="44" t="s">
        <v>1871</v>
      </c>
      <c r="M1282" s="44">
        <v>0</v>
      </c>
      <c r="N1282" s="44" t="s">
        <v>859</v>
      </c>
      <c r="O1282" s="41" t="s">
        <v>1782</v>
      </c>
      <c r="P1282" s="151">
        <v>0</v>
      </c>
      <c r="Q1282" s="151">
        <v>0</v>
      </c>
      <c r="R1282" s="158" t="e">
        <f t="shared" si="46"/>
        <v>#DIV/0!</v>
      </c>
      <c r="S1282" s="106" t="e">
        <f t="shared" si="47"/>
        <v>#DIV/0!</v>
      </c>
      <c r="T1282" s="160"/>
      <c r="U1282" s="21"/>
      <c r="V1282" s="21"/>
      <c r="W1282" s="21"/>
      <c r="X1282" s="21"/>
      <c r="Y1282" s="21"/>
      <c r="Z1282" s="21"/>
      <c r="AA1282" s="21"/>
      <c r="AB1282" s="21"/>
      <c r="AC1282" s="21"/>
      <c r="AD1282" s="21"/>
      <c r="AE1282" s="21"/>
      <c r="AF1282" s="21"/>
      <c r="AG1282" s="21"/>
      <c r="AH1282" s="21"/>
      <c r="AI1282" s="21"/>
    </row>
    <row r="1283" spans="1:35">
      <c r="A1283" s="41" t="s">
        <v>109</v>
      </c>
      <c r="B1283" s="41">
        <v>2023</v>
      </c>
      <c r="C1283" s="39" t="s">
        <v>642</v>
      </c>
      <c r="D1283" s="44" t="s">
        <v>163</v>
      </c>
      <c r="E1283" s="65" t="s">
        <v>1787</v>
      </c>
      <c r="F1283" s="41" t="s">
        <v>1789</v>
      </c>
      <c r="G1283" s="41" t="s">
        <v>1891</v>
      </c>
      <c r="H1283" s="44" t="s">
        <v>859</v>
      </c>
      <c r="I1283" s="39" t="s">
        <v>475</v>
      </c>
      <c r="J1283" s="39" t="s">
        <v>189</v>
      </c>
      <c r="K1283" s="123" t="s">
        <v>2082</v>
      </c>
      <c r="L1283" s="44" t="s">
        <v>1871</v>
      </c>
      <c r="M1283" s="44">
        <v>0</v>
      </c>
      <c r="N1283" s="44" t="s">
        <v>859</v>
      </c>
      <c r="O1283" s="41" t="s">
        <v>1782</v>
      </c>
      <c r="P1283" s="151">
        <v>0</v>
      </c>
      <c r="Q1283" s="151">
        <v>0</v>
      </c>
      <c r="R1283" s="158" t="e">
        <f t="shared" si="46"/>
        <v>#DIV/0!</v>
      </c>
      <c r="S1283" s="106" t="e">
        <f t="shared" si="47"/>
        <v>#DIV/0!</v>
      </c>
      <c r="T1283" s="160"/>
      <c r="U1283" s="21"/>
      <c r="V1283" s="21"/>
      <c r="W1283" s="21"/>
      <c r="X1283" s="21"/>
      <c r="Y1283" s="21"/>
      <c r="Z1283" s="21"/>
      <c r="AA1283" s="21"/>
      <c r="AB1283" s="21"/>
      <c r="AC1283" s="21"/>
      <c r="AD1283" s="21"/>
      <c r="AE1283" s="21"/>
      <c r="AF1283" s="21"/>
      <c r="AG1283" s="21"/>
      <c r="AH1283" s="21"/>
      <c r="AI1283" s="21"/>
    </row>
    <row r="1284" spans="1:35">
      <c r="A1284" s="41" t="s">
        <v>109</v>
      </c>
      <c r="B1284" s="41">
        <v>2023</v>
      </c>
      <c r="C1284" s="39" t="s">
        <v>642</v>
      </c>
      <c r="D1284" s="44" t="s">
        <v>167</v>
      </c>
      <c r="E1284" s="65" t="s">
        <v>1764</v>
      </c>
      <c r="F1284" s="41" t="s">
        <v>1345</v>
      </c>
      <c r="G1284" s="41" t="s">
        <v>299</v>
      </c>
      <c r="H1284" s="44" t="s">
        <v>14</v>
      </c>
      <c r="I1284" s="39" t="s">
        <v>473</v>
      </c>
      <c r="J1284" s="39" t="s">
        <v>189</v>
      </c>
      <c r="K1284" s="123" t="s">
        <v>2078</v>
      </c>
      <c r="L1284" s="44" t="s">
        <v>1871</v>
      </c>
      <c r="M1284" s="44" t="s">
        <v>1872</v>
      </c>
      <c r="N1284" s="44" t="s">
        <v>859</v>
      </c>
      <c r="O1284" s="41"/>
      <c r="P1284" s="151">
        <v>249</v>
      </c>
      <c r="Q1284" s="151">
        <v>1</v>
      </c>
      <c r="R1284" s="158" t="str">
        <f t="shared" si="46"/>
        <v>N/A</v>
      </c>
      <c r="S1284" s="106" t="str">
        <f t="shared" si="47"/>
        <v>N/A</v>
      </c>
      <c r="T1284" s="160"/>
      <c r="U1284" s="21"/>
      <c r="V1284" s="21"/>
      <c r="W1284" s="21"/>
      <c r="X1284" s="21"/>
      <c r="Y1284" s="21"/>
      <c r="Z1284" s="21"/>
      <c r="AA1284" s="21"/>
      <c r="AB1284" s="21"/>
      <c r="AC1284" s="21"/>
      <c r="AD1284" s="21"/>
      <c r="AE1284" s="21"/>
      <c r="AF1284" s="21"/>
      <c r="AG1284" s="21"/>
      <c r="AH1284" s="21"/>
      <c r="AI1284" s="21"/>
    </row>
    <row r="1285" spans="1:35">
      <c r="A1285" s="41" t="s">
        <v>109</v>
      </c>
      <c r="B1285" s="41">
        <v>2023</v>
      </c>
      <c r="C1285" s="39" t="s">
        <v>642</v>
      </c>
      <c r="D1285" s="44" t="s">
        <v>167</v>
      </c>
      <c r="E1285" s="65" t="s">
        <v>1764</v>
      </c>
      <c r="F1285" s="41" t="s">
        <v>1345</v>
      </c>
      <c r="G1285" s="41" t="s">
        <v>301</v>
      </c>
      <c r="H1285" s="44" t="s">
        <v>14</v>
      </c>
      <c r="I1285" s="39" t="s">
        <v>473</v>
      </c>
      <c r="J1285" s="39" t="s">
        <v>189</v>
      </c>
      <c r="K1285" s="123" t="s">
        <v>2078</v>
      </c>
      <c r="L1285" s="44" t="s">
        <v>1871</v>
      </c>
      <c r="M1285" s="44" t="s">
        <v>1872</v>
      </c>
      <c r="N1285" s="44" t="s">
        <v>859</v>
      </c>
      <c r="O1285" s="41"/>
      <c r="P1285" s="151">
        <v>249</v>
      </c>
      <c r="Q1285" s="151">
        <v>1</v>
      </c>
      <c r="R1285" s="158" t="str">
        <f t="shared" si="46"/>
        <v>N/A</v>
      </c>
      <c r="S1285" s="106" t="str">
        <f t="shared" si="47"/>
        <v>N/A</v>
      </c>
      <c r="T1285" s="160"/>
      <c r="U1285" s="21"/>
      <c r="V1285" s="21"/>
      <c r="W1285" s="21"/>
      <c r="X1285" s="21"/>
      <c r="Y1285" s="21"/>
      <c r="Z1285" s="21"/>
      <c r="AA1285" s="21"/>
      <c r="AB1285" s="21"/>
      <c r="AC1285" s="21"/>
      <c r="AD1285" s="21"/>
      <c r="AE1285" s="21"/>
      <c r="AF1285" s="21"/>
      <c r="AG1285" s="21"/>
      <c r="AH1285" s="21"/>
      <c r="AI1285" s="21"/>
    </row>
    <row r="1286" spans="1:35">
      <c r="A1286" s="41" t="s">
        <v>109</v>
      </c>
      <c r="B1286" s="41">
        <v>2023</v>
      </c>
      <c r="C1286" s="39" t="s">
        <v>642</v>
      </c>
      <c r="D1286" s="44" t="s">
        <v>167</v>
      </c>
      <c r="E1286" s="65" t="s">
        <v>1787</v>
      </c>
      <c r="F1286" s="41" t="s">
        <v>1345</v>
      </c>
      <c r="G1286" s="41" t="s">
        <v>297</v>
      </c>
      <c r="H1286" s="44" t="s">
        <v>14</v>
      </c>
      <c r="I1286" s="39" t="s">
        <v>473</v>
      </c>
      <c r="J1286" s="39" t="s">
        <v>189</v>
      </c>
      <c r="K1286" s="123" t="s">
        <v>2078</v>
      </c>
      <c r="L1286" s="44" t="s">
        <v>1871</v>
      </c>
      <c r="M1286" s="44" t="s">
        <v>1872</v>
      </c>
      <c r="N1286" s="44" t="s">
        <v>859</v>
      </c>
      <c r="O1286" s="41"/>
      <c r="P1286" s="151">
        <v>0</v>
      </c>
      <c r="Q1286" s="151">
        <v>0</v>
      </c>
      <c r="R1286" s="158" t="str">
        <f t="shared" si="46"/>
        <v>N/A</v>
      </c>
      <c r="S1286" s="106" t="str">
        <f t="shared" si="47"/>
        <v>N/A</v>
      </c>
      <c r="T1286" s="160" t="s">
        <v>2096</v>
      </c>
      <c r="U1286" s="21"/>
      <c r="V1286" s="21"/>
      <c r="W1286" s="21"/>
      <c r="X1286" s="21"/>
      <c r="Y1286" s="21"/>
      <c r="Z1286" s="21"/>
      <c r="AA1286" s="21"/>
      <c r="AB1286" s="21"/>
      <c r="AC1286" s="21"/>
      <c r="AD1286" s="21"/>
      <c r="AE1286" s="21"/>
      <c r="AF1286" s="21"/>
      <c r="AG1286" s="21"/>
      <c r="AH1286" s="21"/>
      <c r="AI1286" s="21"/>
    </row>
    <row r="1287" spans="1:35">
      <c r="A1287" s="41" t="s">
        <v>109</v>
      </c>
      <c r="B1287" s="41">
        <v>2023</v>
      </c>
      <c r="C1287" s="39" t="s">
        <v>642</v>
      </c>
      <c r="D1287" s="44" t="s">
        <v>167</v>
      </c>
      <c r="E1287" s="65" t="s">
        <v>1787</v>
      </c>
      <c r="F1287" s="41" t="s">
        <v>1345</v>
      </c>
      <c r="G1287" s="41" t="s">
        <v>299</v>
      </c>
      <c r="H1287" s="44" t="s">
        <v>14</v>
      </c>
      <c r="I1287" s="39" t="s">
        <v>473</v>
      </c>
      <c r="J1287" s="39" t="s">
        <v>189</v>
      </c>
      <c r="K1287" s="123" t="s">
        <v>2078</v>
      </c>
      <c r="L1287" s="44" t="s">
        <v>1871</v>
      </c>
      <c r="M1287" s="44" t="s">
        <v>1872</v>
      </c>
      <c r="N1287" s="44" t="s">
        <v>859</v>
      </c>
      <c r="O1287" s="41"/>
      <c r="P1287" s="151">
        <v>102</v>
      </c>
      <c r="Q1287" s="151">
        <v>1</v>
      </c>
      <c r="R1287" s="158" t="str">
        <f t="shared" si="46"/>
        <v>N/A</v>
      </c>
      <c r="S1287" s="106" t="str">
        <f t="shared" si="47"/>
        <v>N/A</v>
      </c>
      <c r="T1287" s="160"/>
      <c r="U1287" s="21"/>
      <c r="V1287" s="21"/>
      <c r="W1287" s="21"/>
      <c r="X1287" s="21"/>
      <c r="Y1287" s="21"/>
      <c r="Z1287" s="21"/>
      <c r="AA1287" s="21"/>
      <c r="AB1287" s="21"/>
      <c r="AC1287" s="21"/>
      <c r="AD1287" s="21"/>
      <c r="AE1287" s="21"/>
      <c r="AF1287" s="21"/>
      <c r="AG1287" s="21"/>
      <c r="AH1287" s="21"/>
      <c r="AI1287" s="21"/>
    </row>
    <row r="1288" spans="1:35">
      <c r="A1288" s="41" t="s">
        <v>109</v>
      </c>
      <c r="B1288" s="41">
        <v>2023</v>
      </c>
      <c r="C1288" s="39" t="s">
        <v>642</v>
      </c>
      <c r="D1288" s="44" t="s">
        <v>167</v>
      </c>
      <c r="E1288" s="65" t="s">
        <v>1787</v>
      </c>
      <c r="F1288" s="41" t="s">
        <v>1345</v>
      </c>
      <c r="G1288" s="41" t="s">
        <v>301</v>
      </c>
      <c r="H1288" s="44" t="s">
        <v>14</v>
      </c>
      <c r="I1288" s="39" t="s">
        <v>473</v>
      </c>
      <c r="J1288" s="39" t="s">
        <v>189</v>
      </c>
      <c r="K1288" s="123" t="s">
        <v>2078</v>
      </c>
      <c r="L1288" s="44" t="s">
        <v>1871</v>
      </c>
      <c r="M1288" s="44" t="s">
        <v>1872</v>
      </c>
      <c r="N1288" s="44" t="s">
        <v>859</v>
      </c>
      <c r="O1288" s="41"/>
      <c r="P1288" s="151">
        <v>102</v>
      </c>
      <c r="Q1288" s="151">
        <v>1</v>
      </c>
      <c r="R1288" s="158" t="str">
        <f t="shared" ref="R1288:R1307" si="48">IF(M1288="N/A","N/A", P1288/M1288*100)</f>
        <v>N/A</v>
      </c>
      <c r="S1288" s="106" t="str">
        <f t="shared" ref="S1288:S1307" si="49">IF(M1288="N/A","N/A",IF(OR(R1288&lt;90,R1288&gt;150),"X",""))</f>
        <v>N/A</v>
      </c>
      <c r="T1288" s="160"/>
      <c r="U1288" s="21"/>
      <c r="V1288" s="21"/>
      <c r="W1288" s="21"/>
      <c r="X1288" s="21"/>
      <c r="Y1288" s="21"/>
      <c r="Z1288" s="21"/>
      <c r="AA1288" s="21"/>
      <c r="AB1288" s="21"/>
      <c r="AC1288" s="21"/>
      <c r="AD1288" s="21"/>
      <c r="AE1288" s="21"/>
      <c r="AF1288" s="21"/>
      <c r="AG1288" s="21"/>
      <c r="AH1288" s="21"/>
      <c r="AI1288" s="21"/>
    </row>
    <row r="1289" spans="1:35">
      <c r="A1289" s="41" t="s">
        <v>109</v>
      </c>
      <c r="B1289" s="41">
        <v>2023</v>
      </c>
      <c r="C1289" s="39" t="s">
        <v>642</v>
      </c>
      <c r="D1289" s="44" t="s">
        <v>171</v>
      </c>
      <c r="E1289" s="65" t="s">
        <v>1787</v>
      </c>
      <c r="F1289" s="41" t="s">
        <v>1345</v>
      </c>
      <c r="G1289" s="41" t="s">
        <v>297</v>
      </c>
      <c r="H1289" s="44" t="s">
        <v>14</v>
      </c>
      <c r="I1289" s="39" t="s">
        <v>473</v>
      </c>
      <c r="J1289" s="39" t="s">
        <v>189</v>
      </c>
      <c r="K1289" s="123" t="s">
        <v>2078</v>
      </c>
      <c r="L1289" s="44" t="s">
        <v>1871</v>
      </c>
      <c r="M1289" s="44" t="s">
        <v>1872</v>
      </c>
      <c r="N1289" s="44" t="s">
        <v>859</v>
      </c>
      <c r="O1289" s="41"/>
      <c r="P1289" s="151">
        <v>0</v>
      </c>
      <c r="Q1289" s="151">
        <v>0</v>
      </c>
      <c r="R1289" s="158" t="str">
        <f t="shared" si="48"/>
        <v>N/A</v>
      </c>
      <c r="S1289" s="106" t="str">
        <f t="shared" si="49"/>
        <v>N/A</v>
      </c>
      <c r="T1289" s="160" t="s">
        <v>2097</v>
      </c>
      <c r="U1289" s="21"/>
      <c r="V1289" s="21"/>
      <c r="W1289" s="21"/>
      <c r="X1289" s="21"/>
      <c r="Y1289" s="21"/>
      <c r="Z1289" s="21"/>
      <c r="AA1289" s="21"/>
      <c r="AB1289" s="21"/>
      <c r="AC1289" s="21"/>
      <c r="AD1289" s="21"/>
      <c r="AE1289" s="21"/>
      <c r="AF1289" s="21"/>
      <c r="AG1289" s="21"/>
      <c r="AH1289" s="21"/>
      <c r="AI1289" s="21"/>
    </row>
    <row r="1290" spans="1:35">
      <c r="A1290" s="41" t="s">
        <v>109</v>
      </c>
      <c r="B1290" s="41">
        <v>2023</v>
      </c>
      <c r="C1290" s="39" t="s">
        <v>642</v>
      </c>
      <c r="D1290" s="44" t="s">
        <v>171</v>
      </c>
      <c r="E1290" s="65" t="s">
        <v>1787</v>
      </c>
      <c r="F1290" s="41" t="s">
        <v>1345</v>
      </c>
      <c r="G1290" s="41" t="s">
        <v>299</v>
      </c>
      <c r="H1290" s="44" t="s">
        <v>14</v>
      </c>
      <c r="I1290" s="39" t="s">
        <v>473</v>
      </c>
      <c r="J1290" s="39" t="s">
        <v>189</v>
      </c>
      <c r="K1290" s="123" t="s">
        <v>2078</v>
      </c>
      <c r="L1290" s="44" t="s">
        <v>1871</v>
      </c>
      <c r="M1290" s="44" t="s">
        <v>1872</v>
      </c>
      <c r="N1290" s="44" t="s">
        <v>859</v>
      </c>
      <c r="O1290" s="41"/>
      <c r="P1290" s="151">
        <v>102</v>
      </c>
      <c r="Q1290" s="151">
        <v>1</v>
      </c>
      <c r="R1290" s="158" t="str">
        <f t="shared" si="48"/>
        <v>N/A</v>
      </c>
      <c r="S1290" s="106" t="str">
        <f t="shared" si="49"/>
        <v>N/A</v>
      </c>
      <c r="T1290" s="160"/>
      <c r="U1290" s="21"/>
      <c r="V1290" s="21"/>
      <c r="W1290" s="21"/>
      <c r="X1290" s="21"/>
      <c r="Y1290" s="21"/>
      <c r="Z1290" s="21"/>
      <c r="AA1290" s="21"/>
      <c r="AB1290" s="21"/>
      <c r="AC1290" s="21"/>
      <c r="AD1290" s="21"/>
      <c r="AE1290" s="21"/>
      <c r="AF1290" s="21"/>
      <c r="AG1290" s="21"/>
      <c r="AH1290" s="21"/>
      <c r="AI1290" s="21"/>
    </row>
    <row r="1291" spans="1:35">
      <c r="A1291" s="41" t="s">
        <v>109</v>
      </c>
      <c r="B1291" s="41">
        <v>2023</v>
      </c>
      <c r="C1291" s="39" t="s">
        <v>642</v>
      </c>
      <c r="D1291" s="44" t="s">
        <v>171</v>
      </c>
      <c r="E1291" s="65" t="s">
        <v>1787</v>
      </c>
      <c r="F1291" s="41" t="s">
        <v>1345</v>
      </c>
      <c r="G1291" s="41" t="s">
        <v>301</v>
      </c>
      <c r="H1291" s="44" t="s">
        <v>14</v>
      </c>
      <c r="I1291" s="39" t="s">
        <v>473</v>
      </c>
      <c r="J1291" s="39" t="s">
        <v>189</v>
      </c>
      <c r="K1291" s="123" t="s">
        <v>2078</v>
      </c>
      <c r="L1291" s="44" t="s">
        <v>1871</v>
      </c>
      <c r="M1291" s="44" t="s">
        <v>1872</v>
      </c>
      <c r="N1291" s="44" t="s">
        <v>859</v>
      </c>
      <c r="O1291" s="41"/>
      <c r="P1291" s="151">
        <v>102</v>
      </c>
      <c r="Q1291" s="151">
        <v>1</v>
      </c>
      <c r="R1291" s="158" t="str">
        <f t="shared" si="48"/>
        <v>N/A</v>
      </c>
      <c r="S1291" s="106" t="str">
        <f t="shared" si="49"/>
        <v>N/A</v>
      </c>
      <c r="T1291" s="160"/>
      <c r="U1291" s="21"/>
      <c r="V1291" s="21"/>
      <c r="W1291" s="21"/>
      <c r="X1291" s="21"/>
      <c r="Y1291" s="21"/>
      <c r="Z1291" s="21"/>
      <c r="AA1291" s="21"/>
      <c r="AB1291" s="21"/>
      <c r="AC1291" s="21"/>
      <c r="AD1291" s="21"/>
      <c r="AE1291" s="21"/>
      <c r="AF1291" s="21"/>
      <c r="AG1291" s="21"/>
      <c r="AH1291" s="21"/>
      <c r="AI1291" s="21"/>
    </row>
    <row r="1292" spans="1:35">
      <c r="A1292" s="41" t="s">
        <v>109</v>
      </c>
      <c r="B1292" s="41">
        <v>2023</v>
      </c>
      <c r="C1292" s="39" t="s">
        <v>642</v>
      </c>
      <c r="D1292" s="44" t="s">
        <v>175</v>
      </c>
      <c r="E1292" s="345" t="s">
        <v>1808</v>
      </c>
      <c r="F1292" s="55" t="s">
        <v>1809</v>
      </c>
      <c r="G1292" s="41" t="s">
        <v>297</v>
      </c>
      <c r="H1292" s="44" t="s">
        <v>14</v>
      </c>
      <c r="I1292" s="39" t="s">
        <v>473</v>
      </c>
      <c r="J1292" s="39" t="s">
        <v>189</v>
      </c>
      <c r="K1292" s="39" t="s">
        <v>1870</v>
      </c>
      <c r="L1292" s="44" t="s">
        <v>1871</v>
      </c>
      <c r="M1292" s="44" t="s">
        <v>1872</v>
      </c>
      <c r="N1292" s="44" t="s">
        <v>859</v>
      </c>
      <c r="O1292" s="627" t="s">
        <v>1810</v>
      </c>
      <c r="P1292" s="151">
        <v>290</v>
      </c>
      <c r="Q1292" s="151">
        <v>1</v>
      </c>
      <c r="R1292" s="158" t="str">
        <f t="shared" si="48"/>
        <v>N/A</v>
      </c>
      <c r="S1292" s="106" t="str">
        <f t="shared" si="49"/>
        <v>N/A</v>
      </c>
      <c r="T1292" s="160" t="s">
        <v>2098</v>
      </c>
      <c r="U1292" s="21"/>
      <c r="V1292" s="21"/>
      <c r="W1292" s="21"/>
      <c r="X1292" s="21"/>
      <c r="Y1292" s="21"/>
      <c r="Z1292" s="21"/>
      <c r="AA1292" s="21"/>
      <c r="AB1292" s="21"/>
      <c r="AC1292" s="21"/>
      <c r="AD1292" s="21"/>
      <c r="AE1292" s="21"/>
      <c r="AF1292" s="21"/>
      <c r="AG1292" s="21"/>
      <c r="AH1292" s="21"/>
      <c r="AI1292" s="21"/>
    </row>
    <row r="1293" spans="1:35">
      <c r="A1293" s="41" t="s">
        <v>109</v>
      </c>
      <c r="B1293" s="41">
        <v>2023</v>
      </c>
      <c r="C1293" s="39" t="s">
        <v>642</v>
      </c>
      <c r="D1293" s="44" t="s">
        <v>175</v>
      </c>
      <c r="E1293" s="345" t="s">
        <v>1808</v>
      </c>
      <c r="F1293" s="55" t="s">
        <v>1809</v>
      </c>
      <c r="G1293" s="41" t="s">
        <v>1874</v>
      </c>
      <c r="H1293" s="44" t="s">
        <v>14</v>
      </c>
      <c r="I1293" s="39" t="s">
        <v>473</v>
      </c>
      <c r="J1293" s="39" t="s">
        <v>189</v>
      </c>
      <c r="K1293" s="39" t="s">
        <v>1870</v>
      </c>
      <c r="L1293" s="44" t="s">
        <v>1871</v>
      </c>
      <c r="M1293" s="44" t="s">
        <v>1872</v>
      </c>
      <c r="N1293" s="44" t="s">
        <v>859</v>
      </c>
      <c r="O1293" s="627" t="s">
        <v>1810</v>
      </c>
      <c r="P1293" s="151">
        <v>779</v>
      </c>
      <c r="Q1293" s="151">
        <v>1</v>
      </c>
      <c r="R1293" s="158" t="str">
        <f t="shared" si="48"/>
        <v>N/A</v>
      </c>
      <c r="S1293" s="106" t="str">
        <f t="shared" si="49"/>
        <v>N/A</v>
      </c>
      <c r="T1293" s="160" t="s">
        <v>2098</v>
      </c>
      <c r="U1293" s="21"/>
      <c r="V1293" s="21"/>
      <c r="W1293" s="21"/>
      <c r="X1293" s="21"/>
      <c r="Y1293" s="21"/>
      <c r="Z1293" s="21"/>
      <c r="AA1293" s="21"/>
      <c r="AB1293" s="21"/>
      <c r="AC1293" s="21"/>
      <c r="AD1293" s="21"/>
      <c r="AE1293" s="21"/>
      <c r="AF1293" s="21"/>
      <c r="AG1293" s="21"/>
      <c r="AH1293" s="21"/>
      <c r="AI1293" s="21"/>
    </row>
    <row r="1294" spans="1:35">
      <c r="A1294" s="41" t="s">
        <v>109</v>
      </c>
      <c r="B1294" s="41">
        <v>2023</v>
      </c>
      <c r="C1294" s="39" t="s">
        <v>642</v>
      </c>
      <c r="D1294" s="44" t="s">
        <v>175</v>
      </c>
      <c r="E1294" s="345" t="s">
        <v>1808</v>
      </c>
      <c r="F1294" s="55" t="s">
        <v>1809</v>
      </c>
      <c r="G1294" s="41" t="s">
        <v>301</v>
      </c>
      <c r="H1294" s="44" t="s">
        <v>14</v>
      </c>
      <c r="I1294" s="39" t="s">
        <v>473</v>
      </c>
      <c r="J1294" s="39" t="s">
        <v>189</v>
      </c>
      <c r="K1294" s="39" t="s">
        <v>1870</v>
      </c>
      <c r="L1294" s="44" t="s">
        <v>1871</v>
      </c>
      <c r="M1294" s="44" t="s">
        <v>1872</v>
      </c>
      <c r="N1294" s="44" t="s">
        <v>859</v>
      </c>
      <c r="O1294" s="627" t="s">
        <v>1810</v>
      </c>
      <c r="P1294" s="151">
        <v>779</v>
      </c>
      <c r="Q1294" s="151">
        <v>1</v>
      </c>
      <c r="R1294" s="158" t="str">
        <f t="shared" si="48"/>
        <v>N/A</v>
      </c>
      <c r="S1294" s="106" t="str">
        <f t="shared" si="49"/>
        <v>N/A</v>
      </c>
      <c r="T1294" s="160" t="s">
        <v>2098</v>
      </c>
      <c r="U1294" s="21"/>
      <c r="V1294" s="21"/>
      <c r="W1294" s="21"/>
      <c r="X1294" s="21"/>
      <c r="Y1294" s="21"/>
      <c r="Z1294" s="21"/>
      <c r="AA1294" s="21"/>
      <c r="AB1294" s="21"/>
      <c r="AC1294" s="21"/>
      <c r="AD1294" s="21"/>
      <c r="AE1294" s="21"/>
      <c r="AF1294" s="21"/>
      <c r="AG1294" s="21"/>
      <c r="AH1294" s="21"/>
      <c r="AI1294" s="21"/>
    </row>
    <row r="1295" spans="1:35">
      <c r="A1295" s="41" t="s">
        <v>109</v>
      </c>
      <c r="B1295" s="41">
        <v>2023</v>
      </c>
      <c r="C1295" s="39" t="s">
        <v>642</v>
      </c>
      <c r="D1295" s="44" t="s">
        <v>175</v>
      </c>
      <c r="E1295" s="345" t="s">
        <v>1808</v>
      </c>
      <c r="F1295" s="55" t="s">
        <v>1809</v>
      </c>
      <c r="G1295" s="41" t="s">
        <v>299</v>
      </c>
      <c r="H1295" s="44" t="s">
        <v>14</v>
      </c>
      <c r="I1295" s="39" t="s">
        <v>473</v>
      </c>
      <c r="J1295" s="39" t="s">
        <v>189</v>
      </c>
      <c r="K1295" s="39" t="s">
        <v>1870</v>
      </c>
      <c r="L1295" s="44" t="s">
        <v>1871</v>
      </c>
      <c r="M1295" s="44" t="s">
        <v>1872</v>
      </c>
      <c r="N1295" s="44" t="s">
        <v>859</v>
      </c>
      <c r="O1295" s="627" t="s">
        <v>1810</v>
      </c>
      <c r="P1295" s="151">
        <v>779</v>
      </c>
      <c r="Q1295" s="151">
        <v>1</v>
      </c>
      <c r="R1295" s="158" t="str">
        <f t="shared" si="48"/>
        <v>N/A</v>
      </c>
      <c r="S1295" s="106" t="str">
        <f t="shared" si="49"/>
        <v>N/A</v>
      </c>
      <c r="T1295" s="160" t="s">
        <v>2098</v>
      </c>
      <c r="U1295" s="21"/>
      <c r="V1295" s="21"/>
      <c r="W1295" s="21"/>
      <c r="X1295" s="21"/>
      <c r="Y1295" s="21"/>
      <c r="Z1295" s="21"/>
      <c r="AA1295" s="21"/>
      <c r="AB1295" s="21"/>
      <c r="AC1295" s="21"/>
      <c r="AD1295" s="21"/>
      <c r="AE1295" s="21"/>
      <c r="AF1295" s="21"/>
      <c r="AG1295" s="21"/>
      <c r="AH1295" s="21"/>
      <c r="AI1295" s="21"/>
    </row>
    <row r="1296" spans="1:35">
      <c r="A1296" s="41" t="s">
        <v>109</v>
      </c>
      <c r="B1296" s="41">
        <v>2023</v>
      </c>
      <c r="C1296" s="39" t="s">
        <v>642</v>
      </c>
      <c r="D1296" s="44" t="s">
        <v>175</v>
      </c>
      <c r="E1296" s="345" t="s">
        <v>1808</v>
      </c>
      <c r="F1296" s="55" t="s">
        <v>1812</v>
      </c>
      <c r="G1296" s="41" t="s">
        <v>297</v>
      </c>
      <c r="H1296" s="44" t="s">
        <v>14</v>
      </c>
      <c r="I1296" s="39" t="s">
        <v>473</v>
      </c>
      <c r="J1296" s="39" t="s">
        <v>189</v>
      </c>
      <c r="K1296" s="39" t="s">
        <v>1870</v>
      </c>
      <c r="L1296" s="44" t="s">
        <v>1871</v>
      </c>
      <c r="M1296" s="44" t="s">
        <v>1872</v>
      </c>
      <c r="N1296" s="44" t="s">
        <v>859</v>
      </c>
      <c r="O1296" s="627" t="s">
        <v>1813</v>
      </c>
      <c r="P1296" s="151">
        <v>602</v>
      </c>
      <c r="Q1296" s="151">
        <v>1</v>
      </c>
      <c r="R1296" s="158" t="str">
        <f t="shared" si="48"/>
        <v>N/A</v>
      </c>
      <c r="S1296" s="106" t="str">
        <f t="shared" si="49"/>
        <v>N/A</v>
      </c>
      <c r="T1296" s="160" t="s">
        <v>2099</v>
      </c>
      <c r="U1296" s="21"/>
      <c r="V1296" s="21"/>
      <c r="W1296" s="21"/>
      <c r="X1296" s="21"/>
      <c r="Y1296" s="21"/>
      <c r="Z1296" s="21"/>
      <c r="AA1296" s="21"/>
      <c r="AB1296" s="21"/>
      <c r="AC1296" s="21"/>
      <c r="AD1296" s="21"/>
      <c r="AE1296" s="21"/>
      <c r="AF1296" s="21"/>
      <c r="AG1296" s="21"/>
      <c r="AH1296" s="21"/>
      <c r="AI1296" s="21"/>
    </row>
    <row r="1297" spans="1:35">
      <c r="A1297" s="41" t="s">
        <v>109</v>
      </c>
      <c r="B1297" s="41">
        <v>2023</v>
      </c>
      <c r="C1297" s="39" t="s">
        <v>642</v>
      </c>
      <c r="D1297" s="44" t="s">
        <v>175</v>
      </c>
      <c r="E1297" s="345" t="s">
        <v>1808</v>
      </c>
      <c r="F1297" s="55" t="s">
        <v>1812</v>
      </c>
      <c r="G1297" s="41" t="s">
        <v>1874</v>
      </c>
      <c r="H1297" s="44" t="s">
        <v>14</v>
      </c>
      <c r="I1297" s="39" t="s">
        <v>473</v>
      </c>
      <c r="J1297" s="39" t="s">
        <v>189</v>
      </c>
      <c r="K1297" s="39" t="s">
        <v>1870</v>
      </c>
      <c r="L1297" s="44" t="s">
        <v>1871</v>
      </c>
      <c r="M1297" s="44" t="s">
        <v>1872</v>
      </c>
      <c r="N1297" s="44" t="s">
        <v>859</v>
      </c>
      <c r="O1297" s="627" t="s">
        <v>1813</v>
      </c>
      <c r="P1297" s="151">
        <v>3506</v>
      </c>
      <c r="Q1297" s="151">
        <v>1</v>
      </c>
      <c r="R1297" s="158" t="str">
        <f t="shared" si="48"/>
        <v>N/A</v>
      </c>
      <c r="S1297" s="106" t="str">
        <f t="shared" si="49"/>
        <v>N/A</v>
      </c>
      <c r="T1297" s="160" t="s">
        <v>2100</v>
      </c>
      <c r="U1297" s="21"/>
      <c r="V1297" s="21"/>
      <c r="W1297" s="21"/>
      <c r="X1297" s="21"/>
      <c r="Y1297" s="21"/>
      <c r="Z1297" s="21"/>
      <c r="AA1297" s="21"/>
      <c r="AB1297" s="21"/>
      <c r="AC1297" s="21"/>
      <c r="AD1297" s="21"/>
      <c r="AE1297" s="21"/>
      <c r="AF1297" s="21"/>
      <c r="AG1297" s="21"/>
      <c r="AH1297" s="21"/>
      <c r="AI1297" s="21"/>
    </row>
    <row r="1298" spans="1:35">
      <c r="A1298" s="41" t="s">
        <v>109</v>
      </c>
      <c r="B1298" s="41">
        <v>2023</v>
      </c>
      <c r="C1298" s="39" t="s">
        <v>642</v>
      </c>
      <c r="D1298" s="44" t="s">
        <v>175</v>
      </c>
      <c r="E1298" s="345" t="s">
        <v>1808</v>
      </c>
      <c r="F1298" s="55" t="s">
        <v>1812</v>
      </c>
      <c r="G1298" s="41" t="s">
        <v>301</v>
      </c>
      <c r="H1298" s="44" t="s">
        <v>14</v>
      </c>
      <c r="I1298" s="39" t="s">
        <v>473</v>
      </c>
      <c r="J1298" s="39" t="s">
        <v>189</v>
      </c>
      <c r="K1298" s="39" t="s">
        <v>1870</v>
      </c>
      <c r="L1298" s="44" t="s">
        <v>1871</v>
      </c>
      <c r="M1298" s="44" t="s">
        <v>1872</v>
      </c>
      <c r="N1298" s="44" t="s">
        <v>859</v>
      </c>
      <c r="O1298" s="627" t="s">
        <v>1813</v>
      </c>
      <c r="P1298" s="151">
        <v>3506</v>
      </c>
      <c r="Q1298" s="151">
        <v>1</v>
      </c>
      <c r="R1298" s="158" t="str">
        <f t="shared" si="48"/>
        <v>N/A</v>
      </c>
      <c r="S1298" s="106" t="str">
        <f t="shared" si="49"/>
        <v>N/A</v>
      </c>
      <c r="T1298" s="160" t="s">
        <v>2100</v>
      </c>
      <c r="U1298" s="21"/>
      <c r="V1298" s="21"/>
      <c r="W1298" s="21"/>
      <c r="X1298" s="21"/>
      <c r="Y1298" s="21"/>
      <c r="Z1298" s="21"/>
      <c r="AA1298" s="21"/>
      <c r="AB1298" s="21"/>
      <c r="AC1298" s="21"/>
      <c r="AD1298" s="21"/>
      <c r="AE1298" s="21"/>
      <c r="AF1298" s="21"/>
      <c r="AG1298" s="21"/>
      <c r="AH1298" s="21"/>
      <c r="AI1298" s="21"/>
    </row>
    <row r="1299" spans="1:35">
      <c r="A1299" s="41" t="s">
        <v>109</v>
      </c>
      <c r="B1299" s="41">
        <v>2023</v>
      </c>
      <c r="C1299" s="39" t="s">
        <v>642</v>
      </c>
      <c r="D1299" s="44" t="s">
        <v>175</v>
      </c>
      <c r="E1299" s="345" t="s">
        <v>1808</v>
      </c>
      <c r="F1299" s="55" t="s">
        <v>1812</v>
      </c>
      <c r="G1299" s="41" t="s">
        <v>299</v>
      </c>
      <c r="H1299" s="44" t="s">
        <v>14</v>
      </c>
      <c r="I1299" s="39" t="s">
        <v>473</v>
      </c>
      <c r="J1299" s="39" t="s">
        <v>189</v>
      </c>
      <c r="K1299" s="39" t="s">
        <v>1870</v>
      </c>
      <c r="L1299" s="44" t="s">
        <v>1871</v>
      </c>
      <c r="M1299" s="44" t="s">
        <v>1872</v>
      </c>
      <c r="N1299" s="44" t="s">
        <v>859</v>
      </c>
      <c r="O1299" s="627" t="s">
        <v>1813</v>
      </c>
      <c r="P1299" s="151">
        <v>3535</v>
      </c>
      <c r="Q1299" s="151">
        <v>1</v>
      </c>
      <c r="R1299" s="158" t="str">
        <f t="shared" si="48"/>
        <v>N/A</v>
      </c>
      <c r="S1299" s="106" t="str">
        <f t="shared" si="49"/>
        <v>N/A</v>
      </c>
      <c r="T1299" s="160" t="s">
        <v>2100</v>
      </c>
      <c r="U1299" s="21"/>
      <c r="V1299" s="21"/>
      <c r="W1299" s="21"/>
      <c r="X1299" s="21"/>
      <c r="Y1299" s="21"/>
      <c r="Z1299" s="21"/>
      <c r="AA1299" s="21"/>
      <c r="AB1299" s="21"/>
      <c r="AC1299" s="21"/>
      <c r="AD1299" s="21"/>
      <c r="AE1299" s="21"/>
      <c r="AF1299" s="21"/>
      <c r="AG1299" s="21"/>
      <c r="AH1299" s="21"/>
      <c r="AI1299" s="21"/>
    </row>
    <row r="1300" spans="1:35">
      <c r="A1300" s="41" t="s">
        <v>109</v>
      </c>
      <c r="B1300" s="41">
        <v>2023</v>
      </c>
      <c r="C1300" s="39" t="s">
        <v>642</v>
      </c>
      <c r="D1300" s="44" t="s">
        <v>175</v>
      </c>
      <c r="E1300" s="345" t="s">
        <v>1817</v>
      </c>
      <c r="F1300" s="55" t="s">
        <v>1809</v>
      </c>
      <c r="G1300" s="41" t="s">
        <v>297</v>
      </c>
      <c r="H1300" s="44" t="s">
        <v>14</v>
      </c>
      <c r="I1300" s="39" t="s">
        <v>473</v>
      </c>
      <c r="J1300" s="39" t="s">
        <v>189</v>
      </c>
      <c r="K1300" s="39" t="s">
        <v>1870</v>
      </c>
      <c r="L1300" s="44" t="s">
        <v>1871</v>
      </c>
      <c r="M1300" s="44" t="s">
        <v>1872</v>
      </c>
      <c r="N1300" s="44" t="s">
        <v>859</v>
      </c>
      <c r="O1300" s="627" t="s">
        <v>1810</v>
      </c>
      <c r="P1300" s="151">
        <v>0</v>
      </c>
      <c r="Q1300" s="151">
        <v>0</v>
      </c>
      <c r="R1300" s="158" t="str">
        <f t="shared" si="48"/>
        <v>N/A</v>
      </c>
      <c r="S1300" s="106" t="str">
        <f t="shared" si="49"/>
        <v>N/A</v>
      </c>
      <c r="T1300" s="160" t="s">
        <v>2101</v>
      </c>
      <c r="U1300" s="21"/>
      <c r="V1300" s="21"/>
      <c r="W1300" s="21"/>
      <c r="X1300" s="21"/>
      <c r="Y1300" s="21"/>
      <c r="Z1300" s="21"/>
      <c r="AA1300" s="21"/>
      <c r="AB1300" s="21"/>
      <c r="AC1300" s="21"/>
      <c r="AD1300" s="21"/>
      <c r="AE1300" s="21"/>
      <c r="AF1300" s="21"/>
      <c r="AG1300" s="21"/>
      <c r="AH1300" s="21"/>
      <c r="AI1300" s="21"/>
    </row>
    <row r="1301" spans="1:35">
      <c r="A1301" s="41" t="s">
        <v>109</v>
      </c>
      <c r="B1301" s="41">
        <v>2023</v>
      </c>
      <c r="C1301" s="39" t="s">
        <v>642</v>
      </c>
      <c r="D1301" s="44" t="s">
        <v>175</v>
      </c>
      <c r="E1301" s="345" t="s">
        <v>1817</v>
      </c>
      <c r="F1301" s="55" t="s">
        <v>1809</v>
      </c>
      <c r="G1301" s="41" t="s">
        <v>1874</v>
      </c>
      <c r="H1301" s="44" t="s">
        <v>14</v>
      </c>
      <c r="I1301" s="39" t="s">
        <v>473</v>
      </c>
      <c r="J1301" s="39" t="s">
        <v>189</v>
      </c>
      <c r="K1301" s="39" t="s">
        <v>1870</v>
      </c>
      <c r="L1301" s="44" t="s">
        <v>1871</v>
      </c>
      <c r="M1301" s="44" t="s">
        <v>1872</v>
      </c>
      <c r="N1301" s="44" t="s">
        <v>859</v>
      </c>
      <c r="O1301" s="627" t="s">
        <v>1810</v>
      </c>
      <c r="P1301" s="151">
        <v>0</v>
      </c>
      <c r="Q1301" s="151">
        <v>0</v>
      </c>
      <c r="R1301" s="158" t="str">
        <f t="shared" si="48"/>
        <v>N/A</v>
      </c>
      <c r="S1301" s="106" t="str">
        <f t="shared" si="49"/>
        <v>N/A</v>
      </c>
      <c r="T1301" s="160" t="s">
        <v>2101</v>
      </c>
      <c r="U1301" s="21"/>
      <c r="V1301" s="21"/>
      <c r="W1301" s="21"/>
      <c r="X1301" s="21"/>
      <c r="Y1301" s="21"/>
      <c r="Z1301" s="21"/>
      <c r="AA1301" s="21"/>
      <c r="AB1301" s="21"/>
      <c r="AC1301" s="21"/>
      <c r="AD1301" s="21"/>
      <c r="AE1301" s="21"/>
      <c r="AF1301" s="21"/>
      <c r="AG1301" s="21"/>
      <c r="AH1301" s="21"/>
      <c r="AI1301" s="21"/>
    </row>
    <row r="1302" spans="1:35">
      <c r="A1302" s="41" t="s">
        <v>109</v>
      </c>
      <c r="B1302" s="41">
        <v>2023</v>
      </c>
      <c r="C1302" s="39" t="s">
        <v>642</v>
      </c>
      <c r="D1302" s="44" t="s">
        <v>175</v>
      </c>
      <c r="E1302" s="345" t="s">
        <v>1817</v>
      </c>
      <c r="F1302" s="55" t="s">
        <v>1809</v>
      </c>
      <c r="G1302" s="41" t="s">
        <v>301</v>
      </c>
      <c r="H1302" s="44" t="s">
        <v>14</v>
      </c>
      <c r="I1302" s="39" t="s">
        <v>473</v>
      </c>
      <c r="J1302" s="39" t="s">
        <v>189</v>
      </c>
      <c r="K1302" s="39" t="s">
        <v>1870</v>
      </c>
      <c r="L1302" s="44" t="s">
        <v>1871</v>
      </c>
      <c r="M1302" s="44" t="s">
        <v>1872</v>
      </c>
      <c r="N1302" s="44" t="s">
        <v>859</v>
      </c>
      <c r="O1302" s="627" t="s">
        <v>1810</v>
      </c>
      <c r="P1302" s="151">
        <v>0</v>
      </c>
      <c r="Q1302" s="151">
        <v>0</v>
      </c>
      <c r="R1302" s="158" t="str">
        <f t="shared" si="48"/>
        <v>N/A</v>
      </c>
      <c r="S1302" s="106" t="str">
        <f t="shared" si="49"/>
        <v>N/A</v>
      </c>
      <c r="T1302" s="160" t="s">
        <v>2101</v>
      </c>
      <c r="U1302" s="21"/>
      <c r="V1302" s="21"/>
      <c r="W1302" s="21"/>
      <c r="X1302" s="21"/>
      <c r="Y1302" s="21"/>
      <c r="Z1302" s="21"/>
      <c r="AA1302" s="21"/>
      <c r="AB1302" s="21"/>
      <c r="AC1302" s="21"/>
      <c r="AD1302" s="21"/>
      <c r="AE1302" s="21"/>
      <c r="AF1302" s="21"/>
      <c r="AG1302" s="21"/>
      <c r="AH1302" s="21"/>
      <c r="AI1302" s="21"/>
    </row>
    <row r="1303" spans="1:35">
      <c r="A1303" s="41" t="s">
        <v>109</v>
      </c>
      <c r="B1303" s="41">
        <v>2023</v>
      </c>
      <c r="C1303" s="39" t="s">
        <v>642</v>
      </c>
      <c r="D1303" s="44" t="s">
        <v>175</v>
      </c>
      <c r="E1303" s="345" t="s">
        <v>1817</v>
      </c>
      <c r="F1303" s="55" t="s">
        <v>1809</v>
      </c>
      <c r="G1303" s="41" t="s">
        <v>299</v>
      </c>
      <c r="H1303" s="44" t="s">
        <v>14</v>
      </c>
      <c r="I1303" s="39" t="s">
        <v>473</v>
      </c>
      <c r="J1303" s="39" t="s">
        <v>189</v>
      </c>
      <c r="K1303" s="39" t="s">
        <v>1870</v>
      </c>
      <c r="L1303" s="44" t="s">
        <v>1871</v>
      </c>
      <c r="M1303" s="44" t="s">
        <v>1872</v>
      </c>
      <c r="N1303" s="44" t="s">
        <v>859</v>
      </c>
      <c r="O1303" s="627" t="s">
        <v>1810</v>
      </c>
      <c r="P1303" s="151">
        <v>200</v>
      </c>
      <c r="Q1303" s="151">
        <v>1</v>
      </c>
      <c r="R1303" s="158" t="str">
        <f t="shared" si="48"/>
        <v>N/A</v>
      </c>
      <c r="S1303" s="106" t="str">
        <f t="shared" si="49"/>
        <v>N/A</v>
      </c>
      <c r="T1303" s="160" t="s">
        <v>2102</v>
      </c>
      <c r="U1303" s="21"/>
      <c r="V1303" s="21"/>
      <c r="W1303" s="21"/>
      <c r="X1303" s="21"/>
      <c r="Y1303" s="21"/>
      <c r="Z1303" s="21"/>
      <c r="AA1303" s="21"/>
      <c r="AB1303" s="21"/>
      <c r="AC1303" s="21"/>
      <c r="AD1303" s="21"/>
      <c r="AE1303" s="21"/>
      <c r="AF1303" s="21"/>
      <c r="AG1303" s="21"/>
      <c r="AH1303" s="21"/>
      <c r="AI1303" s="21"/>
    </row>
    <row r="1304" spans="1:35">
      <c r="A1304" s="41" t="s">
        <v>109</v>
      </c>
      <c r="B1304" s="41">
        <v>2023</v>
      </c>
      <c r="C1304" s="39" t="s">
        <v>642</v>
      </c>
      <c r="D1304" s="44" t="s">
        <v>175</v>
      </c>
      <c r="E1304" s="345" t="s">
        <v>1817</v>
      </c>
      <c r="F1304" s="55" t="s">
        <v>1812</v>
      </c>
      <c r="G1304" s="41" t="s">
        <v>297</v>
      </c>
      <c r="H1304" s="44" t="s">
        <v>14</v>
      </c>
      <c r="I1304" s="39" t="s">
        <v>473</v>
      </c>
      <c r="J1304" s="39" t="s">
        <v>189</v>
      </c>
      <c r="K1304" s="39" t="s">
        <v>1870</v>
      </c>
      <c r="L1304" s="44" t="s">
        <v>1871</v>
      </c>
      <c r="M1304" s="44" t="s">
        <v>1872</v>
      </c>
      <c r="N1304" s="44" t="s">
        <v>859</v>
      </c>
      <c r="O1304" s="627" t="s">
        <v>1813</v>
      </c>
      <c r="P1304" s="151">
        <v>0</v>
      </c>
      <c r="Q1304" s="151">
        <v>0</v>
      </c>
      <c r="R1304" s="158" t="str">
        <f t="shared" si="48"/>
        <v>N/A</v>
      </c>
      <c r="S1304" s="106" t="str">
        <f t="shared" si="49"/>
        <v>N/A</v>
      </c>
      <c r="T1304" s="160" t="s">
        <v>2101</v>
      </c>
      <c r="U1304" s="21"/>
      <c r="V1304" s="21"/>
      <c r="W1304" s="21"/>
      <c r="X1304" s="21"/>
      <c r="Y1304" s="21"/>
      <c r="Z1304" s="21"/>
      <c r="AA1304" s="21"/>
      <c r="AB1304" s="21"/>
      <c r="AC1304" s="21"/>
      <c r="AD1304" s="21"/>
      <c r="AE1304" s="21"/>
      <c r="AF1304" s="21"/>
      <c r="AG1304" s="21"/>
      <c r="AH1304" s="21"/>
      <c r="AI1304" s="21"/>
    </row>
    <row r="1305" spans="1:35">
      <c r="A1305" s="41" t="s">
        <v>109</v>
      </c>
      <c r="B1305" s="41">
        <v>2023</v>
      </c>
      <c r="C1305" s="39" t="s">
        <v>642</v>
      </c>
      <c r="D1305" s="44" t="s">
        <v>175</v>
      </c>
      <c r="E1305" s="345" t="s">
        <v>1817</v>
      </c>
      <c r="F1305" s="55" t="s">
        <v>1812</v>
      </c>
      <c r="G1305" s="41" t="s">
        <v>1874</v>
      </c>
      <c r="H1305" s="44" t="s">
        <v>14</v>
      </c>
      <c r="I1305" s="39" t="s">
        <v>473</v>
      </c>
      <c r="J1305" s="39" t="s">
        <v>189</v>
      </c>
      <c r="K1305" s="39" t="s">
        <v>1870</v>
      </c>
      <c r="L1305" s="44" t="s">
        <v>1871</v>
      </c>
      <c r="M1305" s="44" t="s">
        <v>1872</v>
      </c>
      <c r="N1305" s="44" t="s">
        <v>859</v>
      </c>
      <c r="O1305" s="627" t="s">
        <v>1813</v>
      </c>
      <c r="P1305" s="151">
        <v>198</v>
      </c>
      <c r="Q1305" s="151">
        <v>1</v>
      </c>
      <c r="R1305" s="158" t="str">
        <f t="shared" si="48"/>
        <v>N/A</v>
      </c>
      <c r="S1305" s="106" t="str">
        <f t="shared" si="49"/>
        <v>N/A</v>
      </c>
      <c r="T1305" s="160" t="s">
        <v>2103</v>
      </c>
      <c r="U1305" s="21"/>
      <c r="V1305" s="21"/>
      <c r="W1305" s="21"/>
      <c r="X1305" s="21"/>
      <c r="Y1305" s="21"/>
      <c r="Z1305" s="21"/>
      <c r="AA1305" s="21"/>
      <c r="AB1305" s="21"/>
      <c r="AC1305" s="21"/>
      <c r="AD1305" s="21"/>
      <c r="AE1305" s="21"/>
      <c r="AF1305" s="21"/>
      <c r="AG1305" s="21"/>
      <c r="AH1305" s="21"/>
      <c r="AI1305" s="21"/>
    </row>
    <row r="1306" spans="1:35">
      <c r="A1306" s="41" t="s">
        <v>109</v>
      </c>
      <c r="B1306" s="41">
        <v>2023</v>
      </c>
      <c r="C1306" s="39" t="s">
        <v>642</v>
      </c>
      <c r="D1306" s="44" t="s">
        <v>175</v>
      </c>
      <c r="E1306" s="345" t="s">
        <v>1817</v>
      </c>
      <c r="F1306" s="55" t="s">
        <v>1812</v>
      </c>
      <c r="G1306" s="41" t="s">
        <v>301</v>
      </c>
      <c r="H1306" s="44" t="s">
        <v>14</v>
      </c>
      <c r="I1306" s="39" t="s">
        <v>473</v>
      </c>
      <c r="J1306" s="39" t="s">
        <v>189</v>
      </c>
      <c r="K1306" s="39" t="s">
        <v>1870</v>
      </c>
      <c r="L1306" s="44" t="s">
        <v>1871</v>
      </c>
      <c r="M1306" s="44" t="s">
        <v>1872</v>
      </c>
      <c r="N1306" s="44" t="s">
        <v>859</v>
      </c>
      <c r="O1306" s="627" t="s">
        <v>1813</v>
      </c>
      <c r="P1306" s="151">
        <v>217</v>
      </c>
      <c r="Q1306" s="151">
        <v>1</v>
      </c>
      <c r="R1306" s="158" t="str">
        <f t="shared" si="48"/>
        <v>N/A</v>
      </c>
      <c r="S1306" s="106" t="str">
        <f t="shared" si="49"/>
        <v>N/A</v>
      </c>
      <c r="T1306" s="160" t="s">
        <v>2104</v>
      </c>
      <c r="U1306" s="21"/>
      <c r="V1306" s="21"/>
      <c r="W1306" s="21"/>
      <c r="X1306" s="21"/>
      <c r="Y1306" s="21"/>
      <c r="Z1306" s="21"/>
      <c r="AA1306" s="21"/>
      <c r="AB1306" s="21"/>
      <c r="AC1306" s="21"/>
      <c r="AD1306" s="21"/>
      <c r="AE1306" s="21"/>
      <c r="AF1306" s="21"/>
      <c r="AG1306" s="21"/>
      <c r="AH1306" s="21"/>
      <c r="AI1306" s="21"/>
    </row>
    <row r="1307" spans="1:35">
      <c r="A1307" s="267" t="s">
        <v>109</v>
      </c>
      <c r="B1307" s="267">
        <v>2023</v>
      </c>
      <c r="C1307" s="39" t="s">
        <v>642</v>
      </c>
      <c r="D1307" s="346" t="s">
        <v>175</v>
      </c>
      <c r="E1307" s="347" t="s">
        <v>1817</v>
      </c>
      <c r="F1307" s="348" t="s">
        <v>1812</v>
      </c>
      <c r="G1307" s="267" t="s">
        <v>299</v>
      </c>
      <c r="H1307" s="346" t="s">
        <v>14</v>
      </c>
      <c r="I1307" s="124" t="s">
        <v>473</v>
      </c>
      <c r="J1307" s="124" t="s">
        <v>189</v>
      </c>
      <c r="K1307" s="124" t="s">
        <v>1870</v>
      </c>
      <c r="L1307" s="346" t="s">
        <v>1871</v>
      </c>
      <c r="M1307" s="346" t="s">
        <v>1872</v>
      </c>
      <c r="N1307" s="346" t="s">
        <v>859</v>
      </c>
      <c r="O1307" s="423" t="s">
        <v>1813</v>
      </c>
      <c r="P1307" s="498">
        <v>227</v>
      </c>
      <c r="Q1307" s="498">
        <v>1</v>
      </c>
      <c r="R1307" s="162" t="str">
        <f t="shared" si="48"/>
        <v>N/A</v>
      </c>
      <c r="S1307" s="153" t="str">
        <f t="shared" si="49"/>
        <v>N/A</v>
      </c>
      <c r="T1307" s="485" t="s">
        <v>2104</v>
      </c>
      <c r="U1307" s="21"/>
      <c r="V1307" s="21"/>
      <c r="W1307" s="21"/>
      <c r="X1307" s="21"/>
      <c r="Y1307" s="21"/>
      <c r="Z1307" s="21"/>
      <c r="AA1307" s="21"/>
      <c r="AB1307" s="21"/>
      <c r="AC1307" s="21"/>
      <c r="AD1307" s="21"/>
      <c r="AE1307" s="21"/>
      <c r="AF1307" s="21"/>
      <c r="AG1307" s="21"/>
      <c r="AH1307" s="21"/>
      <c r="AI1307" s="21"/>
    </row>
    <row r="1308" spans="1:35">
      <c r="A1308" s="499" t="s">
        <v>109</v>
      </c>
      <c r="B1308" s="500">
        <v>2023</v>
      </c>
      <c r="C1308" s="501" t="s">
        <v>644</v>
      </c>
      <c r="D1308" s="502" t="s">
        <v>153</v>
      </c>
      <c r="E1308" s="503" t="s">
        <v>1399</v>
      </c>
      <c r="F1308" s="504" t="s">
        <v>2010</v>
      </c>
      <c r="G1308" s="500" t="s">
        <v>299</v>
      </c>
      <c r="H1308" s="502" t="s">
        <v>14</v>
      </c>
      <c r="I1308" s="501" t="s">
        <v>473</v>
      </c>
      <c r="J1308" s="500" t="s">
        <v>197</v>
      </c>
      <c r="K1308" s="501" t="s">
        <v>798</v>
      </c>
      <c r="L1308" s="505" t="s">
        <v>1871</v>
      </c>
      <c r="M1308" s="502" t="s">
        <v>1872</v>
      </c>
      <c r="N1308" s="502" t="s">
        <v>859</v>
      </c>
      <c r="O1308" s="500"/>
      <c r="P1308" s="506">
        <v>757</v>
      </c>
      <c r="Q1308" s="506">
        <v>29</v>
      </c>
      <c r="R1308" s="506" t="str">
        <f t="shared" ref="R1308" si="50">IF(M1308="N/A","N/A", P1308/M1308*100)</f>
        <v>N/A</v>
      </c>
      <c r="S1308" s="507" t="str">
        <f t="shared" ref="S1308" si="51">IF(M1308="N/A","N/A",IF(OR(R1308&lt;90,R1308&gt;150),"X",""))</f>
        <v>N/A</v>
      </c>
      <c r="T1308" s="508" t="s">
        <v>2105</v>
      </c>
      <c r="U1308" s="21"/>
      <c r="V1308" s="21"/>
      <c r="W1308" s="21"/>
      <c r="X1308" s="21"/>
      <c r="Y1308" s="21"/>
      <c r="Z1308" s="21"/>
      <c r="AA1308" s="21"/>
      <c r="AB1308" s="21"/>
      <c r="AC1308" s="21"/>
      <c r="AD1308" s="21"/>
      <c r="AE1308" s="21"/>
      <c r="AF1308" s="21"/>
      <c r="AG1308" s="21"/>
      <c r="AH1308" s="21"/>
      <c r="AI1308" s="21"/>
    </row>
    <row r="1309" spans="1:35">
      <c r="A1309" s="509" t="s">
        <v>109</v>
      </c>
      <c r="B1309" s="510">
        <v>2023</v>
      </c>
      <c r="C1309" s="511" t="s">
        <v>644</v>
      </c>
      <c r="D1309" s="512" t="s">
        <v>153</v>
      </c>
      <c r="E1309" s="513" t="s">
        <v>1522</v>
      </c>
      <c r="F1309" s="514" t="s">
        <v>2010</v>
      </c>
      <c r="G1309" s="510" t="s">
        <v>299</v>
      </c>
      <c r="H1309" s="512" t="s">
        <v>14</v>
      </c>
      <c r="I1309" s="511" t="s">
        <v>473</v>
      </c>
      <c r="J1309" s="510" t="s">
        <v>197</v>
      </c>
      <c r="K1309" s="511" t="s">
        <v>798</v>
      </c>
      <c r="L1309" s="515" t="s">
        <v>1871</v>
      </c>
      <c r="M1309" s="512" t="s">
        <v>1872</v>
      </c>
      <c r="N1309" s="512" t="s">
        <v>859</v>
      </c>
      <c r="O1309" s="510"/>
      <c r="P1309" s="516">
        <v>1213</v>
      </c>
      <c r="Q1309" s="516">
        <v>37</v>
      </c>
      <c r="R1309" s="516" t="str">
        <f t="shared" ref="R1309:R1367" si="52">IF(M1309="N/A","N/A", P1309/M1309*100)</f>
        <v>N/A</v>
      </c>
      <c r="S1309" s="517" t="str">
        <f t="shared" ref="S1309:S1367" si="53">IF(M1309="N/A","N/A",IF(OR(R1309&lt;90,R1309&gt;150),"X",""))</f>
        <v>N/A</v>
      </c>
      <c r="T1309" s="518" t="s">
        <v>2105</v>
      </c>
      <c r="U1309" s="21"/>
      <c r="V1309" s="21"/>
      <c r="W1309" s="21"/>
      <c r="X1309" s="21"/>
      <c r="Y1309" s="21"/>
      <c r="Z1309" s="21"/>
      <c r="AA1309" s="21"/>
      <c r="AB1309" s="21"/>
      <c r="AC1309" s="21"/>
      <c r="AD1309" s="21"/>
      <c r="AE1309" s="21"/>
      <c r="AF1309" s="21"/>
      <c r="AG1309" s="21"/>
      <c r="AH1309" s="21"/>
      <c r="AI1309" s="21"/>
    </row>
    <row r="1310" spans="1:35">
      <c r="A1310" s="519" t="s">
        <v>109</v>
      </c>
      <c r="B1310" s="520">
        <v>2023</v>
      </c>
      <c r="C1310" s="519" t="s">
        <v>641</v>
      </c>
      <c r="D1310" s="521" t="s">
        <v>149</v>
      </c>
      <c r="E1310" s="522" t="s">
        <v>1399</v>
      </c>
      <c r="F1310" s="520">
        <v>8</v>
      </c>
      <c r="G1310" s="520" t="s">
        <v>297</v>
      </c>
      <c r="H1310" s="521" t="s">
        <v>859</v>
      </c>
      <c r="I1310" s="519" t="s">
        <v>473</v>
      </c>
      <c r="J1310" s="519" t="s">
        <v>197</v>
      </c>
      <c r="K1310" s="519" t="s">
        <v>749</v>
      </c>
      <c r="L1310" s="521" t="s">
        <v>1871</v>
      </c>
      <c r="M1310" s="521" t="s">
        <v>1872</v>
      </c>
      <c r="N1310" s="521" t="s">
        <v>859</v>
      </c>
      <c r="O1310" s="520" t="s">
        <v>1883</v>
      </c>
      <c r="P1310" s="521">
        <v>472</v>
      </c>
      <c r="Q1310" s="521">
        <v>22</v>
      </c>
      <c r="R1310" s="523" t="str">
        <f t="shared" si="52"/>
        <v>N/A</v>
      </c>
      <c r="S1310" s="106" t="str">
        <f t="shared" si="53"/>
        <v>N/A</v>
      </c>
      <c r="T1310" s="520" t="s">
        <v>2106</v>
      </c>
      <c r="U1310" s="21"/>
      <c r="V1310" s="21"/>
    </row>
    <row r="1311" spans="1:35">
      <c r="A1311" s="524" t="s">
        <v>109</v>
      </c>
      <c r="B1311" s="525">
        <v>2023</v>
      </c>
      <c r="C1311" s="524" t="s">
        <v>641</v>
      </c>
      <c r="D1311" s="526" t="s">
        <v>149</v>
      </c>
      <c r="E1311" s="527" t="s">
        <v>1399</v>
      </c>
      <c r="F1311" s="525">
        <v>8</v>
      </c>
      <c r="G1311" s="525" t="s">
        <v>299</v>
      </c>
      <c r="H1311" s="526" t="s">
        <v>859</v>
      </c>
      <c r="I1311" s="524" t="s">
        <v>473</v>
      </c>
      <c r="J1311" s="524" t="s">
        <v>197</v>
      </c>
      <c r="K1311" s="524" t="s">
        <v>749</v>
      </c>
      <c r="L1311" s="526" t="s">
        <v>1871</v>
      </c>
      <c r="M1311" s="526" t="s">
        <v>1872</v>
      </c>
      <c r="N1311" s="526" t="s">
        <v>859</v>
      </c>
      <c r="O1311" s="525" t="s">
        <v>1883</v>
      </c>
      <c r="P1311" s="526">
        <v>472</v>
      </c>
      <c r="Q1311" s="526">
        <v>22</v>
      </c>
      <c r="R1311" s="528" t="str">
        <f t="shared" si="52"/>
        <v>N/A</v>
      </c>
      <c r="S1311" s="106" t="str">
        <f t="shared" si="53"/>
        <v>N/A</v>
      </c>
      <c r="T1311" s="520" t="s">
        <v>2106</v>
      </c>
    </row>
    <row r="1312" spans="1:35">
      <c r="A1312" s="524" t="s">
        <v>109</v>
      </c>
      <c r="B1312" s="525">
        <v>2023</v>
      </c>
      <c r="C1312" s="524" t="s">
        <v>641</v>
      </c>
      <c r="D1312" s="526" t="s">
        <v>149</v>
      </c>
      <c r="E1312" s="527" t="s">
        <v>1399</v>
      </c>
      <c r="F1312" s="525">
        <v>8</v>
      </c>
      <c r="G1312" s="525" t="s">
        <v>301</v>
      </c>
      <c r="H1312" s="526" t="s">
        <v>859</v>
      </c>
      <c r="I1312" s="524" t="s">
        <v>473</v>
      </c>
      <c r="J1312" s="524" t="s">
        <v>197</v>
      </c>
      <c r="K1312" s="524" t="s">
        <v>749</v>
      </c>
      <c r="L1312" s="526" t="s">
        <v>1871</v>
      </c>
      <c r="M1312" s="526" t="s">
        <v>1872</v>
      </c>
      <c r="N1312" s="526" t="s">
        <v>859</v>
      </c>
      <c r="O1312" s="525" t="s">
        <v>1883</v>
      </c>
      <c r="P1312" s="526">
        <v>418</v>
      </c>
      <c r="Q1312" s="526">
        <v>21</v>
      </c>
      <c r="R1312" s="528" t="str">
        <f t="shared" si="52"/>
        <v>N/A</v>
      </c>
      <c r="S1312" s="106" t="str">
        <f t="shared" si="53"/>
        <v>N/A</v>
      </c>
      <c r="T1312" s="520" t="s">
        <v>2106</v>
      </c>
    </row>
    <row r="1313" spans="1:20">
      <c r="A1313" s="524" t="s">
        <v>109</v>
      </c>
      <c r="B1313" s="525">
        <v>2023</v>
      </c>
      <c r="C1313" s="524" t="s">
        <v>641</v>
      </c>
      <c r="D1313" s="526" t="s">
        <v>149</v>
      </c>
      <c r="E1313" s="527" t="s">
        <v>1399</v>
      </c>
      <c r="F1313" s="525">
        <v>8</v>
      </c>
      <c r="G1313" s="525" t="s">
        <v>1874</v>
      </c>
      <c r="H1313" s="526" t="s">
        <v>859</v>
      </c>
      <c r="I1313" s="524" t="s">
        <v>473</v>
      </c>
      <c r="J1313" s="524" t="s">
        <v>197</v>
      </c>
      <c r="K1313" s="524" t="s">
        <v>749</v>
      </c>
      <c r="L1313" s="526" t="s">
        <v>1871</v>
      </c>
      <c r="M1313" s="526" t="s">
        <v>1872</v>
      </c>
      <c r="N1313" s="526" t="s">
        <v>859</v>
      </c>
      <c r="O1313" s="525" t="s">
        <v>1883</v>
      </c>
      <c r="P1313" s="526">
        <v>23</v>
      </c>
      <c r="Q1313" s="526">
        <v>8</v>
      </c>
      <c r="R1313" s="528" t="str">
        <f t="shared" si="52"/>
        <v>N/A</v>
      </c>
      <c r="S1313" s="106" t="str">
        <f t="shared" si="53"/>
        <v>N/A</v>
      </c>
      <c r="T1313" s="520" t="s">
        <v>2106</v>
      </c>
    </row>
    <row r="1314" spans="1:20">
      <c r="A1314" s="524" t="s">
        <v>109</v>
      </c>
      <c r="B1314" s="525">
        <v>2023</v>
      </c>
      <c r="C1314" s="524" t="s">
        <v>641</v>
      </c>
      <c r="D1314" s="526" t="s">
        <v>149</v>
      </c>
      <c r="E1314" s="527" t="s">
        <v>1399</v>
      </c>
      <c r="F1314" s="525" t="s">
        <v>1400</v>
      </c>
      <c r="G1314" s="525" t="s">
        <v>297</v>
      </c>
      <c r="H1314" s="526" t="s">
        <v>859</v>
      </c>
      <c r="I1314" s="524" t="s">
        <v>473</v>
      </c>
      <c r="J1314" s="524" t="s">
        <v>197</v>
      </c>
      <c r="K1314" s="524" t="s">
        <v>749</v>
      </c>
      <c r="L1314" s="526" t="s">
        <v>1871</v>
      </c>
      <c r="M1314" s="526" t="s">
        <v>1872</v>
      </c>
      <c r="N1314" s="526" t="s">
        <v>859</v>
      </c>
      <c r="O1314" s="525" t="s">
        <v>1883</v>
      </c>
      <c r="P1314" s="526">
        <v>173</v>
      </c>
      <c r="Q1314" s="526">
        <v>6</v>
      </c>
      <c r="R1314" s="528" t="str">
        <f t="shared" si="52"/>
        <v>N/A</v>
      </c>
      <c r="S1314" s="106" t="str">
        <f t="shared" si="53"/>
        <v>N/A</v>
      </c>
      <c r="T1314" s="520" t="s">
        <v>2106</v>
      </c>
    </row>
    <row r="1315" spans="1:20">
      <c r="A1315" s="524" t="s">
        <v>109</v>
      </c>
      <c r="B1315" s="525">
        <v>2023</v>
      </c>
      <c r="C1315" s="524" t="s">
        <v>641</v>
      </c>
      <c r="D1315" s="526" t="s">
        <v>149</v>
      </c>
      <c r="E1315" s="527" t="s">
        <v>1399</v>
      </c>
      <c r="F1315" s="525" t="s">
        <v>1400</v>
      </c>
      <c r="G1315" s="525" t="s">
        <v>299</v>
      </c>
      <c r="H1315" s="526" t="s">
        <v>859</v>
      </c>
      <c r="I1315" s="524" t="s">
        <v>473</v>
      </c>
      <c r="J1315" s="524" t="s">
        <v>197</v>
      </c>
      <c r="K1315" s="524" t="s">
        <v>749</v>
      </c>
      <c r="L1315" s="526" t="s">
        <v>1871</v>
      </c>
      <c r="M1315" s="526" t="s">
        <v>1872</v>
      </c>
      <c r="N1315" s="526" t="s">
        <v>859</v>
      </c>
      <c r="O1315" s="525" t="s">
        <v>1883</v>
      </c>
      <c r="P1315" s="526">
        <v>180</v>
      </c>
      <c r="Q1315" s="526">
        <v>6</v>
      </c>
      <c r="R1315" s="528" t="str">
        <f t="shared" si="52"/>
        <v>N/A</v>
      </c>
      <c r="S1315" s="106" t="str">
        <f t="shared" si="53"/>
        <v>N/A</v>
      </c>
      <c r="T1315" s="520" t="s">
        <v>2106</v>
      </c>
    </row>
    <row r="1316" spans="1:20">
      <c r="A1316" s="524" t="s">
        <v>109</v>
      </c>
      <c r="B1316" s="525">
        <v>2023</v>
      </c>
      <c r="C1316" s="524" t="s">
        <v>641</v>
      </c>
      <c r="D1316" s="526" t="s">
        <v>149</v>
      </c>
      <c r="E1316" s="527" t="s">
        <v>1399</v>
      </c>
      <c r="F1316" s="525" t="s">
        <v>1400</v>
      </c>
      <c r="G1316" s="525" t="s">
        <v>301</v>
      </c>
      <c r="H1316" s="526" t="s">
        <v>859</v>
      </c>
      <c r="I1316" s="524" t="s">
        <v>473</v>
      </c>
      <c r="J1316" s="524" t="s">
        <v>197</v>
      </c>
      <c r="K1316" s="524" t="s">
        <v>749</v>
      </c>
      <c r="L1316" s="526" t="s">
        <v>1871</v>
      </c>
      <c r="M1316" s="526" t="s">
        <v>1872</v>
      </c>
      <c r="N1316" s="526" t="s">
        <v>859</v>
      </c>
      <c r="O1316" s="525" t="s">
        <v>1883</v>
      </c>
      <c r="P1316" s="526">
        <v>173</v>
      </c>
      <c r="Q1316" s="526">
        <v>6</v>
      </c>
      <c r="R1316" s="528" t="str">
        <f t="shared" si="52"/>
        <v>N/A</v>
      </c>
      <c r="S1316" s="106" t="str">
        <f t="shared" si="53"/>
        <v>N/A</v>
      </c>
      <c r="T1316" s="520" t="s">
        <v>2106</v>
      </c>
    </row>
    <row r="1317" spans="1:20">
      <c r="A1317" s="524" t="s">
        <v>109</v>
      </c>
      <c r="B1317" s="525">
        <v>2023</v>
      </c>
      <c r="C1317" s="524" t="s">
        <v>641</v>
      </c>
      <c r="D1317" s="526" t="s">
        <v>149</v>
      </c>
      <c r="E1317" s="527" t="s">
        <v>1399</v>
      </c>
      <c r="F1317" s="525" t="s">
        <v>1400</v>
      </c>
      <c r="G1317" s="525" t="s">
        <v>1874</v>
      </c>
      <c r="H1317" s="526" t="s">
        <v>859</v>
      </c>
      <c r="I1317" s="524" t="s">
        <v>473</v>
      </c>
      <c r="J1317" s="524" t="s">
        <v>197</v>
      </c>
      <c r="K1317" s="524" t="s">
        <v>749</v>
      </c>
      <c r="L1317" s="526" t="s">
        <v>1871</v>
      </c>
      <c r="M1317" s="526" t="s">
        <v>1872</v>
      </c>
      <c r="N1317" s="526" t="s">
        <v>859</v>
      </c>
      <c r="O1317" s="525" t="s">
        <v>1883</v>
      </c>
      <c r="P1317" s="526">
        <v>27</v>
      </c>
      <c r="Q1317" s="526">
        <v>3</v>
      </c>
      <c r="R1317" s="528" t="str">
        <f t="shared" si="52"/>
        <v>N/A</v>
      </c>
      <c r="S1317" s="106" t="str">
        <f t="shared" si="53"/>
        <v>N/A</v>
      </c>
      <c r="T1317" s="520" t="s">
        <v>2106</v>
      </c>
    </row>
    <row r="1318" spans="1:20">
      <c r="A1318" s="529" t="s">
        <v>109</v>
      </c>
      <c r="B1318" s="530">
        <v>2023</v>
      </c>
      <c r="C1318" s="531" t="s">
        <v>641</v>
      </c>
      <c r="D1318" s="529" t="s">
        <v>149</v>
      </c>
      <c r="E1318" s="532" t="s">
        <v>1522</v>
      </c>
      <c r="F1318" s="530" t="s">
        <v>1430</v>
      </c>
      <c r="G1318" s="530" t="s">
        <v>297</v>
      </c>
      <c r="H1318" s="529" t="s">
        <v>859</v>
      </c>
      <c r="I1318" s="529" t="s">
        <v>473</v>
      </c>
      <c r="J1318" s="529" t="s">
        <v>197</v>
      </c>
      <c r="K1318" s="531" t="s">
        <v>749</v>
      </c>
      <c r="L1318" s="529" t="s">
        <v>1871</v>
      </c>
      <c r="M1318" s="529" t="s">
        <v>1872</v>
      </c>
      <c r="N1318" s="529" t="s">
        <v>859</v>
      </c>
      <c r="O1318" s="530" t="s">
        <v>1883</v>
      </c>
      <c r="P1318" s="529">
        <v>508</v>
      </c>
      <c r="Q1318" s="529">
        <v>23</v>
      </c>
      <c r="R1318" s="528" t="str">
        <f t="shared" si="52"/>
        <v>N/A</v>
      </c>
      <c r="S1318" s="106" t="str">
        <f t="shared" si="53"/>
        <v>N/A</v>
      </c>
      <c r="T1318" s="520" t="s">
        <v>2106</v>
      </c>
    </row>
    <row r="1319" spans="1:20">
      <c r="A1319" s="529" t="s">
        <v>109</v>
      </c>
      <c r="B1319" s="530">
        <v>2023</v>
      </c>
      <c r="C1319" s="531" t="s">
        <v>641</v>
      </c>
      <c r="D1319" s="529" t="s">
        <v>149</v>
      </c>
      <c r="E1319" s="532" t="s">
        <v>1522</v>
      </c>
      <c r="F1319" s="530" t="s">
        <v>1430</v>
      </c>
      <c r="G1319" s="530" t="s">
        <v>299</v>
      </c>
      <c r="H1319" s="529" t="s">
        <v>859</v>
      </c>
      <c r="I1319" s="529" t="s">
        <v>473</v>
      </c>
      <c r="J1319" s="529" t="s">
        <v>197</v>
      </c>
      <c r="K1319" s="531" t="s">
        <v>749</v>
      </c>
      <c r="L1319" s="529" t="s">
        <v>1871</v>
      </c>
      <c r="M1319" s="529" t="s">
        <v>1872</v>
      </c>
      <c r="N1319" s="529" t="s">
        <v>859</v>
      </c>
      <c r="O1319" s="530" t="s">
        <v>1883</v>
      </c>
      <c r="P1319" s="529">
        <v>510</v>
      </c>
      <c r="Q1319" s="529">
        <v>23</v>
      </c>
      <c r="R1319" s="528" t="str">
        <f t="shared" si="52"/>
        <v>N/A</v>
      </c>
      <c r="S1319" s="106" t="str">
        <f t="shared" si="53"/>
        <v>N/A</v>
      </c>
      <c r="T1319" s="520" t="s">
        <v>2106</v>
      </c>
    </row>
    <row r="1320" spans="1:20">
      <c r="A1320" s="529" t="s">
        <v>109</v>
      </c>
      <c r="B1320" s="530">
        <v>2023</v>
      </c>
      <c r="C1320" s="531" t="s">
        <v>641</v>
      </c>
      <c r="D1320" s="529" t="s">
        <v>149</v>
      </c>
      <c r="E1320" s="532" t="s">
        <v>1522</v>
      </c>
      <c r="F1320" s="530" t="s">
        <v>1430</v>
      </c>
      <c r="G1320" s="530" t="s">
        <v>301</v>
      </c>
      <c r="H1320" s="529" t="s">
        <v>859</v>
      </c>
      <c r="I1320" s="529" t="s">
        <v>473</v>
      </c>
      <c r="J1320" s="529" t="s">
        <v>197</v>
      </c>
      <c r="K1320" s="531" t="s">
        <v>749</v>
      </c>
      <c r="L1320" s="529" t="s">
        <v>1871</v>
      </c>
      <c r="M1320" s="529" t="s">
        <v>1872</v>
      </c>
      <c r="N1320" s="529" t="s">
        <v>859</v>
      </c>
      <c r="O1320" s="530" t="s">
        <v>1883</v>
      </c>
      <c r="P1320" s="529">
        <v>510</v>
      </c>
      <c r="Q1320" s="529">
        <v>23</v>
      </c>
      <c r="R1320" s="528" t="str">
        <f t="shared" si="52"/>
        <v>N/A</v>
      </c>
      <c r="S1320" s="106" t="str">
        <f t="shared" si="53"/>
        <v>N/A</v>
      </c>
      <c r="T1320" s="520" t="s">
        <v>2106</v>
      </c>
    </row>
    <row r="1321" spans="1:20">
      <c r="A1321" s="529" t="s">
        <v>109</v>
      </c>
      <c r="B1321" s="530">
        <v>2023</v>
      </c>
      <c r="C1321" s="531" t="s">
        <v>641</v>
      </c>
      <c r="D1321" s="529" t="s">
        <v>149</v>
      </c>
      <c r="E1321" s="532" t="s">
        <v>1522</v>
      </c>
      <c r="F1321" s="530" t="s">
        <v>1430</v>
      </c>
      <c r="G1321" s="530" t="s">
        <v>1874</v>
      </c>
      <c r="H1321" s="529" t="s">
        <v>859</v>
      </c>
      <c r="I1321" s="529" t="s">
        <v>473</v>
      </c>
      <c r="J1321" s="529" t="s">
        <v>197</v>
      </c>
      <c r="K1321" s="531" t="s">
        <v>749</v>
      </c>
      <c r="L1321" s="529" t="s">
        <v>1871</v>
      </c>
      <c r="M1321" s="529" t="s">
        <v>1872</v>
      </c>
      <c r="N1321" s="529" t="s">
        <v>859</v>
      </c>
      <c r="O1321" s="530" t="s">
        <v>1883</v>
      </c>
      <c r="P1321" s="529">
        <v>498</v>
      </c>
      <c r="Q1321" s="529">
        <v>23</v>
      </c>
      <c r="R1321" s="528" t="str">
        <f t="shared" si="52"/>
        <v>N/A</v>
      </c>
      <c r="S1321" s="106" t="str">
        <f t="shared" si="53"/>
        <v>N/A</v>
      </c>
      <c r="T1321" s="520" t="s">
        <v>2106</v>
      </c>
    </row>
    <row r="1322" spans="1:20" ht="14.25">
      <c r="A1322" s="529" t="s">
        <v>109</v>
      </c>
      <c r="B1322" s="530">
        <v>2023</v>
      </c>
      <c r="C1322" s="531" t="s">
        <v>641</v>
      </c>
      <c r="D1322" s="529" t="s">
        <v>149</v>
      </c>
      <c r="E1322" s="532" t="s">
        <v>1524</v>
      </c>
      <c r="F1322" s="530" t="s">
        <v>1459</v>
      </c>
      <c r="G1322" s="530" t="s">
        <v>297</v>
      </c>
      <c r="H1322" s="529" t="s">
        <v>859</v>
      </c>
      <c r="I1322" s="529" t="s">
        <v>473</v>
      </c>
      <c r="J1322" s="529" t="s">
        <v>197</v>
      </c>
      <c r="K1322" s="531" t="s">
        <v>749</v>
      </c>
      <c r="L1322" s="529" t="s">
        <v>1871</v>
      </c>
      <c r="M1322" s="529" t="s">
        <v>1872</v>
      </c>
      <c r="N1322" s="529" t="s">
        <v>859</v>
      </c>
      <c r="O1322" s="530" t="s">
        <v>1883</v>
      </c>
      <c r="P1322" s="533">
        <v>48</v>
      </c>
      <c r="Q1322" s="529">
        <v>12</v>
      </c>
      <c r="R1322" s="528" t="str">
        <f t="shared" si="52"/>
        <v>N/A</v>
      </c>
      <c r="S1322" s="106" t="str">
        <f t="shared" si="53"/>
        <v>N/A</v>
      </c>
      <c r="T1322" s="520" t="s">
        <v>2106</v>
      </c>
    </row>
    <row r="1323" spans="1:20" ht="14.25">
      <c r="A1323" s="529" t="s">
        <v>109</v>
      </c>
      <c r="B1323" s="530">
        <v>2023</v>
      </c>
      <c r="C1323" s="531" t="s">
        <v>641</v>
      </c>
      <c r="D1323" s="529" t="s">
        <v>149</v>
      </c>
      <c r="E1323" s="532" t="s">
        <v>1524</v>
      </c>
      <c r="F1323" s="530" t="s">
        <v>1459</v>
      </c>
      <c r="G1323" s="530" t="s">
        <v>299</v>
      </c>
      <c r="H1323" s="529" t="s">
        <v>859</v>
      </c>
      <c r="I1323" s="529" t="s">
        <v>473</v>
      </c>
      <c r="J1323" s="529" t="s">
        <v>197</v>
      </c>
      <c r="K1323" s="531" t="s">
        <v>749</v>
      </c>
      <c r="L1323" s="529" t="s">
        <v>1871</v>
      </c>
      <c r="M1323" s="529" t="s">
        <v>1872</v>
      </c>
      <c r="N1323" s="529" t="s">
        <v>859</v>
      </c>
      <c r="O1323" s="530" t="s">
        <v>1883</v>
      </c>
      <c r="P1323" s="533">
        <v>49</v>
      </c>
      <c r="Q1323" s="529">
        <v>12</v>
      </c>
      <c r="R1323" s="528" t="str">
        <f t="shared" si="52"/>
        <v>N/A</v>
      </c>
      <c r="S1323" s="106" t="str">
        <f t="shared" si="53"/>
        <v>N/A</v>
      </c>
      <c r="T1323" s="520" t="s">
        <v>2106</v>
      </c>
    </row>
    <row r="1324" spans="1:20" ht="14.25">
      <c r="A1324" s="529" t="s">
        <v>109</v>
      </c>
      <c r="B1324" s="530">
        <v>2023</v>
      </c>
      <c r="C1324" s="531" t="s">
        <v>641</v>
      </c>
      <c r="D1324" s="529" t="s">
        <v>149</v>
      </c>
      <c r="E1324" s="532" t="s">
        <v>1524</v>
      </c>
      <c r="F1324" s="530" t="s">
        <v>1459</v>
      </c>
      <c r="G1324" s="530" t="s">
        <v>301</v>
      </c>
      <c r="H1324" s="529" t="s">
        <v>859</v>
      </c>
      <c r="I1324" s="529" t="s">
        <v>473</v>
      </c>
      <c r="J1324" s="529" t="s">
        <v>197</v>
      </c>
      <c r="K1324" s="531" t="s">
        <v>749</v>
      </c>
      <c r="L1324" s="529" t="s">
        <v>1871</v>
      </c>
      <c r="M1324" s="529" t="s">
        <v>1872</v>
      </c>
      <c r="N1324" s="529" t="s">
        <v>859</v>
      </c>
      <c r="O1324" s="530" t="s">
        <v>1883</v>
      </c>
      <c r="P1324" s="533">
        <v>49</v>
      </c>
      <c r="Q1324" s="529">
        <v>12</v>
      </c>
      <c r="R1324" s="528" t="str">
        <f t="shared" si="52"/>
        <v>N/A</v>
      </c>
      <c r="S1324" s="106" t="str">
        <f t="shared" si="53"/>
        <v>N/A</v>
      </c>
      <c r="T1324" s="520" t="s">
        <v>2106</v>
      </c>
    </row>
    <row r="1325" spans="1:20" ht="14.25">
      <c r="A1325" s="529" t="s">
        <v>109</v>
      </c>
      <c r="B1325" s="530">
        <v>2023</v>
      </c>
      <c r="C1325" s="531" t="s">
        <v>641</v>
      </c>
      <c r="D1325" s="529" t="s">
        <v>149</v>
      </c>
      <c r="E1325" s="532" t="s">
        <v>1524</v>
      </c>
      <c r="F1325" s="530" t="s">
        <v>1459</v>
      </c>
      <c r="G1325" s="530" t="s">
        <v>1874</v>
      </c>
      <c r="H1325" s="529" t="s">
        <v>859</v>
      </c>
      <c r="I1325" s="529" t="s">
        <v>473</v>
      </c>
      <c r="J1325" s="529" t="s">
        <v>197</v>
      </c>
      <c r="K1325" s="531" t="s">
        <v>749</v>
      </c>
      <c r="L1325" s="529" t="s">
        <v>1871</v>
      </c>
      <c r="M1325" s="529" t="s">
        <v>1872</v>
      </c>
      <c r="N1325" s="529" t="s">
        <v>859</v>
      </c>
      <c r="O1325" s="530" t="s">
        <v>1883</v>
      </c>
      <c r="P1325" s="533">
        <v>6</v>
      </c>
      <c r="Q1325" s="529">
        <v>5</v>
      </c>
      <c r="R1325" s="528" t="str">
        <f t="shared" si="52"/>
        <v>N/A</v>
      </c>
      <c r="S1325" s="106" t="str">
        <f t="shared" si="53"/>
        <v>N/A</v>
      </c>
      <c r="T1325" s="520" t="s">
        <v>2106</v>
      </c>
    </row>
    <row r="1326" spans="1:20">
      <c r="A1326" s="531" t="s">
        <v>109</v>
      </c>
      <c r="B1326" s="530">
        <v>2023</v>
      </c>
      <c r="C1326" s="531" t="s">
        <v>641</v>
      </c>
      <c r="D1326" s="529" t="s">
        <v>149</v>
      </c>
      <c r="E1326" s="532" t="s">
        <v>1347</v>
      </c>
      <c r="F1326" s="530" t="s">
        <v>1545</v>
      </c>
      <c r="G1326" s="530" t="s">
        <v>297</v>
      </c>
      <c r="H1326" s="529" t="s">
        <v>859</v>
      </c>
      <c r="I1326" s="531" t="s">
        <v>473</v>
      </c>
      <c r="J1326" s="531" t="s">
        <v>197</v>
      </c>
      <c r="K1326" s="531" t="s">
        <v>756</v>
      </c>
      <c r="L1326" s="529" t="s">
        <v>1871</v>
      </c>
      <c r="M1326" s="529" t="s">
        <v>1872</v>
      </c>
      <c r="N1326" s="529" t="s">
        <v>859</v>
      </c>
      <c r="O1326" s="530"/>
      <c r="P1326" s="529">
        <v>40</v>
      </c>
      <c r="Q1326" s="529">
        <v>1</v>
      </c>
      <c r="R1326" s="528" t="str">
        <f t="shared" si="52"/>
        <v>N/A</v>
      </c>
      <c r="S1326" s="106" t="str">
        <f t="shared" si="53"/>
        <v>N/A</v>
      </c>
      <c r="T1326" s="530" t="s">
        <v>2107</v>
      </c>
    </row>
    <row r="1327" spans="1:20">
      <c r="A1327" s="531" t="s">
        <v>109</v>
      </c>
      <c r="B1327" s="530">
        <v>2023</v>
      </c>
      <c r="C1327" s="531" t="s">
        <v>641</v>
      </c>
      <c r="D1327" s="529" t="s">
        <v>149</v>
      </c>
      <c r="E1327" s="532" t="s">
        <v>1347</v>
      </c>
      <c r="F1327" s="530" t="s">
        <v>1545</v>
      </c>
      <c r="G1327" s="530" t="s">
        <v>299</v>
      </c>
      <c r="H1327" s="529" t="s">
        <v>859</v>
      </c>
      <c r="I1327" s="531" t="s">
        <v>473</v>
      </c>
      <c r="J1327" s="531" t="s">
        <v>197</v>
      </c>
      <c r="K1327" s="531" t="s">
        <v>756</v>
      </c>
      <c r="L1327" s="529" t="s">
        <v>1871</v>
      </c>
      <c r="M1327" s="529" t="s">
        <v>1872</v>
      </c>
      <c r="N1327" s="529" t="s">
        <v>859</v>
      </c>
      <c r="O1327" s="530"/>
      <c r="P1327" s="529">
        <v>40</v>
      </c>
      <c r="Q1327" s="529">
        <v>1</v>
      </c>
      <c r="R1327" s="528" t="str">
        <f t="shared" si="52"/>
        <v>N/A</v>
      </c>
      <c r="S1327" s="106" t="str">
        <f t="shared" si="53"/>
        <v>N/A</v>
      </c>
      <c r="T1327" s="530" t="s">
        <v>2107</v>
      </c>
    </row>
    <row r="1328" spans="1:20">
      <c r="A1328" s="531" t="s">
        <v>109</v>
      </c>
      <c r="B1328" s="530">
        <v>2023</v>
      </c>
      <c r="C1328" s="531" t="s">
        <v>641</v>
      </c>
      <c r="D1328" s="529" t="s">
        <v>149</v>
      </c>
      <c r="E1328" s="532" t="s">
        <v>1347</v>
      </c>
      <c r="F1328" s="530" t="s">
        <v>1545</v>
      </c>
      <c r="G1328" s="530" t="s">
        <v>301</v>
      </c>
      <c r="H1328" s="529" t="s">
        <v>859</v>
      </c>
      <c r="I1328" s="531" t="s">
        <v>473</v>
      </c>
      <c r="J1328" s="531" t="s">
        <v>197</v>
      </c>
      <c r="K1328" s="531" t="s">
        <v>756</v>
      </c>
      <c r="L1328" s="529" t="s">
        <v>1871</v>
      </c>
      <c r="M1328" s="529" t="s">
        <v>1872</v>
      </c>
      <c r="N1328" s="529" t="s">
        <v>859</v>
      </c>
      <c r="O1328" s="530"/>
      <c r="P1328" s="529">
        <v>40</v>
      </c>
      <c r="Q1328" s="529">
        <v>1</v>
      </c>
      <c r="R1328" s="528" t="str">
        <f t="shared" si="52"/>
        <v>N/A</v>
      </c>
      <c r="S1328" s="106" t="str">
        <f t="shared" si="53"/>
        <v>N/A</v>
      </c>
      <c r="T1328" s="530" t="s">
        <v>2107</v>
      </c>
    </row>
    <row r="1329" spans="1:20">
      <c r="A1329" s="531" t="s">
        <v>109</v>
      </c>
      <c r="B1329" s="530">
        <v>2023</v>
      </c>
      <c r="C1329" s="531" t="s">
        <v>641</v>
      </c>
      <c r="D1329" s="529" t="s">
        <v>149</v>
      </c>
      <c r="E1329" s="532" t="s">
        <v>1347</v>
      </c>
      <c r="F1329" s="530" t="s">
        <v>1545</v>
      </c>
      <c r="G1329" s="530" t="s">
        <v>1874</v>
      </c>
      <c r="H1329" s="529" t="s">
        <v>859</v>
      </c>
      <c r="I1329" s="531" t="s">
        <v>473</v>
      </c>
      <c r="J1329" s="531" t="s">
        <v>197</v>
      </c>
      <c r="K1329" s="531" t="s">
        <v>756</v>
      </c>
      <c r="L1329" s="529" t="s">
        <v>1871</v>
      </c>
      <c r="M1329" s="529" t="s">
        <v>1872</v>
      </c>
      <c r="N1329" s="529" t="s">
        <v>859</v>
      </c>
      <c r="O1329" s="530"/>
      <c r="P1329" s="529">
        <v>40</v>
      </c>
      <c r="Q1329" s="529">
        <v>1</v>
      </c>
      <c r="R1329" s="528" t="str">
        <f t="shared" si="52"/>
        <v>N/A</v>
      </c>
      <c r="S1329" s="106" t="str">
        <f t="shared" si="53"/>
        <v>N/A</v>
      </c>
      <c r="T1329" s="530" t="s">
        <v>2107</v>
      </c>
    </row>
    <row r="1330" spans="1:20">
      <c r="A1330" s="530" t="s">
        <v>109</v>
      </c>
      <c r="B1330" s="530">
        <v>2023</v>
      </c>
      <c r="C1330" s="531" t="s">
        <v>641</v>
      </c>
      <c r="D1330" s="529" t="s">
        <v>149</v>
      </c>
      <c r="E1330" s="532" t="s">
        <v>1462</v>
      </c>
      <c r="F1330" s="530" t="s">
        <v>1465</v>
      </c>
      <c r="G1330" s="530" t="s">
        <v>297</v>
      </c>
      <c r="H1330" s="529" t="s">
        <v>859</v>
      </c>
      <c r="I1330" s="530" t="s">
        <v>473</v>
      </c>
      <c r="J1330" s="530" t="s">
        <v>197</v>
      </c>
      <c r="K1330" s="531" t="s">
        <v>760</v>
      </c>
      <c r="L1330" s="529" t="s">
        <v>1871</v>
      </c>
      <c r="M1330" s="529" t="s">
        <v>1872</v>
      </c>
      <c r="N1330" s="529" t="s">
        <v>859</v>
      </c>
      <c r="O1330" s="530" t="s">
        <v>1895</v>
      </c>
      <c r="P1330" s="534">
        <v>279</v>
      </c>
      <c r="Q1330" s="534">
        <v>23</v>
      </c>
      <c r="R1330" s="528" t="str">
        <f t="shared" si="52"/>
        <v>N/A</v>
      </c>
      <c r="S1330" s="106" t="str">
        <f t="shared" si="53"/>
        <v>N/A</v>
      </c>
      <c r="T1330" s="520" t="s">
        <v>2108</v>
      </c>
    </row>
    <row r="1331" spans="1:20">
      <c r="A1331" s="530" t="s">
        <v>109</v>
      </c>
      <c r="B1331" s="530">
        <v>2023</v>
      </c>
      <c r="C1331" s="531" t="s">
        <v>641</v>
      </c>
      <c r="D1331" s="529" t="s">
        <v>149</v>
      </c>
      <c r="E1331" s="532" t="s">
        <v>1462</v>
      </c>
      <c r="F1331" s="530" t="s">
        <v>1465</v>
      </c>
      <c r="G1331" s="530" t="s">
        <v>299</v>
      </c>
      <c r="H1331" s="529" t="s">
        <v>14</v>
      </c>
      <c r="I1331" s="530" t="s">
        <v>473</v>
      </c>
      <c r="J1331" s="530" t="s">
        <v>197</v>
      </c>
      <c r="K1331" s="531" t="s">
        <v>760</v>
      </c>
      <c r="L1331" s="529" t="s">
        <v>1871</v>
      </c>
      <c r="M1331" s="529" t="s">
        <v>1872</v>
      </c>
      <c r="N1331" s="529" t="s">
        <v>859</v>
      </c>
      <c r="O1331" s="530" t="s">
        <v>1895</v>
      </c>
      <c r="P1331" s="534">
        <v>314</v>
      </c>
      <c r="Q1331" s="534">
        <v>25</v>
      </c>
      <c r="R1331" s="528" t="str">
        <f t="shared" si="52"/>
        <v>N/A</v>
      </c>
      <c r="S1331" s="106" t="str">
        <f t="shared" si="53"/>
        <v>N/A</v>
      </c>
      <c r="T1331" s="520" t="s">
        <v>2108</v>
      </c>
    </row>
    <row r="1332" spans="1:20">
      <c r="A1332" s="530" t="s">
        <v>109</v>
      </c>
      <c r="B1332" s="530">
        <v>2023</v>
      </c>
      <c r="C1332" s="531" t="s">
        <v>641</v>
      </c>
      <c r="D1332" s="529" t="s">
        <v>149</v>
      </c>
      <c r="E1332" s="532" t="s">
        <v>1462</v>
      </c>
      <c r="F1332" s="530" t="s">
        <v>1465</v>
      </c>
      <c r="G1332" s="530" t="s">
        <v>301</v>
      </c>
      <c r="H1332" s="529" t="s">
        <v>14</v>
      </c>
      <c r="I1332" s="530" t="s">
        <v>473</v>
      </c>
      <c r="J1332" s="530" t="s">
        <v>197</v>
      </c>
      <c r="K1332" s="531" t="s">
        <v>760</v>
      </c>
      <c r="L1332" s="529" t="s">
        <v>1871</v>
      </c>
      <c r="M1332" s="529" t="s">
        <v>1872</v>
      </c>
      <c r="N1332" s="529" t="s">
        <v>859</v>
      </c>
      <c r="O1332" s="530" t="s">
        <v>1895</v>
      </c>
      <c r="P1332" s="534">
        <v>314</v>
      </c>
      <c r="Q1332" s="534">
        <v>25</v>
      </c>
      <c r="R1332" s="528" t="str">
        <f t="shared" si="52"/>
        <v>N/A</v>
      </c>
      <c r="S1332" s="106" t="str">
        <f t="shared" si="53"/>
        <v>N/A</v>
      </c>
      <c r="T1332" s="520" t="s">
        <v>2108</v>
      </c>
    </row>
    <row r="1333" spans="1:20">
      <c r="A1333" s="530" t="s">
        <v>109</v>
      </c>
      <c r="B1333" s="530">
        <v>2023</v>
      </c>
      <c r="C1333" s="531" t="s">
        <v>641</v>
      </c>
      <c r="D1333" s="529" t="s">
        <v>149</v>
      </c>
      <c r="E1333" s="532" t="s">
        <v>1462</v>
      </c>
      <c r="F1333" s="530" t="s">
        <v>1465</v>
      </c>
      <c r="G1333" s="530" t="s">
        <v>1874</v>
      </c>
      <c r="H1333" s="529" t="s">
        <v>14</v>
      </c>
      <c r="I1333" s="530" t="s">
        <v>473</v>
      </c>
      <c r="J1333" s="530" t="s">
        <v>197</v>
      </c>
      <c r="K1333" s="531" t="s">
        <v>760</v>
      </c>
      <c r="L1333" s="529" t="s">
        <v>1871</v>
      </c>
      <c r="M1333" s="529" t="s">
        <v>1872</v>
      </c>
      <c r="N1333" s="529" t="s">
        <v>859</v>
      </c>
      <c r="O1333" s="530" t="s">
        <v>1895</v>
      </c>
      <c r="P1333" s="534">
        <v>313</v>
      </c>
      <c r="Q1333" s="534">
        <v>25</v>
      </c>
      <c r="R1333" s="528" t="str">
        <f t="shared" si="52"/>
        <v>N/A</v>
      </c>
      <c r="S1333" s="106" t="str">
        <f t="shared" si="53"/>
        <v>N/A</v>
      </c>
      <c r="T1333" s="520" t="s">
        <v>2108</v>
      </c>
    </row>
    <row r="1334" spans="1:20">
      <c r="A1334" s="531" t="s">
        <v>109</v>
      </c>
      <c r="B1334" s="530">
        <v>2023</v>
      </c>
      <c r="C1334" s="531" t="s">
        <v>641</v>
      </c>
      <c r="D1334" s="529" t="s">
        <v>149</v>
      </c>
      <c r="E1334" s="530" t="s">
        <v>1399</v>
      </c>
      <c r="F1334" s="530" t="s">
        <v>1400</v>
      </c>
      <c r="G1334" s="530" t="s">
        <v>297</v>
      </c>
      <c r="H1334" s="529" t="s">
        <v>14</v>
      </c>
      <c r="I1334" s="531" t="s">
        <v>473</v>
      </c>
      <c r="J1334" s="531" t="s">
        <v>197</v>
      </c>
      <c r="K1334" s="531" t="s">
        <v>1973</v>
      </c>
      <c r="L1334" s="529" t="s">
        <v>1871</v>
      </c>
      <c r="M1334" s="529" t="s">
        <v>1872</v>
      </c>
      <c r="N1334" s="529" t="s">
        <v>859</v>
      </c>
      <c r="O1334" s="530" t="s">
        <v>1974</v>
      </c>
      <c r="P1334" s="534">
        <v>369</v>
      </c>
      <c r="Q1334" s="535">
        <v>15</v>
      </c>
      <c r="R1334" s="536" t="str">
        <f t="shared" si="52"/>
        <v>N/A</v>
      </c>
      <c r="S1334" s="106" t="str">
        <f t="shared" si="53"/>
        <v>N/A</v>
      </c>
      <c r="T1334" s="537" t="s">
        <v>2109</v>
      </c>
    </row>
    <row r="1335" spans="1:20">
      <c r="A1335" s="531" t="s">
        <v>109</v>
      </c>
      <c r="B1335" s="530">
        <v>2023</v>
      </c>
      <c r="C1335" s="531" t="s">
        <v>641</v>
      </c>
      <c r="D1335" s="529" t="s">
        <v>149</v>
      </c>
      <c r="E1335" s="530" t="s">
        <v>1399</v>
      </c>
      <c r="F1335" s="530" t="s">
        <v>1400</v>
      </c>
      <c r="G1335" s="530" t="s">
        <v>299</v>
      </c>
      <c r="H1335" s="529" t="s">
        <v>14</v>
      </c>
      <c r="I1335" s="531" t="s">
        <v>473</v>
      </c>
      <c r="J1335" s="531" t="s">
        <v>197</v>
      </c>
      <c r="K1335" s="531" t="s">
        <v>1973</v>
      </c>
      <c r="L1335" s="529" t="s">
        <v>1871</v>
      </c>
      <c r="M1335" s="529" t="s">
        <v>1872</v>
      </c>
      <c r="N1335" s="529" t="s">
        <v>859</v>
      </c>
      <c r="O1335" s="530" t="s">
        <v>1974</v>
      </c>
      <c r="P1335" s="534">
        <v>567</v>
      </c>
      <c r="Q1335" s="535">
        <v>16</v>
      </c>
      <c r="R1335" s="536" t="str">
        <f t="shared" si="52"/>
        <v>N/A</v>
      </c>
      <c r="S1335" s="106" t="str">
        <f t="shared" si="53"/>
        <v>N/A</v>
      </c>
      <c r="T1335" s="537" t="s">
        <v>2109</v>
      </c>
    </row>
    <row r="1336" spans="1:20">
      <c r="A1336" s="531" t="s">
        <v>109</v>
      </c>
      <c r="B1336" s="530">
        <v>2023</v>
      </c>
      <c r="C1336" s="531" t="s">
        <v>641</v>
      </c>
      <c r="D1336" s="529" t="s">
        <v>149</v>
      </c>
      <c r="E1336" s="530" t="s">
        <v>1399</v>
      </c>
      <c r="F1336" s="530" t="s">
        <v>1400</v>
      </c>
      <c r="G1336" s="530" t="s">
        <v>301</v>
      </c>
      <c r="H1336" s="529" t="s">
        <v>859</v>
      </c>
      <c r="I1336" s="531" t="s">
        <v>473</v>
      </c>
      <c r="J1336" s="531" t="s">
        <v>197</v>
      </c>
      <c r="K1336" s="531" t="s">
        <v>1973</v>
      </c>
      <c r="L1336" s="529" t="s">
        <v>1871</v>
      </c>
      <c r="M1336" s="529" t="s">
        <v>1872</v>
      </c>
      <c r="N1336" s="529" t="s">
        <v>859</v>
      </c>
      <c r="O1336" s="530" t="s">
        <v>1974</v>
      </c>
      <c r="P1336" s="534">
        <v>488</v>
      </c>
      <c r="Q1336" s="535">
        <v>15</v>
      </c>
      <c r="R1336" s="536" t="str">
        <f t="shared" si="52"/>
        <v>N/A</v>
      </c>
      <c r="S1336" s="106" t="str">
        <f t="shared" si="53"/>
        <v>N/A</v>
      </c>
      <c r="T1336" s="537" t="s">
        <v>2109</v>
      </c>
    </row>
    <row r="1337" spans="1:20">
      <c r="A1337" s="531" t="s">
        <v>109</v>
      </c>
      <c r="B1337" s="530">
        <v>2023</v>
      </c>
      <c r="C1337" s="531" t="s">
        <v>641</v>
      </c>
      <c r="D1337" s="529" t="s">
        <v>149</v>
      </c>
      <c r="E1337" s="530" t="s">
        <v>1399</v>
      </c>
      <c r="F1337" s="530" t="s">
        <v>1400</v>
      </c>
      <c r="G1337" s="530" t="s">
        <v>1874</v>
      </c>
      <c r="H1337" s="529" t="s">
        <v>859</v>
      </c>
      <c r="I1337" s="531" t="s">
        <v>473</v>
      </c>
      <c r="J1337" s="531" t="s">
        <v>197</v>
      </c>
      <c r="K1337" s="531" t="s">
        <v>1973</v>
      </c>
      <c r="L1337" s="529" t="s">
        <v>1871</v>
      </c>
      <c r="M1337" s="529" t="s">
        <v>1872</v>
      </c>
      <c r="N1337" s="529" t="s">
        <v>859</v>
      </c>
      <c r="O1337" s="530" t="s">
        <v>1974</v>
      </c>
      <c r="P1337" s="534">
        <v>292</v>
      </c>
      <c r="Q1337" s="535">
        <v>14</v>
      </c>
      <c r="R1337" s="536" t="str">
        <f t="shared" si="52"/>
        <v>N/A</v>
      </c>
      <c r="S1337" s="106" t="str">
        <f t="shared" si="53"/>
        <v>N/A</v>
      </c>
      <c r="T1337" s="537" t="s">
        <v>2109</v>
      </c>
    </row>
    <row r="1338" spans="1:20">
      <c r="A1338" s="531" t="s">
        <v>109</v>
      </c>
      <c r="B1338" s="530">
        <v>2023</v>
      </c>
      <c r="C1338" s="531" t="s">
        <v>641</v>
      </c>
      <c r="D1338" s="529" t="s">
        <v>149</v>
      </c>
      <c r="E1338" s="530" t="s">
        <v>1347</v>
      </c>
      <c r="F1338" s="530" t="s">
        <v>1425</v>
      </c>
      <c r="G1338" s="530" t="s">
        <v>297</v>
      </c>
      <c r="H1338" s="529" t="s">
        <v>14</v>
      </c>
      <c r="I1338" s="531" t="s">
        <v>473</v>
      </c>
      <c r="J1338" s="531" t="s">
        <v>199</v>
      </c>
      <c r="K1338" s="531" t="s">
        <v>1973</v>
      </c>
      <c r="L1338" s="529" t="s">
        <v>1871</v>
      </c>
      <c r="M1338" s="529" t="s">
        <v>1872</v>
      </c>
      <c r="N1338" s="529" t="s">
        <v>859</v>
      </c>
      <c r="O1338" s="530" t="s">
        <v>1974</v>
      </c>
      <c r="P1338" s="534">
        <v>218</v>
      </c>
      <c r="Q1338" s="535">
        <v>8</v>
      </c>
      <c r="R1338" s="536" t="str">
        <f t="shared" si="52"/>
        <v>N/A</v>
      </c>
      <c r="S1338" s="106" t="str">
        <f t="shared" si="53"/>
        <v>N/A</v>
      </c>
      <c r="T1338" s="537" t="s">
        <v>2109</v>
      </c>
    </row>
    <row r="1339" spans="1:20">
      <c r="A1339" s="531" t="s">
        <v>109</v>
      </c>
      <c r="B1339" s="530">
        <v>2023</v>
      </c>
      <c r="C1339" s="531" t="s">
        <v>641</v>
      </c>
      <c r="D1339" s="529" t="s">
        <v>149</v>
      </c>
      <c r="E1339" s="530" t="s">
        <v>1347</v>
      </c>
      <c r="F1339" s="530" t="s">
        <v>1425</v>
      </c>
      <c r="G1339" s="530" t="s">
        <v>299</v>
      </c>
      <c r="H1339" s="529" t="s">
        <v>14</v>
      </c>
      <c r="I1339" s="531" t="s">
        <v>473</v>
      </c>
      <c r="J1339" s="531" t="s">
        <v>199</v>
      </c>
      <c r="K1339" s="531" t="s">
        <v>1973</v>
      </c>
      <c r="L1339" s="529" t="s">
        <v>1871</v>
      </c>
      <c r="M1339" s="529" t="s">
        <v>1872</v>
      </c>
      <c r="N1339" s="529" t="s">
        <v>859</v>
      </c>
      <c r="O1339" s="530" t="s">
        <v>1974</v>
      </c>
      <c r="P1339" s="534">
        <v>335</v>
      </c>
      <c r="Q1339" s="535">
        <v>14</v>
      </c>
      <c r="R1339" s="536" t="str">
        <f t="shared" si="52"/>
        <v>N/A</v>
      </c>
      <c r="S1339" s="106" t="str">
        <f t="shared" si="53"/>
        <v>N/A</v>
      </c>
      <c r="T1339" s="537" t="s">
        <v>2109</v>
      </c>
    </row>
    <row r="1340" spans="1:20">
      <c r="A1340" s="531" t="s">
        <v>109</v>
      </c>
      <c r="B1340" s="530">
        <v>2023</v>
      </c>
      <c r="C1340" s="531" t="s">
        <v>641</v>
      </c>
      <c r="D1340" s="529" t="s">
        <v>149</v>
      </c>
      <c r="E1340" s="530" t="s">
        <v>1347</v>
      </c>
      <c r="F1340" s="530" t="s">
        <v>1425</v>
      </c>
      <c r="G1340" s="530" t="s">
        <v>301</v>
      </c>
      <c r="H1340" s="529" t="s">
        <v>859</v>
      </c>
      <c r="I1340" s="531" t="s">
        <v>473</v>
      </c>
      <c r="J1340" s="531" t="s">
        <v>199</v>
      </c>
      <c r="K1340" s="531" t="s">
        <v>1973</v>
      </c>
      <c r="L1340" s="529" t="s">
        <v>1871</v>
      </c>
      <c r="M1340" s="529" t="s">
        <v>1872</v>
      </c>
      <c r="N1340" s="529" t="s">
        <v>859</v>
      </c>
      <c r="O1340" s="530" t="s">
        <v>1974</v>
      </c>
      <c r="P1340" s="534">
        <v>287</v>
      </c>
      <c r="Q1340" s="535">
        <v>9</v>
      </c>
      <c r="R1340" s="536" t="str">
        <f t="shared" si="52"/>
        <v>N/A</v>
      </c>
      <c r="S1340" s="106" t="str">
        <f t="shared" si="53"/>
        <v>N/A</v>
      </c>
      <c r="T1340" s="537" t="s">
        <v>2109</v>
      </c>
    </row>
    <row r="1341" spans="1:20">
      <c r="A1341" s="538" t="s">
        <v>109</v>
      </c>
      <c r="B1341" s="539">
        <v>2023</v>
      </c>
      <c r="C1341" s="538" t="s">
        <v>641</v>
      </c>
      <c r="D1341" s="540" t="s">
        <v>149</v>
      </c>
      <c r="E1341" s="539" t="s">
        <v>1347</v>
      </c>
      <c r="F1341" s="539" t="s">
        <v>1425</v>
      </c>
      <c r="G1341" s="539" t="s">
        <v>1874</v>
      </c>
      <c r="H1341" s="540" t="s">
        <v>859</v>
      </c>
      <c r="I1341" s="538" t="s">
        <v>473</v>
      </c>
      <c r="J1341" s="538" t="s">
        <v>199</v>
      </c>
      <c r="K1341" s="538" t="s">
        <v>1973</v>
      </c>
      <c r="L1341" s="540" t="s">
        <v>1871</v>
      </c>
      <c r="M1341" s="540" t="s">
        <v>1872</v>
      </c>
      <c r="N1341" s="540" t="s">
        <v>859</v>
      </c>
      <c r="O1341" s="539" t="s">
        <v>1974</v>
      </c>
      <c r="P1341" s="541">
        <v>139</v>
      </c>
      <c r="Q1341" s="542">
        <v>7</v>
      </c>
      <c r="R1341" s="536" t="str">
        <f t="shared" si="52"/>
        <v>N/A</v>
      </c>
      <c r="S1341" s="106" t="str">
        <f t="shared" si="53"/>
        <v>N/A</v>
      </c>
      <c r="T1341" s="537" t="s">
        <v>2109</v>
      </c>
    </row>
    <row r="1342" spans="1:20">
      <c r="A1342" s="531" t="s">
        <v>109</v>
      </c>
      <c r="B1342" s="530">
        <v>2023</v>
      </c>
      <c r="C1342" s="531" t="s">
        <v>641</v>
      </c>
      <c r="D1342" s="529" t="s">
        <v>149</v>
      </c>
      <c r="E1342" s="530" t="s">
        <v>1524</v>
      </c>
      <c r="F1342" s="530" t="s">
        <v>1459</v>
      </c>
      <c r="G1342" s="530" t="s">
        <v>297</v>
      </c>
      <c r="H1342" s="529" t="s">
        <v>14</v>
      </c>
      <c r="I1342" s="531" t="s">
        <v>473</v>
      </c>
      <c r="J1342" s="531" t="s">
        <v>197</v>
      </c>
      <c r="K1342" s="531" t="s">
        <v>1973</v>
      </c>
      <c r="L1342" s="529" t="s">
        <v>1871</v>
      </c>
      <c r="M1342" s="529" t="s">
        <v>1872</v>
      </c>
      <c r="N1342" s="529" t="s">
        <v>859</v>
      </c>
      <c r="O1342" s="530" t="s">
        <v>1974</v>
      </c>
      <c r="P1342" s="534">
        <v>201</v>
      </c>
      <c r="Q1342" s="535">
        <v>8</v>
      </c>
      <c r="R1342" s="536" t="str">
        <f t="shared" ref="R1342:R1352" si="54">IF(M1342="N/A","N/A", P1342/M1342*100)</f>
        <v>N/A</v>
      </c>
      <c r="S1342" s="106" t="str">
        <f t="shared" ref="S1342:S1352" si="55">IF(M1342="N/A","N/A",IF(OR(R1342&lt;90,R1342&gt;150),"X",""))</f>
        <v>N/A</v>
      </c>
      <c r="T1342" s="537" t="s">
        <v>2109</v>
      </c>
    </row>
    <row r="1343" spans="1:20">
      <c r="A1343" s="531" t="s">
        <v>109</v>
      </c>
      <c r="B1343" s="530">
        <v>2023</v>
      </c>
      <c r="C1343" s="531" t="s">
        <v>641</v>
      </c>
      <c r="D1343" s="529" t="s">
        <v>149</v>
      </c>
      <c r="E1343" s="530" t="s">
        <v>1524</v>
      </c>
      <c r="F1343" s="530" t="s">
        <v>1459</v>
      </c>
      <c r="G1343" s="530" t="s">
        <v>299</v>
      </c>
      <c r="H1343" s="529" t="s">
        <v>14</v>
      </c>
      <c r="I1343" s="531" t="s">
        <v>473</v>
      </c>
      <c r="J1343" s="531" t="s">
        <v>197</v>
      </c>
      <c r="K1343" s="531" t="s">
        <v>1973</v>
      </c>
      <c r="L1343" s="529" t="s">
        <v>1871</v>
      </c>
      <c r="M1343" s="529" t="s">
        <v>1872</v>
      </c>
      <c r="N1343" s="529" t="s">
        <v>859</v>
      </c>
      <c r="O1343" s="530" t="s">
        <v>1974</v>
      </c>
      <c r="P1343" s="534">
        <v>243</v>
      </c>
      <c r="Q1343" s="535">
        <v>9</v>
      </c>
      <c r="R1343" s="536" t="str">
        <f t="shared" si="54"/>
        <v>N/A</v>
      </c>
      <c r="S1343" s="106" t="str">
        <f t="shared" si="55"/>
        <v>N/A</v>
      </c>
      <c r="T1343" s="537" t="s">
        <v>2109</v>
      </c>
    </row>
    <row r="1344" spans="1:20">
      <c r="A1344" s="531" t="s">
        <v>109</v>
      </c>
      <c r="B1344" s="530">
        <v>2023</v>
      </c>
      <c r="C1344" s="531" t="s">
        <v>641</v>
      </c>
      <c r="D1344" s="529" t="s">
        <v>149</v>
      </c>
      <c r="E1344" s="530" t="s">
        <v>1524</v>
      </c>
      <c r="F1344" s="530" t="s">
        <v>1459</v>
      </c>
      <c r="G1344" s="530" t="s">
        <v>301</v>
      </c>
      <c r="H1344" s="529" t="s">
        <v>859</v>
      </c>
      <c r="I1344" s="531" t="s">
        <v>473</v>
      </c>
      <c r="J1344" s="531" t="s">
        <v>197</v>
      </c>
      <c r="K1344" s="531" t="s">
        <v>1973</v>
      </c>
      <c r="L1344" s="529" t="s">
        <v>1871</v>
      </c>
      <c r="M1344" s="529" t="s">
        <v>1872</v>
      </c>
      <c r="N1344" s="529" t="s">
        <v>859</v>
      </c>
      <c r="O1344" s="530" t="s">
        <v>1974</v>
      </c>
      <c r="P1344" s="534">
        <v>243</v>
      </c>
      <c r="Q1344" s="535">
        <v>8</v>
      </c>
      <c r="R1344" s="536" t="str">
        <f t="shared" si="54"/>
        <v>N/A</v>
      </c>
      <c r="S1344" s="106" t="str">
        <f t="shared" si="55"/>
        <v>N/A</v>
      </c>
      <c r="T1344" s="537" t="s">
        <v>2109</v>
      </c>
    </row>
    <row r="1345" spans="1:20">
      <c r="A1345" s="531" t="s">
        <v>109</v>
      </c>
      <c r="B1345" s="530">
        <v>2023</v>
      </c>
      <c r="C1345" s="531" t="s">
        <v>641</v>
      </c>
      <c r="D1345" s="529" t="s">
        <v>149</v>
      </c>
      <c r="E1345" s="530" t="s">
        <v>1524</v>
      </c>
      <c r="F1345" s="530" t="s">
        <v>1459</v>
      </c>
      <c r="G1345" s="530" t="s">
        <v>1874</v>
      </c>
      <c r="H1345" s="529" t="s">
        <v>859</v>
      </c>
      <c r="I1345" s="531" t="s">
        <v>473</v>
      </c>
      <c r="J1345" s="531" t="s">
        <v>197</v>
      </c>
      <c r="K1345" s="531" t="s">
        <v>1973</v>
      </c>
      <c r="L1345" s="529" t="s">
        <v>1871</v>
      </c>
      <c r="M1345" s="529" t="s">
        <v>1872</v>
      </c>
      <c r="N1345" s="529" t="s">
        <v>859</v>
      </c>
      <c r="O1345" s="530" t="s">
        <v>1974</v>
      </c>
      <c r="P1345" s="534">
        <v>238</v>
      </c>
      <c r="Q1345" s="535">
        <v>8</v>
      </c>
      <c r="R1345" s="536" t="str">
        <f t="shared" si="54"/>
        <v>N/A</v>
      </c>
      <c r="S1345" s="106" t="str">
        <f t="shared" si="55"/>
        <v>N/A</v>
      </c>
      <c r="T1345" s="537" t="s">
        <v>2109</v>
      </c>
    </row>
    <row r="1346" spans="1:20" ht="14.25">
      <c r="A1346" s="531" t="s">
        <v>109</v>
      </c>
      <c r="B1346" s="530">
        <v>2023</v>
      </c>
      <c r="C1346" s="531" t="s">
        <v>641</v>
      </c>
      <c r="D1346" s="529" t="s">
        <v>149</v>
      </c>
      <c r="E1346" s="532" t="s">
        <v>1338</v>
      </c>
      <c r="F1346" s="530" t="s">
        <v>1525</v>
      </c>
      <c r="G1346" s="530" t="s">
        <v>297</v>
      </c>
      <c r="H1346" s="529" t="s">
        <v>14</v>
      </c>
      <c r="I1346" s="531" t="s">
        <v>473</v>
      </c>
      <c r="J1346" s="531" t="s">
        <v>197</v>
      </c>
      <c r="K1346" s="531" t="s">
        <v>1973</v>
      </c>
      <c r="L1346" s="529" t="s">
        <v>1871</v>
      </c>
      <c r="M1346" s="529" t="s">
        <v>1872</v>
      </c>
      <c r="N1346" s="529" t="s">
        <v>859</v>
      </c>
      <c r="O1346" s="530" t="s">
        <v>1974</v>
      </c>
      <c r="P1346" s="533">
        <v>166</v>
      </c>
      <c r="Q1346" s="533">
        <v>8</v>
      </c>
      <c r="R1346" s="528" t="str">
        <f t="shared" si="54"/>
        <v>N/A</v>
      </c>
      <c r="S1346" s="106" t="str">
        <f t="shared" si="55"/>
        <v>N/A</v>
      </c>
      <c r="T1346" s="530" t="s">
        <v>2110</v>
      </c>
    </row>
    <row r="1347" spans="1:20" ht="14.25">
      <c r="A1347" s="531" t="s">
        <v>109</v>
      </c>
      <c r="B1347" s="530">
        <v>2023</v>
      </c>
      <c r="C1347" s="531" t="s">
        <v>641</v>
      </c>
      <c r="D1347" s="529" t="s">
        <v>149</v>
      </c>
      <c r="E1347" s="532" t="s">
        <v>1338</v>
      </c>
      <c r="F1347" s="530" t="s">
        <v>1525</v>
      </c>
      <c r="G1347" s="530" t="s">
        <v>299</v>
      </c>
      <c r="H1347" s="529" t="s">
        <v>14</v>
      </c>
      <c r="I1347" s="531" t="s">
        <v>473</v>
      </c>
      <c r="J1347" s="531" t="s">
        <v>197</v>
      </c>
      <c r="K1347" s="531" t="s">
        <v>1973</v>
      </c>
      <c r="L1347" s="529" t="s">
        <v>1871</v>
      </c>
      <c r="M1347" s="529" t="s">
        <v>1872</v>
      </c>
      <c r="N1347" s="529" t="s">
        <v>859</v>
      </c>
      <c r="O1347" s="530" t="s">
        <v>1974</v>
      </c>
      <c r="P1347" s="533">
        <v>183</v>
      </c>
      <c r="Q1347" s="533">
        <v>13</v>
      </c>
      <c r="R1347" s="528" t="str">
        <f t="shared" si="54"/>
        <v>N/A</v>
      </c>
      <c r="S1347" s="106" t="str">
        <f t="shared" si="55"/>
        <v>N/A</v>
      </c>
      <c r="T1347" s="530" t="s">
        <v>2110</v>
      </c>
    </row>
    <row r="1348" spans="1:20" ht="14.25">
      <c r="A1348" s="531" t="s">
        <v>109</v>
      </c>
      <c r="B1348" s="530">
        <v>2023</v>
      </c>
      <c r="C1348" s="531" t="s">
        <v>641</v>
      </c>
      <c r="D1348" s="529" t="s">
        <v>149</v>
      </c>
      <c r="E1348" s="532" t="s">
        <v>1338</v>
      </c>
      <c r="F1348" s="530" t="s">
        <v>1525</v>
      </c>
      <c r="G1348" s="530" t="s">
        <v>301</v>
      </c>
      <c r="H1348" s="529" t="s">
        <v>859</v>
      </c>
      <c r="I1348" s="531" t="s">
        <v>473</v>
      </c>
      <c r="J1348" s="531" t="s">
        <v>197</v>
      </c>
      <c r="K1348" s="531" t="s">
        <v>1973</v>
      </c>
      <c r="L1348" s="529" t="s">
        <v>1871</v>
      </c>
      <c r="M1348" s="529" t="s">
        <v>1872</v>
      </c>
      <c r="N1348" s="529" t="s">
        <v>859</v>
      </c>
      <c r="O1348" s="530" t="s">
        <v>1974</v>
      </c>
      <c r="P1348" s="533">
        <v>167</v>
      </c>
      <c r="Q1348" s="533">
        <v>8</v>
      </c>
      <c r="R1348" s="528" t="str">
        <f t="shared" si="54"/>
        <v>N/A</v>
      </c>
      <c r="S1348" s="106" t="str">
        <f t="shared" si="55"/>
        <v>N/A</v>
      </c>
      <c r="T1348" s="530" t="s">
        <v>2110</v>
      </c>
    </row>
    <row r="1349" spans="1:20" ht="14.25">
      <c r="A1349" s="531" t="s">
        <v>109</v>
      </c>
      <c r="B1349" s="530">
        <v>2023</v>
      </c>
      <c r="C1349" s="531" t="s">
        <v>641</v>
      </c>
      <c r="D1349" s="529" t="s">
        <v>149</v>
      </c>
      <c r="E1349" s="532" t="s">
        <v>1338</v>
      </c>
      <c r="F1349" s="530" t="s">
        <v>1525</v>
      </c>
      <c r="G1349" s="530" t="s">
        <v>1874</v>
      </c>
      <c r="H1349" s="529" t="s">
        <v>859</v>
      </c>
      <c r="I1349" s="531" t="s">
        <v>473</v>
      </c>
      <c r="J1349" s="531" t="s">
        <v>197</v>
      </c>
      <c r="K1349" s="531" t="s">
        <v>1973</v>
      </c>
      <c r="L1349" s="529" t="s">
        <v>1871</v>
      </c>
      <c r="M1349" s="529" t="s">
        <v>1872</v>
      </c>
      <c r="N1349" s="529" t="s">
        <v>859</v>
      </c>
      <c r="O1349" s="530" t="s">
        <v>1974</v>
      </c>
      <c r="P1349" s="533">
        <v>166</v>
      </c>
      <c r="Q1349" s="533">
        <v>8</v>
      </c>
      <c r="R1349" s="528" t="str">
        <f t="shared" si="54"/>
        <v>N/A</v>
      </c>
      <c r="S1349" s="106" t="str">
        <f t="shared" si="55"/>
        <v>N/A</v>
      </c>
      <c r="T1349" s="530" t="s">
        <v>2110</v>
      </c>
    </row>
    <row r="1350" spans="1:20">
      <c r="A1350" s="543" t="s">
        <v>109</v>
      </c>
      <c r="B1350" s="537">
        <v>2023</v>
      </c>
      <c r="C1350" s="543" t="s">
        <v>641</v>
      </c>
      <c r="D1350" s="544" t="s">
        <v>149</v>
      </c>
      <c r="E1350" s="537" t="s">
        <v>1444</v>
      </c>
      <c r="F1350" s="537" t="s">
        <v>1345</v>
      </c>
      <c r="G1350" s="537" t="s">
        <v>299</v>
      </c>
      <c r="H1350" s="544" t="s">
        <v>859</v>
      </c>
      <c r="I1350" s="543" t="s">
        <v>473</v>
      </c>
      <c r="J1350" s="537" t="s">
        <v>197</v>
      </c>
      <c r="K1350" s="543" t="s">
        <v>1973</v>
      </c>
      <c r="L1350" s="544" t="s">
        <v>1871</v>
      </c>
      <c r="M1350" s="544" t="s">
        <v>1872</v>
      </c>
      <c r="N1350" s="544" t="s">
        <v>859</v>
      </c>
      <c r="O1350" s="530" t="s">
        <v>1974</v>
      </c>
      <c r="P1350" s="545">
        <v>117</v>
      </c>
      <c r="Q1350" s="545">
        <v>19</v>
      </c>
      <c r="R1350" s="536" t="str">
        <f t="shared" si="54"/>
        <v>N/A</v>
      </c>
      <c r="S1350" s="106" t="str">
        <f t="shared" si="55"/>
        <v>N/A</v>
      </c>
      <c r="T1350" s="530" t="s">
        <v>2111</v>
      </c>
    </row>
    <row r="1351" spans="1:20">
      <c r="A1351" s="543" t="s">
        <v>109</v>
      </c>
      <c r="B1351" s="537">
        <v>2023</v>
      </c>
      <c r="C1351" s="543" t="s">
        <v>641</v>
      </c>
      <c r="D1351" s="544" t="s">
        <v>149</v>
      </c>
      <c r="E1351" s="537" t="s">
        <v>1444</v>
      </c>
      <c r="F1351" s="537" t="s">
        <v>1345</v>
      </c>
      <c r="G1351" s="537" t="s">
        <v>301</v>
      </c>
      <c r="H1351" s="544" t="s">
        <v>859</v>
      </c>
      <c r="I1351" s="543" t="s">
        <v>473</v>
      </c>
      <c r="J1351" s="537" t="s">
        <v>197</v>
      </c>
      <c r="K1351" s="543" t="s">
        <v>1973</v>
      </c>
      <c r="L1351" s="544" t="s">
        <v>1871</v>
      </c>
      <c r="M1351" s="544" t="s">
        <v>1872</v>
      </c>
      <c r="N1351" s="544" t="s">
        <v>859</v>
      </c>
      <c r="O1351" s="530" t="s">
        <v>1974</v>
      </c>
      <c r="P1351" s="545">
        <v>74</v>
      </c>
      <c r="Q1351" s="545">
        <v>8</v>
      </c>
      <c r="R1351" s="536" t="str">
        <f t="shared" si="54"/>
        <v>N/A</v>
      </c>
      <c r="S1351" s="106" t="str">
        <f t="shared" si="55"/>
        <v>N/A</v>
      </c>
      <c r="T1351" s="530" t="s">
        <v>1976</v>
      </c>
    </row>
    <row r="1352" spans="1:20">
      <c r="A1352" s="543" t="s">
        <v>109</v>
      </c>
      <c r="B1352" s="537">
        <v>2023</v>
      </c>
      <c r="C1352" s="543" t="s">
        <v>641</v>
      </c>
      <c r="D1352" s="544" t="s">
        <v>149</v>
      </c>
      <c r="E1352" s="537" t="s">
        <v>1444</v>
      </c>
      <c r="F1352" s="537" t="s">
        <v>1345</v>
      </c>
      <c r="G1352" s="537" t="s">
        <v>1874</v>
      </c>
      <c r="H1352" s="544" t="s">
        <v>859</v>
      </c>
      <c r="I1352" s="543" t="s">
        <v>473</v>
      </c>
      <c r="J1352" s="537" t="s">
        <v>197</v>
      </c>
      <c r="K1352" s="543" t="s">
        <v>1973</v>
      </c>
      <c r="L1352" s="544" t="s">
        <v>1871</v>
      </c>
      <c r="M1352" s="544" t="s">
        <v>1872</v>
      </c>
      <c r="N1352" s="544" t="s">
        <v>859</v>
      </c>
      <c r="O1352" s="530" t="s">
        <v>1974</v>
      </c>
      <c r="P1352" s="545">
        <v>74</v>
      </c>
      <c r="Q1352" s="545">
        <v>8</v>
      </c>
      <c r="R1352" s="536" t="str">
        <f t="shared" si="54"/>
        <v>N/A</v>
      </c>
      <c r="S1352" s="106" t="str">
        <f t="shared" si="55"/>
        <v>N/A</v>
      </c>
      <c r="T1352" s="530" t="s">
        <v>1976</v>
      </c>
    </row>
    <row r="1353" spans="1:20">
      <c r="A1353" s="537" t="s">
        <v>109</v>
      </c>
      <c r="B1353" s="537">
        <v>2023</v>
      </c>
      <c r="C1353" s="546" t="s">
        <v>641</v>
      </c>
      <c r="D1353" s="547" t="s">
        <v>149</v>
      </c>
      <c r="E1353" s="548" t="s">
        <v>1482</v>
      </c>
      <c r="F1353" s="549" t="s">
        <v>1440</v>
      </c>
      <c r="G1353" s="530" t="s">
        <v>299</v>
      </c>
      <c r="H1353" s="547" t="s">
        <v>14</v>
      </c>
      <c r="I1353" s="549" t="s">
        <v>475</v>
      </c>
      <c r="J1353" s="549" t="s">
        <v>199</v>
      </c>
      <c r="K1353" s="546" t="s">
        <v>1876</v>
      </c>
      <c r="L1353" s="547" t="s">
        <v>1877</v>
      </c>
      <c r="M1353" s="547">
        <v>0</v>
      </c>
      <c r="N1353" s="547" t="s">
        <v>859</v>
      </c>
      <c r="O1353" s="549" t="s">
        <v>2112</v>
      </c>
      <c r="P1353" s="550">
        <v>173</v>
      </c>
      <c r="Q1353" s="550">
        <v>1</v>
      </c>
      <c r="R1353" s="551" t="e">
        <f t="shared" si="52"/>
        <v>#DIV/0!</v>
      </c>
      <c r="S1353" s="106" t="e">
        <f t="shared" si="53"/>
        <v>#DIV/0!</v>
      </c>
      <c r="T1353" s="549" t="s">
        <v>2113</v>
      </c>
    </row>
    <row r="1354" spans="1:20">
      <c r="A1354" s="549" t="s">
        <v>109</v>
      </c>
      <c r="B1354" s="549">
        <v>2023</v>
      </c>
      <c r="C1354" s="546" t="s">
        <v>641</v>
      </c>
      <c r="D1354" s="547" t="s">
        <v>149</v>
      </c>
      <c r="E1354" s="548" t="s">
        <v>1482</v>
      </c>
      <c r="F1354" s="549" t="s">
        <v>1440</v>
      </c>
      <c r="G1354" s="539" t="s">
        <v>301</v>
      </c>
      <c r="H1354" s="547" t="s">
        <v>14</v>
      </c>
      <c r="I1354" s="549" t="s">
        <v>475</v>
      </c>
      <c r="J1354" s="549" t="s">
        <v>199</v>
      </c>
      <c r="K1354" s="546" t="s">
        <v>1876</v>
      </c>
      <c r="L1354" s="547" t="s">
        <v>1877</v>
      </c>
      <c r="M1354" s="547">
        <v>0</v>
      </c>
      <c r="N1354" s="547" t="s">
        <v>859</v>
      </c>
      <c r="O1354" s="549" t="s">
        <v>2112</v>
      </c>
      <c r="P1354" s="550">
        <v>173</v>
      </c>
      <c r="Q1354" s="550">
        <v>1</v>
      </c>
      <c r="R1354" s="552" t="e">
        <f t="shared" si="52"/>
        <v>#DIV/0!</v>
      </c>
      <c r="S1354" s="106" t="e">
        <f t="shared" si="53"/>
        <v>#DIV/0!</v>
      </c>
      <c r="T1354" s="549" t="s">
        <v>2114</v>
      </c>
    </row>
    <row r="1355" spans="1:20">
      <c r="A1355" s="537" t="s">
        <v>109</v>
      </c>
      <c r="B1355" s="537">
        <v>2023</v>
      </c>
      <c r="C1355" s="546" t="s">
        <v>641</v>
      </c>
      <c r="D1355" s="547" t="s">
        <v>149</v>
      </c>
      <c r="E1355" s="548" t="s">
        <v>1482</v>
      </c>
      <c r="F1355" s="549" t="s">
        <v>1440</v>
      </c>
      <c r="G1355" s="549" t="s">
        <v>1874</v>
      </c>
      <c r="H1355" s="547" t="s">
        <v>859</v>
      </c>
      <c r="I1355" s="549" t="s">
        <v>475</v>
      </c>
      <c r="J1355" s="549" t="s">
        <v>199</v>
      </c>
      <c r="K1355" s="546" t="s">
        <v>1876</v>
      </c>
      <c r="L1355" s="547" t="s">
        <v>1877</v>
      </c>
      <c r="M1355" s="547">
        <v>0</v>
      </c>
      <c r="N1355" s="547" t="s">
        <v>859</v>
      </c>
      <c r="O1355" s="549" t="s">
        <v>2112</v>
      </c>
      <c r="P1355" s="550">
        <v>76</v>
      </c>
      <c r="Q1355" s="550">
        <v>1</v>
      </c>
      <c r="R1355" s="553" t="e">
        <f t="shared" si="52"/>
        <v>#DIV/0!</v>
      </c>
      <c r="S1355" s="106" t="e">
        <f t="shared" si="53"/>
        <v>#DIV/0!</v>
      </c>
      <c r="T1355" s="549" t="s">
        <v>2115</v>
      </c>
    </row>
    <row r="1356" spans="1:20">
      <c r="A1356" s="537" t="s">
        <v>109</v>
      </c>
      <c r="B1356" s="537">
        <v>2023</v>
      </c>
      <c r="C1356" s="543" t="s">
        <v>641</v>
      </c>
      <c r="D1356" s="544" t="s">
        <v>149</v>
      </c>
      <c r="E1356" s="554" t="s">
        <v>1549</v>
      </c>
      <c r="F1356" s="537">
        <v>8.9</v>
      </c>
      <c r="G1356" s="537" t="s">
        <v>299</v>
      </c>
      <c r="H1356" s="544" t="s">
        <v>859</v>
      </c>
      <c r="I1356" s="537" t="s">
        <v>473</v>
      </c>
      <c r="J1356" s="537" t="s">
        <v>197</v>
      </c>
      <c r="K1356" s="543" t="s">
        <v>1908</v>
      </c>
      <c r="L1356" s="544" t="s">
        <v>1871</v>
      </c>
      <c r="M1356" s="544" t="s">
        <v>1872</v>
      </c>
      <c r="N1356" s="544" t="s">
        <v>859</v>
      </c>
      <c r="O1356" s="537"/>
      <c r="P1356" s="550">
        <v>182</v>
      </c>
      <c r="Q1356" s="550">
        <v>4</v>
      </c>
      <c r="R1356" s="553" t="str">
        <f t="shared" si="52"/>
        <v>N/A</v>
      </c>
      <c r="S1356" s="106" t="str">
        <f t="shared" si="53"/>
        <v>N/A</v>
      </c>
      <c r="T1356" s="530" t="s">
        <v>2116</v>
      </c>
    </row>
    <row r="1357" spans="1:20">
      <c r="A1357" s="537" t="s">
        <v>109</v>
      </c>
      <c r="B1357" s="537">
        <v>2023</v>
      </c>
      <c r="C1357" s="543" t="s">
        <v>641</v>
      </c>
      <c r="D1357" s="544" t="s">
        <v>149</v>
      </c>
      <c r="E1357" s="554" t="s">
        <v>1549</v>
      </c>
      <c r="F1357" s="537">
        <v>8.9</v>
      </c>
      <c r="G1357" s="537" t="s">
        <v>301</v>
      </c>
      <c r="H1357" s="544" t="s">
        <v>859</v>
      </c>
      <c r="I1357" s="537" t="s">
        <v>473</v>
      </c>
      <c r="J1357" s="537" t="s">
        <v>197</v>
      </c>
      <c r="K1357" s="543" t="s">
        <v>1908</v>
      </c>
      <c r="L1357" s="544" t="s">
        <v>1871</v>
      </c>
      <c r="M1357" s="544" t="s">
        <v>1872</v>
      </c>
      <c r="N1357" s="544" t="s">
        <v>859</v>
      </c>
      <c r="O1357" s="537"/>
      <c r="P1357" s="550">
        <v>182</v>
      </c>
      <c r="Q1357" s="550">
        <v>4</v>
      </c>
      <c r="R1357" s="553" t="str">
        <f t="shared" si="52"/>
        <v>N/A</v>
      </c>
      <c r="S1357" s="106" t="str">
        <f t="shared" si="53"/>
        <v>N/A</v>
      </c>
      <c r="T1357" s="530" t="s">
        <v>2116</v>
      </c>
    </row>
    <row r="1358" spans="1:20">
      <c r="A1358" s="537" t="s">
        <v>109</v>
      </c>
      <c r="B1358" s="537">
        <v>2023</v>
      </c>
      <c r="C1358" s="543" t="s">
        <v>641</v>
      </c>
      <c r="D1358" s="544" t="s">
        <v>149</v>
      </c>
      <c r="E1358" s="554" t="s">
        <v>1549</v>
      </c>
      <c r="F1358" s="537">
        <v>8.9</v>
      </c>
      <c r="G1358" s="537" t="s">
        <v>1874</v>
      </c>
      <c r="H1358" s="544" t="s">
        <v>859</v>
      </c>
      <c r="I1358" s="537" t="s">
        <v>473</v>
      </c>
      <c r="J1358" s="537" t="s">
        <v>197</v>
      </c>
      <c r="K1358" s="543" t="s">
        <v>1908</v>
      </c>
      <c r="L1358" s="544" t="s">
        <v>1871</v>
      </c>
      <c r="M1358" s="544" t="s">
        <v>1872</v>
      </c>
      <c r="N1358" s="544" t="s">
        <v>859</v>
      </c>
      <c r="O1358" s="537"/>
      <c r="P1358" s="550">
        <v>182</v>
      </c>
      <c r="Q1358" s="550">
        <v>4</v>
      </c>
      <c r="R1358" s="553" t="str">
        <f t="shared" si="52"/>
        <v>N/A</v>
      </c>
      <c r="S1358" s="106" t="str">
        <f t="shared" si="53"/>
        <v>N/A</v>
      </c>
      <c r="T1358" s="530" t="s">
        <v>2116</v>
      </c>
    </row>
    <row r="1359" spans="1:20">
      <c r="A1359" s="537" t="s">
        <v>109</v>
      </c>
      <c r="B1359" s="537">
        <v>2023</v>
      </c>
      <c r="C1359" s="543" t="s">
        <v>641</v>
      </c>
      <c r="D1359" s="544" t="s">
        <v>149</v>
      </c>
      <c r="E1359" s="554" t="s">
        <v>1347</v>
      </c>
      <c r="F1359" s="537" t="s">
        <v>1425</v>
      </c>
      <c r="G1359" s="537" t="s">
        <v>299</v>
      </c>
      <c r="H1359" s="544" t="s">
        <v>859</v>
      </c>
      <c r="I1359" s="537" t="s">
        <v>473</v>
      </c>
      <c r="J1359" s="537" t="s">
        <v>197</v>
      </c>
      <c r="K1359" s="543" t="s">
        <v>1908</v>
      </c>
      <c r="L1359" s="544" t="s">
        <v>1871</v>
      </c>
      <c r="M1359" s="544" t="s">
        <v>1872</v>
      </c>
      <c r="N1359" s="544" t="s">
        <v>859</v>
      </c>
      <c r="O1359" s="537"/>
      <c r="P1359" s="550">
        <v>264</v>
      </c>
      <c r="Q1359" s="550">
        <v>9</v>
      </c>
      <c r="R1359" s="553" t="str">
        <f t="shared" si="52"/>
        <v>N/A</v>
      </c>
      <c r="S1359" s="106" t="str">
        <f t="shared" si="53"/>
        <v>N/A</v>
      </c>
      <c r="T1359" s="530" t="s">
        <v>2116</v>
      </c>
    </row>
    <row r="1360" spans="1:20">
      <c r="A1360" s="537" t="s">
        <v>109</v>
      </c>
      <c r="B1360" s="537">
        <v>2023</v>
      </c>
      <c r="C1360" s="543" t="s">
        <v>641</v>
      </c>
      <c r="D1360" s="544" t="s">
        <v>149</v>
      </c>
      <c r="E1360" s="554" t="s">
        <v>1347</v>
      </c>
      <c r="F1360" s="537" t="s">
        <v>1425</v>
      </c>
      <c r="G1360" s="537" t="s">
        <v>301</v>
      </c>
      <c r="H1360" s="544" t="s">
        <v>859</v>
      </c>
      <c r="I1360" s="537" t="s">
        <v>473</v>
      </c>
      <c r="J1360" s="537" t="s">
        <v>197</v>
      </c>
      <c r="K1360" s="543" t="s">
        <v>1908</v>
      </c>
      <c r="L1360" s="544" t="s">
        <v>1871</v>
      </c>
      <c r="M1360" s="544" t="s">
        <v>1872</v>
      </c>
      <c r="N1360" s="544" t="s">
        <v>859</v>
      </c>
      <c r="O1360" s="537"/>
      <c r="P1360" s="550">
        <v>264</v>
      </c>
      <c r="Q1360" s="550">
        <v>9</v>
      </c>
      <c r="R1360" s="553" t="str">
        <f t="shared" si="52"/>
        <v>N/A</v>
      </c>
      <c r="S1360" s="106" t="str">
        <f t="shared" si="53"/>
        <v>N/A</v>
      </c>
      <c r="T1360" s="530" t="s">
        <v>2116</v>
      </c>
    </row>
    <row r="1361" spans="1:25">
      <c r="A1361" s="537" t="s">
        <v>109</v>
      </c>
      <c r="B1361" s="537">
        <v>2023</v>
      </c>
      <c r="C1361" s="543" t="s">
        <v>641</v>
      </c>
      <c r="D1361" s="544" t="s">
        <v>149</v>
      </c>
      <c r="E1361" s="554" t="s">
        <v>1347</v>
      </c>
      <c r="F1361" s="537" t="s">
        <v>1425</v>
      </c>
      <c r="G1361" s="537" t="s">
        <v>1874</v>
      </c>
      <c r="H1361" s="544" t="s">
        <v>859</v>
      </c>
      <c r="I1361" s="537" t="s">
        <v>473</v>
      </c>
      <c r="J1361" s="537" t="s">
        <v>197</v>
      </c>
      <c r="K1361" s="543" t="s">
        <v>1908</v>
      </c>
      <c r="L1361" s="544" t="s">
        <v>1871</v>
      </c>
      <c r="M1361" s="544" t="s">
        <v>1872</v>
      </c>
      <c r="N1361" s="544" t="s">
        <v>859</v>
      </c>
      <c r="O1361" s="537"/>
      <c r="P1361" s="550">
        <v>264</v>
      </c>
      <c r="Q1361" s="550">
        <v>9</v>
      </c>
      <c r="R1361" s="553" t="str">
        <f t="shared" si="52"/>
        <v>N/A</v>
      </c>
      <c r="S1361" s="106" t="str">
        <f t="shared" si="53"/>
        <v>N/A</v>
      </c>
      <c r="T1361" s="530" t="s">
        <v>2116</v>
      </c>
    </row>
    <row r="1362" spans="1:25">
      <c r="A1362" s="537" t="s">
        <v>109</v>
      </c>
      <c r="B1362" s="537">
        <v>2023</v>
      </c>
      <c r="C1362" s="543" t="s">
        <v>641</v>
      </c>
      <c r="D1362" s="544" t="s">
        <v>149</v>
      </c>
      <c r="E1362" s="554" t="s">
        <v>1338</v>
      </c>
      <c r="F1362" s="537" t="s">
        <v>1525</v>
      </c>
      <c r="G1362" s="537" t="s">
        <v>299</v>
      </c>
      <c r="H1362" s="544" t="s">
        <v>859</v>
      </c>
      <c r="I1362" s="537" t="s">
        <v>473</v>
      </c>
      <c r="J1362" s="537" t="s">
        <v>197</v>
      </c>
      <c r="K1362" s="543" t="s">
        <v>1908</v>
      </c>
      <c r="L1362" s="544" t="s">
        <v>1871</v>
      </c>
      <c r="M1362" s="544" t="s">
        <v>1872</v>
      </c>
      <c r="N1362" s="544" t="s">
        <v>859</v>
      </c>
      <c r="O1362" s="537"/>
      <c r="P1362" s="550">
        <v>20</v>
      </c>
      <c r="Q1362" s="550">
        <v>4</v>
      </c>
      <c r="R1362" s="553" t="str">
        <f t="shared" si="52"/>
        <v>N/A</v>
      </c>
      <c r="S1362" s="106" t="str">
        <f t="shared" si="53"/>
        <v>N/A</v>
      </c>
      <c r="T1362" s="530" t="s">
        <v>2116</v>
      </c>
    </row>
    <row r="1363" spans="1:25">
      <c r="A1363" s="537" t="s">
        <v>109</v>
      </c>
      <c r="B1363" s="537">
        <v>2023</v>
      </c>
      <c r="C1363" s="543" t="s">
        <v>641</v>
      </c>
      <c r="D1363" s="544" t="s">
        <v>149</v>
      </c>
      <c r="E1363" s="554" t="s">
        <v>1338</v>
      </c>
      <c r="F1363" s="537" t="s">
        <v>1525</v>
      </c>
      <c r="G1363" s="537" t="s">
        <v>301</v>
      </c>
      <c r="H1363" s="544" t="s">
        <v>859</v>
      </c>
      <c r="I1363" s="537" t="s">
        <v>473</v>
      </c>
      <c r="J1363" s="537" t="s">
        <v>197</v>
      </c>
      <c r="K1363" s="543" t="s">
        <v>1908</v>
      </c>
      <c r="L1363" s="544" t="s">
        <v>1871</v>
      </c>
      <c r="M1363" s="544" t="s">
        <v>1872</v>
      </c>
      <c r="N1363" s="544" t="s">
        <v>859</v>
      </c>
      <c r="O1363" s="537"/>
      <c r="P1363" s="550">
        <v>20</v>
      </c>
      <c r="Q1363" s="550">
        <v>4</v>
      </c>
      <c r="R1363" s="553" t="str">
        <f t="shared" si="52"/>
        <v>N/A</v>
      </c>
      <c r="S1363" s="106" t="str">
        <f t="shared" si="53"/>
        <v>N/A</v>
      </c>
      <c r="T1363" s="530" t="s">
        <v>2116</v>
      </c>
    </row>
    <row r="1364" spans="1:25">
      <c r="A1364" s="537" t="s">
        <v>109</v>
      </c>
      <c r="B1364" s="537">
        <v>2023</v>
      </c>
      <c r="C1364" s="543" t="s">
        <v>641</v>
      </c>
      <c r="D1364" s="544" t="s">
        <v>149</v>
      </c>
      <c r="E1364" s="554" t="s">
        <v>1338</v>
      </c>
      <c r="F1364" s="537" t="s">
        <v>1525</v>
      </c>
      <c r="G1364" s="537" t="s">
        <v>1874</v>
      </c>
      <c r="H1364" s="544" t="s">
        <v>859</v>
      </c>
      <c r="I1364" s="537" t="s">
        <v>473</v>
      </c>
      <c r="J1364" s="537" t="s">
        <v>197</v>
      </c>
      <c r="K1364" s="543" t="s">
        <v>1908</v>
      </c>
      <c r="L1364" s="544" t="s">
        <v>1871</v>
      </c>
      <c r="M1364" s="544" t="s">
        <v>1872</v>
      </c>
      <c r="N1364" s="544" t="s">
        <v>859</v>
      </c>
      <c r="O1364" s="537"/>
      <c r="P1364" s="550">
        <v>20</v>
      </c>
      <c r="Q1364" s="550">
        <v>4</v>
      </c>
      <c r="R1364" s="553" t="str">
        <f t="shared" si="52"/>
        <v>N/A</v>
      </c>
      <c r="S1364" s="106" t="str">
        <f t="shared" si="53"/>
        <v>N/A</v>
      </c>
      <c r="T1364" s="530" t="s">
        <v>2116</v>
      </c>
    </row>
    <row r="1365" spans="1:25" s="556" customFormat="1" ht="14.25" customHeight="1">
      <c r="A1365" s="531" t="s">
        <v>109</v>
      </c>
      <c r="B1365" s="529">
        <v>2023</v>
      </c>
      <c r="C1365" s="531" t="s">
        <v>641</v>
      </c>
      <c r="D1365" s="529" t="s">
        <v>149</v>
      </c>
      <c r="E1365" s="531" t="s">
        <v>2117</v>
      </c>
      <c r="F1365" s="531" t="s">
        <v>1440</v>
      </c>
      <c r="G1365" s="531" t="s">
        <v>301</v>
      </c>
      <c r="H1365" s="529" t="s">
        <v>859</v>
      </c>
      <c r="I1365" s="531" t="s">
        <v>473</v>
      </c>
      <c r="J1365" s="531" t="s">
        <v>197</v>
      </c>
      <c r="K1365" s="531" t="s">
        <v>2118</v>
      </c>
      <c r="L1365" s="529" t="s">
        <v>1871</v>
      </c>
      <c r="M1365" s="529" t="s">
        <v>1872</v>
      </c>
      <c r="N1365" s="529" t="s">
        <v>859</v>
      </c>
      <c r="O1365" s="531" t="s">
        <v>2119</v>
      </c>
      <c r="P1365" s="529">
        <v>100</v>
      </c>
      <c r="Q1365" s="529">
        <v>100</v>
      </c>
      <c r="R1365" s="528" t="str">
        <f t="shared" si="52"/>
        <v>N/A</v>
      </c>
      <c r="S1365" s="555" t="str">
        <f t="shared" si="53"/>
        <v>N/A</v>
      </c>
      <c r="T1365" s="530" t="s">
        <v>2120</v>
      </c>
      <c r="U1365" s="23"/>
      <c r="V1365" s="23"/>
      <c r="W1365" s="23"/>
      <c r="X1365" s="166"/>
      <c r="Y1365" s="166"/>
    </row>
    <row r="1366" spans="1:25" s="556" customFormat="1" ht="14.25" customHeight="1">
      <c r="A1366" s="531" t="s">
        <v>109</v>
      </c>
      <c r="B1366" s="529">
        <v>2023</v>
      </c>
      <c r="C1366" s="531" t="s">
        <v>641</v>
      </c>
      <c r="D1366" s="529" t="s">
        <v>149</v>
      </c>
      <c r="E1366" s="531" t="s">
        <v>2117</v>
      </c>
      <c r="F1366" s="531" t="s">
        <v>1440</v>
      </c>
      <c r="G1366" s="531" t="s">
        <v>314</v>
      </c>
      <c r="H1366" s="529" t="s">
        <v>859</v>
      </c>
      <c r="I1366" s="531" t="s">
        <v>473</v>
      </c>
      <c r="J1366" s="531" t="s">
        <v>197</v>
      </c>
      <c r="K1366" s="531" t="s">
        <v>2118</v>
      </c>
      <c r="L1366" s="529" t="s">
        <v>1871</v>
      </c>
      <c r="M1366" s="529" t="s">
        <v>1872</v>
      </c>
      <c r="N1366" s="529" t="s">
        <v>859</v>
      </c>
      <c r="O1366" s="531" t="s">
        <v>2119</v>
      </c>
      <c r="P1366" s="529">
        <v>193</v>
      </c>
      <c r="Q1366" s="529">
        <v>193</v>
      </c>
      <c r="R1366" s="528" t="str">
        <f t="shared" si="52"/>
        <v>N/A</v>
      </c>
      <c r="S1366" s="555" t="str">
        <f t="shared" si="53"/>
        <v>N/A</v>
      </c>
      <c r="T1366" s="530" t="s">
        <v>2120</v>
      </c>
      <c r="U1366" s="23"/>
      <c r="V1366" s="23"/>
      <c r="W1366" s="23"/>
      <c r="X1366" s="166"/>
      <c r="Y1366" s="166"/>
    </row>
    <row r="1367" spans="1:25" s="556" customFormat="1" ht="14.25" customHeight="1">
      <c r="A1367" s="531" t="s">
        <v>109</v>
      </c>
      <c r="B1367" s="529">
        <v>2023</v>
      </c>
      <c r="C1367" s="531" t="s">
        <v>641</v>
      </c>
      <c r="D1367" s="529" t="s">
        <v>149</v>
      </c>
      <c r="E1367" s="531" t="s">
        <v>2117</v>
      </c>
      <c r="F1367" s="531" t="s">
        <v>1440</v>
      </c>
      <c r="G1367" s="531" t="s">
        <v>1874</v>
      </c>
      <c r="H1367" s="529" t="s">
        <v>859</v>
      </c>
      <c r="I1367" s="531" t="s">
        <v>473</v>
      </c>
      <c r="J1367" s="531" t="s">
        <v>197</v>
      </c>
      <c r="K1367" s="531" t="s">
        <v>2118</v>
      </c>
      <c r="L1367" s="529" t="s">
        <v>1871</v>
      </c>
      <c r="M1367" s="529" t="s">
        <v>1872</v>
      </c>
      <c r="N1367" s="529" t="s">
        <v>859</v>
      </c>
      <c r="O1367" s="531" t="s">
        <v>2119</v>
      </c>
      <c r="P1367" s="529">
        <v>100</v>
      </c>
      <c r="Q1367" s="529">
        <v>100</v>
      </c>
      <c r="R1367" s="528" t="str">
        <f t="shared" si="52"/>
        <v>N/A</v>
      </c>
      <c r="S1367" s="555" t="str">
        <f t="shared" si="53"/>
        <v>N/A</v>
      </c>
      <c r="T1367" s="530" t="s">
        <v>2120</v>
      </c>
      <c r="U1367" s="23"/>
      <c r="V1367" s="23"/>
      <c r="W1367" s="23"/>
      <c r="X1367" s="166"/>
      <c r="Y1367" s="166"/>
    </row>
  </sheetData>
  <pageMargins left="0.7" right="0.7" top="0.75" bottom="0.75"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A332"/>
  <sheetViews>
    <sheetView zoomScale="70" zoomScaleNormal="70" workbookViewId="0">
      <selection sqref="A1:XFD1048576"/>
    </sheetView>
  </sheetViews>
  <sheetFormatPr defaultColWidth="12.5703125" defaultRowHeight="15" customHeight="1"/>
  <cols>
    <col min="1" max="1" width="5.140625" style="23" customWidth="1"/>
    <col min="2" max="2" width="7.7109375" style="23" customWidth="1"/>
    <col min="3" max="3" width="17.7109375" style="23" customWidth="1"/>
    <col min="4" max="4" width="11.85546875" style="23" customWidth="1"/>
    <col min="5" max="5" width="15.140625" style="23" customWidth="1"/>
    <col min="6" max="6" width="14.42578125" style="23" customWidth="1"/>
    <col min="7" max="7" width="13" style="23" customWidth="1"/>
    <col min="8" max="8" width="8.85546875" style="23" customWidth="1"/>
    <col min="9" max="9" width="17.42578125" style="23" customWidth="1"/>
    <col min="10" max="10" width="24" style="23" customWidth="1"/>
    <col min="11" max="11" width="46.140625" style="23" customWidth="1"/>
    <col min="12" max="12" width="13" style="23" customWidth="1"/>
    <col min="13" max="13" width="12.85546875" style="23" customWidth="1"/>
    <col min="14" max="14" width="9.7109375" style="23" customWidth="1"/>
    <col min="15" max="15" width="13" style="23" customWidth="1"/>
    <col min="16" max="16" width="19.42578125" style="23" customWidth="1"/>
    <col min="17" max="17" width="17.140625" style="23" customWidth="1"/>
    <col min="18" max="18" width="16.140625" style="23" customWidth="1"/>
    <col min="19" max="19" width="17.42578125" style="23" customWidth="1"/>
    <col min="20" max="20" width="13" style="23" customWidth="1"/>
    <col min="21" max="21" width="26" style="23" customWidth="1"/>
    <col min="22" max="23" width="14.42578125" style="32" customWidth="1"/>
    <col min="24" max="27" width="14.42578125" style="23" customWidth="1"/>
    <col min="28" max="16384" width="12.5703125" style="23"/>
  </cols>
  <sheetData>
    <row r="1" spans="1:27" ht="15" customHeight="1">
      <c r="A1" s="20" t="s">
        <v>2121</v>
      </c>
      <c r="B1" s="20"/>
      <c r="C1" s="20"/>
      <c r="D1" s="20"/>
      <c r="E1" s="21"/>
      <c r="F1" s="21"/>
      <c r="G1" s="21"/>
      <c r="H1" s="21"/>
      <c r="I1" s="21"/>
      <c r="J1" s="21"/>
      <c r="K1" s="21"/>
      <c r="L1" s="22"/>
      <c r="M1" s="21"/>
      <c r="N1" s="21"/>
      <c r="O1" s="21"/>
      <c r="P1" s="21"/>
      <c r="Q1" s="21"/>
      <c r="R1" s="21"/>
      <c r="S1" s="21"/>
      <c r="T1" s="21"/>
      <c r="U1" s="21"/>
      <c r="V1" s="22"/>
      <c r="W1" s="22"/>
      <c r="X1" s="21"/>
      <c r="Y1" s="21"/>
      <c r="Z1" s="21"/>
      <c r="AA1" s="21"/>
    </row>
    <row r="2" spans="1:27" ht="89.25">
      <c r="A2" s="24" t="s">
        <v>92</v>
      </c>
      <c r="B2" s="24" t="s">
        <v>813</v>
      </c>
      <c r="C2" s="24" t="s">
        <v>842</v>
      </c>
      <c r="D2" s="24" t="s">
        <v>147</v>
      </c>
      <c r="E2" s="24" t="s">
        <v>1293</v>
      </c>
      <c r="F2" s="24" t="s">
        <v>2122</v>
      </c>
      <c r="G2" s="24" t="s">
        <v>2123</v>
      </c>
      <c r="H2" s="24" t="s">
        <v>2124</v>
      </c>
      <c r="I2" s="38" t="s">
        <v>471</v>
      </c>
      <c r="J2" s="38" t="s">
        <v>187</v>
      </c>
      <c r="K2" s="38" t="s">
        <v>1854</v>
      </c>
      <c r="L2" s="24" t="s">
        <v>2125</v>
      </c>
      <c r="M2" s="24" t="s">
        <v>458</v>
      </c>
      <c r="N2" s="24" t="s">
        <v>2126</v>
      </c>
      <c r="O2" s="24" t="s">
        <v>2127</v>
      </c>
      <c r="P2" s="24" t="s">
        <v>308</v>
      </c>
      <c r="Q2" s="54" t="s">
        <v>2128</v>
      </c>
      <c r="R2" s="24" t="s">
        <v>2129</v>
      </c>
      <c r="S2" s="24" t="s">
        <v>2130</v>
      </c>
      <c r="T2" s="25" t="s">
        <v>400</v>
      </c>
      <c r="U2" s="54" t="s">
        <v>1858</v>
      </c>
      <c r="V2" s="350" t="s">
        <v>2131</v>
      </c>
      <c r="W2" s="216" t="s">
        <v>2132</v>
      </c>
      <c r="X2" s="109" t="s">
        <v>2133</v>
      </c>
      <c r="Y2" s="257" t="s">
        <v>1305</v>
      </c>
      <c r="Z2" s="31"/>
      <c r="AA2" s="31"/>
    </row>
    <row r="3" spans="1:27" s="250" customFormat="1" ht="12.75">
      <c r="A3" s="176" t="s">
        <v>850</v>
      </c>
      <c r="B3" s="176" t="s">
        <v>2134</v>
      </c>
      <c r="C3" s="176" t="s">
        <v>851</v>
      </c>
      <c r="D3" s="176" t="s">
        <v>852</v>
      </c>
      <c r="E3" s="176" t="s">
        <v>2135</v>
      </c>
      <c r="F3" s="176" t="s">
        <v>2134</v>
      </c>
      <c r="G3" s="176" t="s">
        <v>2134</v>
      </c>
      <c r="H3" s="176" t="s">
        <v>2134</v>
      </c>
      <c r="I3" s="176" t="s">
        <v>1865</v>
      </c>
      <c r="J3" s="176" t="s">
        <v>1866</v>
      </c>
      <c r="K3" s="176" t="s">
        <v>2134</v>
      </c>
      <c r="L3" s="170" t="s">
        <v>2134</v>
      </c>
      <c r="M3" s="170" t="s">
        <v>2136</v>
      </c>
      <c r="N3" s="170" t="s">
        <v>2134</v>
      </c>
      <c r="O3" s="170" t="s">
        <v>2134</v>
      </c>
      <c r="P3" s="170" t="s">
        <v>2137</v>
      </c>
      <c r="Q3" s="170" t="s">
        <v>2134</v>
      </c>
      <c r="R3" s="170" t="s">
        <v>2134</v>
      </c>
      <c r="S3" s="170" t="s">
        <v>2134</v>
      </c>
      <c r="T3" s="170" t="s">
        <v>2138</v>
      </c>
      <c r="U3" s="170" t="s">
        <v>2134</v>
      </c>
      <c r="V3" s="351" t="s">
        <v>2139</v>
      </c>
      <c r="W3" s="352" t="s">
        <v>2140</v>
      </c>
      <c r="X3" s="353" t="s">
        <v>2141</v>
      </c>
      <c r="Y3" s="171" t="s">
        <v>2139</v>
      </c>
      <c r="Z3" s="85"/>
      <c r="AA3" s="85"/>
    </row>
    <row r="4" spans="1:27" ht="12.75">
      <c r="A4" s="41" t="s">
        <v>109</v>
      </c>
      <c r="B4" s="62">
        <v>2023</v>
      </c>
      <c r="C4" s="39" t="s">
        <v>641</v>
      </c>
      <c r="D4" s="63" t="s">
        <v>149</v>
      </c>
      <c r="E4" s="59" t="s">
        <v>1312</v>
      </c>
      <c r="F4" s="41" t="s">
        <v>2142</v>
      </c>
      <c r="G4" s="41" t="s">
        <v>2143</v>
      </c>
      <c r="H4" s="64" t="s">
        <v>14</v>
      </c>
      <c r="I4" s="43" t="s">
        <v>477</v>
      </c>
      <c r="J4" s="43" t="s">
        <v>207</v>
      </c>
      <c r="K4" s="43" t="s">
        <v>2144</v>
      </c>
      <c r="L4" s="64" t="s">
        <v>185</v>
      </c>
      <c r="M4" s="57" t="s">
        <v>462</v>
      </c>
      <c r="N4" s="64" t="s">
        <v>859</v>
      </c>
      <c r="O4" s="64" t="s">
        <v>2145</v>
      </c>
      <c r="P4" s="57" t="s">
        <v>2146</v>
      </c>
      <c r="Q4" s="57" t="s">
        <v>2147</v>
      </c>
      <c r="R4" s="57" t="s">
        <v>2148</v>
      </c>
      <c r="S4" s="64">
        <v>15</v>
      </c>
      <c r="T4" s="64" t="s">
        <v>405</v>
      </c>
      <c r="U4" s="638"/>
      <c r="V4" s="354">
        <v>18</v>
      </c>
      <c r="W4" s="355">
        <f t="shared" ref="W4:W63" si="0">(100*V4/S4)</f>
        <v>120</v>
      </c>
      <c r="X4" s="236" t="str">
        <f t="shared" ref="X4:X67" si="1">IF(OR(W4&lt;90,W4&gt;150),"X","")</f>
        <v/>
      </c>
      <c r="Y4" s="356"/>
      <c r="Z4" s="21"/>
      <c r="AA4" s="21"/>
    </row>
    <row r="5" spans="1:27" ht="15.75" customHeight="1">
      <c r="A5" s="41" t="s">
        <v>109</v>
      </c>
      <c r="B5" s="62">
        <v>2023</v>
      </c>
      <c r="C5" s="39" t="s">
        <v>641</v>
      </c>
      <c r="D5" s="63" t="s">
        <v>149</v>
      </c>
      <c r="E5" s="59" t="s">
        <v>1312</v>
      </c>
      <c r="F5" s="41" t="s">
        <v>2142</v>
      </c>
      <c r="G5" s="41" t="s">
        <v>2143</v>
      </c>
      <c r="H5" s="64" t="s">
        <v>14</v>
      </c>
      <c r="I5" s="43" t="s">
        <v>477</v>
      </c>
      <c r="J5" s="43" t="s">
        <v>207</v>
      </c>
      <c r="K5" s="43" t="s">
        <v>2144</v>
      </c>
      <c r="L5" s="64" t="s">
        <v>185</v>
      </c>
      <c r="M5" s="57" t="s">
        <v>2149</v>
      </c>
      <c r="N5" s="64" t="s">
        <v>859</v>
      </c>
      <c r="O5" s="64" t="s">
        <v>2145</v>
      </c>
      <c r="P5" s="57" t="s">
        <v>324</v>
      </c>
      <c r="Q5" s="57" t="s">
        <v>2147</v>
      </c>
      <c r="R5" s="57" t="s">
        <v>2148</v>
      </c>
      <c r="S5" s="64">
        <v>15</v>
      </c>
      <c r="T5" s="64" t="s">
        <v>405</v>
      </c>
      <c r="U5" s="638" t="s">
        <v>2150</v>
      </c>
      <c r="V5" s="357">
        <v>18</v>
      </c>
      <c r="W5" s="355">
        <f t="shared" si="0"/>
        <v>120</v>
      </c>
      <c r="X5" s="236" t="str">
        <f t="shared" si="1"/>
        <v/>
      </c>
      <c r="Y5" s="356"/>
      <c r="Z5" s="21"/>
      <c r="AA5" s="21"/>
    </row>
    <row r="6" spans="1:27" ht="15.75" customHeight="1">
      <c r="A6" s="41" t="s">
        <v>109</v>
      </c>
      <c r="B6" s="62">
        <v>2023</v>
      </c>
      <c r="C6" s="39" t="s">
        <v>641</v>
      </c>
      <c r="D6" s="63" t="s">
        <v>149</v>
      </c>
      <c r="E6" s="59" t="s">
        <v>1312</v>
      </c>
      <c r="F6" s="43" t="s">
        <v>2142</v>
      </c>
      <c r="G6" s="41" t="s">
        <v>2151</v>
      </c>
      <c r="H6" s="64" t="s">
        <v>14</v>
      </c>
      <c r="I6" s="43" t="s">
        <v>477</v>
      </c>
      <c r="J6" s="41" t="s">
        <v>201</v>
      </c>
      <c r="K6" s="43" t="s">
        <v>2152</v>
      </c>
      <c r="L6" s="64" t="s">
        <v>185</v>
      </c>
      <c r="M6" s="57" t="s">
        <v>462</v>
      </c>
      <c r="N6" s="64" t="s">
        <v>859</v>
      </c>
      <c r="O6" s="64" t="s">
        <v>2153</v>
      </c>
      <c r="P6" s="57" t="s">
        <v>2146</v>
      </c>
      <c r="Q6" s="43" t="s">
        <v>2154</v>
      </c>
      <c r="R6" s="57" t="s">
        <v>2155</v>
      </c>
      <c r="S6" s="64">
        <v>100</v>
      </c>
      <c r="T6" s="64" t="s">
        <v>405</v>
      </c>
      <c r="U6" s="638"/>
      <c r="V6" s="357">
        <v>487</v>
      </c>
      <c r="W6" s="355">
        <f t="shared" si="0"/>
        <v>487</v>
      </c>
      <c r="X6" s="236" t="str">
        <f t="shared" si="1"/>
        <v>X</v>
      </c>
      <c r="Y6" s="358" t="s">
        <v>2156</v>
      </c>
      <c r="Z6" s="21"/>
      <c r="AA6" s="21"/>
    </row>
    <row r="7" spans="1:27" ht="15.75" customHeight="1">
      <c r="A7" s="41" t="s">
        <v>109</v>
      </c>
      <c r="B7" s="62">
        <v>2023</v>
      </c>
      <c r="C7" s="39" t="s">
        <v>641</v>
      </c>
      <c r="D7" s="63" t="s">
        <v>149</v>
      </c>
      <c r="E7" s="59" t="s">
        <v>1312</v>
      </c>
      <c r="F7" s="43" t="s">
        <v>2142</v>
      </c>
      <c r="G7" s="41" t="s">
        <v>2151</v>
      </c>
      <c r="H7" s="64" t="s">
        <v>14</v>
      </c>
      <c r="I7" s="43" t="s">
        <v>477</v>
      </c>
      <c r="J7" s="43" t="s">
        <v>201</v>
      </c>
      <c r="K7" s="43" t="s">
        <v>2152</v>
      </c>
      <c r="L7" s="64" t="s">
        <v>185</v>
      </c>
      <c r="M7" s="57" t="s">
        <v>464</v>
      </c>
      <c r="N7" s="64" t="s">
        <v>859</v>
      </c>
      <c r="O7" s="64" t="s">
        <v>2153</v>
      </c>
      <c r="P7" s="57" t="s">
        <v>324</v>
      </c>
      <c r="Q7" s="43" t="s">
        <v>2154</v>
      </c>
      <c r="R7" s="57" t="s">
        <v>2155</v>
      </c>
      <c r="S7" s="64">
        <v>100</v>
      </c>
      <c r="T7" s="64" t="s">
        <v>405</v>
      </c>
      <c r="U7" s="638" t="s">
        <v>2150</v>
      </c>
      <c r="V7" s="357">
        <v>487</v>
      </c>
      <c r="W7" s="355">
        <f t="shared" si="0"/>
        <v>487</v>
      </c>
      <c r="X7" s="236" t="str">
        <f t="shared" si="1"/>
        <v>X</v>
      </c>
      <c r="Y7" s="358" t="s">
        <v>2156</v>
      </c>
      <c r="Z7" s="21"/>
      <c r="AA7" s="21"/>
    </row>
    <row r="8" spans="1:27" ht="15.75" customHeight="1">
      <c r="A8" s="41" t="s">
        <v>109</v>
      </c>
      <c r="B8" s="62">
        <v>2023</v>
      </c>
      <c r="C8" s="39" t="s">
        <v>641</v>
      </c>
      <c r="D8" s="44" t="s">
        <v>149</v>
      </c>
      <c r="E8" s="65" t="s">
        <v>1336</v>
      </c>
      <c r="F8" s="41" t="s">
        <v>2157</v>
      </c>
      <c r="G8" s="41" t="s">
        <v>2158</v>
      </c>
      <c r="H8" s="64" t="s">
        <v>14</v>
      </c>
      <c r="I8" s="43" t="s">
        <v>477</v>
      </c>
      <c r="J8" s="43" t="s">
        <v>207</v>
      </c>
      <c r="K8" s="43" t="s">
        <v>2159</v>
      </c>
      <c r="L8" s="64" t="s">
        <v>185</v>
      </c>
      <c r="M8" s="57" t="s">
        <v>322</v>
      </c>
      <c r="N8" s="64" t="s">
        <v>859</v>
      </c>
      <c r="O8" s="64" t="s">
        <v>2145</v>
      </c>
      <c r="P8" s="57" t="s">
        <v>232</v>
      </c>
      <c r="Q8" s="43" t="s">
        <v>2147</v>
      </c>
      <c r="R8" s="57" t="s">
        <v>2148</v>
      </c>
      <c r="S8" s="64">
        <v>20</v>
      </c>
      <c r="T8" s="64" t="s">
        <v>405</v>
      </c>
      <c r="U8" s="638" t="s">
        <v>2160</v>
      </c>
      <c r="V8" s="357">
        <v>0</v>
      </c>
      <c r="W8" s="355">
        <f t="shared" si="0"/>
        <v>0</v>
      </c>
      <c r="X8" s="236" t="str">
        <f t="shared" si="1"/>
        <v>X</v>
      </c>
      <c r="Y8" s="358" t="s">
        <v>2161</v>
      </c>
      <c r="Z8" s="21"/>
      <c r="AA8" s="21"/>
    </row>
    <row r="9" spans="1:27" ht="15.75" customHeight="1">
      <c r="A9" s="41" t="s">
        <v>109</v>
      </c>
      <c r="B9" s="62">
        <v>2023</v>
      </c>
      <c r="C9" s="39" t="s">
        <v>641</v>
      </c>
      <c r="D9" s="44" t="s">
        <v>149</v>
      </c>
      <c r="E9" s="65" t="s">
        <v>1336</v>
      </c>
      <c r="F9" s="41" t="s">
        <v>2157</v>
      </c>
      <c r="G9" s="41" t="s">
        <v>2158</v>
      </c>
      <c r="H9" s="64" t="s">
        <v>14</v>
      </c>
      <c r="I9" s="43" t="s">
        <v>477</v>
      </c>
      <c r="J9" s="39" t="s">
        <v>205</v>
      </c>
      <c r="K9" s="43" t="s">
        <v>2162</v>
      </c>
      <c r="L9" s="64" t="s">
        <v>185</v>
      </c>
      <c r="M9" s="57" t="s">
        <v>468</v>
      </c>
      <c r="N9" s="64" t="s">
        <v>859</v>
      </c>
      <c r="O9" s="64" t="s">
        <v>2153</v>
      </c>
      <c r="P9" s="57" t="s">
        <v>314</v>
      </c>
      <c r="Q9" s="43" t="s">
        <v>2154</v>
      </c>
      <c r="R9" s="57" t="s">
        <v>2163</v>
      </c>
      <c r="S9" s="64">
        <v>51</v>
      </c>
      <c r="T9" s="64" t="s">
        <v>405</v>
      </c>
      <c r="U9" s="638"/>
      <c r="V9" s="357">
        <v>10</v>
      </c>
      <c r="W9" s="355">
        <f t="shared" si="0"/>
        <v>19.607843137254903</v>
      </c>
      <c r="X9" s="236" t="str">
        <f t="shared" si="1"/>
        <v>X</v>
      </c>
      <c r="Y9" s="358" t="s">
        <v>2164</v>
      </c>
      <c r="Z9" s="21"/>
      <c r="AA9" s="21"/>
    </row>
    <row r="10" spans="1:27" ht="15.75" customHeight="1">
      <c r="A10" s="41" t="s">
        <v>109</v>
      </c>
      <c r="B10" s="62">
        <v>2023</v>
      </c>
      <c r="C10" s="39" t="s">
        <v>641</v>
      </c>
      <c r="D10" s="44" t="s">
        <v>149</v>
      </c>
      <c r="E10" s="65" t="s">
        <v>1336</v>
      </c>
      <c r="F10" s="41" t="s">
        <v>2157</v>
      </c>
      <c r="G10" s="41" t="s">
        <v>2165</v>
      </c>
      <c r="H10" s="64" t="s">
        <v>14</v>
      </c>
      <c r="I10" s="43" t="s">
        <v>477</v>
      </c>
      <c r="J10" s="43" t="s">
        <v>207</v>
      </c>
      <c r="K10" s="43" t="s">
        <v>2159</v>
      </c>
      <c r="L10" s="64" t="s">
        <v>185</v>
      </c>
      <c r="M10" s="57" t="s">
        <v>322</v>
      </c>
      <c r="N10" s="64" t="s">
        <v>859</v>
      </c>
      <c r="O10" s="64" t="s">
        <v>2145</v>
      </c>
      <c r="P10" s="57" t="s">
        <v>232</v>
      </c>
      <c r="Q10" s="43" t="s">
        <v>2147</v>
      </c>
      <c r="R10" s="57" t="s">
        <v>2148</v>
      </c>
      <c r="S10" s="64">
        <v>10</v>
      </c>
      <c r="T10" s="64" t="s">
        <v>405</v>
      </c>
      <c r="U10" s="638" t="s">
        <v>2160</v>
      </c>
      <c r="V10" s="357">
        <v>0</v>
      </c>
      <c r="W10" s="355">
        <f t="shared" si="0"/>
        <v>0</v>
      </c>
      <c r="X10" s="236" t="str">
        <f t="shared" si="1"/>
        <v>X</v>
      </c>
      <c r="Y10" s="358" t="s">
        <v>2161</v>
      </c>
      <c r="Z10" s="21"/>
      <c r="AA10" s="21"/>
    </row>
    <row r="11" spans="1:27" ht="15.75" customHeight="1">
      <c r="A11" s="41" t="s">
        <v>109</v>
      </c>
      <c r="B11" s="62">
        <v>2023</v>
      </c>
      <c r="C11" s="39" t="s">
        <v>641</v>
      </c>
      <c r="D11" s="44" t="s">
        <v>149</v>
      </c>
      <c r="E11" s="65" t="s">
        <v>1336</v>
      </c>
      <c r="F11" s="41" t="s">
        <v>2157</v>
      </c>
      <c r="G11" s="41" t="s">
        <v>2165</v>
      </c>
      <c r="H11" s="64" t="s">
        <v>14</v>
      </c>
      <c r="I11" s="43" t="s">
        <v>477</v>
      </c>
      <c r="J11" s="39" t="s">
        <v>205</v>
      </c>
      <c r="K11" s="43" t="s">
        <v>2162</v>
      </c>
      <c r="L11" s="64" t="s">
        <v>185</v>
      </c>
      <c r="M11" s="57" t="s">
        <v>468</v>
      </c>
      <c r="N11" s="64" t="s">
        <v>859</v>
      </c>
      <c r="O11" s="64" t="s">
        <v>2153</v>
      </c>
      <c r="P11" s="57" t="s">
        <v>314</v>
      </c>
      <c r="Q11" s="57" t="s">
        <v>2154</v>
      </c>
      <c r="R11" s="57" t="s">
        <v>2163</v>
      </c>
      <c r="S11" s="64">
        <v>13</v>
      </c>
      <c r="T11" s="64" t="s">
        <v>405</v>
      </c>
      <c r="U11" s="638"/>
      <c r="V11" s="357">
        <v>15</v>
      </c>
      <c r="W11" s="355">
        <f t="shared" si="0"/>
        <v>115.38461538461539</v>
      </c>
      <c r="X11" s="236" t="str">
        <f t="shared" si="1"/>
        <v/>
      </c>
      <c r="Y11" s="358" t="s">
        <v>2164</v>
      </c>
      <c r="Z11" s="21"/>
      <c r="AA11" s="21"/>
    </row>
    <row r="12" spans="1:27" ht="15.75" customHeight="1">
      <c r="A12" s="41" t="s">
        <v>109</v>
      </c>
      <c r="B12" s="62">
        <v>2023</v>
      </c>
      <c r="C12" s="39" t="s">
        <v>641</v>
      </c>
      <c r="D12" s="44" t="s">
        <v>149</v>
      </c>
      <c r="E12" s="65" t="s">
        <v>1336</v>
      </c>
      <c r="F12" s="41" t="s">
        <v>2157</v>
      </c>
      <c r="G12" s="41" t="s">
        <v>2166</v>
      </c>
      <c r="H12" s="64" t="s">
        <v>14</v>
      </c>
      <c r="I12" s="43" t="s">
        <v>477</v>
      </c>
      <c r="J12" s="43" t="s">
        <v>205</v>
      </c>
      <c r="K12" s="43" t="s">
        <v>2162</v>
      </c>
      <c r="L12" s="64" t="s">
        <v>185</v>
      </c>
      <c r="M12" s="57" t="s">
        <v>322</v>
      </c>
      <c r="N12" s="64" t="s">
        <v>859</v>
      </c>
      <c r="O12" s="64" t="s">
        <v>2145</v>
      </c>
      <c r="P12" s="57" t="s">
        <v>232</v>
      </c>
      <c r="Q12" s="43" t="s">
        <v>2147</v>
      </c>
      <c r="R12" s="57" t="s">
        <v>2148</v>
      </c>
      <c r="S12" s="64">
        <v>5</v>
      </c>
      <c r="T12" s="64" t="s">
        <v>405</v>
      </c>
      <c r="U12" s="638" t="s">
        <v>2160</v>
      </c>
      <c r="V12" s="357">
        <v>0</v>
      </c>
      <c r="W12" s="355">
        <f t="shared" si="0"/>
        <v>0</v>
      </c>
      <c r="X12" s="236" t="str">
        <f t="shared" si="1"/>
        <v>X</v>
      </c>
      <c r="Y12" s="358" t="s">
        <v>2161</v>
      </c>
      <c r="Z12" s="21"/>
      <c r="AA12" s="21"/>
    </row>
    <row r="13" spans="1:27" ht="15.75" customHeight="1">
      <c r="A13" s="41" t="s">
        <v>109</v>
      </c>
      <c r="B13" s="62">
        <v>2023</v>
      </c>
      <c r="C13" s="39" t="s">
        <v>641</v>
      </c>
      <c r="D13" s="44" t="s">
        <v>149</v>
      </c>
      <c r="E13" s="65" t="s">
        <v>1336</v>
      </c>
      <c r="F13" s="41" t="s">
        <v>2157</v>
      </c>
      <c r="G13" s="41" t="s">
        <v>2167</v>
      </c>
      <c r="H13" s="64" t="s">
        <v>14</v>
      </c>
      <c r="I13" s="43" t="s">
        <v>477</v>
      </c>
      <c r="J13" s="43" t="s">
        <v>205</v>
      </c>
      <c r="K13" s="43" t="s">
        <v>2162</v>
      </c>
      <c r="L13" s="64" t="s">
        <v>185</v>
      </c>
      <c r="M13" s="57" t="s">
        <v>322</v>
      </c>
      <c r="N13" s="64" t="s">
        <v>859</v>
      </c>
      <c r="O13" s="64" t="s">
        <v>2145</v>
      </c>
      <c r="P13" s="57" t="s">
        <v>232</v>
      </c>
      <c r="Q13" s="43" t="s">
        <v>2147</v>
      </c>
      <c r="R13" s="57" t="s">
        <v>2148</v>
      </c>
      <c r="S13" s="64">
        <v>5</v>
      </c>
      <c r="T13" s="64" t="s">
        <v>405</v>
      </c>
      <c r="U13" s="638" t="s">
        <v>2160</v>
      </c>
      <c r="V13" s="357">
        <v>0</v>
      </c>
      <c r="W13" s="355">
        <f t="shared" si="0"/>
        <v>0</v>
      </c>
      <c r="X13" s="236" t="str">
        <f t="shared" si="1"/>
        <v>X</v>
      </c>
      <c r="Y13" s="358" t="s">
        <v>2161</v>
      </c>
      <c r="Z13" s="21"/>
      <c r="AA13" s="21"/>
    </row>
    <row r="14" spans="1:27" ht="15.75" customHeight="1">
      <c r="A14" s="41" t="s">
        <v>109</v>
      </c>
      <c r="B14" s="62">
        <v>2023</v>
      </c>
      <c r="C14" s="39" t="s">
        <v>641</v>
      </c>
      <c r="D14" s="44" t="s">
        <v>149</v>
      </c>
      <c r="E14" s="65" t="s">
        <v>1336</v>
      </c>
      <c r="F14" s="41" t="s">
        <v>2157</v>
      </c>
      <c r="G14" s="41" t="s">
        <v>2167</v>
      </c>
      <c r="H14" s="64" t="s">
        <v>14</v>
      </c>
      <c r="I14" s="43" t="s">
        <v>477</v>
      </c>
      <c r="J14" s="39" t="s">
        <v>205</v>
      </c>
      <c r="K14" s="43" t="s">
        <v>2162</v>
      </c>
      <c r="L14" s="64" t="s">
        <v>185</v>
      </c>
      <c r="M14" s="57" t="s">
        <v>468</v>
      </c>
      <c r="N14" s="64" t="s">
        <v>859</v>
      </c>
      <c r="O14" s="64" t="s">
        <v>2145</v>
      </c>
      <c r="P14" s="57" t="s">
        <v>232</v>
      </c>
      <c r="Q14" s="57" t="s">
        <v>2168</v>
      </c>
      <c r="R14" s="57" t="s">
        <v>2169</v>
      </c>
      <c r="S14" s="64">
        <v>1</v>
      </c>
      <c r="T14" s="64" t="s">
        <v>405</v>
      </c>
      <c r="U14" s="638" t="s">
        <v>2170</v>
      </c>
      <c r="V14" s="357">
        <v>1</v>
      </c>
      <c r="W14" s="355">
        <f t="shared" si="0"/>
        <v>100</v>
      </c>
      <c r="X14" s="236" t="str">
        <f t="shared" si="1"/>
        <v/>
      </c>
      <c r="Y14" s="358"/>
      <c r="Z14" s="21"/>
      <c r="AA14" s="21"/>
    </row>
    <row r="15" spans="1:27" ht="15.75" customHeight="1">
      <c r="A15" s="41" t="s">
        <v>109</v>
      </c>
      <c r="B15" s="62">
        <v>2023</v>
      </c>
      <c r="C15" s="39" t="s">
        <v>641</v>
      </c>
      <c r="D15" s="44" t="s">
        <v>149</v>
      </c>
      <c r="E15" s="65" t="s">
        <v>1336</v>
      </c>
      <c r="F15" s="41" t="s">
        <v>2157</v>
      </c>
      <c r="G15" s="41" t="s">
        <v>2171</v>
      </c>
      <c r="H15" s="64" t="s">
        <v>14</v>
      </c>
      <c r="I15" s="43" t="s">
        <v>477</v>
      </c>
      <c r="J15" s="43" t="s">
        <v>205</v>
      </c>
      <c r="K15" s="43" t="s">
        <v>2162</v>
      </c>
      <c r="L15" s="64" t="s">
        <v>185</v>
      </c>
      <c r="M15" s="57" t="s">
        <v>322</v>
      </c>
      <c r="N15" s="64" t="s">
        <v>859</v>
      </c>
      <c r="O15" s="64" t="s">
        <v>2145</v>
      </c>
      <c r="P15" s="57" t="s">
        <v>232</v>
      </c>
      <c r="Q15" s="43" t="s">
        <v>2147</v>
      </c>
      <c r="R15" s="57" t="s">
        <v>2148</v>
      </c>
      <c r="S15" s="64">
        <v>5</v>
      </c>
      <c r="T15" s="64" t="s">
        <v>405</v>
      </c>
      <c r="U15" s="638" t="s">
        <v>2160</v>
      </c>
      <c r="V15" s="357">
        <v>0</v>
      </c>
      <c r="W15" s="355">
        <f t="shared" si="0"/>
        <v>0</v>
      </c>
      <c r="X15" s="236" t="str">
        <f t="shared" si="1"/>
        <v>X</v>
      </c>
      <c r="Y15" s="358" t="s">
        <v>2161</v>
      </c>
      <c r="Z15" s="21"/>
      <c r="AA15" s="21"/>
    </row>
    <row r="16" spans="1:27" ht="15.75" customHeight="1">
      <c r="A16" s="41" t="s">
        <v>109</v>
      </c>
      <c r="B16" s="62">
        <v>2023</v>
      </c>
      <c r="C16" s="39" t="s">
        <v>641</v>
      </c>
      <c r="D16" s="44" t="s">
        <v>149</v>
      </c>
      <c r="E16" s="65" t="s">
        <v>1336</v>
      </c>
      <c r="F16" s="41" t="s">
        <v>2157</v>
      </c>
      <c r="G16" s="41" t="s">
        <v>2172</v>
      </c>
      <c r="H16" s="64" t="s">
        <v>14</v>
      </c>
      <c r="I16" s="43" t="s">
        <v>477</v>
      </c>
      <c r="J16" s="43" t="s">
        <v>205</v>
      </c>
      <c r="K16" s="43" t="s">
        <v>2162</v>
      </c>
      <c r="L16" s="64" t="s">
        <v>185</v>
      </c>
      <c r="M16" s="57" t="s">
        <v>322</v>
      </c>
      <c r="N16" s="64" t="s">
        <v>859</v>
      </c>
      <c r="O16" s="64" t="s">
        <v>2145</v>
      </c>
      <c r="P16" s="57" t="s">
        <v>232</v>
      </c>
      <c r="Q16" s="43" t="s">
        <v>2147</v>
      </c>
      <c r="R16" s="57" t="s">
        <v>2148</v>
      </c>
      <c r="S16" s="64">
        <v>5</v>
      </c>
      <c r="T16" s="64" t="s">
        <v>405</v>
      </c>
      <c r="U16" s="638" t="s">
        <v>2160</v>
      </c>
      <c r="V16" s="357">
        <v>0</v>
      </c>
      <c r="W16" s="355">
        <f t="shared" si="0"/>
        <v>0</v>
      </c>
      <c r="X16" s="236" t="str">
        <f t="shared" si="1"/>
        <v>X</v>
      </c>
      <c r="Y16" s="358" t="s">
        <v>2161</v>
      </c>
      <c r="Z16" s="21"/>
      <c r="AA16" s="21"/>
    </row>
    <row r="17" spans="1:27" ht="15.75" customHeight="1">
      <c r="A17" s="41" t="s">
        <v>109</v>
      </c>
      <c r="B17" s="62">
        <v>2023</v>
      </c>
      <c r="C17" s="39" t="s">
        <v>641</v>
      </c>
      <c r="D17" s="44" t="s">
        <v>149</v>
      </c>
      <c r="E17" s="65" t="s">
        <v>1336</v>
      </c>
      <c r="F17" s="41" t="s">
        <v>2157</v>
      </c>
      <c r="G17" s="41" t="s">
        <v>2173</v>
      </c>
      <c r="H17" s="64" t="s">
        <v>14</v>
      </c>
      <c r="I17" s="43" t="s">
        <v>477</v>
      </c>
      <c r="J17" s="43" t="s">
        <v>205</v>
      </c>
      <c r="K17" s="43" t="s">
        <v>2162</v>
      </c>
      <c r="L17" s="64" t="s">
        <v>185</v>
      </c>
      <c r="M17" s="57" t="s">
        <v>322</v>
      </c>
      <c r="N17" s="64" t="s">
        <v>859</v>
      </c>
      <c r="O17" s="64" t="s">
        <v>2145</v>
      </c>
      <c r="P17" s="57" t="s">
        <v>232</v>
      </c>
      <c r="Q17" s="43" t="s">
        <v>2147</v>
      </c>
      <c r="R17" s="57" t="s">
        <v>2148</v>
      </c>
      <c r="S17" s="64">
        <v>5</v>
      </c>
      <c r="T17" s="64" t="s">
        <v>405</v>
      </c>
      <c r="U17" s="638" t="s">
        <v>2160</v>
      </c>
      <c r="V17" s="357">
        <v>0</v>
      </c>
      <c r="W17" s="355">
        <f t="shared" si="0"/>
        <v>0</v>
      </c>
      <c r="X17" s="236" t="str">
        <f t="shared" si="1"/>
        <v>X</v>
      </c>
      <c r="Y17" s="358" t="s">
        <v>2161</v>
      </c>
      <c r="Z17" s="21"/>
      <c r="AA17" s="21"/>
    </row>
    <row r="18" spans="1:27" ht="15.75" customHeight="1">
      <c r="A18" s="41" t="s">
        <v>109</v>
      </c>
      <c r="B18" s="62">
        <v>2023</v>
      </c>
      <c r="C18" s="39" t="s">
        <v>641</v>
      </c>
      <c r="D18" s="44" t="s">
        <v>149</v>
      </c>
      <c r="E18" s="65" t="s">
        <v>1336</v>
      </c>
      <c r="F18" s="41" t="s">
        <v>2157</v>
      </c>
      <c r="G18" s="41" t="s">
        <v>2173</v>
      </c>
      <c r="H18" s="64" t="s">
        <v>14</v>
      </c>
      <c r="I18" s="43" t="s">
        <v>477</v>
      </c>
      <c r="J18" s="39" t="s">
        <v>205</v>
      </c>
      <c r="K18" s="43" t="s">
        <v>2162</v>
      </c>
      <c r="L18" s="64" t="s">
        <v>185</v>
      </c>
      <c r="M18" s="57" t="s">
        <v>468</v>
      </c>
      <c r="N18" s="64" t="s">
        <v>859</v>
      </c>
      <c r="O18" s="64" t="s">
        <v>2153</v>
      </c>
      <c r="P18" s="57" t="s">
        <v>314</v>
      </c>
      <c r="Q18" s="43" t="s">
        <v>2154</v>
      </c>
      <c r="R18" s="57" t="s">
        <v>2163</v>
      </c>
      <c r="S18" s="64">
        <v>3</v>
      </c>
      <c r="T18" s="64" t="s">
        <v>405</v>
      </c>
      <c r="U18" s="638"/>
      <c r="V18" s="357">
        <v>1</v>
      </c>
      <c r="W18" s="355">
        <f t="shared" si="0"/>
        <v>33.333333333333336</v>
      </c>
      <c r="X18" s="236" t="str">
        <f t="shared" si="1"/>
        <v>X</v>
      </c>
      <c r="Y18" s="358" t="s">
        <v>2164</v>
      </c>
      <c r="Z18" s="21"/>
      <c r="AA18" s="21"/>
    </row>
    <row r="19" spans="1:27" ht="15.75" customHeight="1">
      <c r="A19" s="41" t="s">
        <v>109</v>
      </c>
      <c r="B19" s="62">
        <v>2023</v>
      </c>
      <c r="C19" s="39" t="s">
        <v>641</v>
      </c>
      <c r="D19" s="44" t="s">
        <v>149</v>
      </c>
      <c r="E19" s="65" t="s">
        <v>1336</v>
      </c>
      <c r="F19" s="41" t="s">
        <v>2157</v>
      </c>
      <c r="G19" s="41" t="s">
        <v>2174</v>
      </c>
      <c r="H19" s="64" t="s">
        <v>14</v>
      </c>
      <c r="I19" s="43" t="s">
        <v>477</v>
      </c>
      <c r="J19" s="43" t="s">
        <v>205</v>
      </c>
      <c r="K19" s="43" t="s">
        <v>2162</v>
      </c>
      <c r="L19" s="64" t="s">
        <v>185</v>
      </c>
      <c r="M19" s="57" t="s">
        <v>322</v>
      </c>
      <c r="N19" s="64" t="s">
        <v>859</v>
      </c>
      <c r="O19" s="64" t="s">
        <v>2145</v>
      </c>
      <c r="P19" s="57" t="s">
        <v>232</v>
      </c>
      <c r="Q19" s="43" t="s">
        <v>2147</v>
      </c>
      <c r="R19" s="57" t="s">
        <v>2148</v>
      </c>
      <c r="S19" s="64">
        <v>5</v>
      </c>
      <c r="T19" s="64" t="s">
        <v>405</v>
      </c>
      <c r="U19" s="638" t="s">
        <v>2160</v>
      </c>
      <c r="V19" s="357">
        <v>0</v>
      </c>
      <c r="W19" s="355">
        <f t="shared" si="0"/>
        <v>0</v>
      </c>
      <c r="X19" s="236" t="str">
        <f t="shared" si="1"/>
        <v>X</v>
      </c>
      <c r="Y19" s="358" t="s">
        <v>2161</v>
      </c>
      <c r="Z19" s="21"/>
      <c r="AA19" s="21"/>
    </row>
    <row r="20" spans="1:27" ht="15.75" customHeight="1">
      <c r="A20" s="41" t="s">
        <v>109</v>
      </c>
      <c r="B20" s="62">
        <v>2023</v>
      </c>
      <c r="C20" s="39" t="s">
        <v>641</v>
      </c>
      <c r="D20" s="44" t="s">
        <v>149</v>
      </c>
      <c r="E20" s="65" t="s">
        <v>1336</v>
      </c>
      <c r="F20" s="41" t="s">
        <v>2157</v>
      </c>
      <c r="G20" s="41" t="s">
        <v>2175</v>
      </c>
      <c r="H20" s="64" t="s">
        <v>14</v>
      </c>
      <c r="I20" s="43" t="s">
        <v>477</v>
      </c>
      <c r="J20" s="43" t="s">
        <v>205</v>
      </c>
      <c r="K20" s="43" t="s">
        <v>2162</v>
      </c>
      <c r="L20" s="64" t="s">
        <v>185</v>
      </c>
      <c r="M20" s="57" t="s">
        <v>322</v>
      </c>
      <c r="N20" s="64" t="s">
        <v>859</v>
      </c>
      <c r="O20" s="64" t="s">
        <v>2145</v>
      </c>
      <c r="P20" s="57" t="s">
        <v>232</v>
      </c>
      <c r="Q20" s="43" t="s">
        <v>2147</v>
      </c>
      <c r="R20" s="57" t="s">
        <v>2148</v>
      </c>
      <c r="S20" s="64">
        <v>20</v>
      </c>
      <c r="T20" s="64" t="s">
        <v>405</v>
      </c>
      <c r="U20" s="638" t="s">
        <v>2160</v>
      </c>
      <c r="V20" s="357">
        <v>33</v>
      </c>
      <c r="W20" s="355">
        <f t="shared" si="0"/>
        <v>165</v>
      </c>
      <c r="X20" s="236" t="str">
        <f t="shared" si="1"/>
        <v>X</v>
      </c>
      <c r="Y20" s="358" t="s">
        <v>2156</v>
      </c>
      <c r="Z20" s="21"/>
      <c r="AA20" s="21"/>
    </row>
    <row r="21" spans="1:27" ht="15.75" customHeight="1">
      <c r="A21" s="41" t="s">
        <v>109</v>
      </c>
      <c r="B21" s="62">
        <v>2023</v>
      </c>
      <c r="C21" s="39" t="s">
        <v>641</v>
      </c>
      <c r="D21" s="44" t="s">
        <v>149</v>
      </c>
      <c r="E21" s="65" t="s">
        <v>1336</v>
      </c>
      <c r="F21" s="41" t="s">
        <v>2157</v>
      </c>
      <c r="G21" s="41" t="s">
        <v>2175</v>
      </c>
      <c r="H21" s="64" t="s">
        <v>14</v>
      </c>
      <c r="I21" s="43" t="s">
        <v>477</v>
      </c>
      <c r="J21" s="39" t="s">
        <v>205</v>
      </c>
      <c r="K21" s="43" t="s">
        <v>2162</v>
      </c>
      <c r="L21" s="64" t="s">
        <v>185</v>
      </c>
      <c r="M21" s="57" t="s">
        <v>320</v>
      </c>
      <c r="N21" s="64" t="s">
        <v>859</v>
      </c>
      <c r="O21" s="64" t="s">
        <v>2145</v>
      </c>
      <c r="P21" s="57" t="s">
        <v>232</v>
      </c>
      <c r="Q21" s="57" t="s">
        <v>2168</v>
      </c>
      <c r="R21" s="57" t="s">
        <v>2169</v>
      </c>
      <c r="S21" s="64">
        <v>1</v>
      </c>
      <c r="T21" s="64" t="s">
        <v>405</v>
      </c>
      <c r="U21" s="638" t="s">
        <v>2170</v>
      </c>
      <c r="V21" s="357">
        <v>1</v>
      </c>
      <c r="W21" s="355">
        <f t="shared" si="0"/>
        <v>100</v>
      </c>
      <c r="X21" s="236" t="str">
        <f t="shared" si="1"/>
        <v/>
      </c>
      <c r="Y21" s="358"/>
      <c r="Z21" s="21"/>
      <c r="AA21" s="21"/>
    </row>
    <row r="22" spans="1:27" ht="15.75" customHeight="1">
      <c r="A22" s="41" t="s">
        <v>109</v>
      </c>
      <c r="B22" s="62">
        <v>2023</v>
      </c>
      <c r="C22" s="39" t="s">
        <v>641</v>
      </c>
      <c r="D22" s="44" t="s">
        <v>149</v>
      </c>
      <c r="E22" s="65" t="s">
        <v>1336</v>
      </c>
      <c r="F22" s="41" t="s">
        <v>2157</v>
      </c>
      <c r="G22" s="41" t="s">
        <v>2175</v>
      </c>
      <c r="H22" s="64" t="s">
        <v>14</v>
      </c>
      <c r="I22" s="43" t="s">
        <v>477</v>
      </c>
      <c r="J22" s="39" t="s">
        <v>205</v>
      </c>
      <c r="K22" s="43" t="s">
        <v>2162</v>
      </c>
      <c r="L22" s="64" t="s">
        <v>185</v>
      </c>
      <c r="M22" s="57" t="s">
        <v>468</v>
      </c>
      <c r="N22" s="64" t="s">
        <v>859</v>
      </c>
      <c r="O22" s="64" t="s">
        <v>2145</v>
      </c>
      <c r="P22" s="57" t="s">
        <v>232</v>
      </c>
      <c r="Q22" s="57" t="s">
        <v>2168</v>
      </c>
      <c r="R22" s="57" t="s">
        <v>2169</v>
      </c>
      <c r="S22" s="64">
        <v>1</v>
      </c>
      <c r="T22" s="64" t="s">
        <v>405</v>
      </c>
      <c r="U22" s="638" t="s">
        <v>2170</v>
      </c>
      <c r="V22" s="357">
        <v>1</v>
      </c>
      <c r="W22" s="355">
        <f t="shared" si="0"/>
        <v>100</v>
      </c>
      <c r="X22" s="236" t="str">
        <f t="shared" si="1"/>
        <v/>
      </c>
      <c r="Y22" s="358"/>
      <c r="Z22" s="21"/>
      <c r="AA22" s="21"/>
    </row>
    <row r="23" spans="1:27" ht="15.75" customHeight="1">
      <c r="A23" s="41" t="s">
        <v>109</v>
      </c>
      <c r="B23" s="62">
        <v>2023</v>
      </c>
      <c r="C23" s="39" t="s">
        <v>641</v>
      </c>
      <c r="D23" s="44" t="s">
        <v>149</v>
      </c>
      <c r="E23" s="65" t="s">
        <v>1336</v>
      </c>
      <c r="F23" s="41" t="s">
        <v>2157</v>
      </c>
      <c r="G23" s="41" t="s">
        <v>2175</v>
      </c>
      <c r="H23" s="64" t="s">
        <v>14</v>
      </c>
      <c r="I23" s="43" t="s">
        <v>477</v>
      </c>
      <c r="J23" s="39" t="s">
        <v>205</v>
      </c>
      <c r="K23" s="43" t="s">
        <v>2162</v>
      </c>
      <c r="L23" s="64" t="s">
        <v>185</v>
      </c>
      <c r="M23" s="57" t="s">
        <v>468</v>
      </c>
      <c r="N23" s="64" t="s">
        <v>859</v>
      </c>
      <c r="O23" s="64" t="s">
        <v>2153</v>
      </c>
      <c r="P23" s="57" t="s">
        <v>314</v>
      </c>
      <c r="Q23" s="43" t="s">
        <v>2154</v>
      </c>
      <c r="R23" s="57" t="s">
        <v>2163</v>
      </c>
      <c r="S23" s="64">
        <v>25</v>
      </c>
      <c r="T23" s="64" t="s">
        <v>405</v>
      </c>
      <c r="U23" s="638"/>
      <c r="V23" s="357">
        <v>5</v>
      </c>
      <c r="W23" s="355">
        <f t="shared" si="0"/>
        <v>20</v>
      </c>
      <c r="X23" s="236" t="str">
        <f t="shared" si="1"/>
        <v>X</v>
      </c>
      <c r="Y23" s="358" t="s">
        <v>2164</v>
      </c>
      <c r="Z23" s="21"/>
      <c r="AA23" s="21"/>
    </row>
    <row r="24" spans="1:27" ht="15.75" customHeight="1">
      <c r="A24" s="41" t="s">
        <v>109</v>
      </c>
      <c r="B24" s="62">
        <v>2023</v>
      </c>
      <c r="C24" s="39" t="s">
        <v>641</v>
      </c>
      <c r="D24" s="44" t="s">
        <v>149</v>
      </c>
      <c r="E24" s="65" t="s">
        <v>1336</v>
      </c>
      <c r="F24" s="41" t="s">
        <v>2157</v>
      </c>
      <c r="G24" s="41" t="s">
        <v>2176</v>
      </c>
      <c r="H24" s="64" t="s">
        <v>14</v>
      </c>
      <c r="I24" s="43" t="s">
        <v>477</v>
      </c>
      <c r="J24" s="43" t="s">
        <v>205</v>
      </c>
      <c r="K24" s="43" t="s">
        <v>2162</v>
      </c>
      <c r="L24" s="64" t="s">
        <v>185</v>
      </c>
      <c r="M24" s="57" t="s">
        <v>322</v>
      </c>
      <c r="N24" s="64" t="s">
        <v>859</v>
      </c>
      <c r="O24" s="64" t="s">
        <v>2145</v>
      </c>
      <c r="P24" s="57" t="s">
        <v>232</v>
      </c>
      <c r="Q24" s="43" t="s">
        <v>2147</v>
      </c>
      <c r="R24" s="57" t="s">
        <v>2148</v>
      </c>
      <c r="S24" s="64">
        <v>10</v>
      </c>
      <c r="T24" s="64" t="s">
        <v>405</v>
      </c>
      <c r="U24" s="638" t="s">
        <v>2160</v>
      </c>
      <c r="V24" s="357">
        <v>0</v>
      </c>
      <c r="W24" s="355">
        <f t="shared" si="0"/>
        <v>0</v>
      </c>
      <c r="X24" s="236" t="str">
        <f t="shared" si="1"/>
        <v>X</v>
      </c>
      <c r="Y24" s="358" t="s">
        <v>2161</v>
      </c>
      <c r="Z24" s="21"/>
      <c r="AA24" s="21"/>
    </row>
    <row r="25" spans="1:27" ht="15.75" customHeight="1">
      <c r="A25" s="41" t="s">
        <v>109</v>
      </c>
      <c r="B25" s="62">
        <v>2023</v>
      </c>
      <c r="C25" s="39" t="s">
        <v>641</v>
      </c>
      <c r="D25" s="44" t="s">
        <v>149</v>
      </c>
      <c r="E25" s="65" t="s">
        <v>1336</v>
      </c>
      <c r="F25" s="41" t="s">
        <v>2157</v>
      </c>
      <c r="G25" s="41" t="s">
        <v>2176</v>
      </c>
      <c r="H25" s="64" t="s">
        <v>14</v>
      </c>
      <c r="I25" s="43" t="s">
        <v>477</v>
      </c>
      <c r="J25" s="39" t="s">
        <v>205</v>
      </c>
      <c r="K25" s="43" t="s">
        <v>2162</v>
      </c>
      <c r="L25" s="64" t="s">
        <v>185</v>
      </c>
      <c r="M25" s="57" t="s">
        <v>468</v>
      </c>
      <c r="N25" s="64" t="s">
        <v>859</v>
      </c>
      <c r="O25" s="64" t="s">
        <v>2145</v>
      </c>
      <c r="P25" s="57" t="s">
        <v>232</v>
      </c>
      <c r="Q25" s="57" t="s">
        <v>2168</v>
      </c>
      <c r="R25" s="57" t="s">
        <v>2169</v>
      </c>
      <c r="S25" s="64">
        <v>1</v>
      </c>
      <c r="T25" s="64" t="s">
        <v>405</v>
      </c>
      <c r="U25" s="638" t="s">
        <v>2170</v>
      </c>
      <c r="V25" s="357">
        <v>1</v>
      </c>
      <c r="W25" s="355">
        <f t="shared" si="0"/>
        <v>100</v>
      </c>
      <c r="X25" s="236" t="str">
        <f t="shared" si="1"/>
        <v/>
      </c>
      <c r="Y25" s="358"/>
      <c r="Z25" s="21"/>
      <c r="AA25" s="21"/>
    </row>
    <row r="26" spans="1:27" ht="15.75" customHeight="1">
      <c r="A26" s="41" t="s">
        <v>109</v>
      </c>
      <c r="B26" s="62">
        <v>2023</v>
      </c>
      <c r="C26" s="39" t="s">
        <v>641</v>
      </c>
      <c r="D26" s="44" t="s">
        <v>149</v>
      </c>
      <c r="E26" s="65" t="s">
        <v>1336</v>
      </c>
      <c r="F26" s="41" t="s">
        <v>2157</v>
      </c>
      <c r="G26" s="41" t="s">
        <v>2177</v>
      </c>
      <c r="H26" s="64" t="s">
        <v>14</v>
      </c>
      <c r="I26" s="43" t="s">
        <v>477</v>
      </c>
      <c r="J26" s="43" t="s">
        <v>205</v>
      </c>
      <c r="K26" s="43" t="s">
        <v>2162</v>
      </c>
      <c r="L26" s="64" t="s">
        <v>185</v>
      </c>
      <c r="M26" s="57" t="s">
        <v>322</v>
      </c>
      <c r="N26" s="64" t="s">
        <v>859</v>
      </c>
      <c r="O26" s="64" t="s">
        <v>2145</v>
      </c>
      <c r="P26" s="57" t="s">
        <v>232</v>
      </c>
      <c r="Q26" s="43" t="s">
        <v>2147</v>
      </c>
      <c r="R26" s="57" t="s">
        <v>2148</v>
      </c>
      <c r="S26" s="64">
        <v>10</v>
      </c>
      <c r="T26" s="64" t="s">
        <v>405</v>
      </c>
      <c r="U26" s="638" t="s">
        <v>2160</v>
      </c>
      <c r="V26" s="357">
        <v>23</v>
      </c>
      <c r="W26" s="355">
        <f t="shared" si="0"/>
        <v>230</v>
      </c>
      <c r="X26" s="236" t="str">
        <f t="shared" si="1"/>
        <v>X</v>
      </c>
      <c r="Y26" s="358" t="s">
        <v>2156</v>
      </c>
      <c r="Z26" s="21"/>
      <c r="AA26" s="21"/>
    </row>
    <row r="27" spans="1:27" ht="15.75" customHeight="1">
      <c r="A27" s="41" t="s">
        <v>109</v>
      </c>
      <c r="B27" s="62">
        <v>2023</v>
      </c>
      <c r="C27" s="39" t="s">
        <v>641</v>
      </c>
      <c r="D27" s="44" t="s">
        <v>149</v>
      </c>
      <c r="E27" s="65" t="s">
        <v>1336</v>
      </c>
      <c r="F27" s="41" t="s">
        <v>2157</v>
      </c>
      <c r="G27" s="41" t="s">
        <v>2177</v>
      </c>
      <c r="H27" s="64" t="s">
        <v>14</v>
      </c>
      <c r="I27" s="43" t="s">
        <v>477</v>
      </c>
      <c r="J27" s="39" t="s">
        <v>205</v>
      </c>
      <c r="K27" s="43" t="s">
        <v>2162</v>
      </c>
      <c r="L27" s="64" t="s">
        <v>185</v>
      </c>
      <c r="M27" s="57" t="s">
        <v>468</v>
      </c>
      <c r="N27" s="64" t="s">
        <v>859</v>
      </c>
      <c r="O27" s="64" t="s">
        <v>2153</v>
      </c>
      <c r="P27" s="57" t="s">
        <v>314</v>
      </c>
      <c r="Q27" s="43" t="s">
        <v>2154</v>
      </c>
      <c r="R27" s="57" t="s">
        <v>2163</v>
      </c>
      <c r="S27" s="64">
        <v>14</v>
      </c>
      <c r="T27" s="64" t="s">
        <v>405</v>
      </c>
      <c r="U27" s="638"/>
      <c r="V27" s="357">
        <v>2</v>
      </c>
      <c r="W27" s="355">
        <f t="shared" si="0"/>
        <v>14.285714285714286</v>
      </c>
      <c r="X27" s="236" t="str">
        <f t="shared" si="1"/>
        <v>X</v>
      </c>
      <c r="Y27" s="358" t="s">
        <v>2164</v>
      </c>
      <c r="Z27" s="21"/>
      <c r="AA27" s="21"/>
    </row>
    <row r="28" spans="1:27" ht="15.75" customHeight="1">
      <c r="A28" s="41" t="s">
        <v>109</v>
      </c>
      <c r="B28" s="62">
        <v>2023</v>
      </c>
      <c r="C28" s="39" t="s">
        <v>641</v>
      </c>
      <c r="D28" s="44" t="s">
        <v>149</v>
      </c>
      <c r="E28" s="65" t="s">
        <v>1336</v>
      </c>
      <c r="F28" s="41" t="s">
        <v>2157</v>
      </c>
      <c r="G28" s="41" t="s">
        <v>2158</v>
      </c>
      <c r="H28" s="64" t="s">
        <v>14</v>
      </c>
      <c r="I28" s="43" t="s">
        <v>477</v>
      </c>
      <c r="J28" s="39" t="s">
        <v>205</v>
      </c>
      <c r="K28" s="43" t="s">
        <v>2162</v>
      </c>
      <c r="L28" s="64" t="s">
        <v>185</v>
      </c>
      <c r="M28" s="57" t="s">
        <v>468</v>
      </c>
      <c r="N28" s="64" t="s">
        <v>859</v>
      </c>
      <c r="O28" s="64" t="s">
        <v>2153</v>
      </c>
      <c r="P28" s="57" t="s">
        <v>232</v>
      </c>
      <c r="Q28" s="43" t="s">
        <v>2154</v>
      </c>
      <c r="R28" s="57" t="s">
        <v>2163</v>
      </c>
      <c r="S28" s="64">
        <v>51</v>
      </c>
      <c r="T28" s="64" t="s">
        <v>405</v>
      </c>
      <c r="U28" s="638" t="s">
        <v>2178</v>
      </c>
      <c r="V28" s="357">
        <v>10</v>
      </c>
      <c r="W28" s="355">
        <f t="shared" si="0"/>
        <v>19.607843137254903</v>
      </c>
      <c r="X28" s="236" t="str">
        <f t="shared" si="1"/>
        <v>X</v>
      </c>
      <c r="Y28" s="358" t="s">
        <v>2164</v>
      </c>
      <c r="Z28" s="21"/>
      <c r="AA28" s="21"/>
    </row>
    <row r="29" spans="1:27" ht="15.75" customHeight="1">
      <c r="A29" s="41" t="s">
        <v>109</v>
      </c>
      <c r="B29" s="62">
        <v>2023</v>
      </c>
      <c r="C29" s="39" t="s">
        <v>641</v>
      </c>
      <c r="D29" s="44" t="s">
        <v>149</v>
      </c>
      <c r="E29" s="65" t="s">
        <v>1336</v>
      </c>
      <c r="F29" s="41" t="s">
        <v>2157</v>
      </c>
      <c r="G29" s="41" t="s">
        <v>2165</v>
      </c>
      <c r="H29" s="64" t="s">
        <v>14</v>
      </c>
      <c r="I29" s="43" t="s">
        <v>477</v>
      </c>
      <c r="J29" s="39" t="s">
        <v>205</v>
      </c>
      <c r="K29" s="43" t="s">
        <v>2162</v>
      </c>
      <c r="L29" s="64" t="s">
        <v>185</v>
      </c>
      <c r="M29" s="57" t="s">
        <v>468</v>
      </c>
      <c r="N29" s="64" t="s">
        <v>859</v>
      </c>
      <c r="O29" s="64" t="s">
        <v>2153</v>
      </c>
      <c r="P29" s="57" t="s">
        <v>232</v>
      </c>
      <c r="Q29" s="57" t="s">
        <v>2154</v>
      </c>
      <c r="R29" s="57" t="s">
        <v>2163</v>
      </c>
      <c r="S29" s="64">
        <v>13</v>
      </c>
      <c r="T29" s="64" t="s">
        <v>405</v>
      </c>
      <c r="U29" s="638" t="s">
        <v>2178</v>
      </c>
      <c r="V29" s="357">
        <v>15</v>
      </c>
      <c r="W29" s="355">
        <f t="shared" si="0"/>
        <v>115.38461538461539</v>
      </c>
      <c r="X29" s="236" t="str">
        <f t="shared" si="1"/>
        <v/>
      </c>
      <c r="Y29" s="358" t="s">
        <v>2164</v>
      </c>
      <c r="Z29" s="21"/>
      <c r="AA29" s="21"/>
    </row>
    <row r="30" spans="1:27" ht="15.75" customHeight="1">
      <c r="A30" s="41" t="s">
        <v>109</v>
      </c>
      <c r="B30" s="62">
        <v>2023</v>
      </c>
      <c r="C30" s="39" t="s">
        <v>641</v>
      </c>
      <c r="D30" s="44" t="s">
        <v>149</v>
      </c>
      <c r="E30" s="65" t="s">
        <v>1336</v>
      </c>
      <c r="F30" s="41" t="s">
        <v>2157</v>
      </c>
      <c r="G30" s="41" t="s">
        <v>2173</v>
      </c>
      <c r="H30" s="64" t="s">
        <v>14</v>
      </c>
      <c r="I30" s="43" t="s">
        <v>477</v>
      </c>
      <c r="J30" s="39" t="s">
        <v>205</v>
      </c>
      <c r="K30" s="43" t="s">
        <v>2162</v>
      </c>
      <c r="L30" s="64" t="s">
        <v>185</v>
      </c>
      <c r="M30" s="57" t="s">
        <v>468</v>
      </c>
      <c r="N30" s="64" t="s">
        <v>859</v>
      </c>
      <c r="O30" s="64" t="s">
        <v>2153</v>
      </c>
      <c r="P30" s="57" t="s">
        <v>232</v>
      </c>
      <c r="Q30" s="43" t="s">
        <v>2154</v>
      </c>
      <c r="R30" s="57" t="s">
        <v>2163</v>
      </c>
      <c r="S30" s="64">
        <v>3</v>
      </c>
      <c r="T30" s="64" t="s">
        <v>405</v>
      </c>
      <c r="U30" s="638" t="s">
        <v>2178</v>
      </c>
      <c r="V30" s="357">
        <v>1</v>
      </c>
      <c r="W30" s="355">
        <f t="shared" si="0"/>
        <v>33.333333333333336</v>
      </c>
      <c r="X30" s="236" t="str">
        <f t="shared" si="1"/>
        <v>X</v>
      </c>
      <c r="Y30" s="358" t="s">
        <v>2164</v>
      </c>
      <c r="Z30" s="21"/>
      <c r="AA30" s="21"/>
    </row>
    <row r="31" spans="1:27" ht="15.75" customHeight="1">
      <c r="A31" s="41" t="s">
        <v>109</v>
      </c>
      <c r="B31" s="62">
        <v>2023</v>
      </c>
      <c r="C31" s="39" t="s">
        <v>641</v>
      </c>
      <c r="D31" s="44" t="s">
        <v>149</v>
      </c>
      <c r="E31" s="65" t="s">
        <v>1336</v>
      </c>
      <c r="F31" s="41" t="s">
        <v>2157</v>
      </c>
      <c r="G31" s="41" t="s">
        <v>2175</v>
      </c>
      <c r="H31" s="64" t="s">
        <v>14</v>
      </c>
      <c r="I31" s="43" t="s">
        <v>477</v>
      </c>
      <c r="J31" s="39" t="s">
        <v>205</v>
      </c>
      <c r="K31" s="43" t="s">
        <v>2162</v>
      </c>
      <c r="L31" s="64" t="s">
        <v>185</v>
      </c>
      <c r="M31" s="57" t="s">
        <v>468</v>
      </c>
      <c r="N31" s="64" t="s">
        <v>859</v>
      </c>
      <c r="O31" s="64" t="s">
        <v>2153</v>
      </c>
      <c r="P31" s="57" t="s">
        <v>232</v>
      </c>
      <c r="Q31" s="43" t="s">
        <v>2154</v>
      </c>
      <c r="R31" s="57" t="s">
        <v>2163</v>
      </c>
      <c r="S31" s="64">
        <v>25</v>
      </c>
      <c r="T31" s="64" t="s">
        <v>405</v>
      </c>
      <c r="U31" s="638" t="s">
        <v>2178</v>
      </c>
      <c r="V31" s="357">
        <v>5</v>
      </c>
      <c r="W31" s="355">
        <f t="shared" si="0"/>
        <v>20</v>
      </c>
      <c r="X31" s="236" t="str">
        <f t="shared" si="1"/>
        <v>X</v>
      </c>
      <c r="Y31" s="358" t="s">
        <v>2164</v>
      </c>
      <c r="Z31" s="21"/>
      <c r="AA31" s="21"/>
    </row>
    <row r="32" spans="1:27" ht="15.75" customHeight="1">
      <c r="A32" s="41" t="s">
        <v>109</v>
      </c>
      <c r="B32" s="62">
        <v>2023</v>
      </c>
      <c r="C32" s="39" t="s">
        <v>641</v>
      </c>
      <c r="D32" s="44" t="s">
        <v>149</v>
      </c>
      <c r="E32" s="65" t="s">
        <v>1336</v>
      </c>
      <c r="F32" s="41" t="s">
        <v>2157</v>
      </c>
      <c r="G32" s="41" t="s">
        <v>2177</v>
      </c>
      <c r="H32" s="64" t="s">
        <v>14</v>
      </c>
      <c r="I32" s="43" t="s">
        <v>477</v>
      </c>
      <c r="J32" s="39" t="s">
        <v>205</v>
      </c>
      <c r="K32" s="43" t="s">
        <v>2162</v>
      </c>
      <c r="L32" s="64" t="s">
        <v>185</v>
      </c>
      <c r="M32" s="57" t="s">
        <v>468</v>
      </c>
      <c r="N32" s="64" t="s">
        <v>859</v>
      </c>
      <c r="O32" s="64" t="s">
        <v>2153</v>
      </c>
      <c r="P32" s="57" t="s">
        <v>232</v>
      </c>
      <c r="Q32" s="43" t="s">
        <v>2154</v>
      </c>
      <c r="R32" s="57" t="s">
        <v>2163</v>
      </c>
      <c r="S32" s="64">
        <v>14</v>
      </c>
      <c r="T32" s="64" t="s">
        <v>405</v>
      </c>
      <c r="U32" s="638" t="s">
        <v>2178</v>
      </c>
      <c r="V32" s="357">
        <v>2</v>
      </c>
      <c r="W32" s="355">
        <f t="shared" si="0"/>
        <v>14.285714285714286</v>
      </c>
      <c r="X32" s="236" t="str">
        <f t="shared" si="1"/>
        <v>X</v>
      </c>
      <c r="Y32" s="358" t="s">
        <v>2164</v>
      </c>
      <c r="Z32" s="21"/>
      <c r="AA32" s="21"/>
    </row>
    <row r="33" spans="1:27" ht="15.75" customHeight="1">
      <c r="A33" s="41" t="s">
        <v>109</v>
      </c>
      <c r="B33" s="62">
        <v>2023</v>
      </c>
      <c r="C33" s="39" t="s">
        <v>641</v>
      </c>
      <c r="D33" s="44" t="s">
        <v>149</v>
      </c>
      <c r="E33" s="65" t="s">
        <v>1336</v>
      </c>
      <c r="F33" s="41" t="s">
        <v>2157</v>
      </c>
      <c r="G33" s="41" t="s">
        <v>2158</v>
      </c>
      <c r="H33" s="64" t="s">
        <v>14</v>
      </c>
      <c r="I33" s="43" t="s">
        <v>477</v>
      </c>
      <c r="J33" s="39" t="s">
        <v>205</v>
      </c>
      <c r="K33" s="43" t="s">
        <v>2162</v>
      </c>
      <c r="L33" s="64" t="s">
        <v>185</v>
      </c>
      <c r="M33" s="57" t="s">
        <v>468</v>
      </c>
      <c r="N33" s="64" t="s">
        <v>859</v>
      </c>
      <c r="O33" s="64" t="s">
        <v>2153</v>
      </c>
      <c r="P33" s="57" t="s">
        <v>299</v>
      </c>
      <c r="Q33" s="43" t="s">
        <v>2154</v>
      </c>
      <c r="R33" s="57" t="s">
        <v>2163</v>
      </c>
      <c r="S33" s="64">
        <v>51</v>
      </c>
      <c r="T33" s="64" t="s">
        <v>405</v>
      </c>
      <c r="U33" s="638"/>
      <c r="V33" s="357">
        <v>10</v>
      </c>
      <c r="W33" s="355">
        <f t="shared" si="0"/>
        <v>19.607843137254903</v>
      </c>
      <c r="X33" s="236" t="str">
        <f t="shared" si="1"/>
        <v>X</v>
      </c>
      <c r="Y33" s="358" t="s">
        <v>2164</v>
      </c>
      <c r="Z33" s="21"/>
      <c r="AA33" s="21"/>
    </row>
    <row r="34" spans="1:27" ht="15.75" customHeight="1">
      <c r="A34" s="41" t="s">
        <v>109</v>
      </c>
      <c r="B34" s="62">
        <v>2023</v>
      </c>
      <c r="C34" s="39" t="s">
        <v>641</v>
      </c>
      <c r="D34" s="44" t="s">
        <v>149</v>
      </c>
      <c r="E34" s="65" t="s">
        <v>1336</v>
      </c>
      <c r="F34" s="41" t="s">
        <v>2157</v>
      </c>
      <c r="G34" s="41" t="s">
        <v>2165</v>
      </c>
      <c r="H34" s="64" t="s">
        <v>14</v>
      </c>
      <c r="I34" s="43" t="s">
        <v>477</v>
      </c>
      <c r="J34" s="39" t="s">
        <v>205</v>
      </c>
      <c r="K34" s="43" t="s">
        <v>2162</v>
      </c>
      <c r="L34" s="64" t="s">
        <v>185</v>
      </c>
      <c r="M34" s="57" t="s">
        <v>468</v>
      </c>
      <c r="N34" s="64" t="s">
        <v>859</v>
      </c>
      <c r="O34" s="64" t="s">
        <v>2153</v>
      </c>
      <c r="P34" s="57" t="s">
        <v>299</v>
      </c>
      <c r="Q34" s="57" t="s">
        <v>2154</v>
      </c>
      <c r="R34" s="57" t="s">
        <v>2163</v>
      </c>
      <c r="S34" s="64">
        <v>13</v>
      </c>
      <c r="T34" s="64" t="s">
        <v>405</v>
      </c>
      <c r="U34" s="638"/>
      <c r="V34" s="357">
        <v>15</v>
      </c>
      <c r="W34" s="355">
        <f t="shared" si="0"/>
        <v>115.38461538461539</v>
      </c>
      <c r="X34" s="236" t="str">
        <f t="shared" si="1"/>
        <v/>
      </c>
      <c r="Y34" s="358" t="s">
        <v>2164</v>
      </c>
      <c r="Z34" s="21"/>
      <c r="AA34" s="21"/>
    </row>
    <row r="35" spans="1:27" ht="15.75" customHeight="1">
      <c r="A35" s="41" t="s">
        <v>109</v>
      </c>
      <c r="B35" s="62">
        <v>2023</v>
      </c>
      <c r="C35" s="39" t="s">
        <v>641</v>
      </c>
      <c r="D35" s="44" t="s">
        <v>149</v>
      </c>
      <c r="E35" s="65" t="s">
        <v>1336</v>
      </c>
      <c r="F35" s="41" t="s">
        <v>2157</v>
      </c>
      <c r="G35" s="41" t="s">
        <v>2173</v>
      </c>
      <c r="H35" s="64" t="s">
        <v>14</v>
      </c>
      <c r="I35" s="43" t="s">
        <v>477</v>
      </c>
      <c r="J35" s="39" t="s">
        <v>205</v>
      </c>
      <c r="K35" s="43" t="s">
        <v>2162</v>
      </c>
      <c r="L35" s="64" t="s">
        <v>185</v>
      </c>
      <c r="M35" s="57" t="s">
        <v>468</v>
      </c>
      <c r="N35" s="64" t="s">
        <v>859</v>
      </c>
      <c r="O35" s="64" t="s">
        <v>2153</v>
      </c>
      <c r="P35" s="57" t="s">
        <v>299</v>
      </c>
      <c r="Q35" s="43" t="s">
        <v>2154</v>
      </c>
      <c r="R35" s="57" t="s">
        <v>2163</v>
      </c>
      <c r="S35" s="64">
        <v>3</v>
      </c>
      <c r="T35" s="64" t="s">
        <v>405</v>
      </c>
      <c r="U35" s="638"/>
      <c r="V35" s="357">
        <v>1</v>
      </c>
      <c r="W35" s="355">
        <f t="shared" si="0"/>
        <v>33.333333333333336</v>
      </c>
      <c r="X35" s="236" t="str">
        <f t="shared" si="1"/>
        <v>X</v>
      </c>
      <c r="Y35" s="358" t="s">
        <v>2164</v>
      </c>
      <c r="Z35" s="21"/>
      <c r="AA35" s="21"/>
    </row>
    <row r="36" spans="1:27" ht="15.75" customHeight="1">
      <c r="A36" s="41" t="s">
        <v>109</v>
      </c>
      <c r="B36" s="62">
        <v>2023</v>
      </c>
      <c r="C36" s="39" t="s">
        <v>641</v>
      </c>
      <c r="D36" s="44" t="s">
        <v>149</v>
      </c>
      <c r="E36" s="65" t="s">
        <v>1336</v>
      </c>
      <c r="F36" s="41" t="s">
        <v>2157</v>
      </c>
      <c r="G36" s="41" t="s">
        <v>2175</v>
      </c>
      <c r="H36" s="64" t="s">
        <v>14</v>
      </c>
      <c r="I36" s="43" t="s">
        <v>477</v>
      </c>
      <c r="J36" s="39" t="s">
        <v>205</v>
      </c>
      <c r="K36" s="43" t="s">
        <v>2162</v>
      </c>
      <c r="L36" s="64" t="s">
        <v>185</v>
      </c>
      <c r="M36" s="57" t="s">
        <v>468</v>
      </c>
      <c r="N36" s="64" t="s">
        <v>859</v>
      </c>
      <c r="O36" s="64" t="s">
        <v>2153</v>
      </c>
      <c r="P36" s="57" t="s">
        <v>299</v>
      </c>
      <c r="Q36" s="43" t="s">
        <v>2154</v>
      </c>
      <c r="R36" s="57" t="s">
        <v>2163</v>
      </c>
      <c r="S36" s="64">
        <v>25</v>
      </c>
      <c r="T36" s="64" t="s">
        <v>405</v>
      </c>
      <c r="U36" s="638"/>
      <c r="V36" s="357">
        <v>5</v>
      </c>
      <c r="W36" s="355">
        <f t="shared" si="0"/>
        <v>20</v>
      </c>
      <c r="X36" s="236" t="str">
        <f t="shared" si="1"/>
        <v>X</v>
      </c>
      <c r="Y36" s="358" t="s">
        <v>2164</v>
      </c>
      <c r="Z36" s="21"/>
      <c r="AA36" s="21"/>
    </row>
    <row r="37" spans="1:27" ht="15.75" customHeight="1">
      <c r="A37" s="41" t="s">
        <v>109</v>
      </c>
      <c r="B37" s="62">
        <v>2023</v>
      </c>
      <c r="C37" s="39" t="s">
        <v>641</v>
      </c>
      <c r="D37" s="44" t="s">
        <v>149</v>
      </c>
      <c r="E37" s="65" t="s">
        <v>1336</v>
      </c>
      <c r="F37" s="41" t="s">
        <v>2157</v>
      </c>
      <c r="G37" s="41" t="s">
        <v>2177</v>
      </c>
      <c r="H37" s="64" t="s">
        <v>14</v>
      </c>
      <c r="I37" s="43" t="s">
        <v>477</v>
      </c>
      <c r="J37" s="39" t="s">
        <v>205</v>
      </c>
      <c r="K37" s="43" t="s">
        <v>2162</v>
      </c>
      <c r="L37" s="64" t="s">
        <v>185</v>
      </c>
      <c r="M37" s="57" t="s">
        <v>468</v>
      </c>
      <c r="N37" s="64" t="s">
        <v>859</v>
      </c>
      <c r="O37" s="64" t="s">
        <v>2153</v>
      </c>
      <c r="P37" s="57" t="s">
        <v>299</v>
      </c>
      <c r="Q37" s="43" t="s">
        <v>2154</v>
      </c>
      <c r="R37" s="57" t="s">
        <v>2163</v>
      </c>
      <c r="S37" s="64">
        <v>14</v>
      </c>
      <c r="T37" s="64" t="s">
        <v>405</v>
      </c>
      <c r="U37" s="638"/>
      <c r="V37" s="357">
        <v>2</v>
      </c>
      <c r="W37" s="355">
        <f t="shared" si="0"/>
        <v>14.285714285714286</v>
      </c>
      <c r="X37" s="236" t="str">
        <f t="shared" si="1"/>
        <v>X</v>
      </c>
      <c r="Y37" s="358" t="s">
        <v>2164</v>
      </c>
      <c r="Z37" s="21"/>
      <c r="AA37" s="21"/>
    </row>
    <row r="38" spans="1:27" ht="15.75" customHeight="1">
      <c r="A38" s="41" t="s">
        <v>109</v>
      </c>
      <c r="B38" s="62">
        <v>2023</v>
      </c>
      <c r="C38" s="39" t="s">
        <v>641</v>
      </c>
      <c r="D38" s="44" t="s">
        <v>149</v>
      </c>
      <c r="E38" s="65" t="s">
        <v>1337</v>
      </c>
      <c r="F38" s="41" t="s">
        <v>2157</v>
      </c>
      <c r="G38" s="41" t="s">
        <v>2158</v>
      </c>
      <c r="H38" s="64" t="s">
        <v>14</v>
      </c>
      <c r="I38" s="43" t="s">
        <v>477</v>
      </c>
      <c r="J38" s="43" t="s">
        <v>207</v>
      </c>
      <c r="K38" s="43" t="s">
        <v>2179</v>
      </c>
      <c r="L38" s="64" t="s">
        <v>185</v>
      </c>
      <c r="M38" s="57" t="s">
        <v>322</v>
      </c>
      <c r="N38" s="64" t="s">
        <v>859</v>
      </c>
      <c r="O38" s="64" t="s">
        <v>2145</v>
      </c>
      <c r="P38" s="57" t="s">
        <v>232</v>
      </c>
      <c r="Q38" s="43" t="s">
        <v>2147</v>
      </c>
      <c r="R38" s="57" t="s">
        <v>2148</v>
      </c>
      <c r="S38" s="64">
        <v>3</v>
      </c>
      <c r="T38" s="64" t="s">
        <v>405</v>
      </c>
      <c r="U38" s="638" t="s">
        <v>2180</v>
      </c>
      <c r="V38" s="357">
        <v>0</v>
      </c>
      <c r="W38" s="355">
        <f t="shared" si="0"/>
        <v>0</v>
      </c>
      <c r="X38" s="236" t="str">
        <f t="shared" si="1"/>
        <v>X</v>
      </c>
      <c r="Y38" s="358" t="s">
        <v>2161</v>
      </c>
      <c r="Z38" s="21"/>
      <c r="AA38" s="21"/>
    </row>
    <row r="39" spans="1:27" ht="15.75" customHeight="1">
      <c r="A39" s="41" t="s">
        <v>109</v>
      </c>
      <c r="B39" s="62">
        <v>2023</v>
      </c>
      <c r="C39" s="39" t="s">
        <v>641</v>
      </c>
      <c r="D39" s="44" t="s">
        <v>149</v>
      </c>
      <c r="E39" s="65" t="s">
        <v>1337</v>
      </c>
      <c r="F39" s="41" t="s">
        <v>2157</v>
      </c>
      <c r="G39" s="41" t="s">
        <v>2165</v>
      </c>
      <c r="H39" s="64" t="s">
        <v>14</v>
      </c>
      <c r="I39" s="43" t="s">
        <v>477</v>
      </c>
      <c r="J39" s="43" t="s">
        <v>207</v>
      </c>
      <c r="K39" s="43" t="s">
        <v>2179</v>
      </c>
      <c r="L39" s="64" t="s">
        <v>185</v>
      </c>
      <c r="M39" s="57" t="s">
        <v>322</v>
      </c>
      <c r="N39" s="64" t="s">
        <v>859</v>
      </c>
      <c r="O39" s="64" t="s">
        <v>2145</v>
      </c>
      <c r="P39" s="57" t="s">
        <v>232</v>
      </c>
      <c r="Q39" s="43" t="s">
        <v>2147</v>
      </c>
      <c r="R39" s="57" t="s">
        <v>2148</v>
      </c>
      <c r="S39" s="64">
        <v>3</v>
      </c>
      <c r="T39" s="64" t="s">
        <v>405</v>
      </c>
      <c r="U39" s="638" t="s">
        <v>2180</v>
      </c>
      <c r="V39" s="357">
        <v>0</v>
      </c>
      <c r="W39" s="355">
        <f t="shared" si="0"/>
        <v>0</v>
      </c>
      <c r="X39" s="236" t="str">
        <f t="shared" si="1"/>
        <v>X</v>
      </c>
      <c r="Y39" s="358" t="s">
        <v>2161</v>
      </c>
      <c r="Z39" s="21"/>
      <c r="AA39" s="21"/>
    </row>
    <row r="40" spans="1:27" ht="15.75" customHeight="1">
      <c r="A40" s="41" t="s">
        <v>109</v>
      </c>
      <c r="B40" s="62">
        <v>2023</v>
      </c>
      <c r="C40" s="39" t="s">
        <v>641</v>
      </c>
      <c r="D40" s="44" t="s">
        <v>149</v>
      </c>
      <c r="E40" s="65" t="s">
        <v>1337</v>
      </c>
      <c r="F40" s="41" t="s">
        <v>2157</v>
      </c>
      <c r="G40" s="41" t="s">
        <v>2166</v>
      </c>
      <c r="H40" s="64" t="s">
        <v>14</v>
      </c>
      <c r="I40" s="43" t="s">
        <v>477</v>
      </c>
      <c r="J40" s="43" t="s">
        <v>207</v>
      </c>
      <c r="K40" s="43" t="s">
        <v>2179</v>
      </c>
      <c r="L40" s="64" t="s">
        <v>185</v>
      </c>
      <c r="M40" s="57" t="s">
        <v>322</v>
      </c>
      <c r="N40" s="64" t="s">
        <v>859</v>
      </c>
      <c r="O40" s="64" t="s">
        <v>2145</v>
      </c>
      <c r="P40" s="57" t="s">
        <v>232</v>
      </c>
      <c r="Q40" s="43" t="s">
        <v>2147</v>
      </c>
      <c r="R40" s="57" t="s">
        <v>2148</v>
      </c>
      <c r="S40" s="64">
        <v>3</v>
      </c>
      <c r="T40" s="64" t="s">
        <v>405</v>
      </c>
      <c r="U40" s="638" t="s">
        <v>2180</v>
      </c>
      <c r="V40" s="357">
        <v>0</v>
      </c>
      <c r="W40" s="355">
        <f t="shared" si="0"/>
        <v>0</v>
      </c>
      <c r="X40" s="236" t="str">
        <f t="shared" si="1"/>
        <v>X</v>
      </c>
      <c r="Y40" s="358" t="s">
        <v>2161</v>
      </c>
      <c r="Z40" s="21"/>
      <c r="AA40" s="21"/>
    </row>
    <row r="41" spans="1:27" ht="15.75" customHeight="1">
      <c r="A41" s="41" t="s">
        <v>109</v>
      </c>
      <c r="B41" s="62">
        <v>2023</v>
      </c>
      <c r="C41" s="39" t="s">
        <v>641</v>
      </c>
      <c r="D41" s="44" t="s">
        <v>149</v>
      </c>
      <c r="E41" s="65" t="s">
        <v>1337</v>
      </c>
      <c r="F41" s="41" t="s">
        <v>2157</v>
      </c>
      <c r="G41" s="41" t="s">
        <v>2167</v>
      </c>
      <c r="H41" s="64" t="s">
        <v>14</v>
      </c>
      <c r="I41" s="43" t="s">
        <v>477</v>
      </c>
      <c r="J41" s="43" t="s">
        <v>207</v>
      </c>
      <c r="K41" s="43" t="s">
        <v>2179</v>
      </c>
      <c r="L41" s="64" t="s">
        <v>185</v>
      </c>
      <c r="M41" s="57" t="s">
        <v>322</v>
      </c>
      <c r="N41" s="64" t="s">
        <v>859</v>
      </c>
      <c r="O41" s="64" t="s">
        <v>2145</v>
      </c>
      <c r="P41" s="57" t="s">
        <v>232</v>
      </c>
      <c r="Q41" s="43" t="s">
        <v>2147</v>
      </c>
      <c r="R41" s="57" t="s">
        <v>2148</v>
      </c>
      <c r="S41" s="64">
        <v>3</v>
      </c>
      <c r="T41" s="64" t="s">
        <v>405</v>
      </c>
      <c r="U41" s="638" t="s">
        <v>2180</v>
      </c>
      <c r="V41" s="357">
        <v>0</v>
      </c>
      <c r="W41" s="355">
        <f t="shared" si="0"/>
        <v>0</v>
      </c>
      <c r="X41" s="236" t="str">
        <f t="shared" si="1"/>
        <v>X</v>
      </c>
      <c r="Y41" s="358" t="s">
        <v>2161</v>
      </c>
      <c r="Z41" s="21"/>
      <c r="AA41" s="21"/>
    </row>
    <row r="42" spans="1:27" ht="15.75" customHeight="1">
      <c r="A42" s="41" t="s">
        <v>109</v>
      </c>
      <c r="B42" s="62">
        <v>2023</v>
      </c>
      <c r="C42" s="39" t="s">
        <v>641</v>
      </c>
      <c r="D42" s="44" t="s">
        <v>149</v>
      </c>
      <c r="E42" s="65" t="s">
        <v>1337</v>
      </c>
      <c r="F42" s="41" t="s">
        <v>2157</v>
      </c>
      <c r="G42" s="41" t="s">
        <v>2171</v>
      </c>
      <c r="H42" s="64" t="s">
        <v>14</v>
      </c>
      <c r="I42" s="43" t="s">
        <v>477</v>
      </c>
      <c r="J42" s="43" t="s">
        <v>207</v>
      </c>
      <c r="K42" s="43" t="s">
        <v>2179</v>
      </c>
      <c r="L42" s="64" t="s">
        <v>185</v>
      </c>
      <c r="M42" s="57" t="s">
        <v>322</v>
      </c>
      <c r="N42" s="64" t="s">
        <v>859</v>
      </c>
      <c r="O42" s="64" t="s">
        <v>2145</v>
      </c>
      <c r="P42" s="57" t="s">
        <v>232</v>
      </c>
      <c r="Q42" s="43" t="s">
        <v>2147</v>
      </c>
      <c r="R42" s="57" t="s">
        <v>2148</v>
      </c>
      <c r="S42" s="64">
        <v>3</v>
      </c>
      <c r="T42" s="64" t="s">
        <v>405</v>
      </c>
      <c r="U42" s="638" t="s">
        <v>2180</v>
      </c>
      <c r="V42" s="357">
        <v>0</v>
      </c>
      <c r="W42" s="355">
        <f t="shared" si="0"/>
        <v>0</v>
      </c>
      <c r="X42" s="236" t="str">
        <f t="shared" si="1"/>
        <v>X</v>
      </c>
      <c r="Y42" s="358" t="s">
        <v>2161</v>
      </c>
      <c r="Z42" s="21"/>
      <c r="AA42" s="21"/>
    </row>
    <row r="43" spans="1:27" ht="15.75" customHeight="1">
      <c r="A43" s="41" t="s">
        <v>109</v>
      </c>
      <c r="B43" s="62">
        <v>2023</v>
      </c>
      <c r="C43" s="39" t="s">
        <v>641</v>
      </c>
      <c r="D43" s="44" t="s">
        <v>149</v>
      </c>
      <c r="E43" s="65" t="s">
        <v>1337</v>
      </c>
      <c r="F43" s="41" t="s">
        <v>2157</v>
      </c>
      <c r="G43" s="41" t="s">
        <v>2172</v>
      </c>
      <c r="H43" s="64" t="s">
        <v>14</v>
      </c>
      <c r="I43" s="43" t="s">
        <v>477</v>
      </c>
      <c r="J43" s="43" t="s">
        <v>207</v>
      </c>
      <c r="K43" s="43" t="s">
        <v>2179</v>
      </c>
      <c r="L43" s="64" t="s">
        <v>185</v>
      </c>
      <c r="M43" s="57" t="s">
        <v>322</v>
      </c>
      <c r="N43" s="64" t="s">
        <v>859</v>
      </c>
      <c r="O43" s="64" t="s">
        <v>2145</v>
      </c>
      <c r="P43" s="57" t="s">
        <v>232</v>
      </c>
      <c r="Q43" s="43" t="s">
        <v>2147</v>
      </c>
      <c r="R43" s="57" t="s">
        <v>2148</v>
      </c>
      <c r="S43" s="64">
        <v>3</v>
      </c>
      <c r="T43" s="64" t="s">
        <v>405</v>
      </c>
      <c r="U43" s="638" t="s">
        <v>2180</v>
      </c>
      <c r="V43" s="357">
        <v>0</v>
      </c>
      <c r="W43" s="355">
        <f t="shared" si="0"/>
        <v>0</v>
      </c>
      <c r="X43" s="236" t="str">
        <f t="shared" si="1"/>
        <v>X</v>
      </c>
      <c r="Y43" s="358" t="s">
        <v>2161</v>
      </c>
      <c r="Z43" s="21"/>
      <c r="AA43" s="21"/>
    </row>
    <row r="44" spans="1:27" ht="15.75" customHeight="1">
      <c r="A44" s="41" t="s">
        <v>109</v>
      </c>
      <c r="B44" s="62">
        <v>2023</v>
      </c>
      <c r="C44" s="39" t="s">
        <v>641</v>
      </c>
      <c r="D44" s="44" t="s">
        <v>149</v>
      </c>
      <c r="E44" s="65" t="s">
        <v>1337</v>
      </c>
      <c r="F44" s="41" t="s">
        <v>2157</v>
      </c>
      <c r="G44" s="41" t="s">
        <v>2173</v>
      </c>
      <c r="H44" s="64" t="s">
        <v>14</v>
      </c>
      <c r="I44" s="43" t="s">
        <v>477</v>
      </c>
      <c r="J44" s="43" t="s">
        <v>207</v>
      </c>
      <c r="K44" s="43" t="s">
        <v>2179</v>
      </c>
      <c r="L44" s="64" t="s">
        <v>185</v>
      </c>
      <c r="M44" s="57" t="s">
        <v>322</v>
      </c>
      <c r="N44" s="64" t="s">
        <v>859</v>
      </c>
      <c r="O44" s="64" t="s">
        <v>2145</v>
      </c>
      <c r="P44" s="57" t="s">
        <v>232</v>
      </c>
      <c r="Q44" s="43" t="s">
        <v>2147</v>
      </c>
      <c r="R44" s="57" t="s">
        <v>2148</v>
      </c>
      <c r="S44" s="64">
        <v>3</v>
      </c>
      <c r="T44" s="64" t="s">
        <v>405</v>
      </c>
      <c r="U44" s="638" t="s">
        <v>2180</v>
      </c>
      <c r="V44" s="357">
        <v>0</v>
      </c>
      <c r="W44" s="355">
        <f t="shared" si="0"/>
        <v>0</v>
      </c>
      <c r="X44" s="236" t="str">
        <f t="shared" si="1"/>
        <v>X</v>
      </c>
      <c r="Y44" s="358" t="s">
        <v>2161</v>
      </c>
      <c r="Z44" s="21"/>
      <c r="AA44" s="21"/>
    </row>
    <row r="45" spans="1:27" ht="15.75" customHeight="1">
      <c r="A45" s="41" t="s">
        <v>109</v>
      </c>
      <c r="B45" s="62">
        <v>2023</v>
      </c>
      <c r="C45" s="39" t="s">
        <v>641</v>
      </c>
      <c r="D45" s="44" t="s">
        <v>149</v>
      </c>
      <c r="E45" s="65" t="s">
        <v>1337</v>
      </c>
      <c r="F45" s="41" t="s">
        <v>2157</v>
      </c>
      <c r="G45" s="41" t="s">
        <v>2174</v>
      </c>
      <c r="H45" s="64" t="s">
        <v>14</v>
      </c>
      <c r="I45" s="43" t="s">
        <v>477</v>
      </c>
      <c r="J45" s="43" t="s">
        <v>207</v>
      </c>
      <c r="K45" s="43" t="s">
        <v>2179</v>
      </c>
      <c r="L45" s="64" t="s">
        <v>185</v>
      </c>
      <c r="M45" s="57" t="s">
        <v>322</v>
      </c>
      <c r="N45" s="64" t="s">
        <v>859</v>
      </c>
      <c r="O45" s="64" t="s">
        <v>2145</v>
      </c>
      <c r="P45" s="57" t="s">
        <v>232</v>
      </c>
      <c r="Q45" s="43" t="s">
        <v>2147</v>
      </c>
      <c r="R45" s="57" t="s">
        <v>2148</v>
      </c>
      <c r="S45" s="64">
        <v>3</v>
      </c>
      <c r="T45" s="64" t="s">
        <v>405</v>
      </c>
      <c r="U45" s="638" t="s">
        <v>2180</v>
      </c>
      <c r="V45" s="357">
        <v>0</v>
      </c>
      <c r="W45" s="355">
        <f t="shared" si="0"/>
        <v>0</v>
      </c>
      <c r="X45" s="236" t="str">
        <f t="shared" si="1"/>
        <v>X</v>
      </c>
      <c r="Y45" s="358" t="s">
        <v>2161</v>
      </c>
      <c r="Z45" s="21"/>
      <c r="AA45" s="21"/>
    </row>
    <row r="46" spans="1:27" ht="15.75" customHeight="1">
      <c r="A46" s="41" t="s">
        <v>109</v>
      </c>
      <c r="B46" s="62">
        <v>2023</v>
      </c>
      <c r="C46" s="39" t="s">
        <v>641</v>
      </c>
      <c r="D46" s="44" t="s">
        <v>149</v>
      </c>
      <c r="E46" s="65" t="s">
        <v>1337</v>
      </c>
      <c r="F46" s="41" t="s">
        <v>2157</v>
      </c>
      <c r="G46" s="41" t="s">
        <v>2175</v>
      </c>
      <c r="H46" s="64" t="s">
        <v>14</v>
      </c>
      <c r="I46" s="43" t="s">
        <v>477</v>
      </c>
      <c r="J46" s="43" t="s">
        <v>207</v>
      </c>
      <c r="K46" s="43" t="s">
        <v>2179</v>
      </c>
      <c r="L46" s="64" t="s">
        <v>185</v>
      </c>
      <c r="M46" s="57" t="s">
        <v>322</v>
      </c>
      <c r="N46" s="64" t="s">
        <v>859</v>
      </c>
      <c r="O46" s="64" t="s">
        <v>2145</v>
      </c>
      <c r="P46" s="57" t="s">
        <v>232</v>
      </c>
      <c r="Q46" s="57" t="s">
        <v>2147</v>
      </c>
      <c r="R46" s="57" t="s">
        <v>2148</v>
      </c>
      <c r="S46" s="64">
        <v>3</v>
      </c>
      <c r="T46" s="64" t="s">
        <v>405</v>
      </c>
      <c r="U46" s="638" t="s">
        <v>2180</v>
      </c>
      <c r="V46" s="357">
        <v>3</v>
      </c>
      <c r="W46" s="355">
        <f t="shared" si="0"/>
        <v>100</v>
      </c>
      <c r="X46" s="236" t="str">
        <f t="shared" si="1"/>
        <v/>
      </c>
      <c r="Y46" s="358"/>
      <c r="Z46" s="21"/>
      <c r="AA46" s="21"/>
    </row>
    <row r="47" spans="1:27" ht="15.75" customHeight="1">
      <c r="A47" s="41" t="s">
        <v>109</v>
      </c>
      <c r="B47" s="62">
        <v>2023</v>
      </c>
      <c r="C47" s="39" t="s">
        <v>641</v>
      </c>
      <c r="D47" s="44" t="s">
        <v>149</v>
      </c>
      <c r="E47" s="65" t="s">
        <v>1337</v>
      </c>
      <c r="F47" s="41" t="s">
        <v>2157</v>
      </c>
      <c r="G47" s="41" t="s">
        <v>2176</v>
      </c>
      <c r="H47" s="64" t="s">
        <v>14</v>
      </c>
      <c r="I47" s="43" t="s">
        <v>477</v>
      </c>
      <c r="J47" s="43" t="s">
        <v>207</v>
      </c>
      <c r="K47" s="43" t="s">
        <v>2179</v>
      </c>
      <c r="L47" s="64" t="s">
        <v>185</v>
      </c>
      <c r="M47" s="57" t="s">
        <v>322</v>
      </c>
      <c r="N47" s="64" t="s">
        <v>859</v>
      </c>
      <c r="O47" s="64" t="s">
        <v>2145</v>
      </c>
      <c r="P47" s="57" t="s">
        <v>232</v>
      </c>
      <c r="Q47" s="43" t="s">
        <v>2147</v>
      </c>
      <c r="R47" s="57" t="s">
        <v>2148</v>
      </c>
      <c r="S47" s="64">
        <v>3</v>
      </c>
      <c r="T47" s="64" t="s">
        <v>405</v>
      </c>
      <c r="U47" s="638" t="s">
        <v>2180</v>
      </c>
      <c r="V47" s="357">
        <v>0</v>
      </c>
      <c r="W47" s="355">
        <f t="shared" si="0"/>
        <v>0</v>
      </c>
      <c r="X47" s="236" t="str">
        <f t="shared" si="1"/>
        <v>X</v>
      </c>
      <c r="Y47" s="358" t="s">
        <v>2161</v>
      </c>
      <c r="Z47" s="21"/>
      <c r="AA47" s="21"/>
    </row>
    <row r="48" spans="1:27" ht="15.75" customHeight="1">
      <c r="A48" s="41" t="s">
        <v>109</v>
      </c>
      <c r="B48" s="62">
        <v>2023</v>
      </c>
      <c r="C48" s="39" t="s">
        <v>641</v>
      </c>
      <c r="D48" s="44" t="s">
        <v>149</v>
      </c>
      <c r="E48" s="65" t="s">
        <v>1337</v>
      </c>
      <c r="F48" s="41" t="s">
        <v>2157</v>
      </c>
      <c r="G48" s="41" t="s">
        <v>2177</v>
      </c>
      <c r="H48" s="64" t="s">
        <v>14</v>
      </c>
      <c r="I48" s="43" t="s">
        <v>477</v>
      </c>
      <c r="J48" s="43" t="s">
        <v>207</v>
      </c>
      <c r="K48" s="43" t="s">
        <v>2179</v>
      </c>
      <c r="L48" s="64" t="s">
        <v>185</v>
      </c>
      <c r="M48" s="57" t="s">
        <v>322</v>
      </c>
      <c r="N48" s="64" t="s">
        <v>859</v>
      </c>
      <c r="O48" s="64" t="s">
        <v>2145</v>
      </c>
      <c r="P48" s="57" t="s">
        <v>232</v>
      </c>
      <c r="Q48" s="57" t="s">
        <v>2147</v>
      </c>
      <c r="R48" s="57" t="s">
        <v>2148</v>
      </c>
      <c r="S48" s="64">
        <v>5</v>
      </c>
      <c r="T48" s="64" t="s">
        <v>405</v>
      </c>
      <c r="U48" s="638" t="s">
        <v>2180</v>
      </c>
      <c r="V48" s="357">
        <v>5</v>
      </c>
      <c r="W48" s="355">
        <f t="shared" si="0"/>
        <v>100</v>
      </c>
      <c r="X48" s="236" t="str">
        <f t="shared" si="1"/>
        <v/>
      </c>
      <c r="Y48" s="358"/>
      <c r="Z48" s="21"/>
      <c r="AA48" s="21"/>
    </row>
    <row r="49" spans="1:27" ht="15.75" customHeight="1">
      <c r="A49" s="41" t="s">
        <v>109</v>
      </c>
      <c r="B49" s="62">
        <v>2023</v>
      </c>
      <c r="C49" s="39" t="s">
        <v>641</v>
      </c>
      <c r="D49" s="44" t="s">
        <v>149</v>
      </c>
      <c r="E49" s="65" t="s">
        <v>1337</v>
      </c>
      <c r="F49" s="41" t="s">
        <v>2157</v>
      </c>
      <c r="G49" s="41" t="s">
        <v>2167</v>
      </c>
      <c r="H49" s="64" t="s">
        <v>14</v>
      </c>
      <c r="I49" s="43" t="s">
        <v>477</v>
      </c>
      <c r="J49" s="39" t="s">
        <v>207</v>
      </c>
      <c r="K49" s="43" t="s">
        <v>2179</v>
      </c>
      <c r="L49" s="64" t="s">
        <v>185</v>
      </c>
      <c r="M49" s="57" t="s">
        <v>468</v>
      </c>
      <c r="N49" s="64" t="s">
        <v>859</v>
      </c>
      <c r="O49" s="64" t="s">
        <v>2145</v>
      </c>
      <c r="P49" s="57" t="s">
        <v>232</v>
      </c>
      <c r="Q49" s="57" t="s">
        <v>2168</v>
      </c>
      <c r="R49" s="57" t="s">
        <v>2169</v>
      </c>
      <c r="S49" s="64">
        <v>1</v>
      </c>
      <c r="T49" s="64" t="s">
        <v>405</v>
      </c>
      <c r="U49" s="638" t="s">
        <v>2170</v>
      </c>
      <c r="V49" s="357">
        <v>1</v>
      </c>
      <c r="W49" s="355">
        <f t="shared" si="0"/>
        <v>100</v>
      </c>
      <c r="X49" s="236" t="str">
        <f t="shared" si="1"/>
        <v/>
      </c>
      <c r="Y49" s="358"/>
      <c r="Z49" s="21"/>
      <c r="AA49" s="21"/>
    </row>
    <row r="50" spans="1:27" ht="15.75" customHeight="1">
      <c r="A50" s="41" t="s">
        <v>109</v>
      </c>
      <c r="B50" s="62">
        <v>2023</v>
      </c>
      <c r="C50" s="39" t="s">
        <v>641</v>
      </c>
      <c r="D50" s="44" t="s">
        <v>149</v>
      </c>
      <c r="E50" s="65" t="s">
        <v>1337</v>
      </c>
      <c r="F50" s="41" t="s">
        <v>2157</v>
      </c>
      <c r="G50" s="41" t="s">
        <v>2175</v>
      </c>
      <c r="H50" s="64" t="s">
        <v>14</v>
      </c>
      <c r="I50" s="43" t="s">
        <v>477</v>
      </c>
      <c r="J50" s="39" t="s">
        <v>207</v>
      </c>
      <c r="K50" s="43" t="s">
        <v>2179</v>
      </c>
      <c r="L50" s="64" t="s">
        <v>185</v>
      </c>
      <c r="M50" s="57" t="s">
        <v>468</v>
      </c>
      <c r="N50" s="64" t="s">
        <v>859</v>
      </c>
      <c r="O50" s="64" t="s">
        <v>2145</v>
      </c>
      <c r="P50" s="57" t="s">
        <v>232</v>
      </c>
      <c r="Q50" s="57" t="s">
        <v>2168</v>
      </c>
      <c r="R50" s="57" t="s">
        <v>2169</v>
      </c>
      <c r="S50" s="64">
        <v>1</v>
      </c>
      <c r="T50" s="64" t="s">
        <v>405</v>
      </c>
      <c r="U50" s="638" t="s">
        <v>2170</v>
      </c>
      <c r="V50" s="357">
        <v>1</v>
      </c>
      <c r="W50" s="355">
        <f t="shared" si="0"/>
        <v>100</v>
      </c>
      <c r="X50" s="236" t="str">
        <f t="shared" si="1"/>
        <v/>
      </c>
      <c r="Y50" s="358"/>
      <c r="Z50" s="21"/>
      <c r="AA50" s="21"/>
    </row>
    <row r="51" spans="1:27" ht="15.75" customHeight="1">
      <c r="A51" s="41" t="s">
        <v>109</v>
      </c>
      <c r="B51" s="62">
        <v>2023</v>
      </c>
      <c r="C51" s="39" t="s">
        <v>641</v>
      </c>
      <c r="D51" s="44" t="s">
        <v>149</v>
      </c>
      <c r="E51" s="65" t="s">
        <v>1337</v>
      </c>
      <c r="F51" s="41" t="s">
        <v>2157</v>
      </c>
      <c r="G51" s="41" t="s">
        <v>2176</v>
      </c>
      <c r="H51" s="64" t="s">
        <v>14</v>
      </c>
      <c r="I51" s="43" t="s">
        <v>477</v>
      </c>
      <c r="J51" s="39" t="s">
        <v>207</v>
      </c>
      <c r="K51" s="43" t="s">
        <v>2179</v>
      </c>
      <c r="L51" s="64" t="s">
        <v>185</v>
      </c>
      <c r="M51" s="57" t="s">
        <v>468</v>
      </c>
      <c r="N51" s="64" t="s">
        <v>859</v>
      </c>
      <c r="O51" s="64" t="s">
        <v>2145</v>
      </c>
      <c r="P51" s="57" t="s">
        <v>232</v>
      </c>
      <c r="Q51" s="57" t="s">
        <v>2168</v>
      </c>
      <c r="R51" s="57" t="s">
        <v>2169</v>
      </c>
      <c r="S51" s="64">
        <v>1</v>
      </c>
      <c r="T51" s="64" t="s">
        <v>405</v>
      </c>
      <c r="U51" s="638" t="s">
        <v>2170</v>
      </c>
      <c r="V51" s="357">
        <v>1</v>
      </c>
      <c r="W51" s="355">
        <f t="shared" si="0"/>
        <v>100</v>
      </c>
      <c r="X51" s="236" t="str">
        <f t="shared" si="1"/>
        <v/>
      </c>
      <c r="Y51" s="358"/>
      <c r="Z51" s="21"/>
      <c r="AA51" s="21"/>
    </row>
    <row r="52" spans="1:27" ht="15.75" customHeight="1">
      <c r="A52" s="41" t="s">
        <v>109</v>
      </c>
      <c r="B52" s="62">
        <v>2023</v>
      </c>
      <c r="C52" s="39" t="s">
        <v>641</v>
      </c>
      <c r="D52" s="63" t="s">
        <v>149</v>
      </c>
      <c r="E52" s="59" t="s">
        <v>1312</v>
      </c>
      <c r="F52" s="41" t="s">
        <v>2181</v>
      </c>
      <c r="G52" s="41" t="s">
        <v>2182</v>
      </c>
      <c r="H52" s="64" t="s">
        <v>14</v>
      </c>
      <c r="I52" s="43" t="s">
        <v>477</v>
      </c>
      <c r="J52" s="43" t="s">
        <v>207</v>
      </c>
      <c r="K52" s="43" t="s">
        <v>2183</v>
      </c>
      <c r="L52" s="64" t="s">
        <v>185</v>
      </c>
      <c r="M52" s="57" t="s">
        <v>462</v>
      </c>
      <c r="N52" s="64" t="s">
        <v>859</v>
      </c>
      <c r="O52" s="64" t="s">
        <v>2145</v>
      </c>
      <c r="P52" s="57" t="s">
        <v>2146</v>
      </c>
      <c r="Q52" s="57" t="s">
        <v>2147</v>
      </c>
      <c r="R52" s="57" t="s">
        <v>2148</v>
      </c>
      <c r="S52" s="64">
        <v>11</v>
      </c>
      <c r="T52" s="64" t="s">
        <v>405</v>
      </c>
      <c r="U52" s="638" t="s">
        <v>2184</v>
      </c>
      <c r="V52" s="357">
        <v>11</v>
      </c>
      <c r="W52" s="355">
        <f t="shared" si="0"/>
        <v>100</v>
      </c>
      <c r="X52" s="236" t="str">
        <f t="shared" si="1"/>
        <v/>
      </c>
      <c r="Y52" s="204"/>
      <c r="Z52" s="21"/>
      <c r="AA52" s="21"/>
    </row>
    <row r="53" spans="1:27" ht="15.75" customHeight="1">
      <c r="A53" s="41" t="s">
        <v>109</v>
      </c>
      <c r="B53" s="62">
        <v>2023</v>
      </c>
      <c r="C53" s="39" t="s">
        <v>641</v>
      </c>
      <c r="D53" s="63" t="s">
        <v>149</v>
      </c>
      <c r="E53" s="59" t="s">
        <v>1312</v>
      </c>
      <c r="F53" s="41" t="s">
        <v>2181</v>
      </c>
      <c r="G53" s="41" t="s">
        <v>2182</v>
      </c>
      <c r="H53" s="64" t="s">
        <v>14</v>
      </c>
      <c r="I53" s="43" t="s">
        <v>477</v>
      </c>
      <c r="J53" s="43" t="s">
        <v>207</v>
      </c>
      <c r="K53" s="43" t="s">
        <v>2183</v>
      </c>
      <c r="L53" s="64" t="s">
        <v>185</v>
      </c>
      <c r="M53" s="57" t="s">
        <v>462</v>
      </c>
      <c r="N53" s="64" t="s">
        <v>859</v>
      </c>
      <c r="O53" s="64" t="s">
        <v>2145</v>
      </c>
      <c r="P53" s="57" t="s">
        <v>314</v>
      </c>
      <c r="Q53" s="57" t="s">
        <v>2147</v>
      </c>
      <c r="R53" s="57" t="s">
        <v>2148</v>
      </c>
      <c r="S53" s="64">
        <v>11</v>
      </c>
      <c r="T53" s="64" t="s">
        <v>405</v>
      </c>
      <c r="U53" s="638" t="s">
        <v>2185</v>
      </c>
      <c r="V53" s="357">
        <v>11</v>
      </c>
      <c r="W53" s="355">
        <f t="shared" si="0"/>
        <v>100</v>
      </c>
      <c r="X53" s="236" t="str">
        <f t="shared" si="1"/>
        <v/>
      </c>
      <c r="Y53" s="204"/>
      <c r="Z53" s="21"/>
      <c r="AA53" s="21"/>
    </row>
    <row r="54" spans="1:27" ht="15.75" customHeight="1">
      <c r="A54" s="41" t="s">
        <v>109</v>
      </c>
      <c r="B54" s="62">
        <v>2023</v>
      </c>
      <c r="C54" s="39" t="s">
        <v>641</v>
      </c>
      <c r="D54" s="63" t="s">
        <v>149</v>
      </c>
      <c r="E54" s="59" t="s">
        <v>1312</v>
      </c>
      <c r="F54" s="41" t="s">
        <v>2181</v>
      </c>
      <c r="G54" s="41" t="s">
        <v>2182</v>
      </c>
      <c r="H54" s="64" t="s">
        <v>14</v>
      </c>
      <c r="I54" s="43" t="s">
        <v>477</v>
      </c>
      <c r="J54" s="43" t="s">
        <v>207</v>
      </c>
      <c r="K54" s="43" t="s">
        <v>2183</v>
      </c>
      <c r="L54" s="64" t="s">
        <v>185</v>
      </c>
      <c r="M54" s="57" t="s">
        <v>2149</v>
      </c>
      <c r="N54" s="64" t="s">
        <v>859</v>
      </c>
      <c r="O54" s="64" t="s">
        <v>2145</v>
      </c>
      <c r="P54" s="57" t="s">
        <v>314</v>
      </c>
      <c r="Q54" s="57" t="s">
        <v>2147</v>
      </c>
      <c r="R54" s="57" t="s">
        <v>2148</v>
      </c>
      <c r="S54" s="64">
        <v>11</v>
      </c>
      <c r="T54" s="64" t="s">
        <v>405</v>
      </c>
      <c r="U54" s="638" t="s">
        <v>2185</v>
      </c>
      <c r="V54" s="357">
        <v>11</v>
      </c>
      <c r="W54" s="355">
        <f t="shared" si="0"/>
        <v>100</v>
      </c>
      <c r="X54" s="236" t="str">
        <f t="shared" si="1"/>
        <v/>
      </c>
      <c r="Y54" s="204"/>
      <c r="Z54" s="21"/>
      <c r="AA54" s="21"/>
    </row>
    <row r="55" spans="1:27" ht="15.75" customHeight="1">
      <c r="A55" s="41" t="s">
        <v>109</v>
      </c>
      <c r="B55" s="62">
        <v>2023</v>
      </c>
      <c r="C55" s="39" t="s">
        <v>641</v>
      </c>
      <c r="D55" s="63" t="s">
        <v>149</v>
      </c>
      <c r="E55" s="59" t="s">
        <v>1312</v>
      </c>
      <c r="F55" s="41" t="s">
        <v>2181</v>
      </c>
      <c r="G55" s="41" t="s">
        <v>2182</v>
      </c>
      <c r="H55" s="64" t="s">
        <v>14</v>
      </c>
      <c r="I55" s="43" t="s">
        <v>477</v>
      </c>
      <c r="J55" s="43" t="s">
        <v>207</v>
      </c>
      <c r="K55" s="43" t="s">
        <v>2183</v>
      </c>
      <c r="L55" s="64" t="s">
        <v>185</v>
      </c>
      <c r="M55" s="57" t="s">
        <v>2149</v>
      </c>
      <c r="N55" s="64" t="s">
        <v>859</v>
      </c>
      <c r="O55" s="64" t="s">
        <v>2145</v>
      </c>
      <c r="P55" s="57" t="s">
        <v>299</v>
      </c>
      <c r="Q55" s="57" t="s">
        <v>2147</v>
      </c>
      <c r="R55" s="57" t="s">
        <v>2148</v>
      </c>
      <c r="S55" s="64">
        <v>11</v>
      </c>
      <c r="T55" s="64" t="s">
        <v>405</v>
      </c>
      <c r="U55" s="638" t="s">
        <v>2186</v>
      </c>
      <c r="V55" s="357">
        <v>11</v>
      </c>
      <c r="W55" s="355">
        <f t="shared" si="0"/>
        <v>100</v>
      </c>
      <c r="X55" s="236" t="str">
        <f t="shared" si="1"/>
        <v/>
      </c>
      <c r="Y55" s="204"/>
      <c r="Z55" s="21"/>
      <c r="AA55" s="21"/>
    </row>
    <row r="56" spans="1:27" ht="15.75" customHeight="1">
      <c r="A56" s="41" t="s">
        <v>109</v>
      </c>
      <c r="B56" s="62">
        <v>2023</v>
      </c>
      <c r="C56" s="39" t="s">
        <v>641</v>
      </c>
      <c r="D56" s="63" t="s">
        <v>149</v>
      </c>
      <c r="E56" s="59" t="s">
        <v>1312</v>
      </c>
      <c r="F56" s="41" t="s">
        <v>2181</v>
      </c>
      <c r="G56" s="41" t="s">
        <v>2182</v>
      </c>
      <c r="H56" s="64" t="s">
        <v>14</v>
      </c>
      <c r="I56" s="43" t="s">
        <v>477</v>
      </c>
      <c r="J56" s="43" t="s">
        <v>207</v>
      </c>
      <c r="K56" s="43" t="s">
        <v>2183</v>
      </c>
      <c r="L56" s="64" t="s">
        <v>185</v>
      </c>
      <c r="M56" s="57" t="s">
        <v>2149</v>
      </c>
      <c r="N56" s="64" t="s">
        <v>859</v>
      </c>
      <c r="O56" s="64" t="s">
        <v>2145</v>
      </c>
      <c r="P56" s="57" t="s">
        <v>317</v>
      </c>
      <c r="Q56" s="57" t="s">
        <v>2147</v>
      </c>
      <c r="R56" s="57" t="s">
        <v>2148</v>
      </c>
      <c r="S56" s="64">
        <v>11</v>
      </c>
      <c r="T56" s="64" t="s">
        <v>405</v>
      </c>
      <c r="U56" s="638" t="s">
        <v>2150</v>
      </c>
      <c r="V56" s="357">
        <v>11</v>
      </c>
      <c r="W56" s="355">
        <f t="shared" si="0"/>
        <v>100</v>
      </c>
      <c r="X56" s="236" t="str">
        <f t="shared" si="1"/>
        <v/>
      </c>
      <c r="Y56" s="204"/>
      <c r="Z56" s="21"/>
      <c r="AA56" s="21"/>
    </row>
    <row r="57" spans="1:27" ht="15.75" customHeight="1">
      <c r="A57" s="41" t="s">
        <v>109</v>
      </c>
      <c r="B57" s="62">
        <v>2023</v>
      </c>
      <c r="C57" s="39" t="s">
        <v>641</v>
      </c>
      <c r="D57" s="63" t="s">
        <v>149</v>
      </c>
      <c r="E57" s="59" t="s">
        <v>1312</v>
      </c>
      <c r="F57" s="41" t="s">
        <v>2181</v>
      </c>
      <c r="G57" s="41" t="s">
        <v>2182</v>
      </c>
      <c r="H57" s="64" t="s">
        <v>14</v>
      </c>
      <c r="I57" s="43" t="s">
        <v>477</v>
      </c>
      <c r="J57" s="43" t="s">
        <v>207</v>
      </c>
      <c r="K57" s="43" t="s">
        <v>2183</v>
      </c>
      <c r="L57" s="64" t="s">
        <v>185</v>
      </c>
      <c r="M57" s="57" t="s">
        <v>2149</v>
      </c>
      <c r="N57" s="64" t="s">
        <v>859</v>
      </c>
      <c r="O57" s="64" t="s">
        <v>2145</v>
      </c>
      <c r="P57" s="57" t="s">
        <v>324</v>
      </c>
      <c r="Q57" s="57" t="s">
        <v>2147</v>
      </c>
      <c r="R57" s="57" t="s">
        <v>2148</v>
      </c>
      <c r="S57" s="64">
        <v>11</v>
      </c>
      <c r="T57" s="64" t="s">
        <v>405</v>
      </c>
      <c r="U57" s="638" t="s">
        <v>2150</v>
      </c>
      <c r="V57" s="357">
        <v>11</v>
      </c>
      <c r="W57" s="355">
        <f t="shared" si="0"/>
        <v>100</v>
      </c>
      <c r="X57" s="236" t="str">
        <f t="shared" si="1"/>
        <v/>
      </c>
      <c r="Y57" s="204"/>
      <c r="Z57" s="21"/>
      <c r="AA57" s="21"/>
    </row>
    <row r="58" spans="1:27" ht="15.75" customHeight="1">
      <c r="A58" s="41" t="s">
        <v>109</v>
      </c>
      <c r="B58" s="62">
        <v>2023</v>
      </c>
      <c r="C58" s="39" t="s">
        <v>641</v>
      </c>
      <c r="D58" s="44" t="s">
        <v>149</v>
      </c>
      <c r="E58" s="65" t="s">
        <v>1336</v>
      </c>
      <c r="F58" s="41" t="s">
        <v>2187</v>
      </c>
      <c r="G58" s="41" t="s">
        <v>2182</v>
      </c>
      <c r="H58" s="64" t="s">
        <v>14</v>
      </c>
      <c r="I58" s="43" t="s">
        <v>477</v>
      </c>
      <c r="J58" s="43" t="s">
        <v>207</v>
      </c>
      <c r="K58" s="43" t="s">
        <v>2188</v>
      </c>
      <c r="L58" s="64" t="s">
        <v>185</v>
      </c>
      <c r="M58" s="57" t="s">
        <v>322</v>
      </c>
      <c r="N58" s="64" t="s">
        <v>859</v>
      </c>
      <c r="O58" s="64" t="s">
        <v>2145</v>
      </c>
      <c r="P58" s="57" t="s">
        <v>322</v>
      </c>
      <c r="Q58" s="57" t="s">
        <v>2147</v>
      </c>
      <c r="R58" s="57" t="s">
        <v>2148</v>
      </c>
      <c r="S58" s="64">
        <v>30</v>
      </c>
      <c r="T58" s="64" t="s">
        <v>405</v>
      </c>
      <c r="U58" s="638" t="s">
        <v>2189</v>
      </c>
      <c r="V58" s="357">
        <v>30</v>
      </c>
      <c r="W58" s="355">
        <f t="shared" si="0"/>
        <v>100</v>
      </c>
      <c r="X58" s="236" t="str">
        <f t="shared" si="1"/>
        <v/>
      </c>
      <c r="Y58" s="358"/>
      <c r="Z58" s="21"/>
      <c r="AA58" s="21"/>
    </row>
    <row r="59" spans="1:27" ht="15.75" customHeight="1">
      <c r="A59" s="41" t="s">
        <v>109</v>
      </c>
      <c r="B59" s="62">
        <v>2023</v>
      </c>
      <c r="C59" s="39" t="s">
        <v>641</v>
      </c>
      <c r="D59" s="44" t="s">
        <v>149</v>
      </c>
      <c r="E59" s="65" t="s">
        <v>1336</v>
      </c>
      <c r="F59" s="41" t="s">
        <v>2187</v>
      </c>
      <c r="G59" s="41" t="s">
        <v>2182</v>
      </c>
      <c r="H59" s="64" t="s">
        <v>14</v>
      </c>
      <c r="I59" s="43" t="s">
        <v>477</v>
      </c>
      <c r="J59" s="43" t="s">
        <v>207</v>
      </c>
      <c r="K59" s="43" t="s">
        <v>2188</v>
      </c>
      <c r="L59" s="64" t="s">
        <v>185</v>
      </c>
      <c r="M59" s="57" t="s">
        <v>322</v>
      </c>
      <c r="N59" s="64" t="s">
        <v>859</v>
      </c>
      <c r="O59" s="64" t="s">
        <v>2145</v>
      </c>
      <c r="P59" s="57" t="s">
        <v>314</v>
      </c>
      <c r="Q59" s="57" t="s">
        <v>2147</v>
      </c>
      <c r="R59" s="57" t="s">
        <v>2148</v>
      </c>
      <c r="S59" s="64">
        <v>30</v>
      </c>
      <c r="T59" s="64" t="s">
        <v>405</v>
      </c>
      <c r="U59" s="638" t="s">
        <v>2190</v>
      </c>
      <c r="V59" s="357">
        <v>30</v>
      </c>
      <c r="W59" s="355">
        <f t="shared" si="0"/>
        <v>100</v>
      </c>
      <c r="X59" s="236" t="str">
        <f t="shared" si="1"/>
        <v/>
      </c>
      <c r="Y59" s="358"/>
      <c r="Z59" s="21"/>
      <c r="AA59" s="21"/>
    </row>
    <row r="60" spans="1:27" ht="15.75" customHeight="1">
      <c r="A60" s="41" t="s">
        <v>109</v>
      </c>
      <c r="B60" s="62">
        <v>2023</v>
      </c>
      <c r="C60" s="39" t="s">
        <v>641</v>
      </c>
      <c r="D60" s="44" t="s">
        <v>149</v>
      </c>
      <c r="E60" s="65" t="s">
        <v>1336</v>
      </c>
      <c r="F60" s="41" t="s">
        <v>2187</v>
      </c>
      <c r="G60" s="41" t="s">
        <v>2182</v>
      </c>
      <c r="H60" s="64" t="s">
        <v>14</v>
      </c>
      <c r="I60" s="43" t="s">
        <v>477</v>
      </c>
      <c r="J60" s="43" t="s">
        <v>207</v>
      </c>
      <c r="K60" s="43" t="s">
        <v>2188</v>
      </c>
      <c r="L60" s="64" t="s">
        <v>185</v>
      </c>
      <c r="M60" s="57" t="s">
        <v>468</v>
      </c>
      <c r="N60" s="64" t="s">
        <v>859</v>
      </c>
      <c r="O60" s="64" t="s">
        <v>2145</v>
      </c>
      <c r="P60" s="57" t="s">
        <v>326</v>
      </c>
      <c r="Q60" s="57" t="s">
        <v>2191</v>
      </c>
      <c r="R60" s="57" t="s">
        <v>2192</v>
      </c>
      <c r="S60" s="64">
        <v>1</v>
      </c>
      <c r="T60" s="64" t="s">
        <v>405</v>
      </c>
      <c r="U60" s="638" t="s">
        <v>2193</v>
      </c>
      <c r="V60" s="357">
        <v>1</v>
      </c>
      <c r="W60" s="355">
        <f t="shared" si="0"/>
        <v>100</v>
      </c>
      <c r="X60" s="236" t="str">
        <f t="shared" si="1"/>
        <v/>
      </c>
      <c r="Y60" s="358"/>
      <c r="Z60" s="21"/>
      <c r="AA60" s="21"/>
    </row>
    <row r="61" spans="1:27" ht="15.75" customHeight="1">
      <c r="A61" s="41" t="s">
        <v>109</v>
      </c>
      <c r="B61" s="62">
        <v>2023</v>
      </c>
      <c r="C61" s="39" t="s">
        <v>641</v>
      </c>
      <c r="D61" s="44" t="s">
        <v>149</v>
      </c>
      <c r="E61" s="65" t="s">
        <v>1336</v>
      </c>
      <c r="F61" s="41" t="s">
        <v>2187</v>
      </c>
      <c r="G61" s="41" t="s">
        <v>2182</v>
      </c>
      <c r="H61" s="64" t="s">
        <v>14</v>
      </c>
      <c r="I61" s="43" t="s">
        <v>477</v>
      </c>
      <c r="J61" s="43" t="s">
        <v>205</v>
      </c>
      <c r="K61" s="43" t="s">
        <v>2194</v>
      </c>
      <c r="L61" s="64" t="s">
        <v>185</v>
      </c>
      <c r="M61" s="57" t="s">
        <v>468</v>
      </c>
      <c r="N61" s="64" t="s">
        <v>859</v>
      </c>
      <c r="O61" s="64" t="s">
        <v>2153</v>
      </c>
      <c r="P61" s="57" t="s">
        <v>326</v>
      </c>
      <c r="Q61" s="43" t="s">
        <v>2195</v>
      </c>
      <c r="R61" s="57" t="s">
        <v>2196</v>
      </c>
      <c r="S61" s="64">
        <v>300</v>
      </c>
      <c r="T61" s="64" t="s">
        <v>405</v>
      </c>
      <c r="U61" s="638" t="s">
        <v>2197</v>
      </c>
      <c r="V61" s="357">
        <v>0</v>
      </c>
      <c r="W61" s="355">
        <f t="shared" si="0"/>
        <v>0</v>
      </c>
      <c r="X61" s="236" t="str">
        <f t="shared" si="1"/>
        <v>X</v>
      </c>
      <c r="Y61" s="358" t="s">
        <v>2198</v>
      </c>
      <c r="Z61" s="21"/>
      <c r="AA61" s="21"/>
    </row>
    <row r="62" spans="1:27" ht="15.75" customHeight="1">
      <c r="A62" s="41" t="s">
        <v>109</v>
      </c>
      <c r="B62" s="62">
        <v>2023</v>
      </c>
      <c r="C62" s="39" t="s">
        <v>641</v>
      </c>
      <c r="D62" s="44" t="s">
        <v>149</v>
      </c>
      <c r="E62" s="65" t="s">
        <v>1337</v>
      </c>
      <c r="F62" s="41" t="s">
        <v>2187</v>
      </c>
      <c r="G62" s="55" t="s">
        <v>2182</v>
      </c>
      <c r="H62" s="64" t="s">
        <v>14</v>
      </c>
      <c r="I62" s="43" t="s">
        <v>477</v>
      </c>
      <c r="J62" s="43" t="s">
        <v>207</v>
      </c>
      <c r="K62" s="43" t="s">
        <v>2199</v>
      </c>
      <c r="L62" s="64" t="s">
        <v>185</v>
      </c>
      <c r="M62" s="57" t="s">
        <v>468</v>
      </c>
      <c r="N62" s="64" t="s">
        <v>859</v>
      </c>
      <c r="O62" s="64" t="s">
        <v>2145</v>
      </c>
      <c r="P62" s="57" t="s">
        <v>326</v>
      </c>
      <c r="Q62" s="57" t="s">
        <v>2191</v>
      </c>
      <c r="R62" s="57" t="s">
        <v>2192</v>
      </c>
      <c r="S62" s="64">
        <v>1</v>
      </c>
      <c r="T62" s="64" t="s">
        <v>405</v>
      </c>
      <c r="U62" s="638" t="s">
        <v>2193</v>
      </c>
      <c r="V62" s="357">
        <v>1</v>
      </c>
      <c r="W62" s="355">
        <f t="shared" si="0"/>
        <v>100</v>
      </c>
      <c r="X62" s="236" t="str">
        <f t="shared" si="1"/>
        <v/>
      </c>
      <c r="Y62" s="358"/>
      <c r="Z62" s="21"/>
      <c r="AA62" s="21"/>
    </row>
    <row r="63" spans="1:27" ht="15.75" customHeight="1">
      <c r="A63" s="41" t="s">
        <v>109</v>
      </c>
      <c r="B63" s="62">
        <v>2023</v>
      </c>
      <c r="C63" s="39" t="s">
        <v>641</v>
      </c>
      <c r="D63" s="44" t="s">
        <v>149</v>
      </c>
      <c r="E63" s="65" t="s">
        <v>1337</v>
      </c>
      <c r="F63" s="41" t="s">
        <v>2187</v>
      </c>
      <c r="G63" s="41" t="s">
        <v>2182</v>
      </c>
      <c r="H63" s="64" t="s">
        <v>14</v>
      </c>
      <c r="I63" s="43" t="s">
        <v>477</v>
      </c>
      <c r="J63" s="43" t="s">
        <v>205</v>
      </c>
      <c r="K63" s="43" t="s">
        <v>2200</v>
      </c>
      <c r="L63" s="64" t="s">
        <v>185</v>
      </c>
      <c r="M63" s="57" t="s">
        <v>468</v>
      </c>
      <c r="N63" s="64" t="s">
        <v>859</v>
      </c>
      <c r="O63" s="64" t="s">
        <v>2153</v>
      </c>
      <c r="P63" s="57" t="s">
        <v>326</v>
      </c>
      <c r="Q63" s="43" t="s">
        <v>2195</v>
      </c>
      <c r="R63" s="57" t="s">
        <v>2196</v>
      </c>
      <c r="S63" s="64">
        <v>300</v>
      </c>
      <c r="T63" s="64" t="s">
        <v>405</v>
      </c>
      <c r="U63" s="638"/>
      <c r="V63" s="357">
        <v>0</v>
      </c>
      <c r="W63" s="355">
        <f t="shared" si="0"/>
        <v>0</v>
      </c>
      <c r="X63" s="236" t="str">
        <f t="shared" si="1"/>
        <v>X</v>
      </c>
      <c r="Y63" s="358" t="s">
        <v>2198</v>
      </c>
      <c r="Z63" s="21"/>
      <c r="AA63" s="21"/>
    </row>
    <row r="64" spans="1:27" ht="15.75" customHeight="1">
      <c r="A64" s="41" t="s">
        <v>109</v>
      </c>
      <c r="B64" s="62">
        <v>2023</v>
      </c>
      <c r="C64" s="39" t="s">
        <v>641</v>
      </c>
      <c r="D64" s="63" t="s">
        <v>149</v>
      </c>
      <c r="E64" s="59" t="s">
        <v>1312</v>
      </c>
      <c r="F64" s="41" t="s">
        <v>2201</v>
      </c>
      <c r="G64" s="41" t="s">
        <v>2202</v>
      </c>
      <c r="H64" s="64" t="s">
        <v>14</v>
      </c>
      <c r="I64" s="43" t="s">
        <v>477</v>
      </c>
      <c r="J64" s="41" t="s">
        <v>207</v>
      </c>
      <c r="K64" s="43" t="s">
        <v>2203</v>
      </c>
      <c r="L64" s="64" t="s">
        <v>185</v>
      </c>
      <c r="M64" s="57" t="s">
        <v>462</v>
      </c>
      <c r="N64" s="64" t="s">
        <v>859</v>
      </c>
      <c r="O64" s="64" t="s">
        <v>2145</v>
      </c>
      <c r="P64" s="57" t="s">
        <v>2146</v>
      </c>
      <c r="Q64" s="55" t="s">
        <v>2168</v>
      </c>
      <c r="R64" s="57" t="s">
        <v>2148</v>
      </c>
      <c r="S64" s="64">
        <v>5</v>
      </c>
      <c r="T64" s="64" t="s">
        <v>405</v>
      </c>
      <c r="U64" s="639"/>
      <c r="V64" s="359">
        <v>4</v>
      </c>
      <c r="W64" s="360">
        <f t="shared" ref="W64:W105" si="2">V64*100/S64</f>
        <v>80</v>
      </c>
      <c r="X64" s="361" t="str">
        <f t="shared" si="1"/>
        <v>X</v>
      </c>
      <c r="Y64" s="362" t="s">
        <v>2204</v>
      </c>
      <c r="Z64" s="21"/>
      <c r="AA64" s="21"/>
    </row>
    <row r="65" spans="1:27" ht="15.75" customHeight="1">
      <c r="A65" s="41" t="s">
        <v>109</v>
      </c>
      <c r="B65" s="62">
        <v>2023</v>
      </c>
      <c r="C65" s="39" t="s">
        <v>641</v>
      </c>
      <c r="D65" s="63" t="s">
        <v>149</v>
      </c>
      <c r="E65" s="59" t="s">
        <v>1312</v>
      </c>
      <c r="F65" s="41" t="s">
        <v>2201</v>
      </c>
      <c r="G65" s="41" t="s">
        <v>2202</v>
      </c>
      <c r="H65" s="64" t="s">
        <v>14</v>
      </c>
      <c r="I65" s="43" t="s">
        <v>477</v>
      </c>
      <c r="J65" s="41" t="s">
        <v>207</v>
      </c>
      <c r="K65" s="43" t="s">
        <v>2203</v>
      </c>
      <c r="L65" s="64" t="s">
        <v>185</v>
      </c>
      <c r="M65" s="57" t="s">
        <v>462</v>
      </c>
      <c r="N65" s="64" t="s">
        <v>859</v>
      </c>
      <c r="O65" s="64" t="s">
        <v>2145</v>
      </c>
      <c r="P65" s="57" t="s">
        <v>314</v>
      </c>
      <c r="Q65" s="55" t="s">
        <v>2168</v>
      </c>
      <c r="R65" s="57" t="s">
        <v>2148</v>
      </c>
      <c r="S65" s="64">
        <v>5</v>
      </c>
      <c r="T65" s="64" t="s">
        <v>405</v>
      </c>
      <c r="U65" s="639"/>
      <c r="V65" s="359">
        <v>4</v>
      </c>
      <c r="W65" s="360">
        <f t="shared" si="2"/>
        <v>80</v>
      </c>
      <c r="X65" s="361" t="str">
        <f t="shared" si="1"/>
        <v>X</v>
      </c>
      <c r="Y65" s="362" t="s">
        <v>2204</v>
      </c>
      <c r="Z65" s="21"/>
      <c r="AA65" s="21"/>
    </row>
    <row r="66" spans="1:27" ht="15.75" customHeight="1">
      <c r="A66" s="41" t="s">
        <v>109</v>
      </c>
      <c r="B66" s="62">
        <v>2023</v>
      </c>
      <c r="C66" s="39" t="s">
        <v>641</v>
      </c>
      <c r="D66" s="63" t="s">
        <v>149</v>
      </c>
      <c r="E66" s="59" t="s">
        <v>1312</v>
      </c>
      <c r="F66" s="41" t="s">
        <v>2201</v>
      </c>
      <c r="G66" s="41" t="s">
        <v>2202</v>
      </c>
      <c r="H66" s="64" t="s">
        <v>14</v>
      </c>
      <c r="I66" s="43" t="s">
        <v>477</v>
      </c>
      <c r="J66" s="41" t="s">
        <v>207</v>
      </c>
      <c r="K66" s="43" t="s">
        <v>2203</v>
      </c>
      <c r="L66" s="64" t="s">
        <v>185</v>
      </c>
      <c r="M66" s="57" t="s">
        <v>462</v>
      </c>
      <c r="N66" s="64" t="s">
        <v>859</v>
      </c>
      <c r="O66" s="64" t="s">
        <v>2145</v>
      </c>
      <c r="P66" s="57" t="s">
        <v>299</v>
      </c>
      <c r="Q66" s="55" t="s">
        <v>2168</v>
      </c>
      <c r="R66" s="57" t="s">
        <v>2148</v>
      </c>
      <c r="S66" s="64">
        <v>5</v>
      </c>
      <c r="T66" s="64" t="s">
        <v>405</v>
      </c>
      <c r="U66" s="639"/>
      <c r="V66" s="359">
        <v>4</v>
      </c>
      <c r="W66" s="360">
        <f t="shared" si="2"/>
        <v>80</v>
      </c>
      <c r="X66" s="361" t="str">
        <f t="shared" si="1"/>
        <v>X</v>
      </c>
      <c r="Y66" s="362" t="s">
        <v>2204</v>
      </c>
      <c r="Z66" s="21"/>
      <c r="AA66" s="21"/>
    </row>
    <row r="67" spans="1:27" ht="15.75" customHeight="1">
      <c r="A67" s="41" t="s">
        <v>109</v>
      </c>
      <c r="B67" s="62">
        <v>2023</v>
      </c>
      <c r="C67" s="39" t="s">
        <v>641</v>
      </c>
      <c r="D67" s="63" t="s">
        <v>149</v>
      </c>
      <c r="E67" s="59" t="s">
        <v>1312</v>
      </c>
      <c r="F67" s="41" t="s">
        <v>2201</v>
      </c>
      <c r="G67" s="41" t="s">
        <v>2202</v>
      </c>
      <c r="H67" s="64" t="s">
        <v>14</v>
      </c>
      <c r="I67" s="43" t="s">
        <v>477</v>
      </c>
      <c r="J67" s="41" t="s">
        <v>207</v>
      </c>
      <c r="K67" s="43" t="s">
        <v>2203</v>
      </c>
      <c r="L67" s="64" t="s">
        <v>185</v>
      </c>
      <c r="M67" s="57" t="s">
        <v>464</v>
      </c>
      <c r="N67" s="64" t="s">
        <v>859</v>
      </c>
      <c r="O67" s="64" t="s">
        <v>2145</v>
      </c>
      <c r="P67" s="57" t="s">
        <v>324</v>
      </c>
      <c r="Q67" s="55" t="s">
        <v>2168</v>
      </c>
      <c r="R67" s="57" t="s">
        <v>2148</v>
      </c>
      <c r="S67" s="64">
        <v>5</v>
      </c>
      <c r="T67" s="64" t="s">
        <v>405</v>
      </c>
      <c r="U67" s="639"/>
      <c r="V67" s="359">
        <v>0</v>
      </c>
      <c r="W67" s="360">
        <f t="shared" si="2"/>
        <v>0</v>
      </c>
      <c r="X67" s="361" t="str">
        <f t="shared" si="1"/>
        <v>X</v>
      </c>
      <c r="Y67" s="362" t="s">
        <v>2205</v>
      </c>
      <c r="Z67" s="21"/>
      <c r="AA67" s="21"/>
    </row>
    <row r="68" spans="1:27" ht="15.75" customHeight="1">
      <c r="A68" s="41" t="s">
        <v>109</v>
      </c>
      <c r="B68" s="62">
        <v>2023</v>
      </c>
      <c r="C68" s="39" t="s">
        <v>641</v>
      </c>
      <c r="D68" s="63" t="s">
        <v>149</v>
      </c>
      <c r="E68" s="59" t="s">
        <v>1312</v>
      </c>
      <c r="F68" s="41" t="s">
        <v>2201</v>
      </c>
      <c r="G68" s="41" t="s">
        <v>2202</v>
      </c>
      <c r="H68" s="64" t="s">
        <v>14</v>
      </c>
      <c r="I68" s="43" t="s">
        <v>477</v>
      </c>
      <c r="J68" s="41" t="s">
        <v>207</v>
      </c>
      <c r="K68" s="43" t="s">
        <v>2203</v>
      </c>
      <c r="L68" s="64" t="s">
        <v>185</v>
      </c>
      <c r="M68" s="57" t="s">
        <v>464</v>
      </c>
      <c r="N68" s="64" t="s">
        <v>859</v>
      </c>
      <c r="O68" s="64" t="s">
        <v>2145</v>
      </c>
      <c r="P68" s="57" t="s">
        <v>314</v>
      </c>
      <c r="Q68" s="55" t="s">
        <v>2168</v>
      </c>
      <c r="R68" s="57" t="s">
        <v>2148</v>
      </c>
      <c r="S68" s="64">
        <v>5</v>
      </c>
      <c r="T68" s="64" t="s">
        <v>405</v>
      </c>
      <c r="U68" s="639"/>
      <c r="V68" s="359">
        <v>0</v>
      </c>
      <c r="W68" s="360">
        <f t="shared" si="2"/>
        <v>0</v>
      </c>
      <c r="X68" s="361" t="str">
        <f t="shared" ref="X68:X131" si="3">IF(OR(W68&lt;90,W68&gt;150),"X","")</f>
        <v>X</v>
      </c>
      <c r="Y68" s="362" t="s">
        <v>2205</v>
      </c>
      <c r="Z68" s="21"/>
      <c r="AA68" s="21"/>
    </row>
    <row r="69" spans="1:27" ht="15.75" customHeight="1">
      <c r="A69" s="41" t="s">
        <v>109</v>
      </c>
      <c r="B69" s="62">
        <v>2023</v>
      </c>
      <c r="C69" s="39" t="s">
        <v>641</v>
      </c>
      <c r="D69" s="63" t="s">
        <v>149</v>
      </c>
      <c r="E69" s="59" t="s">
        <v>1312</v>
      </c>
      <c r="F69" s="41" t="s">
        <v>2201</v>
      </c>
      <c r="G69" s="41" t="s">
        <v>2202</v>
      </c>
      <c r="H69" s="64" t="s">
        <v>14</v>
      </c>
      <c r="I69" s="43" t="s">
        <v>477</v>
      </c>
      <c r="J69" s="41" t="s">
        <v>207</v>
      </c>
      <c r="K69" s="43" t="s">
        <v>2203</v>
      </c>
      <c r="L69" s="64" t="s">
        <v>185</v>
      </c>
      <c r="M69" s="57" t="s">
        <v>464</v>
      </c>
      <c r="N69" s="64" t="s">
        <v>859</v>
      </c>
      <c r="O69" s="64" t="s">
        <v>2145</v>
      </c>
      <c r="P69" s="57" t="s">
        <v>299</v>
      </c>
      <c r="Q69" s="55" t="s">
        <v>2168</v>
      </c>
      <c r="R69" s="57" t="s">
        <v>2148</v>
      </c>
      <c r="S69" s="64">
        <v>5</v>
      </c>
      <c r="T69" s="64" t="s">
        <v>405</v>
      </c>
      <c r="U69" s="639"/>
      <c r="V69" s="359">
        <v>0</v>
      </c>
      <c r="W69" s="360">
        <f t="shared" si="2"/>
        <v>0</v>
      </c>
      <c r="X69" s="361" t="str">
        <f t="shared" si="3"/>
        <v>X</v>
      </c>
      <c r="Y69" s="362" t="s">
        <v>2205</v>
      </c>
      <c r="Z69" s="21"/>
      <c r="AA69" s="21"/>
    </row>
    <row r="70" spans="1:27" ht="15.75" customHeight="1">
      <c r="A70" s="41" t="s">
        <v>109</v>
      </c>
      <c r="B70" s="62">
        <v>2023</v>
      </c>
      <c r="C70" s="39" t="s">
        <v>641</v>
      </c>
      <c r="D70" s="63" t="s">
        <v>149</v>
      </c>
      <c r="E70" s="59" t="s">
        <v>1312</v>
      </c>
      <c r="F70" s="41" t="s">
        <v>2201</v>
      </c>
      <c r="G70" s="41" t="s">
        <v>2206</v>
      </c>
      <c r="H70" s="64" t="s">
        <v>14</v>
      </c>
      <c r="I70" s="43" t="s">
        <v>477</v>
      </c>
      <c r="J70" s="41" t="s">
        <v>207</v>
      </c>
      <c r="K70" s="43" t="s">
        <v>2203</v>
      </c>
      <c r="L70" s="64" t="s">
        <v>185</v>
      </c>
      <c r="M70" s="57" t="s">
        <v>462</v>
      </c>
      <c r="N70" s="64" t="s">
        <v>859</v>
      </c>
      <c r="O70" s="64" t="s">
        <v>2145</v>
      </c>
      <c r="P70" s="57" t="s">
        <v>2146</v>
      </c>
      <c r="Q70" s="66" t="s">
        <v>2168</v>
      </c>
      <c r="R70" s="57" t="s">
        <v>2148</v>
      </c>
      <c r="S70" s="64">
        <v>3</v>
      </c>
      <c r="T70" s="64" t="s">
        <v>405</v>
      </c>
      <c r="U70" s="639"/>
      <c r="V70" s="359">
        <v>3</v>
      </c>
      <c r="W70" s="360">
        <f t="shared" si="2"/>
        <v>100</v>
      </c>
      <c r="X70" s="361" t="str">
        <f t="shared" si="3"/>
        <v/>
      </c>
      <c r="Y70" s="362"/>
      <c r="Z70" s="21"/>
      <c r="AA70" s="21"/>
    </row>
    <row r="71" spans="1:27" ht="15.75" customHeight="1">
      <c r="A71" s="41" t="s">
        <v>109</v>
      </c>
      <c r="B71" s="62">
        <v>2023</v>
      </c>
      <c r="C71" s="39" t="s">
        <v>641</v>
      </c>
      <c r="D71" s="63" t="s">
        <v>149</v>
      </c>
      <c r="E71" s="59" t="s">
        <v>1312</v>
      </c>
      <c r="F71" s="41" t="s">
        <v>2201</v>
      </c>
      <c r="G71" s="41" t="s">
        <v>2206</v>
      </c>
      <c r="H71" s="64" t="s">
        <v>14</v>
      </c>
      <c r="I71" s="43" t="s">
        <v>477</v>
      </c>
      <c r="J71" s="41" t="s">
        <v>207</v>
      </c>
      <c r="K71" s="43" t="s">
        <v>2203</v>
      </c>
      <c r="L71" s="64" t="s">
        <v>185</v>
      </c>
      <c r="M71" s="57" t="s">
        <v>462</v>
      </c>
      <c r="N71" s="64" t="s">
        <v>859</v>
      </c>
      <c r="O71" s="64" t="s">
        <v>2145</v>
      </c>
      <c r="P71" s="57" t="s">
        <v>314</v>
      </c>
      <c r="Q71" s="66" t="s">
        <v>2168</v>
      </c>
      <c r="R71" s="57" t="s">
        <v>2148</v>
      </c>
      <c r="S71" s="64">
        <v>3</v>
      </c>
      <c r="T71" s="64" t="s">
        <v>405</v>
      </c>
      <c r="U71" s="639"/>
      <c r="V71" s="359">
        <v>3</v>
      </c>
      <c r="W71" s="360">
        <f t="shared" si="2"/>
        <v>100</v>
      </c>
      <c r="X71" s="361" t="str">
        <f t="shared" si="3"/>
        <v/>
      </c>
      <c r="Y71" s="362"/>
      <c r="Z71" s="21"/>
      <c r="AA71" s="21"/>
    </row>
    <row r="72" spans="1:27" ht="15.75" customHeight="1">
      <c r="A72" s="41" t="s">
        <v>109</v>
      </c>
      <c r="B72" s="62">
        <v>2023</v>
      </c>
      <c r="C72" s="39" t="s">
        <v>641</v>
      </c>
      <c r="D72" s="63" t="s">
        <v>149</v>
      </c>
      <c r="E72" s="59" t="s">
        <v>1312</v>
      </c>
      <c r="F72" s="41" t="s">
        <v>2201</v>
      </c>
      <c r="G72" s="41" t="s">
        <v>2206</v>
      </c>
      <c r="H72" s="64" t="s">
        <v>14</v>
      </c>
      <c r="I72" s="43" t="s">
        <v>477</v>
      </c>
      <c r="J72" s="41" t="s">
        <v>207</v>
      </c>
      <c r="K72" s="43" t="s">
        <v>2203</v>
      </c>
      <c r="L72" s="64" t="s">
        <v>185</v>
      </c>
      <c r="M72" s="57" t="s">
        <v>462</v>
      </c>
      <c r="N72" s="64" t="s">
        <v>859</v>
      </c>
      <c r="O72" s="64" t="s">
        <v>2145</v>
      </c>
      <c r="P72" s="57" t="s">
        <v>299</v>
      </c>
      <c r="Q72" s="66" t="s">
        <v>2168</v>
      </c>
      <c r="R72" s="57" t="s">
        <v>2148</v>
      </c>
      <c r="S72" s="64">
        <v>3</v>
      </c>
      <c r="T72" s="64" t="s">
        <v>405</v>
      </c>
      <c r="U72" s="639"/>
      <c r="V72" s="359">
        <v>3</v>
      </c>
      <c r="W72" s="360">
        <f t="shared" si="2"/>
        <v>100</v>
      </c>
      <c r="X72" s="361" t="str">
        <f t="shared" si="3"/>
        <v/>
      </c>
      <c r="Y72" s="362"/>
      <c r="Z72" s="21"/>
      <c r="AA72" s="21"/>
    </row>
    <row r="73" spans="1:27" ht="15.75" customHeight="1">
      <c r="A73" s="41" t="s">
        <v>109</v>
      </c>
      <c r="B73" s="62">
        <v>2023</v>
      </c>
      <c r="C73" s="39" t="s">
        <v>641</v>
      </c>
      <c r="D73" s="63" t="s">
        <v>149</v>
      </c>
      <c r="E73" s="59" t="s">
        <v>1312</v>
      </c>
      <c r="F73" s="41" t="s">
        <v>2201</v>
      </c>
      <c r="G73" s="41" t="s">
        <v>2206</v>
      </c>
      <c r="H73" s="64" t="s">
        <v>14</v>
      </c>
      <c r="I73" s="43" t="s">
        <v>477</v>
      </c>
      <c r="J73" s="41" t="s">
        <v>207</v>
      </c>
      <c r="K73" s="43" t="s">
        <v>2203</v>
      </c>
      <c r="L73" s="64" t="s">
        <v>185</v>
      </c>
      <c r="M73" s="57" t="s">
        <v>464</v>
      </c>
      <c r="N73" s="64" t="s">
        <v>859</v>
      </c>
      <c r="O73" s="64" t="s">
        <v>2145</v>
      </c>
      <c r="P73" s="57" t="s">
        <v>324</v>
      </c>
      <c r="Q73" s="55" t="s">
        <v>2168</v>
      </c>
      <c r="R73" s="57" t="s">
        <v>2148</v>
      </c>
      <c r="S73" s="64">
        <v>3</v>
      </c>
      <c r="T73" s="64" t="s">
        <v>405</v>
      </c>
      <c r="U73" s="639"/>
      <c r="V73" s="359">
        <v>0</v>
      </c>
      <c r="W73" s="360">
        <f t="shared" si="2"/>
        <v>0</v>
      </c>
      <c r="X73" s="361" t="str">
        <f t="shared" si="3"/>
        <v>X</v>
      </c>
      <c r="Y73" s="362" t="s">
        <v>2205</v>
      </c>
      <c r="Z73" s="21"/>
      <c r="AA73" s="21"/>
    </row>
    <row r="74" spans="1:27" ht="15.75" customHeight="1">
      <c r="A74" s="41" t="s">
        <v>109</v>
      </c>
      <c r="B74" s="62">
        <v>2023</v>
      </c>
      <c r="C74" s="39" t="s">
        <v>641</v>
      </c>
      <c r="D74" s="63" t="s">
        <v>149</v>
      </c>
      <c r="E74" s="59" t="s">
        <v>1312</v>
      </c>
      <c r="F74" s="41" t="s">
        <v>2201</v>
      </c>
      <c r="G74" s="41" t="s">
        <v>2206</v>
      </c>
      <c r="H74" s="64" t="s">
        <v>14</v>
      </c>
      <c r="I74" s="43" t="s">
        <v>477</v>
      </c>
      <c r="J74" s="41" t="s">
        <v>207</v>
      </c>
      <c r="K74" s="43" t="s">
        <v>2203</v>
      </c>
      <c r="L74" s="64" t="s">
        <v>185</v>
      </c>
      <c r="M74" s="57" t="s">
        <v>464</v>
      </c>
      <c r="N74" s="64" t="s">
        <v>859</v>
      </c>
      <c r="O74" s="64" t="s">
        <v>2145</v>
      </c>
      <c r="P74" s="57" t="s">
        <v>314</v>
      </c>
      <c r="Q74" s="55" t="s">
        <v>2168</v>
      </c>
      <c r="R74" s="57" t="s">
        <v>2148</v>
      </c>
      <c r="S74" s="64">
        <v>3</v>
      </c>
      <c r="T74" s="64" t="s">
        <v>405</v>
      </c>
      <c r="U74" s="639"/>
      <c r="V74" s="359">
        <v>0</v>
      </c>
      <c r="W74" s="360">
        <f t="shared" si="2"/>
        <v>0</v>
      </c>
      <c r="X74" s="361" t="str">
        <f t="shared" si="3"/>
        <v>X</v>
      </c>
      <c r="Y74" s="362" t="s">
        <v>2205</v>
      </c>
      <c r="Z74" s="21"/>
      <c r="AA74" s="21"/>
    </row>
    <row r="75" spans="1:27" ht="15.75" customHeight="1">
      <c r="A75" s="41" t="s">
        <v>109</v>
      </c>
      <c r="B75" s="62">
        <v>2023</v>
      </c>
      <c r="C75" s="39" t="s">
        <v>641</v>
      </c>
      <c r="D75" s="63" t="s">
        <v>149</v>
      </c>
      <c r="E75" s="59" t="s">
        <v>1312</v>
      </c>
      <c r="F75" s="41" t="s">
        <v>2201</v>
      </c>
      <c r="G75" s="41" t="s">
        <v>2206</v>
      </c>
      <c r="H75" s="64" t="s">
        <v>14</v>
      </c>
      <c r="I75" s="43" t="s">
        <v>477</v>
      </c>
      <c r="J75" s="41" t="s">
        <v>207</v>
      </c>
      <c r="K75" s="43" t="s">
        <v>2203</v>
      </c>
      <c r="L75" s="64" t="s">
        <v>185</v>
      </c>
      <c r="M75" s="57" t="s">
        <v>464</v>
      </c>
      <c r="N75" s="64" t="s">
        <v>859</v>
      </c>
      <c r="O75" s="64" t="s">
        <v>2145</v>
      </c>
      <c r="P75" s="57" t="s">
        <v>299</v>
      </c>
      <c r="Q75" s="55" t="s">
        <v>2168</v>
      </c>
      <c r="R75" s="57" t="s">
        <v>2148</v>
      </c>
      <c r="S75" s="64">
        <v>3</v>
      </c>
      <c r="T75" s="64" t="s">
        <v>405</v>
      </c>
      <c r="U75" s="639"/>
      <c r="V75" s="359">
        <v>0</v>
      </c>
      <c r="W75" s="360">
        <f t="shared" si="2"/>
        <v>0</v>
      </c>
      <c r="X75" s="361" t="str">
        <f t="shared" si="3"/>
        <v>X</v>
      </c>
      <c r="Y75" s="362" t="s">
        <v>2205</v>
      </c>
      <c r="Z75" s="21"/>
      <c r="AA75" s="21"/>
    </row>
    <row r="76" spans="1:27" ht="15.75" customHeight="1">
      <c r="A76" s="41" t="s">
        <v>109</v>
      </c>
      <c r="B76" s="62">
        <v>2023</v>
      </c>
      <c r="C76" s="39" t="s">
        <v>644</v>
      </c>
      <c r="D76" s="63" t="s">
        <v>153</v>
      </c>
      <c r="E76" s="59" t="s">
        <v>1312</v>
      </c>
      <c r="F76" s="41" t="s">
        <v>2201</v>
      </c>
      <c r="G76" s="41" t="s">
        <v>2207</v>
      </c>
      <c r="H76" s="64" t="s">
        <v>14</v>
      </c>
      <c r="I76" s="43" t="s">
        <v>477</v>
      </c>
      <c r="J76" s="41" t="s">
        <v>207</v>
      </c>
      <c r="K76" s="43" t="s">
        <v>2203</v>
      </c>
      <c r="L76" s="64" t="s">
        <v>185</v>
      </c>
      <c r="M76" s="57" t="s">
        <v>462</v>
      </c>
      <c r="N76" s="64" t="s">
        <v>859</v>
      </c>
      <c r="O76" s="64" t="s">
        <v>2145</v>
      </c>
      <c r="P76" s="57" t="s">
        <v>2146</v>
      </c>
      <c r="Q76" s="66" t="s">
        <v>2168</v>
      </c>
      <c r="R76" s="57" t="s">
        <v>2148</v>
      </c>
      <c r="S76" s="64">
        <v>4</v>
      </c>
      <c r="T76" s="64" t="s">
        <v>405</v>
      </c>
      <c r="U76" s="639"/>
      <c r="V76" s="359">
        <v>4</v>
      </c>
      <c r="W76" s="360">
        <f t="shared" si="2"/>
        <v>100</v>
      </c>
      <c r="X76" s="361" t="str">
        <f t="shared" si="3"/>
        <v/>
      </c>
      <c r="Y76" s="362"/>
      <c r="Z76" s="21"/>
      <c r="AA76" s="21"/>
    </row>
    <row r="77" spans="1:27" ht="15.75" customHeight="1">
      <c r="A77" s="41" t="s">
        <v>109</v>
      </c>
      <c r="B77" s="62">
        <v>2023</v>
      </c>
      <c r="C77" s="39" t="s">
        <v>644</v>
      </c>
      <c r="D77" s="63" t="s">
        <v>153</v>
      </c>
      <c r="E77" s="59" t="s">
        <v>1312</v>
      </c>
      <c r="F77" s="41" t="s">
        <v>2201</v>
      </c>
      <c r="G77" s="41" t="s">
        <v>2207</v>
      </c>
      <c r="H77" s="64" t="s">
        <v>14</v>
      </c>
      <c r="I77" s="43" t="s">
        <v>477</v>
      </c>
      <c r="J77" s="41" t="s">
        <v>207</v>
      </c>
      <c r="K77" s="43" t="s">
        <v>2203</v>
      </c>
      <c r="L77" s="64" t="s">
        <v>185</v>
      </c>
      <c r="M77" s="57" t="s">
        <v>462</v>
      </c>
      <c r="N77" s="64" t="s">
        <v>859</v>
      </c>
      <c r="O77" s="64" t="s">
        <v>2145</v>
      </c>
      <c r="P77" s="57" t="s">
        <v>314</v>
      </c>
      <c r="Q77" s="66" t="s">
        <v>2168</v>
      </c>
      <c r="R77" s="57" t="s">
        <v>2148</v>
      </c>
      <c r="S77" s="64">
        <v>4</v>
      </c>
      <c r="T77" s="64" t="s">
        <v>405</v>
      </c>
      <c r="U77" s="639"/>
      <c r="V77" s="359">
        <v>4</v>
      </c>
      <c r="W77" s="360">
        <f t="shared" si="2"/>
        <v>100</v>
      </c>
      <c r="X77" s="361" t="str">
        <f t="shared" si="3"/>
        <v/>
      </c>
      <c r="Y77" s="362"/>
      <c r="Z77" s="21"/>
      <c r="AA77" s="21"/>
    </row>
    <row r="78" spans="1:27" ht="15.75" customHeight="1">
      <c r="A78" s="41" t="s">
        <v>109</v>
      </c>
      <c r="B78" s="62">
        <v>2023</v>
      </c>
      <c r="C78" s="39" t="s">
        <v>644</v>
      </c>
      <c r="D78" s="63" t="s">
        <v>153</v>
      </c>
      <c r="E78" s="59" t="s">
        <v>1312</v>
      </c>
      <c r="F78" s="41" t="s">
        <v>2201</v>
      </c>
      <c r="G78" s="41" t="s">
        <v>2207</v>
      </c>
      <c r="H78" s="64" t="s">
        <v>14</v>
      </c>
      <c r="I78" s="43" t="s">
        <v>477</v>
      </c>
      <c r="J78" s="41" t="s">
        <v>207</v>
      </c>
      <c r="K78" s="43" t="s">
        <v>2203</v>
      </c>
      <c r="L78" s="64" t="s">
        <v>185</v>
      </c>
      <c r="M78" s="57" t="s">
        <v>462</v>
      </c>
      <c r="N78" s="64" t="s">
        <v>859</v>
      </c>
      <c r="O78" s="64" t="s">
        <v>2145</v>
      </c>
      <c r="P78" s="57" t="s">
        <v>299</v>
      </c>
      <c r="Q78" s="66" t="s">
        <v>2168</v>
      </c>
      <c r="R78" s="57" t="s">
        <v>2148</v>
      </c>
      <c r="S78" s="64">
        <v>4</v>
      </c>
      <c r="T78" s="64" t="s">
        <v>405</v>
      </c>
      <c r="U78" s="639"/>
      <c r="V78" s="359">
        <v>4</v>
      </c>
      <c r="W78" s="360">
        <f t="shared" si="2"/>
        <v>100</v>
      </c>
      <c r="X78" s="361" t="str">
        <f t="shared" si="3"/>
        <v/>
      </c>
      <c r="Y78" s="362"/>
      <c r="Z78" s="21"/>
      <c r="AA78" s="21"/>
    </row>
    <row r="79" spans="1:27" ht="15.75" customHeight="1">
      <c r="A79" s="41" t="s">
        <v>109</v>
      </c>
      <c r="B79" s="62">
        <v>2023</v>
      </c>
      <c r="C79" s="39" t="s">
        <v>644</v>
      </c>
      <c r="D79" s="63" t="s">
        <v>153</v>
      </c>
      <c r="E79" s="59" t="s">
        <v>1312</v>
      </c>
      <c r="F79" s="41" t="s">
        <v>2201</v>
      </c>
      <c r="G79" s="41" t="s">
        <v>2207</v>
      </c>
      <c r="H79" s="64" t="s">
        <v>14</v>
      </c>
      <c r="I79" s="43" t="s">
        <v>477</v>
      </c>
      <c r="J79" s="41" t="s">
        <v>207</v>
      </c>
      <c r="K79" s="43" t="s">
        <v>2203</v>
      </c>
      <c r="L79" s="64" t="s">
        <v>185</v>
      </c>
      <c r="M79" s="57" t="s">
        <v>464</v>
      </c>
      <c r="N79" s="64" t="s">
        <v>859</v>
      </c>
      <c r="O79" s="64" t="s">
        <v>2145</v>
      </c>
      <c r="P79" s="57" t="s">
        <v>324</v>
      </c>
      <c r="Q79" s="55" t="s">
        <v>2168</v>
      </c>
      <c r="R79" s="57" t="s">
        <v>2148</v>
      </c>
      <c r="S79" s="64">
        <v>4</v>
      </c>
      <c r="T79" s="64" t="s">
        <v>405</v>
      </c>
      <c r="U79" s="639"/>
      <c r="V79" s="359">
        <v>0</v>
      </c>
      <c r="W79" s="360">
        <f t="shared" si="2"/>
        <v>0</v>
      </c>
      <c r="X79" s="361" t="str">
        <f t="shared" si="3"/>
        <v>X</v>
      </c>
      <c r="Y79" s="362" t="s">
        <v>2205</v>
      </c>
      <c r="Z79" s="21"/>
      <c r="AA79" s="21"/>
    </row>
    <row r="80" spans="1:27" ht="15.75" customHeight="1">
      <c r="A80" s="41" t="s">
        <v>109</v>
      </c>
      <c r="B80" s="62">
        <v>2023</v>
      </c>
      <c r="C80" s="39" t="s">
        <v>644</v>
      </c>
      <c r="D80" s="63" t="s">
        <v>153</v>
      </c>
      <c r="E80" s="59" t="s">
        <v>1312</v>
      </c>
      <c r="F80" s="41" t="s">
        <v>2201</v>
      </c>
      <c r="G80" s="41" t="s">
        <v>2207</v>
      </c>
      <c r="H80" s="64" t="s">
        <v>14</v>
      </c>
      <c r="I80" s="43" t="s">
        <v>477</v>
      </c>
      <c r="J80" s="41" t="s">
        <v>207</v>
      </c>
      <c r="K80" s="43" t="s">
        <v>2203</v>
      </c>
      <c r="L80" s="64" t="s">
        <v>185</v>
      </c>
      <c r="M80" s="57" t="s">
        <v>464</v>
      </c>
      <c r="N80" s="64" t="s">
        <v>859</v>
      </c>
      <c r="O80" s="64" t="s">
        <v>2145</v>
      </c>
      <c r="P80" s="57" t="s">
        <v>314</v>
      </c>
      <c r="Q80" s="55" t="s">
        <v>2168</v>
      </c>
      <c r="R80" s="57" t="s">
        <v>2148</v>
      </c>
      <c r="S80" s="64">
        <v>4</v>
      </c>
      <c r="T80" s="64" t="s">
        <v>405</v>
      </c>
      <c r="U80" s="639"/>
      <c r="V80" s="359">
        <v>0</v>
      </c>
      <c r="W80" s="360">
        <f t="shared" si="2"/>
        <v>0</v>
      </c>
      <c r="X80" s="361" t="str">
        <f t="shared" si="3"/>
        <v>X</v>
      </c>
      <c r="Y80" s="362" t="s">
        <v>2205</v>
      </c>
      <c r="Z80" s="21"/>
      <c r="AA80" s="21"/>
    </row>
    <row r="81" spans="1:27" ht="15.75" customHeight="1">
      <c r="A81" s="41" t="s">
        <v>109</v>
      </c>
      <c r="B81" s="62">
        <v>2023</v>
      </c>
      <c r="C81" s="39" t="s">
        <v>644</v>
      </c>
      <c r="D81" s="63" t="s">
        <v>153</v>
      </c>
      <c r="E81" s="59" t="s">
        <v>1312</v>
      </c>
      <c r="F81" s="41" t="s">
        <v>2201</v>
      </c>
      <c r="G81" s="41" t="s">
        <v>2207</v>
      </c>
      <c r="H81" s="64" t="s">
        <v>14</v>
      </c>
      <c r="I81" s="43" t="s">
        <v>477</v>
      </c>
      <c r="J81" s="41" t="s">
        <v>207</v>
      </c>
      <c r="K81" s="43" t="s">
        <v>2203</v>
      </c>
      <c r="L81" s="64" t="s">
        <v>185</v>
      </c>
      <c r="M81" s="57" t="s">
        <v>464</v>
      </c>
      <c r="N81" s="64" t="s">
        <v>859</v>
      </c>
      <c r="O81" s="64" t="s">
        <v>2145</v>
      </c>
      <c r="P81" s="57" t="s">
        <v>299</v>
      </c>
      <c r="Q81" s="55" t="s">
        <v>2168</v>
      </c>
      <c r="R81" s="57" t="s">
        <v>2148</v>
      </c>
      <c r="S81" s="64">
        <v>4</v>
      </c>
      <c r="T81" s="64" t="s">
        <v>405</v>
      </c>
      <c r="U81" s="639"/>
      <c r="V81" s="359">
        <v>0</v>
      </c>
      <c r="W81" s="360">
        <f t="shared" si="2"/>
        <v>0</v>
      </c>
      <c r="X81" s="361" t="str">
        <f t="shared" si="3"/>
        <v>X</v>
      </c>
      <c r="Y81" s="362" t="s">
        <v>2205</v>
      </c>
      <c r="Z81" s="21"/>
      <c r="AA81" s="21"/>
    </row>
    <row r="82" spans="1:27" ht="15.75" customHeight="1">
      <c r="A82" s="41" t="s">
        <v>109</v>
      </c>
      <c r="B82" s="62">
        <v>2023</v>
      </c>
      <c r="C82" s="39" t="s">
        <v>644</v>
      </c>
      <c r="D82" s="63" t="s">
        <v>153</v>
      </c>
      <c r="E82" s="59" t="s">
        <v>1312</v>
      </c>
      <c r="F82" s="41" t="s">
        <v>2201</v>
      </c>
      <c r="G82" s="41" t="s">
        <v>2208</v>
      </c>
      <c r="H82" s="64" t="s">
        <v>14</v>
      </c>
      <c r="I82" s="43" t="s">
        <v>477</v>
      </c>
      <c r="J82" s="41" t="s">
        <v>207</v>
      </c>
      <c r="K82" s="43" t="s">
        <v>2203</v>
      </c>
      <c r="L82" s="64" t="s">
        <v>185</v>
      </c>
      <c r="M82" s="57" t="s">
        <v>462</v>
      </c>
      <c r="N82" s="64" t="s">
        <v>859</v>
      </c>
      <c r="O82" s="64" t="s">
        <v>2145</v>
      </c>
      <c r="P82" s="57" t="s">
        <v>2146</v>
      </c>
      <c r="Q82" s="66" t="s">
        <v>2168</v>
      </c>
      <c r="R82" s="57" t="s">
        <v>2148</v>
      </c>
      <c r="S82" s="64">
        <v>3</v>
      </c>
      <c r="T82" s="64" t="s">
        <v>405</v>
      </c>
      <c r="U82" s="639"/>
      <c r="V82" s="359">
        <v>3</v>
      </c>
      <c r="W82" s="360">
        <f t="shared" si="2"/>
        <v>100</v>
      </c>
      <c r="X82" s="361" t="str">
        <f t="shared" si="3"/>
        <v/>
      </c>
      <c r="Y82" s="362"/>
      <c r="Z82" s="21"/>
      <c r="AA82" s="21"/>
    </row>
    <row r="83" spans="1:27" ht="15.75" customHeight="1">
      <c r="A83" s="41" t="s">
        <v>109</v>
      </c>
      <c r="B83" s="62">
        <v>2023</v>
      </c>
      <c r="C83" s="39" t="s">
        <v>644</v>
      </c>
      <c r="D83" s="63" t="s">
        <v>153</v>
      </c>
      <c r="E83" s="59" t="s">
        <v>1312</v>
      </c>
      <c r="F83" s="41" t="s">
        <v>2201</v>
      </c>
      <c r="G83" s="41" t="s">
        <v>2208</v>
      </c>
      <c r="H83" s="64" t="s">
        <v>14</v>
      </c>
      <c r="I83" s="43" t="s">
        <v>477</v>
      </c>
      <c r="J83" s="41" t="s">
        <v>207</v>
      </c>
      <c r="K83" s="43" t="s">
        <v>2203</v>
      </c>
      <c r="L83" s="64" t="s">
        <v>185</v>
      </c>
      <c r="M83" s="57" t="s">
        <v>462</v>
      </c>
      <c r="N83" s="64" t="s">
        <v>859</v>
      </c>
      <c r="O83" s="64" t="s">
        <v>2145</v>
      </c>
      <c r="P83" s="57" t="s">
        <v>314</v>
      </c>
      <c r="Q83" s="66" t="s">
        <v>2168</v>
      </c>
      <c r="R83" s="57" t="s">
        <v>2148</v>
      </c>
      <c r="S83" s="64">
        <v>3</v>
      </c>
      <c r="T83" s="64" t="s">
        <v>405</v>
      </c>
      <c r="U83" s="639"/>
      <c r="V83" s="359">
        <v>3</v>
      </c>
      <c r="W83" s="360">
        <f t="shared" si="2"/>
        <v>100</v>
      </c>
      <c r="X83" s="361" t="str">
        <f t="shared" si="3"/>
        <v/>
      </c>
      <c r="Y83" s="362"/>
      <c r="Z83" s="21"/>
      <c r="AA83" s="21"/>
    </row>
    <row r="84" spans="1:27" ht="15.75" customHeight="1">
      <c r="A84" s="41" t="s">
        <v>109</v>
      </c>
      <c r="B84" s="62">
        <v>2023</v>
      </c>
      <c r="C84" s="39" t="s">
        <v>644</v>
      </c>
      <c r="D84" s="63" t="s">
        <v>153</v>
      </c>
      <c r="E84" s="59" t="s">
        <v>1312</v>
      </c>
      <c r="F84" s="41" t="s">
        <v>2201</v>
      </c>
      <c r="G84" s="41" t="s">
        <v>2208</v>
      </c>
      <c r="H84" s="64" t="s">
        <v>14</v>
      </c>
      <c r="I84" s="43" t="s">
        <v>477</v>
      </c>
      <c r="J84" s="41" t="s">
        <v>207</v>
      </c>
      <c r="K84" s="43" t="s">
        <v>2203</v>
      </c>
      <c r="L84" s="64" t="s">
        <v>185</v>
      </c>
      <c r="M84" s="57" t="s">
        <v>462</v>
      </c>
      <c r="N84" s="64" t="s">
        <v>859</v>
      </c>
      <c r="O84" s="64" t="s">
        <v>2145</v>
      </c>
      <c r="P84" s="57" t="s">
        <v>299</v>
      </c>
      <c r="Q84" s="66" t="s">
        <v>2168</v>
      </c>
      <c r="R84" s="57" t="s">
        <v>2148</v>
      </c>
      <c r="S84" s="64">
        <v>3</v>
      </c>
      <c r="T84" s="64" t="s">
        <v>405</v>
      </c>
      <c r="U84" s="639"/>
      <c r="V84" s="359">
        <v>3</v>
      </c>
      <c r="W84" s="360">
        <f t="shared" si="2"/>
        <v>100</v>
      </c>
      <c r="X84" s="361" t="str">
        <f t="shared" si="3"/>
        <v/>
      </c>
      <c r="Y84" s="362"/>
      <c r="Z84" s="21"/>
      <c r="AA84" s="21"/>
    </row>
    <row r="85" spans="1:27" ht="15.75" customHeight="1">
      <c r="A85" s="41" t="s">
        <v>109</v>
      </c>
      <c r="B85" s="62">
        <v>2023</v>
      </c>
      <c r="C85" s="39" t="s">
        <v>644</v>
      </c>
      <c r="D85" s="63" t="s">
        <v>153</v>
      </c>
      <c r="E85" s="59" t="s">
        <v>1312</v>
      </c>
      <c r="F85" s="41" t="s">
        <v>2201</v>
      </c>
      <c r="G85" s="41" t="s">
        <v>2208</v>
      </c>
      <c r="H85" s="64" t="s">
        <v>14</v>
      </c>
      <c r="I85" s="43" t="s">
        <v>477</v>
      </c>
      <c r="J85" s="41" t="s">
        <v>207</v>
      </c>
      <c r="K85" s="43" t="s">
        <v>2203</v>
      </c>
      <c r="L85" s="64" t="s">
        <v>185</v>
      </c>
      <c r="M85" s="57" t="s">
        <v>464</v>
      </c>
      <c r="N85" s="64" t="s">
        <v>859</v>
      </c>
      <c r="O85" s="64" t="s">
        <v>2145</v>
      </c>
      <c r="P85" s="57" t="s">
        <v>324</v>
      </c>
      <c r="Q85" s="55" t="s">
        <v>2168</v>
      </c>
      <c r="R85" s="57" t="s">
        <v>2148</v>
      </c>
      <c r="S85" s="64">
        <v>3</v>
      </c>
      <c r="T85" s="64" t="s">
        <v>405</v>
      </c>
      <c r="U85" s="639"/>
      <c r="V85" s="359">
        <v>0</v>
      </c>
      <c r="W85" s="360">
        <f t="shared" si="2"/>
        <v>0</v>
      </c>
      <c r="X85" s="361" t="str">
        <f t="shared" si="3"/>
        <v>X</v>
      </c>
      <c r="Y85" s="362" t="s">
        <v>2205</v>
      </c>
      <c r="Z85" s="21"/>
      <c r="AA85" s="21"/>
    </row>
    <row r="86" spans="1:27" ht="15.75" customHeight="1">
      <c r="A86" s="41" t="s">
        <v>109</v>
      </c>
      <c r="B86" s="62">
        <v>2023</v>
      </c>
      <c r="C86" s="39" t="s">
        <v>644</v>
      </c>
      <c r="D86" s="63" t="s">
        <v>153</v>
      </c>
      <c r="E86" s="59" t="s">
        <v>1312</v>
      </c>
      <c r="F86" s="41" t="s">
        <v>2201</v>
      </c>
      <c r="G86" s="41" t="s">
        <v>2208</v>
      </c>
      <c r="H86" s="64" t="s">
        <v>14</v>
      </c>
      <c r="I86" s="43" t="s">
        <v>477</v>
      </c>
      <c r="J86" s="41" t="s">
        <v>207</v>
      </c>
      <c r="K86" s="43" t="s">
        <v>2203</v>
      </c>
      <c r="L86" s="64" t="s">
        <v>185</v>
      </c>
      <c r="M86" s="57" t="s">
        <v>464</v>
      </c>
      <c r="N86" s="64" t="s">
        <v>859</v>
      </c>
      <c r="O86" s="64" t="s">
        <v>2145</v>
      </c>
      <c r="P86" s="57" t="s">
        <v>314</v>
      </c>
      <c r="Q86" s="55" t="s">
        <v>2168</v>
      </c>
      <c r="R86" s="57" t="s">
        <v>2148</v>
      </c>
      <c r="S86" s="64">
        <v>3</v>
      </c>
      <c r="T86" s="64" t="s">
        <v>405</v>
      </c>
      <c r="U86" s="639"/>
      <c r="V86" s="359">
        <v>0</v>
      </c>
      <c r="W86" s="360">
        <f t="shared" si="2"/>
        <v>0</v>
      </c>
      <c r="X86" s="361" t="str">
        <f t="shared" si="3"/>
        <v>X</v>
      </c>
      <c r="Y86" s="362" t="s">
        <v>2205</v>
      </c>
      <c r="Z86" s="21"/>
      <c r="AA86" s="21"/>
    </row>
    <row r="87" spans="1:27" ht="15.75" customHeight="1">
      <c r="A87" s="41" t="s">
        <v>109</v>
      </c>
      <c r="B87" s="62">
        <v>2023</v>
      </c>
      <c r="C87" s="39" t="s">
        <v>644</v>
      </c>
      <c r="D87" s="63" t="s">
        <v>153</v>
      </c>
      <c r="E87" s="59" t="s">
        <v>1312</v>
      </c>
      <c r="F87" s="41" t="s">
        <v>2201</v>
      </c>
      <c r="G87" s="41" t="s">
        <v>2208</v>
      </c>
      <c r="H87" s="64" t="s">
        <v>14</v>
      </c>
      <c r="I87" s="43" t="s">
        <v>477</v>
      </c>
      <c r="J87" s="41" t="s">
        <v>207</v>
      </c>
      <c r="K87" s="43" t="s">
        <v>2203</v>
      </c>
      <c r="L87" s="64" t="s">
        <v>185</v>
      </c>
      <c r="M87" s="57" t="s">
        <v>464</v>
      </c>
      <c r="N87" s="64" t="s">
        <v>859</v>
      </c>
      <c r="O87" s="64" t="s">
        <v>2145</v>
      </c>
      <c r="P87" s="57" t="s">
        <v>299</v>
      </c>
      <c r="Q87" s="55" t="s">
        <v>2168</v>
      </c>
      <c r="R87" s="57" t="s">
        <v>2148</v>
      </c>
      <c r="S87" s="64">
        <v>3</v>
      </c>
      <c r="T87" s="64" t="s">
        <v>405</v>
      </c>
      <c r="U87" s="639"/>
      <c r="V87" s="359">
        <v>0</v>
      </c>
      <c r="W87" s="360">
        <f t="shared" si="2"/>
        <v>0</v>
      </c>
      <c r="X87" s="361" t="str">
        <f t="shared" si="3"/>
        <v>X</v>
      </c>
      <c r="Y87" s="362" t="s">
        <v>2205</v>
      </c>
      <c r="Z87" s="21"/>
      <c r="AA87" s="21"/>
    </row>
    <row r="88" spans="1:27" ht="15.75" customHeight="1">
      <c r="A88" s="41" t="s">
        <v>109</v>
      </c>
      <c r="B88" s="62">
        <v>2023</v>
      </c>
      <c r="C88" s="39" t="s">
        <v>644</v>
      </c>
      <c r="D88" s="63" t="s">
        <v>153</v>
      </c>
      <c r="E88" s="59" t="s">
        <v>1312</v>
      </c>
      <c r="F88" s="41" t="s">
        <v>2201</v>
      </c>
      <c r="G88" s="41" t="s">
        <v>2209</v>
      </c>
      <c r="H88" s="64" t="s">
        <v>14</v>
      </c>
      <c r="I88" s="43" t="s">
        <v>477</v>
      </c>
      <c r="J88" s="41" t="s">
        <v>207</v>
      </c>
      <c r="K88" s="43" t="s">
        <v>2203</v>
      </c>
      <c r="L88" s="64" t="s">
        <v>185</v>
      </c>
      <c r="M88" s="57" t="s">
        <v>462</v>
      </c>
      <c r="N88" s="64" t="s">
        <v>859</v>
      </c>
      <c r="O88" s="64" t="s">
        <v>2145</v>
      </c>
      <c r="P88" s="57" t="s">
        <v>2146</v>
      </c>
      <c r="Q88" s="55" t="s">
        <v>2168</v>
      </c>
      <c r="R88" s="57" t="s">
        <v>2148</v>
      </c>
      <c r="S88" s="64">
        <v>6</v>
      </c>
      <c r="T88" s="64" t="s">
        <v>405</v>
      </c>
      <c r="U88" s="639"/>
      <c r="V88" s="359">
        <v>5</v>
      </c>
      <c r="W88" s="360">
        <f t="shared" si="2"/>
        <v>83.333333333333329</v>
      </c>
      <c r="X88" s="361" t="str">
        <f t="shared" si="3"/>
        <v>X</v>
      </c>
      <c r="Y88" s="362" t="s">
        <v>2210</v>
      </c>
      <c r="Z88" s="21"/>
      <c r="AA88" s="21"/>
    </row>
    <row r="89" spans="1:27" ht="15.75" customHeight="1">
      <c r="A89" s="41" t="s">
        <v>109</v>
      </c>
      <c r="B89" s="62">
        <v>2023</v>
      </c>
      <c r="C89" s="39" t="s">
        <v>644</v>
      </c>
      <c r="D89" s="63" t="s">
        <v>153</v>
      </c>
      <c r="E89" s="59" t="s">
        <v>1312</v>
      </c>
      <c r="F89" s="41" t="s">
        <v>2201</v>
      </c>
      <c r="G89" s="41" t="s">
        <v>2209</v>
      </c>
      <c r="H89" s="64" t="s">
        <v>14</v>
      </c>
      <c r="I89" s="43" t="s">
        <v>477</v>
      </c>
      <c r="J89" s="41" t="s">
        <v>207</v>
      </c>
      <c r="K89" s="43" t="s">
        <v>2203</v>
      </c>
      <c r="L89" s="64" t="s">
        <v>185</v>
      </c>
      <c r="M89" s="57" t="s">
        <v>462</v>
      </c>
      <c r="N89" s="64" t="s">
        <v>859</v>
      </c>
      <c r="O89" s="64" t="s">
        <v>2145</v>
      </c>
      <c r="P89" s="57" t="s">
        <v>314</v>
      </c>
      <c r="Q89" s="55" t="s">
        <v>2168</v>
      </c>
      <c r="R89" s="57" t="s">
        <v>2148</v>
      </c>
      <c r="S89" s="64">
        <v>6</v>
      </c>
      <c r="T89" s="64" t="s">
        <v>405</v>
      </c>
      <c r="U89" s="639"/>
      <c r="V89" s="359">
        <v>5</v>
      </c>
      <c r="W89" s="360">
        <f t="shared" si="2"/>
        <v>83.333333333333329</v>
      </c>
      <c r="X89" s="361" t="str">
        <f t="shared" si="3"/>
        <v>X</v>
      </c>
      <c r="Y89" s="362" t="s">
        <v>2210</v>
      </c>
      <c r="Z89" s="21"/>
      <c r="AA89" s="21"/>
    </row>
    <row r="90" spans="1:27" ht="15.75" customHeight="1">
      <c r="A90" s="41" t="s">
        <v>109</v>
      </c>
      <c r="B90" s="62">
        <v>2023</v>
      </c>
      <c r="C90" s="39" t="s">
        <v>644</v>
      </c>
      <c r="D90" s="63" t="s">
        <v>153</v>
      </c>
      <c r="E90" s="59" t="s">
        <v>1312</v>
      </c>
      <c r="F90" s="41" t="s">
        <v>2201</v>
      </c>
      <c r="G90" s="41" t="s">
        <v>2209</v>
      </c>
      <c r="H90" s="64" t="s">
        <v>14</v>
      </c>
      <c r="I90" s="43" t="s">
        <v>477</v>
      </c>
      <c r="J90" s="41" t="s">
        <v>207</v>
      </c>
      <c r="K90" s="43" t="s">
        <v>2203</v>
      </c>
      <c r="L90" s="64" t="s">
        <v>185</v>
      </c>
      <c r="M90" s="57" t="s">
        <v>462</v>
      </c>
      <c r="N90" s="64" t="s">
        <v>859</v>
      </c>
      <c r="O90" s="64" t="s">
        <v>2145</v>
      </c>
      <c r="P90" s="57" t="s">
        <v>299</v>
      </c>
      <c r="Q90" s="55" t="s">
        <v>2168</v>
      </c>
      <c r="R90" s="57" t="s">
        <v>2148</v>
      </c>
      <c r="S90" s="64">
        <v>6</v>
      </c>
      <c r="T90" s="64" t="s">
        <v>405</v>
      </c>
      <c r="U90" s="639"/>
      <c r="V90" s="359">
        <v>5</v>
      </c>
      <c r="W90" s="360">
        <f t="shared" si="2"/>
        <v>83.333333333333329</v>
      </c>
      <c r="X90" s="361" t="str">
        <f t="shared" si="3"/>
        <v>X</v>
      </c>
      <c r="Y90" s="362" t="s">
        <v>2210</v>
      </c>
      <c r="Z90" s="21"/>
      <c r="AA90" s="21"/>
    </row>
    <row r="91" spans="1:27" ht="15.75" customHeight="1">
      <c r="A91" s="41" t="s">
        <v>109</v>
      </c>
      <c r="B91" s="62">
        <v>2023</v>
      </c>
      <c r="C91" s="39" t="s">
        <v>644</v>
      </c>
      <c r="D91" s="63" t="s">
        <v>153</v>
      </c>
      <c r="E91" s="59" t="s">
        <v>1312</v>
      </c>
      <c r="F91" s="41" t="s">
        <v>2201</v>
      </c>
      <c r="G91" s="41" t="s">
        <v>2209</v>
      </c>
      <c r="H91" s="64" t="s">
        <v>14</v>
      </c>
      <c r="I91" s="43" t="s">
        <v>477</v>
      </c>
      <c r="J91" s="41" t="s">
        <v>207</v>
      </c>
      <c r="K91" s="43" t="s">
        <v>2203</v>
      </c>
      <c r="L91" s="64" t="s">
        <v>185</v>
      </c>
      <c r="M91" s="57" t="s">
        <v>464</v>
      </c>
      <c r="N91" s="64" t="s">
        <v>859</v>
      </c>
      <c r="O91" s="64" t="s">
        <v>2145</v>
      </c>
      <c r="P91" s="57" t="s">
        <v>324</v>
      </c>
      <c r="Q91" s="55" t="s">
        <v>2168</v>
      </c>
      <c r="R91" s="57" t="s">
        <v>2148</v>
      </c>
      <c r="S91" s="64">
        <v>6</v>
      </c>
      <c r="T91" s="64" t="s">
        <v>405</v>
      </c>
      <c r="U91" s="639"/>
      <c r="V91" s="359">
        <v>0</v>
      </c>
      <c r="W91" s="360">
        <f t="shared" si="2"/>
        <v>0</v>
      </c>
      <c r="X91" s="361" t="str">
        <f t="shared" si="3"/>
        <v>X</v>
      </c>
      <c r="Y91" s="362" t="s">
        <v>2205</v>
      </c>
      <c r="Z91" s="21"/>
      <c r="AA91" s="21"/>
    </row>
    <row r="92" spans="1:27" ht="15.75" customHeight="1">
      <c r="A92" s="41" t="s">
        <v>109</v>
      </c>
      <c r="B92" s="62">
        <v>2023</v>
      </c>
      <c r="C92" s="39" t="s">
        <v>644</v>
      </c>
      <c r="D92" s="63" t="s">
        <v>153</v>
      </c>
      <c r="E92" s="59" t="s">
        <v>1312</v>
      </c>
      <c r="F92" s="41" t="s">
        <v>2201</v>
      </c>
      <c r="G92" s="41" t="s">
        <v>2209</v>
      </c>
      <c r="H92" s="64" t="s">
        <v>14</v>
      </c>
      <c r="I92" s="43" t="s">
        <v>477</v>
      </c>
      <c r="J92" s="41" t="s">
        <v>207</v>
      </c>
      <c r="K92" s="43" t="s">
        <v>2203</v>
      </c>
      <c r="L92" s="64" t="s">
        <v>185</v>
      </c>
      <c r="M92" s="57" t="s">
        <v>464</v>
      </c>
      <c r="N92" s="64" t="s">
        <v>859</v>
      </c>
      <c r="O92" s="64" t="s">
        <v>2145</v>
      </c>
      <c r="P92" s="57" t="s">
        <v>314</v>
      </c>
      <c r="Q92" s="55" t="s">
        <v>2168</v>
      </c>
      <c r="R92" s="57" t="s">
        <v>2148</v>
      </c>
      <c r="S92" s="64">
        <v>6</v>
      </c>
      <c r="T92" s="64" t="s">
        <v>405</v>
      </c>
      <c r="U92" s="639"/>
      <c r="V92" s="359">
        <v>0</v>
      </c>
      <c r="W92" s="360">
        <f t="shared" si="2"/>
        <v>0</v>
      </c>
      <c r="X92" s="361" t="str">
        <f t="shared" si="3"/>
        <v>X</v>
      </c>
      <c r="Y92" s="362" t="s">
        <v>2205</v>
      </c>
      <c r="Z92" s="21"/>
      <c r="AA92" s="21"/>
    </row>
    <row r="93" spans="1:27" ht="15.75" customHeight="1">
      <c r="A93" s="41" t="s">
        <v>109</v>
      </c>
      <c r="B93" s="62">
        <v>2023</v>
      </c>
      <c r="C93" s="39" t="s">
        <v>644</v>
      </c>
      <c r="D93" s="63" t="s">
        <v>153</v>
      </c>
      <c r="E93" s="59" t="s">
        <v>1312</v>
      </c>
      <c r="F93" s="41" t="s">
        <v>2201</v>
      </c>
      <c r="G93" s="41" t="s">
        <v>2209</v>
      </c>
      <c r="H93" s="64" t="s">
        <v>14</v>
      </c>
      <c r="I93" s="43" t="s">
        <v>477</v>
      </c>
      <c r="J93" s="41" t="s">
        <v>207</v>
      </c>
      <c r="K93" s="43" t="s">
        <v>2203</v>
      </c>
      <c r="L93" s="64" t="s">
        <v>185</v>
      </c>
      <c r="M93" s="57" t="s">
        <v>464</v>
      </c>
      <c r="N93" s="64" t="s">
        <v>859</v>
      </c>
      <c r="O93" s="64" t="s">
        <v>2145</v>
      </c>
      <c r="P93" s="57" t="s">
        <v>299</v>
      </c>
      <c r="Q93" s="55" t="s">
        <v>2168</v>
      </c>
      <c r="R93" s="57" t="s">
        <v>2148</v>
      </c>
      <c r="S93" s="64">
        <v>6</v>
      </c>
      <c r="T93" s="64" t="s">
        <v>405</v>
      </c>
      <c r="U93" s="639"/>
      <c r="V93" s="359">
        <v>0</v>
      </c>
      <c r="W93" s="360">
        <f t="shared" si="2"/>
        <v>0</v>
      </c>
      <c r="X93" s="361" t="str">
        <f t="shared" si="3"/>
        <v>X</v>
      </c>
      <c r="Y93" s="362" t="s">
        <v>2205</v>
      </c>
      <c r="Z93" s="21"/>
      <c r="AA93" s="21"/>
    </row>
    <row r="94" spans="1:27" ht="15.75" customHeight="1">
      <c r="A94" s="41" t="s">
        <v>109</v>
      </c>
      <c r="B94" s="62">
        <v>2023</v>
      </c>
      <c r="C94" s="39" t="s">
        <v>641</v>
      </c>
      <c r="D94" s="63" t="s">
        <v>149</v>
      </c>
      <c r="E94" s="59" t="s">
        <v>1312</v>
      </c>
      <c r="F94" s="41" t="s">
        <v>2201</v>
      </c>
      <c r="G94" s="41" t="s">
        <v>2211</v>
      </c>
      <c r="H94" s="64" t="s">
        <v>14</v>
      </c>
      <c r="I94" s="43" t="s">
        <v>477</v>
      </c>
      <c r="J94" s="41" t="s">
        <v>207</v>
      </c>
      <c r="K94" s="43" t="s">
        <v>2203</v>
      </c>
      <c r="L94" s="64" t="s">
        <v>185</v>
      </c>
      <c r="M94" s="57" t="s">
        <v>462</v>
      </c>
      <c r="N94" s="64" t="s">
        <v>859</v>
      </c>
      <c r="O94" s="64" t="s">
        <v>2145</v>
      </c>
      <c r="P94" s="57" t="s">
        <v>2146</v>
      </c>
      <c r="Q94" s="55" t="s">
        <v>2168</v>
      </c>
      <c r="R94" s="57" t="s">
        <v>2148</v>
      </c>
      <c r="S94" s="64">
        <v>12</v>
      </c>
      <c r="T94" s="64" t="s">
        <v>405</v>
      </c>
      <c r="U94" s="639"/>
      <c r="V94" s="359">
        <v>8</v>
      </c>
      <c r="W94" s="360">
        <f t="shared" si="2"/>
        <v>66.666666666666671</v>
      </c>
      <c r="X94" s="361" t="str">
        <f t="shared" si="3"/>
        <v>X</v>
      </c>
      <c r="Y94" s="362" t="s">
        <v>2212</v>
      </c>
      <c r="Z94" s="21"/>
      <c r="AA94" s="21"/>
    </row>
    <row r="95" spans="1:27" ht="15.75" customHeight="1">
      <c r="A95" s="41" t="s">
        <v>109</v>
      </c>
      <c r="B95" s="62">
        <v>2023</v>
      </c>
      <c r="C95" s="39" t="s">
        <v>641</v>
      </c>
      <c r="D95" s="63" t="s">
        <v>149</v>
      </c>
      <c r="E95" s="59" t="s">
        <v>1312</v>
      </c>
      <c r="F95" s="41" t="s">
        <v>2201</v>
      </c>
      <c r="G95" s="41" t="s">
        <v>2211</v>
      </c>
      <c r="H95" s="64" t="s">
        <v>14</v>
      </c>
      <c r="I95" s="43" t="s">
        <v>477</v>
      </c>
      <c r="J95" s="41" t="s">
        <v>207</v>
      </c>
      <c r="K95" s="43" t="s">
        <v>2203</v>
      </c>
      <c r="L95" s="64" t="s">
        <v>185</v>
      </c>
      <c r="M95" s="57" t="s">
        <v>462</v>
      </c>
      <c r="N95" s="64" t="s">
        <v>859</v>
      </c>
      <c r="O95" s="64" t="s">
        <v>2145</v>
      </c>
      <c r="P95" s="57" t="s">
        <v>314</v>
      </c>
      <c r="Q95" s="55" t="s">
        <v>2168</v>
      </c>
      <c r="R95" s="57" t="s">
        <v>2148</v>
      </c>
      <c r="S95" s="64">
        <v>12</v>
      </c>
      <c r="T95" s="64" t="s">
        <v>405</v>
      </c>
      <c r="U95" s="639"/>
      <c r="V95" s="359">
        <v>8</v>
      </c>
      <c r="W95" s="360">
        <f t="shared" si="2"/>
        <v>66.666666666666671</v>
      </c>
      <c r="X95" s="361" t="str">
        <f t="shared" si="3"/>
        <v>X</v>
      </c>
      <c r="Y95" s="362" t="s">
        <v>2212</v>
      </c>
      <c r="Z95" s="21"/>
      <c r="AA95" s="21"/>
    </row>
    <row r="96" spans="1:27" ht="15.75" customHeight="1">
      <c r="A96" s="41" t="s">
        <v>109</v>
      </c>
      <c r="B96" s="62">
        <v>2023</v>
      </c>
      <c r="C96" s="39" t="s">
        <v>641</v>
      </c>
      <c r="D96" s="63" t="s">
        <v>149</v>
      </c>
      <c r="E96" s="59" t="s">
        <v>1312</v>
      </c>
      <c r="F96" s="41" t="s">
        <v>2201</v>
      </c>
      <c r="G96" s="41" t="s">
        <v>2211</v>
      </c>
      <c r="H96" s="64" t="s">
        <v>14</v>
      </c>
      <c r="I96" s="43" t="s">
        <v>477</v>
      </c>
      <c r="J96" s="41" t="s">
        <v>207</v>
      </c>
      <c r="K96" s="43" t="s">
        <v>2203</v>
      </c>
      <c r="L96" s="64" t="s">
        <v>185</v>
      </c>
      <c r="M96" s="57" t="s">
        <v>462</v>
      </c>
      <c r="N96" s="64" t="s">
        <v>859</v>
      </c>
      <c r="O96" s="64" t="s">
        <v>2145</v>
      </c>
      <c r="P96" s="57" t="s">
        <v>299</v>
      </c>
      <c r="Q96" s="55" t="s">
        <v>2168</v>
      </c>
      <c r="R96" s="57" t="s">
        <v>2148</v>
      </c>
      <c r="S96" s="64">
        <v>12</v>
      </c>
      <c r="T96" s="64" t="s">
        <v>405</v>
      </c>
      <c r="U96" s="639"/>
      <c r="V96" s="359">
        <v>8</v>
      </c>
      <c r="W96" s="360">
        <f t="shared" si="2"/>
        <v>66.666666666666671</v>
      </c>
      <c r="X96" s="361" t="str">
        <f t="shared" si="3"/>
        <v>X</v>
      </c>
      <c r="Y96" s="362" t="s">
        <v>2212</v>
      </c>
      <c r="Z96" s="21"/>
      <c r="AA96" s="21"/>
    </row>
    <row r="97" spans="1:27" ht="15.75" customHeight="1">
      <c r="A97" s="41" t="s">
        <v>109</v>
      </c>
      <c r="B97" s="62">
        <v>2023</v>
      </c>
      <c r="C97" s="39" t="s">
        <v>641</v>
      </c>
      <c r="D97" s="63" t="s">
        <v>149</v>
      </c>
      <c r="E97" s="59" t="s">
        <v>1312</v>
      </c>
      <c r="F97" s="41" t="s">
        <v>2201</v>
      </c>
      <c r="G97" s="41" t="s">
        <v>2211</v>
      </c>
      <c r="H97" s="64" t="s">
        <v>14</v>
      </c>
      <c r="I97" s="43" t="s">
        <v>477</v>
      </c>
      <c r="J97" s="41" t="s">
        <v>207</v>
      </c>
      <c r="K97" s="43" t="s">
        <v>2203</v>
      </c>
      <c r="L97" s="64" t="s">
        <v>185</v>
      </c>
      <c r="M97" s="57" t="s">
        <v>464</v>
      </c>
      <c r="N97" s="64" t="s">
        <v>859</v>
      </c>
      <c r="O97" s="64" t="s">
        <v>2145</v>
      </c>
      <c r="P97" s="57" t="s">
        <v>324</v>
      </c>
      <c r="Q97" s="55" t="s">
        <v>2168</v>
      </c>
      <c r="R97" s="57" t="s">
        <v>2148</v>
      </c>
      <c r="S97" s="64">
        <v>12</v>
      </c>
      <c r="T97" s="64" t="s">
        <v>405</v>
      </c>
      <c r="U97" s="639"/>
      <c r="V97" s="359">
        <v>0</v>
      </c>
      <c r="W97" s="360">
        <f t="shared" si="2"/>
        <v>0</v>
      </c>
      <c r="X97" s="361" t="str">
        <f t="shared" si="3"/>
        <v>X</v>
      </c>
      <c r="Y97" s="362" t="s">
        <v>2205</v>
      </c>
      <c r="Z97" s="21"/>
      <c r="AA97" s="21"/>
    </row>
    <row r="98" spans="1:27" ht="15.75" customHeight="1">
      <c r="A98" s="41" t="s">
        <v>109</v>
      </c>
      <c r="B98" s="62">
        <v>2023</v>
      </c>
      <c r="C98" s="39" t="s">
        <v>641</v>
      </c>
      <c r="D98" s="63" t="s">
        <v>149</v>
      </c>
      <c r="E98" s="59" t="s">
        <v>1312</v>
      </c>
      <c r="F98" s="41" t="s">
        <v>2201</v>
      </c>
      <c r="G98" s="41" t="s">
        <v>2211</v>
      </c>
      <c r="H98" s="64" t="s">
        <v>14</v>
      </c>
      <c r="I98" s="43" t="s">
        <v>477</v>
      </c>
      <c r="J98" s="41" t="s">
        <v>207</v>
      </c>
      <c r="K98" s="43" t="s">
        <v>2203</v>
      </c>
      <c r="L98" s="64" t="s">
        <v>185</v>
      </c>
      <c r="M98" s="57" t="s">
        <v>464</v>
      </c>
      <c r="N98" s="64" t="s">
        <v>859</v>
      </c>
      <c r="O98" s="64" t="s">
        <v>2145</v>
      </c>
      <c r="P98" s="57" t="s">
        <v>314</v>
      </c>
      <c r="Q98" s="55" t="s">
        <v>2168</v>
      </c>
      <c r="R98" s="57" t="s">
        <v>2148</v>
      </c>
      <c r="S98" s="64">
        <v>12</v>
      </c>
      <c r="T98" s="64" t="s">
        <v>405</v>
      </c>
      <c r="U98" s="639"/>
      <c r="V98" s="359">
        <v>0</v>
      </c>
      <c r="W98" s="360">
        <f t="shared" si="2"/>
        <v>0</v>
      </c>
      <c r="X98" s="361" t="str">
        <f t="shared" si="3"/>
        <v>X</v>
      </c>
      <c r="Y98" s="362" t="s">
        <v>2205</v>
      </c>
      <c r="Z98" s="21"/>
      <c r="AA98" s="21"/>
    </row>
    <row r="99" spans="1:27" ht="15.75" customHeight="1">
      <c r="A99" s="41" t="s">
        <v>109</v>
      </c>
      <c r="B99" s="62">
        <v>2023</v>
      </c>
      <c r="C99" s="39" t="s">
        <v>641</v>
      </c>
      <c r="D99" s="63" t="s">
        <v>149</v>
      </c>
      <c r="E99" s="59" t="s">
        <v>1312</v>
      </c>
      <c r="F99" s="41" t="s">
        <v>2201</v>
      </c>
      <c r="G99" s="41" t="s">
        <v>2211</v>
      </c>
      <c r="H99" s="64" t="s">
        <v>14</v>
      </c>
      <c r="I99" s="43" t="s">
        <v>477</v>
      </c>
      <c r="J99" s="41" t="s">
        <v>207</v>
      </c>
      <c r="K99" s="43" t="s">
        <v>2203</v>
      </c>
      <c r="L99" s="64" t="s">
        <v>185</v>
      </c>
      <c r="M99" s="57" t="s">
        <v>464</v>
      </c>
      <c r="N99" s="64" t="s">
        <v>859</v>
      </c>
      <c r="O99" s="64" t="s">
        <v>2145</v>
      </c>
      <c r="P99" s="57" t="s">
        <v>299</v>
      </c>
      <c r="Q99" s="55" t="s">
        <v>2168</v>
      </c>
      <c r="R99" s="57" t="s">
        <v>2148</v>
      </c>
      <c r="S99" s="64">
        <v>12</v>
      </c>
      <c r="T99" s="64" t="s">
        <v>405</v>
      </c>
      <c r="U99" s="639"/>
      <c r="V99" s="359">
        <v>0</v>
      </c>
      <c r="W99" s="360">
        <f t="shared" si="2"/>
        <v>0</v>
      </c>
      <c r="X99" s="361" t="str">
        <f t="shared" si="3"/>
        <v>X</v>
      </c>
      <c r="Y99" s="362" t="s">
        <v>2205</v>
      </c>
      <c r="Z99" s="21"/>
      <c r="AA99" s="21"/>
    </row>
    <row r="100" spans="1:27" ht="15.75" customHeight="1">
      <c r="A100" s="41" t="s">
        <v>109</v>
      </c>
      <c r="B100" s="62">
        <v>2023</v>
      </c>
      <c r="C100" s="39" t="s">
        <v>641</v>
      </c>
      <c r="D100" s="63" t="s">
        <v>149</v>
      </c>
      <c r="E100" s="59" t="s">
        <v>1312</v>
      </c>
      <c r="F100" s="41" t="s">
        <v>2201</v>
      </c>
      <c r="G100" s="41" t="s">
        <v>2213</v>
      </c>
      <c r="H100" s="64" t="s">
        <v>14</v>
      </c>
      <c r="I100" s="43" t="s">
        <v>477</v>
      </c>
      <c r="J100" s="41" t="s">
        <v>207</v>
      </c>
      <c r="K100" s="43" t="s">
        <v>2203</v>
      </c>
      <c r="L100" s="64" t="s">
        <v>185</v>
      </c>
      <c r="M100" s="57" t="s">
        <v>462</v>
      </c>
      <c r="N100" s="64" t="s">
        <v>859</v>
      </c>
      <c r="O100" s="64" t="s">
        <v>2145</v>
      </c>
      <c r="P100" s="57" t="s">
        <v>2146</v>
      </c>
      <c r="Q100" s="55" t="s">
        <v>2168</v>
      </c>
      <c r="R100" s="57" t="s">
        <v>2148</v>
      </c>
      <c r="S100" s="64">
        <v>7</v>
      </c>
      <c r="T100" s="64" t="s">
        <v>405</v>
      </c>
      <c r="U100" s="639"/>
      <c r="V100" s="359">
        <v>6</v>
      </c>
      <c r="W100" s="360">
        <f t="shared" si="2"/>
        <v>85.714285714285708</v>
      </c>
      <c r="X100" s="361" t="str">
        <f t="shared" si="3"/>
        <v>X</v>
      </c>
      <c r="Y100" s="362" t="s">
        <v>2210</v>
      </c>
      <c r="Z100" s="21"/>
      <c r="AA100" s="21"/>
    </row>
    <row r="101" spans="1:27" ht="15.75" customHeight="1">
      <c r="A101" s="41" t="s">
        <v>109</v>
      </c>
      <c r="B101" s="62">
        <v>2023</v>
      </c>
      <c r="C101" s="39" t="s">
        <v>641</v>
      </c>
      <c r="D101" s="63" t="s">
        <v>149</v>
      </c>
      <c r="E101" s="59" t="s">
        <v>1312</v>
      </c>
      <c r="F101" s="41" t="s">
        <v>2201</v>
      </c>
      <c r="G101" s="41" t="s">
        <v>2213</v>
      </c>
      <c r="H101" s="64" t="s">
        <v>14</v>
      </c>
      <c r="I101" s="43" t="s">
        <v>477</v>
      </c>
      <c r="J101" s="41" t="s">
        <v>207</v>
      </c>
      <c r="K101" s="43" t="s">
        <v>2203</v>
      </c>
      <c r="L101" s="64" t="s">
        <v>185</v>
      </c>
      <c r="M101" s="57" t="s">
        <v>462</v>
      </c>
      <c r="N101" s="64" t="s">
        <v>859</v>
      </c>
      <c r="O101" s="64" t="s">
        <v>2145</v>
      </c>
      <c r="P101" s="57" t="s">
        <v>314</v>
      </c>
      <c r="Q101" s="55" t="s">
        <v>2168</v>
      </c>
      <c r="R101" s="57" t="s">
        <v>2148</v>
      </c>
      <c r="S101" s="64">
        <v>7</v>
      </c>
      <c r="T101" s="64" t="s">
        <v>405</v>
      </c>
      <c r="U101" s="639"/>
      <c r="V101" s="359">
        <v>6</v>
      </c>
      <c r="W101" s="360">
        <f t="shared" si="2"/>
        <v>85.714285714285708</v>
      </c>
      <c r="X101" s="361" t="str">
        <f t="shared" si="3"/>
        <v>X</v>
      </c>
      <c r="Y101" s="362" t="s">
        <v>2210</v>
      </c>
      <c r="Z101" s="21"/>
      <c r="AA101" s="21"/>
    </row>
    <row r="102" spans="1:27" ht="15.75" customHeight="1">
      <c r="A102" s="41" t="s">
        <v>109</v>
      </c>
      <c r="B102" s="62">
        <v>2023</v>
      </c>
      <c r="C102" s="39" t="s">
        <v>641</v>
      </c>
      <c r="D102" s="63" t="s">
        <v>149</v>
      </c>
      <c r="E102" s="59" t="s">
        <v>1312</v>
      </c>
      <c r="F102" s="41" t="s">
        <v>2201</v>
      </c>
      <c r="G102" s="41" t="s">
        <v>2213</v>
      </c>
      <c r="H102" s="64" t="s">
        <v>14</v>
      </c>
      <c r="I102" s="43" t="s">
        <v>477</v>
      </c>
      <c r="J102" s="41" t="s">
        <v>207</v>
      </c>
      <c r="K102" s="43" t="s">
        <v>2203</v>
      </c>
      <c r="L102" s="64" t="s">
        <v>185</v>
      </c>
      <c r="M102" s="57" t="s">
        <v>462</v>
      </c>
      <c r="N102" s="64" t="s">
        <v>859</v>
      </c>
      <c r="O102" s="64" t="s">
        <v>2145</v>
      </c>
      <c r="P102" s="57" t="s">
        <v>299</v>
      </c>
      <c r="Q102" s="55" t="s">
        <v>2168</v>
      </c>
      <c r="R102" s="57" t="s">
        <v>2148</v>
      </c>
      <c r="S102" s="64">
        <v>7</v>
      </c>
      <c r="T102" s="64" t="s">
        <v>405</v>
      </c>
      <c r="U102" s="639"/>
      <c r="V102" s="359">
        <v>6</v>
      </c>
      <c r="W102" s="360">
        <f t="shared" si="2"/>
        <v>85.714285714285708</v>
      </c>
      <c r="X102" s="361" t="str">
        <f t="shared" si="3"/>
        <v>X</v>
      </c>
      <c r="Y102" s="362" t="s">
        <v>2210</v>
      </c>
      <c r="Z102" s="21"/>
      <c r="AA102" s="21"/>
    </row>
    <row r="103" spans="1:27" ht="15.75" customHeight="1">
      <c r="A103" s="41" t="s">
        <v>109</v>
      </c>
      <c r="B103" s="62">
        <v>2023</v>
      </c>
      <c r="C103" s="39" t="s">
        <v>641</v>
      </c>
      <c r="D103" s="63" t="s">
        <v>149</v>
      </c>
      <c r="E103" s="59" t="s">
        <v>1312</v>
      </c>
      <c r="F103" s="41" t="s">
        <v>2201</v>
      </c>
      <c r="G103" s="41" t="s">
        <v>2213</v>
      </c>
      <c r="H103" s="64" t="s">
        <v>14</v>
      </c>
      <c r="I103" s="43" t="s">
        <v>477</v>
      </c>
      <c r="J103" s="41" t="s">
        <v>207</v>
      </c>
      <c r="K103" s="43" t="s">
        <v>2203</v>
      </c>
      <c r="L103" s="64" t="s">
        <v>185</v>
      </c>
      <c r="M103" s="57" t="s">
        <v>464</v>
      </c>
      <c r="N103" s="64" t="s">
        <v>859</v>
      </c>
      <c r="O103" s="64" t="s">
        <v>2145</v>
      </c>
      <c r="P103" s="57" t="s">
        <v>324</v>
      </c>
      <c r="Q103" s="55" t="s">
        <v>2168</v>
      </c>
      <c r="R103" s="57" t="s">
        <v>2148</v>
      </c>
      <c r="S103" s="64">
        <v>7</v>
      </c>
      <c r="T103" s="64" t="s">
        <v>405</v>
      </c>
      <c r="U103" s="639"/>
      <c r="V103" s="359">
        <v>6</v>
      </c>
      <c r="W103" s="360">
        <f t="shared" si="2"/>
        <v>85.714285714285708</v>
      </c>
      <c r="X103" s="361" t="str">
        <f t="shared" si="3"/>
        <v>X</v>
      </c>
      <c r="Y103" s="362" t="s">
        <v>2205</v>
      </c>
      <c r="Z103" s="21"/>
      <c r="AA103" s="21"/>
    </row>
    <row r="104" spans="1:27" ht="15.75" customHeight="1">
      <c r="A104" s="41" t="s">
        <v>109</v>
      </c>
      <c r="B104" s="62">
        <v>2023</v>
      </c>
      <c r="C104" s="39" t="s">
        <v>641</v>
      </c>
      <c r="D104" s="63" t="s">
        <v>149</v>
      </c>
      <c r="E104" s="59" t="s">
        <v>1312</v>
      </c>
      <c r="F104" s="41" t="s">
        <v>2201</v>
      </c>
      <c r="G104" s="41" t="s">
        <v>2213</v>
      </c>
      <c r="H104" s="64" t="s">
        <v>14</v>
      </c>
      <c r="I104" s="43" t="s">
        <v>477</v>
      </c>
      <c r="J104" s="41" t="s">
        <v>207</v>
      </c>
      <c r="K104" s="43" t="s">
        <v>2203</v>
      </c>
      <c r="L104" s="64" t="s">
        <v>185</v>
      </c>
      <c r="M104" s="57" t="s">
        <v>464</v>
      </c>
      <c r="N104" s="64" t="s">
        <v>859</v>
      </c>
      <c r="O104" s="64" t="s">
        <v>2145</v>
      </c>
      <c r="P104" s="57" t="s">
        <v>314</v>
      </c>
      <c r="Q104" s="55" t="s">
        <v>2168</v>
      </c>
      <c r="R104" s="57" t="s">
        <v>2148</v>
      </c>
      <c r="S104" s="64">
        <v>7</v>
      </c>
      <c r="T104" s="64" t="s">
        <v>405</v>
      </c>
      <c r="U104" s="639"/>
      <c r="V104" s="359">
        <v>6</v>
      </c>
      <c r="W104" s="360">
        <f t="shared" si="2"/>
        <v>85.714285714285708</v>
      </c>
      <c r="X104" s="361" t="str">
        <f t="shared" si="3"/>
        <v>X</v>
      </c>
      <c r="Y104" s="362" t="s">
        <v>2205</v>
      </c>
      <c r="Z104" s="21"/>
      <c r="AA104" s="21"/>
    </row>
    <row r="105" spans="1:27" ht="15.75" customHeight="1">
      <c r="A105" s="41" t="s">
        <v>109</v>
      </c>
      <c r="B105" s="62">
        <v>2023</v>
      </c>
      <c r="C105" s="39" t="s">
        <v>641</v>
      </c>
      <c r="D105" s="63" t="s">
        <v>149</v>
      </c>
      <c r="E105" s="59" t="s">
        <v>1312</v>
      </c>
      <c r="F105" s="41" t="s">
        <v>2201</v>
      </c>
      <c r="G105" s="41" t="s">
        <v>2213</v>
      </c>
      <c r="H105" s="64" t="s">
        <v>14</v>
      </c>
      <c r="I105" s="43" t="s">
        <v>477</v>
      </c>
      <c r="J105" s="41" t="s">
        <v>207</v>
      </c>
      <c r="K105" s="43" t="s">
        <v>2203</v>
      </c>
      <c r="L105" s="64" t="s">
        <v>185</v>
      </c>
      <c r="M105" s="57" t="s">
        <v>464</v>
      </c>
      <c r="N105" s="64" t="s">
        <v>859</v>
      </c>
      <c r="O105" s="64" t="s">
        <v>2145</v>
      </c>
      <c r="P105" s="57" t="s">
        <v>299</v>
      </c>
      <c r="Q105" s="55" t="s">
        <v>2168</v>
      </c>
      <c r="R105" s="57" t="s">
        <v>2148</v>
      </c>
      <c r="S105" s="64">
        <v>7</v>
      </c>
      <c r="T105" s="64" t="s">
        <v>405</v>
      </c>
      <c r="U105" s="639"/>
      <c r="V105" s="359">
        <v>6</v>
      </c>
      <c r="W105" s="360">
        <f t="shared" si="2"/>
        <v>85.714285714285708</v>
      </c>
      <c r="X105" s="361" t="str">
        <f t="shared" si="3"/>
        <v>X</v>
      </c>
      <c r="Y105" s="362" t="s">
        <v>2205</v>
      </c>
      <c r="Z105" s="21"/>
      <c r="AA105" s="21"/>
    </row>
    <row r="106" spans="1:27" ht="15.75" customHeight="1">
      <c r="A106" s="41" t="s">
        <v>109</v>
      </c>
      <c r="B106" s="67">
        <v>2023</v>
      </c>
      <c r="C106" s="39" t="s">
        <v>644</v>
      </c>
      <c r="D106" s="63" t="s">
        <v>153</v>
      </c>
      <c r="E106" s="59" t="s">
        <v>1312</v>
      </c>
      <c r="F106" s="41" t="s">
        <v>2214</v>
      </c>
      <c r="G106" s="41" t="s">
        <v>2215</v>
      </c>
      <c r="H106" s="45" t="s">
        <v>14</v>
      </c>
      <c r="I106" s="43" t="s">
        <v>477</v>
      </c>
      <c r="J106" s="43" t="s">
        <v>207</v>
      </c>
      <c r="K106" s="43" t="s">
        <v>2216</v>
      </c>
      <c r="L106" s="64" t="s">
        <v>185</v>
      </c>
      <c r="M106" s="41" t="s">
        <v>460</v>
      </c>
      <c r="N106" s="64" t="s">
        <v>859</v>
      </c>
      <c r="O106" s="45" t="s">
        <v>2145</v>
      </c>
      <c r="P106" s="43" t="s">
        <v>312</v>
      </c>
      <c r="Q106" s="43" t="s">
        <v>2217</v>
      </c>
      <c r="R106" s="43" t="s">
        <v>2218</v>
      </c>
      <c r="S106" s="45">
        <v>6</v>
      </c>
      <c r="T106" s="64" t="s">
        <v>405</v>
      </c>
      <c r="U106" s="638" t="s">
        <v>2219</v>
      </c>
      <c r="V106" s="357">
        <v>6</v>
      </c>
      <c r="W106" s="355">
        <f t="shared" ref="W106:W169" si="4">(100*V106/S106)</f>
        <v>100</v>
      </c>
      <c r="X106" s="236" t="str">
        <f t="shared" si="3"/>
        <v/>
      </c>
      <c r="Y106" s="358"/>
      <c r="Z106" s="21"/>
      <c r="AA106" s="21"/>
    </row>
    <row r="107" spans="1:27" ht="15.75" customHeight="1">
      <c r="A107" s="41" t="s">
        <v>109</v>
      </c>
      <c r="B107" s="67">
        <v>2023</v>
      </c>
      <c r="C107" s="39" t="s">
        <v>644</v>
      </c>
      <c r="D107" s="63" t="s">
        <v>153</v>
      </c>
      <c r="E107" s="59" t="s">
        <v>1312</v>
      </c>
      <c r="F107" s="41" t="s">
        <v>2214</v>
      </c>
      <c r="G107" s="41" t="s">
        <v>2215</v>
      </c>
      <c r="H107" s="45" t="s">
        <v>14</v>
      </c>
      <c r="I107" s="43" t="s">
        <v>477</v>
      </c>
      <c r="J107" s="43" t="s">
        <v>207</v>
      </c>
      <c r="K107" s="43" t="s">
        <v>2216</v>
      </c>
      <c r="L107" s="64" t="s">
        <v>185</v>
      </c>
      <c r="M107" s="41" t="s">
        <v>460</v>
      </c>
      <c r="N107" s="64" t="s">
        <v>859</v>
      </c>
      <c r="O107" s="45" t="s">
        <v>2145</v>
      </c>
      <c r="P107" s="57" t="s">
        <v>314</v>
      </c>
      <c r="Q107" s="43" t="s">
        <v>2217</v>
      </c>
      <c r="R107" s="43" t="s">
        <v>2218</v>
      </c>
      <c r="S107" s="45">
        <v>6</v>
      </c>
      <c r="T107" s="64" t="s">
        <v>405</v>
      </c>
      <c r="U107" s="638" t="s">
        <v>2219</v>
      </c>
      <c r="V107" s="357">
        <v>6</v>
      </c>
      <c r="W107" s="355">
        <f t="shared" si="4"/>
        <v>100</v>
      </c>
      <c r="X107" s="236" t="str">
        <f t="shared" si="3"/>
        <v/>
      </c>
      <c r="Y107" s="358"/>
      <c r="Z107" s="21"/>
      <c r="AA107" s="21"/>
    </row>
    <row r="108" spans="1:27" ht="15.75" customHeight="1">
      <c r="A108" s="41" t="s">
        <v>109</v>
      </c>
      <c r="B108" s="67">
        <v>2023</v>
      </c>
      <c r="C108" s="39" t="s">
        <v>644</v>
      </c>
      <c r="D108" s="63" t="s">
        <v>153</v>
      </c>
      <c r="E108" s="59" t="s">
        <v>1312</v>
      </c>
      <c r="F108" s="41" t="s">
        <v>2214</v>
      </c>
      <c r="G108" s="41" t="s">
        <v>2215</v>
      </c>
      <c r="H108" s="45" t="s">
        <v>14</v>
      </c>
      <c r="I108" s="43" t="s">
        <v>477</v>
      </c>
      <c r="J108" s="43" t="s">
        <v>207</v>
      </c>
      <c r="K108" s="43" t="s">
        <v>2216</v>
      </c>
      <c r="L108" s="64" t="s">
        <v>185</v>
      </c>
      <c r="M108" s="41" t="s">
        <v>460</v>
      </c>
      <c r="N108" s="64" t="s">
        <v>859</v>
      </c>
      <c r="O108" s="45" t="s">
        <v>2145</v>
      </c>
      <c r="P108" s="43" t="s">
        <v>299</v>
      </c>
      <c r="Q108" s="43" t="s">
        <v>2217</v>
      </c>
      <c r="R108" s="43" t="s">
        <v>2218</v>
      </c>
      <c r="S108" s="45">
        <v>6</v>
      </c>
      <c r="T108" s="64" t="s">
        <v>405</v>
      </c>
      <c r="U108" s="638" t="s">
        <v>2219</v>
      </c>
      <c r="V108" s="357">
        <v>6</v>
      </c>
      <c r="W108" s="355">
        <f t="shared" si="4"/>
        <v>100</v>
      </c>
      <c r="X108" s="236" t="str">
        <f t="shared" si="3"/>
        <v/>
      </c>
      <c r="Y108" s="358"/>
      <c r="Z108" s="21"/>
      <c r="AA108" s="21"/>
    </row>
    <row r="109" spans="1:27" ht="15.75" customHeight="1">
      <c r="A109" s="41" t="s">
        <v>109</v>
      </c>
      <c r="B109" s="67">
        <v>2023</v>
      </c>
      <c r="C109" s="39" t="s">
        <v>644</v>
      </c>
      <c r="D109" s="63" t="s">
        <v>153</v>
      </c>
      <c r="E109" s="59" t="s">
        <v>1312</v>
      </c>
      <c r="F109" s="41" t="s">
        <v>2214</v>
      </c>
      <c r="G109" s="41" t="s">
        <v>2220</v>
      </c>
      <c r="H109" s="45" t="s">
        <v>14</v>
      </c>
      <c r="I109" s="43" t="s">
        <v>477</v>
      </c>
      <c r="J109" s="43" t="s">
        <v>201</v>
      </c>
      <c r="K109" s="43" t="s">
        <v>2221</v>
      </c>
      <c r="L109" s="64" t="s">
        <v>185</v>
      </c>
      <c r="M109" s="41" t="s">
        <v>460</v>
      </c>
      <c r="N109" s="64" t="s">
        <v>859</v>
      </c>
      <c r="O109" s="45" t="s">
        <v>2153</v>
      </c>
      <c r="P109" s="43" t="s">
        <v>312</v>
      </c>
      <c r="Q109" s="43" t="s">
        <v>2217</v>
      </c>
      <c r="R109" s="43" t="s">
        <v>2218</v>
      </c>
      <c r="S109" s="45">
        <v>1</v>
      </c>
      <c r="T109" s="64" t="s">
        <v>405</v>
      </c>
      <c r="U109" s="638" t="s">
        <v>2222</v>
      </c>
      <c r="V109" s="357">
        <v>1</v>
      </c>
      <c r="W109" s="355">
        <f t="shared" si="4"/>
        <v>100</v>
      </c>
      <c r="X109" s="236" t="str">
        <f t="shared" si="3"/>
        <v/>
      </c>
      <c r="Y109" s="358"/>
      <c r="Z109" s="21"/>
      <c r="AA109" s="21"/>
    </row>
    <row r="110" spans="1:27" ht="15.75" customHeight="1">
      <c r="A110" s="41" t="s">
        <v>109</v>
      </c>
      <c r="B110" s="67">
        <v>2023</v>
      </c>
      <c r="C110" s="39" t="s">
        <v>644</v>
      </c>
      <c r="D110" s="63" t="s">
        <v>153</v>
      </c>
      <c r="E110" s="59" t="s">
        <v>1312</v>
      </c>
      <c r="F110" s="41" t="s">
        <v>2214</v>
      </c>
      <c r="G110" s="41" t="s">
        <v>2223</v>
      </c>
      <c r="H110" s="45" t="s">
        <v>14</v>
      </c>
      <c r="I110" s="43" t="s">
        <v>477</v>
      </c>
      <c r="J110" s="43" t="s">
        <v>201</v>
      </c>
      <c r="K110" s="43" t="s">
        <v>2221</v>
      </c>
      <c r="L110" s="64" t="s">
        <v>185</v>
      </c>
      <c r="M110" s="41" t="s">
        <v>460</v>
      </c>
      <c r="N110" s="64" t="s">
        <v>859</v>
      </c>
      <c r="O110" s="45" t="s">
        <v>2153</v>
      </c>
      <c r="P110" s="43" t="s">
        <v>312</v>
      </c>
      <c r="Q110" s="43" t="s">
        <v>2217</v>
      </c>
      <c r="R110" s="43" t="s">
        <v>2218</v>
      </c>
      <c r="S110" s="45">
        <v>1</v>
      </c>
      <c r="T110" s="64" t="s">
        <v>405</v>
      </c>
      <c r="U110" s="638" t="s">
        <v>2224</v>
      </c>
      <c r="V110" s="357">
        <v>1</v>
      </c>
      <c r="W110" s="355">
        <f t="shared" si="4"/>
        <v>100</v>
      </c>
      <c r="X110" s="236" t="str">
        <f t="shared" si="3"/>
        <v/>
      </c>
      <c r="Y110" s="358"/>
      <c r="Z110" s="21"/>
      <c r="AA110" s="21"/>
    </row>
    <row r="111" spans="1:27" ht="15.75" customHeight="1">
      <c r="A111" s="41" t="s">
        <v>109</v>
      </c>
      <c r="B111" s="67">
        <v>2023</v>
      </c>
      <c r="C111" s="39" t="s">
        <v>644</v>
      </c>
      <c r="D111" s="63" t="s">
        <v>153</v>
      </c>
      <c r="E111" s="59" t="s">
        <v>1312</v>
      </c>
      <c r="F111" s="41" t="s">
        <v>2214</v>
      </c>
      <c r="G111" s="41" t="s">
        <v>2223</v>
      </c>
      <c r="H111" s="45" t="s">
        <v>14</v>
      </c>
      <c r="I111" s="43" t="s">
        <v>477</v>
      </c>
      <c r="J111" s="43" t="s">
        <v>201</v>
      </c>
      <c r="K111" s="43" t="s">
        <v>2221</v>
      </c>
      <c r="L111" s="64" t="s">
        <v>185</v>
      </c>
      <c r="M111" s="41" t="s">
        <v>460</v>
      </c>
      <c r="N111" s="64" t="s">
        <v>859</v>
      </c>
      <c r="O111" s="45" t="s">
        <v>2153</v>
      </c>
      <c r="P111" s="57" t="s">
        <v>314</v>
      </c>
      <c r="Q111" s="43" t="s">
        <v>2217</v>
      </c>
      <c r="R111" s="43" t="s">
        <v>2218</v>
      </c>
      <c r="S111" s="45">
        <v>6</v>
      </c>
      <c r="T111" s="64" t="s">
        <v>405</v>
      </c>
      <c r="U111" s="638" t="s">
        <v>2225</v>
      </c>
      <c r="V111" s="357">
        <v>4</v>
      </c>
      <c r="W111" s="355">
        <f t="shared" si="4"/>
        <v>66.666666666666671</v>
      </c>
      <c r="X111" s="236" t="str">
        <f t="shared" si="3"/>
        <v>X</v>
      </c>
      <c r="Y111" s="358" t="s">
        <v>2226</v>
      </c>
      <c r="Z111" s="21"/>
      <c r="AA111" s="21"/>
    </row>
    <row r="112" spans="1:27" ht="15.75" customHeight="1">
      <c r="A112" s="41" t="s">
        <v>109</v>
      </c>
      <c r="B112" s="67">
        <v>2023</v>
      </c>
      <c r="C112" s="39" t="s">
        <v>644</v>
      </c>
      <c r="D112" s="63" t="s">
        <v>153</v>
      </c>
      <c r="E112" s="59" t="s">
        <v>1312</v>
      </c>
      <c r="F112" s="41" t="s">
        <v>2214</v>
      </c>
      <c r="G112" s="41" t="s">
        <v>2223</v>
      </c>
      <c r="H112" s="45" t="s">
        <v>14</v>
      </c>
      <c r="I112" s="43" t="s">
        <v>477</v>
      </c>
      <c r="J112" s="43" t="s">
        <v>201</v>
      </c>
      <c r="K112" s="43" t="s">
        <v>2221</v>
      </c>
      <c r="L112" s="64" t="s">
        <v>185</v>
      </c>
      <c r="M112" s="41" t="s">
        <v>460</v>
      </c>
      <c r="N112" s="64" t="s">
        <v>859</v>
      </c>
      <c r="O112" s="45" t="s">
        <v>2153</v>
      </c>
      <c r="P112" s="43" t="s">
        <v>299</v>
      </c>
      <c r="Q112" s="43" t="s">
        <v>2217</v>
      </c>
      <c r="R112" s="43" t="s">
        <v>2218</v>
      </c>
      <c r="S112" s="45">
        <v>6</v>
      </c>
      <c r="T112" s="64" t="s">
        <v>405</v>
      </c>
      <c r="U112" s="638" t="s">
        <v>2225</v>
      </c>
      <c r="V112" s="357">
        <v>4</v>
      </c>
      <c r="W112" s="355">
        <f t="shared" si="4"/>
        <v>66.666666666666671</v>
      </c>
      <c r="X112" s="236" t="str">
        <f t="shared" si="3"/>
        <v>X</v>
      </c>
      <c r="Y112" s="358" t="s">
        <v>2226</v>
      </c>
      <c r="Z112" s="21"/>
      <c r="AA112" s="21"/>
    </row>
    <row r="113" spans="1:27" ht="15.75" customHeight="1">
      <c r="A113" s="41" t="s">
        <v>109</v>
      </c>
      <c r="B113" s="67">
        <v>2023</v>
      </c>
      <c r="C113" s="39" t="s">
        <v>644</v>
      </c>
      <c r="D113" s="63" t="s">
        <v>153</v>
      </c>
      <c r="E113" s="59" t="s">
        <v>1312</v>
      </c>
      <c r="F113" s="41" t="s">
        <v>2214</v>
      </c>
      <c r="G113" s="41" t="s">
        <v>2215</v>
      </c>
      <c r="H113" s="45" t="s">
        <v>14</v>
      </c>
      <c r="I113" s="43" t="s">
        <v>477</v>
      </c>
      <c r="J113" s="43" t="s">
        <v>207</v>
      </c>
      <c r="K113" s="43" t="s">
        <v>2227</v>
      </c>
      <c r="L113" s="64" t="s">
        <v>185</v>
      </c>
      <c r="M113" s="41" t="s">
        <v>462</v>
      </c>
      <c r="N113" s="64" t="s">
        <v>859</v>
      </c>
      <c r="O113" s="45" t="s">
        <v>2145</v>
      </c>
      <c r="P113" s="43" t="s">
        <v>2146</v>
      </c>
      <c r="Q113" s="43" t="s">
        <v>2147</v>
      </c>
      <c r="R113" s="43" t="s">
        <v>2218</v>
      </c>
      <c r="S113" s="45">
        <v>17</v>
      </c>
      <c r="T113" s="64" t="s">
        <v>405</v>
      </c>
      <c r="U113" s="638" t="s">
        <v>2228</v>
      </c>
      <c r="V113" s="357">
        <v>17</v>
      </c>
      <c r="W113" s="355">
        <f t="shared" si="4"/>
        <v>100</v>
      </c>
      <c r="X113" s="236" t="str">
        <f t="shared" si="3"/>
        <v/>
      </c>
      <c r="Y113" s="358"/>
      <c r="Z113" s="21"/>
      <c r="AA113" s="21"/>
    </row>
    <row r="114" spans="1:27" ht="15.75" customHeight="1">
      <c r="A114" s="41" t="s">
        <v>109</v>
      </c>
      <c r="B114" s="67">
        <v>2023</v>
      </c>
      <c r="C114" s="39" t="s">
        <v>644</v>
      </c>
      <c r="D114" s="63" t="s">
        <v>153</v>
      </c>
      <c r="E114" s="59" t="s">
        <v>1312</v>
      </c>
      <c r="F114" s="41" t="s">
        <v>2214</v>
      </c>
      <c r="G114" s="41" t="s">
        <v>2215</v>
      </c>
      <c r="H114" s="45" t="s">
        <v>14</v>
      </c>
      <c r="I114" s="43" t="s">
        <v>477</v>
      </c>
      <c r="J114" s="43" t="s">
        <v>207</v>
      </c>
      <c r="K114" s="43" t="s">
        <v>2227</v>
      </c>
      <c r="L114" s="64" t="s">
        <v>185</v>
      </c>
      <c r="M114" s="41" t="s">
        <v>462</v>
      </c>
      <c r="N114" s="64" t="s">
        <v>859</v>
      </c>
      <c r="O114" s="45" t="s">
        <v>2145</v>
      </c>
      <c r="P114" s="57" t="s">
        <v>314</v>
      </c>
      <c r="Q114" s="43" t="s">
        <v>2147</v>
      </c>
      <c r="R114" s="43" t="s">
        <v>2218</v>
      </c>
      <c r="S114" s="45">
        <v>17</v>
      </c>
      <c r="T114" s="64" t="s">
        <v>405</v>
      </c>
      <c r="U114" s="638" t="s">
        <v>2228</v>
      </c>
      <c r="V114" s="357">
        <v>17</v>
      </c>
      <c r="W114" s="355">
        <f t="shared" si="4"/>
        <v>100</v>
      </c>
      <c r="X114" s="236" t="str">
        <f t="shared" si="3"/>
        <v/>
      </c>
      <c r="Y114" s="358"/>
      <c r="Z114" s="21"/>
      <c r="AA114" s="21"/>
    </row>
    <row r="115" spans="1:27" ht="15.75" customHeight="1">
      <c r="A115" s="41" t="s">
        <v>109</v>
      </c>
      <c r="B115" s="67">
        <v>2023</v>
      </c>
      <c r="C115" s="39" t="s">
        <v>644</v>
      </c>
      <c r="D115" s="63" t="s">
        <v>153</v>
      </c>
      <c r="E115" s="59" t="s">
        <v>1312</v>
      </c>
      <c r="F115" s="41" t="s">
        <v>2214</v>
      </c>
      <c r="G115" s="41" t="s">
        <v>2215</v>
      </c>
      <c r="H115" s="45" t="s">
        <v>14</v>
      </c>
      <c r="I115" s="43" t="s">
        <v>477</v>
      </c>
      <c r="J115" s="43" t="s">
        <v>207</v>
      </c>
      <c r="K115" s="43" t="s">
        <v>2227</v>
      </c>
      <c r="L115" s="64" t="s">
        <v>185</v>
      </c>
      <c r="M115" s="41" t="s">
        <v>462</v>
      </c>
      <c r="N115" s="64" t="s">
        <v>859</v>
      </c>
      <c r="O115" s="45" t="s">
        <v>2145</v>
      </c>
      <c r="P115" s="43" t="s">
        <v>299</v>
      </c>
      <c r="Q115" s="43" t="s">
        <v>2147</v>
      </c>
      <c r="R115" s="43" t="s">
        <v>2218</v>
      </c>
      <c r="S115" s="45">
        <v>17</v>
      </c>
      <c r="T115" s="64" t="s">
        <v>405</v>
      </c>
      <c r="U115" s="638" t="s">
        <v>2228</v>
      </c>
      <c r="V115" s="357">
        <v>17</v>
      </c>
      <c r="W115" s="355">
        <f t="shared" si="4"/>
        <v>100</v>
      </c>
      <c r="X115" s="236" t="str">
        <f t="shared" si="3"/>
        <v/>
      </c>
      <c r="Y115" s="358"/>
      <c r="Z115" s="21"/>
      <c r="AA115" s="21"/>
    </row>
    <row r="116" spans="1:27" ht="15.75" customHeight="1">
      <c r="A116" s="41" t="s">
        <v>109</v>
      </c>
      <c r="B116" s="67">
        <v>2023</v>
      </c>
      <c r="C116" s="39" t="s">
        <v>644</v>
      </c>
      <c r="D116" s="63" t="s">
        <v>153</v>
      </c>
      <c r="E116" s="59" t="s">
        <v>1312</v>
      </c>
      <c r="F116" s="41" t="s">
        <v>2214</v>
      </c>
      <c r="G116" s="41" t="s">
        <v>2223</v>
      </c>
      <c r="H116" s="45" t="s">
        <v>14</v>
      </c>
      <c r="I116" s="43" t="s">
        <v>477</v>
      </c>
      <c r="J116" s="43" t="s">
        <v>201</v>
      </c>
      <c r="K116" s="43" t="s">
        <v>2227</v>
      </c>
      <c r="L116" s="64" t="s">
        <v>185</v>
      </c>
      <c r="M116" s="41" t="s">
        <v>462</v>
      </c>
      <c r="N116" s="64" t="s">
        <v>859</v>
      </c>
      <c r="O116" s="45" t="s">
        <v>2153</v>
      </c>
      <c r="P116" s="43" t="s">
        <v>312</v>
      </c>
      <c r="Q116" s="43" t="s">
        <v>2217</v>
      </c>
      <c r="R116" s="43" t="s">
        <v>2218</v>
      </c>
      <c r="S116" s="45">
        <v>1</v>
      </c>
      <c r="T116" s="64" t="s">
        <v>405</v>
      </c>
      <c r="U116" s="638" t="s">
        <v>2229</v>
      </c>
      <c r="V116" s="357">
        <v>1</v>
      </c>
      <c r="W116" s="355">
        <f t="shared" si="4"/>
        <v>100</v>
      </c>
      <c r="X116" s="236" t="str">
        <f t="shared" si="3"/>
        <v/>
      </c>
      <c r="Y116" s="358"/>
      <c r="Z116" s="21"/>
      <c r="AA116" s="21"/>
    </row>
    <row r="117" spans="1:27" ht="15.75" customHeight="1">
      <c r="A117" s="41" t="s">
        <v>109</v>
      </c>
      <c r="B117" s="67">
        <v>2023</v>
      </c>
      <c r="C117" s="39" t="s">
        <v>644</v>
      </c>
      <c r="D117" s="63" t="s">
        <v>153</v>
      </c>
      <c r="E117" s="59" t="s">
        <v>1312</v>
      </c>
      <c r="F117" s="41" t="s">
        <v>2214</v>
      </c>
      <c r="G117" s="41" t="s">
        <v>2215</v>
      </c>
      <c r="H117" s="45" t="s">
        <v>14</v>
      </c>
      <c r="I117" s="43" t="s">
        <v>477</v>
      </c>
      <c r="J117" s="43" t="s">
        <v>207</v>
      </c>
      <c r="K117" s="43" t="s">
        <v>2230</v>
      </c>
      <c r="L117" s="64" t="s">
        <v>185</v>
      </c>
      <c r="M117" s="41" t="s">
        <v>464</v>
      </c>
      <c r="N117" s="64" t="s">
        <v>859</v>
      </c>
      <c r="O117" s="45" t="s">
        <v>2145</v>
      </c>
      <c r="P117" s="57" t="s">
        <v>324</v>
      </c>
      <c r="Q117" s="43" t="s">
        <v>2147</v>
      </c>
      <c r="R117" s="43" t="s">
        <v>2218</v>
      </c>
      <c r="S117" s="45">
        <v>17</v>
      </c>
      <c r="T117" s="64" t="s">
        <v>405</v>
      </c>
      <c r="U117" s="638" t="s">
        <v>2231</v>
      </c>
      <c r="V117" s="357">
        <v>17</v>
      </c>
      <c r="W117" s="355">
        <f t="shared" si="4"/>
        <v>100</v>
      </c>
      <c r="X117" s="236" t="str">
        <f t="shared" si="3"/>
        <v/>
      </c>
      <c r="Y117" s="358"/>
      <c r="Z117" s="21"/>
      <c r="AA117" s="21"/>
    </row>
    <row r="118" spans="1:27" ht="15.75" customHeight="1">
      <c r="A118" s="41" t="s">
        <v>109</v>
      </c>
      <c r="B118" s="67">
        <v>2023</v>
      </c>
      <c r="C118" s="39" t="s">
        <v>644</v>
      </c>
      <c r="D118" s="63" t="s">
        <v>153</v>
      </c>
      <c r="E118" s="59" t="s">
        <v>1312</v>
      </c>
      <c r="F118" s="41" t="s">
        <v>2214</v>
      </c>
      <c r="G118" s="41" t="s">
        <v>2215</v>
      </c>
      <c r="H118" s="45" t="s">
        <v>14</v>
      </c>
      <c r="I118" s="43" t="s">
        <v>477</v>
      </c>
      <c r="J118" s="43" t="s">
        <v>207</v>
      </c>
      <c r="K118" s="43" t="s">
        <v>2230</v>
      </c>
      <c r="L118" s="64" t="s">
        <v>185</v>
      </c>
      <c r="M118" s="41" t="s">
        <v>464</v>
      </c>
      <c r="N118" s="64" t="s">
        <v>859</v>
      </c>
      <c r="O118" s="45" t="s">
        <v>2145</v>
      </c>
      <c r="P118" s="57" t="s">
        <v>314</v>
      </c>
      <c r="Q118" s="43" t="s">
        <v>2147</v>
      </c>
      <c r="R118" s="43" t="s">
        <v>2218</v>
      </c>
      <c r="S118" s="45">
        <v>17</v>
      </c>
      <c r="T118" s="64" t="s">
        <v>405</v>
      </c>
      <c r="U118" s="638" t="s">
        <v>2231</v>
      </c>
      <c r="V118" s="357">
        <v>17</v>
      </c>
      <c r="W118" s="355">
        <f t="shared" si="4"/>
        <v>100</v>
      </c>
      <c r="X118" s="236" t="str">
        <f t="shared" si="3"/>
        <v/>
      </c>
      <c r="Y118" s="358"/>
      <c r="Z118" s="21"/>
      <c r="AA118" s="21"/>
    </row>
    <row r="119" spans="1:27" ht="15.75" customHeight="1">
      <c r="A119" s="41" t="s">
        <v>109</v>
      </c>
      <c r="B119" s="67">
        <v>2023</v>
      </c>
      <c r="C119" s="39" t="s">
        <v>644</v>
      </c>
      <c r="D119" s="63" t="s">
        <v>153</v>
      </c>
      <c r="E119" s="59" t="s">
        <v>1312</v>
      </c>
      <c r="F119" s="41" t="s">
        <v>2214</v>
      </c>
      <c r="G119" s="41" t="s">
        <v>2215</v>
      </c>
      <c r="H119" s="45" t="s">
        <v>14</v>
      </c>
      <c r="I119" s="43" t="s">
        <v>477</v>
      </c>
      <c r="J119" s="43" t="s">
        <v>207</v>
      </c>
      <c r="K119" s="43" t="s">
        <v>2230</v>
      </c>
      <c r="L119" s="64" t="s">
        <v>185</v>
      </c>
      <c r="M119" s="41" t="s">
        <v>464</v>
      </c>
      <c r="N119" s="64" t="s">
        <v>859</v>
      </c>
      <c r="O119" s="45" t="s">
        <v>2145</v>
      </c>
      <c r="P119" s="43" t="s">
        <v>299</v>
      </c>
      <c r="Q119" s="43" t="s">
        <v>2147</v>
      </c>
      <c r="R119" s="43" t="s">
        <v>2218</v>
      </c>
      <c r="S119" s="45">
        <v>17</v>
      </c>
      <c r="T119" s="64" t="s">
        <v>405</v>
      </c>
      <c r="U119" s="638" t="s">
        <v>2231</v>
      </c>
      <c r="V119" s="357">
        <v>17</v>
      </c>
      <c r="W119" s="355">
        <f t="shared" si="4"/>
        <v>100</v>
      </c>
      <c r="X119" s="236" t="str">
        <f t="shared" si="3"/>
        <v/>
      </c>
      <c r="Y119" s="358"/>
      <c r="Z119" s="21"/>
      <c r="AA119" s="21"/>
    </row>
    <row r="120" spans="1:27" ht="15.75" customHeight="1">
      <c r="A120" s="41" t="s">
        <v>109</v>
      </c>
      <c r="B120" s="62">
        <v>2023</v>
      </c>
      <c r="C120" s="39" t="s">
        <v>644</v>
      </c>
      <c r="D120" s="63" t="s">
        <v>2232</v>
      </c>
      <c r="E120" s="59" t="s">
        <v>1312</v>
      </c>
      <c r="F120" s="41" t="s">
        <v>2233</v>
      </c>
      <c r="G120" s="41" t="s">
        <v>2234</v>
      </c>
      <c r="H120" s="64" t="s">
        <v>14</v>
      </c>
      <c r="I120" s="43" t="s">
        <v>477</v>
      </c>
      <c r="J120" s="43" t="s">
        <v>207</v>
      </c>
      <c r="K120" s="43" t="s">
        <v>2235</v>
      </c>
      <c r="L120" s="64" t="s">
        <v>185</v>
      </c>
      <c r="M120" s="61" t="s">
        <v>460</v>
      </c>
      <c r="N120" s="64" t="s">
        <v>859</v>
      </c>
      <c r="O120" s="64" t="s">
        <v>2145</v>
      </c>
      <c r="P120" s="57" t="s">
        <v>312</v>
      </c>
      <c r="Q120" s="57" t="s">
        <v>2236</v>
      </c>
      <c r="R120" s="57" t="s">
        <v>2218</v>
      </c>
      <c r="S120" s="64">
        <v>2</v>
      </c>
      <c r="T120" s="64" t="s">
        <v>401</v>
      </c>
      <c r="U120" s="638" t="s">
        <v>2237</v>
      </c>
      <c r="V120" s="357">
        <v>3</v>
      </c>
      <c r="W120" s="355">
        <f t="shared" si="4"/>
        <v>150</v>
      </c>
      <c r="X120" s="236" t="str">
        <f t="shared" si="3"/>
        <v/>
      </c>
      <c r="Y120" s="204"/>
      <c r="Z120" s="21"/>
      <c r="AA120" s="21"/>
    </row>
    <row r="121" spans="1:27" ht="15.75" customHeight="1">
      <c r="A121" s="41" t="s">
        <v>109</v>
      </c>
      <c r="B121" s="62">
        <v>2023</v>
      </c>
      <c r="C121" s="39" t="s">
        <v>644</v>
      </c>
      <c r="D121" s="63" t="s">
        <v>2232</v>
      </c>
      <c r="E121" s="59" t="s">
        <v>1312</v>
      </c>
      <c r="F121" s="43" t="s">
        <v>2233</v>
      </c>
      <c r="G121" s="41" t="s">
        <v>2234</v>
      </c>
      <c r="H121" s="64" t="s">
        <v>14</v>
      </c>
      <c r="I121" s="43" t="s">
        <v>475</v>
      </c>
      <c r="J121" s="43" t="s">
        <v>201</v>
      </c>
      <c r="K121" s="41" t="s">
        <v>2238</v>
      </c>
      <c r="L121" s="64" t="s">
        <v>185</v>
      </c>
      <c r="M121" s="57" t="s">
        <v>462</v>
      </c>
      <c r="N121" s="64" t="s">
        <v>859</v>
      </c>
      <c r="O121" s="64" t="s">
        <v>2153</v>
      </c>
      <c r="P121" s="43" t="s">
        <v>314</v>
      </c>
      <c r="Q121" s="43" t="s">
        <v>2154</v>
      </c>
      <c r="R121" s="57" t="s">
        <v>2155</v>
      </c>
      <c r="S121" s="64">
        <v>50</v>
      </c>
      <c r="T121" s="64" t="s">
        <v>232</v>
      </c>
      <c r="U121" s="638" t="s">
        <v>2239</v>
      </c>
      <c r="V121" s="357">
        <v>3</v>
      </c>
      <c r="W121" s="355">
        <f t="shared" si="4"/>
        <v>6</v>
      </c>
      <c r="X121" s="236" t="str">
        <f t="shared" si="3"/>
        <v>X</v>
      </c>
      <c r="Y121" s="358" t="s">
        <v>2240</v>
      </c>
      <c r="Z121" s="21"/>
      <c r="AA121" s="21"/>
    </row>
    <row r="122" spans="1:27" ht="15.75" customHeight="1">
      <c r="A122" s="41" t="s">
        <v>109</v>
      </c>
      <c r="B122" s="62">
        <v>2023</v>
      </c>
      <c r="C122" s="39" t="s">
        <v>644</v>
      </c>
      <c r="D122" s="63" t="s">
        <v>2232</v>
      </c>
      <c r="E122" s="59" t="s">
        <v>1312</v>
      </c>
      <c r="F122" s="43" t="s">
        <v>2233</v>
      </c>
      <c r="G122" s="41" t="s">
        <v>2234</v>
      </c>
      <c r="H122" s="64" t="s">
        <v>14</v>
      </c>
      <c r="I122" s="43" t="s">
        <v>475</v>
      </c>
      <c r="J122" s="43" t="s">
        <v>201</v>
      </c>
      <c r="K122" s="41" t="s">
        <v>2238</v>
      </c>
      <c r="L122" s="64" t="s">
        <v>185</v>
      </c>
      <c r="M122" s="57" t="s">
        <v>462</v>
      </c>
      <c r="N122" s="64" t="s">
        <v>859</v>
      </c>
      <c r="O122" s="64" t="s">
        <v>2153</v>
      </c>
      <c r="P122" s="43" t="s">
        <v>299</v>
      </c>
      <c r="Q122" s="43" t="s">
        <v>2154</v>
      </c>
      <c r="R122" s="57" t="s">
        <v>2155</v>
      </c>
      <c r="S122" s="64">
        <v>50</v>
      </c>
      <c r="T122" s="64" t="s">
        <v>232</v>
      </c>
      <c r="U122" s="638" t="s">
        <v>2239</v>
      </c>
      <c r="V122" s="357">
        <v>3</v>
      </c>
      <c r="W122" s="355">
        <f t="shared" si="4"/>
        <v>6</v>
      </c>
      <c r="X122" s="236" t="str">
        <f t="shared" si="3"/>
        <v>X</v>
      </c>
      <c r="Y122" s="358" t="s">
        <v>2240</v>
      </c>
      <c r="Z122" s="21"/>
      <c r="AA122" s="21"/>
    </row>
    <row r="123" spans="1:27" ht="15.75" customHeight="1">
      <c r="A123" s="41" t="s">
        <v>109</v>
      </c>
      <c r="B123" s="62">
        <v>2023</v>
      </c>
      <c r="C123" s="39" t="s">
        <v>644</v>
      </c>
      <c r="D123" s="63" t="s">
        <v>2232</v>
      </c>
      <c r="E123" s="59" t="s">
        <v>1312</v>
      </c>
      <c r="F123" s="43" t="s">
        <v>2233</v>
      </c>
      <c r="G123" s="41" t="s">
        <v>2234</v>
      </c>
      <c r="H123" s="64" t="s">
        <v>14</v>
      </c>
      <c r="I123" s="43" t="s">
        <v>475</v>
      </c>
      <c r="J123" s="43" t="s">
        <v>201</v>
      </c>
      <c r="K123" s="41" t="s">
        <v>2238</v>
      </c>
      <c r="L123" s="64" t="s">
        <v>185</v>
      </c>
      <c r="M123" s="57" t="s">
        <v>462</v>
      </c>
      <c r="N123" s="64" t="s">
        <v>859</v>
      </c>
      <c r="O123" s="64" t="s">
        <v>2153</v>
      </c>
      <c r="P123" s="43" t="s">
        <v>297</v>
      </c>
      <c r="Q123" s="43" t="s">
        <v>2154</v>
      </c>
      <c r="R123" s="57" t="s">
        <v>2155</v>
      </c>
      <c r="S123" s="64">
        <v>50</v>
      </c>
      <c r="T123" s="64" t="s">
        <v>232</v>
      </c>
      <c r="U123" s="638" t="s">
        <v>2239</v>
      </c>
      <c r="V123" s="357">
        <v>3</v>
      </c>
      <c r="W123" s="355">
        <f t="shared" si="4"/>
        <v>6</v>
      </c>
      <c r="X123" s="236" t="str">
        <f t="shared" si="3"/>
        <v>X</v>
      </c>
      <c r="Y123" s="358" t="s">
        <v>2240</v>
      </c>
      <c r="Z123" s="21"/>
      <c r="AA123" s="21"/>
    </row>
    <row r="124" spans="1:27" ht="15.75" customHeight="1">
      <c r="A124" s="41" t="s">
        <v>109</v>
      </c>
      <c r="B124" s="62">
        <v>2023</v>
      </c>
      <c r="C124" s="39" t="s">
        <v>644</v>
      </c>
      <c r="D124" s="63" t="s">
        <v>2232</v>
      </c>
      <c r="E124" s="59" t="s">
        <v>1312</v>
      </c>
      <c r="F124" s="43" t="s">
        <v>2233</v>
      </c>
      <c r="G124" s="41" t="s">
        <v>2234</v>
      </c>
      <c r="H124" s="64" t="s">
        <v>14</v>
      </c>
      <c r="I124" s="43" t="s">
        <v>475</v>
      </c>
      <c r="J124" s="43" t="s">
        <v>201</v>
      </c>
      <c r="K124" s="41" t="s">
        <v>2238</v>
      </c>
      <c r="L124" s="64" t="s">
        <v>185</v>
      </c>
      <c r="M124" s="57" t="s">
        <v>464</v>
      </c>
      <c r="N124" s="64" t="s">
        <v>859</v>
      </c>
      <c r="O124" s="64" t="s">
        <v>2153</v>
      </c>
      <c r="P124" s="43" t="s">
        <v>314</v>
      </c>
      <c r="Q124" s="43" t="s">
        <v>2154</v>
      </c>
      <c r="R124" s="57" t="s">
        <v>2155</v>
      </c>
      <c r="S124" s="64">
        <v>50</v>
      </c>
      <c r="T124" s="64" t="s">
        <v>232</v>
      </c>
      <c r="U124" s="638" t="s">
        <v>2239</v>
      </c>
      <c r="V124" s="357">
        <v>105</v>
      </c>
      <c r="W124" s="355">
        <f t="shared" si="4"/>
        <v>210</v>
      </c>
      <c r="X124" s="236" t="str">
        <f t="shared" si="3"/>
        <v>X</v>
      </c>
      <c r="Y124" s="358" t="s">
        <v>2240</v>
      </c>
      <c r="Z124" s="21"/>
      <c r="AA124" s="21"/>
    </row>
    <row r="125" spans="1:27" ht="15.75" customHeight="1">
      <c r="A125" s="41" t="s">
        <v>109</v>
      </c>
      <c r="B125" s="62">
        <v>2023</v>
      </c>
      <c r="C125" s="39" t="s">
        <v>644</v>
      </c>
      <c r="D125" s="63" t="s">
        <v>2232</v>
      </c>
      <c r="E125" s="59" t="s">
        <v>1312</v>
      </c>
      <c r="F125" s="43" t="s">
        <v>2233</v>
      </c>
      <c r="G125" s="41" t="s">
        <v>2234</v>
      </c>
      <c r="H125" s="64" t="s">
        <v>14</v>
      </c>
      <c r="I125" s="43" t="s">
        <v>475</v>
      </c>
      <c r="J125" s="43" t="s">
        <v>201</v>
      </c>
      <c r="K125" s="41" t="s">
        <v>2238</v>
      </c>
      <c r="L125" s="64" t="s">
        <v>185</v>
      </c>
      <c r="M125" s="57" t="s">
        <v>464</v>
      </c>
      <c r="N125" s="64" t="s">
        <v>859</v>
      </c>
      <c r="O125" s="64" t="s">
        <v>2153</v>
      </c>
      <c r="P125" s="43" t="s">
        <v>299</v>
      </c>
      <c r="Q125" s="43" t="s">
        <v>2154</v>
      </c>
      <c r="R125" s="57" t="s">
        <v>2155</v>
      </c>
      <c r="S125" s="64">
        <v>50</v>
      </c>
      <c r="T125" s="64" t="s">
        <v>232</v>
      </c>
      <c r="U125" s="638" t="s">
        <v>2239</v>
      </c>
      <c r="V125" s="357">
        <v>105</v>
      </c>
      <c r="W125" s="355">
        <f t="shared" si="4"/>
        <v>210</v>
      </c>
      <c r="X125" s="236" t="str">
        <f t="shared" si="3"/>
        <v>X</v>
      </c>
      <c r="Y125" s="358" t="s">
        <v>2240</v>
      </c>
      <c r="Z125" s="21"/>
      <c r="AA125" s="21"/>
    </row>
    <row r="126" spans="1:27" ht="15.75" customHeight="1">
      <c r="A126" s="41" t="s">
        <v>109</v>
      </c>
      <c r="B126" s="62">
        <v>2023</v>
      </c>
      <c r="C126" s="39" t="s">
        <v>644</v>
      </c>
      <c r="D126" s="63" t="s">
        <v>2232</v>
      </c>
      <c r="E126" s="59" t="s">
        <v>1312</v>
      </c>
      <c r="F126" s="43" t="s">
        <v>2233</v>
      </c>
      <c r="G126" s="41" t="s">
        <v>2234</v>
      </c>
      <c r="H126" s="64" t="s">
        <v>14</v>
      </c>
      <c r="I126" s="43" t="s">
        <v>475</v>
      </c>
      <c r="J126" s="43" t="s">
        <v>201</v>
      </c>
      <c r="K126" s="41" t="s">
        <v>2238</v>
      </c>
      <c r="L126" s="64" t="s">
        <v>185</v>
      </c>
      <c r="M126" s="57" t="s">
        <v>464</v>
      </c>
      <c r="N126" s="64" t="s">
        <v>859</v>
      </c>
      <c r="O126" s="64" t="s">
        <v>2153</v>
      </c>
      <c r="P126" s="43" t="s">
        <v>297</v>
      </c>
      <c r="Q126" s="43" t="s">
        <v>2154</v>
      </c>
      <c r="R126" s="57" t="s">
        <v>2155</v>
      </c>
      <c r="S126" s="64">
        <v>50</v>
      </c>
      <c r="T126" s="64" t="s">
        <v>232</v>
      </c>
      <c r="U126" s="638" t="s">
        <v>2239</v>
      </c>
      <c r="V126" s="357">
        <v>105</v>
      </c>
      <c r="W126" s="355">
        <f t="shared" si="4"/>
        <v>210</v>
      </c>
      <c r="X126" s="236" t="str">
        <f t="shared" si="3"/>
        <v>X</v>
      </c>
      <c r="Y126" s="358" t="s">
        <v>2240</v>
      </c>
      <c r="Z126" s="21"/>
      <c r="AA126" s="21"/>
    </row>
    <row r="127" spans="1:27" ht="15.75" customHeight="1">
      <c r="A127" s="41" t="s">
        <v>109</v>
      </c>
      <c r="B127" s="62">
        <v>2023</v>
      </c>
      <c r="C127" s="39" t="s">
        <v>644</v>
      </c>
      <c r="D127" s="63" t="s">
        <v>2232</v>
      </c>
      <c r="E127" s="59" t="s">
        <v>1312</v>
      </c>
      <c r="F127" s="43" t="s">
        <v>2233</v>
      </c>
      <c r="G127" s="41" t="s">
        <v>2234</v>
      </c>
      <c r="H127" s="64" t="s">
        <v>14</v>
      </c>
      <c r="I127" s="43" t="s">
        <v>2241</v>
      </c>
      <c r="J127" s="43" t="s">
        <v>201</v>
      </c>
      <c r="K127" s="43" t="s">
        <v>2242</v>
      </c>
      <c r="L127" s="64" t="s">
        <v>185</v>
      </c>
      <c r="M127" s="57" t="s">
        <v>462</v>
      </c>
      <c r="N127" s="64" t="s">
        <v>859</v>
      </c>
      <c r="O127" s="64" t="s">
        <v>2153</v>
      </c>
      <c r="P127" s="43" t="s">
        <v>232</v>
      </c>
      <c r="Q127" s="43" t="s">
        <v>2243</v>
      </c>
      <c r="R127" s="57" t="s">
        <v>2244</v>
      </c>
      <c r="S127" s="64">
        <v>200</v>
      </c>
      <c r="T127" s="64" t="s">
        <v>232</v>
      </c>
      <c r="U127" s="638" t="s">
        <v>2239</v>
      </c>
      <c r="V127" s="357">
        <v>49</v>
      </c>
      <c r="W127" s="355">
        <f t="shared" si="4"/>
        <v>24.5</v>
      </c>
      <c r="X127" s="236" t="str">
        <f t="shared" si="3"/>
        <v>X</v>
      </c>
      <c r="Y127" s="358" t="s">
        <v>2245</v>
      </c>
      <c r="Z127" s="21"/>
      <c r="AA127" s="21"/>
    </row>
    <row r="128" spans="1:27" ht="15.75" customHeight="1">
      <c r="A128" s="41" t="s">
        <v>109</v>
      </c>
      <c r="B128" s="62">
        <v>2023</v>
      </c>
      <c r="C128" s="39" t="s">
        <v>644</v>
      </c>
      <c r="D128" s="63" t="s">
        <v>2232</v>
      </c>
      <c r="E128" s="59" t="s">
        <v>1312</v>
      </c>
      <c r="F128" s="43" t="s">
        <v>2233</v>
      </c>
      <c r="G128" s="41" t="s">
        <v>2234</v>
      </c>
      <c r="H128" s="64" t="s">
        <v>14</v>
      </c>
      <c r="I128" s="43" t="s">
        <v>2241</v>
      </c>
      <c r="J128" s="43" t="s">
        <v>201</v>
      </c>
      <c r="K128" s="43" t="s">
        <v>2242</v>
      </c>
      <c r="L128" s="64" t="s">
        <v>185</v>
      </c>
      <c r="M128" s="57" t="s">
        <v>464</v>
      </c>
      <c r="N128" s="64" t="s">
        <v>859</v>
      </c>
      <c r="O128" s="64" t="s">
        <v>2153</v>
      </c>
      <c r="P128" s="43" t="s">
        <v>232</v>
      </c>
      <c r="Q128" s="43" t="s">
        <v>2243</v>
      </c>
      <c r="R128" s="57" t="s">
        <v>2244</v>
      </c>
      <c r="S128" s="64">
        <v>200</v>
      </c>
      <c r="T128" s="64" t="s">
        <v>232</v>
      </c>
      <c r="U128" s="638" t="s">
        <v>2239</v>
      </c>
      <c r="V128" s="357">
        <v>178</v>
      </c>
      <c r="W128" s="355">
        <f t="shared" si="4"/>
        <v>89</v>
      </c>
      <c r="X128" s="236" t="str">
        <f t="shared" si="3"/>
        <v>X</v>
      </c>
      <c r="Y128" s="358" t="s">
        <v>2245</v>
      </c>
      <c r="Z128" s="21"/>
      <c r="AA128" s="21"/>
    </row>
    <row r="129" spans="1:27" ht="15.75" customHeight="1">
      <c r="A129" s="41" t="s">
        <v>109</v>
      </c>
      <c r="B129" s="62">
        <v>2023</v>
      </c>
      <c r="C129" s="39" t="s">
        <v>644</v>
      </c>
      <c r="D129" s="63" t="s">
        <v>2232</v>
      </c>
      <c r="E129" s="59" t="s">
        <v>1312</v>
      </c>
      <c r="F129" s="41" t="s">
        <v>2246</v>
      </c>
      <c r="G129" s="41" t="s">
        <v>2247</v>
      </c>
      <c r="H129" s="64" t="s">
        <v>14</v>
      </c>
      <c r="I129" s="43" t="s">
        <v>477</v>
      </c>
      <c r="J129" s="43" t="s">
        <v>207</v>
      </c>
      <c r="K129" s="43" t="s">
        <v>2248</v>
      </c>
      <c r="L129" s="64" t="s">
        <v>185</v>
      </c>
      <c r="M129" s="57" t="s">
        <v>462</v>
      </c>
      <c r="N129" s="64" t="s">
        <v>859</v>
      </c>
      <c r="O129" s="64" t="s">
        <v>2145</v>
      </c>
      <c r="P129" s="57" t="s">
        <v>2146</v>
      </c>
      <c r="Q129" s="57" t="s">
        <v>2147</v>
      </c>
      <c r="R129" s="57" t="s">
        <v>2148</v>
      </c>
      <c r="S129" s="64">
        <v>10</v>
      </c>
      <c r="T129" s="64" t="s">
        <v>405</v>
      </c>
      <c r="U129" s="638"/>
      <c r="V129" s="357">
        <v>10</v>
      </c>
      <c r="W129" s="355">
        <f t="shared" si="4"/>
        <v>100</v>
      </c>
      <c r="X129" s="236" t="str">
        <f t="shared" si="3"/>
        <v/>
      </c>
      <c r="Y129" s="204"/>
      <c r="Z129" s="21"/>
      <c r="AA129" s="21"/>
    </row>
    <row r="130" spans="1:27" ht="15.75" customHeight="1">
      <c r="A130" s="41" t="s">
        <v>109</v>
      </c>
      <c r="B130" s="62">
        <v>2023</v>
      </c>
      <c r="C130" s="39" t="s">
        <v>644</v>
      </c>
      <c r="D130" s="63" t="s">
        <v>2232</v>
      </c>
      <c r="E130" s="59" t="s">
        <v>1312</v>
      </c>
      <c r="F130" s="41" t="s">
        <v>2246</v>
      </c>
      <c r="G130" s="41" t="s">
        <v>2247</v>
      </c>
      <c r="H130" s="64" t="s">
        <v>14</v>
      </c>
      <c r="I130" s="43" t="s">
        <v>477</v>
      </c>
      <c r="J130" s="43" t="s">
        <v>207</v>
      </c>
      <c r="K130" s="43" t="s">
        <v>2248</v>
      </c>
      <c r="L130" s="64" t="s">
        <v>185</v>
      </c>
      <c r="M130" s="57" t="s">
        <v>2149</v>
      </c>
      <c r="N130" s="64" t="s">
        <v>859</v>
      </c>
      <c r="O130" s="64" t="s">
        <v>2145</v>
      </c>
      <c r="P130" s="57" t="s">
        <v>324</v>
      </c>
      <c r="Q130" s="57" t="s">
        <v>2147</v>
      </c>
      <c r="R130" s="57" t="s">
        <v>2148</v>
      </c>
      <c r="S130" s="64">
        <v>10</v>
      </c>
      <c r="T130" s="64" t="s">
        <v>405</v>
      </c>
      <c r="U130" s="638" t="s">
        <v>2150</v>
      </c>
      <c r="V130" s="357">
        <v>10</v>
      </c>
      <c r="W130" s="355">
        <f t="shared" si="4"/>
        <v>100</v>
      </c>
      <c r="X130" s="236" t="str">
        <f t="shared" si="3"/>
        <v/>
      </c>
      <c r="Y130" s="204"/>
      <c r="Z130" s="21"/>
      <c r="AA130" s="21"/>
    </row>
    <row r="131" spans="1:27" ht="15.75" customHeight="1">
      <c r="A131" s="41" t="s">
        <v>109</v>
      </c>
      <c r="B131" s="62">
        <v>2023</v>
      </c>
      <c r="C131" s="39" t="s">
        <v>644</v>
      </c>
      <c r="D131" s="63" t="s">
        <v>2232</v>
      </c>
      <c r="E131" s="59" t="s">
        <v>1312</v>
      </c>
      <c r="F131" s="41" t="s">
        <v>2246</v>
      </c>
      <c r="G131" s="41" t="s">
        <v>2249</v>
      </c>
      <c r="H131" s="64" t="s">
        <v>14</v>
      </c>
      <c r="I131" s="43" t="s">
        <v>477</v>
      </c>
      <c r="J131" s="43" t="s">
        <v>201</v>
      </c>
      <c r="K131" s="43" t="s">
        <v>2250</v>
      </c>
      <c r="L131" s="64" t="s">
        <v>185</v>
      </c>
      <c r="M131" s="61" t="s">
        <v>460</v>
      </c>
      <c r="N131" s="64" t="s">
        <v>859</v>
      </c>
      <c r="O131" s="64" t="s">
        <v>2153</v>
      </c>
      <c r="P131" s="57" t="s">
        <v>312</v>
      </c>
      <c r="Q131" s="57" t="s">
        <v>2251</v>
      </c>
      <c r="R131" s="57" t="s">
        <v>2148</v>
      </c>
      <c r="S131" s="64">
        <v>1</v>
      </c>
      <c r="T131" s="64" t="s">
        <v>405</v>
      </c>
      <c r="U131" s="638" t="s">
        <v>2252</v>
      </c>
      <c r="V131" s="357">
        <v>1</v>
      </c>
      <c r="W131" s="355">
        <f t="shared" si="4"/>
        <v>100</v>
      </c>
      <c r="X131" s="236" t="str">
        <f t="shared" si="3"/>
        <v/>
      </c>
      <c r="Y131" s="204"/>
      <c r="Z131" s="21"/>
      <c r="AA131" s="21"/>
    </row>
    <row r="132" spans="1:27" ht="15.75" customHeight="1">
      <c r="A132" s="41" t="s">
        <v>109</v>
      </c>
      <c r="B132" s="62">
        <v>2023</v>
      </c>
      <c r="C132" s="39" t="s">
        <v>644</v>
      </c>
      <c r="D132" s="63" t="s">
        <v>2232</v>
      </c>
      <c r="E132" s="59" t="s">
        <v>1312</v>
      </c>
      <c r="F132" s="43" t="s">
        <v>2246</v>
      </c>
      <c r="G132" s="41" t="s">
        <v>2249</v>
      </c>
      <c r="H132" s="64" t="s">
        <v>14</v>
      </c>
      <c r="I132" s="43" t="s">
        <v>477</v>
      </c>
      <c r="J132" s="43" t="s">
        <v>201</v>
      </c>
      <c r="K132" s="43" t="s">
        <v>2250</v>
      </c>
      <c r="L132" s="64" t="s">
        <v>185</v>
      </c>
      <c r="M132" s="61" t="s">
        <v>460</v>
      </c>
      <c r="N132" s="64" t="s">
        <v>859</v>
      </c>
      <c r="O132" s="64" t="s">
        <v>2153</v>
      </c>
      <c r="P132" s="57" t="s">
        <v>314</v>
      </c>
      <c r="Q132" s="43" t="s">
        <v>2154</v>
      </c>
      <c r="R132" s="57" t="s">
        <v>2155</v>
      </c>
      <c r="S132" s="64">
        <v>150</v>
      </c>
      <c r="T132" s="64" t="s">
        <v>405</v>
      </c>
      <c r="U132" s="638"/>
      <c r="V132" s="357">
        <v>450</v>
      </c>
      <c r="W132" s="355">
        <f t="shared" si="4"/>
        <v>300</v>
      </c>
      <c r="X132" s="236" t="str">
        <f t="shared" ref="X132:X195" si="5">IF(OR(W132&lt;90,W132&gt;150),"X","")</f>
        <v>X</v>
      </c>
      <c r="Y132" s="204" t="s">
        <v>2253</v>
      </c>
      <c r="Z132" s="21"/>
      <c r="AA132" s="21"/>
    </row>
    <row r="133" spans="1:27" ht="15.75" customHeight="1">
      <c r="A133" s="41" t="s">
        <v>109</v>
      </c>
      <c r="B133" s="62">
        <v>2023</v>
      </c>
      <c r="C133" s="39" t="s">
        <v>644</v>
      </c>
      <c r="D133" s="63" t="s">
        <v>2232</v>
      </c>
      <c r="E133" s="59" t="s">
        <v>1312</v>
      </c>
      <c r="F133" s="43" t="s">
        <v>2246</v>
      </c>
      <c r="G133" s="41" t="s">
        <v>2249</v>
      </c>
      <c r="H133" s="64" t="s">
        <v>14</v>
      </c>
      <c r="I133" s="43" t="s">
        <v>477</v>
      </c>
      <c r="J133" s="43" t="s">
        <v>201</v>
      </c>
      <c r="K133" s="43" t="s">
        <v>2250</v>
      </c>
      <c r="L133" s="64" t="s">
        <v>185</v>
      </c>
      <c r="M133" s="61" t="s">
        <v>460</v>
      </c>
      <c r="N133" s="64" t="s">
        <v>859</v>
      </c>
      <c r="O133" s="64" t="s">
        <v>2153</v>
      </c>
      <c r="P133" s="57" t="s">
        <v>299</v>
      </c>
      <c r="Q133" s="43" t="s">
        <v>2154</v>
      </c>
      <c r="R133" s="57" t="s">
        <v>2155</v>
      </c>
      <c r="S133" s="64">
        <v>150</v>
      </c>
      <c r="T133" s="64" t="s">
        <v>405</v>
      </c>
      <c r="U133" s="638"/>
      <c r="V133" s="357">
        <v>450</v>
      </c>
      <c r="W133" s="355">
        <f t="shared" si="4"/>
        <v>300</v>
      </c>
      <c r="X133" s="236" t="str">
        <f t="shared" si="5"/>
        <v>X</v>
      </c>
      <c r="Y133" s="204" t="s">
        <v>2253</v>
      </c>
      <c r="Z133" s="21"/>
      <c r="AA133" s="21"/>
    </row>
    <row r="134" spans="1:27" ht="15.75" customHeight="1">
      <c r="A134" s="41" t="s">
        <v>109</v>
      </c>
      <c r="B134" s="62">
        <v>2023</v>
      </c>
      <c r="C134" s="39" t="s">
        <v>644</v>
      </c>
      <c r="D134" s="63" t="s">
        <v>2232</v>
      </c>
      <c r="E134" s="59" t="s">
        <v>1312</v>
      </c>
      <c r="F134" s="43" t="s">
        <v>2246</v>
      </c>
      <c r="G134" s="41" t="s">
        <v>2249</v>
      </c>
      <c r="H134" s="64" t="s">
        <v>14</v>
      </c>
      <c r="I134" s="43" t="s">
        <v>477</v>
      </c>
      <c r="J134" s="43" t="s">
        <v>201</v>
      </c>
      <c r="K134" s="43" t="s">
        <v>2250</v>
      </c>
      <c r="L134" s="64" t="s">
        <v>185</v>
      </c>
      <c r="M134" s="57" t="s">
        <v>464</v>
      </c>
      <c r="N134" s="64" t="s">
        <v>859</v>
      </c>
      <c r="O134" s="64" t="s">
        <v>2153</v>
      </c>
      <c r="P134" s="57" t="s">
        <v>314</v>
      </c>
      <c r="Q134" s="43" t="s">
        <v>2154</v>
      </c>
      <c r="R134" s="57" t="s">
        <v>2155</v>
      </c>
      <c r="S134" s="64">
        <v>100</v>
      </c>
      <c r="T134" s="64" t="s">
        <v>405</v>
      </c>
      <c r="U134" s="638"/>
      <c r="V134" s="357">
        <v>171</v>
      </c>
      <c r="W134" s="355">
        <f t="shared" si="4"/>
        <v>171</v>
      </c>
      <c r="X134" s="236" t="str">
        <f t="shared" si="5"/>
        <v>X</v>
      </c>
      <c r="Y134" s="204" t="s">
        <v>2254</v>
      </c>
      <c r="Z134" s="21"/>
      <c r="AA134" s="21"/>
    </row>
    <row r="135" spans="1:27" ht="15.75" customHeight="1">
      <c r="A135" s="41" t="s">
        <v>109</v>
      </c>
      <c r="B135" s="62">
        <v>2023</v>
      </c>
      <c r="C135" s="39" t="s">
        <v>644</v>
      </c>
      <c r="D135" s="63" t="s">
        <v>2232</v>
      </c>
      <c r="E135" s="59" t="s">
        <v>1312</v>
      </c>
      <c r="F135" s="43" t="s">
        <v>2246</v>
      </c>
      <c r="G135" s="41" t="s">
        <v>2249</v>
      </c>
      <c r="H135" s="64" t="s">
        <v>14</v>
      </c>
      <c r="I135" s="43" t="s">
        <v>477</v>
      </c>
      <c r="J135" s="43" t="s">
        <v>201</v>
      </c>
      <c r="K135" s="43" t="s">
        <v>2250</v>
      </c>
      <c r="L135" s="64" t="s">
        <v>185</v>
      </c>
      <c r="M135" s="57" t="s">
        <v>464</v>
      </c>
      <c r="N135" s="64" t="s">
        <v>859</v>
      </c>
      <c r="O135" s="64" t="s">
        <v>2153</v>
      </c>
      <c r="P135" s="57" t="s">
        <v>299</v>
      </c>
      <c r="Q135" s="43" t="s">
        <v>2154</v>
      </c>
      <c r="R135" s="57" t="s">
        <v>2155</v>
      </c>
      <c r="S135" s="64">
        <v>100</v>
      </c>
      <c r="T135" s="64" t="s">
        <v>405</v>
      </c>
      <c r="U135" s="638"/>
      <c r="V135" s="357">
        <v>171</v>
      </c>
      <c r="W135" s="355">
        <f t="shared" si="4"/>
        <v>171</v>
      </c>
      <c r="X135" s="236" t="str">
        <f t="shared" si="5"/>
        <v>X</v>
      </c>
      <c r="Y135" s="204" t="s">
        <v>2254</v>
      </c>
      <c r="Z135" s="21"/>
      <c r="AA135" s="21"/>
    </row>
    <row r="136" spans="1:27" ht="15.75" customHeight="1">
      <c r="A136" s="41" t="s">
        <v>109</v>
      </c>
      <c r="B136" s="62">
        <v>2023</v>
      </c>
      <c r="C136" s="39" t="s">
        <v>641</v>
      </c>
      <c r="D136" s="63" t="s">
        <v>149</v>
      </c>
      <c r="E136" s="59" t="s">
        <v>1312</v>
      </c>
      <c r="F136" s="41" t="s">
        <v>2255</v>
      </c>
      <c r="G136" s="41" t="s">
        <v>2256</v>
      </c>
      <c r="H136" s="64" t="s">
        <v>14</v>
      </c>
      <c r="I136" s="43" t="s">
        <v>477</v>
      </c>
      <c r="J136" s="43" t="s">
        <v>207</v>
      </c>
      <c r="K136" s="43" t="s">
        <v>2257</v>
      </c>
      <c r="L136" s="64" t="s">
        <v>185</v>
      </c>
      <c r="M136" s="57" t="s">
        <v>462</v>
      </c>
      <c r="N136" s="64" t="s">
        <v>859</v>
      </c>
      <c r="O136" s="64" t="s">
        <v>2145</v>
      </c>
      <c r="P136" s="57" t="s">
        <v>2146</v>
      </c>
      <c r="Q136" s="57" t="s">
        <v>2147</v>
      </c>
      <c r="R136" s="57" t="s">
        <v>2148</v>
      </c>
      <c r="S136" s="64">
        <v>9</v>
      </c>
      <c r="T136" s="64" t="s">
        <v>405</v>
      </c>
      <c r="U136" s="638" t="s">
        <v>2258</v>
      </c>
      <c r="V136" s="357">
        <v>9</v>
      </c>
      <c r="W136" s="355">
        <f t="shared" si="4"/>
        <v>100</v>
      </c>
      <c r="X136" s="236" t="str">
        <f t="shared" si="5"/>
        <v/>
      </c>
      <c r="Y136" s="204"/>
      <c r="Z136" s="21"/>
      <c r="AA136" s="21"/>
    </row>
    <row r="137" spans="1:27" ht="15.75" customHeight="1">
      <c r="A137" s="41" t="s">
        <v>109</v>
      </c>
      <c r="B137" s="62">
        <v>2023</v>
      </c>
      <c r="C137" s="39" t="s">
        <v>641</v>
      </c>
      <c r="D137" s="63" t="s">
        <v>149</v>
      </c>
      <c r="E137" s="59" t="s">
        <v>1312</v>
      </c>
      <c r="F137" s="41" t="s">
        <v>2255</v>
      </c>
      <c r="G137" s="41" t="s">
        <v>2256</v>
      </c>
      <c r="H137" s="64" t="s">
        <v>14</v>
      </c>
      <c r="I137" s="43" t="s">
        <v>477</v>
      </c>
      <c r="J137" s="43" t="s">
        <v>207</v>
      </c>
      <c r="K137" s="43" t="s">
        <v>2257</v>
      </c>
      <c r="L137" s="64" t="s">
        <v>185</v>
      </c>
      <c r="M137" s="57" t="s">
        <v>462</v>
      </c>
      <c r="N137" s="64" t="s">
        <v>859</v>
      </c>
      <c r="O137" s="64" t="s">
        <v>2145</v>
      </c>
      <c r="P137" s="57" t="s">
        <v>314</v>
      </c>
      <c r="Q137" s="57" t="s">
        <v>2147</v>
      </c>
      <c r="R137" s="57" t="s">
        <v>2148</v>
      </c>
      <c r="S137" s="64">
        <v>9</v>
      </c>
      <c r="T137" s="64" t="s">
        <v>405</v>
      </c>
      <c r="U137" s="638" t="s">
        <v>2258</v>
      </c>
      <c r="V137" s="357">
        <v>9</v>
      </c>
      <c r="W137" s="355">
        <f t="shared" si="4"/>
        <v>100</v>
      </c>
      <c r="X137" s="236" t="str">
        <f t="shared" si="5"/>
        <v/>
      </c>
      <c r="Y137" s="204"/>
      <c r="Z137" s="21"/>
      <c r="AA137" s="21"/>
    </row>
    <row r="138" spans="1:27" ht="15.75" customHeight="1">
      <c r="A138" s="41" t="s">
        <v>109</v>
      </c>
      <c r="B138" s="62">
        <v>2023</v>
      </c>
      <c r="C138" s="39" t="s">
        <v>641</v>
      </c>
      <c r="D138" s="63" t="s">
        <v>149</v>
      </c>
      <c r="E138" s="59" t="s">
        <v>1312</v>
      </c>
      <c r="F138" s="41" t="s">
        <v>2255</v>
      </c>
      <c r="G138" s="41" t="s">
        <v>2256</v>
      </c>
      <c r="H138" s="64" t="s">
        <v>14</v>
      </c>
      <c r="I138" s="43" t="s">
        <v>477</v>
      </c>
      <c r="J138" s="43" t="s">
        <v>207</v>
      </c>
      <c r="K138" s="43" t="s">
        <v>2257</v>
      </c>
      <c r="L138" s="64" t="s">
        <v>185</v>
      </c>
      <c r="M138" s="57" t="s">
        <v>462</v>
      </c>
      <c r="N138" s="64" t="s">
        <v>859</v>
      </c>
      <c r="O138" s="64" t="s">
        <v>2145</v>
      </c>
      <c r="P138" s="57" t="s">
        <v>299</v>
      </c>
      <c r="Q138" s="57" t="s">
        <v>2147</v>
      </c>
      <c r="R138" s="57" t="s">
        <v>2148</v>
      </c>
      <c r="S138" s="64">
        <v>9</v>
      </c>
      <c r="T138" s="64" t="s">
        <v>405</v>
      </c>
      <c r="U138" s="638" t="s">
        <v>2258</v>
      </c>
      <c r="V138" s="357">
        <v>9</v>
      </c>
      <c r="W138" s="355">
        <f t="shared" si="4"/>
        <v>100</v>
      </c>
      <c r="X138" s="236" t="str">
        <f t="shared" si="5"/>
        <v/>
      </c>
      <c r="Y138" s="204"/>
      <c r="Z138" s="21"/>
      <c r="AA138" s="21"/>
    </row>
    <row r="139" spans="1:27" ht="15.75" customHeight="1">
      <c r="A139" s="41" t="s">
        <v>109</v>
      </c>
      <c r="B139" s="62">
        <v>2023</v>
      </c>
      <c r="C139" s="39" t="s">
        <v>641</v>
      </c>
      <c r="D139" s="63" t="s">
        <v>149</v>
      </c>
      <c r="E139" s="59" t="s">
        <v>1312</v>
      </c>
      <c r="F139" s="41" t="s">
        <v>2255</v>
      </c>
      <c r="G139" s="41" t="s">
        <v>2256</v>
      </c>
      <c r="H139" s="64" t="s">
        <v>14</v>
      </c>
      <c r="I139" s="43" t="s">
        <v>477</v>
      </c>
      <c r="J139" s="43" t="s">
        <v>207</v>
      </c>
      <c r="K139" s="43" t="s">
        <v>2257</v>
      </c>
      <c r="L139" s="64" t="s">
        <v>185</v>
      </c>
      <c r="M139" s="57" t="s">
        <v>2149</v>
      </c>
      <c r="N139" s="64" t="s">
        <v>859</v>
      </c>
      <c r="O139" s="64" t="s">
        <v>2145</v>
      </c>
      <c r="P139" s="57" t="s">
        <v>324</v>
      </c>
      <c r="Q139" s="57" t="s">
        <v>2147</v>
      </c>
      <c r="R139" s="57" t="s">
        <v>2148</v>
      </c>
      <c r="S139" s="64">
        <v>9</v>
      </c>
      <c r="T139" s="64" t="s">
        <v>405</v>
      </c>
      <c r="U139" s="638" t="s">
        <v>2150</v>
      </c>
      <c r="V139" s="357">
        <v>9</v>
      </c>
      <c r="W139" s="355">
        <f t="shared" si="4"/>
        <v>100</v>
      </c>
      <c r="X139" s="236" t="str">
        <f t="shared" si="5"/>
        <v/>
      </c>
      <c r="Y139" s="204"/>
      <c r="Z139" s="21"/>
      <c r="AA139" s="21"/>
    </row>
    <row r="140" spans="1:27" ht="15.75" customHeight="1">
      <c r="A140" s="41" t="s">
        <v>109</v>
      </c>
      <c r="B140" s="62">
        <v>2023</v>
      </c>
      <c r="C140" s="39" t="s">
        <v>641</v>
      </c>
      <c r="D140" s="63" t="s">
        <v>149</v>
      </c>
      <c r="E140" s="59" t="s">
        <v>1312</v>
      </c>
      <c r="F140" s="41" t="s">
        <v>2255</v>
      </c>
      <c r="G140" s="41" t="s">
        <v>2256</v>
      </c>
      <c r="H140" s="64" t="s">
        <v>14</v>
      </c>
      <c r="I140" s="43" t="s">
        <v>477</v>
      </c>
      <c r="J140" s="43" t="s">
        <v>207</v>
      </c>
      <c r="K140" s="43" t="s">
        <v>2257</v>
      </c>
      <c r="L140" s="64" t="s">
        <v>185</v>
      </c>
      <c r="M140" s="57" t="s">
        <v>2149</v>
      </c>
      <c r="N140" s="64" t="s">
        <v>859</v>
      </c>
      <c r="O140" s="64" t="s">
        <v>2145</v>
      </c>
      <c r="P140" s="57" t="s">
        <v>314</v>
      </c>
      <c r="Q140" s="57" t="s">
        <v>2147</v>
      </c>
      <c r="R140" s="57" t="s">
        <v>2148</v>
      </c>
      <c r="S140" s="64">
        <v>9</v>
      </c>
      <c r="T140" s="64" t="s">
        <v>405</v>
      </c>
      <c r="U140" s="638" t="s">
        <v>2150</v>
      </c>
      <c r="V140" s="357">
        <v>9</v>
      </c>
      <c r="W140" s="355">
        <f t="shared" si="4"/>
        <v>100</v>
      </c>
      <c r="X140" s="236" t="str">
        <f t="shared" si="5"/>
        <v/>
      </c>
      <c r="Y140" s="204"/>
      <c r="Z140" s="21"/>
      <c r="AA140" s="21"/>
    </row>
    <row r="141" spans="1:27" ht="15.75" customHeight="1">
      <c r="A141" s="41" t="s">
        <v>109</v>
      </c>
      <c r="B141" s="62">
        <v>2023</v>
      </c>
      <c r="C141" s="39" t="s">
        <v>641</v>
      </c>
      <c r="D141" s="63" t="s">
        <v>149</v>
      </c>
      <c r="E141" s="59" t="s">
        <v>1312</v>
      </c>
      <c r="F141" s="41" t="s">
        <v>2255</v>
      </c>
      <c r="G141" s="41" t="s">
        <v>2256</v>
      </c>
      <c r="H141" s="64" t="s">
        <v>14</v>
      </c>
      <c r="I141" s="43" t="s">
        <v>477</v>
      </c>
      <c r="J141" s="43" t="s">
        <v>207</v>
      </c>
      <c r="K141" s="43" t="s">
        <v>2257</v>
      </c>
      <c r="L141" s="64" t="s">
        <v>185</v>
      </c>
      <c r="M141" s="57" t="s">
        <v>2149</v>
      </c>
      <c r="N141" s="64" t="s">
        <v>859</v>
      </c>
      <c r="O141" s="64" t="s">
        <v>2145</v>
      </c>
      <c r="P141" s="57" t="s">
        <v>299</v>
      </c>
      <c r="Q141" s="57" t="s">
        <v>2147</v>
      </c>
      <c r="R141" s="57" t="s">
        <v>2148</v>
      </c>
      <c r="S141" s="64">
        <v>9</v>
      </c>
      <c r="T141" s="64" t="s">
        <v>405</v>
      </c>
      <c r="U141" s="638" t="s">
        <v>2150</v>
      </c>
      <c r="V141" s="357">
        <v>9</v>
      </c>
      <c r="W141" s="355">
        <f t="shared" si="4"/>
        <v>100</v>
      </c>
      <c r="X141" s="236" t="str">
        <f t="shared" si="5"/>
        <v/>
      </c>
      <c r="Y141" s="204"/>
      <c r="Z141" s="21"/>
      <c r="AA141" s="21"/>
    </row>
    <row r="142" spans="1:27" ht="15.75" customHeight="1">
      <c r="A142" s="41" t="s">
        <v>109</v>
      </c>
      <c r="B142" s="62">
        <v>2023</v>
      </c>
      <c r="C142" s="39" t="s">
        <v>641</v>
      </c>
      <c r="D142" s="63" t="s">
        <v>149</v>
      </c>
      <c r="E142" s="59" t="s">
        <v>1312</v>
      </c>
      <c r="F142" s="41" t="s">
        <v>2255</v>
      </c>
      <c r="G142" s="41" t="s">
        <v>2256</v>
      </c>
      <c r="H142" s="64" t="s">
        <v>14</v>
      </c>
      <c r="I142" s="43" t="s">
        <v>477</v>
      </c>
      <c r="J142" s="43" t="s">
        <v>207</v>
      </c>
      <c r="K142" s="43" t="s">
        <v>2257</v>
      </c>
      <c r="L142" s="64" t="s">
        <v>185</v>
      </c>
      <c r="M142" s="57" t="s">
        <v>2149</v>
      </c>
      <c r="N142" s="64" t="s">
        <v>859</v>
      </c>
      <c r="O142" s="64" t="s">
        <v>2145</v>
      </c>
      <c r="P142" s="57" t="s">
        <v>317</v>
      </c>
      <c r="Q142" s="57" t="s">
        <v>2147</v>
      </c>
      <c r="R142" s="57" t="s">
        <v>2148</v>
      </c>
      <c r="S142" s="64">
        <v>9</v>
      </c>
      <c r="T142" s="64" t="s">
        <v>405</v>
      </c>
      <c r="U142" s="638" t="s">
        <v>2150</v>
      </c>
      <c r="V142" s="357">
        <v>9</v>
      </c>
      <c r="W142" s="355">
        <f t="shared" si="4"/>
        <v>100</v>
      </c>
      <c r="X142" s="236" t="str">
        <f t="shared" si="5"/>
        <v/>
      </c>
      <c r="Y142" s="204"/>
      <c r="Z142" s="21"/>
      <c r="AA142" s="21"/>
    </row>
    <row r="143" spans="1:27" ht="15.75" customHeight="1">
      <c r="A143" s="41" t="s">
        <v>109</v>
      </c>
      <c r="B143" s="62">
        <v>2023</v>
      </c>
      <c r="C143" s="39" t="s">
        <v>641</v>
      </c>
      <c r="D143" s="63" t="s">
        <v>149</v>
      </c>
      <c r="E143" s="59" t="s">
        <v>1312</v>
      </c>
      <c r="F143" s="41" t="s">
        <v>2255</v>
      </c>
      <c r="G143" s="41" t="s">
        <v>2259</v>
      </c>
      <c r="H143" s="64" t="s">
        <v>14</v>
      </c>
      <c r="I143" s="43" t="s">
        <v>477</v>
      </c>
      <c r="J143" s="43" t="s">
        <v>207</v>
      </c>
      <c r="K143" s="43" t="s">
        <v>2257</v>
      </c>
      <c r="L143" s="64" t="s">
        <v>185</v>
      </c>
      <c r="M143" s="57" t="s">
        <v>462</v>
      </c>
      <c r="N143" s="64" t="s">
        <v>859</v>
      </c>
      <c r="O143" s="64" t="s">
        <v>2145</v>
      </c>
      <c r="P143" s="57" t="s">
        <v>2146</v>
      </c>
      <c r="Q143" s="57" t="s">
        <v>2147</v>
      </c>
      <c r="R143" s="57" t="s">
        <v>2148</v>
      </c>
      <c r="S143" s="64">
        <v>9</v>
      </c>
      <c r="T143" s="64" t="s">
        <v>405</v>
      </c>
      <c r="U143" s="638" t="s">
        <v>2258</v>
      </c>
      <c r="V143" s="357">
        <v>9</v>
      </c>
      <c r="W143" s="355">
        <f t="shared" si="4"/>
        <v>100</v>
      </c>
      <c r="X143" s="236" t="str">
        <f t="shared" si="5"/>
        <v/>
      </c>
      <c r="Y143" s="204"/>
      <c r="Z143" s="21"/>
      <c r="AA143" s="21"/>
    </row>
    <row r="144" spans="1:27" ht="15.75" customHeight="1">
      <c r="A144" s="41" t="s">
        <v>109</v>
      </c>
      <c r="B144" s="62">
        <v>2023</v>
      </c>
      <c r="C144" s="39" t="s">
        <v>641</v>
      </c>
      <c r="D144" s="63" t="s">
        <v>149</v>
      </c>
      <c r="E144" s="59" t="s">
        <v>1312</v>
      </c>
      <c r="F144" s="41" t="s">
        <v>2255</v>
      </c>
      <c r="G144" s="41" t="s">
        <v>2259</v>
      </c>
      <c r="H144" s="64" t="s">
        <v>14</v>
      </c>
      <c r="I144" s="43" t="s">
        <v>477</v>
      </c>
      <c r="J144" s="43" t="s">
        <v>207</v>
      </c>
      <c r="K144" s="43" t="s">
        <v>2257</v>
      </c>
      <c r="L144" s="64" t="s">
        <v>185</v>
      </c>
      <c r="M144" s="57" t="s">
        <v>462</v>
      </c>
      <c r="N144" s="64" t="s">
        <v>859</v>
      </c>
      <c r="O144" s="64" t="s">
        <v>2145</v>
      </c>
      <c r="P144" s="57" t="s">
        <v>314</v>
      </c>
      <c r="Q144" s="57" t="s">
        <v>2147</v>
      </c>
      <c r="R144" s="57" t="s">
        <v>2148</v>
      </c>
      <c r="S144" s="64">
        <v>9</v>
      </c>
      <c r="T144" s="64" t="s">
        <v>405</v>
      </c>
      <c r="U144" s="638" t="s">
        <v>2258</v>
      </c>
      <c r="V144" s="357">
        <v>9</v>
      </c>
      <c r="W144" s="355">
        <f t="shared" si="4"/>
        <v>100</v>
      </c>
      <c r="X144" s="236" t="str">
        <f t="shared" si="5"/>
        <v/>
      </c>
      <c r="Y144" s="204"/>
      <c r="Z144" s="21"/>
      <c r="AA144" s="21"/>
    </row>
    <row r="145" spans="1:27" ht="15.75" customHeight="1">
      <c r="A145" s="41" t="s">
        <v>109</v>
      </c>
      <c r="B145" s="62">
        <v>2023</v>
      </c>
      <c r="C145" s="39" t="s">
        <v>641</v>
      </c>
      <c r="D145" s="63" t="s">
        <v>149</v>
      </c>
      <c r="E145" s="59" t="s">
        <v>1312</v>
      </c>
      <c r="F145" s="41" t="s">
        <v>2255</v>
      </c>
      <c r="G145" s="41" t="s">
        <v>2259</v>
      </c>
      <c r="H145" s="64" t="s">
        <v>14</v>
      </c>
      <c r="I145" s="43" t="s">
        <v>477</v>
      </c>
      <c r="J145" s="43" t="s">
        <v>207</v>
      </c>
      <c r="K145" s="43" t="s">
        <v>2257</v>
      </c>
      <c r="L145" s="64" t="s">
        <v>185</v>
      </c>
      <c r="M145" s="57" t="s">
        <v>462</v>
      </c>
      <c r="N145" s="64" t="s">
        <v>859</v>
      </c>
      <c r="O145" s="64" t="s">
        <v>2145</v>
      </c>
      <c r="P145" s="57" t="s">
        <v>299</v>
      </c>
      <c r="Q145" s="57" t="s">
        <v>2147</v>
      </c>
      <c r="R145" s="57" t="s">
        <v>2148</v>
      </c>
      <c r="S145" s="64">
        <v>9</v>
      </c>
      <c r="T145" s="64" t="s">
        <v>405</v>
      </c>
      <c r="U145" s="638" t="s">
        <v>2258</v>
      </c>
      <c r="V145" s="357">
        <v>9</v>
      </c>
      <c r="W145" s="355">
        <f t="shared" si="4"/>
        <v>100</v>
      </c>
      <c r="X145" s="236" t="str">
        <f t="shared" si="5"/>
        <v/>
      </c>
      <c r="Y145" s="204"/>
      <c r="Z145" s="21"/>
      <c r="AA145" s="21"/>
    </row>
    <row r="146" spans="1:27" ht="15.75" customHeight="1">
      <c r="A146" s="41" t="s">
        <v>109</v>
      </c>
      <c r="B146" s="62">
        <v>2023</v>
      </c>
      <c r="C146" s="39" t="s">
        <v>641</v>
      </c>
      <c r="D146" s="63" t="s">
        <v>149</v>
      </c>
      <c r="E146" s="59" t="s">
        <v>1312</v>
      </c>
      <c r="F146" s="41" t="s">
        <v>2255</v>
      </c>
      <c r="G146" s="41" t="s">
        <v>2259</v>
      </c>
      <c r="H146" s="64" t="s">
        <v>14</v>
      </c>
      <c r="I146" s="43" t="s">
        <v>477</v>
      </c>
      <c r="J146" s="43" t="s">
        <v>207</v>
      </c>
      <c r="K146" s="43" t="s">
        <v>2257</v>
      </c>
      <c r="L146" s="64" t="s">
        <v>185</v>
      </c>
      <c r="M146" s="57" t="s">
        <v>2149</v>
      </c>
      <c r="N146" s="64" t="s">
        <v>859</v>
      </c>
      <c r="O146" s="64" t="s">
        <v>2145</v>
      </c>
      <c r="P146" s="57" t="s">
        <v>324</v>
      </c>
      <c r="Q146" s="57" t="s">
        <v>2147</v>
      </c>
      <c r="R146" s="57" t="s">
        <v>2148</v>
      </c>
      <c r="S146" s="64">
        <v>9</v>
      </c>
      <c r="T146" s="64" t="s">
        <v>405</v>
      </c>
      <c r="U146" s="638" t="s">
        <v>2150</v>
      </c>
      <c r="V146" s="357">
        <v>9</v>
      </c>
      <c r="W146" s="355">
        <f t="shared" si="4"/>
        <v>100</v>
      </c>
      <c r="X146" s="236" t="str">
        <f t="shared" si="5"/>
        <v/>
      </c>
      <c r="Y146" s="204"/>
      <c r="Z146" s="21"/>
      <c r="AA146" s="21"/>
    </row>
    <row r="147" spans="1:27" ht="15.75" customHeight="1">
      <c r="A147" s="41" t="s">
        <v>109</v>
      </c>
      <c r="B147" s="62">
        <v>2023</v>
      </c>
      <c r="C147" s="39" t="s">
        <v>641</v>
      </c>
      <c r="D147" s="63" t="s">
        <v>149</v>
      </c>
      <c r="E147" s="59" t="s">
        <v>1312</v>
      </c>
      <c r="F147" s="41" t="s">
        <v>2255</v>
      </c>
      <c r="G147" s="41" t="s">
        <v>2259</v>
      </c>
      <c r="H147" s="64" t="s">
        <v>14</v>
      </c>
      <c r="I147" s="43" t="s">
        <v>477</v>
      </c>
      <c r="J147" s="43" t="s">
        <v>207</v>
      </c>
      <c r="K147" s="43" t="s">
        <v>2257</v>
      </c>
      <c r="L147" s="64" t="s">
        <v>185</v>
      </c>
      <c r="M147" s="57" t="s">
        <v>2149</v>
      </c>
      <c r="N147" s="64" t="s">
        <v>859</v>
      </c>
      <c r="O147" s="64" t="s">
        <v>2145</v>
      </c>
      <c r="P147" s="57" t="s">
        <v>314</v>
      </c>
      <c r="Q147" s="57" t="s">
        <v>2147</v>
      </c>
      <c r="R147" s="57" t="s">
        <v>2148</v>
      </c>
      <c r="S147" s="64">
        <v>9</v>
      </c>
      <c r="T147" s="64" t="s">
        <v>405</v>
      </c>
      <c r="U147" s="638" t="s">
        <v>2150</v>
      </c>
      <c r="V147" s="357">
        <v>9</v>
      </c>
      <c r="W147" s="355">
        <f t="shared" si="4"/>
        <v>100</v>
      </c>
      <c r="X147" s="236" t="str">
        <f t="shared" si="5"/>
        <v/>
      </c>
      <c r="Y147" s="204"/>
      <c r="Z147" s="21"/>
      <c r="AA147" s="21"/>
    </row>
    <row r="148" spans="1:27" ht="15.75" customHeight="1">
      <c r="A148" s="41" t="s">
        <v>109</v>
      </c>
      <c r="B148" s="62">
        <v>2023</v>
      </c>
      <c r="C148" s="39" t="s">
        <v>641</v>
      </c>
      <c r="D148" s="63" t="s">
        <v>149</v>
      </c>
      <c r="E148" s="59" t="s">
        <v>1312</v>
      </c>
      <c r="F148" s="41" t="s">
        <v>2255</v>
      </c>
      <c r="G148" s="41" t="s">
        <v>2259</v>
      </c>
      <c r="H148" s="64" t="s">
        <v>14</v>
      </c>
      <c r="I148" s="43" t="s">
        <v>477</v>
      </c>
      <c r="J148" s="43" t="s">
        <v>207</v>
      </c>
      <c r="K148" s="43" t="s">
        <v>2257</v>
      </c>
      <c r="L148" s="64" t="s">
        <v>185</v>
      </c>
      <c r="M148" s="57" t="s">
        <v>2149</v>
      </c>
      <c r="N148" s="64" t="s">
        <v>859</v>
      </c>
      <c r="O148" s="64" t="s">
        <v>2145</v>
      </c>
      <c r="P148" s="57" t="s">
        <v>299</v>
      </c>
      <c r="Q148" s="57" t="s">
        <v>2147</v>
      </c>
      <c r="R148" s="57" t="s">
        <v>2148</v>
      </c>
      <c r="S148" s="64">
        <v>9</v>
      </c>
      <c r="T148" s="64" t="s">
        <v>405</v>
      </c>
      <c r="U148" s="638" t="s">
        <v>2150</v>
      </c>
      <c r="V148" s="357">
        <v>9</v>
      </c>
      <c r="W148" s="355">
        <f t="shared" si="4"/>
        <v>100</v>
      </c>
      <c r="X148" s="236" t="str">
        <f t="shared" si="5"/>
        <v/>
      </c>
      <c r="Y148" s="204"/>
      <c r="Z148" s="21"/>
      <c r="AA148" s="21"/>
    </row>
    <row r="149" spans="1:27" ht="15.75" customHeight="1">
      <c r="A149" s="41" t="s">
        <v>109</v>
      </c>
      <c r="B149" s="62">
        <v>2023</v>
      </c>
      <c r="C149" s="39" t="s">
        <v>641</v>
      </c>
      <c r="D149" s="63" t="s">
        <v>149</v>
      </c>
      <c r="E149" s="59" t="s">
        <v>1312</v>
      </c>
      <c r="F149" s="41" t="s">
        <v>2255</v>
      </c>
      <c r="G149" s="41" t="s">
        <v>2259</v>
      </c>
      <c r="H149" s="64" t="s">
        <v>14</v>
      </c>
      <c r="I149" s="43" t="s">
        <v>477</v>
      </c>
      <c r="J149" s="43" t="s">
        <v>207</v>
      </c>
      <c r="K149" s="43" t="s">
        <v>2257</v>
      </c>
      <c r="L149" s="64" t="s">
        <v>185</v>
      </c>
      <c r="M149" s="57" t="s">
        <v>2149</v>
      </c>
      <c r="N149" s="64" t="s">
        <v>859</v>
      </c>
      <c r="O149" s="64" t="s">
        <v>2145</v>
      </c>
      <c r="P149" s="57" t="s">
        <v>317</v>
      </c>
      <c r="Q149" s="57" t="s">
        <v>2147</v>
      </c>
      <c r="R149" s="57" t="s">
        <v>2148</v>
      </c>
      <c r="S149" s="64">
        <v>9</v>
      </c>
      <c r="T149" s="64" t="s">
        <v>405</v>
      </c>
      <c r="U149" s="638" t="s">
        <v>2150</v>
      </c>
      <c r="V149" s="357">
        <v>9</v>
      </c>
      <c r="W149" s="355">
        <f t="shared" si="4"/>
        <v>100</v>
      </c>
      <c r="X149" s="236" t="str">
        <f t="shared" si="5"/>
        <v/>
      </c>
      <c r="Y149" s="204"/>
      <c r="Z149" s="21"/>
      <c r="AA149" s="21"/>
    </row>
    <row r="150" spans="1:27" ht="15.75" customHeight="1">
      <c r="A150" s="41" t="s">
        <v>109</v>
      </c>
      <c r="B150" s="62">
        <v>2023</v>
      </c>
      <c r="C150" s="39" t="s">
        <v>641</v>
      </c>
      <c r="D150" s="63" t="s">
        <v>149</v>
      </c>
      <c r="E150" s="59" t="s">
        <v>1312</v>
      </c>
      <c r="F150" s="41" t="s">
        <v>2255</v>
      </c>
      <c r="G150" s="41" t="s">
        <v>2260</v>
      </c>
      <c r="H150" s="64" t="s">
        <v>14</v>
      </c>
      <c r="I150" s="43" t="s">
        <v>477</v>
      </c>
      <c r="J150" s="43" t="s">
        <v>207</v>
      </c>
      <c r="K150" s="43" t="s">
        <v>2257</v>
      </c>
      <c r="L150" s="64" t="s">
        <v>185</v>
      </c>
      <c r="M150" s="57" t="s">
        <v>462</v>
      </c>
      <c r="N150" s="64" t="s">
        <v>859</v>
      </c>
      <c r="O150" s="64" t="s">
        <v>2145</v>
      </c>
      <c r="P150" s="57" t="s">
        <v>2146</v>
      </c>
      <c r="Q150" s="57" t="s">
        <v>2147</v>
      </c>
      <c r="R150" s="57" t="s">
        <v>2148</v>
      </c>
      <c r="S150" s="64">
        <v>4</v>
      </c>
      <c r="T150" s="64" t="s">
        <v>405</v>
      </c>
      <c r="U150" s="638" t="s">
        <v>2258</v>
      </c>
      <c r="V150" s="357">
        <v>4</v>
      </c>
      <c r="W150" s="355">
        <f t="shared" si="4"/>
        <v>100</v>
      </c>
      <c r="X150" s="236" t="str">
        <f t="shared" si="5"/>
        <v/>
      </c>
      <c r="Y150" s="204"/>
      <c r="Z150" s="21"/>
      <c r="AA150" s="21"/>
    </row>
    <row r="151" spans="1:27" ht="15.75" customHeight="1">
      <c r="A151" s="41" t="s">
        <v>109</v>
      </c>
      <c r="B151" s="62">
        <v>2023</v>
      </c>
      <c r="C151" s="39" t="s">
        <v>641</v>
      </c>
      <c r="D151" s="63" t="s">
        <v>149</v>
      </c>
      <c r="E151" s="59" t="s">
        <v>1312</v>
      </c>
      <c r="F151" s="41" t="s">
        <v>2255</v>
      </c>
      <c r="G151" s="41" t="s">
        <v>2260</v>
      </c>
      <c r="H151" s="64" t="s">
        <v>14</v>
      </c>
      <c r="I151" s="43" t="s">
        <v>477</v>
      </c>
      <c r="J151" s="43" t="s">
        <v>207</v>
      </c>
      <c r="K151" s="43" t="s">
        <v>2257</v>
      </c>
      <c r="L151" s="64" t="s">
        <v>185</v>
      </c>
      <c r="M151" s="57" t="s">
        <v>462</v>
      </c>
      <c r="N151" s="64" t="s">
        <v>859</v>
      </c>
      <c r="O151" s="64" t="s">
        <v>2145</v>
      </c>
      <c r="P151" s="57" t="s">
        <v>314</v>
      </c>
      <c r="Q151" s="57" t="s">
        <v>2147</v>
      </c>
      <c r="R151" s="57" t="s">
        <v>2148</v>
      </c>
      <c r="S151" s="64">
        <v>4</v>
      </c>
      <c r="T151" s="64" t="s">
        <v>405</v>
      </c>
      <c r="U151" s="638" t="s">
        <v>2258</v>
      </c>
      <c r="V151" s="357">
        <v>4</v>
      </c>
      <c r="W151" s="355">
        <f t="shared" si="4"/>
        <v>100</v>
      </c>
      <c r="X151" s="236" t="str">
        <f t="shared" si="5"/>
        <v/>
      </c>
      <c r="Y151" s="204"/>
      <c r="Z151" s="21"/>
      <c r="AA151" s="21"/>
    </row>
    <row r="152" spans="1:27" ht="15.75" customHeight="1">
      <c r="A152" s="41" t="s">
        <v>109</v>
      </c>
      <c r="B152" s="62">
        <v>2023</v>
      </c>
      <c r="C152" s="39" t="s">
        <v>641</v>
      </c>
      <c r="D152" s="63" t="s">
        <v>149</v>
      </c>
      <c r="E152" s="59" t="s">
        <v>1312</v>
      </c>
      <c r="F152" s="41" t="s">
        <v>2255</v>
      </c>
      <c r="G152" s="41" t="s">
        <v>2260</v>
      </c>
      <c r="H152" s="64" t="s">
        <v>14</v>
      </c>
      <c r="I152" s="43" t="s">
        <v>477</v>
      </c>
      <c r="J152" s="43" t="s">
        <v>207</v>
      </c>
      <c r="K152" s="43" t="s">
        <v>2257</v>
      </c>
      <c r="L152" s="64" t="s">
        <v>185</v>
      </c>
      <c r="M152" s="57" t="s">
        <v>462</v>
      </c>
      <c r="N152" s="64" t="s">
        <v>859</v>
      </c>
      <c r="O152" s="64" t="s">
        <v>2145</v>
      </c>
      <c r="P152" s="57" t="s">
        <v>299</v>
      </c>
      <c r="Q152" s="57" t="s">
        <v>2147</v>
      </c>
      <c r="R152" s="57" t="s">
        <v>2148</v>
      </c>
      <c r="S152" s="64">
        <v>4</v>
      </c>
      <c r="T152" s="64" t="s">
        <v>405</v>
      </c>
      <c r="U152" s="638" t="s">
        <v>2258</v>
      </c>
      <c r="V152" s="357">
        <v>4</v>
      </c>
      <c r="W152" s="355">
        <f t="shared" si="4"/>
        <v>100</v>
      </c>
      <c r="X152" s="236" t="str">
        <f t="shared" si="5"/>
        <v/>
      </c>
      <c r="Y152" s="204"/>
      <c r="Z152" s="21"/>
      <c r="AA152" s="21"/>
    </row>
    <row r="153" spans="1:27" ht="15.75" customHeight="1">
      <c r="A153" s="41" t="s">
        <v>109</v>
      </c>
      <c r="B153" s="62">
        <v>2023</v>
      </c>
      <c r="C153" s="39" t="s">
        <v>641</v>
      </c>
      <c r="D153" s="63" t="s">
        <v>149</v>
      </c>
      <c r="E153" s="59" t="s">
        <v>1312</v>
      </c>
      <c r="F153" s="41" t="s">
        <v>2255</v>
      </c>
      <c r="G153" s="41" t="s">
        <v>2260</v>
      </c>
      <c r="H153" s="64" t="s">
        <v>14</v>
      </c>
      <c r="I153" s="43" t="s">
        <v>477</v>
      </c>
      <c r="J153" s="43" t="s">
        <v>207</v>
      </c>
      <c r="K153" s="43" t="s">
        <v>2257</v>
      </c>
      <c r="L153" s="64" t="s">
        <v>185</v>
      </c>
      <c r="M153" s="57" t="s">
        <v>2149</v>
      </c>
      <c r="N153" s="64" t="s">
        <v>859</v>
      </c>
      <c r="O153" s="64" t="s">
        <v>2145</v>
      </c>
      <c r="P153" s="57" t="s">
        <v>324</v>
      </c>
      <c r="Q153" s="57" t="s">
        <v>2147</v>
      </c>
      <c r="R153" s="57" t="s">
        <v>2148</v>
      </c>
      <c r="S153" s="64">
        <v>4</v>
      </c>
      <c r="T153" s="64" t="s">
        <v>405</v>
      </c>
      <c r="U153" s="638" t="s">
        <v>2150</v>
      </c>
      <c r="V153" s="357">
        <v>4</v>
      </c>
      <c r="W153" s="355">
        <f t="shared" si="4"/>
        <v>100</v>
      </c>
      <c r="X153" s="236" t="str">
        <f t="shared" si="5"/>
        <v/>
      </c>
      <c r="Y153" s="204"/>
      <c r="Z153" s="21"/>
      <c r="AA153" s="21"/>
    </row>
    <row r="154" spans="1:27" ht="15.75" customHeight="1">
      <c r="A154" s="41" t="s">
        <v>109</v>
      </c>
      <c r="B154" s="62">
        <v>2023</v>
      </c>
      <c r="C154" s="39" t="s">
        <v>641</v>
      </c>
      <c r="D154" s="63" t="s">
        <v>149</v>
      </c>
      <c r="E154" s="59" t="s">
        <v>1312</v>
      </c>
      <c r="F154" s="41" t="s">
        <v>2255</v>
      </c>
      <c r="G154" s="41" t="s">
        <v>2260</v>
      </c>
      <c r="H154" s="64" t="s">
        <v>14</v>
      </c>
      <c r="I154" s="43" t="s">
        <v>477</v>
      </c>
      <c r="J154" s="43" t="s">
        <v>207</v>
      </c>
      <c r="K154" s="43" t="s">
        <v>2257</v>
      </c>
      <c r="L154" s="64" t="s">
        <v>185</v>
      </c>
      <c r="M154" s="57" t="s">
        <v>2149</v>
      </c>
      <c r="N154" s="64" t="s">
        <v>859</v>
      </c>
      <c r="O154" s="64" t="s">
        <v>2145</v>
      </c>
      <c r="P154" s="57" t="s">
        <v>314</v>
      </c>
      <c r="Q154" s="57" t="s">
        <v>2147</v>
      </c>
      <c r="R154" s="57" t="s">
        <v>2148</v>
      </c>
      <c r="S154" s="64">
        <v>4</v>
      </c>
      <c r="T154" s="64" t="s">
        <v>405</v>
      </c>
      <c r="U154" s="638" t="s">
        <v>2150</v>
      </c>
      <c r="V154" s="357">
        <v>4</v>
      </c>
      <c r="W154" s="355">
        <f t="shared" si="4"/>
        <v>100</v>
      </c>
      <c r="X154" s="236" t="str">
        <f t="shared" si="5"/>
        <v/>
      </c>
      <c r="Y154" s="204"/>
      <c r="Z154" s="21"/>
      <c r="AA154" s="21"/>
    </row>
    <row r="155" spans="1:27" ht="15.75" customHeight="1">
      <c r="A155" s="41" t="s">
        <v>109</v>
      </c>
      <c r="B155" s="62">
        <v>2023</v>
      </c>
      <c r="C155" s="39" t="s">
        <v>641</v>
      </c>
      <c r="D155" s="63" t="s">
        <v>149</v>
      </c>
      <c r="E155" s="59" t="s">
        <v>1312</v>
      </c>
      <c r="F155" s="41" t="s">
        <v>2255</v>
      </c>
      <c r="G155" s="41" t="s">
        <v>2260</v>
      </c>
      <c r="H155" s="64" t="s">
        <v>14</v>
      </c>
      <c r="I155" s="43" t="s">
        <v>477</v>
      </c>
      <c r="J155" s="43" t="s">
        <v>207</v>
      </c>
      <c r="K155" s="43" t="s">
        <v>2257</v>
      </c>
      <c r="L155" s="64" t="s">
        <v>185</v>
      </c>
      <c r="M155" s="57" t="s">
        <v>2149</v>
      </c>
      <c r="N155" s="64" t="s">
        <v>859</v>
      </c>
      <c r="O155" s="64" t="s">
        <v>2145</v>
      </c>
      <c r="P155" s="57" t="s">
        <v>299</v>
      </c>
      <c r="Q155" s="57" t="s">
        <v>2147</v>
      </c>
      <c r="R155" s="57" t="s">
        <v>2148</v>
      </c>
      <c r="S155" s="64">
        <v>4</v>
      </c>
      <c r="T155" s="64" t="s">
        <v>405</v>
      </c>
      <c r="U155" s="638" t="s">
        <v>2150</v>
      </c>
      <c r="V155" s="357">
        <v>4</v>
      </c>
      <c r="W155" s="355">
        <f t="shared" si="4"/>
        <v>100</v>
      </c>
      <c r="X155" s="236" t="str">
        <f t="shared" si="5"/>
        <v/>
      </c>
      <c r="Y155" s="204"/>
      <c r="Z155" s="21"/>
      <c r="AA155" s="21"/>
    </row>
    <row r="156" spans="1:27" ht="15.75" customHeight="1">
      <c r="A156" s="41" t="s">
        <v>109</v>
      </c>
      <c r="B156" s="62">
        <v>2023</v>
      </c>
      <c r="C156" s="39" t="s">
        <v>641</v>
      </c>
      <c r="D156" s="63" t="s">
        <v>149</v>
      </c>
      <c r="E156" s="59" t="s">
        <v>1312</v>
      </c>
      <c r="F156" s="41" t="s">
        <v>2255</v>
      </c>
      <c r="G156" s="41" t="s">
        <v>2260</v>
      </c>
      <c r="H156" s="64" t="s">
        <v>14</v>
      </c>
      <c r="I156" s="43" t="s">
        <v>477</v>
      </c>
      <c r="J156" s="43" t="s">
        <v>207</v>
      </c>
      <c r="K156" s="43" t="s">
        <v>2257</v>
      </c>
      <c r="L156" s="64" t="s">
        <v>185</v>
      </c>
      <c r="M156" s="57" t="s">
        <v>2149</v>
      </c>
      <c r="N156" s="64" t="s">
        <v>859</v>
      </c>
      <c r="O156" s="64" t="s">
        <v>2145</v>
      </c>
      <c r="P156" s="57" t="s">
        <v>317</v>
      </c>
      <c r="Q156" s="57" t="s">
        <v>2147</v>
      </c>
      <c r="R156" s="57" t="s">
        <v>2148</v>
      </c>
      <c r="S156" s="64">
        <v>4</v>
      </c>
      <c r="T156" s="64" t="s">
        <v>405</v>
      </c>
      <c r="U156" s="638" t="s">
        <v>2150</v>
      </c>
      <c r="V156" s="357">
        <v>4</v>
      </c>
      <c r="W156" s="355">
        <f t="shared" si="4"/>
        <v>100</v>
      </c>
      <c r="X156" s="236" t="str">
        <f t="shared" si="5"/>
        <v/>
      </c>
      <c r="Y156" s="204"/>
      <c r="Z156" s="21"/>
      <c r="AA156" s="21"/>
    </row>
    <row r="157" spans="1:27" ht="15.75" customHeight="1">
      <c r="A157" s="41" t="s">
        <v>109</v>
      </c>
      <c r="B157" s="62">
        <v>2023</v>
      </c>
      <c r="C157" s="39" t="s">
        <v>641</v>
      </c>
      <c r="D157" s="63" t="s">
        <v>149</v>
      </c>
      <c r="E157" s="59" t="s">
        <v>1312</v>
      </c>
      <c r="F157" s="41" t="s">
        <v>2255</v>
      </c>
      <c r="G157" s="41" t="s">
        <v>2261</v>
      </c>
      <c r="H157" s="64" t="s">
        <v>14</v>
      </c>
      <c r="I157" s="43" t="s">
        <v>477</v>
      </c>
      <c r="J157" s="43" t="s">
        <v>207</v>
      </c>
      <c r="K157" s="43" t="s">
        <v>2257</v>
      </c>
      <c r="L157" s="64" t="s">
        <v>185</v>
      </c>
      <c r="M157" s="57" t="s">
        <v>462</v>
      </c>
      <c r="N157" s="64" t="s">
        <v>859</v>
      </c>
      <c r="O157" s="64" t="s">
        <v>2145</v>
      </c>
      <c r="P157" s="57" t="s">
        <v>2146</v>
      </c>
      <c r="Q157" s="57" t="s">
        <v>2147</v>
      </c>
      <c r="R157" s="57" t="s">
        <v>2148</v>
      </c>
      <c r="S157" s="64">
        <v>1</v>
      </c>
      <c r="T157" s="64" t="s">
        <v>405</v>
      </c>
      <c r="U157" s="638" t="s">
        <v>2258</v>
      </c>
      <c r="V157" s="357">
        <v>1</v>
      </c>
      <c r="W157" s="355">
        <f t="shared" si="4"/>
        <v>100</v>
      </c>
      <c r="X157" s="236" t="str">
        <f t="shared" si="5"/>
        <v/>
      </c>
      <c r="Y157" s="204"/>
      <c r="Z157" s="21"/>
      <c r="AA157" s="21"/>
    </row>
    <row r="158" spans="1:27" ht="15.75" customHeight="1">
      <c r="A158" s="41" t="s">
        <v>109</v>
      </c>
      <c r="B158" s="62">
        <v>2023</v>
      </c>
      <c r="C158" s="39" t="s">
        <v>641</v>
      </c>
      <c r="D158" s="63" t="s">
        <v>149</v>
      </c>
      <c r="E158" s="59" t="s">
        <v>1312</v>
      </c>
      <c r="F158" s="41" t="s">
        <v>2255</v>
      </c>
      <c r="G158" s="41" t="s">
        <v>2261</v>
      </c>
      <c r="H158" s="64" t="s">
        <v>14</v>
      </c>
      <c r="I158" s="43" t="s">
        <v>477</v>
      </c>
      <c r="J158" s="43" t="s">
        <v>207</v>
      </c>
      <c r="K158" s="43" t="s">
        <v>2257</v>
      </c>
      <c r="L158" s="64" t="s">
        <v>185</v>
      </c>
      <c r="M158" s="57" t="s">
        <v>462</v>
      </c>
      <c r="N158" s="64" t="s">
        <v>859</v>
      </c>
      <c r="O158" s="64" t="s">
        <v>2145</v>
      </c>
      <c r="P158" s="57" t="s">
        <v>314</v>
      </c>
      <c r="Q158" s="57" t="s">
        <v>2147</v>
      </c>
      <c r="R158" s="57" t="s">
        <v>2148</v>
      </c>
      <c r="S158" s="64">
        <v>1</v>
      </c>
      <c r="T158" s="64" t="s">
        <v>405</v>
      </c>
      <c r="U158" s="638" t="s">
        <v>2258</v>
      </c>
      <c r="V158" s="357">
        <v>1</v>
      </c>
      <c r="W158" s="355">
        <f t="shared" si="4"/>
        <v>100</v>
      </c>
      <c r="X158" s="236" t="str">
        <f t="shared" si="5"/>
        <v/>
      </c>
      <c r="Y158" s="204"/>
      <c r="Z158" s="21"/>
      <c r="AA158" s="21"/>
    </row>
    <row r="159" spans="1:27" ht="15.75" customHeight="1">
      <c r="A159" s="41" t="s">
        <v>109</v>
      </c>
      <c r="B159" s="62">
        <v>2023</v>
      </c>
      <c r="C159" s="39" t="s">
        <v>641</v>
      </c>
      <c r="D159" s="63" t="s">
        <v>149</v>
      </c>
      <c r="E159" s="59" t="s">
        <v>1312</v>
      </c>
      <c r="F159" s="41" t="s">
        <v>2255</v>
      </c>
      <c r="G159" s="41" t="s">
        <v>2261</v>
      </c>
      <c r="H159" s="64" t="s">
        <v>14</v>
      </c>
      <c r="I159" s="43" t="s">
        <v>477</v>
      </c>
      <c r="J159" s="43" t="s">
        <v>207</v>
      </c>
      <c r="K159" s="43" t="s">
        <v>2257</v>
      </c>
      <c r="L159" s="64" t="s">
        <v>185</v>
      </c>
      <c r="M159" s="57" t="s">
        <v>462</v>
      </c>
      <c r="N159" s="64" t="s">
        <v>859</v>
      </c>
      <c r="O159" s="64" t="s">
        <v>2145</v>
      </c>
      <c r="P159" s="57" t="s">
        <v>299</v>
      </c>
      <c r="Q159" s="57" t="s">
        <v>2147</v>
      </c>
      <c r="R159" s="57" t="s">
        <v>2148</v>
      </c>
      <c r="S159" s="64">
        <v>1</v>
      </c>
      <c r="T159" s="64" t="s">
        <v>405</v>
      </c>
      <c r="U159" s="638" t="s">
        <v>2258</v>
      </c>
      <c r="V159" s="357">
        <v>1</v>
      </c>
      <c r="W159" s="355">
        <f t="shared" si="4"/>
        <v>100</v>
      </c>
      <c r="X159" s="236" t="str">
        <f t="shared" si="5"/>
        <v/>
      </c>
      <c r="Y159" s="204"/>
      <c r="Z159" s="21"/>
      <c r="AA159" s="21"/>
    </row>
    <row r="160" spans="1:27" ht="15.75" customHeight="1">
      <c r="A160" s="41" t="s">
        <v>109</v>
      </c>
      <c r="B160" s="62">
        <v>2023</v>
      </c>
      <c r="C160" s="39" t="s">
        <v>641</v>
      </c>
      <c r="D160" s="63" t="s">
        <v>149</v>
      </c>
      <c r="E160" s="59" t="s">
        <v>1312</v>
      </c>
      <c r="F160" s="41" t="s">
        <v>2255</v>
      </c>
      <c r="G160" s="41" t="s">
        <v>2261</v>
      </c>
      <c r="H160" s="64" t="s">
        <v>14</v>
      </c>
      <c r="I160" s="43" t="s">
        <v>477</v>
      </c>
      <c r="J160" s="43" t="s">
        <v>207</v>
      </c>
      <c r="K160" s="43" t="s">
        <v>2257</v>
      </c>
      <c r="L160" s="64" t="s">
        <v>185</v>
      </c>
      <c r="M160" s="57" t="s">
        <v>2149</v>
      </c>
      <c r="N160" s="64" t="s">
        <v>859</v>
      </c>
      <c r="O160" s="64" t="s">
        <v>2145</v>
      </c>
      <c r="P160" s="57" t="s">
        <v>324</v>
      </c>
      <c r="Q160" s="57" t="s">
        <v>2147</v>
      </c>
      <c r="R160" s="57" t="s">
        <v>2148</v>
      </c>
      <c r="S160" s="64">
        <v>1</v>
      </c>
      <c r="T160" s="64" t="s">
        <v>405</v>
      </c>
      <c r="U160" s="638" t="s">
        <v>2150</v>
      </c>
      <c r="V160" s="357">
        <v>1</v>
      </c>
      <c r="W160" s="355">
        <f t="shared" si="4"/>
        <v>100</v>
      </c>
      <c r="X160" s="236" t="str">
        <f t="shared" si="5"/>
        <v/>
      </c>
      <c r="Y160" s="204"/>
      <c r="Z160" s="21"/>
      <c r="AA160" s="21"/>
    </row>
    <row r="161" spans="1:27" ht="15.75" customHeight="1">
      <c r="A161" s="41" t="s">
        <v>109</v>
      </c>
      <c r="B161" s="62">
        <v>2023</v>
      </c>
      <c r="C161" s="39" t="s">
        <v>641</v>
      </c>
      <c r="D161" s="63" t="s">
        <v>149</v>
      </c>
      <c r="E161" s="59" t="s">
        <v>1312</v>
      </c>
      <c r="F161" s="41" t="s">
        <v>2255</v>
      </c>
      <c r="G161" s="41" t="s">
        <v>2261</v>
      </c>
      <c r="H161" s="64" t="s">
        <v>14</v>
      </c>
      <c r="I161" s="43" t="s">
        <v>477</v>
      </c>
      <c r="J161" s="43" t="s">
        <v>207</v>
      </c>
      <c r="K161" s="43" t="s">
        <v>2257</v>
      </c>
      <c r="L161" s="64" t="s">
        <v>185</v>
      </c>
      <c r="M161" s="57" t="s">
        <v>2149</v>
      </c>
      <c r="N161" s="64" t="s">
        <v>859</v>
      </c>
      <c r="O161" s="64" t="s">
        <v>2145</v>
      </c>
      <c r="P161" s="57" t="s">
        <v>314</v>
      </c>
      <c r="Q161" s="57" t="s">
        <v>2147</v>
      </c>
      <c r="R161" s="57" t="s">
        <v>2148</v>
      </c>
      <c r="S161" s="64">
        <v>1</v>
      </c>
      <c r="T161" s="64" t="s">
        <v>405</v>
      </c>
      <c r="U161" s="638" t="s">
        <v>2150</v>
      </c>
      <c r="V161" s="357">
        <v>1</v>
      </c>
      <c r="W161" s="355">
        <f t="shared" si="4"/>
        <v>100</v>
      </c>
      <c r="X161" s="236" t="str">
        <f t="shared" si="5"/>
        <v/>
      </c>
      <c r="Y161" s="204"/>
      <c r="Z161" s="21"/>
      <c r="AA161" s="21"/>
    </row>
    <row r="162" spans="1:27" ht="15.75" customHeight="1">
      <c r="A162" s="41" t="s">
        <v>109</v>
      </c>
      <c r="B162" s="62">
        <v>2023</v>
      </c>
      <c r="C162" s="39" t="s">
        <v>641</v>
      </c>
      <c r="D162" s="63" t="s">
        <v>149</v>
      </c>
      <c r="E162" s="59" t="s">
        <v>1312</v>
      </c>
      <c r="F162" s="41" t="s">
        <v>2255</v>
      </c>
      <c r="G162" s="41" t="s">
        <v>2261</v>
      </c>
      <c r="H162" s="64" t="s">
        <v>14</v>
      </c>
      <c r="I162" s="43" t="s">
        <v>477</v>
      </c>
      <c r="J162" s="43" t="s">
        <v>207</v>
      </c>
      <c r="K162" s="43" t="s">
        <v>2257</v>
      </c>
      <c r="L162" s="64" t="s">
        <v>185</v>
      </c>
      <c r="M162" s="57" t="s">
        <v>2149</v>
      </c>
      <c r="N162" s="64" t="s">
        <v>859</v>
      </c>
      <c r="O162" s="64" t="s">
        <v>2145</v>
      </c>
      <c r="P162" s="57" t="s">
        <v>299</v>
      </c>
      <c r="Q162" s="57" t="s">
        <v>2147</v>
      </c>
      <c r="R162" s="57" t="s">
        <v>2148</v>
      </c>
      <c r="S162" s="64">
        <v>1</v>
      </c>
      <c r="T162" s="64" t="s">
        <v>405</v>
      </c>
      <c r="U162" s="638" t="s">
        <v>2150</v>
      </c>
      <c r="V162" s="357">
        <v>1</v>
      </c>
      <c r="W162" s="355">
        <f t="shared" si="4"/>
        <v>100</v>
      </c>
      <c r="X162" s="236" t="str">
        <f t="shared" si="5"/>
        <v/>
      </c>
      <c r="Y162" s="204"/>
      <c r="Z162" s="21"/>
      <c r="AA162" s="21"/>
    </row>
    <row r="163" spans="1:27" ht="15.75" customHeight="1">
      <c r="A163" s="41" t="s">
        <v>109</v>
      </c>
      <c r="B163" s="62">
        <v>2023</v>
      </c>
      <c r="C163" s="39" t="s">
        <v>641</v>
      </c>
      <c r="D163" s="63" t="s">
        <v>149</v>
      </c>
      <c r="E163" s="59" t="s">
        <v>1312</v>
      </c>
      <c r="F163" s="41" t="s">
        <v>2255</v>
      </c>
      <c r="G163" s="41" t="s">
        <v>2261</v>
      </c>
      <c r="H163" s="64" t="s">
        <v>14</v>
      </c>
      <c r="I163" s="43" t="s">
        <v>477</v>
      </c>
      <c r="J163" s="43" t="s">
        <v>207</v>
      </c>
      <c r="K163" s="43" t="s">
        <v>2257</v>
      </c>
      <c r="L163" s="64" t="s">
        <v>185</v>
      </c>
      <c r="M163" s="57" t="s">
        <v>2149</v>
      </c>
      <c r="N163" s="64" t="s">
        <v>859</v>
      </c>
      <c r="O163" s="64" t="s">
        <v>2145</v>
      </c>
      <c r="P163" s="57" t="s">
        <v>317</v>
      </c>
      <c r="Q163" s="57" t="s">
        <v>2147</v>
      </c>
      <c r="R163" s="57" t="s">
        <v>2148</v>
      </c>
      <c r="S163" s="64">
        <v>1</v>
      </c>
      <c r="T163" s="64" t="s">
        <v>405</v>
      </c>
      <c r="U163" s="638" t="s">
        <v>2150</v>
      </c>
      <c r="V163" s="357">
        <v>1</v>
      </c>
      <c r="W163" s="355">
        <f t="shared" si="4"/>
        <v>100</v>
      </c>
      <c r="X163" s="236" t="str">
        <f t="shared" si="5"/>
        <v/>
      </c>
      <c r="Y163" s="204"/>
      <c r="Z163" s="21"/>
      <c r="AA163" s="21"/>
    </row>
    <row r="164" spans="1:27" ht="15.75" customHeight="1">
      <c r="A164" s="41" t="s">
        <v>109</v>
      </c>
      <c r="B164" s="62">
        <v>2023</v>
      </c>
      <c r="C164" s="39" t="s">
        <v>641</v>
      </c>
      <c r="D164" s="63" t="s">
        <v>149</v>
      </c>
      <c r="E164" s="59" t="s">
        <v>1312</v>
      </c>
      <c r="F164" s="41" t="s">
        <v>2255</v>
      </c>
      <c r="G164" s="41" t="s">
        <v>2262</v>
      </c>
      <c r="H164" s="64" t="s">
        <v>14</v>
      </c>
      <c r="I164" s="43" t="s">
        <v>477</v>
      </c>
      <c r="J164" s="43" t="s">
        <v>207</v>
      </c>
      <c r="K164" s="43" t="s">
        <v>2257</v>
      </c>
      <c r="L164" s="64" t="s">
        <v>185</v>
      </c>
      <c r="M164" s="57" t="s">
        <v>462</v>
      </c>
      <c r="N164" s="64" t="s">
        <v>859</v>
      </c>
      <c r="O164" s="64" t="s">
        <v>2145</v>
      </c>
      <c r="P164" s="57" t="s">
        <v>2146</v>
      </c>
      <c r="Q164" s="57" t="s">
        <v>2147</v>
      </c>
      <c r="R164" s="57" t="s">
        <v>2148</v>
      </c>
      <c r="S164" s="64">
        <v>1</v>
      </c>
      <c r="T164" s="64" t="s">
        <v>405</v>
      </c>
      <c r="U164" s="638" t="s">
        <v>2258</v>
      </c>
      <c r="V164" s="357">
        <v>1</v>
      </c>
      <c r="W164" s="355">
        <f t="shared" si="4"/>
        <v>100</v>
      </c>
      <c r="X164" s="236" t="str">
        <f t="shared" si="5"/>
        <v/>
      </c>
      <c r="Y164" s="204"/>
      <c r="Z164" s="21"/>
      <c r="AA164" s="21"/>
    </row>
    <row r="165" spans="1:27" ht="15.75" customHeight="1">
      <c r="A165" s="41" t="s">
        <v>109</v>
      </c>
      <c r="B165" s="62">
        <v>2023</v>
      </c>
      <c r="C165" s="39" t="s">
        <v>641</v>
      </c>
      <c r="D165" s="63" t="s">
        <v>149</v>
      </c>
      <c r="E165" s="59" t="s">
        <v>1312</v>
      </c>
      <c r="F165" s="41" t="s">
        <v>2255</v>
      </c>
      <c r="G165" s="41" t="s">
        <v>2262</v>
      </c>
      <c r="H165" s="64" t="s">
        <v>14</v>
      </c>
      <c r="I165" s="43" t="s">
        <v>477</v>
      </c>
      <c r="J165" s="43" t="s">
        <v>207</v>
      </c>
      <c r="K165" s="43" t="s">
        <v>2257</v>
      </c>
      <c r="L165" s="64" t="s">
        <v>185</v>
      </c>
      <c r="M165" s="57" t="s">
        <v>462</v>
      </c>
      <c r="N165" s="64" t="s">
        <v>859</v>
      </c>
      <c r="O165" s="64" t="s">
        <v>2145</v>
      </c>
      <c r="P165" s="57" t="s">
        <v>314</v>
      </c>
      <c r="Q165" s="57" t="s">
        <v>2147</v>
      </c>
      <c r="R165" s="57" t="s">
        <v>2148</v>
      </c>
      <c r="S165" s="64">
        <v>1</v>
      </c>
      <c r="T165" s="64" t="s">
        <v>405</v>
      </c>
      <c r="U165" s="638" t="s">
        <v>2258</v>
      </c>
      <c r="V165" s="357">
        <v>1</v>
      </c>
      <c r="W165" s="355">
        <f t="shared" si="4"/>
        <v>100</v>
      </c>
      <c r="X165" s="236" t="str">
        <f t="shared" si="5"/>
        <v/>
      </c>
      <c r="Y165" s="204"/>
      <c r="Z165" s="21"/>
      <c r="AA165" s="21"/>
    </row>
    <row r="166" spans="1:27" ht="15.75" customHeight="1">
      <c r="A166" s="41" t="s">
        <v>109</v>
      </c>
      <c r="B166" s="62">
        <v>2023</v>
      </c>
      <c r="C166" s="39" t="s">
        <v>641</v>
      </c>
      <c r="D166" s="63" t="s">
        <v>149</v>
      </c>
      <c r="E166" s="59" t="s">
        <v>1312</v>
      </c>
      <c r="F166" s="41" t="s">
        <v>2255</v>
      </c>
      <c r="G166" s="41" t="s">
        <v>2262</v>
      </c>
      <c r="H166" s="64" t="s">
        <v>14</v>
      </c>
      <c r="I166" s="43" t="s">
        <v>477</v>
      </c>
      <c r="J166" s="43" t="s">
        <v>207</v>
      </c>
      <c r="K166" s="43" t="s">
        <v>2257</v>
      </c>
      <c r="L166" s="64" t="s">
        <v>185</v>
      </c>
      <c r="M166" s="57" t="s">
        <v>462</v>
      </c>
      <c r="N166" s="64" t="s">
        <v>859</v>
      </c>
      <c r="O166" s="64" t="s">
        <v>2145</v>
      </c>
      <c r="P166" s="57" t="s">
        <v>299</v>
      </c>
      <c r="Q166" s="57" t="s">
        <v>2147</v>
      </c>
      <c r="R166" s="57" t="s">
        <v>2148</v>
      </c>
      <c r="S166" s="64">
        <v>1</v>
      </c>
      <c r="T166" s="64" t="s">
        <v>405</v>
      </c>
      <c r="U166" s="638" t="s">
        <v>2258</v>
      </c>
      <c r="V166" s="357">
        <v>1</v>
      </c>
      <c r="W166" s="355">
        <f t="shared" si="4"/>
        <v>100</v>
      </c>
      <c r="X166" s="236" t="str">
        <f t="shared" si="5"/>
        <v/>
      </c>
      <c r="Y166" s="204"/>
      <c r="Z166" s="21"/>
      <c r="AA166" s="21"/>
    </row>
    <row r="167" spans="1:27" ht="15.75" customHeight="1">
      <c r="A167" s="41" t="s">
        <v>109</v>
      </c>
      <c r="B167" s="62">
        <v>2023</v>
      </c>
      <c r="C167" s="39" t="s">
        <v>641</v>
      </c>
      <c r="D167" s="63" t="s">
        <v>149</v>
      </c>
      <c r="E167" s="59" t="s">
        <v>1312</v>
      </c>
      <c r="F167" s="41" t="s">
        <v>2255</v>
      </c>
      <c r="G167" s="41" t="s">
        <v>2262</v>
      </c>
      <c r="H167" s="64" t="s">
        <v>14</v>
      </c>
      <c r="I167" s="43" t="s">
        <v>477</v>
      </c>
      <c r="J167" s="43" t="s">
        <v>207</v>
      </c>
      <c r="K167" s="43" t="s">
        <v>2257</v>
      </c>
      <c r="L167" s="64" t="s">
        <v>185</v>
      </c>
      <c r="M167" s="57" t="s">
        <v>2149</v>
      </c>
      <c r="N167" s="64" t="s">
        <v>859</v>
      </c>
      <c r="O167" s="64" t="s">
        <v>2145</v>
      </c>
      <c r="P167" s="57" t="s">
        <v>324</v>
      </c>
      <c r="Q167" s="57" t="s">
        <v>2147</v>
      </c>
      <c r="R167" s="57" t="s">
        <v>2148</v>
      </c>
      <c r="S167" s="64">
        <v>1</v>
      </c>
      <c r="T167" s="64" t="s">
        <v>405</v>
      </c>
      <c r="U167" s="638" t="s">
        <v>2150</v>
      </c>
      <c r="V167" s="357">
        <v>1</v>
      </c>
      <c r="W167" s="355">
        <f t="shared" si="4"/>
        <v>100</v>
      </c>
      <c r="X167" s="236" t="str">
        <f t="shared" si="5"/>
        <v/>
      </c>
      <c r="Y167" s="204"/>
      <c r="Z167" s="21"/>
      <c r="AA167" s="21"/>
    </row>
    <row r="168" spans="1:27" ht="15.75" customHeight="1">
      <c r="A168" s="41" t="s">
        <v>109</v>
      </c>
      <c r="B168" s="62">
        <v>2023</v>
      </c>
      <c r="C168" s="39" t="s">
        <v>641</v>
      </c>
      <c r="D168" s="63" t="s">
        <v>149</v>
      </c>
      <c r="E168" s="59" t="s">
        <v>1312</v>
      </c>
      <c r="F168" s="41" t="s">
        <v>2255</v>
      </c>
      <c r="G168" s="41" t="s">
        <v>2262</v>
      </c>
      <c r="H168" s="64" t="s">
        <v>14</v>
      </c>
      <c r="I168" s="43" t="s">
        <v>477</v>
      </c>
      <c r="J168" s="43" t="s">
        <v>207</v>
      </c>
      <c r="K168" s="43" t="s">
        <v>2257</v>
      </c>
      <c r="L168" s="64" t="s">
        <v>185</v>
      </c>
      <c r="M168" s="57" t="s">
        <v>2149</v>
      </c>
      <c r="N168" s="64" t="s">
        <v>859</v>
      </c>
      <c r="O168" s="64" t="s">
        <v>2145</v>
      </c>
      <c r="P168" s="57" t="s">
        <v>314</v>
      </c>
      <c r="Q168" s="57" t="s">
        <v>2147</v>
      </c>
      <c r="R168" s="57" t="s">
        <v>2148</v>
      </c>
      <c r="S168" s="64">
        <v>1</v>
      </c>
      <c r="T168" s="64" t="s">
        <v>405</v>
      </c>
      <c r="U168" s="638" t="s">
        <v>2150</v>
      </c>
      <c r="V168" s="357">
        <v>1</v>
      </c>
      <c r="W168" s="355">
        <f t="shared" si="4"/>
        <v>100</v>
      </c>
      <c r="X168" s="236" t="str">
        <f t="shared" si="5"/>
        <v/>
      </c>
      <c r="Y168" s="204"/>
      <c r="Z168" s="21"/>
      <c r="AA168" s="21"/>
    </row>
    <row r="169" spans="1:27" ht="15.75" customHeight="1">
      <c r="A169" s="41" t="s">
        <v>109</v>
      </c>
      <c r="B169" s="62">
        <v>2023</v>
      </c>
      <c r="C169" s="39" t="s">
        <v>641</v>
      </c>
      <c r="D169" s="63" t="s">
        <v>149</v>
      </c>
      <c r="E169" s="59" t="s">
        <v>1312</v>
      </c>
      <c r="F169" s="41" t="s">
        <v>2255</v>
      </c>
      <c r="G169" s="41" t="s">
        <v>2262</v>
      </c>
      <c r="H169" s="64" t="s">
        <v>14</v>
      </c>
      <c r="I169" s="43" t="s">
        <v>477</v>
      </c>
      <c r="J169" s="43" t="s">
        <v>207</v>
      </c>
      <c r="K169" s="43" t="s">
        <v>2257</v>
      </c>
      <c r="L169" s="64" t="s">
        <v>185</v>
      </c>
      <c r="M169" s="57" t="s">
        <v>2149</v>
      </c>
      <c r="N169" s="64" t="s">
        <v>859</v>
      </c>
      <c r="O169" s="64" t="s">
        <v>2145</v>
      </c>
      <c r="P169" s="57" t="s">
        <v>299</v>
      </c>
      <c r="Q169" s="57" t="s">
        <v>2147</v>
      </c>
      <c r="R169" s="57" t="s">
        <v>2148</v>
      </c>
      <c r="S169" s="64">
        <v>1</v>
      </c>
      <c r="T169" s="64" t="s">
        <v>405</v>
      </c>
      <c r="U169" s="638" t="s">
        <v>2150</v>
      </c>
      <c r="V169" s="357">
        <v>1</v>
      </c>
      <c r="W169" s="355">
        <f t="shared" si="4"/>
        <v>100</v>
      </c>
      <c r="X169" s="236" t="str">
        <f t="shared" si="5"/>
        <v/>
      </c>
      <c r="Y169" s="204"/>
      <c r="Z169" s="21"/>
      <c r="AA169" s="21"/>
    </row>
    <row r="170" spans="1:27" ht="15.75" customHeight="1">
      <c r="A170" s="41" t="s">
        <v>109</v>
      </c>
      <c r="B170" s="62">
        <v>2023</v>
      </c>
      <c r="C170" s="39" t="s">
        <v>641</v>
      </c>
      <c r="D170" s="63" t="s">
        <v>149</v>
      </c>
      <c r="E170" s="59" t="s">
        <v>1312</v>
      </c>
      <c r="F170" s="41" t="s">
        <v>2255</v>
      </c>
      <c r="G170" s="41" t="s">
        <v>2262</v>
      </c>
      <c r="H170" s="64" t="s">
        <v>14</v>
      </c>
      <c r="I170" s="43" t="s">
        <v>477</v>
      </c>
      <c r="J170" s="43" t="s">
        <v>207</v>
      </c>
      <c r="K170" s="43" t="s">
        <v>2257</v>
      </c>
      <c r="L170" s="64" t="s">
        <v>185</v>
      </c>
      <c r="M170" s="57" t="s">
        <v>2149</v>
      </c>
      <c r="N170" s="64" t="s">
        <v>859</v>
      </c>
      <c r="O170" s="64" t="s">
        <v>2145</v>
      </c>
      <c r="P170" s="57" t="s">
        <v>317</v>
      </c>
      <c r="Q170" s="57" t="s">
        <v>2147</v>
      </c>
      <c r="R170" s="57" t="s">
        <v>2148</v>
      </c>
      <c r="S170" s="64">
        <v>1</v>
      </c>
      <c r="T170" s="64" t="s">
        <v>405</v>
      </c>
      <c r="U170" s="638" t="s">
        <v>2150</v>
      </c>
      <c r="V170" s="357">
        <v>1</v>
      </c>
      <c r="W170" s="355">
        <f t="shared" ref="W170:W233" si="6">(100*V170/S170)</f>
        <v>100</v>
      </c>
      <c r="X170" s="236" t="str">
        <f t="shared" si="5"/>
        <v/>
      </c>
      <c r="Y170" s="204"/>
      <c r="Z170" s="21"/>
      <c r="AA170" s="21"/>
    </row>
    <row r="171" spans="1:27" ht="15.75" customHeight="1">
      <c r="A171" s="41" t="s">
        <v>109</v>
      </c>
      <c r="B171" s="62">
        <v>2023</v>
      </c>
      <c r="C171" s="39" t="s">
        <v>641</v>
      </c>
      <c r="D171" s="63" t="s">
        <v>149</v>
      </c>
      <c r="E171" s="59" t="s">
        <v>1312</v>
      </c>
      <c r="F171" s="41" t="s">
        <v>2255</v>
      </c>
      <c r="G171" s="41" t="s">
        <v>2263</v>
      </c>
      <c r="H171" s="64" t="s">
        <v>14</v>
      </c>
      <c r="I171" s="43" t="s">
        <v>477</v>
      </c>
      <c r="J171" s="43" t="s">
        <v>207</v>
      </c>
      <c r="K171" s="43" t="s">
        <v>2257</v>
      </c>
      <c r="L171" s="64" t="s">
        <v>185</v>
      </c>
      <c r="M171" s="57" t="s">
        <v>462</v>
      </c>
      <c r="N171" s="64" t="s">
        <v>859</v>
      </c>
      <c r="O171" s="64" t="s">
        <v>2145</v>
      </c>
      <c r="P171" s="57" t="s">
        <v>2146</v>
      </c>
      <c r="Q171" s="57" t="s">
        <v>2147</v>
      </c>
      <c r="R171" s="57" t="s">
        <v>2148</v>
      </c>
      <c r="S171" s="64">
        <v>2</v>
      </c>
      <c r="T171" s="64" t="s">
        <v>405</v>
      </c>
      <c r="U171" s="638" t="s">
        <v>2258</v>
      </c>
      <c r="V171" s="357">
        <v>2</v>
      </c>
      <c r="W171" s="355">
        <f t="shared" si="6"/>
        <v>100</v>
      </c>
      <c r="X171" s="236" t="str">
        <f t="shared" si="5"/>
        <v/>
      </c>
      <c r="Y171" s="204"/>
      <c r="Z171" s="21"/>
      <c r="AA171" s="21"/>
    </row>
    <row r="172" spans="1:27" ht="15.75" customHeight="1">
      <c r="A172" s="41" t="s">
        <v>109</v>
      </c>
      <c r="B172" s="62">
        <v>2023</v>
      </c>
      <c r="C172" s="39" t="s">
        <v>641</v>
      </c>
      <c r="D172" s="63" t="s">
        <v>149</v>
      </c>
      <c r="E172" s="59" t="s">
        <v>1312</v>
      </c>
      <c r="F172" s="41" t="s">
        <v>2255</v>
      </c>
      <c r="G172" s="41" t="s">
        <v>2263</v>
      </c>
      <c r="H172" s="64" t="s">
        <v>14</v>
      </c>
      <c r="I172" s="43" t="s">
        <v>477</v>
      </c>
      <c r="J172" s="43" t="s">
        <v>207</v>
      </c>
      <c r="K172" s="43" t="s">
        <v>2257</v>
      </c>
      <c r="L172" s="64" t="s">
        <v>185</v>
      </c>
      <c r="M172" s="57" t="s">
        <v>462</v>
      </c>
      <c r="N172" s="64" t="s">
        <v>859</v>
      </c>
      <c r="O172" s="64" t="s">
        <v>2145</v>
      </c>
      <c r="P172" s="57" t="s">
        <v>314</v>
      </c>
      <c r="Q172" s="57" t="s">
        <v>2147</v>
      </c>
      <c r="R172" s="57" t="s">
        <v>2148</v>
      </c>
      <c r="S172" s="64">
        <v>2</v>
      </c>
      <c r="T172" s="64" t="s">
        <v>405</v>
      </c>
      <c r="U172" s="638" t="s">
        <v>2258</v>
      </c>
      <c r="V172" s="357">
        <v>2</v>
      </c>
      <c r="W172" s="355">
        <f t="shared" si="6"/>
        <v>100</v>
      </c>
      <c r="X172" s="236" t="str">
        <f t="shared" si="5"/>
        <v/>
      </c>
      <c r="Y172" s="204"/>
      <c r="Z172" s="21"/>
      <c r="AA172" s="21"/>
    </row>
    <row r="173" spans="1:27" ht="15.75" customHeight="1">
      <c r="A173" s="41" t="s">
        <v>109</v>
      </c>
      <c r="B173" s="62">
        <v>2023</v>
      </c>
      <c r="C173" s="39" t="s">
        <v>641</v>
      </c>
      <c r="D173" s="63" t="s">
        <v>149</v>
      </c>
      <c r="E173" s="59" t="s">
        <v>1312</v>
      </c>
      <c r="F173" s="41" t="s">
        <v>2255</v>
      </c>
      <c r="G173" s="41" t="s">
        <v>2263</v>
      </c>
      <c r="H173" s="64" t="s">
        <v>14</v>
      </c>
      <c r="I173" s="43" t="s">
        <v>477</v>
      </c>
      <c r="J173" s="43" t="s">
        <v>207</v>
      </c>
      <c r="K173" s="43" t="s">
        <v>2257</v>
      </c>
      <c r="L173" s="64" t="s">
        <v>185</v>
      </c>
      <c r="M173" s="57" t="s">
        <v>462</v>
      </c>
      <c r="N173" s="64" t="s">
        <v>859</v>
      </c>
      <c r="O173" s="64" t="s">
        <v>2145</v>
      </c>
      <c r="P173" s="57" t="s">
        <v>299</v>
      </c>
      <c r="Q173" s="57" t="s">
        <v>2147</v>
      </c>
      <c r="R173" s="57" t="s">
        <v>2148</v>
      </c>
      <c r="S173" s="64">
        <v>2</v>
      </c>
      <c r="T173" s="64" t="s">
        <v>405</v>
      </c>
      <c r="U173" s="638" t="s">
        <v>2258</v>
      </c>
      <c r="V173" s="357">
        <v>2</v>
      </c>
      <c r="W173" s="355">
        <f t="shared" si="6"/>
        <v>100</v>
      </c>
      <c r="X173" s="236" t="str">
        <f t="shared" si="5"/>
        <v/>
      </c>
      <c r="Y173" s="204"/>
      <c r="Z173" s="21"/>
      <c r="AA173" s="21"/>
    </row>
    <row r="174" spans="1:27" ht="15.75" customHeight="1">
      <c r="A174" s="41" t="s">
        <v>109</v>
      </c>
      <c r="B174" s="62">
        <v>2023</v>
      </c>
      <c r="C174" s="39" t="s">
        <v>641</v>
      </c>
      <c r="D174" s="63" t="s">
        <v>149</v>
      </c>
      <c r="E174" s="59" t="s">
        <v>1312</v>
      </c>
      <c r="F174" s="41" t="s">
        <v>2255</v>
      </c>
      <c r="G174" s="41" t="s">
        <v>2263</v>
      </c>
      <c r="H174" s="64" t="s">
        <v>14</v>
      </c>
      <c r="I174" s="43" t="s">
        <v>477</v>
      </c>
      <c r="J174" s="43" t="s">
        <v>207</v>
      </c>
      <c r="K174" s="43" t="s">
        <v>2257</v>
      </c>
      <c r="L174" s="64" t="s">
        <v>185</v>
      </c>
      <c r="M174" s="57" t="s">
        <v>2149</v>
      </c>
      <c r="N174" s="64" t="s">
        <v>859</v>
      </c>
      <c r="O174" s="64" t="s">
        <v>2145</v>
      </c>
      <c r="P174" s="57" t="s">
        <v>324</v>
      </c>
      <c r="Q174" s="57" t="s">
        <v>2147</v>
      </c>
      <c r="R174" s="57" t="s">
        <v>2148</v>
      </c>
      <c r="S174" s="64">
        <v>2</v>
      </c>
      <c r="T174" s="64" t="s">
        <v>405</v>
      </c>
      <c r="U174" s="638" t="s">
        <v>2150</v>
      </c>
      <c r="V174" s="357">
        <v>2</v>
      </c>
      <c r="W174" s="355">
        <f t="shared" si="6"/>
        <v>100</v>
      </c>
      <c r="X174" s="236" t="str">
        <f t="shared" si="5"/>
        <v/>
      </c>
      <c r="Y174" s="204"/>
      <c r="Z174" s="21"/>
      <c r="AA174" s="21"/>
    </row>
    <row r="175" spans="1:27" ht="15.75" customHeight="1">
      <c r="A175" s="41" t="s">
        <v>109</v>
      </c>
      <c r="B175" s="62">
        <v>2023</v>
      </c>
      <c r="C175" s="39" t="s">
        <v>641</v>
      </c>
      <c r="D175" s="63" t="s">
        <v>149</v>
      </c>
      <c r="E175" s="59" t="s">
        <v>1312</v>
      </c>
      <c r="F175" s="41" t="s">
        <v>2255</v>
      </c>
      <c r="G175" s="41" t="s">
        <v>2263</v>
      </c>
      <c r="H175" s="64" t="s">
        <v>14</v>
      </c>
      <c r="I175" s="43" t="s">
        <v>477</v>
      </c>
      <c r="J175" s="43" t="s">
        <v>207</v>
      </c>
      <c r="K175" s="43" t="s">
        <v>2257</v>
      </c>
      <c r="L175" s="64" t="s">
        <v>185</v>
      </c>
      <c r="M175" s="57" t="s">
        <v>2149</v>
      </c>
      <c r="N175" s="64" t="s">
        <v>859</v>
      </c>
      <c r="O175" s="64" t="s">
        <v>2145</v>
      </c>
      <c r="P175" s="57" t="s">
        <v>314</v>
      </c>
      <c r="Q175" s="57" t="s">
        <v>2147</v>
      </c>
      <c r="R175" s="57" t="s">
        <v>2148</v>
      </c>
      <c r="S175" s="64">
        <v>2</v>
      </c>
      <c r="T175" s="64" t="s">
        <v>405</v>
      </c>
      <c r="U175" s="638" t="s">
        <v>2150</v>
      </c>
      <c r="V175" s="357">
        <v>2</v>
      </c>
      <c r="W175" s="355">
        <f t="shared" si="6"/>
        <v>100</v>
      </c>
      <c r="X175" s="236" t="str">
        <f t="shared" si="5"/>
        <v/>
      </c>
      <c r="Y175" s="204"/>
      <c r="Z175" s="21"/>
      <c r="AA175" s="21"/>
    </row>
    <row r="176" spans="1:27" ht="15.75" customHeight="1">
      <c r="A176" s="41" t="s">
        <v>109</v>
      </c>
      <c r="B176" s="62">
        <v>2023</v>
      </c>
      <c r="C176" s="39" t="s">
        <v>641</v>
      </c>
      <c r="D176" s="63" t="s">
        <v>149</v>
      </c>
      <c r="E176" s="59" t="s">
        <v>1312</v>
      </c>
      <c r="F176" s="41" t="s">
        <v>2255</v>
      </c>
      <c r="G176" s="41" t="s">
        <v>2263</v>
      </c>
      <c r="H176" s="64" t="s">
        <v>14</v>
      </c>
      <c r="I176" s="43" t="s">
        <v>477</v>
      </c>
      <c r="J176" s="43" t="s">
        <v>207</v>
      </c>
      <c r="K176" s="43" t="s">
        <v>2257</v>
      </c>
      <c r="L176" s="64" t="s">
        <v>185</v>
      </c>
      <c r="M176" s="57" t="s">
        <v>2149</v>
      </c>
      <c r="N176" s="64" t="s">
        <v>859</v>
      </c>
      <c r="O176" s="64" t="s">
        <v>2145</v>
      </c>
      <c r="P176" s="57" t="s">
        <v>299</v>
      </c>
      <c r="Q176" s="57" t="s">
        <v>2147</v>
      </c>
      <c r="R176" s="57" t="s">
        <v>2148</v>
      </c>
      <c r="S176" s="64">
        <v>2</v>
      </c>
      <c r="T176" s="64" t="s">
        <v>405</v>
      </c>
      <c r="U176" s="638" t="s">
        <v>2150</v>
      </c>
      <c r="V176" s="357">
        <v>2</v>
      </c>
      <c r="W176" s="355">
        <f t="shared" si="6"/>
        <v>100</v>
      </c>
      <c r="X176" s="236" t="str">
        <f t="shared" si="5"/>
        <v/>
      </c>
      <c r="Y176" s="204"/>
      <c r="Z176" s="21"/>
      <c r="AA176" s="21"/>
    </row>
    <row r="177" spans="1:27" ht="15.75" customHeight="1">
      <c r="A177" s="41" t="s">
        <v>109</v>
      </c>
      <c r="B177" s="62">
        <v>2023</v>
      </c>
      <c r="C177" s="39" t="s">
        <v>641</v>
      </c>
      <c r="D177" s="63" t="s">
        <v>149</v>
      </c>
      <c r="E177" s="59" t="s">
        <v>1312</v>
      </c>
      <c r="F177" s="41" t="s">
        <v>2255</v>
      </c>
      <c r="G177" s="41" t="s">
        <v>2263</v>
      </c>
      <c r="H177" s="64" t="s">
        <v>14</v>
      </c>
      <c r="I177" s="43" t="s">
        <v>477</v>
      </c>
      <c r="J177" s="43" t="s">
        <v>207</v>
      </c>
      <c r="K177" s="43" t="s">
        <v>2257</v>
      </c>
      <c r="L177" s="64" t="s">
        <v>185</v>
      </c>
      <c r="M177" s="57" t="s">
        <v>2149</v>
      </c>
      <c r="N177" s="64" t="s">
        <v>859</v>
      </c>
      <c r="O177" s="64" t="s">
        <v>2145</v>
      </c>
      <c r="P177" s="57" t="s">
        <v>317</v>
      </c>
      <c r="Q177" s="57" t="s">
        <v>2147</v>
      </c>
      <c r="R177" s="57" t="s">
        <v>2148</v>
      </c>
      <c r="S177" s="64">
        <v>2</v>
      </c>
      <c r="T177" s="64" t="s">
        <v>405</v>
      </c>
      <c r="U177" s="638" t="s">
        <v>2150</v>
      </c>
      <c r="V177" s="357">
        <v>2</v>
      </c>
      <c r="W177" s="355">
        <f t="shared" si="6"/>
        <v>100</v>
      </c>
      <c r="X177" s="236" t="str">
        <f t="shared" si="5"/>
        <v/>
      </c>
      <c r="Y177" s="204"/>
      <c r="Z177" s="21"/>
      <c r="AA177" s="21"/>
    </row>
    <row r="178" spans="1:27" ht="15.75" customHeight="1">
      <c r="A178" s="41" t="s">
        <v>109</v>
      </c>
      <c r="B178" s="62">
        <v>2023</v>
      </c>
      <c r="C178" s="39" t="s">
        <v>641</v>
      </c>
      <c r="D178" s="63" t="s">
        <v>149</v>
      </c>
      <c r="E178" s="59" t="s">
        <v>1312</v>
      </c>
      <c r="F178" s="41" t="s">
        <v>2255</v>
      </c>
      <c r="G178" s="41" t="s">
        <v>2264</v>
      </c>
      <c r="H178" s="64" t="s">
        <v>14</v>
      </c>
      <c r="I178" s="43" t="s">
        <v>477</v>
      </c>
      <c r="J178" s="43" t="s">
        <v>207</v>
      </c>
      <c r="K178" s="43" t="s">
        <v>2257</v>
      </c>
      <c r="L178" s="64" t="s">
        <v>185</v>
      </c>
      <c r="M178" s="57" t="s">
        <v>462</v>
      </c>
      <c r="N178" s="64" t="s">
        <v>859</v>
      </c>
      <c r="O178" s="64" t="s">
        <v>2145</v>
      </c>
      <c r="P178" s="57" t="s">
        <v>2146</v>
      </c>
      <c r="Q178" s="57" t="s">
        <v>2147</v>
      </c>
      <c r="R178" s="57" t="s">
        <v>2148</v>
      </c>
      <c r="S178" s="64">
        <v>2</v>
      </c>
      <c r="T178" s="64" t="s">
        <v>405</v>
      </c>
      <c r="U178" s="638" t="s">
        <v>2258</v>
      </c>
      <c r="V178" s="357">
        <v>2</v>
      </c>
      <c r="W178" s="355">
        <f t="shared" si="6"/>
        <v>100</v>
      </c>
      <c r="X178" s="236" t="str">
        <f t="shared" si="5"/>
        <v/>
      </c>
      <c r="Y178" s="204"/>
      <c r="Z178" s="21"/>
      <c r="AA178" s="21"/>
    </row>
    <row r="179" spans="1:27" ht="15.75" customHeight="1">
      <c r="A179" s="41" t="s">
        <v>109</v>
      </c>
      <c r="B179" s="62">
        <v>2023</v>
      </c>
      <c r="C179" s="39" t="s">
        <v>641</v>
      </c>
      <c r="D179" s="63" t="s">
        <v>149</v>
      </c>
      <c r="E179" s="59" t="s">
        <v>1312</v>
      </c>
      <c r="F179" s="41" t="s">
        <v>2255</v>
      </c>
      <c r="G179" s="41" t="s">
        <v>2264</v>
      </c>
      <c r="H179" s="64" t="s">
        <v>14</v>
      </c>
      <c r="I179" s="43" t="s">
        <v>477</v>
      </c>
      <c r="J179" s="43" t="s">
        <v>207</v>
      </c>
      <c r="K179" s="43" t="s">
        <v>2257</v>
      </c>
      <c r="L179" s="64" t="s">
        <v>185</v>
      </c>
      <c r="M179" s="57" t="s">
        <v>462</v>
      </c>
      <c r="N179" s="64" t="s">
        <v>859</v>
      </c>
      <c r="O179" s="64" t="s">
        <v>2145</v>
      </c>
      <c r="P179" s="57" t="s">
        <v>314</v>
      </c>
      <c r="Q179" s="57" t="s">
        <v>2147</v>
      </c>
      <c r="R179" s="57" t="s">
        <v>2148</v>
      </c>
      <c r="S179" s="64">
        <v>2</v>
      </c>
      <c r="T179" s="64" t="s">
        <v>405</v>
      </c>
      <c r="U179" s="638" t="s">
        <v>2258</v>
      </c>
      <c r="V179" s="357">
        <v>2</v>
      </c>
      <c r="W179" s="355">
        <f t="shared" si="6"/>
        <v>100</v>
      </c>
      <c r="X179" s="236" t="str">
        <f t="shared" si="5"/>
        <v/>
      </c>
      <c r="Y179" s="204"/>
      <c r="Z179" s="21"/>
      <c r="AA179" s="21"/>
    </row>
    <row r="180" spans="1:27" ht="15.75" customHeight="1">
      <c r="A180" s="41" t="s">
        <v>109</v>
      </c>
      <c r="B180" s="62">
        <v>2023</v>
      </c>
      <c r="C180" s="39" t="s">
        <v>641</v>
      </c>
      <c r="D180" s="63" t="s">
        <v>149</v>
      </c>
      <c r="E180" s="59" t="s">
        <v>1312</v>
      </c>
      <c r="F180" s="41" t="s">
        <v>2255</v>
      </c>
      <c r="G180" s="41" t="s">
        <v>2264</v>
      </c>
      <c r="H180" s="64" t="s">
        <v>14</v>
      </c>
      <c r="I180" s="43" t="s">
        <v>477</v>
      </c>
      <c r="J180" s="43" t="s">
        <v>207</v>
      </c>
      <c r="K180" s="43" t="s">
        <v>2257</v>
      </c>
      <c r="L180" s="64" t="s">
        <v>185</v>
      </c>
      <c r="M180" s="57" t="s">
        <v>462</v>
      </c>
      <c r="N180" s="64" t="s">
        <v>859</v>
      </c>
      <c r="O180" s="64" t="s">
        <v>2145</v>
      </c>
      <c r="P180" s="57" t="s">
        <v>299</v>
      </c>
      <c r="Q180" s="57" t="s">
        <v>2147</v>
      </c>
      <c r="R180" s="57" t="s">
        <v>2148</v>
      </c>
      <c r="S180" s="64">
        <v>2</v>
      </c>
      <c r="T180" s="64" t="s">
        <v>405</v>
      </c>
      <c r="U180" s="638" t="s">
        <v>2258</v>
      </c>
      <c r="V180" s="357">
        <v>2</v>
      </c>
      <c r="W180" s="355">
        <f t="shared" si="6"/>
        <v>100</v>
      </c>
      <c r="X180" s="236" t="str">
        <f t="shared" si="5"/>
        <v/>
      </c>
      <c r="Y180" s="204"/>
      <c r="Z180" s="21"/>
      <c r="AA180" s="21"/>
    </row>
    <row r="181" spans="1:27" ht="15.75" customHeight="1">
      <c r="A181" s="41" t="s">
        <v>109</v>
      </c>
      <c r="B181" s="62">
        <v>2023</v>
      </c>
      <c r="C181" s="39" t="s">
        <v>641</v>
      </c>
      <c r="D181" s="63" t="s">
        <v>149</v>
      </c>
      <c r="E181" s="59" t="s">
        <v>1312</v>
      </c>
      <c r="F181" s="41" t="s">
        <v>2255</v>
      </c>
      <c r="G181" s="41" t="s">
        <v>2264</v>
      </c>
      <c r="H181" s="64" t="s">
        <v>14</v>
      </c>
      <c r="I181" s="43" t="s">
        <v>477</v>
      </c>
      <c r="J181" s="43" t="s">
        <v>207</v>
      </c>
      <c r="K181" s="43" t="s">
        <v>2257</v>
      </c>
      <c r="L181" s="64" t="s">
        <v>185</v>
      </c>
      <c r="M181" s="57" t="s">
        <v>2149</v>
      </c>
      <c r="N181" s="64" t="s">
        <v>859</v>
      </c>
      <c r="O181" s="64" t="s">
        <v>2145</v>
      </c>
      <c r="P181" s="57" t="s">
        <v>324</v>
      </c>
      <c r="Q181" s="57" t="s">
        <v>2147</v>
      </c>
      <c r="R181" s="57" t="s">
        <v>2148</v>
      </c>
      <c r="S181" s="64">
        <v>2</v>
      </c>
      <c r="T181" s="64" t="s">
        <v>405</v>
      </c>
      <c r="U181" s="638" t="s">
        <v>2150</v>
      </c>
      <c r="V181" s="357">
        <v>2</v>
      </c>
      <c r="W181" s="355">
        <f t="shared" si="6"/>
        <v>100</v>
      </c>
      <c r="X181" s="236" t="str">
        <f t="shared" si="5"/>
        <v/>
      </c>
      <c r="Y181" s="204"/>
      <c r="Z181" s="21"/>
      <c r="AA181" s="21"/>
    </row>
    <row r="182" spans="1:27" ht="15.75" customHeight="1">
      <c r="A182" s="41" t="s">
        <v>109</v>
      </c>
      <c r="B182" s="62">
        <v>2023</v>
      </c>
      <c r="C182" s="39" t="s">
        <v>641</v>
      </c>
      <c r="D182" s="63" t="s">
        <v>149</v>
      </c>
      <c r="E182" s="59" t="s">
        <v>1312</v>
      </c>
      <c r="F182" s="41" t="s">
        <v>2255</v>
      </c>
      <c r="G182" s="41" t="s">
        <v>2264</v>
      </c>
      <c r="H182" s="64" t="s">
        <v>14</v>
      </c>
      <c r="I182" s="43" t="s">
        <v>477</v>
      </c>
      <c r="J182" s="43" t="s">
        <v>207</v>
      </c>
      <c r="K182" s="43" t="s">
        <v>2257</v>
      </c>
      <c r="L182" s="64" t="s">
        <v>185</v>
      </c>
      <c r="M182" s="57" t="s">
        <v>2149</v>
      </c>
      <c r="N182" s="64" t="s">
        <v>859</v>
      </c>
      <c r="O182" s="64" t="s">
        <v>2145</v>
      </c>
      <c r="P182" s="57" t="s">
        <v>314</v>
      </c>
      <c r="Q182" s="57" t="s">
        <v>2147</v>
      </c>
      <c r="R182" s="57" t="s">
        <v>2148</v>
      </c>
      <c r="S182" s="64">
        <v>2</v>
      </c>
      <c r="T182" s="64" t="s">
        <v>405</v>
      </c>
      <c r="U182" s="638" t="s">
        <v>2150</v>
      </c>
      <c r="V182" s="357">
        <v>2</v>
      </c>
      <c r="W182" s="355">
        <f t="shared" si="6"/>
        <v>100</v>
      </c>
      <c r="X182" s="236" t="str">
        <f t="shared" si="5"/>
        <v/>
      </c>
      <c r="Y182" s="204"/>
      <c r="Z182" s="21"/>
      <c r="AA182" s="21"/>
    </row>
    <row r="183" spans="1:27" ht="15.75" customHeight="1">
      <c r="A183" s="41" t="s">
        <v>109</v>
      </c>
      <c r="B183" s="62">
        <v>2023</v>
      </c>
      <c r="C183" s="39" t="s">
        <v>641</v>
      </c>
      <c r="D183" s="63" t="s">
        <v>149</v>
      </c>
      <c r="E183" s="59" t="s">
        <v>1312</v>
      </c>
      <c r="F183" s="41" t="s">
        <v>2255</v>
      </c>
      <c r="G183" s="41" t="s">
        <v>2264</v>
      </c>
      <c r="H183" s="64" t="s">
        <v>14</v>
      </c>
      <c r="I183" s="43" t="s">
        <v>477</v>
      </c>
      <c r="J183" s="43" t="s">
        <v>207</v>
      </c>
      <c r="K183" s="43" t="s">
        <v>2257</v>
      </c>
      <c r="L183" s="64" t="s">
        <v>185</v>
      </c>
      <c r="M183" s="57" t="s">
        <v>2149</v>
      </c>
      <c r="N183" s="64" t="s">
        <v>859</v>
      </c>
      <c r="O183" s="64" t="s">
        <v>2145</v>
      </c>
      <c r="P183" s="57" t="s">
        <v>299</v>
      </c>
      <c r="Q183" s="57" t="s">
        <v>2147</v>
      </c>
      <c r="R183" s="57" t="s">
        <v>2148</v>
      </c>
      <c r="S183" s="64">
        <v>2</v>
      </c>
      <c r="T183" s="64" t="s">
        <v>405</v>
      </c>
      <c r="U183" s="638" t="s">
        <v>2150</v>
      </c>
      <c r="V183" s="357">
        <v>2</v>
      </c>
      <c r="W183" s="355">
        <f t="shared" si="6"/>
        <v>100</v>
      </c>
      <c r="X183" s="236" t="str">
        <f t="shared" si="5"/>
        <v/>
      </c>
      <c r="Y183" s="204"/>
      <c r="Z183" s="21"/>
      <c r="AA183" s="21"/>
    </row>
    <row r="184" spans="1:27" ht="15.75" customHeight="1">
      <c r="A184" s="41" t="s">
        <v>109</v>
      </c>
      <c r="B184" s="62">
        <v>2023</v>
      </c>
      <c r="C184" s="39" t="s">
        <v>641</v>
      </c>
      <c r="D184" s="63" t="s">
        <v>149</v>
      </c>
      <c r="E184" s="59" t="s">
        <v>1312</v>
      </c>
      <c r="F184" s="41" t="s">
        <v>2255</v>
      </c>
      <c r="G184" s="41" t="s">
        <v>2264</v>
      </c>
      <c r="H184" s="64" t="s">
        <v>14</v>
      </c>
      <c r="I184" s="43" t="s">
        <v>477</v>
      </c>
      <c r="J184" s="43" t="s">
        <v>207</v>
      </c>
      <c r="K184" s="43" t="s">
        <v>2257</v>
      </c>
      <c r="L184" s="64" t="s">
        <v>185</v>
      </c>
      <c r="M184" s="57" t="s">
        <v>2149</v>
      </c>
      <c r="N184" s="64" t="s">
        <v>859</v>
      </c>
      <c r="O184" s="64" t="s">
        <v>2145</v>
      </c>
      <c r="P184" s="57" t="s">
        <v>317</v>
      </c>
      <c r="Q184" s="57" t="s">
        <v>2147</v>
      </c>
      <c r="R184" s="57" t="s">
        <v>2148</v>
      </c>
      <c r="S184" s="64">
        <v>2</v>
      </c>
      <c r="T184" s="64" t="s">
        <v>405</v>
      </c>
      <c r="U184" s="638" t="s">
        <v>2150</v>
      </c>
      <c r="V184" s="357">
        <v>2</v>
      </c>
      <c r="W184" s="355">
        <f t="shared" si="6"/>
        <v>100</v>
      </c>
      <c r="X184" s="236" t="str">
        <f t="shared" si="5"/>
        <v/>
      </c>
      <c r="Y184" s="204"/>
      <c r="Z184" s="21"/>
      <c r="AA184" s="21"/>
    </row>
    <row r="185" spans="1:27" ht="15.75" customHeight="1">
      <c r="A185" s="41" t="s">
        <v>109</v>
      </c>
      <c r="B185" s="62">
        <v>2023</v>
      </c>
      <c r="C185" s="39" t="s">
        <v>641</v>
      </c>
      <c r="D185" s="63" t="s">
        <v>149</v>
      </c>
      <c r="E185" s="59" t="s">
        <v>1312</v>
      </c>
      <c r="F185" s="41" t="s">
        <v>2255</v>
      </c>
      <c r="G185" s="41" t="s">
        <v>2265</v>
      </c>
      <c r="H185" s="64" t="s">
        <v>14</v>
      </c>
      <c r="I185" s="43" t="s">
        <v>477</v>
      </c>
      <c r="J185" s="43" t="s">
        <v>207</v>
      </c>
      <c r="K185" s="43" t="s">
        <v>2257</v>
      </c>
      <c r="L185" s="64" t="s">
        <v>185</v>
      </c>
      <c r="M185" s="57" t="s">
        <v>462</v>
      </c>
      <c r="N185" s="64" t="s">
        <v>859</v>
      </c>
      <c r="O185" s="64" t="s">
        <v>2145</v>
      </c>
      <c r="P185" s="57" t="s">
        <v>2146</v>
      </c>
      <c r="Q185" s="57" t="s">
        <v>2147</v>
      </c>
      <c r="R185" s="57" t="s">
        <v>2148</v>
      </c>
      <c r="S185" s="64">
        <v>2</v>
      </c>
      <c r="T185" s="64" t="s">
        <v>405</v>
      </c>
      <c r="U185" s="638" t="s">
        <v>2258</v>
      </c>
      <c r="V185" s="357">
        <v>2</v>
      </c>
      <c r="W185" s="355">
        <f t="shared" si="6"/>
        <v>100</v>
      </c>
      <c r="X185" s="236" t="str">
        <f t="shared" si="5"/>
        <v/>
      </c>
      <c r="Y185" s="204"/>
      <c r="Z185" s="21"/>
      <c r="AA185" s="21"/>
    </row>
    <row r="186" spans="1:27" ht="15.75" customHeight="1">
      <c r="A186" s="41" t="s">
        <v>109</v>
      </c>
      <c r="B186" s="62">
        <v>2023</v>
      </c>
      <c r="C186" s="39" t="s">
        <v>641</v>
      </c>
      <c r="D186" s="63" t="s">
        <v>149</v>
      </c>
      <c r="E186" s="59" t="s">
        <v>1312</v>
      </c>
      <c r="F186" s="41" t="s">
        <v>2255</v>
      </c>
      <c r="G186" s="41" t="s">
        <v>2265</v>
      </c>
      <c r="H186" s="64" t="s">
        <v>14</v>
      </c>
      <c r="I186" s="43" t="s">
        <v>477</v>
      </c>
      <c r="J186" s="43" t="s">
        <v>207</v>
      </c>
      <c r="K186" s="43" t="s">
        <v>2257</v>
      </c>
      <c r="L186" s="64" t="s">
        <v>185</v>
      </c>
      <c r="M186" s="57" t="s">
        <v>462</v>
      </c>
      <c r="N186" s="64" t="s">
        <v>859</v>
      </c>
      <c r="O186" s="64" t="s">
        <v>2145</v>
      </c>
      <c r="P186" s="57" t="s">
        <v>314</v>
      </c>
      <c r="Q186" s="57" t="s">
        <v>2147</v>
      </c>
      <c r="R186" s="57" t="s">
        <v>2148</v>
      </c>
      <c r="S186" s="64">
        <v>2</v>
      </c>
      <c r="T186" s="64" t="s">
        <v>405</v>
      </c>
      <c r="U186" s="638" t="s">
        <v>2258</v>
      </c>
      <c r="V186" s="357">
        <v>2</v>
      </c>
      <c r="W186" s="355">
        <f t="shared" si="6"/>
        <v>100</v>
      </c>
      <c r="X186" s="236" t="str">
        <f t="shared" si="5"/>
        <v/>
      </c>
      <c r="Y186" s="204"/>
      <c r="Z186" s="21"/>
      <c r="AA186" s="21"/>
    </row>
    <row r="187" spans="1:27" ht="15.75" customHeight="1">
      <c r="A187" s="41" t="s">
        <v>109</v>
      </c>
      <c r="B187" s="62">
        <v>2023</v>
      </c>
      <c r="C187" s="39" t="s">
        <v>641</v>
      </c>
      <c r="D187" s="63" t="s">
        <v>149</v>
      </c>
      <c r="E187" s="59" t="s">
        <v>1312</v>
      </c>
      <c r="F187" s="41" t="s">
        <v>2255</v>
      </c>
      <c r="G187" s="41" t="s">
        <v>2265</v>
      </c>
      <c r="H187" s="64" t="s">
        <v>14</v>
      </c>
      <c r="I187" s="43" t="s">
        <v>477</v>
      </c>
      <c r="J187" s="43" t="s">
        <v>207</v>
      </c>
      <c r="K187" s="43" t="s">
        <v>2257</v>
      </c>
      <c r="L187" s="64" t="s">
        <v>185</v>
      </c>
      <c r="M187" s="57" t="s">
        <v>462</v>
      </c>
      <c r="N187" s="64" t="s">
        <v>859</v>
      </c>
      <c r="O187" s="64" t="s">
        <v>2145</v>
      </c>
      <c r="P187" s="57" t="s">
        <v>299</v>
      </c>
      <c r="Q187" s="57" t="s">
        <v>2147</v>
      </c>
      <c r="R187" s="57" t="s">
        <v>2148</v>
      </c>
      <c r="S187" s="64">
        <v>2</v>
      </c>
      <c r="T187" s="64" t="s">
        <v>405</v>
      </c>
      <c r="U187" s="638" t="s">
        <v>2258</v>
      </c>
      <c r="V187" s="357">
        <v>2</v>
      </c>
      <c r="W187" s="355">
        <f t="shared" si="6"/>
        <v>100</v>
      </c>
      <c r="X187" s="236" t="str">
        <f t="shared" si="5"/>
        <v/>
      </c>
      <c r="Y187" s="204"/>
      <c r="Z187" s="21"/>
      <c r="AA187" s="21"/>
    </row>
    <row r="188" spans="1:27" ht="15.75" customHeight="1">
      <c r="A188" s="41" t="s">
        <v>109</v>
      </c>
      <c r="B188" s="62">
        <v>2023</v>
      </c>
      <c r="C188" s="39" t="s">
        <v>641</v>
      </c>
      <c r="D188" s="63" t="s">
        <v>149</v>
      </c>
      <c r="E188" s="59" t="s">
        <v>1312</v>
      </c>
      <c r="F188" s="41" t="s">
        <v>2255</v>
      </c>
      <c r="G188" s="41" t="s">
        <v>2265</v>
      </c>
      <c r="H188" s="64" t="s">
        <v>14</v>
      </c>
      <c r="I188" s="43" t="s">
        <v>477</v>
      </c>
      <c r="J188" s="43" t="s">
        <v>207</v>
      </c>
      <c r="K188" s="43" t="s">
        <v>2257</v>
      </c>
      <c r="L188" s="64" t="s">
        <v>185</v>
      </c>
      <c r="M188" s="57" t="s">
        <v>2149</v>
      </c>
      <c r="N188" s="64" t="s">
        <v>859</v>
      </c>
      <c r="O188" s="64" t="s">
        <v>2145</v>
      </c>
      <c r="P188" s="57" t="s">
        <v>324</v>
      </c>
      <c r="Q188" s="57" t="s">
        <v>2147</v>
      </c>
      <c r="R188" s="57" t="s">
        <v>2148</v>
      </c>
      <c r="S188" s="64">
        <v>2</v>
      </c>
      <c r="T188" s="64" t="s">
        <v>405</v>
      </c>
      <c r="U188" s="638" t="s">
        <v>2150</v>
      </c>
      <c r="V188" s="357">
        <v>2</v>
      </c>
      <c r="W188" s="355">
        <f t="shared" si="6"/>
        <v>100</v>
      </c>
      <c r="X188" s="236" t="str">
        <f t="shared" si="5"/>
        <v/>
      </c>
      <c r="Y188" s="204"/>
      <c r="Z188" s="21"/>
      <c r="AA188" s="21"/>
    </row>
    <row r="189" spans="1:27" ht="15.75" customHeight="1">
      <c r="A189" s="41" t="s">
        <v>109</v>
      </c>
      <c r="B189" s="62">
        <v>2023</v>
      </c>
      <c r="C189" s="39" t="s">
        <v>641</v>
      </c>
      <c r="D189" s="63" t="s">
        <v>149</v>
      </c>
      <c r="E189" s="59" t="s">
        <v>1312</v>
      </c>
      <c r="F189" s="41" t="s">
        <v>2255</v>
      </c>
      <c r="G189" s="41" t="s">
        <v>2265</v>
      </c>
      <c r="H189" s="64" t="s">
        <v>14</v>
      </c>
      <c r="I189" s="43" t="s">
        <v>477</v>
      </c>
      <c r="J189" s="43" t="s">
        <v>207</v>
      </c>
      <c r="K189" s="43" t="s">
        <v>2257</v>
      </c>
      <c r="L189" s="64" t="s">
        <v>185</v>
      </c>
      <c r="M189" s="57" t="s">
        <v>2149</v>
      </c>
      <c r="N189" s="64" t="s">
        <v>859</v>
      </c>
      <c r="O189" s="64" t="s">
        <v>2145</v>
      </c>
      <c r="P189" s="57" t="s">
        <v>314</v>
      </c>
      <c r="Q189" s="57" t="s">
        <v>2147</v>
      </c>
      <c r="R189" s="57" t="s">
        <v>2148</v>
      </c>
      <c r="S189" s="64">
        <v>2</v>
      </c>
      <c r="T189" s="64" t="s">
        <v>405</v>
      </c>
      <c r="U189" s="638" t="s">
        <v>2150</v>
      </c>
      <c r="V189" s="357">
        <v>2</v>
      </c>
      <c r="W189" s="355">
        <f t="shared" si="6"/>
        <v>100</v>
      </c>
      <c r="X189" s="236" t="str">
        <f t="shared" si="5"/>
        <v/>
      </c>
      <c r="Y189" s="204"/>
      <c r="Z189" s="21"/>
      <c r="AA189" s="21"/>
    </row>
    <row r="190" spans="1:27" ht="15.75" customHeight="1">
      <c r="A190" s="41" t="s">
        <v>109</v>
      </c>
      <c r="B190" s="62">
        <v>2023</v>
      </c>
      <c r="C190" s="39" t="s">
        <v>641</v>
      </c>
      <c r="D190" s="63" t="s">
        <v>149</v>
      </c>
      <c r="E190" s="59" t="s">
        <v>1312</v>
      </c>
      <c r="F190" s="41" t="s">
        <v>2255</v>
      </c>
      <c r="G190" s="41" t="s">
        <v>2265</v>
      </c>
      <c r="H190" s="64" t="s">
        <v>14</v>
      </c>
      <c r="I190" s="43" t="s">
        <v>477</v>
      </c>
      <c r="J190" s="43" t="s">
        <v>207</v>
      </c>
      <c r="K190" s="43" t="s">
        <v>2257</v>
      </c>
      <c r="L190" s="64" t="s">
        <v>185</v>
      </c>
      <c r="M190" s="57" t="s">
        <v>2149</v>
      </c>
      <c r="N190" s="64" t="s">
        <v>859</v>
      </c>
      <c r="O190" s="64" t="s">
        <v>2145</v>
      </c>
      <c r="P190" s="57" t="s">
        <v>299</v>
      </c>
      <c r="Q190" s="57" t="s">
        <v>2147</v>
      </c>
      <c r="R190" s="57" t="s">
        <v>2148</v>
      </c>
      <c r="S190" s="64">
        <v>2</v>
      </c>
      <c r="T190" s="64" t="s">
        <v>405</v>
      </c>
      <c r="U190" s="638" t="s">
        <v>2150</v>
      </c>
      <c r="V190" s="357">
        <v>2</v>
      </c>
      <c r="W190" s="355">
        <f t="shared" si="6"/>
        <v>100</v>
      </c>
      <c r="X190" s="236" t="str">
        <f t="shared" si="5"/>
        <v/>
      </c>
      <c r="Y190" s="204"/>
      <c r="Z190" s="21"/>
      <c r="AA190" s="21"/>
    </row>
    <row r="191" spans="1:27" ht="15.75" customHeight="1">
      <c r="A191" s="41" t="s">
        <v>109</v>
      </c>
      <c r="B191" s="62">
        <v>2023</v>
      </c>
      <c r="C191" s="39" t="s">
        <v>641</v>
      </c>
      <c r="D191" s="63" t="s">
        <v>149</v>
      </c>
      <c r="E191" s="59" t="s">
        <v>1312</v>
      </c>
      <c r="F191" s="41" t="s">
        <v>2255</v>
      </c>
      <c r="G191" s="41" t="s">
        <v>2265</v>
      </c>
      <c r="H191" s="64" t="s">
        <v>14</v>
      </c>
      <c r="I191" s="43" t="s">
        <v>477</v>
      </c>
      <c r="J191" s="43" t="s">
        <v>207</v>
      </c>
      <c r="K191" s="43" t="s">
        <v>2257</v>
      </c>
      <c r="L191" s="64" t="s">
        <v>185</v>
      </c>
      <c r="M191" s="57" t="s">
        <v>2149</v>
      </c>
      <c r="N191" s="64" t="s">
        <v>859</v>
      </c>
      <c r="O191" s="64" t="s">
        <v>2145</v>
      </c>
      <c r="P191" s="57" t="s">
        <v>317</v>
      </c>
      <c r="Q191" s="57" t="s">
        <v>2147</v>
      </c>
      <c r="R191" s="57" t="s">
        <v>2148</v>
      </c>
      <c r="S191" s="64">
        <v>2</v>
      </c>
      <c r="T191" s="64" t="s">
        <v>405</v>
      </c>
      <c r="U191" s="638" t="s">
        <v>2150</v>
      </c>
      <c r="V191" s="357">
        <v>2</v>
      </c>
      <c r="W191" s="355">
        <f t="shared" si="6"/>
        <v>100</v>
      </c>
      <c r="X191" s="236" t="str">
        <f t="shared" si="5"/>
        <v/>
      </c>
      <c r="Y191" s="204"/>
      <c r="Z191" s="21"/>
      <c r="AA191" s="21"/>
    </row>
    <row r="192" spans="1:27" ht="15" customHeight="1">
      <c r="A192" s="41" t="s">
        <v>109</v>
      </c>
      <c r="B192" s="62">
        <v>2023</v>
      </c>
      <c r="C192" s="39" t="s">
        <v>641</v>
      </c>
      <c r="D192" s="63" t="s">
        <v>149</v>
      </c>
      <c r="E192" s="59" t="s">
        <v>1312</v>
      </c>
      <c r="F192" s="43" t="s">
        <v>2255</v>
      </c>
      <c r="G192" s="41" t="s">
        <v>2256</v>
      </c>
      <c r="H192" s="64" t="s">
        <v>14</v>
      </c>
      <c r="I192" s="43" t="s">
        <v>477</v>
      </c>
      <c r="J192" s="41" t="s">
        <v>203</v>
      </c>
      <c r="K192" s="43" t="s">
        <v>2266</v>
      </c>
      <c r="L192" s="64" t="s">
        <v>185</v>
      </c>
      <c r="M192" s="57" t="s">
        <v>2267</v>
      </c>
      <c r="N192" s="64" t="s">
        <v>859</v>
      </c>
      <c r="O192" s="64" t="s">
        <v>2153</v>
      </c>
      <c r="P192" s="57" t="s">
        <v>314</v>
      </c>
      <c r="Q192" s="57" t="s">
        <v>2217</v>
      </c>
      <c r="R192" s="57" t="s">
        <v>2268</v>
      </c>
      <c r="S192" s="64">
        <v>200</v>
      </c>
      <c r="T192" s="64" t="s">
        <v>403</v>
      </c>
      <c r="U192" s="638" t="s">
        <v>2269</v>
      </c>
      <c r="V192" s="357">
        <v>200</v>
      </c>
      <c r="W192" s="355">
        <f t="shared" si="6"/>
        <v>100</v>
      </c>
      <c r="X192" s="236" t="str">
        <f t="shared" si="5"/>
        <v/>
      </c>
      <c r="Y192" s="204"/>
      <c r="Z192" s="21"/>
      <c r="AA192" s="21"/>
    </row>
    <row r="193" spans="1:27" ht="15" customHeight="1">
      <c r="A193" s="41" t="s">
        <v>109</v>
      </c>
      <c r="B193" s="62">
        <v>2023</v>
      </c>
      <c r="C193" s="39" t="s">
        <v>641</v>
      </c>
      <c r="D193" s="63" t="s">
        <v>149</v>
      </c>
      <c r="E193" s="59" t="s">
        <v>1312</v>
      </c>
      <c r="F193" s="43" t="s">
        <v>2255</v>
      </c>
      <c r="G193" s="41" t="s">
        <v>2256</v>
      </c>
      <c r="H193" s="64" t="s">
        <v>14</v>
      </c>
      <c r="I193" s="43" t="s">
        <v>477</v>
      </c>
      <c r="J193" s="41" t="s">
        <v>203</v>
      </c>
      <c r="K193" s="43" t="s">
        <v>2266</v>
      </c>
      <c r="L193" s="64" t="s">
        <v>185</v>
      </c>
      <c r="M193" s="57" t="s">
        <v>2267</v>
      </c>
      <c r="N193" s="64" t="s">
        <v>859</v>
      </c>
      <c r="O193" s="64" t="s">
        <v>2153</v>
      </c>
      <c r="P193" s="57" t="s">
        <v>299</v>
      </c>
      <c r="Q193" s="57" t="s">
        <v>2217</v>
      </c>
      <c r="R193" s="57" t="s">
        <v>2268</v>
      </c>
      <c r="S193" s="64">
        <v>200</v>
      </c>
      <c r="T193" s="64" t="s">
        <v>403</v>
      </c>
      <c r="U193" s="638" t="s">
        <v>2269</v>
      </c>
      <c r="V193" s="357">
        <v>200</v>
      </c>
      <c r="W193" s="355">
        <f t="shared" si="6"/>
        <v>100</v>
      </c>
      <c r="X193" s="236" t="str">
        <f t="shared" si="5"/>
        <v/>
      </c>
      <c r="Y193" s="204"/>
      <c r="Z193" s="21"/>
      <c r="AA193" s="21"/>
    </row>
    <row r="194" spans="1:27" ht="15" customHeight="1">
      <c r="A194" s="41" t="s">
        <v>109</v>
      </c>
      <c r="B194" s="62">
        <v>2023</v>
      </c>
      <c r="C194" s="39" t="s">
        <v>641</v>
      </c>
      <c r="D194" s="63" t="s">
        <v>149</v>
      </c>
      <c r="E194" s="59" t="s">
        <v>1312</v>
      </c>
      <c r="F194" s="43" t="s">
        <v>2255</v>
      </c>
      <c r="G194" s="41" t="s">
        <v>2270</v>
      </c>
      <c r="H194" s="64" t="s">
        <v>14</v>
      </c>
      <c r="I194" s="43" t="s">
        <v>477</v>
      </c>
      <c r="J194" s="43" t="s">
        <v>203</v>
      </c>
      <c r="K194" s="43" t="s">
        <v>2266</v>
      </c>
      <c r="L194" s="64" t="s">
        <v>185</v>
      </c>
      <c r="M194" s="57" t="s">
        <v>2267</v>
      </c>
      <c r="N194" s="64" t="s">
        <v>859</v>
      </c>
      <c r="O194" s="64" t="s">
        <v>2153</v>
      </c>
      <c r="P194" s="57" t="s">
        <v>314</v>
      </c>
      <c r="Q194" s="57" t="s">
        <v>2217</v>
      </c>
      <c r="R194" s="57" t="s">
        <v>2268</v>
      </c>
      <c r="S194" s="64">
        <v>200</v>
      </c>
      <c r="T194" s="64" t="s">
        <v>403</v>
      </c>
      <c r="U194" s="638" t="s">
        <v>2269</v>
      </c>
      <c r="V194" s="357">
        <v>200</v>
      </c>
      <c r="W194" s="355">
        <f t="shared" si="6"/>
        <v>100</v>
      </c>
      <c r="X194" s="236" t="str">
        <f t="shared" si="5"/>
        <v/>
      </c>
      <c r="Y194" s="204"/>
      <c r="Z194" s="21"/>
      <c r="AA194" s="21"/>
    </row>
    <row r="195" spans="1:27" ht="15" customHeight="1">
      <c r="A195" s="41" t="s">
        <v>109</v>
      </c>
      <c r="B195" s="62">
        <v>2023</v>
      </c>
      <c r="C195" s="39" t="s">
        <v>641</v>
      </c>
      <c r="D195" s="63" t="s">
        <v>149</v>
      </c>
      <c r="E195" s="59" t="s">
        <v>1312</v>
      </c>
      <c r="F195" s="43" t="s">
        <v>2255</v>
      </c>
      <c r="G195" s="41" t="s">
        <v>2270</v>
      </c>
      <c r="H195" s="64" t="s">
        <v>14</v>
      </c>
      <c r="I195" s="43" t="s">
        <v>477</v>
      </c>
      <c r="J195" s="43" t="s">
        <v>203</v>
      </c>
      <c r="K195" s="43" t="s">
        <v>2266</v>
      </c>
      <c r="L195" s="64" t="s">
        <v>185</v>
      </c>
      <c r="M195" s="57" t="s">
        <v>2267</v>
      </c>
      <c r="N195" s="64" t="s">
        <v>859</v>
      </c>
      <c r="O195" s="64" t="s">
        <v>2153</v>
      </c>
      <c r="P195" s="57" t="s">
        <v>299</v>
      </c>
      <c r="Q195" s="57" t="s">
        <v>2217</v>
      </c>
      <c r="R195" s="57" t="s">
        <v>2268</v>
      </c>
      <c r="S195" s="64">
        <v>200</v>
      </c>
      <c r="T195" s="64" t="s">
        <v>403</v>
      </c>
      <c r="U195" s="638" t="s">
        <v>2269</v>
      </c>
      <c r="V195" s="357">
        <v>200</v>
      </c>
      <c r="W195" s="355">
        <f t="shared" si="6"/>
        <v>100</v>
      </c>
      <c r="X195" s="236" t="str">
        <f t="shared" si="5"/>
        <v/>
      </c>
      <c r="Y195" s="204"/>
      <c r="Z195" s="21"/>
      <c r="AA195" s="21"/>
    </row>
    <row r="196" spans="1:27" ht="15" customHeight="1">
      <c r="A196" s="41" t="s">
        <v>109</v>
      </c>
      <c r="B196" s="62">
        <v>2023</v>
      </c>
      <c r="C196" s="39" t="s">
        <v>641</v>
      </c>
      <c r="D196" s="63" t="s">
        <v>149</v>
      </c>
      <c r="E196" s="59" t="s">
        <v>1312</v>
      </c>
      <c r="F196" s="41" t="s">
        <v>2255</v>
      </c>
      <c r="G196" s="41" t="s">
        <v>2256</v>
      </c>
      <c r="H196" s="64" t="s">
        <v>14</v>
      </c>
      <c r="I196" s="43" t="s">
        <v>477</v>
      </c>
      <c r="J196" s="43" t="s">
        <v>201</v>
      </c>
      <c r="K196" s="43" t="s">
        <v>2271</v>
      </c>
      <c r="L196" s="64" t="s">
        <v>185</v>
      </c>
      <c r="M196" s="55" t="s">
        <v>460</v>
      </c>
      <c r="N196" s="64" t="s">
        <v>859</v>
      </c>
      <c r="O196" s="64" t="s">
        <v>2153</v>
      </c>
      <c r="P196" s="57" t="s">
        <v>312</v>
      </c>
      <c r="Q196" s="57" t="s">
        <v>2251</v>
      </c>
      <c r="R196" s="57" t="s">
        <v>2148</v>
      </c>
      <c r="S196" s="64">
        <v>1</v>
      </c>
      <c r="T196" s="64" t="s">
        <v>405</v>
      </c>
      <c r="U196" s="638" t="s">
        <v>2272</v>
      </c>
      <c r="V196" s="357">
        <v>1</v>
      </c>
      <c r="W196" s="355">
        <f t="shared" si="6"/>
        <v>100</v>
      </c>
      <c r="X196" s="236" t="str">
        <f t="shared" ref="X196:X259" si="7">IF(OR(W196&lt;90,W196&gt;150),"X","")</f>
        <v/>
      </c>
      <c r="Y196" s="204"/>
      <c r="Z196" s="21"/>
      <c r="AA196" s="21"/>
    </row>
    <row r="197" spans="1:27" ht="15" customHeight="1">
      <c r="A197" s="41" t="s">
        <v>109</v>
      </c>
      <c r="B197" s="62">
        <v>2023</v>
      </c>
      <c r="C197" s="39" t="s">
        <v>641</v>
      </c>
      <c r="D197" s="44" t="s">
        <v>149</v>
      </c>
      <c r="E197" s="65" t="s">
        <v>1336</v>
      </c>
      <c r="F197" s="41" t="s">
        <v>2273</v>
      </c>
      <c r="G197" s="41" t="s">
        <v>2274</v>
      </c>
      <c r="H197" s="64" t="s">
        <v>14</v>
      </c>
      <c r="I197" s="43" t="s">
        <v>477</v>
      </c>
      <c r="J197" s="43" t="s">
        <v>207</v>
      </c>
      <c r="K197" s="43" t="s">
        <v>2275</v>
      </c>
      <c r="L197" s="64" t="s">
        <v>185</v>
      </c>
      <c r="M197" s="57" t="s">
        <v>468</v>
      </c>
      <c r="N197" s="64" t="s">
        <v>859</v>
      </c>
      <c r="O197" s="64" t="s">
        <v>2145</v>
      </c>
      <c r="P197" s="61" t="s">
        <v>310</v>
      </c>
      <c r="Q197" s="43" t="s">
        <v>2276</v>
      </c>
      <c r="R197" s="57" t="s">
        <v>2169</v>
      </c>
      <c r="S197" s="64">
        <v>1</v>
      </c>
      <c r="T197" s="64" t="s">
        <v>405</v>
      </c>
      <c r="U197" s="638"/>
      <c r="V197" s="205">
        <v>0</v>
      </c>
      <c r="W197" s="355">
        <f t="shared" si="6"/>
        <v>0</v>
      </c>
      <c r="X197" s="236" t="str">
        <f t="shared" si="7"/>
        <v>X</v>
      </c>
      <c r="Y197" s="204" t="s">
        <v>2277</v>
      </c>
      <c r="Z197" s="21"/>
      <c r="AA197" s="21"/>
    </row>
    <row r="198" spans="1:27" ht="15" customHeight="1">
      <c r="A198" s="41" t="s">
        <v>109</v>
      </c>
      <c r="B198" s="62">
        <v>2023</v>
      </c>
      <c r="C198" s="39" t="s">
        <v>641</v>
      </c>
      <c r="D198" s="44" t="s">
        <v>149</v>
      </c>
      <c r="E198" s="65" t="s">
        <v>1336</v>
      </c>
      <c r="F198" s="41" t="s">
        <v>2273</v>
      </c>
      <c r="G198" s="41" t="s">
        <v>2278</v>
      </c>
      <c r="H198" s="64" t="s">
        <v>14</v>
      </c>
      <c r="I198" s="43" t="s">
        <v>477</v>
      </c>
      <c r="J198" s="43" t="s">
        <v>207</v>
      </c>
      <c r="K198" s="43" t="s">
        <v>2275</v>
      </c>
      <c r="L198" s="64" t="s">
        <v>185</v>
      </c>
      <c r="M198" s="57" t="s">
        <v>322</v>
      </c>
      <c r="N198" s="64" t="s">
        <v>859</v>
      </c>
      <c r="O198" s="64" t="s">
        <v>2145</v>
      </c>
      <c r="P198" s="57" t="s">
        <v>314</v>
      </c>
      <c r="Q198" s="57" t="s">
        <v>2147</v>
      </c>
      <c r="R198" s="57" t="s">
        <v>2148</v>
      </c>
      <c r="S198" s="64">
        <v>1</v>
      </c>
      <c r="T198" s="64" t="s">
        <v>405</v>
      </c>
      <c r="U198" s="638"/>
      <c r="V198" s="205">
        <v>1</v>
      </c>
      <c r="W198" s="355">
        <f t="shared" si="6"/>
        <v>100</v>
      </c>
      <c r="X198" s="236" t="str">
        <f t="shared" si="7"/>
        <v/>
      </c>
      <c r="Y198" s="204"/>
      <c r="Z198" s="21"/>
      <c r="AA198" s="21"/>
    </row>
    <row r="199" spans="1:27" ht="15" customHeight="1">
      <c r="A199" s="41" t="s">
        <v>109</v>
      </c>
      <c r="B199" s="62">
        <v>2023</v>
      </c>
      <c r="C199" s="39" t="s">
        <v>641</v>
      </c>
      <c r="D199" s="44" t="s">
        <v>149</v>
      </c>
      <c r="E199" s="65" t="s">
        <v>1336</v>
      </c>
      <c r="F199" s="41" t="s">
        <v>2273</v>
      </c>
      <c r="G199" s="41" t="s">
        <v>2278</v>
      </c>
      <c r="H199" s="64" t="s">
        <v>14</v>
      </c>
      <c r="I199" s="43" t="s">
        <v>477</v>
      </c>
      <c r="J199" s="43" t="s">
        <v>207</v>
      </c>
      <c r="K199" s="43" t="s">
        <v>2275</v>
      </c>
      <c r="L199" s="64" t="s">
        <v>185</v>
      </c>
      <c r="M199" s="57" t="s">
        <v>468</v>
      </c>
      <c r="N199" s="64" t="s">
        <v>859</v>
      </c>
      <c r="O199" s="64" t="s">
        <v>2145</v>
      </c>
      <c r="P199" s="61" t="s">
        <v>310</v>
      </c>
      <c r="Q199" s="57" t="s">
        <v>2279</v>
      </c>
      <c r="R199" s="57" t="s">
        <v>2280</v>
      </c>
      <c r="S199" s="64">
        <v>15</v>
      </c>
      <c r="T199" s="64" t="s">
        <v>405</v>
      </c>
      <c r="U199" s="638"/>
      <c r="V199" s="205">
        <v>15</v>
      </c>
      <c r="W199" s="355">
        <f t="shared" si="6"/>
        <v>100</v>
      </c>
      <c r="X199" s="236" t="str">
        <f t="shared" si="7"/>
        <v/>
      </c>
      <c r="Y199" s="204"/>
      <c r="Z199" s="21"/>
      <c r="AA199" s="21"/>
    </row>
    <row r="200" spans="1:27" ht="15" customHeight="1">
      <c r="A200" s="41" t="s">
        <v>109</v>
      </c>
      <c r="B200" s="62">
        <v>2023</v>
      </c>
      <c r="C200" s="39" t="s">
        <v>641</v>
      </c>
      <c r="D200" s="44" t="s">
        <v>149</v>
      </c>
      <c r="E200" s="65" t="s">
        <v>1336</v>
      </c>
      <c r="F200" s="41" t="s">
        <v>2273</v>
      </c>
      <c r="G200" s="41" t="s">
        <v>2281</v>
      </c>
      <c r="H200" s="64" t="s">
        <v>14</v>
      </c>
      <c r="I200" s="43" t="s">
        <v>477</v>
      </c>
      <c r="J200" s="43" t="s">
        <v>207</v>
      </c>
      <c r="K200" s="43" t="s">
        <v>2275</v>
      </c>
      <c r="L200" s="64" t="s">
        <v>185</v>
      </c>
      <c r="M200" s="57" t="s">
        <v>322</v>
      </c>
      <c r="N200" s="64" t="s">
        <v>859</v>
      </c>
      <c r="O200" s="64" t="s">
        <v>2145</v>
      </c>
      <c r="P200" s="57" t="s">
        <v>314</v>
      </c>
      <c r="Q200" s="57" t="s">
        <v>2147</v>
      </c>
      <c r="R200" s="57" t="s">
        <v>2148</v>
      </c>
      <c r="S200" s="64">
        <v>2</v>
      </c>
      <c r="T200" s="64" t="s">
        <v>405</v>
      </c>
      <c r="U200" s="638"/>
      <c r="V200" s="205">
        <v>2</v>
      </c>
      <c r="W200" s="355">
        <f t="shared" si="6"/>
        <v>100</v>
      </c>
      <c r="X200" s="236" t="str">
        <f t="shared" si="7"/>
        <v/>
      </c>
      <c r="Y200" s="204"/>
      <c r="Z200" s="21"/>
      <c r="AA200" s="21"/>
    </row>
    <row r="201" spans="1:27" ht="15" customHeight="1">
      <c r="A201" s="41" t="s">
        <v>109</v>
      </c>
      <c r="B201" s="62">
        <v>2023</v>
      </c>
      <c r="C201" s="39" t="s">
        <v>641</v>
      </c>
      <c r="D201" s="44" t="s">
        <v>149</v>
      </c>
      <c r="E201" s="65" t="s">
        <v>1336</v>
      </c>
      <c r="F201" s="41" t="s">
        <v>2273</v>
      </c>
      <c r="G201" s="41" t="s">
        <v>2281</v>
      </c>
      <c r="H201" s="64" t="s">
        <v>14</v>
      </c>
      <c r="I201" s="43" t="s">
        <v>477</v>
      </c>
      <c r="J201" s="43" t="s">
        <v>207</v>
      </c>
      <c r="K201" s="43" t="s">
        <v>2275</v>
      </c>
      <c r="L201" s="64" t="s">
        <v>185</v>
      </c>
      <c r="M201" s="57" t="s">
        <v>468</v>
      </c>
      <c r="N201" s="64" t="s">
        <v>859</v>
      </c>
      <c r="O201" s="64" t="s">
        <v>2145</v>
      </c>
      <c r="P201" s="61" t="s">
        <v>310</v>
      </c>
      <c r="Q201" s="57" t="s">
        <v>2279</v>
      </c>
      <c r="R201" s="57" t="s">
        <v>2280</v>
      </c>
      <c r="S201" s="64">
        <v>15</v>
      </c>
      <c r="T201" s="64" t="s">
        <v>405</v>
      </c>
      <c r="U201" s="638"/>
      <c r="V201" s="205">
        <v>15</v>
      </c>
      <c r="W201" s="355">
        <f t="shared" si="6"/>
        <v>100</v>
      </c>
      <c r="X201" s="236" t="str">
        <f t="shared" si="7"/>
        <v/>
      </c>
      <c r="Y201" s="204"/>
      <c r="Z201" s="21"/>
      <c r="AA201" s="21"/>
    </row>
    <row r="202" spans="1:27" ht="15" customHeight="1">
      <c r="A202" s="41" t="s">
        <v>109</v>
      </c>
      <c r="B202" s="62">
        <v>2023</v>
      </c>
      <c r="C202" s="39" t="s">
        <v>641</v>
      </c>
      <c r="D202" s="44" t="s">
        <v>149</v>
      </c>
      <c r="E202" s="65" t="s">
        <v>1336</v>
      </c>
      <c r="F202" s="41" t="s">
        <v>2273</v>
      </c>
      <c r="G202" s="41" t="s">
        <v>2282</v>
      </c>
      <c r="H202" s="64" t="s">
        <v>14</v>
      </c>
      <c r="I202" s="43" t="s">
        <v>477</v>
      </c>
      <c r="J202" s="43" t="s">
        <v>207</v>
      </c>
      <c r="K202" s="43" t="s">
        <v>2275</v>
      </c>
      <c r="L202" s="64" t="s">
        <v>185</v>
      </c>
      <c r="M202" s="57" t="s">
        <v>468</v>
      </c>
      <c r="N202" s="64" t="s">
        <v>859</v>
      </c>
      <c r="O202" s="64" t="s">
        <v>2145</v>
      </c>
      <c r="P202" s="61" t="s">
        <v>310</v>
      </c>
      <c r="Q202" s="43" t="s">
        <v>2279</v>
      </c>
      <c r="R202" s="57" t="s">
        <v>2280</v>
      </c>
      <c r="S202" s="64">
        <v>15</v>
      </c>
      <c r="T202" s="64" t="s">
        <v>405</v>
      </c>
      <c r="U202" s="638"/>
      <c r="V202" s="205">
        <v>0</v>
      </c>
      <c r="W202" s="355">
        <f t="shared" si="6"/>
        <v>0</v>
      </c>
      <c r="X202" s="236" t="str">
        <f t="shared" si="7"/>
        <v>X</v>
      </c>
      <c r="Y202" s="204" t="s">
        <v>2283</v>
      </c>
      <c r="Z202" s="21"/>
      <c r="AA202" s="21"/>
    </row>
    <row r="203" spans="1:27" ht="15" customHeight="1">
      <c r="A203" s="41" t="s">
        <v>109</v>
      </c>
      <c r="B203" s="62">
        <v>2023</v>
      </c>
      <c r="C203" s="39" t="s">
        <v>641</v>
      </c>
      <c r="D203" s="44" t="s">
        <v>149</v>
      </c>
      <c r="E203" s="65" t="s">
        <v>1336</v>
      </c>
      <c r="F203" s="41" t="s">
        <v>2273</v>
      </c>
      <c r="G203" s="41" t="s">
        <v>2284</v>
      </c>
      <c r="H203" s="64" t="s">
        <v>14</v>
      </c>
      <c r="I203" s="43" t="s">
        <v>477</v>
      </c>
      <c r="J203" s="43" t="s">
        <v>207</v>
      </c>
      <c r="K203" s="43" t="s">
        <v>2275</v>
      </c>
      <c r="L203" s="64" t="s">
        <v>185</v>
      </c>
      <c r="M203" s="57" t="s">
        <v>322</v>
      </c>
      <c r="N203" s="64" t="s">
        <v>859</v>
      </c>
      <c r="O203" s="64" t="s">
        <v>2145</v>
      </c>
      <c r="P203" s="57" t="s">
        <v>314</v>
      </c>
      <c r="Q203" s="57" t="s">
        <v>2147</v>
      </c>
      <c r="R203" s="57" t="s">
        <v>2148</v>
      </c>
      <c r="S203" s="64">
        <v>2</v>
      </c>
      <c r="T203" s="64" t="s">
        <v>405</v>
      </c>
      <c r="U203" s="638"/>
      <c r="V203" s="205">
        <v>2</v>
      </c>
      <c r="W203" s="355">
        <f t="shared" si="6"/>
        <v>100</v>
      </c>
      <c r="X203" s="236" t="str">
        <f t="shared" si="7"/>
        <v/>
      </c>
      <c r="Y203" s="204"/>
      <c r="Z203" s="21"/>
      <c r="AA203" s="21"/>
    </row>
    <row r="204" spans="1:27" ht="15" customHeight="1">
      <c r="A204" s="41" t="s">
        <v>109</v>
      </c>
      <c r="B204" s="62">
        <v>2023</v>
      </c>
      <c r="C204" s="39" t="s">
        <v>641</v>
      </c>
      <c r="D204" s="44" t="s">
        <v>149</v>
      </c>
      <c r="E204" s="65" t="s">
        <v>1336</v>
      </c>
      <c r="F204" s="41" t="s">
        <v>2273</v>
      </c>
      <c r="G204" s="41" t="s">
        <v>2284</v>
      </c>
      <c r="H204" s="64" t="s">
        <v>14</v>
      </c>
      <c r="I204" s="43" t="s">
        <v>477</v>
      </c>
      <c r="J204" s="43" t="s">
        <v>207</v>
      </c>
      <c r="K204" s="43" t="s">
        <v>2275</v>
      </c>
      <c r="L204" s="64" t="s">
        <v>185</v>
      </c>
      <c r="M204" s="57" t="s">
        <v>468</v>
      </c>
      <c r="N204" s="64" t="s">
        <v>859</v>
      </c>
      <c r="O204" s="64" t="s">
        <v>2145</v>
      </c>
      <c r="P204" s="61" t="s">
        <v>310</v>
      </c>
      <c r="Q204" s="57" t="s">
        <v>2279</v>
      </c>
      <c r="R204" s="57" t="s">
        <v>2280</v>
      </c>
      <c r="S204" s="64">
        <v>15</v>
      </c>
      <c r="T204" s="64" t="s">
        <v>405</v>
      </c>
      <c r="U204" s="638"/>
      <c r="V204" s="205">
        <v>15</v>
      </c>
      <c r="W204" s="355">
        <f t="shared" si="6"/>
        <v>100</v>
      </c>
      <c r="X204" s="236" t="str">
        <f t="shared" si="7"/>
        <v/>
      </c>
      <c r="Y204" s="204"/>
      <c r="Z204" s="21"/>
      <c r="AA204" s="21"/>
    </row>
    <row r="205" spans="1:27" ht="15" customHeight="1">
      <c r="A205" s="41" t="s">
        <v>109</v>
      </c>
      <c r="B205" s="62">
        <v>2023</v>
      </c>
      <c r="C205" s="39" t="s">
        <v>641</v>
      </c>
      <c r="D205" s="44" t="s">
        <v>149</v>
      </c>
      <c r="E205" s="65" t="s">
        <v>1336</v>
      </c>
      <c r="F205" s="41" t="s">
        <v>2273</v>
      </c>
      <c r="G205" s="41" t="s">
        <v>2284</v>
      </c>
      <c r="H205" s="64" t="s">
        <v>14</v>
      </c>
      <c r="I205" s="43" t="s">
        <v>477</v>
      </c>
      <c r="J205" s="43" t="s">
        <v>207</v>
      </c>
      <c r="K205" s="43" t="s">
        <v>2275</v>
      </c>
      <c r="L205" s="64" t="s">
        <v>185</v>
      </c>
      <c r="M205" s="57" t="s">
        <v>468</v>
      </c>
      <c r="N205" s="64" t="s">
        <v>859</v>
      </c>
      <c r="O205" s="64" t="s">
        <v>2145</v>
      </c>
      <c r="P205" s="61" t="s">
        <v>310</v>
      </c>
      <c r="Q205" s="57" t="s">
        <v>2191</v>
      </c>
      <c r="R205" s="57" t="s">
        <v>2192</v>
      </c>
      <c r="S205" s="64">
        <v>1</v>
      </c>
      <c r="T205" s="64" t="s">
        <v>405</v>
      </c>
      <c r="U205" s="638"/>
      <c r="V205" s="205">
        <v>1</v>
      </c>
      <c r="W205" s="355">
        <f t="shared" si="6"/>
        <v>100</v>
      </c>
      <c r="X205" s="236" t="str">
        <f t="shared" si="7"/>
        <v/>
      </c>
      <c r="Y205" s="204"/>
      <c r="Z205" s="21"/>
      <c r="AA205" s="21"/>
    </row>
    <row r="206" spans="1:27" ht="15" customHeight="1">
      <c r="A206" s="41" t="s">
        <v>109</v>
      </c>
      <c r="B206" s="62">
        <v>2023</v>
      </c>
      <c r="C206" s="39" t="s">
        <v>641</v>
      </c>
      <c r="D206" s="44" t="s">
        <v>149</v>
      </c>
      <c r="E206" s="65" t="s">
        <v>1336</v>
      </c>
      <c r="F206" s="41" t="s">
        <v>2273</v>
      </c>
      <c r="G206" s="41" t="s">
        <v>2285</v>
      </c>
      <c r="H206" s="64" t="s">
        <v>14</v>
      </c>
      <c r="I206" s="43" t="s">
        <v>477</v>
      </c>
      <c r="J206" s="43" t="s">
        <v>207</v>
      </c>
      <c r="K206" s="43" t="s">
        <v>2275</v>
      </c>
      <c r="L206" s="64" t="s">
        <v>185</v>
      </c>
      <c r="M206" s="57" t="s">
        <v>322</v>
      </c>
      <c r="N206" s="64" t="s">
        <v>859</v>
      </c>
      <c r="O206" s="64" t="s">
        <v>2145</v>
      </c>
      <c r="P206" s="57" t="s">
        <v>314</v>
      </c>
      <c r="Q206" s="57" t="s">
        <v>2147</v>
      </c>
      <c r="R206" s="57" t="s">
        <v>2148</v>
      </c>
      <c r="S206" s="64">
        <v>1</v>
      </c>
      <c r="T206" s="64" t="s">
        <v>405</v>
      </c>
      <c r="U206" s="638"/>
      <c r="V206" s="205">
        <v>1</v>
      </c>
      <c r="W206" s="355">
        <f t="shared" si="6"/>
        <v>100</v>
      </c>
      <c r="X206" s="236" t="str">
        <f t="shared" si="7"/>
        <v/>
      </c>
      <c r="Y206" s="204"/>
      <c r="Z206" s="21"/>
      <c r="AA206" s="21"/>
    </row>
    <row r="207" spans="1:27" ht="15" customHeight="1">
      <c r="A207" s="41" t="s">
        <v>109</v>
      </c>
      <c r="B207" s="62">
        <v>2023</v>
      </c>
      <c r="C207" s="39" t="s">
        <v>641</v>
      </c>
      <c r="D207" s="44" t="s">
        <v>149</v>
      </c>
      <c r="E207" s="65" t="s">
        <v>1336</v>
      </c>
      <c r="F207" s="41" t="s">
        <v>2273</v>
      </c>
      <c r="G207" s="41" t="s">
        <v>2285</v>
      </c>
      <c r="H207" s="64" t="s">
        <v>14</v>
      </c>
      <c r="I207" s="43" t="s">
        <v>477</v>
      </c>
      <c r="J207" s="43" t="s">
        <v>207</v>
      </c>
      <c r="K207" s="43" t="s">
        <v>2275</v>
      </c>
      <c r="L207" s="64" t="s">
        <v>185</v>
      </c>
      <c r="M207" s="57" t="s">
        <v>468</v>
      </c>
      <c r="N207" s="64" t="s">
        <v>859</v>
      </c>
      <c r="O207" s="64" t="s">
        <v>2145</v>
      </c>
      <c r="P207" s="61" t="s">
        <v>310</v>
      </c>
      <c r="Q207" s="57" t="s">
        <v>2279</v>
      </c>
      <c r="R207" s="57" t="s">
        <v>2280</v>
      </c>
      <c r="S207" s="64">
        <v>15</v>
      </c>
      <c r="T207" s="64" t="s">
        <v>405</v>
      </c>
      <c r="U207" s="638"/>
      <c r="V207" s="205">
        <v>15</v>
      </c>
      <c r="W207" s="355">
        <f t="shared" si="6"/>
        <v>100</v>
      </c>
      <c r="X207" s="236" t="str">
        <f t="shared" si="7"/>
        <v/>
      </c>
      <c r="Y207" s="204"/>
      <c r="Z207" s="21"/>
      <c r="AA207" s="21"/>
    </row>
    <row r="208" spans="1:27" ht="15" customHeight="1">
      <c r="A208" s="41" t="s">
        <v>109</v>
      </c>
      <c r="B208" s="62">
        <v>2023</v>
      </c>
      <c r="C208" s="39" t="s">
        <v>641</v>
      </c>
      <c r="D208" s="44" t="s">
        <v>149</v>
      </c>
      <c r="E208" s="65" t="s">
        <v>1336</v>
      </c>
      <c r="F208" s="41" t="s">
        <v>2273</v>
      </c>
      <c r="G208" s="41" t="s">
        <v>2158</v>
      </c>
      <c r="H208" s="64" t="s">
        <v>14</v>
      </c>
      <c r="I208" s="43" t="s">
        <v>477</v>
      </c>
      <c r="J208" s="43" t="s">
        <v>207</v>
      </c>
      <c r="K208" s="43" t="s">
        <v>2275</v>
      </c>
      <c r="L208" s="64" t="s">
        <v>185</v>
      </c>
      <c r="M208" s="57" t="s">
        <v>322</v>
      </c>
      <c r="N208" s="64" t="s">
        <v>859</v>
      </c>
      <c r="O208" s="64" t="s">
        <v>2145</v>
      </c>
      <c r="P208" s="57" t="s">
        <v>314</v>
      </c>
      <c r="Q208" s="57" t="s">
        <v>2147</v>
      </c>
      <c r="R208" s="57" t="s">
        <v>2148</v>
      </c>
      <c r="S208" s="64">
        <v>1</v>
      </c>
      <c r="T208" s="64" t="s">
        <v>405</v>
      </c>
      <c r="U208" s="638"/>
      <c r="V208" s="205">
        <v>1</v>
      </c>
      <c r="W208" s="355">
        <f t="shared" si="6"/>
        <v>100</v>
      </c>
      <c r="X208" s="236" t="str">
        <f t="shared" si="7"/>
        <v/>
      </c>
      <c r="Y208" s="204"/>
      <c r="Z208" s="21"/>
      <c r="AA208" s="21"/>
    </row>
    <row r="209" spans="1:27" ht="15" customHeight="1">
      <c r="A209" s="41" t="s">
        <v>109</v>
      </c>
      <c r="B209" s="62">
        <v>2023</v>
      </c>
      <c r="C209" s="39" t="s">
        <v>641</v>
      </c>
      <c r="D209" s="44" t="s">
        <v>149</v>
      </c>
      <c r="E209" s="65" t="s">
        <v>1336</v>
      </c>
      <c r="F209" s="41" t="s">
        <v>2273</v>
      </c>
      <c r="G209" s="41" t="s">
        <v>2158</v>
      </c>
      <c r="H209" s="64" t="s">
        <v>14</v>
      </c>
      <c r="I209" s="43" t="s">
        <v>477</v>
      </c>
      <c r="J209" s="43" t="s">
        <v>207</v>
      </c>
      <c r="K209" s="43" t="s">
        <v>2275</v>
      </c>
      <c r="L209" s="64" t="s">
        <v>185</v>
      </c>
      <c r="M209" s="57" t="s">
        <v>468</v>
      </c>
      <c r="N209" s="64" t="s">
        <v>859</v>
      </c>
      <c r="O209" s="64" t="s">
        <v>2145</v>
      </c>
      <c r="P209" s="61" t="s">
        <v>310</v>
      </c>
      <c r="Q209" s="43" t="s">
        <v>2279</v>
      </c>
      <c r="R209" s="57" t="s">
        <v>2280</v>
      </c>
      <c r="S209" s="64">
        <v>15</v>
      </c>
      <c r="T209" s="64" t="s">
        <v>405</v>
      </c>
      <c r="U209" s="638"/>
      <c r="V209" s="205">
        <v>0</v>
      </c>
      <c r="W209" s="355">
        <f t="shared" si="6"/>
        <v>0</v>
      </c>
      <c r="X209" s="236" t="str">
        <f t="shared" si="7"/>
        <v>X</v>
      </c>
      <c r="Y209" s="204" t="s">
        <v>2283</v>
      </c>
      <c r="Z209" s="21"/>
      <c r="AA209" s="21"/>
    </row>
    <row r="210" spans="1:27" ht="15" customHeight="1">
      <c r="A210" s="39" t="s">
        <v>109</v>
      </c>
      <c r="B210" s="62">
        <v>2023</v>
      </c>
      <c r="C210" s="61" t="s">
        <v>641</v>
      </c>
      <c r="D210" s="63" t="s">
        <v>149</v>
      </c>
      <c r="E210" s="59" t="s">
        <v>1312</v>
      </c>
      <c r="F210" s="39" t="s">
        <v>2286</v>
      </c>
      <c r="G210" s="39" t="s">
        <v>2287</v>
      </c>
      <c r="H210" s="57" t="s">
        <v>14</v>
      </c>
      <c r="I210" s="57" t="s">
        <v>477</v>
      </c>
      <c r="J210" s="43" t="s">
        <v>207</v>
      </c>
      <c r="K210" s="43" t="s">
        <v>2288</v>
      </c>
      <c r="L210" s="64" t="s">
        <v>185</v>
      </c>
      <c r="M210" s="57" t="s">
        <v>462</v>
      </c>
      <c r="N210" s="64" t="s">
        <v>859</v>
      </c>
      <c r="O210" s="64" t="s">
        <v>2145</v>
      </c>
      <c r="P210" s="57" t="s">
        <v>2146</v>
      </c>
      <c r="Q210" s="43" t="s">
        <v>2147</v>
      </c>
      <c r="R210" s="57" t="s">
        <v>2148</v>
      </c>
      <c r="S210" s="57">
        <v>2</v>
      </c>
      <c r="T210" s="64" t="s">
        <v>405</v>
      </c>
      <c r="U210" s="638" t="s">
        <v>2289</v>
      </c>
      <c r="V210" s="357">
        <v>1</v>
      </c>
      <c r="W210" s="355">
        <f t="shared" si="6"/>
        <v>50</v>
      </c>
      <c r="X210" s="236" t="str">
        <f t="shared" si="7"/>
        <v>X</v>
      </c>
      <c r="Y210" s="363" t="s">
        <v>2290</v>
      </c>
      <c r="Z210" s="21"/>
      <c r="AA210" s="21"/>
    </row>
    <row r="211" spans="1:27" ht="15" customHeight="1">
      <c r="A211" s="39" t="s">
        <v>109</v>
      </c>
      <c r="B211" s="62">
        <v>2023</v>
      </c>
      <c r="C211" s="61" t="s">
        <v>641</v>
      </c>
      <c r="D211" s="63" t="s">
        <v>149</v>
      </c>
      <c r="E211" s="59" t="s">
        <v>1312</v>
      </c>
      <c r="F211" s="39" t="s">
        <v>2286</v>
      </c>
      <c r="G211" s="39" t="s">
        <v>2291</v>
      </c>
      <c r="H211" s="57" t="s">
        <v>14</v>
      </c>
      <c r="I211" s="57" t="s">
        <v>477</v>
      </c>
      <c r="J211" s="43" t="s">
        <v>207</v>
      </c>
      <c r="K211" s="43" t="s">
        <v>2288</v>
      </c>
      <c r="L211" s="64" t="s">
        <v>185</v>
      </c>
      <c r="M211" s="57" t="s">
        <v>462</v>
      </c>
      <c r="N211" s="64" t="s">
        <v>859</v>
      </c>
      <c r="O211" s="64" t="s">
        <v>2145</v>
      </c>
      <c r="P211" s="57" t="s">
        <v>2146</v>
      </c>
      <c r="Q211" s="43" t="s">
        <v>2147</v>
      </c>
      <c r="R211" s="57" t="s">
        <v>2148</v>
      </c>
      <c r="S211" s="57">
        <v>18</v>
      </c>
      <c r="T211" s="64" t="s">
        <v>405</v>
      </c>
      <c r="U211" s="638" t="s">
        <v>2289</v>
      </c>
      <c r="V211" s="357">
        <v>5</v>
      </c>
      <c r="W211" s="355">
        <f t="shared" si="6"/>
        <v>27.777777777777779</v>
      </c>
      <c r="X211" s="236" t="str">
        <f t="shared" si="7"/>
        <v>X</v>
      </c>
      <c r="Y211" s="363" t="s">
        <v>2290</v>
      </c>
      <c r="Z211" s="21"/>
      <c r="AA211" s="21"/>
    </row>
    <row r="212" spans="1:27" ht="15" customHeight="1">
      <c r="A212" s="39" t="s">
        <v>109</v>
      </c>
      <c r="B212" s="62">
        <v>2023</v>
      </c>
      <c r="C212" s="61" t="s">
        <v>641</v>
      </c>
      <c r="D212" s="63" t="s">
        <v>149</v>
      </c>
      <c r="E212" s="59" t="s">
        <v>1312</v>
      </c>
      <c r="F212" s="39" t="s">
        <v>2286</v>
      </c>
      <c r="G212" s="39" t="s">
        <v>2292</v>
      </c>
      <c r="H212" s="57" t="s">
        <v>14</v>
      </c>
      <c r="I212" s="57" t="s">
        <v>477</v>
      </c>
      <c r="J212" s="43" t="s">
        <v>201</v>
      </c>
      <c r="K212" s="43" t="s">
        <v>2293</v>
      </c>
      <c r="L212" s="64" t="s">
        <v>185</v>
      </c>
      <c r="M212" s="61" t="s">
        <v>460</v>
      </c>
      <c r="N212" s="64" t="s">
        <v>859</v>
      </c>
      <c r="O212" s="64" t="s">
        <v>2153</v>
      </c>
      <c r="P212" s="57" t="s">
        <v>312</v>
      </c>
      <c r="Q212" s="43" t="s">
        <v>2251</v>
      </c>
      <c r="R212" s="57" t="s">
        <v>2148</v>
      </c>
      <c r="S212" s="57">
        <v>5</v>
      </c>
      <c r="T212" s="64" t="s">
        <v>405</v>
      </c>
      <c r="U212" s="638" t="s">
        <v>2294</v>
      </c>
      <c r="V212" s="357">
        <v>0</v>
      </c>
      <c r="W212" s="355">
        <f t="shared" si="6"/>
        <v>0</v>
      </c>
      <c r="X212" s="236" t="str">
        <f t="shared" si="7"/>
        <v>X</v>
      </c>
      <c r="Y212" s="206" t="s">
        <v>2295</v>
      </c>
      <c r="Z212" s="21"/>
      <c r="AA212" s="21"/>
    </row>
    <row r="213" spans="1:27" ht="15" customHeight="1">
      <c r="A213" s="39" t="s">
        <v>109</v>
      </c>
      <c r="B213" s="62">
        <v>2023</v>
      </c>
      <c r="C213" s="61" t="s">
        <v>641</v>
      </c>
      <c r="D213" s="63" t="s">
        <v>149</v>
      </c>
      <c r="E213" s="59" t="s">
        <v>1312</v>
      </c>
      <c r="F213" s="39" t="s">
        <v>2286</v>
      </c>
      <c r="G213" s="39" t="s">
        <v>2292</v>
      </c>
      <c r="H213" s="57" t="s">
        <v>14</v>
      </c>
      <c r="I213" s="57" t="s">
        <v>477</v>
      </c>
      <c r="J213" s="43" t="s">
        <v>207</v>
      </c>
      <c r="K213" s="43" t="s">
        <v>2288</v>
      </c>
      <c r="L213" s="64" t="s">
        <v>185</v>
      </c>
      <c r="M213" s="57" t="s">
        <v>2149</v>
      </c>
      <c r="N213" s="64" t="s">
        <v>859</v>
      </c>
      <c r="O213" s="64" t="s">
        <v>2145</v>
      </c>
      <c r="P213" s="57" t="s">
        <v>324</v>
      </c>
      <c r="Q213" s="43" t="s">
        <v>2147</v>
      </c>
      <c r="R213" s="57" t="s">
        <v>2148</v>
      </c>
      <c r="S213" s="57">
        <v>30</v>
      </c>
      <c r="T213" s="64" t="s">
        <v>405</v>
      </c>
      <c r="U213" s="638" t="s">
        <v>2296</v>
      </c>
      <c r="V213" s="357">
        <v>0</v>
      </c>
      <c r="W213" s="355">
        <f t="shared" si="6"/>
        <v>0</v>
      </c>
      <c r="X213" s="236" t="str">
        <f t="shared" si="7"/>
        <v>X</v>
      </c>
      <c r="Y213" s="358" t="s">
        <v>2297</v>
      </c>
      <c r="Z213" s="21"/>
      <c r="AA213" s="21"/>
    </row>
    <row r="214" spans="1:27" ht="15" customHeight="1">
      <c r="A214" s="39" t="s">
        <v>109</v>
      </c>
      <c r="B214" s="62">
        <v>2023</v>
      </c>
      <c r="C214" s="61" t="s">
        <v>641</v>
      </c>
      <c r="D214" s="63" t="s">
        <v>149</v>
      </c>
      <c r="E214" s="59" t="s">
        <v>1312</v>
      </c>
      <c r="F214" s="39" t="s">
        <v>2286</v>
      </c>
      <c r="G214" s="39" t="s">
        <v>2298</v>
      </c>
      <c r="H214" s="57" t="s">
        <v>14</v>
      </c>
      <c r="I214" s="57" t="s">
        <v>477</v>
      </c>
      <c r="J214" s="43" t="s">
        <v>207</v>
      </c>
      <c r="K214" s="43" t="s">
        <v>2288</v>
      </c>
      <c r="L214" s="64" t="s">
        <v>185</v>
      </c>
      <c r="M214" s="57" t="s">
        <v>462</v>
      </c>
      <c r="N214" s="64" t="s">
        <v>859</v>
      </c>
      <c r="O214" s="64" t="s">
        <v>2145</v>
      </c>
      <c r="P214" s="57" t="s">
        <v>2146</v>
      </c>
      <c r="Q214" s="43" t="s">
        <v>2147</v>
      </c>
      <c r="R214" s="57" t="s">
        <v>2148</v>
      </c>
      <c r="S214" s="57">
        <v>4</v>
      </c>
      <c r="T214" s="64" t="s">
        <v>405</v>
      </c>
      <c r="U214" s="638" t="s">
        <v>2289</v>
      </c>
      <c r="V214" s="357">
        <v>1</v>
      </c>
      <c r="W214" s="355">
        <f t="shared" si="6"/>
        <v>25</v>
      </c>
      <c r="X214" s="236" t="str">
        <f t="shared" si="7"/>
        <v>X</v>
      </c>
      <c r="Y214" s="363" t="s">
        <v>2290</v>
      </c>
      <c r="Z214" s="21"/>
      <c r="AA214" s="21"/>
    </row>
    <row r="215" spans="1:27" ht="15" customHeight="1">
      <c r="A215" s="39" t="s">
        <v>109</v>
      </c>
      <c r="B215" s="62">
        <v>2023</v>
      </c>
      <c r="C215" s="61" t="s">
        <v>641</v>
      </c>
      <c r="D215" s="63" t="s">
        <v>149</v>
      </c>
      <c r="E215" s="59" t="s">
        <v>1312</v>
      </c>
      <c r="F215" s="39" t="s">
        <v>2286</v>
      </c>
      <c r="G215" s="39" t="s">
        <v>2299</v>
      </c>
      <c r="H215" s="57" t="s">
        <v>14</v>
      </c>
      <c r="I215" s="57" t="s">
        <v>477</v>
      </c>
      <c r="J215" s="43" t="s">
        <v>207</v>
      </c>
      <c r="K215" s="43" t="s">
        <v>2288</v>
      </c>
      <c r="L215" s="64" t="s">
        <v>185</v>
      </c>
      <c r="M215" s="57" t="s">
        <v>462</v>
      </c>
      <c r="N215" s="64" t="s">
        <v>859</v>
      </c>
      <c r="O215" s="64" t="s">
        <v>2145</v>
      </c>
      <c r="P215" s="57" t="s">
        <v>2146</v>
      </c>
      <c r="Q215" s="43" t="s">
        <v>2147</v>
      </c>
      <c r="R215" s="57" t="s">
        <v>2148</v>
      </c>
      <c r="S215" s="57">
        <v>10</v>
      </c>
      <c r="T215" s="64" t="s">
        <v>405</v>
      </c>
      <c r="U215" s="638" t="s">
        <v>2289</v>
      </c>
      <c r="V215" s="357">
        <v>3</v>
      </c>
      <c r="W215" s="355">
        <f t="shared" si="6"/>
        <v>30</v>
      </c>
      <c r="X215" s="236" t="str">
        <f t="shared" si="7"/>
        <v>X</v>
      </c>
      <c r="Y215" s="363" t="s">
        <v>2290</v>
      </c>
      <c r="Z215" s="21"/>
      <c r="AA215" s="21"/>
    </row>
    <row r="216" spans="1:27" ht="15" customHeight="1">
      <c r="A216" s="39" t="s">
        <v>109</v>
      </c>
      <c r="B216" s="62">
        <v>2023</v>
      </c>
      <c r="C216" s="61" t="s">
        <v>641</v>
      </c>
      <c r="D216" s="63" t="s">
        <v>149</v>
      </c>
      <c r="E216" s="59" t="s">
        <v>1312</v>
      </c>
      <c r="F216" s="39" t="s">
        <v>2286</v>
      </c>
      <c r="G216" s="39" t="s">
        <v>2300</v>
      </c>
      <c r="H216" s="57" t="s">
        <v>14</v>
      </c>
      <c r="I216" s="57" t="s">
        <v>477</v>
      </c>
      <c r="J216" s="43" t="s">
        <v>207</v>
      </c>
      <c r="K216" s="43" t="s">
        <v>2288</v>
      </c>
      <c r="L216" s="64" t="s">
        <v>185</v>
      </c>
      <c r="M216" s="57" t="s">
        <v>462</v>
      </c>
      <c r="N216" s="64" t="s">
        <v>859</v>
      </c>
      <c r="O216" s="64" t="s">
        <v>2145</v>
      </c>
      <c r="P216" s="57" t="s">
        <v>2146</v>
      </c>
      <c r="Q216" s="43" t="s">
        <v>2147</v>
      </c>
      <c r="R216" s="57" t="s">
        <v>2148</v>
      </c>
      <c r="S216" s="57">
        <v>16</v>
      </c>
      <c r="T216" s="64" t="s">
        <v>405</v>
      </c>
      <c r="U216" s="638" t="s">
        <v>2289</v>
      </c>
      <c r="V216" s="357">
        <v>4</v>
      </c>
      <c r="W216" s="355">
        <f t="shared" si="6"/>
        <v>25</v>
      </c>
      <c r="X216" s="236" t="str">
        <f t="shared" si="7"/>
        <v>X</v>
      </c>
      <c r="Y216" s="363" t="s">
        <v>2290</v>
      </c>
      <c r="Z216" s="21"/>
      <c r="AA216" s="21"/>
    </row>
    <row r="217" spans="1:27" ht="15" customHeight="1">
      <c r="A217" s="39" t="s">
        <v>109</v>
      </c>
      <c r="B217" s="62">
        <v>2023</v>
      </c>
      <c r="C217" s="61" t="s">
        <v>641</v>
      </c>
      <c r="D217" s="63" t="s">
        <v>149</v>
      </c>
      <c r="E217" s="59" t="s">
        <v>1312</v>
      </c>
      <c r="F217" s="39" t="s">
        <v>2286</v>
      </c>
      <c r="G217" s="39" t="s">
        <v>2301</v>
      </c>
      <c r="H217" s="57" t="s">
        <v>14</v>
      </c>
      <c r="I217" s="57" t="s">
        <v>477</v>
      </c>
      <c r="J217" s="43" t="s">
        <v>207</v>
      </c>
      <c r="K217" s="43" t="s">
        <v>2288</v>
      </c>
      <c r="L217" s="64" t="s">
        <v>185</v>
      </c>
      <c r="M217" s="57" t="s">
        <v>462</v>
      </c>
      <c r="N217" s="64" t="s">
        <v>859</v>
      </c>
      <c r="O217" s="64" t="s">
        <v>2145</v>
      </c>
      <c r="P217" s="57" t="s">
        <v>2146</v>
      </c>
      <c r="Q217" s="43" t="s">
        <v>2147</v>
      </c>
      <c r="R217" s="57" t="s">
        <v>2148</v>
      </c>
      <c r="S217" s="57">
        <v>17</v>
      </c>
      <c r="T217" s="64" t="s">
        <v>405</v>
      </c>
      <c r="U217" s="638" t="s">
        <v>2289</v>
      </c>
      <c r="V217" s="357">
        <v>4</v>
      </c>
      <c r="W217" s="355">
        <f t="shared" si="6"/>
        <v>23.529411764705884</v>
      </c>
      <c r="X217" s="236" t="str">
        <f t="shared" si="7"/>
        <v>X</v>
      </c>
      <c r="Y217" s="363" t="s">
        <v>2290</v>
      </c>
      <c r="Z217" s="21"/>
      <c r="AA217" s="21"/>
    </row>
    <row r="218" spans="1:27" ht="15" customHeight="1">
      <c r="A218" s="39" t="s">
        <v>109</v>
      </c>
      <c r="B218" s="62">
        <v>2023</v>
      </c>
      <c r="C218" s="61" t="s">
        <v>641</v>
      </c>
      <c r="D218" s="63" t="s">
        <v>149</v>
      </c>
      <c r="E218" s="59" t="s">
        <v>1312</v>
      </c>
      <c r="F218" s="39" t="s">
        <v>2286</v>
      </c>
      <c r="G218" s="39" t="s">
        <v>2274</v>
      </c>
      <c r="H218" s="57" t="s">
        <v>14</v>
      </c>
      <c r="I218" s="57" t="s">
        <v>477</v>
      </c>
      <c r="J218" s="43" t="s">
        <v>207</v>
      </c>
      <c r="K218" s="43" t="s">
        <v>2288</v>
      </c>
      <c r="L218" s="64" t="s">
        <v>185</v>
      </c>
      <c r="M218" s="57" t="s">
        <v>462</v>
      </c>
      <c r="N218" s="64" t="s">
        <v>859</v>
      </c>
      <c r="O218" s="64" t="s">
        <v>2145</v>
      </c>
      <c r="P218" s="57" t="s">
        <v>2146</v>
      </c>
      <c r="Q218" s="43" t="s">
        <v>2147</v>
      </c>
      <c r="R218" s="57" t="s">
        <v>2148</v>
      </c>
      <c r="S218" s="57">
        <v>25</v>
      </c>
      <c r="T218" s="64" t="s">
        <v>405</v>
      </c>
      <c r="U218" s="638" t="s">
        <v>2289</v>
      </c>
      <c r="V218" s="357">
        <v>8</v>
      </c>
      <c r="W218" s="355">
        <f t="shared" si="6"/>
        <v>32</v>
      </c>
      <c r="X218" s="236" t="str">
        <f t="shared" si="7"/>
        <v>X</v>
      </c>
      <c r="Y218" s="358" t="s">
        <v>2290</v>
      </c>
      <c r="Z218" s="21"/>
      <c r="AA218" s="21"/>
    </row>
    <row r="219" spans="1:27" ht="15" customHeight="1">
      <c r="A219" s="39" t="s">
        <v>109</v>
      </c>
      <c r="B219" s="62">
        <v>2023</v>
      </c>
      <c r="C219" s="61" t="s">
        <v>641</v>
      </c>
      <c r="D219" s="63" t="s">
        <v>149</v>
      </c>
      <c r="E219" s="59" t="s">
        <v>1312</v>
      </c>
      <c r="F219" s="39" t="s">
        <v>2286</v>
      </c>
      <c r="G219" s="39" t="s">
        <v>2302</v>
      </c>
      <c r="H219" s="57" t="s">
        <v>14</v>
      </c>
      <c r="I219" s="57" t="s">
        <v>477</v>
      </c>
      <c r="J219" s="43" t="s">
        <v>207</v>
      </c>
      <c r="K219" s="43" t="s">
        <v>2288</v>
      </c>
      <c r="L219" s="64" t="s">
        <v>185</v>
      </c>
      <c r="M219" s="57" t="s">
        <v>462</v>
      </c>
      <c r="N219" s="64" t="s">
        <v>859</v>
      </c>
      <c r="O219" s="64" t="s">
        <v>2145</v>
      </c>
      <c r="P219" s="57" t="s">
        <v>2146</v>
      </c>
      <c r="Q219" s="43" t="s">
        <v>2147</v>
      </c>
      <c r="R219" s="57" t="s">
        <v>2148</v>
      </c>
      <c r="S219" s="57">
        <v>3</v>
      </c>
      <c r="T219" s="64" t="s">
        <v>405</v>
      </c>
      <c r="U219" s="638" t="s">
        <v>2289</v>
      </c>
      <c r="V219" s="357">
        <v>1</v>
      </c>
      <c r="W219" s="355">
        <f t="shared" si="6"/>
        <v>33.333333333333336</v>
      </c>
      <c r="X219" s="236" t="str">
        <f t="shared" si="7"/>
        <v>X</v>
      </c>
      <c r="Y219" s="358" t="s">
        <v>2290</v>
      </c>
      <c r="Z219" s="21"/>
      <c r="AA219" s="21"/>
    </row>
    <row r="220" spans="1:27" ht="15" customHeight="1">
      <c r="A220" s="39" t="s">
        <v>109</v>
      </c>
      <c r="B220" s="62">
        <v>2023</v>
      </c>
      <c r="C220" s="61" t="s">
        <v>641</v>
      </c>
      <c r="D220" s="44" t="s">
        <v>149</v>
      </c>
      <c r="E220" s="68" t="s">
        <v>1336</v>
      </c>
      <c r="F220" s="39" t="s">
        <v>2303</v>
      </c>
      <c r="G220" s="39" t="s">
        <v>2287</v>
      </c>
      <c r="H220" s="57" t="s">
        <v>14</v>
      </c>
      <c r="I220" s="57" t="s">
        <v>477</v>
      </c>
      <c r="J220" s="43" t="s">
        <v>207</v>
      </c>
      <c r="K220" s="43" t="s">
        <v>2304</v>
      </c>
      <c r="L220" s="64" t="s">
        <v>185</v>
      </c>
      <c r="M220" s="57" t="s">
        <v>322</v>
      </c>
      <c r="N220" s="64" t="s">
        <v>859</v>
      </c>
      <c r="O220" s="64" t="s">
        <v>2145</v>
      </c>
      <c r="P220" s="57" t="s">
        <v>232</v>
      </c>
      <c r="Q220" s="43" t="s">
        <v>2147</v>
      </c>
      <c r="R220" s="57" t="s">
        <v>2148</v>
      </c>
      <c r="S220" s="57">
        <v>3</v>
      </c>
      <c r="T220" s="64" t="s">
        <v>405</v>
      </c>
      <c r="U220" s="638" t="s">
        <v>2305</v>
      </c>
      <c r="V220" s="357">
        <v>1</v>
      </c>
      <c r="W220" s="355">
        <f t="shared" si="6"/>
        <v>33.333333333333336</v>
      </c>
      <c r="X220" s="236" t="str">
        <f t="shared" si="7"/>
        <v>X</v>
      </c>
      <c r="Y220" s="363" t="s">
        <v>2290</v>
      </c>
      <c r="Z220" s="21"/>
      <c r="AA220" s="21"/>
    </row>
    <row r="221" spans="1:27" ht="15" customHeight="1">
      <c r="A221" s="39" t="s">
        <v>109</v>
      </c>
      <c r="B221" s="62">
        <v>2023</v>
      </c>
      <c r="C221" s="61" t="s">
        <v>641</v>
      </c>
      <c r="D221" s="44" t="s">
        <v>149</v>
      </c>
      <c r="E221" s="68" t="s">
        <v>1336</v>
      </c>
      <c r="F221" s="39" t="s">
        <v>2303</v>
      </c>
      <c r="G221" s="39" t="s">
        <v>2287</v>
      </c>
      <c r="H221" s="57" t="s">
        <v>14</v>
      </c>
      <c r="I221" s="57" t="s">
        <v>477</v>
      </c>
      <c r="J221" s="43" t="s">
        <v>207</v>
      </c>
      <c r="K221" s="43" t="s">
        <v>2304</v>
      </c>
      <c r="L221" s="64" t="s">
        <v>185</v>
      </c>
      <c r="M221" s="57" t="s">
        <v>468</v>
      </c>
      <c r="N221" s="64" t="s">
        <v>859</v>
      </c>
      <c r="O221" s="64" t="s">
        <v>2145</v>
      </c>
      <c r="P221" s="57" t="s">
        <v>232</v>
      </c>
      <c r="Q221" s="57" t="s">
        <v>2306</v>
      </c>
      <c r="R221" s="57" t="s">
        <v>2307</v>
      </c>
      <c r="S221" s="57">
        <v>12</v>
      </c>
      <c r="T221" s="64" t="s">
        <v>405</v>
      </c>
      <c r="U221" s="638" t="s">
        <v>2308</v>
      </c>
      <c r="V221" s="357">
        <v>12</v>
      </c>
      <c r="W221" s="355">
        <f t="shared" si="6"/>
        <v>100</v>
      </c>
      <c r="X221" s="236" t="str">
        <f t="shared" si="7"/>
        <v/>
      </c>
      <c r="Y221" s="362"/>
      <c r="Z221" s="21"/>
      <c r="AA221" s="21"/>
    </row>
    <row r="222" spans="1:27" ht="15" customHeight="1">
      <c r="A222" s="39" t="s">
        <v>109</v>
      </c>
      <c r="B222" s="62">
        <v>2023</v>
      </c>
      <c r="C222" s="61" t="s">
        <v>641</v>
      </c>
      <c r="D222" s="44" t="s">
        <v>149</v>
      </c>
      <c r="E222" s="68" t="s">
        <v>1336</v>
      </c>
      <c r="F222" s="39" t="s">
        <v>2303</v>
      </c>
      <c r="G222" s="39" t="s">
        <v>2309</v>
      </c>
      <c r="H222" s="57" t="s">
        <v>14</v>
      </c>
      <c r="I222" s="57" t="s">
        <v>477</v>
      </c>
      <c r="J222" s="43" t="s">
        <v>207</v>
      </c>
      <c r="K222" s="43" t="s">
        <v>2304</v>
      </c>
      <c r="L222" s="64" t="s">
        <v>185</v>
      </c>
      <c r="M222" s="57" t="s">
        <v>322</v>
      </c>
      <c r="N222" s="64" t="s">
        <v>859</v>
      </c>
      <c r="O222" s="64" t="s">
        <v>2145</v>
      </c>
      <c r="P222" s="57" t="s">
        <v>232</v>
      </c>
      <c r="Q222" s="43" t="s">
        <v>2147</v>
      </c>
      <c r="R222" s="57" t="s">
        <v>2148</v>
      </c>
      <c r="S222" s="57">
        <v>6</v>
      </c>
      <c r="T222" s="64" t="s">
        <v>405</v>
      </c>
      <c r="U222" s="638" t="s">
        <v>2305</v>
      </c>
      <c r="V222" s="357">
        <v>4</v>
      </c>
      <c r="W222" s="355">
        <f t="shared" si="6"/>
        <v>66.666666666666671</v>
      </c>
      <c r="X222" s="236" t="str">
        <f t="shared" si="7"/>
        <v>X</v>
      </c>
      <c r="Y222" s="362" t="s">
        <v>2290</v>
      </c>
      <c r="Z222" s="21"/>
      <c r="AA222" s="21"/>
    </row>
    <row r="223" spans="1:27" ht="15" customHeight="1">
      <c r="A223" s="39" t="s">
        <v>109</v>
      </c>
      <c r="B223" s="62">
        <v>2023</v>
      </c>
      <c r="C223" s="61" t="s">
        <v>641</v>
      </c>
      <c r="D223" s="44" t="s">
        <v>149</v>
      </c>
      <c r="E223" s="68" t="s">
        <v>1336</v>
      </c>
      <c r="F223" s="39" t="s">
        <v>2303</v>
      </c>
      <c r="G223" s="39" t="s">
        <v>2309</v>
      </c>
      <c r="H223" s="57" t="s">
        <v>14</v>
      </c>
      <c r="I223" s="57" t="s">
        <v>477</v>
      </c>
      <c r="J223" s="43" t="s">
        <v>207</v>
      </c>
      <c r="K223" s="43" t="s">
        <v>2304</v>
      </c>
      <c r="L223" s="64" t="s">
        <v>185</v>
      </c>
      <c r="M223" s="57" t="s">
        <v>468</v>
      </c>
      <c r="N223" s="64" t="s">
        <v>859</v>
      </c>
      <c r="O223" s="64" t="s">
        <v>2145</v>
      </c>
      <c r="P223" s="57" t="s">
        <v>326</v>
      </c>
      <c r="Q223" s="43" t="s">
        <v>2310</v>
      </c>
      <c r="R223" s="57" t="s">
        <v>2169</v>
      </c>
      <c r="S223" s="57">
        <v>3</v>
      </c>
      <c r="T223" s="64" t="s">
        <v>405</v>
      </c>
      <c r="U223" s="638"/>
      <c r="V223" s="357">
        <v>2</v>
      </c>
      <c r="W223" s="355">
        <f t="shared" si="6"/>
        <v>66.666666666666671</v>
      </c>
      <c r="X223" s="236" t="str">
        <f t="shared" si="7"/>
        <v>X</v>
      </c>
      <c r="Y223" s="362" t="s">
        <v>2311</v>
      </c>
      <c r="Z223" s="21"/>
      <c r="AA223" s="21"/>
    </row>
    <row r="224" spans="1:27" ht="15" customHeight="1">
      <c r="A224" s="39" t="s">
        <v>109</v>
      </c>
      <c r="B224" s="62">
        <v>2023</v>
      </c>
      <c r="C224" s="61" t="s">
        <v>641</v>
      </c>
      <c r="D224" s="44" t="s">
        <v>149</v>
      </c>
      <c r="E224" s="68" t="s">
        <v>1336</v>
      </c>
      <c r="F224" s="39" t="s">
        <v>2303</v>
      </c>
      <c r="G224" s="39" t="s">
        <v>2309</v>
      </c>
      <c r="H224" s="57" t="s">
        <v>14</v>
      </c>
      <c r="I224" s="57" t="s">
        <v>477</v>
      </c>
      <c r="J224" s="43" t="s">
        <v>207</v>
      </c>
      <c r="K224" s="43" t="s">
        <v>2304</v>
      </c>
      <c r="L224" s="64" t="s">
        <v>185</v>
      </c>
      <c r="M224" s="57" t="s">
        <v>468</v>
      </c>
      <c r="N224" s="64" t="s">
        <v>859</v>
      </c>
      <c r="O224" s="64" t="s">
        <v>2145</v>
      </c>
      <c r="P224" s="57" t="s">
        <v>317</v>
      </c>
      <c r="Q224" s="43" t="s">
        <v>2310</v>
      </c>
      <c r="R224" s="57" t="s">
        <v>2169</v>
      </c>
      <c r="S224" s="57">
        <v>3</v>
      </c>
      <c r="T224" s="64" t="s">
        <v>405</v>
      </c>
      <c r="U224" s="638"/>
      <c r="V224" s="357">
        <v>2</v>
      </c>
      <c r="W224" s="355">
        <f t="shared" si="6"/>
        <v>66.666666666666671</v>
      </c>
      <c r="X224" s="236" t="str">
        <f t="shared" si="7"/>
        <v>X</v>
      </c>
      <c r="Y224" s="362" t="s">
        <v>2311</v>
      </c>
      <c r="Z224" s="21"/>
      <c r="AA224" s="21"/>
    </row>
    <row r="225" spans="1:27" ht="15" customHeight="1">
      <c r="A225" s="39" t="s">
        <v>109</v>
      </c>
      <c r="B225" s="62">
        <v>2023</v>
      </c>
      <c r="C225" s="61" t="s">
        <v>641</v>
      </c>
      <c r="D225" s="44" t="s">
        <v>149</v>
      </c>
      <c r="E225" s="68" t="s">
        <v>1336</v>
      </c>
      <c r="F225" s="39" t="s">
        <v>2303</v>
      </c>
      <c r="G225" s="39" t="s">
        <v>2309</v>
      </c>
      <c r="H225" s="57" t="s">
        <v>14</v>
      </c>
      <c r="I225" s="57" t="s">
        <v>477</v>
      </c>
      <c r="J225" s="43" t="s">
        <v>207</v>
      </c>
      <c r="K225" s="43" t="s">
        <v>2304</v>
      </c>
      <c r="L225" s="64" t="s">
        <v>185</v>
      </c>
      <c r="M225" s="57" t="s">
        <v>468</v>
      </c>
      <c r="N225" s="64" t="s">
        <v>859</v>
      </c>
      <c r="O225" s="64" t="s">
        <v>2145</v>
      </c>
      <c r="P225" s="57" t="s">
        <v>297</v>
      </c>
      <c r="Q225" s="43" t="s">
        <v>2310</v>
      </c>
      <c r="R225" s="57" t="s">
        <v>2169</v>
      </c>
      <c r="S225" s="57">
        <v>3</v>
      </c>
      <c r="T225" s="64" t="s">
        <v>405</v>
      </c>
      <c r="U225" s="638"/>
      <c r="V225" s="357">
        <v>2</v>
      </c>
      <c r="W225" s="355">
        <f t="shared" si="6"/>
        <v>66.666666666666671</v>
      </c>
      <c r="X225" s="236" t="str">
        <f t="shared" si="7"/>
        <v>X</v>
      </c>
      <c r="Y225" s="362" t="s">
        <v>2311</v>
      </c>
      <c r="Z225" s="21"/>
      <c r="AA225" s="21"/>
    </row>
    <row r="226" spans="1:27" ht="15" customHeight="1">
      <c r="A226" s="39" t="s">
        <v>109</v>
      </c>
      <c r="B226" s="62">
        <v>2023</v>
      </c>
      <c r="C226" s="61" t="s">
        <v>641</v>
      </c>
      <c r="D226" s="44" t="s">
        <v>149</v>
      </c>
      <c r="E226" s="68" t="s">
        <v>1336</v>
      </c>
      <c r="F226" s="39" t="s">
        <v>2303</v>
      </c>
      <c r="G226" s="39" t="s">
        <v>2309</v>
      </c>
      <c r="H226" s="57" t="s">
        <v>14</v>
      </c>
      <c r="I226" s="57" t="s">
        <v>477</v>
      </c>
      <c r="J226" s="43" t="s">
        <v>207</v>
      </c>
      <c r="K226" s="43" t="s">
        <v>2304</v>
      </c>
      <c r="L226" s="64" t="s">
        <v>185</v>
      </c>
      <c r="M226" s="57" t="s">
        <v>468</v>
      </c>
      <c r="N226" s="64" t="s">
        <v>859</v>
      </c>
      <c r="O226" s="64" t="s">
        <v>2145</v>
      </c>
      <c r="P226" s="57" t="s">
        <v>232</v>
      </c>
      <c r="Q226" s="57" t="s">
        <v>2306</v>
      </c>
      <c r="R226" s="57" t="s">
        <v>2307</v>
      </c>
      <c r="S226" s="57">
        <v>36</v>
      </c>
      <c r="T226" s="64" t="s">
        <v>405</v>
      </c>
      <c r="U226" s="638" t="s">
        <v>2308</v>
      </c>
      <c r="V226" s="357">
        <v>36</v>
      </c>
      <c r="W226" s="355">
        <f t="shared" si="6"/>
        <v>100</v>
      </c>
      <c r="X226" s="236" t="str">
        <f t="shared" si="7"/>
        <v/>
      </c>
      <c r="Y226" s="362"/>
      <c r="Z226" s="21"/>
      <c r="AA226" s="21"/>
    </row>
    <row r="227" spans="1:27" ht="15" customHeight="1">
      <c r="A227" s="39" t="s">
        <v>109</v>
      </c>
      <c r="B227" s="62">
        <v>2023</v>
      </c>
      <c r="C227" s="61" t="s">
        <v>641</v>
      </c>
      <c r="D227" s="44" t="s">
        <v>149</v>
      </c>
      <c r="E227" s="68" t="s">
        <v>1336</v>
      </c>
      <c r="F227" s="39" t="s">
        <v>2303</v>
      </c>
      <c r="G227" s="39" t="s">
        <v>2309</v>
      </c>
      <c r="H227" s="57" t="s">
        <v>14</v>
      </c>
      <c r="I227" s="57" t="s">
        <v>477</v>
      </c>
      <c r="J227" s="43" t="s">
        <v>205</v>
      </c>
      <c r="K227" s="43" t="s">
        <v>2312</v>
      </c>
      <c r="L227" s="64" t="s">
        <v>185</v>
      </c>
      <c r="M227" s="57" t="s">
        <v>468</v>
      </c>
      <c r="N227" s="64" t="s">
        <v>859</v>
      </c>
      <c r="O227" s="64" t="s">
        <v>2153</v>
      </c>
      <c r="P227" s="57" t="s">
        <v>314</v>
      </c>
      <c r="Q227" s="43" t="s">
        <v>2313</v>
      </c>
      <c r="R227" s="57" t="s">
        <v>2155</v>
      </c>
      <c r="S227" s="57">
        <v>30</v>
      </c>
      <c r="T227" s="64" t="s">
        <v>405</v>
      </c>
      <c r="U227" s="638"/>
      <c r="V227" s="357">
        <v>7</v>
      </c>
      <c r="W227" s="355">
        <f t="shared" si="6"/>
        <v>23.333333333333332</v>
      </c>
      <c r="X227" s="236" t="str">
        <f t="shared" si="7"/>
        <v>X</v>
      </c>
      <c r="Y227" s="363" t="s">
        <v>2290</v>
      </c>
      <c r="Z227" s="21"/>
      <c r="AA227" s="21"/>
    </row>
    <row r="228" spans="1:27" ht="15" customHeight="1">
      <c r="A228" s="39" t="s">
        <v>109</v>
      </c>
      <c r="B228" s="62">
        <v>2023</v>
      </c>
      <c r="C228" s="61" t="s">
        <v>641</v>
      </c>
      <c r="D228" s="44" t="s">
        <v>149</v>
      </c>
      <c r="E228" s="68" t="s">
        <v>1336</v>
      </c>
      <c r="F228" s="39" t="s">
        <v>2303</v>
      </c>
      <c r="G228" s="39" t="s">
        <v>2309</v>
      </c>
      <c r="H228" s="57" t="s">
        <v>14</v>
      </c>
      <c r="I228" s="57" t="s">
        <v>477</v>
      </c>
      <c r="J228" s="43" t="s">
        <v>205</v>
      </c>
      <c r="K228" s="43" t="s">
        <v>2312</v>
      </c>
      <c r="L228" s="64" t="s">
        <v>185</v>
      </c>
      <c r="M228" s="57" t="s">
        <v>468</v>
      </c>
      <c r="N228" s="64" t="s">
        <v>859</v>
      </c>
      <c r="O228" s="64" t="s">
        <v>2153</v>
      </c>
      <c r="P228" s="57" t="s">
        <v>299</v>
      </c>
      <c r="Q228" s="43" t="s">
        <v>2313</v>
      </c>
      <c r="R228" s="57" t="s">
        <v>2155</v>
      </c>
      <c r="S228" s="57">
        <v>30</v>
      </c>
      <c r="T228" s="64" t="s">
        <v>405</v>
      </c>
      <c r="U228" s="638"/>
      <c r="V228" s="357">
        <v>7</v>
      </c>
      <c r="W228" s="355">
        <f t="shared" si="6"/>
        <v>23.333333333333332</v>
      </c>
      <c r="X228" s="236" t="str">
        <f t="shared" si="7"/>
        <v>X</v>
      </c>
      <c r="Y228" s="358" t="s">
        <v>2311</v>
      </c>
      <c r="Z228" s="21"/>
      <c r="AA228" s="21"/>
    </row>
    <row r="229" spans="1:27" ht="15" customHeight="1">
      <c r="A229" s="39" t="s">
        <v>109</v>
      </c>
      <c r="B229" s="62">
        <v>2023</v>
      </c>
      <c r="C229" s="61" t="s">
        <v>641</v>
      </c>
      <c r="D229" s="44" t="s">
        <v>149</v>
      </c>
      <c r="E229" s="68" t="s">
        <v>1336</v>
      </c>
      <c r="F229" s="39" t="s">
        <v>2303</v>
      </c>
      <c r="G229" s="39" t="s">
        <v>2309</v>
      </c>
      <c r="H229" s="57" t="s">
        <v>14</v>
      </c>
      <c r="I229" s="57" t="s">
        <v>477</v>
      </c>
      <c r="J229" s="43" t="s">
        <v>205</v>
      </c>
      <c r="K229" s="43" t="s">
        <v>2312</v>
      </c>
      <c r="L229" s="64" t="s">
        <v>185</v>
      </c>
      <c r="M229" s="57" t="s">
        <v>468</v>
      </c>
      <c r="N229" s="64" t="s">
        <v>859</v>
      </c>
      <c r="O229" s="64" t="s">
        <v>2153</v>
      </c>
      <c r="P229" s="57" t="s">
        <v>317</v>
      </c>
      <c r="Q229" s="43" t="s">
        <v>2313</v>
      </c>
      <c r="R229" s="57" t="s">
        <v>2155</v>
      </c>
      <c r="S229" s="57">
        <v>30</v>
      </c>
      <c r="T229" s="64" t="s">
        <v>405</v>
      </c>
      <c r="U229" s="638"/>
      <c r="V229" s="357">
        <v>7</v>
      </c>
      <c r="W229" s="355">
        <f t="shared" si="6"/>
        <v>23.333333333333332</v>
      </c>
      <c r="X229" s="236" t="str">
        <f t="shared" si="7"/>
        <v>X</v>
      </c>
      <c r="Y229" s="358" t="s">
        <v>2311</v>
      </c>
      <c r="Z229" s="21"/>
      <c r="AA229" s="21"/>
    </row>
    <row r="230" spans="1:27" ht="15" customHeight="1">
      <c r="A230" s="39" t="s">
        <v>109</v>
      </c>
      <c r="B230" s="62">
        <v>2023</v>
      </c>
      <c r="C230" s="61" t="s">
        <v>641</v>
      </c>
      <c r="D230" s="44" t="s">
        <v>149</v>
      </c>
      <c r="E230" s="68" t="s">
        <v>1336</v>
      </c>
      <c r="F230" s="39" t="s">
        <v>2303</v>
      </c>
      <c r="G230" s="39" t="s">
        <v>2309</v>
      </c>
      <c r="H230" s="57" t="s">
        <v>14</v>
      </c>
      <c r="I230" s="57" t="s">
        <v>477</v>
      </c>
      <c r="J230" s="43" t="s">
        <v>205</v>
      </c>
      <c r="K230" s="43" t="s">
        <v>2312</v>
      </c>
      <c r="L230" s="64" t="s">
        <v>185</v>
      </c>
      <c r="M230" s="57" t="s">
        <v>468</v>
      </c>
      <c r="N230" s="64" t="s">
        <v>859</v>
      </c>
      <c r="O230" s="64" t="s">
        <v>2153</v>
      </c>
      <c r="P230" s="57" t="s">
        <v>297</v>
      </c>
      <c r="Q230" s="43" t="s">
        <v>2313</v>
      </c>
      <c r="R230" s="57" t="s">
        <v>2155</v>
      </c>
      <c r="S230" s="57">
        <v>30</v>
      </c>
      <c r="T230" s="64" t="s">
        <v>405</v>
      </c>
      <c r="U230" s="638"/>
      <c r="V230" s="357">
        <v>7</v>
      </c>
      <c r="W230" s="355">
        <f t="shared" si="6"/>
        <v>23.333333333333332</v>
      </c>
      <c r="X230" s="236" t="str">
        <f t="shared" si="7"/>
        <v>X</v>
      </c>
      <c r="Y230" s="358" t="s">
        <v>2311</v>
      </c>
      <c r="Z230" s="21"/>
      <c r="AA230" s="21"/>
    </row>
    <row r="231" spans="1:27" ht="15" customHeight="1">
      <c r="A231" s="39" t="s">
        <v>109</v>
      </c>
      <c r="B231" s="62">
        <v>2023</v>
      </c>
      <c r="C231" s="61" t="s">
        <v>641</v>
      </c>
      <c r="D231" s="44" t="s">
        <v>149</v>
      </c>
      <c r="E231" s="68" t="s">
        <v>1336</v>
      </c>
      <c r="F231" s="39" t="s">
        <v>2303</v>
      </c>
      <c r="G231" s="39" t="s">
        <v>2291</v>
      </c>
      <c r="H231" s="57" t="s">
        <v>14</v>
      </c>
      <c r="I231" s="57" t="s">
        <v>477</v>
      </c>
      <c r="J231" s="43" t="s">
        <v>207</v>
      </c>
      <c r="K231" s="43" t="s">
        <v>2304</v>
      </c>
      <c r="L231" s="64" t="s">
        <v>185</v>
      </c>
      <c r="M231" s="57" t="s">
        <v>322</v>
      </c>
      <c r="N231" s="64" t="s">
        <v>859</v>
      </c>
      <c r="O231" s="64" t="s">
        <v>2145</v>
      </c>
      <c r="P231" s="57" t="s">
        <v>232</v>
      </c>
      <c r="Q231" s="43" t="s">
        <v>2147</v>
      </c>
      <c r="R231" s="57" t="s">
        <v>2148</v>
      </c>
      <c r="S231" s="57">
        <v>8</v>
      </c>
      <c r="T231" s="64" t="s">
        <v>405</v>
      </c>
      <c r="U231" s="638" t="s">
        <v>2305</v>
      </c>
      <c r="V231" s="357">
        <v>5</v>
      </c>
      <c r="W231" s="355">
        <f t="shared" si="6"/>
        <v>62.5</v>
      </c>
      <c r="X231" s="236" t="str">
        <f t="shared" si="7"/>
        <v>X</v>
      </c>
      <c r="Y231" s="362" t="s">
        <v>2290</v>
      </c>
      <c r="Z231" s="21"/>
      <c r="AA231" s="21"/>
    </row>
    <row r="232" spans="1:27" ht="15" customHeight="1">
      <c r="A232" s="39" t="s">
        <v>109</v>
      </c>
      <c r="B232" s="62">
        <v>2023</v>
      </c>
      <c r="C232" s="61" t="s">
        <v>641</v>
      </c>
      <c r="D232" s="44" t="s">
        <v>149</v>
      </c>
      <c r="E232" s="68" t="s">
        <v>1336</v>
      </c>
      <c r="F232" s="39" t="s">
        <v>2303</v>
      </c>
      <c r="G232" s="39" t="s">
        <v>2291</v>
      </c>
      <c r="H232" s="57" t="s">
        <v>14</v>
      </c>
      <c r="I232" s="57" t="s">
        <v>477</v>
      </c>
      <c r="J232" s="43" t="s">
        <v>207</v>
      </c>
      <c r="K232" s="43" t="s">
        <v>2304</v>
      </c>
      <c r="L232" s="64" t="s">
        <v>185</v>
      </c>
      <c r="M232" s="57" t="s">
        <v>468</v>
      </c>
      <c r="N232" s="64" t="s">
        <v>859</v>
      </c>
      <c r="O232" s="64" t="s">
        <v>2145</v>
      </c>
      <c r="P232" s="57" t="s">
        <v>326</v>
      </c>
      <c r="Q232" s="57" t="s">
        <v>2310</v>
      </c>
      <c r="R232" s="57" t="s">
        <v>2169</v>
      </c>
      <c r="S232" s="57">
        <v>1</v>
      </c>
      <c r="T232" s="64" t="s">
        <v>405</v>
      </c>
      <c r="U232" s="638"/>
      <c r="V232" s="357">
        <v>1</v>
      </c>
      <c r="W232" s="355">
        <f t="shared" si="6"/>
        <v>100</v>
      </c>
      <c r="X232" s="236" t="str">
        <f t="shared" si="7"/>
        <v/>
      </c>
      <c r="Y232" s="362"/>
      <c r="Z232" s="21"/>
      <c r="AA232" s="21"/>
    </row>
    <row r="233" spans="1:27" ht="15" customHeight="1">
      <c r="A233" s="39" t="s">
        <v>109</v>
      </c>
      <c r="B233" s="62">
        <v>2023</v>
      </c>
      <c r="C233" s="61" t="s">
        <v>641</v>
      </c>
      <c r="D233" s="44" t="s">
        <v>149</v>
      </c>
      <c r="E233" s="68" t="s">
        <v>1336</v>
      </c>
      <c r="F233" s="39" t="s">
        <v>2303</v>
      </c>
      <c r="G233" s="39" t="s">
        <v>2291</v>
      </c>
      <c r="H233" s="57" t="s">
        <v>14</v>
      </c>
      <c r="I233" s="57" t="s">
        <v>477</v>
      </c>
      <c r="J233" s="43" t="s">
        <v>207</v>
      </c>
      <c r="K233" s="43" t="s">
        <v>2304</v>
      </c>
      <c r="L233" s="64" t="s">
        <v>185</v>
      </c>
      <c r="M233" s="57" t="s">
        <v>468</v>
      </c>
      <c r="N233" s="64" t="s">
        <v>859</v>
      </c>
      <c r="O233" s="64" t="s">
        <v>2145</v>
      </c>
      <c r="P233" s="57" t="s">
        <v>297</v>
      </c>
      <c r="Q233" s="57" t="s">
        <v>2310</v>
      </c>
      <c r="R233" s="57" t="s">
        <v>2169</v>
      </c>
      <c r="S233" s="57">
        <v>1</v>
      </c>
      <c r="T233" s="64" t="s">
        <v>405</v>
      </c>
      <c r="U233" s="638"/>
      <c r="V233" s="357">
        <v>1</v>
      </c>
      <c r="W233" s="355">
        <f t="shared" si="6"/>
        <v>100</v>
      </c>
      <c r="X233" s="236" t="str">
        <f t="shared" si="7"/>
        <v/>
      </c>
      <c r="Y233" s="362"/>
      <c r="Z233" s="21"/>
      <c r="AA233" s="21"/>
    </row>
    <row r="234" spans="1:27" ht="15" customHeight="1">
      <c r="A234" s="39" t="s">
        <v>109</v>
      </c>
      <c r="B234" s="62">
        <v>2023</v>
      </c>
      <c r="C234" s="61" t="s">
        <v>641</v>
      </c>
      <c r="D234" s="44" t="s">
        <v>149</v>
      </c>
      <c r="E234" s="68" t="s">
        <v>1336</v>
      </c>
      <c r="F234" s="39" t="s">
        <v>2303</v>
      </c>
      <c r="G234" s="39" t="s">
        <v>2291</v>
      </c>
      <c r="H234" s="57" t="s">
        <v>14</v>
      </c>
      <c r="I234" s="57" t="s">
        <v>477</v>
      </c>
      <c r="J234" s="43" t="s">
        <v>207</v>
      </c>
      <c r="K234" s="43" t="s">
        <v>2304</v>
      </c>
      <c r="L234" s="64" t="s">
        <v>185</v>
      </c>
      <c r="M234" s="57" t="s">
        <v>468</v>
      </c>
      <c r="N234" s="64" t="s">
        <v>859</v>
      </c>
      <c r="O234" s="64" t="s">
        <v>2145</v>
      </c>
      <c r="P234" s="57" t="s">
        <v>317</v>
      </c>
      <c r="Q234" s="57" t="s">
        <v>2310</v>
      </c>
      <c r="R234" s="57" t="s">
        <v>2169</v>
      </c>
      <c r="S234" s="57">
        <v>1</v>
      </c>
      <c r="T234" s="64" t="s">
        <v>405</v>
      </c>
      <c r="U234" s="638"/>
      <c r="V234" s="357">
        <v>1</v>
      </c>
      <c r="W234" s="355">
        <f t="shared" ref="W234:W297" si="8">(100*V234/S234)</f>
        <v>100</v>
      </c>
      <c r="X234" s="236" t="str">
        <f t="shared" si="7"/>
        <v/>
      </c>
      <c r="Y234" s="362"/>
      <c r="Z234" s="21"/>
      <c r="AA234" s="21"/>
    </row>
    <row r="235" spans="1:27" ht="15" customHeight="1">
      <c r="A235" s="39" t="s">
        <v>109</v>
      </c>
      <c r="B235" s="62">
        <v>2023</v>
      </c>
      <c r="C235" s="61" t="s">
        <v>641</v>
      </c>
      <c r="D235" s="44" t="s">
        <v>149</v>
      </c>
      <c r="E235" s="68" t="s">
        <v>1336</v>
      </c>
      <c r="F235" s="39" t="s">
        <v>2303</v>
      </c>
      <c r="G235" s="39" t="s">
        <v>2291</v>
      </c>
      <c r="H235" s="57" t="s">
        <v>14</v>
      </c>
      <c r="I235" s="57" t="s">
        <v>477</v>
      </c>
      <c r="J235" s="43" t="s">
        <v>207</v>
      </c>
      <c r="K235" s="43" t="s">
        <v>2304</v>
      </c>
      <c r="L235" s="64" t="s">
        <v>185</v>
      </c>
      <c r="M235" s="57" t="s">
        <v>468</v>
      </c>
      <c r="N235" s="64" t="s">
        <v>859</v>
      </c>
      <c r="O235" s="64" t="s">
        <v>2145</v>
      </c>
      <c r="P235" s="57" t="s">
        <v>232</v>
      </c>
      <c r="Q235" s="57" t="s">
        <v>2306</v>
      </c>
      <c r="R235" s="57" t="s">
        <v>2307</v>
      </c>
      <c r="S235" s="57">
        <v>24</v>
      </c>
      <c r="T235" s="64" t="s">
        <v>405</v>
      </c>
      <c r="U235" s="638" t="s">
        <v>2308</v>
      </c>
      <c r="V235" s="357">
        <v>24</v>
      </c>
      <c r="W235" s="355">
        <f t="shared" si="8"/>
        <v>100</v>
      </c>
      <c r="X235" s="236" t="str">
        <f t="shared" si="7"/>
        <v/>
      </c>
      <c r="Y235" s="362"/>
      <c r="Z235" s="21"/>
      <c r="AA235" s="21"/>
    </row>
    <row r="236" spans="1:27" ht="15" customHeight="1">
      <c r="A236" s="39" t="s">
        <v>109</v>
      </c>
      <c r="B236" s="62">
        <v>2023</v>
      </c>
      <c r="C236" s="61" t="s">
        <v>641</v>
      </c>
      <c r="D236" s="44" t="s">
        <v>149</v>
      </c>
      <c r="E236" s="68" t="s">
        <v>1336</v>
      </c>
      <c r="F236" s="39" t="s">
        <v>2303</v>
      </c>
      <c r="G236" s="39" t="s">
        <v>2291</v>
      </c>
      <c r="H236" s="57" t="s">
        <v>14</v>
      </c>
      <c r="I236" s="57" t="s">
        <v>477</v>
      </c>
      <c r="J236" s="43" t="s">
        <v>205</v>
      </c>
      <c r="K236" s="43" t="s">
        <v>2312</v>
      </c>
      <c r="L236" s="64" t="s">
        <v>185</v>
      </c>
      <c r="M236" s="57" t="s">
        <v>468</v>
      </c>
      <c r="N236" s="64" t="s">
        <v>859</v>
      </c>
      <c r="O236" s="64" t="s">
        <v>2153</v>
      </c>
      <c r="P236" s="57" t="s">
        <v>314</v>
      </c>
      <c r="Q236" s="43" t="s">
        <v>2313</v>
      </c>
      <c r="R236" s="57" t="s">
        <v>2155</v>
      </c>
      <c r="S236" s="57">
        <v>25</v>
      </c>
      <c r="T236" s="64" t="s">
        <v>405</v>
      </c>
      <c r="U236" s="638"/>
      <c r="V236" s="357">
        <v>2</v>
      </c>
      <c r="W236" s="355">
        <f t="shared" si="8"/>
        <v>8</v>
      </c>
      <c r="X236" s="236" t="str">
        <f t="shared" si="7"/>
        <v>X</v>
      </c>
      <c r="Y236" s="358" t="s">
        <v>2314</v>
      </c>
      <c r="Z236" s="21"/>
      <c r="AA236" s="21"/>
    </row>
    <row r="237" spans="1:27" ht="15" customHeight="1">
      <c r="A237" s="39" t="s">
        <v>109</v>
      </c>
      <c r="B237" s="62">
        <v>2023</v>
      </c>
      <c r="C237" s="61" t="s">
        <v>641</v>
      </c>
      <c r="D237" s="44" t="s">
        <v>149</v>
      </c>
      <c r="E237" s="68" t="s">
        <v>1336</v>
      </c>
      <c r="F237" s="39" t="s">
        <v>2303</v>
      </c>
      <c r="G237" s="39" t="s">
        <v>2291</v>
      </c>
      <c r="H237" s="57" t="s">
        <v>14</v>
      </c>
      <c r="I237" s="57" t="s">
        <v>477</v>
      </c>
      <c r="J237" s="43" t="s">
        <v>205</v>
      </c>
      <c r="K237" s="43" t="s">
        <v>2312</v>
      </c>
      <c r="L237" s="64" t="s">
        <v>185</v>
      </c>
      <c r="M237" s="57" t="s">
        <v>468</v>
      </c>
      <c r="N237" s="64" t="s">
        <v>859</v>
      </c>
      <c r="O237" s="64" t="s">
        <v>2153</v>
      </c>
      <c r="P237" s="57" t="s">
        <v>299</v>
      </c>
      <c r="Q237" s="43" t="s">
        <v>2313</v>
      </c>
      <c r="R237" s="57" t="s">
        <v>2155</v>
      </c>
      <c r="S237" s="57">
        <v>25</v>
      </c>
      <c r="T237" s="64" t="s">
        <v>405</v>
      </c>
      <c r="U237" s="638"/>
      <c r="V237" s="357">
        <v>2</v>
      </c>
      <c r="W237" s="355">
        <f t="shared" si="8"/>
        <v>8</v>
      </c>
      <c r="X237" s="236" t="str">
        <f t="shared" si="7"/>
        <v>X</v>
      </c>
      <c r="Y237" s="358" t="s">
        <v>2314</v>
      </c>
      <c r="Z237" s="21"/>
      <c r="AA237" s="21"/>
    </row>
    <row r="238" spans="1:27" ht="15" customHeight="1">
      <c r="A238" s="39" t="s">
        <v>109</v>
      </c>
      <c r="B238" s="62">
        <v>2023</v>
      </c>
      <c r="C238" s="61" t="s">
        <v>641</v>
      </c>
      <c r="D238" s="44" t="s">
        <v>149</v>
      </c>
      <c r="E238" s="68" t="s">
        <v>1336</v>
      </c>
      <c r="F238" s="39" t="s">
        <v>2303</v>
      </c>
      <c r="G238" s="39" t="s">
        <v>2291</v>
      </c>
      <c r="H238" s="57" t="s">
        <v>14</v>
      </c>
      <c r="I238" s="57" t="s">
        <v>477</v>
      </c>
      <c r="J238" s="43" t="s">
        <v>205</v>
      </c>
      <c r="K238" s="43" t="s">
        <v>2312</v>
      </c>
      <c r="L238" s="64" t="s">
        <v>185</v>
      </c>
      <c r="M238" s="57" t="s">
        <v>468</v>
      </c>
      <c r="N238" s="64" t="s">
        <v>859</v>
      </c>
      <c r="O238" s="64" t="s">
        <v>2153</v>
      </c>
      <c r="P238" s="57" t="s">
        <v>317</v>
      </c>
      <c r="Q238" s="43" t="s">
        <v>2313</v>
      </c>
      <c r="R238" s="57" t="s">
        <v>2155</v>
      </c>
      <c r="S238" s="57">
        <v>25</v>
      </c>
      <c r="T238" s="64" t="s">
        <v>405</v>
      </c>
      <c r="U238" s="638"/>
      <c r="V238" s="357">
        <v>2</v>
      </c>
      <c r="W238" s="355">
        <f t="shared" si="8"/>
        <v>8</v>
      </c>
      <c r="X238" s="236" t="str">
        <f t="shared" si="7"/>
        <v>X</v>
      </c>
      <c r="Y238" s="358" t="s">
        <v>2314</v>
      </c>
      <c r="Z238" s="21"/>
      <c r="AA238" s="21"/>
    </row>
    <row r="239" spans="1:27" ht="15" customHeight="1">
      <c r="A239" s="39" t="s">
        <v>109</v>
      </c>
      <c r="B239" s="62">
        <v>2023</v>
      </c>
      <c r="C239" s="61" t="s">
        <v>641</v>
      </c>
      <c r="D239" s="44" t="s">
        <v>149</v>
      </c>
      <c r="E239" s="68" t="s">
        <v>1336</v>
      </c>
      <c r="F239" s="39" t="s">
        <v>2303</v>
      </c>
      <c r="G239" s="39" t="s">
        <v>2291</v>
      </c>
      <c r="H239" s="57" t="s">
        <v>14</v>
      </c>
      <c r="I239" s="57" t="s">
        <v>477</v>
      </c>
      <c r="J239" s="43" t="s">
        <v>205</v>
      </c>
      <c r="K239" s="43" t="s">
        <v>2312</v>
      </c>
      <c r="L239" s="64" t="s">
        <v>185</v>
      </c>
      <c r="M239" s="57" t="s">
        <v>468</v>
      </c>
      <c r="N239" s="64" t="s">
        <v>859</v>
      </c>
      <c r="O239" s="64" t="s">
        <v>2153</v>
      </c>
      <c r="P239" s="57" t="s">
        <v>297</v>
      </c>
      <c r="Q239" s="43" t="s">
        <v>2313</v>
      </c>
      <c r="R239" s="57" t="s">
        <v>2155</v>
      </c>
      <c r="S239" s="57">
        <v>25</v>
      </c>
      <c r="T239" s="64" t="s">
        <v>405</v>
      </c>
      <c r="U239" s="638"/>
      <c r="V239" s="357">
        <v>2</v>
      </c>
      <c r="W239" s="355">
        <f t="shared" si="8"/>
        <v>8</v>
      </c>
      <c r="X239" s="236" t="str">
        <f t="shared" si="7"/>
        <v>X</v>
      </c>
      <c r="Y239" s="358" t="s">
        <v>2314</v>
      </c>
      <c r="Z239" s="21"/>
      <c r="AA239" s="21"/>
    </row>
    <row r="240" spans="1:27" ht="15" customHeight="1">
      <c r="A240" s="39" t="s">
        <v>109</v>
      </c>
      <c r="B240" s="62">
        <v>2023</v>
      </c>
      <c r="C240" s="61" t="s">
        <v>641</v>
      </c>
      <c r="D240" s="44" t="s">
        <v>149</v>
      </c>
      <c r="E240" s="68" t="s">
        <v>1336</v>
      </c>
      <c r="F240" s="39" t="s">
        <v>2303</v>
      </c>
      <c r="G240" s="39" t="s">
        <v>2299</v>
      </c>
      <c r="H240" s="57" t="s">
        <v>14</v>
      </c>
      <c r="I240" s="57" t="s">
        <v>477</v>
      </c>
      <c r="J240" s="43" t="s">
        <v>207</v>
      </c>
      <c r="K240" s="43" t="s">
        <v>2304</v>
      </c>
      <c r="L240" s="64" t="s">
        <v>185</v>
      </c>
      <c r="M240" s="57" t="s">
        <v>322</v>
      </c>
      <c r="N240" s="64" t="s">
        <v>859</v>
      </c>
      <c r="O240" s="64" t="s">
        <v>2145</v>
      </c>
      <c r="P240" s="57" t="s">
        <v>232</v>
      </c>
      <c r="Q240" s="57" t="s">
        <v>2147</v>
      </c>
      <c r="R240" s="57" t="s">
        <v>2148</v>
      </c>
      <c r="S240" s="57">
        <v>3</v>
      </c>
      <c r="T240" s="64" t="s">
        <v>405</v>
      </c>
      <c r="U240" s="638" t="s">
        <v>2305</v>
      </c>
      <c r="V240" s="357">
        <v>3</v>
      </c>
      <c r="W240" s="355">
        <f t="shared" si="8"/>
        <v>100</v>
      </c>
      <c r="X240" s="236" t="str">
        <f t="shared" si="7"/>
        <v/>
      </c>
      <c r="Y240" s="362"/>
      <c r="Z240" s="21"/>
      <c r="AA240" s="21"/>
    </row>
    <row r="241" spans="1:27" ht="15" customHeight="1">
      <c r="A241" s="39" t="s">
        <v>109</v>
      </c>
      <c r="B241" s="62">
        <v>2023</v>
      </c>
      <c r="C241" s="61" t="s">
        <v>641</v>
      </c>
      <c r="D241" s="44" t="s">
        <v>149</v>
      </c>
      <c r="E241" s="68" t="s">
        <v>1336</v>
      </c>
      <c r="F241" s="39" t="s">
        <v>2303</v>
      </c>
      <c r="G241" s="39" t="s">
        <v>2299</v>
      </c>
      <c r="H241" s="57" t="s">
        <v>14</v>
      </c>
      <c r="I241" s="57" t="s">
        <v>477</v>
      </c>
      <c r="J241" s="43" t="s">
        <v>207</v>
      </c>
      <c r="K241" s="43" t="s">
        <v>2304</v>
      </c>
      <c r="L241" s="64" t="s">
        <v>185</v>
      </c>
      <c r="M241" s="57" t="s">
        <v>468</v>
      </c>
      <c r="N241" s="64" t="s">
        <v>859</v>
      </c>
      <c r="O241" s="64" t="s">
        <v>2145</v>
      </c>
      <c r="P241" s="57" t="s">
        <v>232</v>
      </c>
      <c r="Q241" s="57" t="s">
        <v>2306</v>
      </c>
      <c r="R241" s="57" t="s">
        <v>2307</v>
      </c>
      <c r="S241" s="57">
        <v>15</v>
      </c>
      <c r="T241" s="64" t="s">
        <v>405</v>
      </c>
      <c r="U241" s="638" t="s">
        <v>2308</v>
      </c>
      <c r="V241" s="357">
        <v>15</v>
      </c>
      <c r="W241" s="355">
        <f t="shared" si="8"/>
        <v>100</v>
      </c>
      <c r="X241" s="236" t="str">
        <f t="shared" si="7"/>
        <v/>
      </c>
      <c r="Y241" s="362"/>
      <c r="Z241" s="21"/>
      <c r="AA241" s="21"/>
    </row>
    <row r="242" spans="1:27" ht="15" customHeight="1">
      <c r="A242" s="39" t="s">
        <v>109</v>
      </c>
      <c r="B242" s="62">
        <v>2023</v>
      </c>
      <c r="C242" s="61" t="s">
        <v>641</v>
      </c>
      <c r="D242" s="44" t="s">
        <v>149</v>
      </c>
      <c r="E242" s="68" t="s">
        <v>1336</v>
      </c>
      <c r="F242" s="39" t="s">
        <v>2303</v>
      </c>
      <c r="G242" s="39" t="s">
        <v>2299</v>
      </c>
      <c r="H242" s="57" t="s">
        <v>14</v>
      </c>
      <c r="I242" s="57" t="s">
        <v>477</v>
      </c>
      <c r="J242" s="43" t="s">
        <v>207</v>
      </c>
      <c r="K242" s="43" t="s">
        <v>2304</v>
      </c>
      <c r="L242" s="64" t="s">
        <v>185</v>
      </c>
      <c r="M242" s="57" t="s">
        <v>468</v>
      </c>
      <c r="N242" s="64" t="s">
        <v>859</v>
      </c>
      <c r="O242" s="64" t="s">
        <v>2145</v>
      </c>
      <c r="P242" s="57" t="s">
        <v>326</v>
      </c>
      <c r="Q242" s="57" t="s">
        <v>2310</v>
      </c>
      <c r="R242" s="57" t="s">
        <v>2169</v>
      </c>
      <c r="S242" s="57">
        <v>1</v>
      </c>
      <c r="T242" s="64" t="s">
        <v>405</v>
      </c>
      <c r="U242" s="638"/>
      <c r="V242" s="357">
        <v>1</v>
      </c>
      <c r="W242" s="355">
        <f t="shared" si="8"/>
        <v>100</v>
      </c>
      <c r="X242" s="236" t="str">
        <f t="shared" si="7"/>
        <v/>
      </c>
      <c r="Y242" s="362"/>
      <c r="Z242" s="21"/>
      <c r="AA242" s="21"/>
    </row>
    <row r="243" spans="1:27" ht="15" customHeight="1">
      <c r="A243" s="39" t="s">
        <v>109</v>
      </c>
      <c r="B243" s="62">
        <v>2023</v>
      </c>
      <c r="C243" s="61" t="s">
        <v>641</v>
      </c>
      <c r="D243" s="44" t="s">
        <v>149</v>
      </c>
      <c r="E243" s="68" t="s">
        <v>1336</v>
      </c>
      <c r="F243" s="39" t="s">
        <v>2303</v>
      </c>
      <c r="G243" s="39" t="s">
        <v>2299</v>
      </c>
      <c r="H243" s="57" t="s">
        <v>14</v>
      </c>
      <c r="I243" s="57" t="s">
        <v>477</v>
      </c>
      <c r="J243" s="43" t="s">
        <v>207</v>
      </c>
      <c r="K243" s="43" t="s">
        <v>2304</v>
      </c>
      <c r="L243" s="64" t="s">
        <v>185</v>
      </c>
      <c r="M243" s="57" t="s">
        <v>468</v>
      </c>
      <c r="N243" s="64" t="s">
        <v>859</v>
      </c>
      <c r="O243" s="64" t="s">
        <v>2145</v>
      </c>
      <c r="P243" s="57" t="s">
        <v>297</v>
      </c>
      <c r="Q243" s="57" t="s">
        <v>2310</v>
      </c>
      <c r="R243" s="57" t="s">
        <v>2169</v>
      </c>
      <c r="S243" s="57">
        <v>1</v>
      </c>
      <c r="T243" s="64" t="s">
        <v>405</v>
      </c>
      <c r="U243" s="638"/>
      <c r="V243" s="357">
        <v>1</v>
      </c>
      <c r="W243" s="355">
        <f t="shared" si="8"/>
        <v>100</v>
      </c>
      <c r="X243" s="236" t="str">
        <f t="shared" si="7"/>
        <v/>
      </c>
      <c r="Y243" s="362"/>
      <c r="Z243" s="21"/>
      <c r="AA243" s="21"/>
    </row>
    <row r="244" spans="1:27" ht="15" customHeight="1">
      <c r="A244" s="39" t="s">
        <v>109</v>
      </c>
      <c r="B244" s="62">
        <v>2023</v>
      </c>
      <c r="C244" s="61" t="s">
        <v>641</v>
      </c>
      <c r="D244" s="44" t="s">
        <v>149</v>
      </c>
      <c r="E244" s="68" t="s">
        <v>1336</v>
      </c>
      <c r="F244" s="39" t="s">
        <v>2303</v>
      </c>
      <c r="G244" s="39" t="s">
        <v>2299</v>
      </c>
      <c r="H244" s="57" t="s">
        <v>14</v>
      </c>
      <c r="I244" s="57" t="s">
        <v>477</v>
      </c>
      <c r="J244" s="43" t="s">
        <v>207</v>
      </c>
      <c r="K244" s="43" t="s">
        <v>2304</v>
      </c>
      <c r="L244" s="64" t="s">
        <v>185</v>
      </c>
      <c r="M244" s="57" t="s">
        <v>468</v>
      </c>
      <c r="N244" s="64" t="s">
        <v>859</v>
      </c>
      <c r="O244" s="64" t="s">
        <v>2145</v>
      </c>
      <c r="P244" s="57" t="s">
        <v>317</v>
      </c>
      <c r="Q244" s="57" t="s">
        <v>2310</v>
      </c>
      <c r="R244" s="57" t="s">
        <v>2169</v>
      </c>
      <c r="S244" s="57">
        <v>1</v>
      </c>
      <c r="T244" s="64" t="s">
        <v>405</v>
      </c>
      <c r="U244" s="638"/>
      <c r="V244" s="357">
        <v>1</v>
      </c>
      <c r="W244" s="355">
        <f t="shared" si="8"/>
        <v>100</v>
      </c>
      <c r="X244" s="236" t="str">
        <f t="shared" si="7"/>
        <v/>
      </c>
      <c r="Y244" s="362"/>
      <c r="Z244" s="21"/>
      <c r="AA244" s="21"/>
    </row>
    <row r="245" spans="1:27" ht="15" customHeight="1">
      <c r="A245" s="39" t="s">
        <v>109</v>
      </c>
      <c r="B245" s="62">
        <v>2023</v>
      </c>
      <c r="C245" s="61" t="s">
        <v>641</v>
      </c>
      <c r="D245" s="44" t="s">
        <v>149</v>
      </c>
      <c r="E245" s="68" t="s">
        <v>1336</v>
      </c>
      <c r="F245" s="39" t="s">
        <v>2303</v>
      </c>
      <c r="G245" s="39" t="s">
        <v>2300</v>
      </c>
      <c r="H245" s="57" t="s">
        <v>14</v>
      </c>
      <c r="I245" s="57" t="s">
        <v>477</v>
      </c>
      <c r="J245" s="43" t="s">
        <v>207</v>
      </c>
      <c r="K245" s="43" t="s">
        <v>2304</v>
      </c>
      <c r="L245" s="64" t="s">
        <v>185</v>
      </c>
      <c r="M245" s="57" t="s">
        <v>468</v>
      </c>
      <c r="N245" s="64" t="s">
        <v>859</v>
      </c>
      <c r="O245" s="64" t="s">
        <v>2145</v>
      </c>
      <c r="P245" s="57" t="s">
        <v>326</v>
      </c>
      <c r="Q245" s="57" t="s">
        <v>2310</v>
      </c>
      <c r="R245" s="57" t="s">
        <v>2169</v>
      </c>
      <c r="S245" s="57">
        <v>1</v>
      </c>
      <c r="T245" s="64" t="s">
        <v>405</v>
      </c>
      <c r="U245" s="638"/>
      <c r="V245" s="357">
        <v>1</v>
      </c>
      <c r="W245" s="355">
        <f t="shared" si="8"/>
        <v>100</v>
      </c>
      <c r="X245" s="236" t="str">
        <f t="shared" si="7"/>
        <v/>
      </c>
      <c r="Y245" s="362"/>
      <c r="Z245" s="21"/>
      <c r="AA245" s="21"/>
    </row>
    <row r="246" spans="1:27" ht="15" customHeight="1">
      <c r="A246" s="39" t="s">
        <v>109</v>
      </c>
      <c r="B246" s="62">
        <v>2023</v>
      </c>
      <c r="C246" s="61" t="s">
        <v>641</v>
      </c>
      <c r="D246" s="44" t="s">
        <v>149</v>
      </c>
      <c r="E246" s="68" t="s">
        <v>1336</v>
      </c>
      <c r="F246" s="39" t="s">
        <v>2303</v>
      </c>
      <c r="G246" s="39" t="s">
        <v>2300</v>
      </c>
      <c r="H246" s="57" t="s">
        <v>14</v>
      </c>
      <c r="I246" s="57" t="s">
        <v>477</v>
      </c>
      <c r="J246" s="43" t="s">
        <v>207</v>
      </c>
      <c r="K246" s="43" t="s">
        <v>2304</v>
      </c>
      <c r="L246" s="64" t="s">
        <v>185</v>
      </c>
      <c r="M246" s="57" t="s">
        <v>468</v>
      </c>
      <c r="N246" s="64" t="s">
        <v>859</v>
      </c>
      <c r="O246" s="64" t="s">
        <v>2145</v>
      </c>
      <c r="P246" s="57" t="s">
        <v>297</v>
      </c>
      <c r="Q246" s="57" t="s">
        <v>2310</v>
      </c>
      <c r="R246" s="57" t="s">
        <v>2169</v>
      </c>
      <c r="S246" s="57">
        <v>1</v>
      </c>
      <c r="T246" s="64" t="s">
        <v>405</v>
      </c>
      <c r="U246" s="638"/>
      <c r="V246" s="357">
        <v>1</v>
      </c>
      <c r="W246" s="355">
        <f t="shared" si="8"/>
        <v>100</v>
      </c>
      <c r="X246" s="236" t="str">
        <f t="shared" si="7"/>
        <v/>
      </c>
      <c r="Y246" s="362"/>
      <c r="Z246" s="21"/>
      <c r="AA246" s="21"/>
    </row>
    <row r="247" spans="1:27" ht="15" customHeight="1">
      <c r="A247" s="39" t="s">
        <v>109</v>
      </c>
      <c r="B247" s="62">
        <v>2023</v>
      </c>
      <c r="C247" s="61" t="s">
        <v>641</v>
      </c>
      <c r="D247" s="44" t="s">
        <v>149</v>
      </c>
      <c r="E247" s="68" t="s">
        <v>1336</v>
      </c>
      <c r="F247" s="39" t="s">
        <v>2303</v>
      </c>
      <c r="G247" s="39" t="s">
        <v>2300</v>
      </c>
      <c r="H247" s="57" t="s">
        <v>14</v>
      </c>
      <c r="I247" s="57" t="s">
        <v>477</v>
      </c>
      <c r="J247" s="43" t="s">
        <v>207</v>
      </c>
      <c r="K247" s="43" t="s">
        <v>2304</v>
      </c>
      <c r="L247" s="64" t="s">
        <v>185</v>
      </c>
      <c r="M247" s="57" t="s">
        <v>468</v>
      </c>
      <c r="N247" s="64" t="s">
        <v>859</v>
      </c>
      <c r="O247" s="64" t="s">
        <v>2145</v>
      </c>
      <c r="P247" s="57" t="s">
        <v>317</v>
      </c>
      <c r="Q247" s="57" t="s">
        <v>2310</v>
      </c>
      <c r="R247" s="57" t="s">
        <v>2169</v>
      </c>
      <c r="S247" s="57">
        <v>1</v>
      </c>
      <c r="T247" s="64" t="s">
        <v>405</v>
      </c>
      <c r="U247" s="638"/>
      <c r="V247" s="357">
        <v>1</v>
      </c>
      <c r="W247" s="355">
        <f t="shared" si="8"/>
        <v>100</v>
      </c>
      <c r="X247" s="236" t="str">
        <f t="shared" si="7"/>
        <v/>
      </c>
      <c r="Y247" s="362"/>
      <c r="Z247" s="21"/>
      <c r="AA247" s="21"/>
    </row>
    <row r="248" spans="1:27" ht="15" customHeight="1">
      <c r="A248" s="39" t="s">
        <v>109</v>
      </c>
      <c r="B248" s="62">
        <v>2023</v>
      </c>
      <c r="C248" s="61" t="s">
        <v>641</v>
      </c>
      <c r="D248" s="44" t="s">
        <v>149</v>
      </c>
      <c r="E248" s="68" t="s">
        <v>1336</v>
      </c>
      <c r="F248" s="39" t="s">
        <v>2303</v>
      </c>
      <c r="G248" s="39" t="s">
        <v>2300</v>
      </c>
      <c r="H248" s="57" t="s">
        <v>14</v>
      </c>
      <c r="I248" s="57" t="s">
        <v>477</v>
      </c>
      <c r="J248" s="43" t="s">
        <v>207</v>
      </c>
      <c r="K248" s="43" t="s">
        <v>2304</v>
      </c>
      <c r="L248" s="64" t="s">
        <v>185</v>
      </c>
      <c r="M248" s="57" t="s">
        <v>322</v>
      </c>
      <c r="N248" s="64" t="s">
        <v>859</v>
      </c>
      <c r="O248" s="64" t="s">
        <v>2145</v>
      </c>
      <c r="P248" s="57" t="s">
        <v>232</v>
      </c>
      <c r="Q248" s="57" t="s">
        <v>2147</v>
      </c>
      <c r="R248" s="57" t="s">
        <v>2148</v>
      </c>
      <c r="S248" s="57">
        <v>3</v>
      </c>
      <c r="T248" s="64" t="s">
        <v>405</v>
      </c>
      <c r="U248" s="638" t="s">
        <v>2305</v>
      </c>
      <c r="V248" s="357">
        <v>4</v>
      </c>
      <c r="W248" s="355">
        <f t="shared" si="8"/>
        <v>133.33333333333334</v>
      </c>
      <c r="X248" s="236" t="str">
        <f t="shared" si="7"/>
        <v/>
      </c>
      <c r="Y248" s="362"/>
      <c r="Z248" s="21"/>
      <c r="AA248" s="21"/>
    </row>
    <row r="249" spans="1:27" ht="15" customHeight="1">
      <c r="A249" s="39" t="s">
        <v>109</v>
      </c>
      <c r="B249" s="62">
        <v>2023</v>
      </c>
      <c r="C249" s="61" t="s">
        <v>641</v>
      </c>
      <c r="D249" s="44" t="s">
        <v>149</v>
      </c>
      <c r="E249" s="68" t="s">
        <v>1336</v>
      </c>
      <c r="F249" s="39" t="s">
        <v>2303</v>
      </c>
      <c r="G249" s="39" t="s">
        <v>2300</v>
      </c>
      <c r="H249" s="57" t="s">
        <v>14</v>
      </c>
      <c r="I249" s="57" t="s">
        <v>477</v>
      </c>
      <c r="J249" s="43" t="s">
        <v>207</v>
      </c>
      <c r="K249" s="43" t="s">
        <v>2304</v>
      </c>
      <c r="L249" s="64" t="s">
        <v>185</v>
      </c>
      <c r="M249" s="57" t="s">
        <v>468</v>
      </c>
      <c r="N249" s="64" t="s">
        <v>859</v>
      </c>
      <c r="O249" s="64" t="s">
        <v>2145</v>
      </c>
      <c r="P249" s="57" t="s">
        <v>232</v>
      </c>
      <c r="Q249" s="57" t="s">
        <v>2306</v>
      </c>
      <c r="R249" s="57" t="s">
        <v>2307</v>
      </c>
      <c r="S249" s="57">
        <v>30</v>
      </c>
      <c r="T249" s="64" t="s">
        <v>405</v>
      </c>
      <c r="U249" s="638" t="s">
        <v>2308</v>
      </c>
      <c r="V249" s="357">
        <v>30</v>
      </c>
      <c r="W249" s="355">
        <f t="shared" si="8"/>
        <v>100</v>
      </c>
      <c r="X249" s="236" t="str">
        <f t="shared" si="7"/>
        <v/>
      </c>
      <c r="Y249" s="362"/>
      <c r="Z249" s="21"/>
      <c r="AA249" s="21"/>
    </row>
    <row r="250" spans="1:27" ht="15" customHeight="1">
      <c r="A250" s="39" t="s">
        <v>109</v>
      </c>
      <c r="B250" s="62">
        <v>2023</v>
      </c>
      <c r="C250" s="61" t="s">
        <v>641</v>
      </c>
      <c r="D250" s="44" t="s">
        <v>149</v>
      </c>
      <c r="E250" s="68" t="s">
        <v>1336</v>
      </c>
      <c r="F250" s="39" t="s">
        <v>2303</v>
      </c>
      <c r="G250" s="39" t="s">
        <v>2300</v>
      </c>
      <c r="H250" s="57" t="s">
        <v>14</v>
      </c>
      <c r="I250" s="57" t="s">
        <v>477</v>
      </c>
      <c r="J250" s="43" t="s">
        <v>205</v>
      </c>
      <c r="K250" s="43" t="s">
        <v>2312</v>
      </c>
      <c r="L250" s="64" t="s">
        <v>185</v>
      </c>
      <c r="M250" s="57" t="s">
        <v>468</v>
      </c>
      <c r="N250" s="64" t="s">
        <v>859</v>
      </c>
      <c r="O250" s="64" t="s">
        <v>2153</v>
      </c>
      <c r="P250" s="57" t="s">
        <v>314</v>
      </c>
      <c r="Q250" s="43" t="s">
        <v>2313</v>
      </c>
      <c r="R250" s="57" t="s">
        <v>2155</v>
      </c>
      <c r="S250" s="57">
        <v>15</v>
      </c>
      <c r="T250" s="64" t="s">
        <v>405</v>
      </c>
      <c r="U250" s="638"/>
      <c r="V250" s="357">
        <v>2</v>
      </c>
      <c r="W250" s="355">
        <f t="shared" si="8"/>
        <v>13.333333333333334</v>
      </c>
      <c r="X250" s="236" t="str">
        <f t="shared" si="7"/>
        <v>X</v>
      </c>
      <c r="Y250" s="358" t="s">
        <v>2315</v>
      </c>
      <c r="Z250" s="21"/>
      <c r="AA250" s="21"/>
    </row>
    <row r="251" spans="1:27" ht="15" customHeight="1">
      <c r="A251" s="39" t="s">
        <v>109</v>
      </c>
      <c r="B251" s="62">
        <v>2023</v>
      </c>
      <c r="C251" s="61" t="s">
        <v>641</v>
      </c>
      <c r="D251" s="44" t="s">
        <v>149</v>
      </c>
      <c r="E251" s="68" t="s">
        <v>1336</v>
      </c>
      <c r="F251" s="39" t="s">
        <v>2303</v>
      </c>
      <c r="G251" s="39" t="s">
        <v>2300</v>
      </c>
      <c r="H251" s="57" t="s">
        <v>14</v>
      </c>
      <c r="I251" s="57" t="s">
        <v>477</v>
      </c>
      <c r="J251" s="43" t="s">
        <v>205</v>
      </c>
      <c r="K251" s="43" t="s">
        <v>2312</v>
      </c>
      <c r="L251" s="64" t="s">
        <v>185</v>
      </c>
      <c r="M251" s="57" t="s">
        <v>468</v>
      </c>
      <c r="N251" s="64" t="s">
        <v>859</v>
      </c>
      <c r="O251" s="64" t="s">
        <v>2153</v>
      </c>
      <c r="P251" s="57" t="s">
        <v>299</v>
      </c>
      <c r="Q251" s="43" t="s">
        <v>2313</v>
      </c>
      <c r="R251" s="57" t="s">
        <v>2155</v>
      </c>
      <c r="S251" s="57">
        <v>15</v>
      </c>
      <c r="T251" s="64" t="s">
        <v>405</v>
      </c>
      <c r="U251" s="638"/>
      <c r="V251" s="357">
        <v>2</v>
      </c>
      <c r="W251" s="355">
        <f t="shared" si="8"/>
        <v>13.333333333333334</v>
      </c>
      <c r="X251" s="236" t="str">
        <f t="shared" si="7"/>
        <v>X</v>
      </c>
      <c r="Y251" s="358" t="s">
        <v>2315</v>
      </c>
      <c r="Z251" s="21"/>
      <c r="AA251" s="21"/>
    </row>
    <row r="252" spans="1:27" ht="15" customHeight="1">
      <c r="A252" s="39" t="s">
        <v>109</v>
      </c>
      <c r="B252" s="62">
        <v>2023</v>
      </c>
      <c r="C252" s="61" t="s">
        <v>641</v>
      </c>
      <c r="D252" s="44" t="s">
        <v>149</v>
      </c>
      <c r="E252" s="68" t="s">
        <v>1336</v>
      </c>
      <c r="F252" s="39" t="s">
        <v>2303</v>
      </c>
      <c r="G252" s="39" t="s">
        <v>2300</v>
      </c>
      <c r="H252" s="57" t="s">
        <v>14</v>
      </c>
      <c r="I252" s="57" t="s">
        <v>477</v>
      </c>
      <c r="J252" s="43" t="s">
        <v>205</v>
      </c>
      <c r="K252" s="43" t="s">
        <v>2312</v>
      </c>
      <c r="L252" s="64" t="s">
        <v>185</v>
      </c>
      <c r="M252" s="57" t="s">
        <v>468</v>
      </c>
      <c r="N252" s="64" t="s">
        <v>859</v>
      </c>
      <c r="O252" s="64" t="s">
        <v>2153</v>
      </c>
      <c r="P252" s="57" t="s">
        <v>317</v>
      </c>
      <c r="Q252" s="43" t="s">
        <v>2313</v>
      </c>
      <c r="R252" s="57" t="s">
        <v>2155</v>
      </c>
      <c r="S252" s="57">
        <v>15</v>
      </c>
      <c r="T252" s="64" t="s">
        <v>405</v>
      </c>
      <c r="U252" s="638"/>
      <c r="V252" s="357">
        <v>2</v>
      </c>
      <c r="W252" s="355">
        <f t="shared" si="8"/>
        <v>13.333333333333334</v>
      </c>
      <c r="X252" s="236" t="str">
        <f t="shared" si="7"/>
        <v>X</v>
      </c>
      <c r="Y252" s="358" t="s">
        <v>2315</v>
      </c>
      <c r="Z252" s="21"/>
      <c r="AA252" s="21"/>
    </row>
    <row r="253" spans="1:27" ht="15" customHeight="1">
      <c r="A253" s="39" t="s">
        <v>109</v>
      </c>
      <c r="B253" s="62">
        <v>2023</v>
      </c>
      <c r="C253" s="61" t="s">
        <v>641</v>
      </c>
      <c r="D253" s="44" t="s">
        <v>149</v>
      </c>
      <c r="E253" s="68" t="s">
        <v>1336</v>
      </c>
      <c r="F253" s="39" t="s">
        <v>2303</v>
      </c>
      <c r="G253" s="39" t="s">
        <v>2300</v>
      </c>
      <c r="H253" s="57" t="s">
        <v>14</v>
      </c>
      <c r="I253" s="57" t="s">
        <v>477</v>
      </c>
      <c r="J253" s="43" t="s">
        <v>205</v>
      </c>
      <c r="K253" s="43" t="s">
        <v>2312</v>
      </c>
      <c r="L253" s="64" t="s">
        <v>185</v>
      </c>
      <c r="M253" s="57" t="s">
        <v>468</v>
      </c>
      <c r="N253" s="64" t="s">
        <v>859</v>
      </c>
      <c r="O253" s="64" t="s">
        <v>2153</v>
      </c>
      <c r="P253" s="57" t="s">
        <v>297</v>
      </c>
      <c r="Q253" s="43" t="s">
        <v>2313</v>
      </c>
      <c r="R253" s="57" t="s">
        <v>2155</v>
      </c>
      <c r="S253" s="57">
        <v>15</v>
      </c>
      <c r="T253" s="64" t="s">
        <v>405</v>
      </c>
      <c r="U253" s="638"/>
      <c r="V253" s="357">
        <v>2</v>
      </c>
      <c r="W253" s="355">
        <f t="shared" si="8"/>
        <v>13.333333333333334</v>
      </c>
      <c r="X253" s="236" t="str">
        <f t="shared" si="7"/>
        <v>X</v>
      </c>
      <c r="Y253" s="358" t="s">
        <v>2315</v>
      </c>
      <c r="Z253" s="21"/>
      <c r="AA253" s="21"/>
    </row>
    <row r="254" spans="1:27" ht="15" customHeight="1">
      <c r="A254" s="39" t="s">
        <v>109</v>
      </c>
      <c r="B254" s="62">
        <v>2023</v>
      </c>
      <c r="C254" s="61" t="s">
        <v>641</v>
      </c>
      <c r="D254" s="44" t="s">
        <v>149</v>
      </c>
      <c r="E254" s="68" t="s">
        <v>1336</v>
      </c>
      <c r="F254" s="39" t="s">
        <v>2303</v>
      </c>
      <c r="G254" s="39" t="s">
        <v>2301</v>
      </c>
      <c r="H254" s="57" t="s">
        <v>14</v>
      </c>
      <c r="I254" s="57" t="s">
        <v>477</v>
      </c>
      <c r="J254" s="43" t="s">
        <v>207</v>
      </c>
      <c r="K254" s="43" t="s">
        <v>2304</v>
      </c>
      <c r="L254" s="64" t="s">
        <v>185</v>
      </c>
      <c r="M254" s="57" t="s">
        <v>322</v>
      </c>
      <c r="N254" s="64" t="s">
        <v>859</v>
      </c>
      <c r="O254" s="64" t="s">
        <v>2145</v>
      </c>
      <c r="P254" s="57" t="s">
        <v>232</v>
      </c>
      <c r="Q254" s="43" t="s">
        <v>2147</v>
      </c>
      <c r="R254" s="57" t="s">
        <v>2148</v>
      </c>
      <c r="S254" s="57">
        <v>6</v>
      </c>
      <c r="T254" s="64" t="s">
        <v>405</v>
      </c>
      <c r="U254" s="638" t="s">
        <v>2305</v>
      </c>
      <c r="V254" s="357">
        <v>4</v>
      </c>
      <c r="W254" s="355">
        <f t="shared" si="8"/>
        <v>66.666666666666671</v>
      </c>
      <c r="X254" s="236" t="str">
        <f t="shared" si="7"/>
        <v>X</v>
      </c>
      <c r="Y254" s="363" t="s">
        <v>2290</v>
      </c>
      <c r="Z254" s="21"/>
      <c r="AA254" s="21"/>
    </row>
    <row r="255" spans="1:27" ht="15" customHeight="1">
      <c r="A255" s="39" t="s">
        <v>109</v>
      </c>
      <c r="B255" s="62">
        <v>2023</v>
      </c>
      <c r="C255" s="61" t="s">
        <v>641</v>
      </c>
      <c r="D255" s="44" t="s">
        <v>149</v>
      </c>
      <c r="E255" s="68" t="s">
        <v>1336</v>
      </c>
      <c r="F255" s="39" t="s">
        <v>2303</v>
      </c>
      <c r="G255" s="39" t="s">
        <v>2301</v>
      </c>
      <c r="H255" s="57" t="s">
        <v>14</v>
      </c>
      <c r="I255" s="57" t="s">
        <v>477</v>
      </c>
      <c r="J255" s="43" t="s">
        <v>207</v>
      </c>
      <c r="K255" s="43" t="s">
        <v>2304</v>
      </c>
      <c r="L255" s="64" t="s">
        <v>185</v>
      </c>
      <c r="M255" s="57" t="s">
        <v>468</v>
      </c>
      <c r="N255" s="64" t="s">
        <v>859</v>
      </c>
      <c r="O255" s="64" t="s">
        <v>2145</v>
      </c>
      <c r="P255" s="57" t="s">
        <v>326</v>
      </c>
      <c r="Q255" s="57" t="s">
        <v>2310</v>
      </c>
      <c r="R255" s="57" t="s">
        <v>2169</v>
      </c>
      <c r="S255" s="57">
        <v>1</v>
      </c>
      <c r="T255" s="64" t="s">
        <v>405</v>
      </c>
      <c r="U255" s="638"/>
      <c r="V255" s="357">
        <v>1</v>
      </c>
      <c r="W255" s="355">
        <f t="shared" si="8"/>
        <v>100</v>
      </c>
      <c r="X255" s="236" t="str">
        <f t="shared" si="7"/>
        <v/>
      </c>
      <c r="Y255" s="362"/>
      <c r="Z255" s="21"/>
      <c r="AA255" s="21"/>
    </row>
    <row r="256" spans="1:27" ht="15" customHeight="1">
      <c r="A256" s="39" t="s">
        <v>109</v>
      </c>
      <c r="B256" s="62">
        <v>2023</v>
      </c>
      <c r="C256" s="61" t="s">
        <v>641</v>
      </c>
      <c r="D256" s="44" t="s">
        <v>149</v>
      </c>
      <c r="E256" s="68" t="s">
        <v>1336</v>
      </c>
      <c r="F256" s="39" t="s">
        <v>2303</v>
      </c>
      <c r="G256" s="39" t="s">
        <v>2301</v>
      </c>
      <c r="H256" s="57" t="s">
        <v>14</v>
      </c>
      <c r="I256" s="57" t="s">
        <v>477</v>
      </c>
      <c r="J256" s="43" t="s">
        <v>207</v>
      </c>
      <c r="K256" s="43" t="s">
        <v>2304</v>
      </c>
      <c r="L256" s="64" t="s">
        <v>185</v>
      </c>
      <c r="M256" s="57" t="s">
        <v>468</v>
      </c>
      <c r="N256" s="64" t="s">
        <v>859</v>
      </c>
      <c r="O256" s="64" t="s">
        <v>2145</v>
      </c>
      <c r="P256" s="57" t="s">
        <v>297</v>
      </c>
      <c r="Q256" s="57" t="s">
        <v>2310</v>
      </c>
      <c r="R256" s="57" t="s">
        <v>2169</v>
      </c>
      <c r="S256" s="57">
        <v>1</v>
      </c>
      <c r="T256" s="64" t="s">
        <v>405</v>
      </c>
      <c r="U256" s="638"/>
      <c r="V256" s="357">
        <v>1</v>
      </c>
      <c r="W256" s="355">
        <f t="shared" si="8"/>
        <v>100</v>
      </c>
      <c r="X256" s="236" t="str">
        <f t="shared" si="7"/>
        <v/>
      </c>
      <c r="Y256" s="362"/>
      <c r="Z256" s="21"/>
      <c r="AA256" s="21"/>
    </row>
    <row r="257" spans="1:27" ht="15" customHeight="1">
      <c r="A257" s="39" t="s">
        <v>109</v>
      </c>
      <c r="B257" s="62">
        <v>2023</v>
      </c>
      <c r="C257" s="61" t="s">
        <v>641</v>
      </c>
      <c r="D257" s="44" t="s">
        <v>149</v>
      </c>
      <c r="E257" s="68" t="s">
        <v>1336</v>
      </c>
      <c r="F257" s="39" t="s">
        <v>2303</v>
      </c>
      <c r="G257" s="39" t="s">
        <v>2301</v>
      </c>
      <c r="H257" s="57" t="s">
        <v>14</v>
      </c>
      <c r="I257" s="57" t="s">
        <v>477</v>
      </c>
      <c r="J257" s="43" t="s">
        <v>207</v>
      </c>
      <c r="K257" s="43" t="s">
        <v>2304</v>
      </c>
      <c r="L257" s="64" t="s">
        <v>185</v>
      </c>
      <c r="M257" s="57" t="s">
        <v>468</v>
      </c>
      <c r="N257" s="64" t="s">
        <v>859</v>
      </c>
      <c r="O257" s="64" t="s">
        <v>2145</v>
      </c>
      <c r="P257" s="57" t="s">
        <v>317</v>
      </c>
      <c r="Q257" s="57" t="s">
        <v>2310</v>
      </c>
      <c r="R257" s="57" t="s">
        <v>2169</v>
      </c>
      <c r="S257" s="57">
        <v>1</v>
      </c>
      <c r="T257" s="64" t="s">
        <v>405</v>
      </c>
      <c r="U257" s="638"/>
      <c r="V257" s="357">
        <v>1</v>
      </c>
      <c r="W257" s="355">
        <f t="shared" si="8"/>
        <v>100</v>
      </c>
      <c r="X257" s="236" t="str">
        <f t="shared" si="7"/>
        <v/>
      </c>
      <c r="Y257" s="362"/>
      <c r="Z257" s="21"/>
      <c r="AA257" s="21"/>
    </row>
    <row r="258" spans="1:27" ht="15" customHeight="1">
      <c r="A258" s="39" t="s">
        <v>109</v>
      </c>
      <c r="B258" s="62">
        <v>2023</v>
      </c>
      <c r="C258" s="61" t="s">
        <v>641</v>
      </c>
      <c r="D258" s="44" t="s">
        <v>149</v>
      </c>
      <c r="E258" s="68" t="s">
        <v>1336</v>
      </c>
      <c r="F258" s="39" t="s">
        <v>2303</v>
      </c>
      <c r="G258" s="39" t="s">
        <v>2301</v>
      </c>
      <c r="H258" s="57" t="s">
        <v>14</v>
      </c>
      <c r="I258" s="57" t="s">
        <v>477</v>
      </c>
      <c r="J258" s="43" t="s">
        <v>207</v>
      </c>
      <c r="K258" s="43" t="s">
        <v>2304</v>
      </c>
      <c r="L258" s="64" t="s">
        <v>185</v>
      </c>
      <c r="M258" s="57" t="s">
        <v>468</v>
      </c>
      <c r="N258" s="64" t="s">
        <v>859</v>
      </c>
      <c r="O258" s="64" t="s">
        <v>2145</v>
      </c>
      <c r="P258" s="57" t="s">
        <v>232</v>
      </c>
      <c r="Q258" s="57" t="s">
        <v>2306</v>
      </c>
      <c r="R258" s="57" t="s">
        <v>2307</v>
      </c>
      <c r="S258" s="57">
        <v>32</v>
      </c>
      <c r="T258" s="64" t="s">
        <v>405</v>
      </c>
      <c r="U258" s="638" t="s">
        <v>2308</v>
      </c>
      <c r="V258" s="357">
        <v>32</v>
      </c>
      <c r="W258" s="355">
        <f t="shared" si="8"/>
        <v>100</v>
      </c>
      <c r="X258" s="236" t="str">
        <f t="shared" si="7"/>
        <v/>
      </c>
      <c r="Y258" s="362"/>
      <c r="Z258" s="21"/>
      <c r="AA258" s="21"/>
    </row>
    <row r="259" spans="1:27" ht="15" customHeight="1">
      <c r="A259" s="39" t="s">
        <v>109</v>
      </c>
      <c r="B259" s="62">
        <v>2023</v>
      </c>
      <c r="C259" s="61" t="s">
        <v>641</v>
      </c>
      <c r="D259" s="44" t="s">
        <v>149</v>
      </c>
      <c r="E259" s="68" t="s">
        <v>1336</v>
      </c>
      <c r="F259" s="39" t="s">
        <v>2303</v>
      </c>
      <c r="G259" s="39" t="s">
        <v>2301</v>
      </c>
      <c r="H259" s="57" t="s">
        <v>14</v>
      </c>
      <c r="I259" s="57" t="s">
        <v>477</v>
      </c>
      <c r="J259" s="43" t="s">
        <v>205</v>
      </c>
      <c r="K259" s="43" t="s">
        <v>2312</v>
      </c>
      <c r="L259" s="64" t="s">
        <v>185</v>
      </c>
      <c r="M259" s="57" t="s">
        <v>468</v>
      </c>
      <c r="N259" s="64" t="s">
        <v>859</v>
      </c>
      <c r="O259" s="64" t="s">
        <v>2153</v>
      </c>
      <c r="P259" s="57" t="s">
        <v>314</v>
      </c>
      <c r="Q259" s="43" t="s">
        <v>2313</v>
      </c>
      <c r="R259" s="57" t="s">
        <v>2155</v>
      </c>
      <c r="S259" s="57">
        <v>30</v>
      </c>
      <c r="T259" s="64" t="s">
        <v>405</v>
      </c>
      <c r="U259" s="638"/>
      <c r="V259" s="357">
        <v>23</v>
      </c>
      <c r="W259" s="355">
        <f t="shared" si="8"/>
        <v>76.666666666666671</v>
      </c>
      <c r="X259" s="236" t="str">
        <f t="shared" si="7"/>
        <v>X</v>
      </c>
      <c r="Y259" s="362" t="s">
        <v>2316</v>
      </c>
      <c r="Z259" s="21"/>
      <c r="AA259" s="21"/>
    </row>
    <row r="260" spans="1:27" ht="15" customHeight="1">
      <c r="A260" s="39" t="s">
        <v>109</v>
      </c>
      <c r="B260" s="62">
        <v>2023</v>
      </c>
      <c r="C260" s="61" t="s">
        <v>641</v>
      </c>
      <c r="D260" s="44" t="s">
        <v>149</v>
      </c>
      <c r="E260" s="68" t="s">
        <v>1336</v>
      </c>
      <c r="F260" s="39" t="s">
        <v>2303</v>
      </c>
      <c r="G260" s="39" t="s">
        <v>2301</v>
      </c>
      <c r="H260" s="57" t="s">
        <v>14</v>
      </c>
      <c r="I260" s="57" t="s">
        <v>477</v>
      </c>
      <c r="J260" s="43" t="s">
        <v>205</v>
      </c>
      <c r="K260" s="43" t="s">
        <v>2312</v>
      </c>
      <c r="L260" s="64" t="s">
        <v>185</v>
      </c>
      <c r="M260" s="57" t="s">
        <v>468</v>
      </c>
      <c r="N260" s="64" t="s">
        <v>859</v>
      </c>
      <c r="O260" s="64" t="s">
        <v>2153</v>
      </c>
      <c r="P260" s="57" t="s">
        <v>299</v>
      </c>
      <c r="Q260" s="43" t="s">
        <v>2313</v>
      </c>
      <c r="R260" s="57" t="s">
        <v>2155</v>
      </c>
      <c r="S260" s="57">
        <v>30</v>
      </c>
      <c r="T260" s="64" t="s">
        <v>405</v>
      </c>
      <c r="U260" s="638"/>
      <c r="V260" s="357">
        <v>23</v>
      </c>
      <c r="W260" s="355">
        <f t="shared" si="8"/>
        <v>76.666666666666671</v>
      </c>
      <c r="X260" s="236" t="str">
        <f t="shared" ref="X260:X323" si="9">IF(OR(W260&lt;90,W260&gt;150),"X","")</f>
        <v>X</v>
      </c>
      <c r="Y260" s="362" t="s">
        <v>2316</v>
      </c>
      <c r="Z260" s="21"/>
      <c r="AA260" s="21"/>
    </row>
    <row r="261" spans="1:27" ht="15" customHeight="1">
      <c r="A261" s="39" t="s">
        <v>109</v>
      </c>
      <c r="B261" s="62">
        <v>2023</v>
      </c>
      <c r="C261" s="61" t="s">
        <v>641</v>
      </c>
      <c r="D261" s="44" t="s">
        <v>149</v>
      </c>
      <c r="E261" s="68" t="s">
        <v>1336</v>
      </c>
      <c r="F261" s="39" t="s">
        <v>2303</v>
      </c>
      <c r="G261" s="39" t="s">
        <v>2301</v>
      </c>
      <c r="H261" s="57" t="s">
        <v>14</v>
      </c>
      <c r="I261" s="57" t="s">
        <v>477</v>
      </c>
      <c r="J261" s="43" t="s">
        <v>205</v>
      </c>
      <c r="K261" s="43" t="s">
        <v>2312</v>
      </c>
      <c r="L261" s="64" t="s">
        <v>185</v>
      </c>
      <c r="M261" s="57" t="s">
        <v>468</v>
      </c>
      <c r="N261" s="64" t="s">
        <v>859</v>
      </c>
      <c r="O261" s="64" t="s">
        <v>2153</v>
      </c>
      <c r="P261" s="57" t="s">
        <v>297</v>
      </c>
      <c r="Q261" s="43" t="s">
        <v>2313</v>
      </c>
      <c r="R261" s="57" t="s">
        <v>2155</v>
      </c>
      <c r="S261" s="57">
        <v>30</v>
      </c>
      <c r="T261" s="64" t="s">
        <v>405</v>
      </c>
      <c r="U261" s="638"/>
      <c r="V261" s="357">
        <v>23</v>
      </c>
      <c r="W261" s="355">
        <f t="shared" si="8"/>
        <v>76.666666666666671</v>
      </c>
      <c r="X261" s="236" t="str">
        <f t="shared" si="9"/>
        <v>X</v>
      </c>
      <c r="Y261" s="362" t="s">
        <v>2316</v>
      </c>
      <c r="Z261" s="21"/>
      <c r="AA261" s="21"/>
    </row>
    <row r="262" spans="1:27" ht="15" customHeight="1">
      <c r="A262" s="39" t="s">
        <v>109</v>
      </c>
      <c r="B262" s="62">
        <v>2023</v>
      </c>
      <c r="C262" s="61" t="s">
        <v>641</v>
      </c>
      <c r="D262" s="44" t="s">
        <v>149</v>
      </c>
      <c r="E262" s="68" t="s">
        <v>1336</v>
      </c>
      <c r="F262" s="39" t="s">
        <v>2303</v>
      </c>
      <c r="G262" s="39" t="s">
        <v>2301</v>
      </c>
      <c r="H262" s="57" t="s">
        <v>14</v>
      </c>
      <c r="I262" s="57" t="s">
        <v>477</v>
      </c>
      <c r="J262" s="43" t="s">
        <v>205</v>
      </c>
      <c r="K262" s="43" t="s">
        <v>2312</v>
      </c>
      <c r="L262" s="64" t="s">
        <v>185</v>
      </c>
      <c r="M262" s="57" t="s">
        <v>468</v>
      </c>
      <c r="N262" s="64" t="s">
        <v>859</v>
      </c>
      <c r="O262" s="64" t="s">
        <v>2153</v>
      </c>
      <c r="P262" s="57" t="s">
        <v>317</v>
      </c>
      <c r="Q262" s="43" t="s">
        <v>2313</v>
      </c>
      <c r="R262" s="57" t="s">
        <v>2155</v>
      </c>
      <c r="S262" s="57">
        <v>30</v>
      </c>
      <c r="T262" s="64" t="s">
        <v>405</v>
      </c>
      <c r="U262" s="638"/>
      <c r="V262" s="357">
        <v>23</v>
      </c>
      <c r="W262" s="355">
        <f t="shared" si="8"/>
        <v>76.666666666666671</v>
      </c>
      <c r="X262" s="236" t="str">
        <f t="shared" si="9"/>
        <v>X</v>
      </c>
      <c r="Y262" s="362" t="s">
        <v>2316</v>
      </c>
      <c r="Z262" s="21"/>
      <c r="AA262" s="21"/>
    </row>
    <row r="263" spans="1:27" ht="15" customHeight="1">
      <c r="A263" s="39" t="s">
        <v>109</v>
      </c>
      <c r="B263" s="62">
        <v>2023</v>
      </c>
      <c r="C263" s="61" t="s">
        <v>641</v>
      </c>
      <c r="D263" s="44" t="s">
        <v>149</v>
      </c>
      <c r="E263" s="68" t="s">
        <v>1336</v>
      </c>
      <c r="F263" s="39" t="s">
        <v>2303</v>
      </c>
      <c r="G263" s="39" t="s">
        <v>2274</v>
      </c>
      <c r="H263" s="57" t="s">
        <v>14</v>
      </c>
      <c r="I263" s="57" t="s">
        <v>477</v>
      </c>
      <c r="J263" s="43" t="s">
        <v>207</v>
      </c>
      <c r="K263" s="43" t="s">
        <v>2304</v>
      </c>
      <c r="L263" s="64" t="s">
        <v>185</v>
      </c>
      <c r="M263" s="57" t="s">
        <v>468</v>
      </c>
      <c r="N263" s="64" t="s">
        <v>859</v>
      </c>
      <c r="O263" s="64" t="s">
        <v>2145</v>
      </c>
      <c r="P263" s="57" t="s">
        <v>232</v>
      </c>
      <c r="Q263" s="57" t="s">
        <v>2306</v>
      </c>
      <c r="R263" s="57" t="s">
        <v>2307</v>
      </c>
      <c r="S263" s="57">
        <v>12</v>
      </c>
      <c r="T263" s="64" t="s">
        <v>405</v>
      </c>
      <c r="U263" s="638" t="s">
        <v>2308</v>
      </c>
      <c r="V263" s="357">
        <v>12</v>
      </c>
      <c r="W263" s="355">
        <f t="shared" si="8"/>
        <v>100</v>
      </c>
      <c r="X263" s="236" t="str">
        <f t="shared" si="9"/>
        <v/>
      </c>
      <c r="Y263" s="362"/>
      <c r="Z263" s="21"/>
      <c r="AA263" s="21"/>
    </row>
    <row r="264" spans="1:27" ht="15" customHeight="1">
      <c r="A264" s="39" t="s">
        <v>109</v>
      </c>
      <c r="B264" s="62">
        <v>2023</v>
      </c>
      <c r="C264" s="61" t="s">
        <v>641</v>
      </c>
      <c r="D264" s="44" t="s">
        <v>149</v>
      </c>
      <c r="E264" s="68" t="s">
        <v>1336</v>
      </c>
      <c r="F264" s="39" t="s">
        <v>2303</v>
      </c>
      <c r="G264" s="39" t="s">
        <v>2274</v>
      </c>
      <c r="H264" s="57" t="s">
        <v>14</v>
      </c>
      <c r="I264" s="57" t="s">
        <v>477</v>
      </c>
      <c r="J264" s="43" t="s">
        <v>207</v>
      </c>
      <c r="K264" s="43" t="s">
        <v>2304</v>
      </c>
      <c r="L264" s="64" t="s">
        <v>185</v>
      </c>
      <c r="M264" s="57" t="s">
        <v>322</v>
      </c>
      <c r="N264" s="64" t="s">
        <v>859</v>
      </c>
      <c r="O264" s="64" t="s">
        <v>2145</v>
      </c>
      <c r="P264" s="57" t="s">
        <v>232</v>
      </c>
      <c r="Q264" s="57" t="s">
        <v>2147</v>
      </c>
      <c r="R264" s="57" t="s">
        <v>2148</v>
      </c>
      <c r="S264" s="57">
        <v>5</v>
      </c>
      <c r="T264" s="64" t="s">
        <v>405</v>
      </c>
      <c r="U264" s="638" t="s">
        <v>2305</v>
      </c>
      <c r="V264" s="357">
        <v>5</v>
      </c>
      <c r="W264" s="355">
        <f t="shared" si="8"/>
        <v>100</v>
      </c>
      <c r="X264" s="236" t="str">
        <f t="shared" si="9"/>
        <v/>
      </c>
      <c r="Y264" s="362"/>
      <c r="Z264" s="21"/>
      <c r="AA264" s="21"/>
    </row>
    <row r="265" spans="1:27" ht="15" customHeight="1">
      <c r="A265" s="39" t="s">
        <v>109</v>
      </c>
      <c r="B265" s="62">
        <v>2023</v>
      </c>
      <c r="C265" s="61" t="s">
        <v>641</v>
      </c>
      <c r="D265" s="44" t="s">
        <v>149</v>
      </c>
      <c r="E265" s="68" t="s">
        <v>1337</v>
      </c>
      <c r="F265" s="41" t="s">
        <v>2303</v>
      </c>
      <c r="G265" s="69" t="s">
        <v>2317</v>
      </c>
      <c r="H265" s="64" t="s">
        <v>14</v>
      </c>
      <c r="I265" s="57" t="s">
        <v>477</v>
      </c>
      <c r="J265" s="43" t="s">
        <v>207</v>
      </c>
      <c r="K265" s="64" t="s">
        <v>185</v>
      </c>
      <c r="L265" s="45" t="s">
        <v>2318</v>
      </c>
      <c r="M265" s="64" t="s">
        <v>185</v>
      </c>
      <c r="N265" s="64" t="s">
        <v>859</v>
      </c>
      <c r="O265" s="64" t="s">
        <v>185</v>
      </c>
      <c r="P265" s="64" t="s">
        <v>185</v>
      </c>
      <c r="Q265" s="64" t="s">
        <v>185</v>
      </c>
      <c r="R265" s="64" t="s">
        <v>185</v>
      </c>
      <c r="S265" s="64" t="s">
        <v>185</v>
      </c>
      <c r="T265" s="64" t="s">
        <v>185</v>
      </c>
      <c r="U265" s="638"/>
      <c r="V265" s="357"/>
      <c r="W265" s="355" t="e">
        <f t="shared" si="8"/>
        <v>#VALUE!</v>
      </c>
      <c r="X265" s="236" t="e">
        <f t="shared" si="9"/>
        <v>#VALUE!</v>
      </c>
      <c r="Y265" s="362"/>
      <c r="Z265" s="21"/>
      <c r="AA265" s="21"/>
    </row>
    <row r="266" spans="1:27" ht="15" customHeight="1">
      <c r="A266" s="39" t="s">
        <v>109</v>
      </c>
      <c r="B266" s="62">
        <v>2023</v>
      </c>
      <c r="C266" s="39" t="s">
        <v>641</v>
      </c>
      <c r="D266" s="63" t="s">
        <v>149</v>
      </c>
      <c r="E266" s="59" t="s">
        <v>1312</v>
      </c>
      <c r="F266" s="39" t="s">
        <v>2319</v>
      </c>
      <c r="G266" s="69" t="s">
        <v>2320</v>
      </c>
      <c r="H266" s="57" t="s">
        <v>14</v>
      </c>
      <c r="I266" s="41" t="s">
        <v>477</v>
      </c>
      <c r="J266" s="41" t="s">
        <v>205</v>
      </c>
      <c r="K266" s="43" t="s">
        <v>2321</v>
      </c>
      <c r="L266" s="64" t="s">
        <v>185</v>
      </c>
      <c r="M266" s="55" t="s">
        <v>460</v>
      </c>
      <c r="N266" s="64" t="s">
        <v>859</v>
      </c>
      <c r="O266" s="44" t="s">
        <v>2145</v>
      </c>
      <c r="P266" s="41" t="s">
        <v>312</v>
      </c>
      <c r="Q266" s="39" t="s">
        <v>2217</v>
      </c>
      <c r="R266" s="41" t="s">
        <v>2218</v>
      </c>
      <c r="S266" s="39">
        <v>6</v>
      </c>
      <c r="T266" s="70" t="s">
        <v>405</v>
      </c>
      <c r="U266" s="123"/>
      <c r="V266" s="205">
        <v>5</v>
      </c>
      <c r="W266" s="355">
        <f t="shared" si="8"/>
        <v>83.333333333333329</v>
      </c>
      <c r="X266" s="236" t="str">
        <f t="shared" si="9"/>
        <v>X</v>
      </c>
      <c r="Y266" s="362" t="s">
        <v>2322</v>
      </c>
      <c r="Z266" s="21"/>
      <c r="AA266" s="21"/>
    </row>
    <row r="267" spans="1:27" ht="15" customHeight="1">
      <c r="A267" s="39" t="s">
        <v>109</v>
      </c>
      <c r="B267" s="62">
        <v>2023</v>
      </c>
      <c r="C267" s="39" t="s">
        <v>641</v>
      </c>
      <c r="D267" s="63" t="s">
        <v>149</v>
      </c>
      <c r="E267" s="59" t="s">
        <v>1312</v>
      </c>
      <c r="F267" s="39" t="s">
        <v>2319</v>
      </c>
      <c r="G267" s="69" t="s">
        <v>2320</v>
      </c>
      <c r="H267" s="57" t="s">
        <v>14</v>
      </c>
      <c r="I267" s="41" t="s">
        <v>477</v>
      </c>
      <c r="J267" s="41" t="s">
        <v>207</v>
      </c>
      <c r="K267" s="43" t="s">
        <v>2323</v>
      </c>
      <c r="L267" s="64" t="s">
        <v>185</v>
      </c>
      <c r="M267" s="41" t="s">
        <v>460</v>
      </c>
      <c r="N267" s="64" t="s">
        <v>859</v>
      </c>
      <c r="O267" s="44" t="s">
        <v>2145</v>
      </c>
      <c r="P267" s="61" t="s">
        <v>314</v>
      </c>
      <c r="Q267" s="39" t="s">
        <v>2217</v>
      </c>
      <c r="R267" s="41" t="s">
        <v>2218</v>
      </c>
      <c r="S267" s="39">
        <v>6</v>
      </c>
      <c r="T267" s="70" t="s">
        <v>405</v>
      </c>
      <c r="U267" s="123"/>
      <c r="V267" s="205">
        <v>5</v>
      </c>
      <c r="W267" s="355">
        <f t="shared" si="8"/>
        <v>83.333333333333329</v>
      </c>
      <c r="X267" s="236" t="str">
        <f t="shared" si="9"/>
        <v>X</v>
      </c>
      <c r="Y267" s="362" t="s">
        <v>2322</v>
      </c>
      <c r="Z267" s="21"/>
      <c r="AA267" s="21"/>
    </row>
    <row r="268" spans="1:27" ht="15" customHeight="1">
      <c r="A268" s="39" t="s">
        <v>109</v>
      </c>
      <c r="B268" s="62">
        <v>2023</v>
      </c>
      <c r="C268" s="39" t="s">
        <v>641</v>
      </c>
      <c r="D268" s="63" t="s">
        <v>149</v>
      </c>
      <c r="E268" s="59" t="s">
        <v>1312</v>
      </c>
      <c r="F268" s="39" t="s">
        <v>2319</v>
      </c>
      <c r="G268" s="69" t="s">
        <v>2320</v>
      </c>
      <c r="H268" s="57" t="s">
        <v>14</v>
      </c>
      <c r="I268" s="41" t="s">
        <v>477</v>
      </c>
      <c r="J268" s="41" t="s">
        <v>207</v>
      </c>
      <c r="K268" s="43" t="s">
        <v>2323</v>
      </c>
      <c r="L268" s="64" t="s">
        <v>185</v>
      </c>
      <c r="M268" s="41" t="s">
        <v>460</v>
      </c>
      <c r="N268" s="64" t="s">
        <v>859</v>
      </c>
      <c r="O268" s="44" t="s">
        <v>2145</v>
      </c>
      <c r="P268" s="61" t="s">
        <v>299</v>
      </c>
      <c r="Q268" s="39" t="s">
        <v>2217</v>
      </c>
      <c r="R268" s="41" t="s">
        <v>2218</v>
      </c>
      <c r="S268" s="39">
        <v>6</v>
      </c>
      <c r="T268" s="70" t="s">
        <v>405</v>
      </c>
      <c r="U268" s="123"/>
      <c r="V268" s="205">
        <v>5</v>
      </c>
      <c r="W268" s="355">
        <f t="shared" si="8"/>
        <v>83.333333333333329</v>
      </c>
      <c r="X268" s="236" t="str">
        <f t="shared" si="9"/>
        <v>X</v>
      </c>
      <c r="Y268" s="362" t="s">
        <v>2322</v>
      </c>
      <c r="Z268" s="21"/>
      <c r="AA268" s="21"/>
    </row>
    <row r="269" spans="1:27" ht="15" customHeight="1">
      <c r="A269" s="39" t="s">
        <v>109</v>
      </c>
      <c r="B269" s="62">
        <v>2023</v>
      </c>
      <c r="C269" s="39" t="s">
        <v>641</v>
      </c>
      <c r="D269" s="63" t="s">
        <v>149</v>
      </c>
      <c r="E269" s="59" t="s">
        <v>1312</v>
      </c>
      <c r="F269" s="39" t="s">
        <v>2319</v>
      </c>
      <c r="G269" s="69" t="s">
        <v>2320</v>
      </c>
      <c r="H269" s="57" t="s">
        <v>14</v>
      </c>
      <c r="I269" s="41" t="s">
        <v>477</v>
      </c>
      <c r="J269" s="41" t="s">
        <v>207</v>
      </c>
      <c r="K269" s="43" t="s">
        <v>2323</v>
      </c>
      <c r="L269" s="64" t="s">
        <v>185</v>
      </c>
      <c r="M269" s="55" t="s">
        <v>460</v>
      </c>
      <c r="N269" s="64" t="s">
        <v>859</v>
      </c>
      <c r="O269" s="44" t="s">
        <v>2153</v>
      </c>
      <c r="P269" s="41" t="s">
        <v>312</v>
      </c>
      <c r="Q269" s="39" t="s">
        <v>2251</v>
      </c>
      <c r="R269" s="41" t="s">
        <v>2148</v>
      </c>
      <c r="S269" s="39">
        <v>1</v>
      </c>
      <c r="T269" s="70" t="s">
        <v>405</v>
      </c>
      <c r="U269" s="123" t="s">
        <v>2272</v>
      </c>
      <c r="V269" s="205">
        <v>1</v>
      </c>
      <c r="W269" s="355">
        <f t="shared" si="8"/>
        <v>100</v>
      </c>
      <c r="X269" s="236" t="str">
        <f t="shared" si="9"/>
        <v/>
      </c>
      <c r="Y269" s="204" t="s">
        <v>2324</v>
      </c>
      <c r="Z269" s="21"/>
      <c r="AA269" s="21"/>
    </row>
    <row r="270" spans="1:27" ht="15" customHeight="1">
      <c r="A270" s="39" t="s">
        <v>109</v>
      </c>
      <c r="B270" s="62">
        <v>2023</v>
      </c>
      <c r="C270" s="39" t="s">
        <v>641</v>
      </c>
      <c r="D270" s="63" t="s">
        <v>149</v>
      </c>
      <c r="E270" s="59" t="s">
        <v>1312</v>
      </c>
      <c r="F270" s="39" t="s">
        <v>2319</v>
      </c>
      <c r="G270" s="69" t="s">
        <v>2320</v>
      </c>
      <c r="H270" s="57" t="s">
        <v>14</v>
      </c>
      <c r="I270" s="41" t="s">
        <v>477</v>
      </c>
      <c r="J270" s="41" t="s">
        <v>207</v>
      </c>
      <c r="K270" s="43" t="s">
        <v>2323</v>
      </c>
      <c r="L270" s="64" t="s">
        <v>185</v>
      </c>
      <c r="M270" s="55" t="s">
        <v>462</v>
      </c>
      <c r="N270" s="64" t="s">
        <v>859</v>
      </c>
      <c r="O270" s="44" t="s">
        <v>2145</v>
      </c>
      <c r="P270" s="39" t="s">
        <v>326</v>
      </c>
      <c r="Q270" s="70" t="s">
        <v>2168</v>
      </c>
      <c r="R270" s="41" t="s">
        <v>2148</v>
      </c>
      <c r="S270" s="39">
        <v>1</v>
      </c>
      <c r="T270" s="70" t="s">
        <v>405</v>
      </c>
      <c r="U270" s="123" t="s">
        <v>2325</v>
      </c>
      <c r="V270" s="205">
        <v>1</v>
      </c>
      <c r="W270" s="355">
        <f t="shared" si="8"/>
        <v>100</v>
      </c>
      <c r="X270" s="236" t="str">
        <f t="shared" si="9"/>
        <v/>
      </c>
      <c r="Y270" s="204"/>
      <c r="Z270" s="21"/>
      <c r="AA270" s="21"/>
    </row>
    <row r="271" spans="1:27" ht="15" customHeight="1">
      <c r="A271" s="39" t="s">
        <v>109</v>
      </c>
      <c r="B271" s="62">
        <v>2023</v>
      </c>
      <c r="C271" s="39" t="s">
        <v>641</v>
      </c>
      <c r="D271" s="63" t="s">
        <v>149</v>
      </c>
      <c r="E271" s="59" t="s">
        <v>1312</v>
      </c>
      <c r="F271" s="39" t="s">
        <v>2319</v>
      </c>
      <c r="G271" s="69" t="s">
        <v>2320</v>
      </c>
      <c r="H271" s="57" t="s">
        <v>14</v>
      </c>
      <c r="I271" s="41" t="s">
        <v>477</v>
      </c>
      <c r="J271" s="41" t="s">
        <v>207</v>
      </c>
      <c r="K271" s="43" t="s">
        <v>2323</v>
      </c>
      <c r="L271" s="64" t="s">
        <v>185</v>
      </c>
      <c r="M271" s="41" t="s">
        <v>462</v>
      </c>
      <c r="N271" s="64" t="s">
        <v>859</v>
      </c>
      <c r="O271" s="44" t="s">
        <v>2145</v>
      </c>
      <c r="P271" s="61" t="s">
        <v>314</v>
      </c>
      <c r="Q271" s="70" t="s">
        <v>2168</v>
      </c>
      <c r="R271" s="41" t="s">
        <v>2148</v>
      </c>
      <c r="S271" s="39">
        <v>1</v>
      </c>
      <c r="T271" s="70" t="s">
        <v>405</v>
      </c>
      <c r="U271" s="123" t="s">
        <v>2325</v>
      </c>
      <c r="V271" s="205">
        <v>1</v>
      </c>
      <c r="W271" s="355">
        <f t="shared" si="8"/>
        <v>100</v>
      </c>
      <c r="X271" s="236" t="str">
        <f t="shared" si="9"/>
        <v/>
      </c>
      <c r="Y271" s="204"/>
      <c r="Z271" s="21"/>
      <c r="AA271" s="21"/>
    </row>
    <row r="272" spans="1:27" ht="15" customHeight="1">
      <c r="A272" s="39" t="s">
        <v>109</v>
      </c>
      <c r="B272" s="62">
        <v>2023</v>
      </c>
      <c r="C272" s="39" t="s">
        <v>641</v>
      </c>
      <c r="D272" s="63" t="s">
        <v>149</v>
      </c>
      <c r="E272" s="59" t="s">
        <v>1312</v>
      </c>
      <c r="F272" s="39" t="s">
        <v>2319</v>
      </c>
      <c r="G272" s="69" t="s">
        <v>2320</v>
      </c>
      <c r="H272" s="57" t="s">
        <v>14</v>
      </c>
      <c r="I272" s="41" t="s">
        <v>477</v>
      </c>
      <c r="J272" s="41" t="s">
        <v>207</v>
      </c>
      <c r="K272" s="43" t="s">
        <v>2323</v>
      </c>
      <c r="L272" s="64" t="s">
        <v>185</v>
      </c>
      <c r="M272" s="41" t="s">
        <v>462</v>
      </c>
      <c r="N272" s="64" t="s">
        <v>859</v>
      </c>
      <c r="O272" s="44" t="s">
        <v>2145</v>
      </c>
      <c r="P272" s="61" t="s">
        <v>299</v>
      </c>
      <c r="Q272" s="70" t="s">
        <v>2168</v>
      </c>
      <c r="R272" s="41" t="s">
        <v>2148</v>
      </c>
      <c r="S272" s="39">
        <v>1</v>
      </c>
      <c r="T272" s="70" t="s">
        <v>405</v>
      </c>
      <c r="U272" s="123" t="s">
        <v>2325</v>
      </c>
      <c r="V272" s="205">
        <v>1</v>
      </c>
      <c r="W272" s="355">
        <f t="shared" si="8"/>
        <v>100</v>
      </c>
      <c r="X272" s="236" t="str">
        <f t="shared" si="9"/>
        <v/>
      </c>
      <c r="Y272" s="204"/>
      <c r="Z272" s="21"/>
      <c r="AA272" s="21"/>
    </row>
    <row r="273" spans="1:27" ht="15" customHeight="1">
      <c r="A273" s="39" t="s">
        <v>109</v>
      </c>
      <c r="B273" s="62">
        <v>2023</v>
      </c>
      <c r="C273" s="39" t="s">
        <v>641</v>
      </c>
      <c r="D273" s="63" t="s">
        <v>149</v>
      </c>
      <c r="E273" s="59" t="s">
        <v>1312</v>
      </c>
      <c r="F273" s="39" t="s">
        <v>2319</v>
      </c>
      <c r="G273" s="69" t="s">
        <v>2320</v>
      </c>
      <c r="H273" s="57" t="s">
        <v>14</v>
      </c>
      <c r="I273" s="57" t="s">
        <v>477</v>
      </c>
      <c r="J273" s="43" t="s">
        <v>207</v>
      </c>
      <c r="K273" s="43" t="s">
        <v>2323</v>
      </c>
      <c r="L273" s="64" t="s">
        <v>185</v>
      </c>
      <c r="M273" s="57" t="s">
        <v>462</v>
      </c>
      <c r="N273" s="64" t="s">
        <v>859</v>
      </c>
      <c r="O273" s="64" t="s">
        <v>2145</v>
      </c>
      <c r="P273" s="57" t="s">
        <v>2146</v>
      </c>
      <c r="Q273" s="57" t="s">
        <v>2147</v>
      </c>
      <c r="R273" s="57" t="s">
        <v>2148</v>
      </c>
      <c r="S273" s="57">
        <v>25</v>
      </c>
      <c r="T273" s="70" t="s">
        <v>405</v>
      </c>
      <c r="U273" s="638"/>
      <c r="V273" s="205">
        <v>25</v>
      </c>
      <c r="W273" s="355">
        <f t="shared" si="8"/>
        <v>100</v>
      </c>
      <c r="X273" s="236" t="str">
        <f t="shared" si="9"/>
        <v/>
      </c>
      <c r="Y273" s="204"/>
      <c r="Z273" s="21"/>
      <c r="AA273" s="21"/>
    </row>
    <row r="274" spans="1:27" ht="15" customHeight="1">
      <c r="A274" s="39" t="s">
        <v>109</v>
      </c>
      <c r="B274" s="62">
        <v>2023</v>
      </c>
      <c r="C274" s="39" t="s">
        <v>641</v>
      </c>
      <c r="D274" s="63" t="s">
        <v>149</v>
      </c>
      <c r="E274" s="59" t="s">
        <v>1312</v>
      </c>
      <c r="F274" s="39" t="s">
        <v>2319</v>
      </c>
      <c r="G274" s="69" t="s">
        <v>2320</v>
      </c>
      <c r="H274" s="57" t="s">
        <v>14</v>
      </c>
      <c r="I274" s="57" t="s">
        <v>477</v>
      </c>
      <c r="J274" s="43" t="s">
        <v>207</v>
      </c>
      <c r="K274" s="43" t="s">
        <v>2323</v>
      </c>
      <c r="L274" s="64" t="s">
        <v>185</v>
      </c>
      <c r="M274" s="41" t="s">
        <v>462</v>
      </c>
      <c r="N274" s="64" t="s">
        <v>859</v>
      </c>
      <c r="O274" s="64" t="s">
        <v>2145</v>
      </c>
      <c r="P274" s="61" t="s">
        <v>314</v>
      </c>
      <c r="Q274" s="57" t="s">
        <v>2147</v>
      </c>
      <c r="R274" s="57" t="s">
        <v>2148</v>
      </c>
      <c r="S274" s="57">
        <v>25</v>
      </c>
      <c r="T274" s="70" t="s">
        <v>405</v>
      </c>
      <c r="U274" s="638"/>
      <c r="V274" s="205">
        <v>25</v>
      </c>
      <c r="W274" s="355">
        <f t="shared" si="8"/>
        <v>100</v>
      </c>
      <c r="X274" s="236" t="str">
        <f t="shared" si="9"/>
        <v/>
      </c>
      <c r="Y274" s="204"/>
      <c r="Z274" s="21"/>
      <c r="AA274" s="21"/>
    </row>
    <row r="275" spans="1:27" ht="15" customHeight="1">
      <c r="A275" s="39" t="s">
        <v>109</v>
      </c>
      <c r="B275" s="62">
        <v>2023</v>
      </c>
      <c r="C275" s="39" t="s">
        <v>641</v>
      </c>
      <c r="D275" s="63" t="s">
        <v>149</v>
      </c>
      <c r="E275" s="59" t="s">
        <v>1312</v>
      </c>
      <c r="F275" s="39" t="s">
        <v>2319</v>
      </c>
      <c r="G275" s="69" t="s">
        <v>2320</v>
      </c>
      <c r="H275" s="57" t="s">
        <v>14</v>
      </c>
      <c r="I275" s="57" t="s">
        <v>477</v>
      </c>
      <c r="J275" s="43" t="s">
        <v>207</v>
      </c>
      <c r="K275" s="43" t="s">
        <v>2323</v>
      </c>
      <c r="L275" s="64" t="s">
        <v>185</v>
      </c>
      <c r="M275" s="41" t="s">
        <v>462</v>
      </c>
      <c r="N275" s="64" t="s">
        <v>859</v>
      </c>
      <c r="O275" s="64" t="s">
        <v>2145</v>
      </c>
      <c r="P275" s="61" t="s">
        <v>299</v>
      </c>
      <c r="Q275" s="57" t="s">
        <v>2147</v>
      </c>
      <c r="R275" s="57" t="s">
        <v>2148</v>
      </c>
      <c r="S275" s="57">
        <v>25</v>
      </c>
      <c r="T275" s="70" t="s">
        <v>405</v>
      </c>
      <c r="U275" s="638"/>
      <c r="V275" s="205">
        <v>25</v>
      </c>
      <c r="W275" s="355">
        <f t="shared" si="8"/>
        <v>100</v>
      </c>
      <c r="X275" s="236" t="str">
        <f t="shared" si="9"/>
        <v/>
      </c>
      <c r="Y275" s="204"/>
      <c r="Z275" s="21"/>
      <c r="AA275" s="21"/>
    </row>
    <row r="276" spans="1:27" ht="15" customHeight="1">
      <c r="A276" s="39" t="s">
        <v>109</v>
      </c>
      <c r="B276" s="62">
        <v>2023</v>
      </c>
      <c r="C276" s="39" t="s">
        <v>641</v>
      </c>
      <c r="D276" s="63" t="s">
        <v>149</v>
      </c>
      <c r="E276" s="59" t="s">
        <v>1312</v>
      </c>
      <c r="F276" s="39" t="s">
        <v>2319</v>
      </c>
      <c r="G276" s="69" t="s">
        <v>2320</v>
      </c>
      <c r="H276" s="57" t="s">
        <v>14</v>
      </c>
      <c r="I276" s="57" t="s">
        <v>477</v>
      </c>
      <c r="J276" s="43" t="s">
        <v>207</v>
      </c>
      <c r="K276" s="43" t="s">
        <v>2323</v>
      </c>
      <c r="L276" s="64" t="s">
        <v>185</v>
      </c>
      <c r="M276" s="57" t="s">
        <v>2149</v>
      </c>
      <c r="N276" s="64" t="s">
        <v>859</v>
      </c>
      <c r="O276" s="64" t="s">
        <v>2145</v>
      </c>
      <c r="P276" s="57" t="s">
        <v>324</v>
      </c>
      <c r="Q276" s="57" t="s">
        <v>2147</v>
      </c>
      <c r="R276" s="57" t="s">
        <v>2148</v>
      </c>
      <c r="S276" s="57">
        <v>25</v>
      </c>
      <c r="T276" s="70" t="s">
        <v>405</v>
      </c>
      <c r="U276" s="638" t="s">
        <v>2150</v>
      </c>
      <c r="V276" s="205">
        <v>25</v>
      </c>
      <c r="W276" s="355">
        <f t="shared" si="8"/>
        <v>100</v>
      </c>
      <c r="X276" s="236" t="str">
        <f t="shared" si="9"/>
        <v/>
      </c>
      <c r="Y276" s="204"/>
      <c r="Z276" s="21"/>
      <c r="AA276" s="21"/>
    </row>
    <row r="277" spans="1:27" ht="15" customHeight="1">
      <c r="A277" s="39" t="s">
        <v>109</v>
      </c>
      <c r="B277" s="62">
        <v>2023</v>
      </c>
      <c r="C277" s="39" t="s">
        <v>641</v>
      </c>
      <c r="D277" s="63" t="s">
        <v>149</v>
      </c>
      <c r="E277" s="59" t="s">
        <v>1312</v>
      </c>
      <c r="F277" s="39" t="s">
        <v>2319</v>
      </c>
      <c r="G277" s="69" t="s">
        <v>2320</v>
      </c>
      <c r="H277" s="57" t="s">
        <v>14</v>
      </c>
      <c r="I277" s="57" t="s">
        <v>477</v>
      </c>
      <c r="J277" s="43" t="s">
        <v>207</v>
      </c>
      <c r="K277" s="43" t="s">
        <v>2323</v>
      </c>
      <c r="L277" s="64" t="s">
        <v>185</v>
      </c>
      <c r="M277" s="41" t="s">
        <v>464</v>
      </c>
      <c r="N277" s="64" t="s">
        <v>859</v>
      </c>
      <c r="O277" s="64" t="s">
        <v>2145</v>
      </c>
      <c r="P277" s="61" t="s">
        <v>314</v>
      </c>
      <c r="Q277" s="57" t="s">
        <v>2147</v>
      </c>
      <c r="R277" s="57" t="s">
        <v>2148</v>
      </c>
      <c r="S277" s="57">
        <v>25</v>
      </c>
      <c r="T277" s="70" t="s">
        <v>405</v>
      </c>
      <c r="U277" s="638" t="s">
        <v>2150</v>
      </c>
      <c r="V277" s="205">
        <v>25</v>
      </c>
      <c r="W277" s="355">
        <f t="shared" si="8"/>
        <v>100</v>
      </c>
      <c r="X277" s="236" t="str">
        <f t="shared" si="9"/>
        <v/>
      </c>
      <c r="Y277" s="204"/>
      <c r="Z277" s="21"/>
      <c r="AA277" s="21"/>
    </row>
    <row r="278" spans="1:27" ht="15" customHeight="1">
      <c r="A278" s="39" t="s">
        <v>109</v>
      </c>
      <c r="B278" s="62">
        <v>2023</v>
      </c>
      <c r="C278" s="39" t="s">
        <v>641</v>
      </c>
      <c r="D278" s="63" t="s">
        <v>149</v>
      </c>
      <c r="E278" s="59" t="s">
        <v>1312</v>
      </c>
      <c r="F278" s="39" t="s">
        <v>2319</v>
      </c>
      <c r="G278" s="69" t="s">
        <v>2320</v>
      </c>
      <c r="H278" s="57" t="s">
        <v>14</v>
      </c>
      <c r="I278" s="57" t="s">
        <v>477</v>
      </c>
      <c r="J278" s="43" t="s">
        <v>207</v>
      </c>
      <c r="K278" s="43" t="s">
        <v>2323</v>
      </c>
      <c r="L278" s="64" t="s">
        <v>185</v>
      </c>
      <c r="M278" s="57" t="s">
        <v>464</v>
      </c>
      <c r="N278" s="64" t="s">
        <v>859</v>
      </c>
      <c r="O278" s="64" t="s">
        <v>2145</v>
      </c>
      <c r="P278" s="61" t="s">
        <v>299</v>
      </c>
      <c r="Q278" s="57" t="s">
        <v>2147</v>
      </c>
      <c r="R278" s="57" t="s">
        <v>2148</v>
      </c>
      <c r="S278" s="57">
        <v>25</v>
      </c>
      <c r="T278" s="70" t="s">
        <v>405</v>
      </c>
      <c r="U278" s="638" t="s">
        <v>2150</v>
      </c>
      <c r="V278" s="205">
        <v>25</v>
      </c>
      <c r="W278" s="355">
        <f t="shared" si="8"/>
        <v>100</v>
      </c>
      <c r="X278" s="236" t="str">
        <f t="shared" si="9"/>
        <v/>
      </c>
      <c r="Y278" s="204"/>
      <c r="Z278" s="21"/>
      <c r="AA278" s="21"/>
    </row>
    <row r="279" spans="1:27" ht="15" customHeight="1">
      <c r="A279" s="39" t="s">
        <v>109</v>
      </c>
      <c r="B279" s="62">
        <v>2023</v>
      </c>
      <c r="C279" s="39" t="s">
        <v>641</v>
      </c>
      <c r="D279" s="63" t="s">
        <v>149</v>
      </c>
      <c r="E279" s="59" t="s">
        <v>1312</v>
      </c>
      <c r="F279" s="39" t="s">
        <v>2319</v>
      </c>
      <c r="G279" s="69" t="s">
        <v>2320</v>
      </c>
      <c r="H279" s="57" t="s">
        <v>14</v>
      </c>
      <c r="I279" s="57" t="s">
        <v>477</v>
      </c>
      <c r="J279" s="43" t="s">
        <v>207</v>
      </c>
      <c r="K279" s="43" t="s">
        <v>2323</v>
      </c>
      <c r="L279" s="64" t="s">
        <v>185</v>
      </c>
      <c r="M279" s="57" t="s">
        <v>464</v>
      </c>
      <c r="N279" s="64" t="s">
        <v>859</v>
      </c>
      <c r="O279" s="64" t="s">
        <v>2145</v>
      </c>
      <c r="P279" s="39" t="s">
        <v>317</v>
      </c>
      <c r="Q279" s="57" t="s">
        <v>2147</v>
      </c>
      <c r="R279" s="57" t="s">
        <v>2148</v>
      </c>
      <c r="S279" s="57">
        <v>25</v>
      </c>
      <c r="T279" s="70" t="s">
        <v>405</v>
      </c>
      <c r="U279" s="638" t="s">
        <v>2150</v>
      </c>
      <c r="V279" s="205">
        <v>25</v>
      </c>
      <c r="W279" s="355">
        <f t="shared" si="8"/>
        <v>100</v>
      </c>
      <c r="X279" s="236" t="str">
        <f t="shared" si="9"/>
        <v/>
      </c>
      <c r="Y279" s="204"/>
      <c r="Z279" s="21"/>
      <c r="AA279" s="21"/>
    </row>
    <row r="280" spans="1:27" ht="15" customHeight="1">
      <c r="A280" s="39" t="s">
        <v>109</v>
      </c>
      <c r="B280" s="62">
        <v>2023</v>
      </c>
      <c r="C280" s="39" t="s">
        <v>641</v>
      </c>
      <c r="D280" s="44" t="s">
        <v>149</v>
      </c>
      <c r="E280" s="68" t="s">
        <v>1336</v>
      </c>
      <c r="F280" s="39" t="s">
        <v>2326</v>
      </c>
      <c r="G280" s="39" t="s">
        <v>2327</v>
      </c>
      <c r="H280" s="57" t="s">
        <v>14</v>
      </c>
      <c r="I280" s="57" t="s">
        <v>477</v>
      </c>
      <c r="J280" s="43" t="s">
        <v>207</v>
      </c>
      <c r="K280" s="43" t="s">
        <v>2328</v>
      </c>
      <c r="L280" s="64" t="s">
        <v>185</v>
      </c>
      <c r="M280" s="57" t="s">
        <v>322</v>
      </c>
      <c r="N280" s="64" t="s">
        <v>859</v>
      </c>
      <c r="O280" s="64" t="s">
        <v>2145</v>
      </c>
      <c r="P280" s="39" t="s">
        <v>2329</v>
      </c>
      <c r="Q280" s="57" t="s">
        <v>2147</v>
      </c>
      <c r="R280" s="57" t="s">
        <v>2148</v>
      </c>
      <c r="S280" s="57">
        <v>5</v>
      </c>
      <c r="T280" s="70" t="s">
        <v>405</v>
      </c>
      <c r="U280" s="638" t="s">
        <v>2305</v>
      </c>
      <c r="V280" s="205">
        <v>5</v>
      </c>
      <c r="W280" s="355">
        <f t="shared" si="8"/>
        <v>100</v>
      </c>
      <c r="X280" s="236" t="str">
        <f t="shared" si="9"/>
        <v/>
      </c>
      <c r="Y280" s="362"/>
      <c r="Z280" s="21"/>
      <c r="AA280" s="21"/>
    </row>
    <row r="281" spans="1:27" ht="15" customHeight="1">
      <c r="A281" s="39" t="s">
        <v>109</v>
      </c>
      <c r="B281" s="62">
        <v>2023</v>
      </c>
      <c r="C281" s="39" t="s">
        <v>641</v>
      </c>
      <c r="D281" s="44" t="s">
        <v>149</v>
      </c>
      <c r="E281" s="68" t="s">
        <v>1336</v>
      </c>
      <c r="F281" s="39" t="s">
        <v>2326</v>
      </c>
      <c r="G281" s="39" t="s">
        <v>2327</v>
      </c>
      <c r="H281" s="57" t="s">
        <v>14</v>
      </c>
      <c r="I281" s="57" t="s">
        <v>477</v>
      </c>
      <c r="J281" s="43" t="s">
        <v>207</v>
      </c>
      <c r="K281" s="43" t="s">
        <v>2328</v>
      </c>
      <c r="L281" s="64" t="s">
        <v>185</v>
      </c>
      <c r="M281" s="57" t="s">
        <v>468</v>
      </c>
      <c r="N281" s="64" t="s">
        <v>859</v>
      </c>
      <c r="O281" s="64" t="s">
        <v>2145</v>
      </c>
      <c r="P281" s="39" t="s">
        <v>326</v>
      </c>
      <c r="Q281" s="57" t="s">
        <v>2330</v>
      </c>
      <c r="R281" s="57" t="s">
        <v>2331</v>
      </c>
      <c r="S281" s="57">
        <v>1</v>
      </c>
      <c r="T281" s="70" t="s">
        <v>405</v>
      </c>
      <c r="U281" s="638" t="s">
        <v>2332</v>
      </c>
      <c r="V281" s="205">
        <v>1</v>
      </c>
      <c r="W281" s="355">
        <f t="shared" si="8"/>
        <v>100</v>
      </c>
      <c r="X281" s="236" t="str">
        <f t="shared" si="9"/>
        <v/>
      </c>
      <c r="Y281" s="362"/>
      <c r="Z281" s="21"/>
      <c r="AA281" s="21"/>
    </row>
    <row r="282" spans="1:27" ht="15" customHeight="1">
      <c r="A282" s="39" t="s">
        <v>109</v>
      </c>
      <c r="B282" s="62">
        <v>2023</v>
      </c>
      <c r="C282" s="39" t="s">
        <v>641</v>
      </c>
      <c r="D282" s="44" t="s">
        <v>149</v>
      </c>
      <c r="E282" s="68" t="s">
        <v>1336</v>
      </c>
      <c r="F282" s="39" t="s">
        <v>2326</v>
      </c>
      <c r="G282" s="39" t="s">
        <v>2333</v>
      </c>
      <c r="H282" s="57" t="s">
        <v>14</v>
      </c>
      <c r="I282" s="57" t="s">
        <v>477</v>
      </c>
      <c r="J282" s="43" t="s">
        <v>207</v>
      </c>
      <c r="K282" s="43" t="s">
        <v>2328</v>
      </c>
      <c r="L282" s="64" t="s">
        <v>185</v>
      </c>
      <c r="M282" s="57" t="s">
        <v>322</v>
      </c>
      <c r="N282" s="64" t="s">
        <v>859</v>
      </c>
      <c r="O282" s="64" t="s">
        <v>2145</v>
      </c>
      <c r="P282" s="39" t="s">
        <v>2329</v>
      </c>
      <c r="Q282" s="57" t="s">
        <v>2147</v>
      </c>
      <c r="R282" s="57" t="s">
        <v>2148</v>
      </c>
      <c r="S282" s="57">
        <v>8</v>
      </c>
      <c r="T282" s="70" t="s">
        <v>405</v>
      </c>
      <c r="U282" s="638" t="s">
        <v>2305</v>
      </c>
      <c r="V282" s="205">
        <v>8</v>
      </c>
      <c r="W282" s="355">
        <f t="shared" si="8"/>
        <v>100</v>
      </c>
      <c r="X282" s="236" t="str">
        <f t="shared" si="9"/>
        <v/>
      </c>
      <c r="Y282" s="362"/>
      <c r="Z282" s="21"/>
      <c r="AA282" s="21"/>
    </row>
    <row r="283" spans="1:27" ht="15" customHeight="1">
      <c r="A283" s="39" t="s">
        <v>109</v>
      </c>
      <c r="B283" s="62">
        <v>2023</v>
      </c>
      <c r="C283" s="39" t="s">
        <v>641</v>
      </c>
      <c r="D283" s="44" t="s">
        <v>149</v>
      </c>
      <c r="E283" s="68" t="s">
        <v>1336</v>
      </c>
      <c r="F283" s="39" t="s">
        <v>2326</v>
      </c>
      <c r="G283" s="39" t="s">
        <v>2333</v>
      </c>
      <c r="H283" s="57" t="s">
        <v>14</v>
      </c>
      <c r="I283" s="57" t="s">
        <v>477</v>
      </c>
      <c r="J283" s="43" t="s">
        <v>207</v>
      </c>
      <c r="K283" s="43" t="s">
        <v>2328</v>
      </c>
      <c r="L283" s="64" t="s">
        <v>185</v>
      </c>
      <c r="M283" s="57" t="s">
        <v>320</v>
      </c>
      <c r="N283" s="64" t="s">
        <v>859</v>
      </c>
      <c r="O283" s="64" t="s">
        <v>2145</v>
      </c>
      <c r="P283" s="57" t="s">
        <v>320</v>
      </c>
      <c r="Q283" s="43" t="s">
        <v>2334</v>
      </c>
      <c r="R283" s="57" t="s">
        <v>2335</v>
      </c>
      <c r="S283" s="57">
        <v>1</v>
      </c>
      <c r="T283" s="70" t="s">
        <v>405</v>
      </c>
      <c r="U283" s="638" t="s">
        <v>2336</v>
      </c>
      <c r="V283" s="205">
        <v>0</v>
      </c>
      <c r="W283" s="355">
        <f t="shared" si="8"/>
        <v>0</v>
      </c>
      <c r="X283" s="236" t="str">
        <f t="shared" si="9"/>
        <v>X</v>
      </c>
      <c r="Y283" s="362" t="s">
        <v>2337</v>
      </c>
      <c r="Z283" s="21"/>
      <c r="AA283" s="21"/>
    </row>
    <row r="284" spans="1:27" ht="15" customHeight="1">
      <c r="A284" s="39" t="s">
        <v>109</v>
      </c>
      <c r="B284" s="62">
        <v>2023</v>
      </c>
      <c r="C284" s="39" t="s">
        <v>641</v>
      </c>
      <c r="D284" s="44" t="s">
        <v>149</v>
      </c>
      <c r="E284" s="68" t="s">
        <v>1336</v>
      </c>
      <c r="F284" s="39" t="s">
        <v>2326</v>
      </c>
      <c r="G284" s="39" t="s">
        <v>2333</v>
      </c>
      <c r="H284" s="57" t="s">
        <v>14</v>
      </c>
      <c r="I284" s="57" t="s">
        <v>477</v>
      </c>
      <c r="J284" s="43" t="s">
        <v>207</v>
      </c>
      <c r="K284" s="43" t="s">
        <v>2328</v>
      </c>
      <c r="L284" s="64" t="s">
        <v>185</v>
      </c>
      <c r="M284" s="57" t="s">
        <v>468</v>
      </c>
      <c r="N284" s="64" t="s">
        <v>859</v>
      </c>
      <c r="O284" s="64" t="s">
        <v>2145</v>
      </c>
      <c r="P284" s="39" t="s">
        <v>326</v>
      </c>
      <c r="Q284" s="57" t="s">
        <v>2330</v>
      </c>
      <c r="R284" s="57" t="s">
        <v>2331</v>
      </c>
      <c r="S284" s="57">
        <v>1</v>
      </c>
      <c r="T284" s="70" t="s">
        <v>405</v>
      </c>
      <c r="U284" s="638" t="s">
        <v>2338</v>
      </c>
      <c r="V284" s="205">
        <v>1</v>
      </c>
      <c r="W284" s="355">
        <f t="shared" si="8"/>
        <v>100</v>
      </c>
      <c r="X284" s="236" t="str">
        <f t="shared" si="9"/>
        <v/>
      </c>
      <c r="Y284" s="362"/>
      <c r="Z284" s="21"/>
      <c r="AA284" s="21"/>
    </row>
    <row r="285" spans="1:27" ht="15" customHeight="1">
      <c r="A285" s="39" t="s">
        <v>109</v>
      </c>
      <c r="B285" s="62">
        <v>2023</v>
      </c>
      <c r="C285" s="39" t="s">
        <v>641</v>
      </c>
      <c r="D285" s="44" t="s">
        <v>149</v>
      </c>
      <c r="E285" s="68" t="s">
        <v>1336</v>
      </c>
      <c r="F285" s="39" t="s">
        <v>2326</v>
      </c>
      <c r="G285" s="39" t="s">
        <v>2339</v>
      </c>
      <c r="H285" s="57" t="s">
        <v>14</v>
      </c>
      <c r="I285" s="57" t="s">
        <v>477</v>
      </c>
      <c r="J285" s="43" t="s">
        <v>207</v>
      </c>
      <c r="K285" s="43" t="s">
        <v>2328</v>
      </c>
      <c r="L285" s="64" t="s">
        <v>185</v>
      </c>
      <c r="M285" s="57" t="s">
        <v>322</v>
      </c>
      <c r="N285" s="64" t="s">
        <v>859</v>
      </c>
      <c r="O285" s="64" t="s">
        <v>2145</v>
      </c>
      <c r="P285" s="39" t="s">
        <v>2329</v>
      </c>
      <c r="Q285" s="57" t="s">
        <v>2147</v>
      </c>
      <c r="R285" s="57" t="s">
        <v>2148</v>
      </c>
      <c r="S285" s="57">
        <v>4</v>
      </c>
      <c r="T285" s="70" t="s">
        <v>405</v>
      </c>
      <c r="U285" s="638" t="s">
        <v>2305</v>
      </c>
      <c r="V285" s="205">
        <v>4</v>
      </c>
      <c r="W285" s="355">
        <f t="shared" si="8"/>
        <v>100</v>
      </c>
      <c r="X285" s="236" t="str">
        <f t="shared" si="9"/>
        <v/>
      </c>
      <c r="Y285" s="362"/>
      <c r="Z285" s="21"/>
      <c r="AA285" s="21"/>
    </row>
    <row r="286" spans="1:27" ht="15" customHeight="1">
      <c r="A286" s="39" t="s">
        <v>109</v>
      </c>
      <c r="B286" s="62">
        <v>2023</v>
      </c>
      <c r="C286" s="39" t="s">
        <v>641</v>
      </c>
      <c r="D286" s="44" t="s">
        <v>149</v>
      </c>
      <c r="E286" s="68" t="s">
        <v>1336</v>
      </c>
      <c r="F286" s="39" t="s">
        <v>2326</v>
      </c>
      <c r="G286" s="39" t="s">
        <v>2340</v>
      </c>
      <c r="H286" s="57" t="s">
        <v>14</v>
      </c>
      <c r="I286" s="57" t="s">
        <v>477</v>
      </c>
      <c r="J286" s="43" t="s">
        <v>207</v>
      </c>
      <c r="K286" s="43" t="s">
        <v>2328</v>
      </c>
      <c r="L286" s="64" t="s">
        <v>185</v>
      </c>
      <c r="M286" s="57" t="s">
        <v>322</v>
      </c>
      <c r="N286" s="64" t="s">
        <v>859</v>
      </c>
      <c r="O286" s="64" t="s">
        <v>2145</v>
      </c>
      <c r="P286" s="39" t="s">
        <v>2329</v>
      </c>
      <c r="Q286" s="57" t="s">
        <v>2147</v>
      </c>
      <c r="R286" s="57" t="s">
        <v>2148</v>
      </c>
      <c r="S286" s="57" t="s">
        <v>2341</v>
      </c>
      <c r="T286" s="70" t="s">
        <v>405</v>
      </c>
      <c r="U286" s="638" t="s">
        <v>2342</v>
      </c>
      <c r="V286" s="205">
        <v>2</v>
      </c>
      <c r="W286" s="355" t="e">
        <f t="shared" si="8"/>
        <v>#VALUE!</v>
      </c>
      <c r="X286" s="236" t="e">
        <f t="shared" si="9"/>
        <v>#VALUE!</v>
      </c>
      <c r="Y286" s="362" t="s">
        <v>2343</v>
      </c>
      <c r="Z286" s="21"/>
      <c r="AA286" s="21"/>
    </row>
    <row r="287" spans="1:27" ht="15" customHeight="1">
      <c r="A287" s="39" t="s">
        <v>109</v>
      </c>
      <c r="B287" s="62">
        <v>2023</v>
      </c>
      <c r="C287" s="39" t="s">
        <v>641</v>
      </c>
      <c r="D287" s="44" t="s">
        <v>149</v>
      </c>
      <c r="E287" s="68" t="s">
        <v>1336</v>
      </c>
      <c r="F287" s="39" t="s">
        <v>2326</v>
      </c>
      <c r="G287" s="39" t="s">
        <v>2340</v>
      </c>
      <c r="H287" s="57" t="s">
        <v>14</v>
      </c>
      <c r="I287" s="57" t="s">
        <v>477</v>
      </c>
      <c r="J287" s="43" t="s">
        <v>207</v>
      </c>
      <c r="K287" s="43" t="s">
        <v>2328</v>
      </c>
      <c r="L287" s="64" t="s">
        <v>185</v>
      </c>
      <c r="M287" s="57" t="s">
        <v>468</v>
      </c>
      <c r="N287" s="64" t="s">
        <v>859</v>
      </c>
      <c r="O287" s="64" t="s">
        <v>2145</v>
      </c>
      <c r="P287" s="39" t="s">
        <v>326</v>
      </c>
      <c r="Q287" s="57" t="s">
        <v>2330</v>
      </c>
      <c r="R287" s="57" t="s">
        <v>2331</v>
      </c>
      <c r="S287" s="57">
        <v>1</v>
      </c>
      <c r="T287" s="70" t="s">
        <v>405</v>
      </c>
      <c r="U287" s="638"/>
      <c r="V287" s="205">
        <v>1</v>
      </c>
      <c r="W287" s="355">
        <f t="shared" si="8"/>
        <v>100</v>
      </c>
      <c r="X287" s="236" t="str">
        <f t="shared" si="9"/>
        <v/>
      </c>
      <c r="Y287" s="362"/>
      <c r="Z287" s="21"/>
      <c r="AA287" s="21"/>
    </row>
    <row r="288" spans="1:27" ht="15" customHeight="1">
      <c r="A288" s="39" t="s">
        <v>109</v>
      </c>
      <c r="B288" s="62">
        <v>2023</v>
      </c>
      <c r="C288" s="39" t="s">
        <v>641</v>
      </c>
      <c r="D288" s="44" t="s">
        <v>149</v>
      </c>
      <c r="E288" s="68" t="s">
        <v>1336</v>
      </c>
      <c r="F288" s="39" t="s">
        <v>2326</v>
      </c>
      <c r="G288" s="39" t="s">
        <v>2344</v>
      </c>
      <c r="H288" s="57" t="s">
        <v>14</v>
      </c>
      <c r="I288" s="57" t="s">
        <v>477</v>
      </c>
      <c r="J288" s="43" t="s">
        <v>207</v>
      </c>
      <c r="K288" s="43" t="s">
        <v>2328</v>
      </c>
      <c r="L288" s="64" t="s">
        <v>185</v>
      </c>
      <c r="M288" s="57" t="s">
        <v>322</v>
      </c>
      <c r="N288" s="64" t="s">
        <v>859</v>
      </c>
      <c r="O288" s="64" t="s">
        <v>2145</v>
      </c>
      <c r="P288" s="39" t="s">
        <v>2345</v>
      </c>
      <c r="Q288" s="57" t="s">
        <v>2147</v>
      </c>
      <c r="R288" s="57" t="s">
        <v>2148</v>
      </c>
      <c r="S288" s="57" t="s">
        <v>2341</v>
      </c>
      <c r="T288" s="70" t="s">
        <v>405</v>
      </c>
      <c r="U288" s="638" t="s">
        <v>2342</v>
      </c>
      <c r="V288" s="205">
        <v>2</v>
      </c>
      <c r="W288" s="355" t="e">
        <f t="shared" si="8"/>
        <v>#VALUE!</v>
      </c>
      <c r="X288" s="236" t="e">
        <f t="shared" si="9"/>
        <v>#VALUE!</v>
      </c>
      <c r="Y288" s="362" t="s">
        <v>2346</v>
      </c>
      <c r="Z288" s="21"/>
      <c r="AA288" s="21"/>
    </row>
    <row r="289" spans="1:27" ht="15" customHeight="1">
      <c r="A289" s="39" t="s">
        <v>109</v>
      </c>
      <c r="B289" s="62">
        <v>2023</v>
      </c>
      <c r="C289" s="39" t="s">
        <v>641</v>
      </c>
      <c r="D289" s="44" t="s">
        <v>149</v>
      </c>
      <c r="E289" s="68" t="s">
        <v>1336</v>
      </c>
      <c r="F289" s="39" t="s">
        <v>2326</v>
      </c>
      <c r="G289" s="39" t="s">
        <v>2344</v>
      </c>
      <c r="H289" s="57" t="s">
        <v>14</v>
      </c>
      <c r="I289" s="57" t="s">
        <v>477</v>
      </c>
      <c r="J289" s="43" t="s">
        <v>207</v>
      </c>
      <c r="K289" s="43" t="s">
        <v>2328</v>
      </c>
      <c r="L289" s="64" t="s">
        <v>185</v>
      </c>
      <c r="M289" s="57" t="s">
        <v>468</v>
      </c>
      <c r="N289" s="64" t="s">
        <v>859</v>
      </c>
      <c r="O289" s="64" t="s">
        <v>2145</v>
      </c>
      <c r="P289" s="39" t="s">
        <v>2345</v>
      </c>
      <c r="Q289" s="43" t="s">
        <v>2330</v>
      </c>
      <c r="R289" s="57" t="s">
        <v>2331</v>
      </c>
      <c r="S289" s="57">
        <v>1</v>
      </c>
      <c r="T289" s="70" t="s">
        <v>405</v>
      </c>
      <c r="U289" s="638"/>
      <c r="V289" s="205">
        <v>0</v>
      </c>
      <c r="W289" s="355">
        <f t="shared" si="8"/>
        <v>0</v>
      </c>
      <c r="X289" s="236" t="str">
        <f t="shared" si="9"/>
        <v>X</v>
      </c>
      <c r="Y289" s="362" t="s">
        <v>2347</v>
      </c>
      <c r="Z289" s="21"/>
      <c r="AA289" s="21"/>
    </row>
    <row r="290" spans="1:27" ht="15" customHeight="1">
      <c r="A290" s="39" t="s">
        <v>109</v>
      </c>
      <c r="B290" s="62">
        <v>2023</v>
      </c>
      <c r="C290" s="39" t="s">
        <v>641</v>
      </c>
      <c r="D290" s="44" t="s">
        <v>149</v>
      </c>
      <c r="E290" s="68" t="s">
        <v>1336</v>
      </c>
      <c r="F290" s="39" t="s">
        <v>2326</v>
      </c>
      <c r="G290" s="39" t="s">
        <v>2327</v>
      </c>
      <c r="H290" s="57" t="s">
        <v>14</v>
      </c>
      <c r="I290" s="57" t="s">
        <v>477</v>
      </c>
      <c r="J290" s="43" t="s">
        <v>207</v>
      </c>
      <c r="K290" s="43" t="s">
        <v>2328</v>
      </c>
      <c r="L290" s="64" t="s">
        <v>185</v>
      </c>
      <c r="M290" s="57" t="s">
        <v>322</v>
      </c>
      <c r="N290" s="64" t="s">
        <v>859</v>
      </c>
      <c r="O290" s="64" t="s">
        <v>2145</v>
      </c>
      <c r="P290" s="39" t="s">
        <v>2345</v>
      </c>
      <c r="Q290" s="57" t="s">
        <v>2147</v>
      </c>
      <c r="R290" s="57" t="s">
        <v>2148</v>
      </c>
      <c r="S290" s="57">
        <v>5</v>
      </c>
      <c r="T290" s="70" t="s">
        <v>405</v>
      </c>
      <c r="U290" s="638" t="s">
        <v>2305</v>
      </c>
      <c r="V290" s="205">
        <v>5</v>
      </c>
      <c r="W290" s="355">
        <f t="shared" si="8"/>
        <v>100</v>
      </c>
      <c r="X290" s="236" t="str">
        <f t="shared" si="9"/>
        <v/>
      </c>
      <c r="Y290" s="362"/>
      <c r="Z290" s="21"/>
      <c r="AA290" s="21"/>
    </row>
    <row r="291" spans="1:27" ht="15" customHeight="1">
      <c r="A291" s="39" t="s">
        <v>109</v>
      </c>
      <c r="B291" s="62">
        <v>2023</v>
      </c>
      <c r="C291" s="39" t="s">
        <v>641</v>
      </c>
      <c r="D291" s="44" t="s">
        <v>149</v>
      </c>
      <c r="E291" s="68" t="s">
        <v>1336</v>
      </c>
      <c r="F291" s="39" t="s">
        <v>2326</v>
      </c>
      <c r="G291" s="39" t="s">
        <v>2327</v>
      </c>
      <c r="H291" s="57" t="s">
        <v>14</v>
      </c>
      <c r="I291" s="57" t="s">
        <v>477</v>
      </c>
      <c r="J291" s="43" t="s">
        <v>207</v>
      </c>
      <c r="K291" s="43" t="s">
        <v>2328</v>
      </c>
      <c r="L291" s="64" t="s">
        <v>185</v>
      </c>
      <c r="M291" s="57" t="s">
        <v>468</v>
      </c>
      <c r="N291" s="64" t="s">
        <v>859</v>
      </c>
      <c r="O291" s="64" t="s">
        <v>2145</v>
      </c>
      <c r="P291" s="39" t="s">
        <v>2345</v>
      </c>
      <c r="Q291" s="57" t="s">
        <v>2330</v>
      </c>
      <c r="R291" s="57" t="s">
        <v>2331</v>
      </c>
      <c r="S291" s="57">
        <v>1</v>
      </c>
      <c r="T291" s="70" t="s">
        <v>405</v>
      </c>
      <c r="U291" s="638" t="s">
        <v>2332</v>
      </c>
      <c r="V291" s="205">
        <v>1</v>
      </c>
      <c r="W291" s="355">
        <f t="shared" si="8"/>
        <v>100</v>
      </c>
      <c r="X291" s="236" t="str">
        <f t="shared" si="9"/>
        <v/>
      </c>
      <c r="Y291" s="362"/>
      <c r="Z291" s="21"/>
      <c r="AA291" s="21"/>
    </row>
    <row r="292" spans="1:27" ht="15" customHeight="1">
      <c r="A292" s="39" t="s">
        <v>109</v>
      </c>
      <c r="B292" s="62">
        <v>2023</v>
      </c>
      <c r="C292" s="39" t="s">
        <v>641</v>
      </c>
      <c r="D292" s="44" t="s">
        <v>149</v>
      </c>
      <c r="E292" s="68" t="s">
        <v>1336</v>
      </c>
      <c r="F292" s="39" t="s">
        <v>2326</v>
      </c>
      <c r="G292" s="39" t="s">
        <v>2333</v>
      </c>
      <c r="H292" s="57" t="s">
        <v>14</v>
      </c>
      <c r="I292" s="57" t="s">
        <v>477</v>
      </c>
      <c r="J292" s="43" t="s">
        <v>207</v>
      </c>
      <c r="K292" s="43" t="s">
        <v>2328</v>
      </c>
      <c r="L292" s="64" t="s">
        <v>185</v>
      </c>
      <c r="M292" s="57" t="s">
        <v>322</v>
      </c>
      <c r="N292" s="64" t="s">
        <v>859</v>
      </c>
      <c r="O292" s="64" t="s">
        <v>2145</v>
      </c>
      <c r="P292" s="39" t="s">
        <v>2345</v>
      </c>
      <c r="Q292" s="57" t="s">
        <v>2147</v>
      </c>
      <c r="R292" s="57" t="s">
        <v>2148</v>
      </c>
      <c r="S292" s="57">
        <v>8</v>
      </c>
      <c r="T292" s="70" t="s">
        <v>405</v>
      </c>
      <c r="U292" s="638" t="s">
        <v>2305</v>
      </c>
      <c r="V292" s="205">
        <v>8</v>
      </c>
      <c r="W292" s="355">
        <f t="shared" si="8"/>
        <v>100</v>
      </c>
      <c r="X292" s="236" t="str">
        <f t="shared" si="9"/>
        <v/>
      </c>
      <c r="Y292" s="362"/>
      <c r="Z292" s="21"/>
      <c r="AA292" s="21"/>
    </row>
    <row r="293" spans="1:27" ht="15" customHeight="1">
      <c r="A293" s="39" t="s">
        <v>109</v>
      </c>
      <c r="B293" s="62">
        <v>2023</v>
      </c>
      <c r="C293" s="39" t="s">
        <v>641</v>
      </c>
      <c r="D293" s="44" t="s">
        <v>149</v>
      </c>
      <c r="E293" s="68" t="s">
        <v>1336</v>
      </c>
      <c r="F293" s="39" t="s">
        <v>2326</v>
      </c>
      <c r="G293" s="39" t="s">
        <v>2333</v>
      </c>
      <c r="H293" s="57" t="s">
        <v>14</v>
      </c>
      <c r="I293" s="57" t="s">
        <v>477</v>
      </c>
      <c r="J293" s="43" t="s">
        <v>207</v>
      </c>
      <c r="K293" s="43" t="s">
        <v>2328</v>
      </c>
      <c r="L293" s="64" t="s">
        <v>185</v>
      </c>
      <c r="M293" s="57" t="s">
        <v>320</v>
      </c>
      <c r="N293" s="64" t="s">
        <v>859</v>
      </c>
      <c r="O293" s="64" t="s">
        <v>2145</v>
      </c>
      <c r="P293" s="39" t="s">
        <v>2345</v>
      </c>
      <c r="Q293" s="43" t="s">
        <v>2334</v>
      </c>
      <c r="R293" s="57" t="s">
        <v>2335</v>
      </c>
      <c r="S293" s="57">
        <v>1</v>
      </c>
      <c r="T293" s="70" t="s">
        <v>405</v>
      </c>
      <c r="U293" s="638" t="s">
        <v>2336</v>
      </c>
      <c r="V293" s="205">
        <v>0</v>
      </c>
      <c r="W293" s="355">
        <f t="shared" si="8"/>
        <v>0</v>
      </c>
      <c r="X293" s="236" t="str">
        <f t="shared" si="9"/>
        <v>X</v>
      </c>
      <c r="Y293" s="362" t="s">
        <v>2348</v>
      </c>
      <c r="Z293" s="21"/>
      <c r="AA293" s="21"/>
    </row>
    <row r="294" spans="1:27" ht="15" customHeight="1">
      <c r="A294" s="39" t="s">
        <v>109</v>
      </c>
      <c r="B294" s="62">
        <v>2023</v>
      </c>
      <c r="C294" s="39" t="s">
        <v>641</v>
      </c>
      <c r="D294" s="44" t="s">
        <v>149</v>
      </c>
      <c r="E294" s="68" t="s">
        <v>1336</v>
      </c>
      <c r="F294" s="39" t="s">
        <v>2326</v>
      </c>
      <c r="G294" s="39" t="s">
        <v>2333</v>
      </c>
      <c r="H294" s="57" t="s">
        <v>14</v>
      </c>
      <c r="I294" s="57" t="s">
        <v>477</v>
      </c>
      <c r="J294" s="43" t="s">
        <v>207</v>
      </c>
      <c r="K294" s="43" t="s">
        <v>2328</v>
      </c>
      <c r="L294" s="64" t="s">
        <v>185</v>
      </c>
      <c r="M294" s="57" t="s">
        <v>468</v>
      </c>
      <c r="N294" s="64" t="s">
        <v>859</v>
      </c>
      <c r="O294" s="64" t="s">
        <v>2145</v>
      </c>
      <c r="P294" s="39" t="s">
        <v>2345</v>
      </c>
      <c r="Q294" s="57" t="s">
        <v>2330</v>
      </c>
      <c r="R294" s="57" t="s">
        <v>2331</v>
      </c>
      <c r="S294" s="57">
        <v>1</v>
      </c>
      <c r="T294" s="70" t="s">
        <v>405</v>
      </c>
      <c r="U294" s="638" t="s">
        <v>2338</v>
      </c>
      <c r="V294" s="205">
        <v>1</v>
      </c>
      <c r="W294" s="355">
        <f t="shared" si="8"/>
        <v>100</v>
      </c>
      <c r="X294" s="236" t="str">
        <f t="shared" si="9"/>
        <v/>
      </c>
      <c r="Y294" s="362"/>
      <c r="Z294" s="21"/>
      <c r="AA294" s="21"/>
    </row>
    <row r="295" spans="1:27" ht="15" customHeight="1">
      <c r="A295" s="39" t="s">
        <v>109</v>
      </c>
      <c r="B295" s="62">
        <v>2023</v>
      </c>
      <c r="C295" s="39" t="s">
        <v>641</v>
      </c>
      <c r="D295" s="44" t="s">
        <v>149</v>
      </c>
      <c r="E295" s="68" t="s">
        <v>1336</v>
      </c>
      <c r="F295" s="39" t="s">
        <v>2326</v>
      </c>
      <c r="G295" s="39" t="s">
        <v>2339</v>
      </c>
      <c r="H295" s="57" t="s">
        <v>14</v>
      </c>
      <c r="I295" s="57" t="s">
        <v>477</v>
      </c>
      <c r="J295" s="43" t="s">
        <v>207</v>
      </c>
      <c r="K295" s="43" t="s">
        <v>2328</v>
      </c>
      <c r="L295" s="64" t="s">
        <v>185</v>
      </c>
      <c r="M295" s="57" t="s">
        <v>322</v>
      </c>
      <c r="N295" s="64" t="s">
        <v>859</v>
      </c>
      <c r="O295" s="64" t="s">
        <v>2145</v>
      </c>
      <c r="P295" s="39" t="s">
        <v>2345</v>
      </c>
      <c r="Q295" s="57" t="s">
        <v>2147</v>
      </c>
      <c r="R295" s="57" t="s">
        <v>2148</v>
      </c>
      <c r="S295" s="57">
        <v>4</v>
      </c>
      <c r="T295" s="70" t="s">
        <v>405</v>
      </c>
      <c r="U295" s="638" t="s">
        <v>2305</v>
      </c>
      <c r="V295" s="205">
        <v>4</v>
      </c>
      <c r="W295" s="355">
        <f t="shared" si="8"/>
        <v>100</v>
      </c>
      <c r="X295" s="236" t="str">
        <f t="shared" si="9"/>
        <v/>
      </c>
      <c r="Y295" s="362"/>
      <c r="Z295" s="21"/>
      <c r="AA295" s="21"/>
    </row>
    <row r="296" spans="1:27" ht="15" customHeight="1">
      <c r="A296" s="39" t="s">
        <v>109</v>
      </c>
      <c r="B296" s="62">
        <v>2023</v>
      </c>
      <c r="C296" s="39" t="s">
        <v>641</v>
      </c>
      <c r="D296" s="44" t="s">
        <v>149</v>
      </c>
      <c r="E296" s="68" t="s">
        <v>1336</v>
      </c>
      <c r="F296" s="39" t="s">
        <v>2326</v>
      </c>
      <c r="G296" s="39" t="s">
        <v>2340</v>
      </c>
      <c r="H296" s="57" t="s">
        <v>14</v>
      </c>
      <c r="I296" s="57" t="s">
        <v>477</v>
      </c>
      <c r="J296" s="43" t="s">
        <v>207</v>
      </c>
      <c r="K296" s="43" t="s">
        <v>2328</v>
      </c>
      <c r="L296" s="64" t="s">
        <v>185</v>
      </c>
      <c r="M296" s="57" t="s">
        <v>322</v>
      </c>
      <c r="N296" s="64" t="s">
        <v>859</v>
      </c>
      <c r="O296" s="64" t="s">
        <v>2145</v>
      </c>
      <c r="P296" s="39" t="s">
        <v>2345</v>
      </c>
      <c r="Q296" s="57" t="s">
        <v>2147</v>
      </c>
      <c r="R296" s="57" t="s">
        <v>2148</v>
      </c>
      <c r="S296" s="57" t="s">
        <v>2341</v>
      </c>
      <c r="T296" s="70" t="s">
        <v>405</v>
      </c>
      <c r="U296" s="638" t="s">
        <v>2342</v>
      </c>
      <c r="V296" s="205">
        <v>2</v>
      </c>
      <c r="W296" s="355" t="e">
        <f t="shared" si="8"/>
        <v>#VALUE!</v>
      </c>
      <c r="X296" s="236" t="e">
        <f t="shared" si="9"/>
        <v>#VALUE!</v>
      </c>
      <c r="Y296" s="362" t="s">
        <v>2349</v>
      </c>
      <c r="Z296" s="21"/>
      <c r="AA296" s="21"/>
    </row>
    <row r="297" spans="1:27" ht="15" customHeight="1">
      <c r="A297" s="39" t="s">
        <v>109</v>
      </c>
      <c r="B297" s="62">
        <v>2023</v>
      </c>
      <c r="C297" s="39" t="s">
        <v>641</v>
      </c>
      <c r="D297" s="44" t="s">
        <v>149</v>
      </c>
      <c r="E297" s="68" t="s">
        <v>1336</v>
      </c>
      <c r="F297" s="39" t="s">
        <v>2326</v>
      </c>
      <c r="G297" s="39" t="s">
        <v>2340</v>
      </c>
      <c r="H297" s="57" t="s">
        <v>14</v>
      </c>
      <c r="I297" s="57" t="s">
        <v>477</v>
      </c>
      <c r="J297" s="43" t="s">
        <v>207</v>
      </c>
      <c r="K297" s="43" t="s">
        <v>2328</v>
      </c>
      <c r="L297" s="64" t="s">
        <v>185</v>
      </c>
      <c r="M297" s="57" t="s">
        <v>468</v>
      </c>
      <c r="N297" s="64" t="s">
        <v>859</v>
      </c>
      <c r="O297" s="64" t="s">
        <v>2145</v>
      </c>
      <c r="P297" s="39" t="s">
        <v>2345</v>
      </c>
      <c r="Q297" s="57" t="s">
        <v>2330</v>
      </c>
      <c r="R297" s="57" t="s">
        <v>2331</v>
      </c>
      <c r="S297" s="57">
        <v>1</v>
      </c>
      <c r="T297" s="70" t="s">
        <v>405</v>
      </c>
      <c r="U297" s="638"/>
      <c r="V297" s="205">
        <v>1</v>
      </c>
      <c r="W297" s="355">
        <f t="shared" si="8"/>
        <v>100</v>
      </c>
      <c r="X297" s="236" t="str">
        <f t="shared" si="9"/>
        <v/>
      </c>
      <c r="Y297" s="362"/>
      <c r="Z297" s="21"/>
      <c r="AA297" s="21"/>
    </row>
    <row r="298" spans="1:27" ht="15" customHeight="1">
      <c r="A298" s="39" t="s">
        <v>109</v>
      </c>
      <c r="B298" s="62">
        <v>2023</v>
      </c>
      <c r="C298" s="39" t="s">
        <v>641</v>
      </c>
      <c r="D298" s="44" t="s">
        <v>149</v>
      </c>
      <c r="E298" s="68" t="s">
        <v>1336</v>
      </c>
      <c r="F298" s="39" t="s">
        <v>2326</v>
      </c>
      <c r="G298" s="39" t="s">
        <v>2344</v>
      </c>
      <c r="H298" s="57" t="s">
        <v>14</v>
      </c>
      <c r="I298" s="57" t="s">
        <v>477</v>
      </c>
      <c r="J298" s="43" t="s">
        <v>207</v>
      </c>
      <c r="K298" s="43" t="s">
        <v>2328</v>
      </c>
      <c r="L298" s="64" t="s">
        <v>185</v>
      </c>
      <c r="M298" s="57" t="s">
        <v>322</v>
      </c>
      <c r="N298" s="64" t="s">
        <v>859</v>
      </c>
      <c r="O298" s="64" t="s">
        <v>2145</v>
      </c>
      <c r="P298" s="39" t="s">
        <v>299</v>
      </c>
      <c r="Q298" s="57" t="s">
        <v>2147</v>
      </c>
      <c r="R298" s="57" t="s">
        <v>2148</v>
      </c>
      <c r="S298" s="57" t="s">
        <v>2341</v>
      </c>
      <c r="T298" s="70" t="s">
        <v>405</v>
      </c>
      <c r="U298" s="638" t="s">
        <v>2342</v>
      </c>
      <c r="V298" s="205">
        <v>2</v>
      </c>
      <c r="W298" s="355" t="e">
        <f t="shared" ref="W298:W332" si="10">(100*V298/S298)</f>
        <v>#VALUE!</v>
      </c>
      <c r="X298" s="236" t="e">
        <f t="shared" si="9"/>
        <v>#VALUE!</v>
      </c>
      <c r="Y298" s="362" t="s">
        <v>2350</v>
      </c>
      <c r="Z298" s="21"/>
      <c r="AA298" s="21"/>
    </row>
    <row r="299" spans="1:27" ht="15" customHeight="1">
      <c r="A299" s="39" t="s">
        <v>109</v>
      </c>
      <c r="B299" s="62">
        <v>2023</v>
      </c>
      <c r="C299" s="39" t="s">
        <v>641</v>
      </c>
      <c r="D299" s="44" t="s">
        <v>149</v>
      </c>
      <c r="E299" s="68" t="s">
        <v>1336</v>
      </c>
      <c r="F299" s="39" t="s">
        <v>2326</v>
      </c>
      <c r="G299" s="39" t="s">
        <v>2344</v>
      </c>
      <c r="H299" s="57" t="s">
        <v>14</v>
      </c>
      <c r="I299" s="57" t="s">
        <v>477</v>
      </c>
      <c r="J299" s="43" t="s">
        <v>207</v>
      </c>
      <c r="K299" s="43" t="s">
        <v>2328</v>
      </c>
      <c r="L299" s="64" t="s">
        <v>185</v>
      </c>
      <c r="M299" s="57" t="s">
        <v>468</v>
      </c>
      <c r="N299" s="64" t="s">
        <v>859</v>
      </c>
      <c r="O299" s="64" t="s">
        <v>2145</v>
      </c>
      <c r="P299" s="39" t="s">
        <v>299</v>
      </c>
      <c r="Q299" s="43" t="s">
        <v>2330</v>
      </c>
      <c r="R299" s="57" t="s">
        <v>2331</v>
      </c>
      <c r="S299" s="57">
        <v>1</v>
      </c>
      <c r="T299" s="70" t="s">
        <v>405</v>
      </c>
      <c r="U299" s="638"/>
      <c r="V299" s="205">
        <v>0</v>
      </c>
      <c r="W299" s="355">
        <f t="shared" si="10"/>
        <v>0</v>
      </c>
      <c r="X299" s="236" t="str">
        <f t="shared" si="9"/>
        <v>X</v>
      </c>
      <c r="Y299" s="362" t="s">
        <v>2351</v>
      </c>
      <c r="Z299" s="21"/>
      <c r="AA299" s="21"/>
    </row>
    <row r="300" spans="1:27" ht="15" customHeight="1">
      <c r="A300" s="39" t="s">
        <v>109</v>
      </c>
      <c r="B300" s="62">
        <v>2023</v>
      </c>
      <c r="C300" s="39" t="s">
        <v>641</v>
      </c>
      <c r="D300" s="44" t="s">
        <v>149</v>
      </c>
      <c r="E300" s="68" t="s">
        <v>1336</v>
      </c>
      <c r="F300" s="39" t="s">
        <v>2326</v>
      </c>
      <c r="G300" s="39" t="s">
        <v>2327</v>
      </c>
      <c r="H300" s="57" t="s">
        <v>14</v>
      </c>
      <c r="I300" s="57" t="s">
        <v>477</v>
      </c>
      <c r="J300" s="43" t="s">
        <v>207</v>
      </c>
      <c r="K300" s="43" t="s">
        <v>2328</v>
      </c>
      <c r="L300" s="64" t="s">
        <v>185</v>
      </c>
      <c r="M300" s="57" t="s">
        <v>322</v>
      </c>
      <c r="N300" s="64" t="s">
        <v>859</v>
      </c>
      <c r="O300" s="64" t="s">
        <v>2145</v>
      </c>
      <c r="P300" s="39" t="s">
        <v>299</v>
      </c>
      <c r="Q300" s="57" t="s">
        <v>2147</v>
      </c>
      <c r="R300" s="57" t="s">
        <v>2148</v>
      </c>
      <c r="S300" s="57">
        <v>5</v>
      </c>
      <c r="T300" s="70" t="s">
        <v>405</v>
      </c>
      <c r="U300" s="638" t="s">
        <v>2305</v>
      </c>
      <c r="V300" s="205">
        <v>5</v>
      </c>
      <c r="W300" s="355">
        <f t="shared" si="10"/>
        <v>100</v>
      </c>
      <c r="X300" s="236" t="str">
        <f t="shared" si="9"/>
        <v/>
      </c>
      <c r="Y300" s="362"/>
      <c r="Z300" s="21"/>
      <c r="AA300" s="21"/>
    </row>
    <row r="301" spans="1:27" ht="15" customHeight="1">
      <c r="A301" s="39" t="s">
        <v>109</v>
      </c>
      <c r="B301" s="62">
        <v>2023</v>
      </c>
      <c r="C301" s="39" t="s">
        <v>641</v>
      </c>
      <c r="D301" s="44" t="s">
        <v>149</v>
      </c>
      <c r="E301" s="68" t="s">
        <v>1336</v>
      </c>
      <c r="F301" s="39" t="s">
        <v>2326</v>
      </c>
      <c r="G301" s="39" t="s">
        <v>2327</v>
      </c>
      <c r="H301" s="57" t="s">
        <v>14</v>
      </c>
      <c r="I301" s="57" t="s">
        <v>477</v>
      </c>
      <c r="J301" s="43" t="s">
        <v>207</v>
      </c>
      <c r="K301" s="43" t="s">
        <v>2328</v>
      </c>
      <c r="L301" s="64" t="s">
        <v>185</v>
      </c>
      <c r="M301" s="57" t="s">
        <v>468</v>
      </c>
      <c r="N301" s="64" t="s">
        <v>859</v>
      </c>
      <c r="O301" s="64" t="s">
        <v>2145</v>
      </c>
      <c r="P301" s="39" t="s">
        <v>299</v>
      </c>
      <c r="Q301" s="57" t="s">
        <v>2330</v>
      </c>
      <c r="R301" s="57" t="s">
        <v>2331</v>
      </c>
      <c r="S301" s="57">
        <v>1</v>
      </c>
      <c r="T301" s="70" t="s">
        <v>405</v>
      </c>
      <c r="U301" s="638" t="s">
        <v>2332</v>
      </c>
      <c r="V301" s="205">
        <v>1</v>
      </c>
      <c r="W301" s="355">
        <f t="shared" si="10"/>
        <v>100</v>
      </c>
      <c r="X301" s="236" t="str">
        <f t="shared" si="9"/>
        <v/>
      </c>
      <c r="Y301" s="362"/>
      <c r="Z301" s="21"/>
      <c r="AA301" s="21"/>
    </row>
    <row r="302" spans="1:27" ht="15" customHeight="1">
      <c r="A302" s="39" t="s">
        <v>109</v>
      </c>
      <c r="B302" s="62">
        <v>2023</v>
      </c>
      <c r="C302" s="39" t="s">
        <v>641</v>
      </c>
      <c r="D302" s="44" t="s">
        <v>149</v>
      </c>
      <c r="E302" s="68" t="s">
        <v>1336</v>
      </c>
      <c r="F302" s="39" t="s">
        <v>2326</v>
      </c>
      <c r="G302" s="39" t="s">
        <v>2333</v>
      </c>
      <c r="H302" s="57" t="s">
        <v>14</v>
      </c>
      <c r="I302" s="57" t="s">
        <v>477</v>
      </c>
      <c r="J302" s="43" t="s">
        <v>207</v>
      </c>
      <c r="K302" s="43" t="s">
        <v>2328</v>
      </c>
      <c r="L302" s="64" t="s">
        <v>185</v>
      </c>
      <c r="M302" s="57" t="s">
        <v>322</v>
      </c>
      <c r="N302" s="64" t="s">
        <v>859</v>
      </c>
      <c r="O302" s="64" t="s">
        <v>2145</v>
      </c>
      <c r="P302" s="39" t="s">
        <v>299</v>
      </c>
      <c r="Q302" s="57" t="s">
        <v>2147</v>
      </c>
      <c r="R302" s="57" t="s">
        <v>2148</v>
      </c>
      <c r="S302" s="57">
        <v>8</v>
      </c>
      <c r="T302" s="70" t="s">
        <v>405</v>
      </c>
      <c r="U302" s="638" t="s">
        <v>2305</v>
      </c>
      <c r="V302" s="205">
        <v>8</v>
      </c>
      <c r="W302" s="355">
        <f t="shared" si="10"/>
        <v>100</v>
      </c>
      <c r="X302" s="236" t="str">
        <f t="shared" si="9"/>
        <v/>
      </c>
      <c r="Y302" s="362"/>
      <c r="Z302" s="21"/>
      <c r="AA302" s="21"/>
    </row>
    <row r="303" spans="1:27" ht="15" customHeight="1">
      <c r="A303" s="39" t="s">
        <v>109</v>
      </c>
      <c r="B303" s="62">
        <v>2023</v>
      </c>
      <c r="C303" s="39" t="s">
        <v>641</v>
      </c>
      <c r="D303" s="44" t="s">
        <v>149</v>
      </c>
      <c r="E303" s="68" t="s">
        <v>1336</v>
      </c>
      <c r="F303" s="39" t="s">
        <v>2326</v>
      </c>
      <c r="G303" s="39" t="s">
        <v>2333</v>
      </c>
      <c r="H303" s="57" t="s">
        <v>14</v>
      </c>
      <c r="I303" s="57" t="s">
        <v>477</v>
      </c>
      <c r="J303" s="43" t="s">
        <v>207</v>
      </c>
      <c r="K303" s="43" t="s">
        <v>2328</v>
      </c>
      <c r="L303" s="64" t="s">
        <v>185</v>
      </c>
      <c r="M303" s="57" t="s">
        <v>320</v>
      </c>
      <c r="N303" s="64" t="s">
        <v>859</v>
      </c>
      <c r="O303" s="64" t="s">
        <v>2145</v>
      </c>
      <c r="P303" s="39" t="s">
        <v>299</v>
      </c>
      <c r="Q303" s="43" t="s">
        <v>2334</v>
      </c>
      <c r="R303" s="57" t="s">
        <v>2335</v>
      </c>
      <c r="S303" s="57">
        <v>1</v>
      </c>
      <c r="T303" s="70" t="s">
        <v>405</v>
      </c>
      <c r="U303" s="638" t="s">
        <v>2336</v>
      </c>
      <c r="V303" s="205">
        <v>0</v>
      </c>
      <c r="W303" s="355">
        <f t="shared" si="10"/>
        <v>0</v>
      </c>
      <c r="X303" s="236" t="str">
        <f t="shared" si="9"/>
        <v>X</v>
      </c>
      <c r="Y303" s="362" t="s">
        <v>2352</v>
      </c>
      <c r="Z303" s="21"/>
      <c r="AA303" s="21"/>
    </row>
    <row r="304" spans="1:27" ht="15" customHeight="1">
      <c r="A304" s="39" t="s">
        <v>109</v>
      </c>
      <c r="B304" s="62">
        <v>2023</v>
      </c>
      <c r="C304" s="39" t="s">
        <v>641</v>
      </c>
      <c r="D304" s="44" t="s">
        <v>149</v>
      </c>
      <c r="E304" s="68" t="s">
        <v>1336</v>
      </c>
      <c r="F304" s="39" t="s">
        <v>2326</v>
      </c>
      <c r="G304" s="39" t="s">
        <v>2333</v>
      </c>
      <c r="H304" s="57" t="s">
        <v>14</v>
      </c>
      <c r="I304" s="57" t="s">
        <v>477</v>
      </c>
      <c r="J304" s="43" t="s">
        <v>207</v>
      </c>
      <c r="K304" s="43" t="s">
        <v>2328</v>
      </c>
      <c r="L304" s="64" t="s">
        <v>185</v>
      </c>
      <c r="M304" s="57" t="s">
        <v>468</v>
      </c>
      <c r="N304" s="64" t="s">
        <v>859</v>
      </c>
      <c r="O304" s="64" t="s">
        <v>2145</v>
      </c>
      <c r="P304" s="39" t="s">
        <v>299</v>
      </c>
      <c r="Q304" s="57" t="s">
        <v>2330</v>
      </c>
      <c r="R304" s="57" t="s">
        <v>2331</v>
      </c>
      <c r="S304" s="57">
        <v>1</v>
      </c>
      <c r="T304" s="70" t="s">
        <v>405</v>
      </c>
      <c r="U304" s="638" t="s">
        <v>2338</v>
      </c>
      <c r="V304" s="205">
        <v>1</v>
      </c>
      <c r="W304" s="355">
        <f t="shared" si="10"/>
        <v>100</v>
      </c>
      <c r="X304" s="236" t="str">
        <f t="shared" si="9"/>
        <v/>
      </c>
      <c r="Y304" s="362"/>
      <c r="Z304" s="21"/>
      <c r="AA304" s="21"/>
    </row>
    <row r="305" spans="1:27" ht="15" customHeight="1">
      <c r="A305" s="39" t="s">
        <v>109</v>
      </c>
      <c r="B305" s="62">
        <v>2023</v>
      </c>
      <c r="C305" s="39" t="s">
        <v>641</v>
      </c>
      <c r="D305" s="44" t="s">
        <v>149</v>
      </c>
      <c r="E305" s="68" t="s">
        <v>1336</v>
      </c>
      <c r="F305" s="39" t="s">
        <v>2326</v>
      </c>
      <c r="G305" s="39" t="s">
        <v>2339</v>
      </c>
      <c r="H305" s="57" t="s">
        <v>14</v>
      </c>
      <c r="I305" s="57" t="s">
        <v>477</v>
      </c>
      <c r="J305" s="43" t="s">
        <v>207</v>
      </c>
      <c r="K305" s="43" t="s">
        <v>2328</v>
      </c>
      <c r="L305" s="64" t="s">
        <v>185</v>
      </c>
      <c r="M305" s="57" t="s">
        <v>322</v>
      </c>
      <c r="N305" s="64" t="s">
        <v>859</v>
      </c>
      <c r="O305" s="64" t="s">
        <v>2145</v>
      </c>
      <c r="P305" s="39" t="s">
        <v>299</v>
      </c>
      <c r="Q305" s="57" t="s">
        <v>2147</v>
      </c>
      <c r="R305" s="57" t="s">
        <v>2148</v>
      </c>
      <c r="S305" s="57">
        <v>4</v>
      </c>
      <c r="T305" s="70" t="s">
        <v>405</v>
      </c>
      <c r="U305" s="638" t="s">
        <v>2305</v>
      </c>
      <c r="V305" s="205">
        <v>4</v>
      </c>
      <c r="W305" s="355">
        <f t="shared" si="10"/>
        <v>100</v>
      </c>
      <c r="X305" s="236" t="str">
        <f t="shared" si="9"/>
        <v/>
      </c>
      <c r="Y305" s="362"/>
      <c r="Z305" s="21"/>
      <c r="AA305" s="21"/>
    </row>
    <row r="306" spans="1:27" ht="15" customHeight="1">
      <c r="A306" s="39" t="s">
        <v>109</v>
      </c>
      <c r="B306" s="62">
        <v>2023</v>
      </c>
      <c r="C306" s="39" t="s">
        <v>641</v>
      </c>
      <c r="D306" s="44" t="s">
        <v>149</v>
      </c>
      <c r="E306" s="68" t="s">
        <v>1336</v>
      </c>
      <c r="F306" s="39" t="s">
        <v>2326</v>
      </c>
      <c r="G306" s="39" t="s">
        <v>2340</v>
      </c>
      <c r="H306" s="57" t="s">
        <v>14</v>
      </c>
      <c r="I306" s="57" t="s">
        <v>477</v>
      </c>
      <c r="J306" s="43" t="s">
        <v>207</v>
      </c>
      <c r="K306" s="43" t="s">
        <v>2328</v>
      </c>
      <c r="L306" s="64" t="s">
        <v>185</v>
      </c>
      <c r="M306" s="57" t="s">
        <v>322</v>
      </c>
      <c r="N306" s="64" t="s">
        <v>859</v>
      </c>
      <c r="O306" s="64" t="s">
        <v>2145</v>
      </c>
      <c r="P306" s="39" t="s">
        <v>299</v>
      </c>
      <c r="Q306" s="57" t="s">
        <v>2147</v>
      </c>
      <c r="R306" s="57" t="s">
        <v>2148</v>
      </c>
      <c r="S306" s="57" t="s">
        <v>2341</v>
      </c>
      <c r="T306" s="70" t="s">
        <v>405</v>
      </c>
      <c r="U306" s="638" t="s">
        <v>2342</v>
      </c>
      <c r="V306" s="205">
        <v>2</v>
      </c>
      <c r="W306" s="355" t="e">
        <f t="shared" si="10"/>
        <v>#VALUE!</v>
      </c>
      <c r="X306" s="236" t="e">
        <f t="shared" si="9"/>
        <v>#VALUE!</v>
      </c>
      <c r="Y306" s="362" t="s">
        <v>2349</v>
      </c>
      <c r="Z306" s="21"/>
      <c r="AA306" s="21"/>
    </row>
    <row r="307" spans="1:27" ht="15" customHeight="1">
      <c r="A307" s="39" t="s">
        <v>109</v>
      </c>
      <c r="B307" s="62">
        <v>2023</v>
      </c>
      <c r="C307" s="39" t="s">
        <v>641</v>
      </c>
      <c r="D307" s="44" t="s">
        <v>149</v>
      </c>
      <c r="E307" s="68" t="s">
        <v>1336</v>
      </c>
      <c r="F307" s="39" t="s">
        <v>2326</v>
      </c>
      <c r="G307" s="39" t="s">
        <v>2340</v>
      </c>
      <c r="H307" s="57" t="s">
        <v>14</v>
      </c>
      <c r="I307" s="57" t="s">
        <v>477</v>
      </c>
      <c r="J307" s="43" t="s">
        <v>207</v>
      </c>
      <c r="K307" s="43" t="s">
        <v>2328</v>
      </c>
      <c r="L307" s="64" t="s">
        <v>185</v>
      </c>
      <c r="M307" s="57" t="s">
        <v>468</v>
      </c>
      <c r="N307" s="64" t="s">
        <v>859</v>
      </c>
      <c r="O307" s="64" t="s">
        <v>2145</v>
      </c>
      <c r="P307" s="39" t="s">
        <v>299</v>
      </c>
      <c r="Q307" s="57" t="s">
        <v>2330</v>
      </c>
      <c r="R307" s="57" t="s">
        <v>2331</v>
      </c>
      <c r="S307" s="57">
        <v>1</v>
      </c>
      <c r="T307" s="70" t="s">
        <v>405</v>
      </c>
      <c r="U307" s="638"/>
      <c r="V307" s="205">
        <v>1</v>
      </c>
      <c r="W307" s="355">
        <f t="shared" si="10"/>
        <v>100</v>
      </c>
      <c r="X307" s="236" t="str">
        <f t="shared" si="9"/>
        <v/>
      </c>
      <c r="Y307" s="362"/>
      <c r="Z307" s="21"/>
      <c r="AA307" s="21"/>
    </row>
    <row r="308" spans="1:27" ht="15" customHeight="1">
      <c r="A308" s="39" t="s">
        <v>109</v>
      </c>
      <c r="B308" s="62">
        <v>2023</v>
      </c>
      <c r="C308" s="39" t="s">
        <v>641</v>
      </c>
      <c r="D308" s="44" t="s">
        <v>149</v>
      </c>
      <c r="E308" s="68" t="s">
        <v>1336</v>
      </c>
      <c r="F308" s="39" t="s">
        <v>2326</v>
      </c>
      <c r="G308" s="39" t="s">
        <v>2344</v>
      </c>
      <c r="H308" s="57" t="s">
        <v>14</v>
      </c>
      <c r="I308" s="57" t="s">
        <v>477</v>
      </c>
      <c r="J308" s="43" t="s">
        <v>207</v>
      </c>
      <c r="K308" s="43" t="s">
        <v>2328</v>
      </c>
      <c r="L308" s="64" t="s">
        <v>185</v>
      </c>
      <c r="M308" s="57" t="s">
        <v>322</v>
      </c>
      <c r="N308" s="64" t="s">
        <v>859</v>
      </c>
      <c r="O308" s="64" t="s">
        <v>2145</v>
      </c>
      <c r="P308" s="39" t="s">
        <v>299</v>
      </c>
      <c r="Q308" s="57" t="s">
        <v>2147</v>
      </c>
      <c r="R308" s="57" t="s">
        <v>2148</v>
      </c>
      <c r="S308" s="57" t="s">
        <v>2341</v>
      </c>
      <c r="T308" s="70" t="s">
        <v>405</v>
      </c>
      <c r="U308" s="638" t="s">
        <v>2342</v>
      </c>
      <c r="V308" s="205">
        <v>2</v>
      </c>
      <c r="W308" s="355" t="e">
        <f t="shared" si="10"/>
        <v>#VALUE!</v>
      </c>
      <c r="X308" s="236" t="e">
        <f t="shared" si="9"/>
        <v>#VALUE!</v>
      </c>
      <c r="Y308" s="362" t="s">
        <v>2353</v>
      </c>
      <c r="Z308" s="21"/>
      <c r="AA308" s="21"/>
    </row>
    <row r="309" spans="1:27" ht="15" customHeight="1">
      <c r="A309" s="39" t="s">
        <v>109</v>
      </c>
      <c r="B309" s="62">
        <v>2023</v>
      </c>
      <c r="C309" s="39" t="s">
        <v>641</v>
      </c>
      <c r="D309" s="44" t="s">
        <v>149</v>
      </c>
      <c r="E309" s="68" t="s">
        <v>1336</v>
      </c>
      <c r="F309" s="39" t="s">
        <v>2326</v>
      </c>
      <c r="G309" s="39" t="s">
        <v>2344</v>
      </c>
      <c r="H309" s="57" t="s">
        <v>14</v>
      </c>
      <c r="I309" s="57" t="s">
        <v>477</v>
      </c>
      <c r="J309" s="43" t="s">
        <v>207</v>
      </c>
      <c r="K309" s="43" t="s">
        <v>2328</v>
      </c>
      <c r="L309" s="64" t="s">
        <v>185</v>
      </c>
      <c r="M309" s="57" t="s">
        <v>468</v>
      </c>
      <c r="N309" s="64" t="s">
        <v>859</v>
      </c>
      <c r="O309" s="64" t="s">
        <v>2145</v>
      </c>
      <c r="P309" s="39" t="s">
        <v>299</v>
      </c>
      <c r="Q309" s="43" t="s">
        <v>2330</v>
      </c>
      <c r="R309" s="57" t="s">
        <v>2331</v>
      </c>
      <c r="S309" s="57">
        <v>1</v>
      </c>
      <c r="T309" s="70" t="s">
        <v>405</v>
      </c>
      <c r="U309" s="638"/>
      <c r="V309" s="205">
        <v>0</v>
      </c>
      <c r="W309" s="355">
        <f t="shared" si="10"/>
        <v>0</v>
      </c>
      <c r="X309" s="236" t="str">
        <f t="shared" si="9"/>
        <v>X</v>
      </c>
      <c r="Y309" s="362" t="s">
        <v>2347</v>
      </c>
      <c r="Z309" s="21"/>
      <c r="AA309" s="21"/>
    </row>
    <row r="310" spans="1:27" ht="15" customHeight="1">
      <c r="A310" s="41" t="s">
        <v>109</v>
      </c>
      <c r="B310" s="62">
        <v>2023</v>
      </c>
      <c r="C310" s="39" t="s">
        <v>644</v>
      </c>
      <c r="D310" s="63" t="s">
        <v>2232</v>
      </c>
      <c r="E310" s="59" t="s">
        <v>1312</v>
      </c>
      <c r="F310" s="43" t="s">
        <v>2246</v>
      </c>
      <c r="G310" s="41" t="s">
        <v>2249</v>
      </c>
      <c r="H310" s="64" t="s">
        <v>14</v>
      </c>
      <c r="I310" s="43" t="s">
        <v>477</v>
      </c>
      <c r="J310" s="43" t="s">
        <v>201</v>
      </c>
      <c r="K310" s="43" t="s">
        <v>2250</v>
      </c>
      <c r="L310" s="64" t="s">
        <v>185</v>
      </c>
      <c r="M310" s="57" t="s">
        <v>462</v>
      </c>
      <c r="N310" s="64" t="s">
        <v>859</v>
      </c>
      <c r="O310" s="64" t="s">
        <v>2153</v>
      </c>
      <c r="P310" s="57" t="s">
        <v>314</v>
      </c>
      <c r="Q310" s="43" t="s">
        <v>2154</v>
      </c>
      <c r="R310" s="57" t="s">
        <v>2155</v>
      </c>
      <c r="S310" s="64">
        <v>100</v>
      </c>
      <c r="T310" s="64" t="s">
        <v>405</v>
      </c>
      <c r="U310" s="638"/>
      <c r="V310" s="205">
        <v>171</v>
      </c>
      <c r="W310" s="355">
        <f t="shared" si="10"/>
        <v>171</v>
      </c>
      <c r="X310" s="236" t="str">
        <f t="shared" si="9"/>
        <v>X</v>
      </c>
      <c r="Y310" s="204" t="s">
        <v>2254</v>
      </c>
      <c r="Z310" s="21"/>
      <c r="AA310" s="21"/>
    </row>
    <row r="311" spans="1:27" ht="15" customHeight="1">
      <c r="A311" s="41" t="s">
        <v>109</v>
      </c>
      <c r="B311" s="62">
        <v>2023</v>
      </c>
      <c r="C311" s="39" t="s">
        <v>644</v>
      </c>
      <c r="D311" s="63" t="s">
        <v>2232</v>
      </c>
      <c r="E311" s="59" t="s">
        <v>1312</v>
      </c>
      <c r="F311" s="43" t="s">
        <v>2246</v>
      </c>
      <c r="G311" s="41" t="s">
        <v>2249</v>
      </c>
      <c r="H311" s="64" t="s">
        <v>14</v>
      </c>
      <c r="I311" s="43" t="s">
        <v>477</v>
      </c>
      <c r="J311" s="43" t="s">
        <v>201</v>
      </c>
      <c r="K311" s="43" t="s">
        <v>2250</v>
      </c>
      <c r="L311" s="64" t="s">
        <v>185</v>
      </c>
      <c r="M311" s="57" t="s">
        <v>462</v>
      </c>
      <c r="N311" s="64" t="s">
        <v>859</v>
      </c>
      <c r="O311" s="64" t="s">
        <v>2153</v>
      </c>
      <c r="P311" s="57" t="s">
        <v>299</v>
      </c>
      <c r="Q311" s="43" t="s">
        <v>2154</v>
      </c>
      <c r="R311" s="57" t="s">
        <v>2155</v>
      </c>
      <c r="S311" s="64">
        <v>100</v>
      </c>
      <c r="T311" s="64" t="s">
        <v>405</v>
      </c>
      <c r="U311" s="638"/>
      <c r="V311" s="205">
        <v>171</v>
      </c>
      <c r="W311" s="355">
        <f t="shared" si="10"/>
        <v>171</v>
      </c>
      <c r="X311" s="236" t="str">
        <f t="shared" si="9"/>
        <v>X</v>
      </c>
      <c r="Y311" s="204" t="s">
        <v>2254</v>
      </c>
      <c r="Z311" s="21"/>
      <c r="AA311" s="21"/>
    </row>
    <row r="312" spans="1:27" ht="15" customHeight="1">
      <c r="A312" s="41" t="s">
        <v>109</v>
      </c>
      <c r="B312" s="62">
        <v>2023</v>
      </c>
      <c r="C312" s="39" t="s">
        <v>641</v>
      </c>
      <c r="D312" s="44" t="s">
        <v>149</v>
      </c>
      <c r="E312" s="65" t="s">
        <v>1336</v>
      </c>
      <c r="F312" s="41" t="s">
        <v>2273</v>
      </c>
      <c r="G312" s="41" t="s">
        <v>2274</v>
      </c>
      <c r="H312" s="64" t="s">
        <v>14</v>
      </c>
      <c r="I312" s="43" t="s">
        <v>477</v>
      </c>
      <c r="J312" s="43" t="s">
        <v>207</v>
      </c>
      <c r="K312" s="43" t="s">
        <v>2275</v>
      </c>
      <c r="L312" s="64" t="s">
        <v>185</v>
      </c>
      <c r="M312" s="57" t="s">
        <v>468</v>
      </c>
      <c r="N312" s="64" t="s">
        <v>859</v>
      </c>
      <c r="O312" s="64" t="s">
        <v>2145</v>
      </c>
      <c r="P312" s="61" t="s">
        <v>317</v>
      </c>
      <c r="Q312" s="43" t="s">
        <v>2276</v>
      </c>
      <c r="R312" s="57" t="s">
        <v>2169</v>
      </c>
      <c r="S312" s="64">
        <v>1</v>
      </c>
      <c r="T312" s="64" t="s">
        <v>405</v>
      </c>
      <c r="U312" s="638"/>
      <c r="V312" s="357">
        <v>0</v>
      </c>
      <c r="W312" s="355">
        <f t="shared" si="10"/>
        <v>0</v>
      </c>
      <c r="X312" s="236" t="str">
        <f t="shared" si="9"/>
        <v>X</v>
      </c>
      <c r="Y312" s="204" t="s">
        <v>2277</v>
      </c>
      <c r="Z312" s="21"/>
      <c r="AA312" s="21"/>
    </row>
    <row r="313" spans="1:27" ht="15" customHeight="1">
      <c r="A313" s="41" t="s">
        <v>109</v>
      </c>
      <c r="B313" s="62">
        <v>2023</v>
      </c>
      <c r="C313" s="39" t="s">
        <v>641</v>
      </c>
      <c r="D313" s="44" t="s">
        <v>149</v>
      </c>
      <c r="E313" s="65" t="s">
        <v>1336</v>
      </c>
      <c r="F313" s="41" t="s">
        <v>2273</v>
      </c>
      <c r="G313" s="41" t="s">
        <v>2278</v>
      </c>
      <c r="H313" s="64" t="s">
        <v>14</v>
      </c>
      <c r="I313" s="43" t="s">
        <v>477</v>
      </c>
      <c r="J313" s="43" t="s">
        <v>207</v>
      </c>
      <c r="K313" s="43" t="s">
        <v>2275</v>
      </c>
      <c r="L313" s="64" t="s">
        <v>185</v>
      </c>
      <c r="M313" s="57" t="s">
        <v>468</v>
      </c>
      <c r="N313" s="64" t="s">
        <v>859</v>
      </c>
      <c r="O313" s="64" t="s">
        <v>2145</v>
      </c>
      <c r="P313" s="61" t="s">
        <v>314</v>
      </c>
      <c r="Q313" s="57" t="s">
        <v>2279</v>
      </c>
      <c r="R313" s="57" t="s">
        <v>2280</v>
      </c>
      <c r="S313" s="64">
        <v>15</v>
      </c>
      <c r="T313" s="64" t="s">
        <v>405</v>
      </c>
      <c r="U313" s="638"/>
      <c r="V313" s="357">
        <v>15</v>
      </c>
      <c r="W313" s="355">
        <f t="shared" si="10"/>
        <v>100</v>
      </c>
      <c r="X313" s="236" t="str">
        <f t="shared" si="9"/>
        <v/>
      </c>
      <c r="Y313" s="204"/>
      <c r="Z313" s="21"/>
      <c r="AA313" s="21"/>
    </row>
    <row r="314" spans="1:27" ht="15" customHeight="1">
      <c r="A314" s="41" t="s">
        <v>109</v>
      </c>
      <c r="B314" s="62">
        <v>2023</v>
      </c>
      <c r="C314" s="39" t="s">
        <v>641</v>
      </c>
      <c r="D314" s="44" t="s">
        <v>149</v>
      </c>
      <c r="E314" s="65" t="s">
        <v>1336</v>
      </c>
      <c r="F314" s="41" t="s">
        <v>2273</v>
      </c>
      <c r="G314" s="41" t="s">
        <v>2281</v>
      </c>
      <c r="H314" s="64" t="s">
        <v>14</v>
      </c>
      <c r="I314" s="43" t="s">
        <v>477</v>
      </c>
      <c r="J314" s="43" t="s">
        <v>207</v>
      </c>
      <c r="K314" s="43" t="s">
        <v>2275</v>
      </c>
      <c r="L314" s="64" t="s">
        <v>185</v>
      </c>
      <c r="M314" s="57" t="s">
        <v>468</v>
      </c>
      <c r="N314" s="64" t="s">
        <v>859</v>
      </c>
      <c r="O314" s="64" t="s">
        <v>2145</v>
      </c>
      <c r="P314" s="61" t="s">
        <v>314</v>
      </c>
      <c r="Q314" s="57" t="s">
        <v>2279</v>
      </c>
      <c r="R314" s="57" t="s">
        <v>2280</v>
      </c>
      <c r="S314" s="64">
        <v>15</v>
      </c>
      <c r="T314" s="64" t="s">
        <v>405</v>
      </c>
      <c r="U314" s="638"/>
      <c r="V314" s="357">
        <v>15</v>
      </c>
      <c r="W314" s="355">
        <f t="shared" si="10"/>
        <v>100</v>
      </c>
      <c r="X314" s="236" t="str">
        <f t="shared" si="9"/>
        <v/>
      </c>
      <c r="Y314" s="204"/>
      <c r="Z314" s="21"/>
      <c r="AA314" s="21"/>
    </row>
    <row r="315" spans="1:27" ht="15" customHeight="1">
      <c r="A315" s="41" t="s">
        <v>109</v>
      </c>
      <c r="B315" s="62">
        <v>2023</v>
      </c>
      <c r="C315" s="39" t="s">
        <v>641</v>
      </c>
      <c r="D315" s="44" t="s">
        <v>149</v>
      </c>
      <c r="E315" s="65" t="s">
        <v>1336</v>
      </c>
      <c r="F315" s="41" t="s">
        <v>2273</v>
      </c>
      <c r="G315" s="41" t="s">
        <v>2282</v>
      </c>
      <c r="H315" s="64" t="s">
        <v>14</v>
      </c>
      <c r="I315" s="43" t="s">
        <v>477</v>
      </c>
      <c r="J315" s="43" t="s">
        <v>207</v>
      </c>
      <c r="K315" s="43" t="s">
        <v>2275</v>
      </c>
      <c r="L315" s="64" t="s">
        <v>185</v>
      </c>
      <c r="M315" s="57" t="s">
        <v>468</v>
      </c>
      <c r="N315" s="64" t="s">
        <v>859</v>
      </c>
      <c r="O315" s="64" t="s">
        <v>2145</v>
      </c>
      <c r="P315" s="61" t="s">
        <v>314</v>
      </c>
      <c r="Q315" s="43" t="s">
        <v>2279</v>
      </c>
      <c r="R315" s="57" t="s">
        <v>2280</v>
      </c>
      <c r="S315" s="64">
        <v>15</v>
      </c>
      <c r="T315" s="64" t="s">
        <v>405</v>
      </c>
      <c r="U315" s="638"/>
      <c r="V315" s="357">
        <v>0</v>
      </c>
      <c r="W315" s="355">
        <f t="shared" si="10"/>
        <v>0</v>
      </c>
      <c r="X315" s="236" t="str">
        <f t="shared" si="9"/>
        <v>X</v>
      </c>
      <c r="Y315" s="204" t="s">
        <v>2283</v>
      </c>
      <c r="Z315" s="21"/>
      <c r="AA315" s="21"/>
    </row>
    <row r="316" spans="1:27" ht="15" customHeight="1">
      <c r="A316" s="41" t="s">
        <v>109</v>
      </c>
      <c r="B316" s="62">
        <v>2023</v>
      </c>
      <c r="C316" s="39" t="s">
        <v>641</v>
      </c>
      <c r="D316" s="44" t="s">
        <v>149</v>
      </c>
      <c r="E316" s="65" t="s">
        <v>1336</v>
      </c>
      <c r="F316" s="41" t="s">
        <v>2273</v>
      </c>
      <c r="G316" s="41" t="s">
        <v>2284</v>
      </c>
      <c r="H316" s="64" t="s">
        <v>14</v>
      </c>
      <c r="I316" s="43" t="s">
        <v>477</v>
      </c>
      <c r="J316" s="43" t="s">
        <v>207</v>
      </c>
      <c r="K316" s="43" t="s">
        <v>2275</v>
      </c>
      <c r="L316" s="64" t="s">
        <v>185</v>
      </c>
      <c r="M316" s="57" t="s">
        <v>468</v>
      </c>
      <c r="N316" s="64" t="s">
        <v>859</v>
      </c>
      <c r="O316" s="64" t="s">
        <v>2145</v>
      </c>
      <c r="P316" s="61" t="s">
        <v>314</v>
      </c>
      <c r="Q316" s="57" t="s">
        <v>2279</v>
      </c>
      <c r="R316" s="57" t="s">
        <v>2280</v>
      </c>
      <c r="S316" s="64">
        <v>15</v>
      </c>
      <c r="T316" s="64" t="s">
        <v>405</v>
      </c>
      <c r="U316" s="638"/>
      <c r="V316" s="357">
        <v>15</v>
      </c>
      <c r="W316" s="355">
        <f t="shared" si="10"/>
        <v>100</v>
      </c>
      <c r="X316" s="236" t="str">
        <f t="shared" si="9"/>
        <v/>
      </c>
      <c r="Y316" s="204"/>
      <c r="Z316" s="21"/>
      <c r="AA316" s="21"/>
    </row>
    <row r="317" spans="1:27" ht="15" customHeight="1">
      <c r="A317" s="41" t="s">
        <v>109</v>
      </c>
      <c r="B317" s="62">
        <v>2023</v>
      </c>
      <c r="C317" s="39" t="s">
        <v>641</v>
      </c>
      <c r="D317" s="44" t="s">
        <v>149</v>
      </c>
      <c r="E317" s="65" t="s">
        <v>1336</v>
      </c>
      <c r="F317" s="41" t="s">
        <v>2273</v>
      </c>
      <c r="G317" s="41" t="s">
        <v>2285</v>
      </c>
      <c r="H317" s="64" t="s">
        <v>14</v>
      </c>
      <c r="I317" s="43" t="s">
        <v>477</v>
      </c>
      <c r="J317" s="43" t="s">
        <v>207</v>
      </c>
      <c r="K317" s="43" t="s">
        <v>2275</v>
      </c>
      <c r="L317" s="64" t="s">
        <v>185</v>
      </c>
      <c r="M317" s="57" t="s">
        <v>468</v>
      </c>
      <c r="N317" s="64" t="s">
        <v>859</v>
      </c>
      <c r="O317" s="64" t="s">
        <v>2145</v>
      </c>
      <c r="P317" s="61" t="s">
        <v>314</v>
      </c>
      <c r="Q317" s="57" t="s">
        <v>2279</v>
      </c>
      <c r="R317" s="57" t="s">
        <v>2280</v>
      </c>
      <c r="S317" s="64">
        <v>15</v>
      </c>
      <c r="T317" s="64" t="s">
        <v>405</v>
      </c>
      <c r="U317" s="638"/>
      <c r="V317" s="357">
        <v>15</v>
      </c>
      <c r="W317" s="355">
        <f t="shared" si="10"/>
        <v>100</v>
      </c>
      <c r="X317" s="236" t="str">
        <f t="shared" si="9"/>
        <v/>
      </c>
      <c r="Y317" s="204"/>
      <c r="Z317" s="21"/>
      <c r="AA317" s="21"/>
    </row>
    <row r="318" spans="1:27" ht="15" customHeight="1">
      <c r="A318" s="41" t="s">
        <v>109</v>
      </c>
      <c r="B318" s="62">
        <v>2023</v>
      </c>
      <c r="C318" s="39" t="s">
        <v>641</v>
      </c>
      <c r="D318" s="44" t="s">
        <v>149</v>
      </c>
      <c r="E318" s="65" t="s">
        <v>1336</v>
      </c>
      <c r="F318" s="41" t="s">
        <v>2273</v>
      </c>
      <c r="G318" s="41" t="s">
        <v>2158</v>
      </c>
      <c r="H318" s="64" t="s">
        <v>14</v>
      </c>
      <c r="I318" s="43" t="s">
        <v>477</v>
      </c>
      <c r="J318" s="43" t="s">
        <v>207</v>
      </c>
      <c r="K318" s="43" t="s">
        <v>2275</v>
      </c>
      <c r="L318" s="64" t="s">
        <v>185</v>
      </c>
      <c r="M318" s="57" t="s">
        <v>468</v>
      </c>
      <c r="N318" s="64" t="s">
        <v>859</v>
      </c>
      <c r="O318" s="64" t="s">
        <v>2145</v>
      </c>
      <c r="P318" s="61" t="s">
        <v>314</v>
      </c>
      <c r="Q318" s="43" t="s">
        <v>2279</v>
      </c>
      <c r="R318" s="57" t="s">
        <v>2280</v>
      </c>
      <c r="S318" s="64">
        <v>15</v>
      </c>
      <c r="T318" s="64" t="s">
        <v>405</v>
      </c>
      <c r="U318" s="638"/>
      <c r="V318" s="357">
        <v>0</v>
      </c>
      <c r="W318" s="355">
        <f t="shared" si="10"/>
        <v>0</v>
      </c>
      <c r="X318" s="236" t="str">
        <f t="shared" si="9"/>
        <v>X</v>
      </c>
      <c r="Y318" s="204" t="s">
        <v>2283</v>
      </c>
      <c r="Z318" s="21"/>
      <c r="AA318" s="21"/>
    </row>
    <row r="319" spans="1:27" ht="15" customHeight="1">
      <c r="A319" s="41" t="s">
        <v>109</v>
      </c>
      <c r="B319" s="62">
        <v>2023</v>
      </c>
      <c r="C319" s="39" t="s">
        <v>641</v>
      </c>
      <c r="D319" s="44" t="s">
        <v>149</v>
      </c>
      <c r="E319" s="65" t="s">
        <v>1337</v>
      </c>
      <c r="F319" s="41" t="s">
        <v>2187</v>
      </c>
      <c r="G319" s="41" t="s">
        <v>2182</v>
      </c>
      <c r="H319" s="64" t="s">
        <v>14</v>
      </c>
      <c r="I319" s="43" t="s">
        <v>477</v>
      </c>
      <c r="J319" s="43" t="s">
        <v>205</v>
      </c>
      <c r="K319" s="43" t="s">
        <v>2200</v>
      </c>
      <c r="L319" s="64" t="s">
        <v>185</v>
      </c>
      <c r="M319" s="57" t="s">
        <v>468</v>
      </c>
      <c r="N319" s="64" t="s">
        <v>859</v>
      </c>
      <c r="O319" s="64" t="s">
        <v>2153</v>
      </c>
      <c r="P319" s="57" t="s">
        <v>2354</v>
      </c>
      <c r="Q319" s="43" t="s">
        <v>2195</v>
      </c>
      <c r="R319" s="57" t="s">
        <v>2196</v>
      </c>
      <c r="S319" s="64">
        <v>300</v>
      </c>
      <c r="T319" s="64" t="s">
        <v>405</v>
      </c>
      <c r="U319" s="638"/>
      <c r="V319" s="357">
        <v>0</v>
      </c>
      <c r="W319" s="355">
        <f t="shared" si="10"/>
        <v>0</v>
      </c>
      <c r="X319" s="236" t="str">
        <f t="shared" si="9"/>
        <v>X</v>
      </c>
      <c r="Y319" s="358" t="s">
        <v>2198</v>
      </c>
      <c r="Z319" s="21"/>
      <c r="AA319" s="21"/>
    </row>
    <row r="320" spans="1:27" ht="15" customHeight="1">
      <c r="A320" s="41" t="s">
        <v>109</v>
      </c>
      <c r="B320" s="62">
        <v>2023</v>
      </c>
      <c r="C320" s="39" t="s">
        <v>641</v>
      </c>
      <c r="D320" s="44" t="s">
        <v>149</v>
      </c>
      <c r="E320" s="65" t="s">
        <v>1337</v>
      </c>
      <c r="F320" s="41" t="s">
        <v>2187</v>
      </c>
      <c r="G320" s="41" t="s">
        <v>2182</v>
      </c>
      <c r="H320" s="64" t="s">
        <v>14</v>
      </c>
      <c r="I320" s="43" t="s">
        <v>477</v>
      </c>
      <c r="J320" s="43" t="s">
        <v>205</v>
      </c>
      <c r="K320" s="43" t="s">
        <v>2200</v>
      </c>
      <c r="L320" s="64" t="s">
        <v>185</v>
      </c>
      <c r="M320" s="57" t="s">
        <v>468</v>
      </c>
      <c r="N320" s="64" t="s">
        <v>859</v>
      </c>
      <c r="O320" s="64" t="s">
        <v>2153</v>
      </c>
      <c r="P320" s="57" t="s">
        <v>299</v>
      </c>
      <c r="Q320" s="43" t="s">
        <v>2195</v>
      </c>
      <c r="R320" s="57" t="s">
        <v>2196</v>
      </c>
      <c r="S320" s="64">
        <v>300</v>
      </c>
      <c r="T320" s="64" t="s">
        <v>405</v>
      </c>
      <c r="U320" s="638"/>
      <c r="V320" s="357">
        <v>0</v>
      </c>
      <c r="W320" s="355">
        <f t="shared" si="10"/>
        <v>0</v>
      </c>
      <c r="X320" s="236" t="str">
        <f t="shared" si="9"/>
        <v>X</v>
      </c>
      <c r="Y320" s="358" t="s">
        <v>2198</v>
      </c>
      <c r="Z320" s="21"/>
      <c r="AA320" s="21"/>
    </row>
    <row r="321" spans="1:27" ht="15" customHeight="1">
      <c r="A321" s="41" t="s">
        <v>109</v>
      </c>
      <c r="B321" s="62">
        <v>2023</v>
      </c>
      <c r="C321" s="39" t="s">
        <v>641</v>
      </c>
      <c r="D321" s="44" t="s">
        <v>149</v>
      </c>
      <c r="E321" s="65" t="s">
        <v>1337</v>
      </c>
      <c r="F321" s="41" t="s">
        <v>2187</v>
      </c>
      <c r="G321" s="41" t="s">
        <v>2182</v>
      </c>
      <c r="H321" s="64" t="s">
        <v>14</v>
      </c>
      <c r="I321" s="43" t="s">
        <v>477</v>
      </c>
      <c r="J321" s="43" t="s">
        <v>205</v>
      </c>
      <c r="K321" s="43" t="s">
        <v>2200</v>
      </c>
      <c r="L321" s="64" t="s">
        <v>185</v>
      </c>
      <c r="M321" s="57" t="s">
        <v>468</v>
      </c>
      <c r="N321" s="64" t="s">
        <v>859</v>
      </c>
      <c r="O321" s="64" t="s">
        <v>2153</v>
      </c>
      <c r="P321" s="57" t="s">
        <v>297</v>
      </c>
      <c r="Q321" s="43" t="s">
        <v>2195</v>
      </c>
      <c r="R321" s="57" t="s">
        <v>2196</v>
      </c>
      <c r="S321" s="64">
        <v>300</v>
      </c>
      <c r="T321" s="64" t="s">
        <v>405</v>
      </c>
      <c r="U321" s="638"/>
      <c r="V321" s="357">
        <v>0</v>
      </c>
      <c r="W321" s="355">
        <f t="shared" si="10"/>
        <v>0</v>
      </c>
      <c r="X321" s="236" t="str">
        <f t="shared" si="9"/>
        <v>X</v>
      </c>
      <c r="Y321" s="358" t="s">
        <v>2198</v>
      </c>
      <c r="Z321" s="21"/>
      <c r="AA321" s="21"/>
    </row>
    <row r="322" spans="1:27" ht="15" customHeight="1">
      <c r="A322" s="41" t="s">
        <v>109</v>
      </c>
      <c r="B322" s="62">
        <v>2023</v>
      </c>
      <c r="C322" s="39" t="s">
        <v>641</v>
      </c>
      <c r="D322" s="44" t="s">
        <v>149</v>
      </c>
      <c r="E322" s="65" t="s">
        <v>1337</v>
      </c>
      <c r="F322" s="41" t="s">
        <v>2187</v>
      </c>
      <c r="G322" s="41" t="s">
        <v>2182</v>
      </c>
      <c r="H322" s="64" t="s">
        <v>14</v>
      </c>
      <c r="I322" s="43" t="s">
        <v>477</v>
      </c>
      <c r="J322" s="43" t="s">
        <v>205</v>
      </c>
      <c r="K322" s="43" t="s">
        <v>2200</v>
      </c>
      <c r="L322" s="64" t="s">
        <v>185</v>
      </c>
      <c r="M322" s="57" t="s">
        <v>468</v>
      </c>
      <c r="N322" s="64" t="s">
        <v>859</v>
      </c>
      <c r="O322" s="64" t="s">
        <v>2153</v>
      </c>
      <c r="P322" s="57" t="s">
        <v>317</v>
      </c>
      <c r="Q322" s="43" t="s">
        <v>2195</v>
      </c>
      <c r="R322" s="57" t="s">
        <v>2196</v>
      </c>
      <c r="S322" s="64">
        <v>300</v>
      </c>
      <c r="T322" s="64" t="s">
        <v>405</v>
      </c>
      <c r="U322" s="638"/>
      <c r="V322" s="357">
        <v>0</v>
      </c>
      <c r="W322" s="355">
        <f t="shared" si="10"/>
        <v>0</v>
      </c>
      <c r="X322" s="236" t="str">
        <f t="shared" si="9"/>
        <v>X</v>
      </c>
      <c r="Y322" s="358" t="s">
        <v>2198</v>
      </c>
      <c r="Z322" s="21"/>
      <c r="AA322" s="21"/>
    </row>
    <row r="323" spans="1:27" ht="15" customHeight="1">
      <c r="A323" s="41" t="s">
        <v>109</v>
      </c>
      <c r="B323" s="62">
        <v>2023</v>
      </c>
      <c r="C323" s="39" t="s">
        <v>641</v>
      </c>
      <c r="D323" s="44" t="s">
        <v>149</v>
      </c>
      <c r="E323" s="65" t="s">
        <v>1337</v>
      </c>
      <c r="F323" s="41" t="s">
        <v>2187</v>
      </c>
      <c r="G323" s="55" t="s">
        <v>2182</v>
      </c>
      <c r="H323" s="64" t="s">
        <v>14</v>
      </c>
      <c r="I323" s="43" t="s">
        <v>477</v>
      </c>
      <c r="J323" s="43" t="s">
        <v>207</v>
      </c>
      <c r="K323" s="43" t="s">
        <v>2199</v>
      </c>
      <c r="L323" s="64" t="s">
        <v>185</v>
      </c>
      <c r="M323" s="57" t="s">
        <v>468</v>
      </c>
      <c r="N323" s="64" t="s">
        <v>859</v>
      </c>
      <c r="O323" s="64" t="s">
        <v>2145</v>
      </c>
      <c r="P323" s="57" t="s">
        <v>314</v>
      </c>
      <c r="Q323" s="57" t="s">
        <v>2191</v>
      </c>
      <c r="R323" s="57" t="s">
        <v>2192</v>
      </c>
      <c r="S323" s="64">
        <v>1</v>
      </c>
      <c r="T323" s="64" t="s">
        <v>405</v>
      </c>
      <c r="U323" s="638" t="s">
        <v>2193</v>
      </c>
      <c r="V323" s="357">
        <v>1</v>
      </c>
      <c r="W323" s="355">
        <f t="shared" si="10"/>
        <v>100</v>
      </c>
      <c r="X323" s="236" t="str">
        <f t="shared" si="9"/>
        <v/>
      </c>
      <c r="Y323" s="358"/>
      <c r="Z323" s="21"/>
      <c r="AA323" s="21"/>
    </row>
    <row r="324" spans="1:27" ht="15" customHeight="1">
      <c r="A324" s="41" t="s">
        <v>109</v>
      </c>
      <c r="B324" s="62">
        <v>2023</v>
      </c>
      <c r="C324" s="39" t="s">
        <v>641</v>
      </c>
      <c r="D324" s="44" t="s">
        <v>149</v>
      </c>
      <c r="E324" s="65" t="s">
        <v>1337</v>
      </c>
      <c r="F324" s="41" t="s">
        <v>2187</v>
      </c>
      <c r="G324" s="55" t="s">
        <v>2182</v>
      </c>
      <c r="H324" s="64" t="s">
        <v>14</v>
      </c>
      <c r="I324" s="43" t="s">
        <v>477</v>
      </c>
      <c r="J324" s="43" t="s">
        <v>207</v>
      </c>
      <c r="K324" s="43" t="s">
        <v>2199</v>
      </c>
      <c r="L324" s="64" t="s">
        <v>185</v>
      </c>
      <c r="M324" s="57" t="s">
        <v>468</v>
      </c>
      <c r="N324" s="64" t="s">
        <v>859</v>
      </c>
      <c r="O324" s="64" t="s">
        <v>2145</v>
      </c>
      <c r="P324" s="57" t="s">
        <v>2355</v>
      </c>
      <c r="Q324" s="57" t="s">
        <v>2191</v>
      </c>
      <c r="R324" s="57" t="s">
        <v>2192</v>
      </c>
      <c r="S324" s="64">
        <v>1</v>
      </c>
      <c r="T324" s="64" t="s">
        <v>405</v>
      </c>
      <c r="U324" s="638" t="s">
        <v>2193</v>
      </c>
      <c r="V324" s="357">
        <v>1</v>
      </c>
      <c r="W324" s="355">
        <f t="shared" si="10"/>
        <v>100</v>
      </c>
      <c r="X324" s="236" t="str">
        <f t="shared" ref="X324:X332" si="11">IF(OR(W324&lt;90,W324&gt;150),"X","")</f>
        <v/>
      </c>
      <c r="Y324" s="204"/>
      <c r="Z324" s="21"/>
      <c r="AA324" s="21"/>
    </row>
    <row r="325" spans="1:27" ht="15" customHeight="1">
      <c r="A325" s="41" t="s">
        <v>109</v>
      </c>
      <c r="B325" s="62">
        <v>2023</v>
      </c>
      <c r="C325" s="39" t="s">
        <v>641</v>
      </c>
      <c r="D325" s="44" t="s">
        <v>149</v>
      </c>
      <c r="E325" s="65" t="s">
        <v>1337</v>
      </c>
      <c r="F325" s="41" t="s">
        <v>2187</v>
      </c>
      <c r="G325" s="55" t="s">
        <v>2182</v>
      </c>
      <c r="H325" s="64" t="s">
        <v>14</v>
      </c>
      <c r="I325" s="43" t="s">
        <v>477</v>
      </c>
      <c r="J325" s="43" t="s">
        <v>207</v>
      </c>
      <c r="K325" s="43" t="s">
        <v>2199</v>
      </c>
      <c r="L325" s="64" t="s">
        <v>185</v>
      </c>
      <c r="M325" s="57" t="s">
        <v>297</v>
      </c>
      <c r="N325" s="64" t="s">
        <v>859</v>
      </c>
      <c r="O325" s="64" t="s">
        <v>2145</v>
      </c>
      <c r="P325" s="57" t="s">
        <v>2355</v>
      </c>
      <c r="Q325" s="57" t="s">
        <v>2191</v>
      </c>
      <c r="R325" s="57" t="s">
        <v>2192</v>
      </c>
      <c r="S325" s="64">
        <v>1</v>
      </c>
      <c r="T325" s="64" t="s">
        <v>405</v>
      </c>
      <c r="U325" s="638" t="s">
        <v>2193</v>
      </c>
      <c r="V325" s="357">
        <v>1</v>
      </c>
      <c r="W325" s="355">
        <f t="shared" si="10"/>
        <v>100</v>
      </c>
      <c r="X325" s="236" t="str">
        <f t="shared" si="11"/>
        <v/>
      </c>
      <c r="Y325" s="204"/>
      <c r="Z325" s="21"/>
      <c r="AA325" s="21"/>
    </row>
    <row r="326" spans="1:27" ht="15" customHeight="1">
      <c r="A326" s="41" t="s">
        <v>109</v>
      </c>
      <c r="B326" s="62">
        <v>2023</v>
      </c>
      <c r="C326" s="39" t="s">
        <v>641</v>
      </c>
      <c r="D326" s="44" t="s">
        <v>149</v>
      </c>
      <c r="E326" s="65" t="s">
        <v>1337</v>
      </c>
      <c r="F326" s="41" t="s">
        <v>2187</v>
      </c>
      <c r="G326" s="55" t="s">
        <v>2182</v>
      </c>
      <c r="H326" s="64" t="s">
        <v>14</v>
      </c>
      <c r="I326" s="43" t="s">
        <v>477</v>
      </c>
      <c r="J326" s="43" t="s">
        <v>207</v>
      </c>
      <c r="K326" s="43" t="s">
        <v>2199</v>
      </c>
      <c r="L326" s="64" t="s">
        <v>185</v>
      </c>
      <c r="M326" s="57" t="s">
        <v>317</v>
      </c>
      <c r="N326" s="64" t="s">
        <v>859</v>
      </c>
      <c r="O326" s="64" t="s">
        <v>2145</v>
      </c>
      <c r="P326" s="57" t="s">
        <v>2355</v>
      </c>
      <c r="Q326" s="57" t="s">
        <v>2191</v>
      </c>
      <c r="R326" s="57" t="s">
        <v>2192</v>
      </c>
      <c r="S326" s="64">
        <v>1</v>
      </c>
      <c r="T326" s="64" t="s">
        <v>405</v>
      </c>
      <c r="U326" s="638" t="s">
        <v>2193</v>
      </c>
      <c r="V326" s="357">
        <v>1</v>
      </c>
      <c r="W326" s="355">
        <f t="shared" si="10"/>
        <v>100</v>
      </c>
      <c r="X326" s="236" t="str">
        <f t="shared" si="11"/>
        <v/>
      </c>
      <c r="Y326" s="204"/>
      <c r="Z326" s="21"/>
      <c r="AA326" s="21"/>
    </row>
    <row r="327" spans="1:27" ht="15" customHeight="1">
      <c r="A327" s="207" t="s">
        <v>109</v>
      </c>
      <c r="B327" s="208">
        <v>2023</v>
      </c>
      <c r="C327" s="209" t="s">
        <v>641</v>
      </c>
      <c r="D327" s="210" t="s">
        <v>149</v>
      </c>
      <c r="E327" s="211" t="s">
        <v>1312</v>
      </c>
      <c r="F327" s="207" t="s">
        <v>2286</v>
      </c>
      <c r="G327" s="207" t="s">
        <v>2291</v>
      </c>
      <c r="H327" s="212" t="s">
        <v>14</v>
      </c>
      <c r="I327" s="212" t="s">
        <v>477</v>
      </c>
      <c r="J327" s="213" t="s">
        <v>201</v>
      </c>
      <c r="K327" s="213" t="s">
        <v>2293</v>
      </c>
      <c r="L327" s="214" t="s">
        <v>185</v>
      </c>
      <c r="M327" s="209" t="s">
        <v>460</v>
      </c>
      <c r="N327" s="214" t="s">
        <v>859</v>
      </c>
      <c r="O327" s="214" t="s">
        <v>2153</v>
      </c>
      <c r="P327" s="212" t="s">
        <v>312</v>
      </c>
      <c r="Q327" s="212" t="s">
        <v>2251</v>
      </c>
      <c r="R327" s="212" t="s">
        <v>2356</v>
      </c>
      <c r="S327" s="212">
        <v>30</v>
      </c>
      <c r="T327" s="214" t="s">
        <v>405</v>
      </c>
      <c r="U327" s="215" t="s">
        <v>2357</v>
      </c>
      <c r="V327" s="357">
        <v>30</v>
      </c>
      <c r="W327" s="355">
        <f t="shared" si="10"/>
        <v>100</v>
      </c>
      <c r="X327" s="236" t="str">
        <f t="shared" si="11"/>
        <v/>
      </c>
      <c r="Y327" s="110" t="s">
        <v>2358</v>
      </c>
    </row>
    <row r="328" spans="1:27" ht="15" customHeight="1">
      <c r="A328" s="207" t="s">
        <v>109</v>
      </c>
      <c r="B328" s="208">
        <v>2023</v>
      </c>
      <c r="C328" s="209" t="s">
        <v>641</v>
      </c>
      <c r="D328" s="210" t="s">
        <v>149</v>
      </c>
      <c r="E328" s="211" t="s">
        <v>1312</v>
      </c>
      <c r="F328" s="207" t="s">
        <v>2286</v>
      </c>
      <c r="G328" s="207" t="s">
        <v>2300</v>
      </c>
      <c r="H328" s="212" t="s">
        <v>14</v>
      </c>
      <c r="I328" s="212" t="s">
        <v>477</v>
      </c>
      <c r="J328" s="213" t="s">
        <v>201</v>
      </c>
      <c r="K328" s="213" t="s">
        <v>2293</v>
      </c>
      <c r="L328" s="214" t="s">
        <v>185</v>
      </c>
      <c r="M328" s="209" t="s">
        <v>460</v>
      </c>
      <c r="N328" s="214" t="s">
        <v>859</v>
      </c>
      <c r="O328" s="214" t="s">
        <v>2153</v>
      </c>
      <c r="P328" s="212" t="s">
        <v>312</v>
      </c>
      <c r="Q328" s="212" t="s">
        <v>2251</v>
      </c>
      <c r="R328" s="212" t="s">
        <v>2356</v>
      </c>
      <c r="S328" s="212">
        <v>30</v>
      </c>
      <c r="T328" s="214" t="s">
        <v>405</v>
      </c>
      <c r="U328" s="215" t="s">
        <v>2357</v>
      </c>
      <c r="V328" s="357">
        <v>30</v>
      </c>
      <c r="W328" s="355">
        <f t="shared" si="10"/>
        <v>100</v>
      </c>
      <c r="X328" s="236" t="str">
        <f t="shared" si="11"/>
        <v/>
      </c>
      <c r="Y328" s="110" t="s">
        <v>2358</v>
      </c>
    </row>
    <row r="329" spans="1:27" ht="15" customHeight="1">
      <c r="A329" s="207" t="s">
        <v>109</v>
      </c>
      <c r="B329" s="208">
        <v>2023</v>
      </c>
      <c r="C329" s="209" t="s">
        <v>641</v>
      </c>
      <c r="D329" s="210" t="s">
        <v>149</v>
      </c>
      <c r="E329" s="211" t="s">
        <v>1312</v>
      </c>
      <c r="F329" s="207" t="s">
        <v>2286</v>
      </c>
      <c r="G329" s="207" t="s">
        <v>2301</v>
      </c>
      <c r="H329" s="212" t="s">
        <v>14</v>
      </c>
      <c r="I329" s="212" t="s">
        <v>477</v>
      </c>
      <c r="J329" s="213" t="s">
        <v>201</v>
      </c>
      <c r="K329" s="213" t="s">
        <v>2293</v>
      </c>
      <c r="L329" s="214" t="s">
        <v>185</v>
      </c>
      <c r="M329" s="209" t="s">
        <v>460</v>
      </c>
      <c r="N329" s="214" t="s">
        <v>859</v>
      </c>
      <c r="O329" s="214" t="s">
        <v>2153</v>
      </c>
      <c r="P329" s="212" t="s">
        <v>312</v>
      </c>
      <c r="Q329" s="212" t="s">
        <v>2251</v>
      </c>
      <c r="R329" s="212" t="s">
        <v>2356</v>
      </c>
      <c r="S329" s="212">
        <v>30</v>
      </c>
      <c r="T329" s="214" t="s">
        <v>405</v>
      </c>
      <c r="U329" s="215" t="s">
        <v>2357</v>
      </c>
      <c r="V329" s="357">
        <v>30</v>
      </c>
      <c r="W329" s="355">
        <f t="shared" si="10"/>
        <v>100</v>
      </c>
      <c r="X329" s="236" t="str">
        <f t="shared" si="11"/>
        <v/>
      </c>
      <c r="Y329" s="110" t="s">
        <v>2358</v>
      </c>
    </row>
    <row r="330" spans="1:27" ht="15" customHeight="1">
      <c r="A330" s="207" t="s">
        <v>109</v>
      </c>
      <c r="B330" s="208">
        <v>2023</v>
      </c>
      <c r="C330" s="209" t="s">
        <v>641</v>
      </c>
      <c r="D330" s="210" t="s">
        <v>149</v>
      </c>
      <c r="E330" s="211" t="s">
        <v>1312</v>
      </c>
      <c r="F330" s="207" t="s">
        <v>2286</v>
      </c>
      <c r="G330" s="207" t="s">
        <v>2359</v>
      </c>
      <c r="H330" s="212" t="s">
        <v>14</v>
      </c>
      <c r="I330" s="212" t="s">
        <v>477</v>
      </c>
      <c r="J330" s="213" t="s">
        <v>201</v>
      </c>
      <c r="K330" s="213" t="s">
        <v>2293</v>
      </c>
      <c r="L330" s="214" t="s">
        <v>185</v>
      </c>
      <c r="M330" s="209" t="s">
        <v>460</v>
      </c>
      <c r="N330" s="214" t="s">
        <v>859</v>
      </c>
      <c r="O330" s="214" t="s">
        <v>2153</v>
      </c>
      <c r="P330" s="212" t="s">
        <v>312</v>
      </c>
      <c r="Q330" s="212" t="s">
        <v>2251</v>
      </c>
      <c r="R330" s="212" t="s">
        <v>2356</v>
      </c>
      <c r="S330" s="212">
        <v>30</v>
      </c>
      <c r="T330" s="214" t="s">
        <v>405</v>
      </c>
      <c r="U330" s="215" t="s">
        <v>2357</v>
      </c>
      <c r="V330" s="357">
        <v>30</v>
      </c>
      <c r="W330" s="355">
        <f t="shared" si="10"/>
        <v>100</v>
      </c>
      <c r="X330" s="236" t="str">
        <f t="shared" si="11"/>
        <v/>
      </c>
      <c r="Y330" s="110" t="s">
        <v>2358</v>
      </c>
    </row>
    <row r="331" spans="1:27" ht="15" customHeight="1">
      <c r="A331" s="207" t="s">
        <v>109</v>
      </c>
      <c r="B331" s="208">
        <v>2023</v>
      </c>
      <c r="C331" s="209" t="s">
        <v>641</v>
      </c>
      <c r="D331" s="210" t="s">
        <v>149</v>
      </c>
      <c r="E331" s="211" t="s">
        <v>1312</v>
      </c>
      <c r="F331" s="207" t="s">
        <v>2286</v>
      </c>
      <c r="G331" s="207" t="s">
        <v>2300</v>
      </c>
      <c r="H331" s="212" t="s">
        <v>14</v>
      </c>
      <c r="I331" s="212" t="s">
        <v>477</v>
      </c>
      <c r="J331" s="213" t="s">
        <v>207</v>
      </c>
      <c r="K331" s="213" t="s">
        <v>2288</v>
      </c>
      <c r="L331" s="214" t="s">
        <v>185</v>
      </c>
      <c r="M331" s="209" t="s">
        <v>460</v>
      </c>
      <c r="N331" s="214" t="s">
        <v>859</v>
      </c>
      <c r="O331" s="214" t="s">
        <v>2145</v>
      </c>
      <c r="P331" s="212" t="s">
        <v>312</v>
      </c>
      <c r="Q331" s="212" t="s">
        <v>2251</v>
      </c>
      <c r="R331" s="212" t="s">
        <v>2148</v>
      </c>
      <c r="S331" s="212">
        <v>2</v>
      </c>
      <c r="T331" s="214" t="s">
        <v>405</v>
      </c>
      <c r="U331" s="215" t="s">
        <v>2360</v>
      </c>
      <c r="V331" s="357">
        <v>2</v>
      </c>
      <c r="W331" s="355">
        <f t="shared" si="10"/>
        <v>100</v>
      </c>
      <c r="X331" s="236" t="str">
        <f t="shared" si="11"/>
        <v/>
      </c>
      <c r="Y331" s="110" t="s">
        <v>2361</v>
      </c>
    </row>
    <row r="332" spans="1:27" ht="15" customHeight="1">
      <c r="A332" s="207" t="s">
        <v>109</v>
      </c>
      <c r="B332" s="208">
        <v>2023</v>
      </c>
      <c r="C332" s="209" t="s">
        <v>641</v>
      </c>
      <c r="D332" s="210" t="s">
        <v>149</v>
      </c>
      <c r="E332" s="211" t="s">
        <v>1312</v>
      </c>
      <c r="F332" s="207" t="s">
        <v>2286</v>
      </c>
      <c r="G332" s="207" t="s">
        <v>2291</v>
      </c>
      <c r="H332" s="212" t="s">
        <v>14</v>
      </c>
      <c r="I332" s="212" t="s">
        <v>477</v>
      </c>
      <c r="J332" s="213" t="s">
        <v>207</v>
      </c>
      <c r="K332" s="213" t="s">
        <v>2288</v>
      </c>
      <c r="L332" s="214" t="s">
        <v>185</v>
      </c>
      <c r="M332" s="209" t="s">
        <v>460</v>
      </c>
      <c r="N332" s="214" t="s">
        <v>859</v>
      </c>
      <c r="O332" s="214" t="s">
        <v>2145</v>
      </c>
      <c r="P332" s="212" t="s">
        <v>312</v>
      </c>
      <c r="Q332" s="212" t="s">
        <v>2251</v>
      </c>
      <c r="R332" s="212" t="s">
        <v>2148</v>
      </c>
      <c r="S332" s="212">
        <v>2</v>
      </c>
      <c r="T332" s="214" t="s">
        <v>405</v>
      </c>
      <c r="U332" s="215" t="s">
        <v>2360</v>
      </c>
      <c r="V332" s="357">
        <v>2</v>
      </c>
      <c r="W332" s="355">
        <f t="shared" si="10"/>
        <v>100</v>
      </c>
      <c r="X332" s="236" t="str">
        <f t="shared" si="11"/>
        <v/>
      </c>
      <c r="Y332" s="110" t="s">
        <v>2361</v>
      </c>
    </row>
  </sheetData>
  <pageMargins left="0.7" right="0.7" top="0.75" bottom="0.75" header="0" footer="0"/>
  <pageSetup scale="7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749"/>
  <sheetViews>
    <sheetView zoomScale="70" zoomScaleNormal="70" workbookViewId="0">
      <selection activeCell="E13" sqref="E13"/>
    </sheetView>
  </sheetViews>
  <sheetFormatPr defaultColWidth="12.5703125" defaultRowHeight="15" customHeight="1"/>
  <cols>
    <col min="1" max="1" width="5.5703125" style="23" customWidth="1"/>
    <col min="2" max="2" width="7.42578125" style="23" customWidth="1"/>
    <col min="3" max="3" width="28" style="23" customWidth="1"/>
    <col min="4" max="4" width="7.85546875" style="23" customWidth="1"/>
    <col min="5" max="5" width="40.28515625" style="23" customWidth="1"/>
    <col min="6" max="6" width="27.42578125" style="23" customWidth="1"/>
    <col min="7" max="7" width="7.42578125" style="23" customWidth="1"/>
    <col min="8" max="8" width="9.140625" style="23" customWidth="1"/>
    <col min="9" max="9" width="11.7109375" style="23" customWidth="1"/>
    <col min="10" max="10" width="6.5703125" style="23" customWidth="1"/>
    <col min="11" max="16" width="9.140625" style="23" customWidth="1"/>
    <col min="17" max="17" width="12.140625" style="23" customWidth="1"/>
    <col min="18" max="18" width="9.140625" style="23" customWidth="1"/>
    <col min="19" max="19" width="14.7109375" style="23" customWidth="1"/>
    <col min="20" max="23" width="14.42578125" style="23" customWidth="1"/>
    <col min="24" max="24" width="31.42578125" style="154" customWidth="1"/>
    <col min="25" max="26" width="14.42578125" style="23" customWidth="1"/>
    <col min="27" max="16384" width="12.5703125" style="23"/>
  </cols>
  <sheetData>
    <row r="1" spans="1:26" ht="15" customHeight="1">
      <c r="A1" s="20" t="s">
        <v>2362</v>
      </c>
      <c r="B1" s="20"/>
      <c r="C1" s="35"/>
      <c r="D1" s="21"/>
      <c r="E1" s="37"/>
      <c r="F1" s="21"/>
      <c r="G1" s="21"/>
      <c r="H1" s="21"/>
      <c r="I1" s="21"/>
      <c r="J1" s="21"/>
      <c r="K1" s="21"/>
      <c r="L1" s="21"/>
      <c r="M1" s="21"/>
      <c r="N1" s="21"/>
      <c r="O1" s="21"/>
      <c r="P1" s="21"/>
      <c r="Q1" s="21"/>
      <c r="R1" s="21"/>
      <c r="S1" s="21"/>
      <c r="T1" s="21"/>
      <c r="U1" s="21"/>
      <c r="V1" s="21"/>
      <c r="W1" s="21"/>
      <c r="X1" s="37"/>
      <c r="Y1" s="21"/>
      <c r="Z1" s="21"/>
    </row>
    <row r="2" spans="1:26" ht="144.75" customHeight="1">
      <c r="A2" s="24" t="s">
        <v>92</v>
      </c>
      <c r="B2" s="24" t="s">
        <v>813</v>
      </c>
      <c r="C2" s="24" t="s">
        <v>842</v>
      </c>
      <c r="D2" s="24" t="s">
        <v>147</v>
      </c>
      <c r="E2" s="38" t="s">
        <v>1293</v>
      </c>
      <c r="F2" s="54" t="s">
        <v>2363</v>
      </c>
      <c r="G2" s="24" t="s">
        <v>2124</v>
      </c>
      <c r="H2" s="24" t="s">
        <v>436</v>
      </c>
      <c r="I2" s="24" t="s">
        <v>2125</v>
      </c>
      <c r="J2" s="24" t="s">
        <v>2364</v>
      </c>
      <c r="K2" s="24" t="s">
        <v>2365</v>
      </c>
      <c r="L2" s="24" t="s">
        <v>2366</v>
      </c>
      <c r="M2" s="24" t="s">
        <v>2367</v>
      </c>
      <c r="N2" s="24" t="s">
        <v>2368</v>
      </c>
      <c r="O2" s="38" t="s">
        <v>471</v>
      </c>
      <c r="P2" s="38" t="s">
        <v>187</v>
      </c>
      <c r="Q2" s="38" t="s">
        <v>1854</v>
      </c>
      <c r="R2" s="24" t="s">
        <v>400</v>
      </c>
      <c r="S2" s="24" t="s">
        <v>847</v>
      </c>
      <c r="T2" s="257" t="s">
        <v>2369</v>
      </c>
      <c r="U2" s="257" t="s">
        <v>2370</v>
      </c>
      <c r="V2" s="257" t="s">
        <v>2371</v>
      </c>
      <c r="W2" s="257" t="s">
        <v>2372</v>
      </c>
      <c r="X2" s="364" t="s">
        <v>1305</v>
      </c>
      <c r="Y2" s="31"/>
      <c r="Z2" s="21"/>
    </row>
    <row r="3" spans="1:26" s="250" customFormat="1" ht="12.75">
      <c r="A3" s="170" t="s">
        <v>850</v>
      </c>
      <c r="B3" s="170" t="s">
        <v>2373</v>
      </c>
      <c r="C3" s="170" t="s">
        <v>851</v>
      </c>
      <c r="D3" s="170" t="s">
        <v>852</v>
      </c>
      <c r="E3" s="170" t="s">
        <v>2373</v>
      </c>
      <c r="F3" s="170" t="s">
        <v>2373</v>
      </c>
      <c r="G3" s="170" t="s">
        <v>2373</v>
      </c>
      <c r="H3" s="170" t="s">
        <v>2374</v>
      </c>
      <c r="I3" s="170" t="s">
        <v>2373</v>
      </c>
      <c r="J3" s="170" t="s">
        <v>2373</v>
      </c>
      <c r="K3" s="170" t="s">
        <v>2373</v>
      </c>
      <c r="L3" s="170" t="s">
        <v>2373</v>
      </c>
      <c r="M3" s="170" t="s">
        <v>2373</v>
      </c>
      <c r="N3" s="170" t="s">
        <v>2373</v>
      </c>
      <c r="O3" s="170" t="s">
        <v>1865</v>
      </c>
      <c r="P3" s="170" t="s">
        <v>1866</v>
      </c>
      <c r="Q3" s="170" t="s">
        <v>2373</v>
      </c>
      <c r="R3" s="170" t="s">
        <v>2138</v>
      </c>
      <c r="S3" s="170" t="s">
        <v>2373</v>
      </c>
      <c r="T3" s="171" t="s">
        <v>2375</v>
      </c>
      <c r="U3" s="171" t="s">
        <v>2375</v>
      </c>
      <c r="V3" s="171" t="s">
        <v>2375</v>
      </c>
      <c r="W3" s="171" t="s">
        <v>2375</v>
      </c>
      <c r="X3" s="365" t="s">
        <v>2375</v>
      </c>
    </row>
    <row r="4" spans="1:26" ht="12.75">
      <c r="A4" s="57" t="s">
        <v>109</v>
      </c>
      <c r="B4" s="57">
        <v>2023</v>
      </c>
      <c r="C4" s="58" t="s">
        <v>639</v>
      </c>
      <c r="D4" s="45" t="s">
        <v>149</v>
      </c>
      <c r="E4" s="59" t="s">
        <v>1336</v>
      </c>
      <c r="F4" s="58" t="s">
        <v>2376</v>
      </c>
      <c r="G4" s="60" t="s">
        <v>859</v>
      </c>
      <c r="H4" s="57" t="s">
        <v>185</v>
      </c>
      <c r="I4" s="43" t="s">
        <v>2377</v>
      </c>
      <c r="J4" s="43" t="s">
        <v>185</v>
      </c>
      <c r="K4" s="43" t="s">
        <v>185</v>
      </c>
      <c r="L4" s="43" t="s">
        <v>185</v>
      </c>
      <c r="M4" s="43" t="s">
        <v>185</v>
      </c>
      <c r="N4" s="43" t="s">
        <v>185</v>
      </c>
      <c r="O4" s="43" t="s">
        <v>185</v>
      </c>
      <c r="P4" s="43" t="s">
        <v>185</v>
      </c>
      <c r="Q4" s="43" t="s">
        <v>185</v>
      </c>
      <c r="R4" s="43" t="s">
        <v>185</v>
      </c>
      <c r="S4" s="43"/>
      <c r="T4" s="225" t="s">
        <v>859</v>
      </c>
      <c r="U4" s="225" t="s">
        <v>859</v>
      </c>
      <c r="V4" s="225" t="s">
        <v>859</v>
      </c>
      <c r="W4" s="225" t="s">
        <v>859</v>
      </c>
      <c r="X4" s="227" t="s">
        <v>2377</v>
      </c>
      <c r="Y4" s="21"/>
      <c r="Z4" s="21"/>
    </row>
    <row r="5" spans="1:26" ht="15.75" customHeight="1">
      <c r="A5" s="57" t="s">
        <v>109</v>
      </c>
      <c r="B5" s="57">
        <v>2023</v>
      </c>
      <c r="C5" s="58" t="s">
        <v>639</v>
      </c>
      <c r="D5" s="45" t="s">
        <v>149</v>
      </c>
      <c r="E5" s="59" t="s">
        <v>1337</v>
      </c>
      <c r="F5" s="58" t="s">
        <v>2376</v>
      </c>
      <c r="G5" s="60" t="s">
        <v>859</v>
      </c>
      <c r="H5" s="57" t="s">
        <v>185</v>
      </c>
      <c r="I5" s="43" t="s">
        <v>2377</v>
      </c>
      <c r="J5" s="43" t="s">
        <v>185</v>
      </c>
      <c r="K5" s="43" t="s">
        <v>185</v>
      </c>
      <c r="L5" s="43" t="s">
        <v>185</v>
      </c>
      <c r="M5" s="43" t="s">
        <v>185</v>
      </c>
      <c r="N5" s="43" t="s">
        <v>185</v>
      </c>
      <c r="O5" s="43" t="s">
        <v>185</v>
      </c>
      <c r="P5" s="43" t="s">
        <v>185</v>
      </c>
      <c r="Q5" s="43" t="s">
        <v>185</v>
      </c>
      <c r="R5" s="43" t="s">
        <v>185</v>
      </c>
      <c r="S5" s="43"/>
      <c r="T5" s="225" t="s">
        <v>859</v>
      </c>
      <c r="U5" s="225" t="s">
        <v>859</v>
      </c>
      <c r="V5" s="225" t="s">
        <v>859</v>
      </c>
      <c r="W5" s="225" t="s">
        <v>859</v>
      </c>
      <c r="X5" s="227" t="s">
        <v>2377</v>
      </c>
      <c r="Y5" s="21"/>
      <c r="Z5" s="21"/>
    </row>
    <row r="6" spans="1:26" ht="15.75" customHeight="1">
      <c r="A6" s="57" t="s">
        <v>109</v>
      </c>
      <c r="B6" s="57">
        <v>2023</v>
      </c>
      <c r="C6" s="58" t="s">
        <v>639</v>
      </c>
      <c r="D6" s="45" t="s">
        <v>149</v>
      </c>
      <c r="E6" s="59" t="s">
        <v>1319</v>
      </c>
      <c r="F6" s="58" t="s">
        <v>2376</v>
      </c>
      <c r="G6" s="60" t="s">
        <v>859</v>
      </c>
      <c r="H6" s="57" t="s">
        <v>185</v>
      </c>
      <c r="I6" s="43" t="s">
        <v>2377</v>
      </c>
      <c r="J6" s="43" t="s">
        <v>185</v>
      </c>
      <c r="K6" s="43" t="s">
        <v>185</v>
      </c>
      <c r="L6" s="43" t="s">
        <v>185</v>
      </c>
      <c r="M6" s="43" t="s">
        <v>185</v>
      </c>
      <c r="N6" s="43" t="s">
        <v>185</v>
      </c>
      <c r="O6" s="43" t="s">
        <v>185</v>
      </c>
      <c r="P6" s="43" t="s">
        <v>185</v>
      </c>
      <c r="Q6" s="43" t="s">
        <v>185</v>
      </c>
      <c r="R6" s="43" t="s">
        <v>185</v>
      </c>
      <c r="S6" s="43"/>
      <c r="T6" s="225" t="s">
        <v>859</v>
      </c>
      <c r="U6" s="225" t="s">
        <v>859</v>
      </c>
      <c r="V6" s="225" t="s">
        <v>859</v>
      </c>
      <c r="W6" s="225" t="s">
        <v>859</v>
      </c>
      <c r="X6" s="227" t="s">
        <v>2377</v>
      </c>
      <c r="Y6" s="21"/>
      <c r="Z6" s="21"/>
    </row>
    <row r="7" spans="1:26" ht="15.75" customHeight="1">
      <c r="A7" s="57" t="s">
        <v>109</v>
      </c>
      <c r="B7" s="57">
        <v>2023</v>
      </c>
      <c r="C7" s="58" t="s">
        <v>639</v>
      </c>
      <c r="D7" s="45" t="s">
        <v>149</v>
      </c>
      <c r="E7" s="59" t="s">
        <v>1312</v>
      </c>
      <c r="F7" s="58" t="s">
        <v>2376</v>
      </c>
      <c r="G7" s="60" t="s">
        <v>859</v>
      </c>
      <c r="H7" s="57" t="s">
        <v>185</v>
      </c>
      <c r="I7" s="43" t="s">
        <v>2377</v>
      </c>
      <c r="J7" s="43" t="s">
        <v>185</v>
      </c>
      <c r="K7" s="43" t="s">
        <v>185</v>
      </c>
      <c r="L7" s="43" t="s">
        <v>185</v>
      </c>
      <c r="M7" s="43" t="s">
        <v>185</v>
      </c>
      <c r="N7" s="43" t="s">
        <v>185</v>
      </c>
      <c r="O7" s="43" t="s">
        <v>185</v>
      </c>
      <c r="P7" s="43" t="s">
        <v>185</v>
      </c>
      <c r="Q7" s="43" t="s">
        <v>185</v>
      </c>
      <c r="R7" s="43" t="s">
        <v>185</v>
      </c>
      <c r="S7" s="41"/>
      <c r="T7" s="225" t="s">
        <v>859</v>
      </c>
      <c r="U7" s="225" t="s">
        <v>859</v>
      </c>
      <c r="V7" s="225" t="s">
        <v>859</v>
      </c>
      <c r="W7" s="225" t="s">
        <v>859</v>
      </c>
      <c r="X7" s="227" t="s">
        <v>2377</v>
      </c>
      <c r="Y7" s="21"/>
      <c r="Z7" s="21"/>
    </row>
    <row r="8" spans="1:26" ht="15.75" customHeight="1">
      <c r="A8" s="57" t="s">
        <v>109</v>
      </c>
      <c r="B8" s="57">
        <v>2023</v>
      </c>
      <c r="C8" s="58" t="s">
        <v>640</v>
      </c>
      <c r="D8" s="45" t="s">
        <v>149</v>
      </c>
      <c r="E8" s="59" t="s">
        <v>1394</v>
      </c>
      <c r="F8" s="58" t="s">
        <v>2378</v>
      </c>
      <c r="G8" s="60" t="s">
        <v>859</v>
      </c>
      <c r="H8" s="57" t="s">
        <v>185</v>
      </c>
      <c r="I8" s="43" t="s">
        <v>2377</v>
      </c>
      <c r="J8" s="43" t="s">
        <v>185</v>
      </c>
      <c r="K8" s="43" t="s">
        <v>185</v>
      </c>
      <c r="L8" s="43" t="s">
        <v>185</v>
      </c>
      <c r="M8" s="43" t="s">
        <v>185</v>
      </c>
      <c r="N8" s="43" t="s">
        <v>185</v>
      </c>
      <c r="O8" s="43" t="s">
        <v>185</v>
      </c>
      <c r="P8" s="43" t="s">
        <v>185</v>
      </c>
      <c r="Q8" s="43" t="s">
        <v>185</v>
      </c>
      <c r="R8" s="43" t="s">
        <v>185</v>
      </c>
      <c r="S8" s="41"/>
      <c r="T8" s="225" t="s">
        <v>859</v>
      </c>
      <c r="U8" s="225" t="s">
        <v>859</v>
      </c>
      <c r="V8" s="225" t="s">
        <v>859</v>
      </c>
      <c r="W8" s="225" t="s">
        <v>859</v>
      </c>
      <c r="X8" s="227" t="s">
        <v>2377</v>
      </c>
      <c r="Y8" s="21"/>
      <c r="Z8" s="21"/>
    </row>
    <row r="9" spans="1:26" ht="15.75" customHeight="1">
      <c r="A9" s="57" t="s">
        <v>109</v>
      </c>
      <c r="B9" s="57">
        <v>2023</v>
      </c>
      <c r="C9" s="58" t="s">
        <v>640</v>
      </c>
      <c r="D9" s="45" t="s">
        <v>149</v>
      </c>
      <c r="E9" s="59" t="s">
        <v>1312</v>
      </c>
      <c r="F9" s="58" t="s">
        <v>2378</v>
      </c>
      <c r="G9" s="45" t="s">
        <v>859</v>
      </c>
      <c r="H9" s="57" t="s">
        <v>185</v>
      </c>
      <c r="I9" s="43" t="s">
        <v>2377</v>
      </c>
      <c r="J9" s="43" t="s">
        <v>185</v>
      </c>
      <c r="K9" s="43" t="s">
        <v>185</v>
      </c>
      <c r="L9" s="43" t="s">
        <v>185</v>
      </c>
      <c r="M9" s="43" t="s">
        <v>185</v>
      </c>
      <c r="N9" s="43" t="s">
        <v>185</v>
      </c>
      <c r="O9" s="43" t="s">
        <v>185</v>
      </c>
      <c r="P9" s="43" t="s">
        <v>185</v>
      </c>
      <c r="Q9" s="43" t="s">
        <v>185</v>
      </c>
      <c r="R9" s="43" t="s">
        <v>185</v>
      </c>
      <c r="S9" s="41"/>
      <c r="T9" s="225" t="s">
        <v>859</v>
      </c>
      <c r="U9" s="225" t="s">
        <v>859</v>
      </c>
      <c r="V9" s="225" t="s">
        <v>859</v>
      </c>
      <c r="W9" s="225" t="s">
        <v>859</v>
      </c>
      <c r="X9" s="227" t="s">
        <v>2377</v>
      </c>
      <c r="Y9" s="21"/>
      <c r="Z9" s="21"/>
    </row>
    <row r="10" spans="1:26" ht="15.75" customHeight="1">
      <c r="A10" s="57" t="s">
        <v>109</v>
      </c>
      <c r="B10" s="57">
        <v>2023</v>
      </c>
      <c r="C10" s="58" t="s">
        <v>640</v>
      </c>
      <c r="D10" s="45" t="s">
        <v>149</v>
      </c>
      <c r="E10" s="59" t="s">
        <v>1336</v>
      </c>
      <c r="F10" s="58" t="s">
        <v>2378</v>
      </c>
      <c r="G10" s="45" t="s">
        <v>859</v>
      </c>
      <c r="H10" s="57" t="s">
        <v>185</v>
      </c>
      <c r="I10" s="43" t="s">
        <v>2377</v>
      </c>
      <c r="J10" s="43" t="s">
        <v>185</v>
      </c>
      <c r="K10" s="43" t="s">
        <v>185</v>
      </c>
      <c r="L10" s="43" t="s">
        <v>185</v>
      </c>
      <c r="M10" s="43" t="s">
        <v>185</v>
      </c>
      <c r="N10" s="43" t="s">
        <v>185</v>
      </c>
      <c r="O10" s="43" t="s">
        <v>185</v>
      </c>
      <c r="P10" s="43" t="s">
        <v>185</v>
      </c>
      <c r="Q10" s="43" t="s">
        <v>185</v>
      </c>
      <c r="R10" s="43" t="s">
        <v>185</v>
      </c>
      <c r="S10" s="41"/>
      <c r="T10" s="225" t="s">
        <v>859</v>
      </c>
      <c r="U10" s="225" t="s">
        <v>859</v>
      </c>
      <c r="V10" s="225" t="s">
        <v>859</v>
      </c>
      <c r="W10" s="225" t="s">
        <v>859</v>
      </c>
      <c r="X10" s="227" t="s">
        <v>2377</v>
      </c>
      <c r="Y10" s="21"/>
      <c r="Z10" s="21"/>
    </row>
    <row r="11" spans="1:26" ht="15.75" customHeight="1">
      <c r="A11" s="57" t="s">
        <v>109</v>
      </c>
      <c r="B11" s="57">
        <v>2023</v>
      </c>
      <c r="C11" s="58" t="s">
        <v>640</v>
      </c>
      <c r="D11" s="45" t="s">
        <v>149</v>
      </c>
      <c r="E11" s="59" t="s">
        <v>1319</v>
      </c>
      <c r="F11" s="58" t="s">
        <v>2378</v>
      </c>
      <c r="G11" s="45" t="s">
        <v>859</v>
      </c>
      <c r="H11" s="57" t="s">
        <v>185</v>
      </c>
      <c r="I11" s="43" t="s">
        <v>2377</v>
      </c>
      <c r="J11" s="43" t="s">
        <v>185</v>
      </c>
      <c r="K11" s="43" t="s">
        <v>185</v>
      </c>
      <c r="L11" s="43" t="s">
        <v>185</v>
      </c>
      <c r="M11" s="43" t="s">
        <v>185</v>
      </c>
      <c r="N11" s="43" t="s">
        <v>185</v>
      </c>
      <c r="O11" s="43" t="s">
        <v>185</v>
      </c>
      <c r="P11" s="43" t="s">
        <v>185</v>
      </c>
      <c r="Q11" s="43" t="s">
        <v>185</v>
      </c>
      <c r="R11" s="43" t="s">
        <v>185</v>
      </c>
      <c r="S11" s="41"/>
      <c r="T11" s="225" t="s">
        <v>859</v>
      </c>
      <c r="U11" s="225" t="s">
        <v>859</v>
      </c>
      <c r="V11" s="225" t="s">
        <v>859</v>
      </c>
      <c r="W11" s="225" t="s">
        <v>859</v>
      </c>
      <c r="X11" s="227" t="s">
        <v>2377</v>
      </c>
      <c r="Y11" s="21"/>
      <c r="Z11" s="21"/>
    </row>
    <row r="12" spans="1:26" ht="15.75" customHeight="1">
      <c r="A12" s="57" t="s">
        <v>109</v>
      </c>
      <c r="B12" s="57">
        <v>2023</v>
      </c>
      <c r="C12" s="58" t="s">
        <v>640</v>
      </c>
      <c r="D12" s="45" t="s">
        <v>149</v>
      </c>
      <c r="E12" s="59" t="s">
        <v>1500</v>
      </c>
      <c r="F12" s="58" t="s">
        <v>2378</v>
      </c>
      <c r="G12" s="45" t="s">
        <v>859</v>
      </c>
      <c r="H12" s="57" t="s">
        <v>185</v>
      </c>
      <c r="I12" s="43" t="s">
        <v>2377</v>
      </c>
      <c r="J12" s="43" t="s">
        <v>185</v>
      </c>
      <c r="K12" s="43" t="s">
        <v>185</v>
      </c>
      <c r="L12" s="43" t="s">
        <v>185</v>
      </c>
      <c r="M12" s="43" t="s">
        <v>185</v>
      </c>
      <c r="N12" s="43" t="s">
        <v>185</v>
      </c>
      <c r="O12" s="43" t="s">
        <v>185</v>
      </c>
      <c r="P12" s="43" t="s">
        <v>185</v>
      </c>
      <c r="Q12" s="43" t="s">
        <v>185</v>
      </c>
      <c r="R12" s="43" t="s">
        <v>185</v>
      </c>
      <c r="S12" s="41"/>
      <c r="T12" s="225" t="s">
        <v>859</v>
      </c>
      <c r="U12" s="225" t="s">
        <v>859</v>
      </c>
      <c r="V12" s="225" t="s">
        <v>859</v>
      </c>
      <c r="W12" s="225" t="s">
        <v>859</v>
      </c>
      <c r="X12" s="227" t="s">
        <v>2377</v>
      </c>
      <c r="Y12" s="21"/>
      <c r="Z12" s="21"/>
    </row>
    <row r="13" spans="1:26" ht="15.75" customHeight="1">
      <c r="A13" s="57" t="s">
        <v>109</v>
      </c>
      <c r="B13" s="57">
        <v>2023</v>
      </c>
      <c r="C13" s="58" t="s">
        <v>640</v>
      </c>
      <c r="D13" s="45" t="s">
        <v>149</v>
      </c>
      <c r="E13" s="43" t="s">
        <v>2379</v>
      </c>
      <c r="F13" s="58" t="s">
        <v>2378</v>
      </c>
      <c r="G13" s="45" t="s">
        <v>859</v>
      </c>
      <c r="H13" s="57" t="s">
        <v>185</v>
      </c>
      <c r="I13" s="43" t="s">
        <v>2377</v>
      </c>
      <c r="J13" s="43" t="s">
        <v>185</v>
      </c>
      <c r="K13" s="43" t="s">
        <v>185</v>
      </c>
      <c r="L13" s="43" t="s">
        <v>185</v>
      </c>
      <c r="M13" s="43" t="s">
        <v>185</v>
      </c>
      <c r="N13" s="43" t="s">
        <v>185</v>
      </c>
      <c r="O13" s="43" t="s">
        <v>185</v>
      </c>
      <c r="P13" s="43" t="s">
        <v>185</v>
      </c>
      <c r="Q13" s="43" t="s">
        <v>185</v>
      </c>
      <c r="R13" s="43" t="s">
        <v>185</v>
      </c>
      <c r="S13" s="41"/>
      <c r="T13" s="225" t="s">
        <v>859</v>
      </c>
      <c r="U13" s="225" t="s">
        <v>859</v>
      </c>
      <c r="V13" s="225" t="s">
        <v>859</v>
      </c>
      <c r="W13" s="225" t="s">
        <v>859</v>
      </c>
      <c r="X13" s="227" t="s">
        <v>2377</v>
      </c>
      <c r="Y13" s="21"/>
      <c r="Z13" s="21"/>
    </row>
    <row r="14" spans="1:26" ht="15.75" customHeight="1">
      <c r="A14" s="57" t="s">
        <v>109</v>
      </c>
      <c r="B14" s="57">
        <v>2023</v>
      </c>
      <c r="C14" s="58" t="s">
        <v>640</v>
      </c>
      <c r="D14" s="45" t="s">
        <v>149</v>
      </c>
      <c r="E14" s="59" t="s">
        <v>1312</v>
      </c>
      <c r="F14" s="58" t="s">
        <v>2380</v>
      </c>
      <c r="G14" s="45" t="s">
        <v>859</v>
      </c>
      <c r="H14" s="57" t="s">
        <v>185</v>
      </c>
      <c r="I14" s="43" t="s">
        <v>2377</v>
      </c>
      <c r="J14" s="43" t="s">
        <v>185</v>
      </c>
      <c r="K14" s="43" t="s">
        <v>185</v>
      </c>
      <c r="L14" s="43" t="s">
        <v>185</v>
      </c>
      <c r="M14" s="43" t="s">
        <v>185</v>
      </c>
      <c r="N14" s="43" t="s">
        <v>185</v>
      </c>
      <c r="O14" s="43" t="s">
        <v>185</v>
      </c>
      <c r="P14" s="43" t="s">
        <v>185</v>
      </c>
      <c r="Q14" s="43" t="s">
        <v>185</v>
      </c>
      <c r="R14" s="43" t="s">
        <v>185</v>
      </c>
      <c r="S14" s="41"/>
      <c r="T14" s="225" t="s">
        <v>859</v>
      </c>
      <c r="U14" s="225" t="s">
        <v>859</v>
      </c>
      <c r="V14" s="225" t="s">
        <v>859</v>
      </c>
      <c r="W14" s="225" t="s">
        <v>859</v>
      </c>
      <c r="X14" s="227" t="s">
        <v>2377</v>
      </c>
      <c r="Y14" s="21"/>
      <c r="Z14" s="21"/>
    </row>
    <row r="15" spans="1:26" ht="15.75" customHeight="1">
      <c r="A15" s="57" t="s">
        <v>109</v>
      </c>
      <c r="B15" s="57">
        <v>2023</v>
      </c>
      <c r="C15" s="58" t="s">
        <v>640</v>
      </c>
      <c r="D15" s="45" t="s">
        <v>149</v>
      </c>
      <c r="E15" s="59" t="s">
        <v>1336</v>
      </c>
      <c r="F15" s="58" t="s">
        <v>2380</v>
      </c>
      <c r="G15" s="45" t="s">
        <v>859</v>
      </c>
      <c r="H15" s="57" t="s">
        <v>185</v>
      </c>
      <c r="I15" s="43" t="s">
        <v>2377</v>
      </c>
      <c r="J15" s="43" t="s">
        <v>185</v>
      </c>
      <c r="K15" s="43" t="s">
        <v>185</v>
      </c>
      <c r="L15" s="43" t="s">
        <v>185</v>
      </c>
      <c r="M15" s="43" t="s">
        <v>185</v>
      </c>
      <c r="N15" s="43" t="s">
        <v>185</v>
      </c>
      <c r="O15" s="43" t="s">
        <v>185</v>
      </c>
      <c r="P15" s="43" t="s">
        <v>185</v>
      </c>
      <c r="Q15" s="43" t="s">
        <v>185</v>
      </c>
      <c r="R15" s="43" t="s">
        <v>185</v>
      </c>
      <c r="S15" s="41"/>
      <c r="T15" s="225" t="s">
        <v>859</v>
      </c>
      <c r="U15" s="225" t="s">
        <v>859</v>
      </c>
      <c r="V15" s="225" t="s">
        <v>859</v>
      </c>
      <c r="W15" s="225" t="s">
        <v>859</v>
      </c>
      <c r="X15" s="227" t="s">
        <v>2377</v>
      </c>
      <c r="Y15" s="21"/>
      <c r="Z15" s="21"/>
    </row>
    <row r="16" spans="1:26" ht="15.75" customHeight="1">
      <c r="A16" s="57" t="s">
        <v>109</v>
      </c>
      <c r="B16" s="57">
        <v>2023</v>
      </c>
      <c r="C16" s="58" t="s">
        <v>640</v>
      </c>
      <c r="D16" s="45" t="s">
        <v>149</v>
      </c>
      <c r="E16" s="59" t="s">
        <v>1319</v>
      </c>
      <c r="F16" s="58" t="s">
        <v>2380</v>
      </c>
      <c r="G16" s="45" t="s">
        <v>859</v>
      </c>
      <c r="H16" s="57" t="s">
        <v>185</v>
      </c>
      <c r="I16" s="43" t="s">
        <v>2377</v>
      </c>
      <c r="J16" s="43" t="s">
        <v>185</v>
      </c>
      <c r="K16" s="43" t="s">
        <v>185</v>
      </c>
      <c r="L16" s="43" t="s">
        <v>185</v>
      </c>
      <c r="M16" s="43" t="s">
        <v>185</v>
      </c>
      <c r="N16" s="43" t="s">
        <v>185</v>
      </c>
      <c r="O16" s="43" t="s">
        <v>185</v>
      </c>
      <c r="P16" s="43" t="s">
        <v>185</v>
      </c>
      <c r="Q16" s="43" t="s">
        <v>185</v>
      </c>
      <c r="R16" s="43" t="s">
        <v>185</v>
      </c>
      <c r="S16" s="41"/>
      <c r="T16" s="225" t="s">
        <v>859</v>
      </c>
      <c r="U16" s="225" t="s">
        <v>859</v>
      </c>
      <c r="V16" s="225" t="s">
        <v>859</v>
      </c>
      <c r="W16" s="225" t="s">
        <v>859</v>
      </c>
      <c r="X16" s="227" t="s">
        <v>2377</v>
      </c>
      <c r="Y16" s="21"/>
      <c r="Z16" s="21"/>
    </row>
    <row r="17" spans="1:26" ht="15.75" customHeight="1">
      <c r="A17" s="57" t="s">
        <v>109</v>
      </c>
      <c r="B17" s="57">
        <v>2023</v>
      </c>
      <c r="C17" s="58" t="s">
        <v>640</v>
      </c>
      <c r="D17" s="45" t="s">
        <v>149</v>
      </c>
      <c r="E17" s="59" t="s">
        <v>1500</v>
      </c>
      <c r="F17" s="58" t="s">
        <v>2380</v>
      </c>
      <c r="G17" s="45" t="s">
        <v>859</v>
      </c>
      <c r="H17" s="57" t="s">
        <v>185</v>
      </c>
      <c r="I17" s="43" t="s">
        <v>2377</v>
      </c>
      <c r="J17" s="43" t="s">
        <v>185</v>
      </c>
      <c r="K17" s="43" t="s">
        <v>185</v>
      </c>
      <c r="L17" s="43" t="s">
        <v>185</v>
      </c>
      <c r="M17" s="43" t="s">
        <v>185</v>
      </c>
      <c r="N17" s="43" t="s">
        <v>185</v>
      </c>
      <c r="O17" s="43" t="s">
        <v>185</v>
      </c>
      <c r="P17" s="43" t="s">
        <v>185</v>
      </c>
      <c r="Q17" s="43" t="s">
        <v>185</v>
      </c>
      <c r="R17" s="43" t="s">
        <v>185</v>
      </c>
      <c r="S17" s="41"/>
      <c r="T17" s="225" t="s">
        <v>859</v>
      </c>
      <c r="U17" s="225" t="s">
        <v>859</v>
      </c>
      <c r="V17" s="225" t="s">
        <v>859</v>
      </c>
      <c r="W17" s="225" t="s">
        <v>859</v>
      </c>
      <c r="X17" s="227" t="s">
        <v>2377</v>
      </c>
      <c r="Y17" s="21"/>
      <c r="Z17" s="21"/>
    </row>
    <row r="18" spans="1:26" ht="15.75" customHeight="1">
      <c r="A18" s="57" t="s">
        <v>109</v>
      </c>
      <c r="B18" s="57">
        <v>2023</v>
      </c>
      <c r="C18" s="58" t="s">
        <v>640</v>
      </c>
      <c r="D18" s="45" t="s">
        <v>149</v>
      </c>
      <c r="E18" s="43" t="s">
        <v>2379</v>
      </c>
      <c r="F18" s="58" t="s">
        <v>2380</v>
      </c>
      <c r="G18" s="45" t="s">
        <v>859</v>
      </c>
      <c r="H18" s="57" t="s">
        <v>185</v>
      </c>
      <c r="I18" s="43" t="s">
        <v>2377</v>
      </c>
      <c r="J18" s="43" t="s">
        <v>185</v>
      </c>
      <c r="K18" s="43" t="s">
        <v>185</v>
      </c>
      <c r="L18" s="43" t="s">
        <v>185</v>
      </c>
      <c r="M18" s="43" t="s">
        <v>185</v>
      </c>
      <c r="N18" s="43" t="s">
        <v>185</v>
      </c>
      <c r="O18" s="43" t="s">
        <v>185</v>
      </c>
      <c r="P18" s="43" t="s">
        <v>185</v>
      </c>
      <c r="Q18" s="43" t="s">
        <v>185</v>
      </c>
      <c r="R18" s="43" t="s">
        <v>185</v>
      </c>
      <c r="S18" s="41"/>
      <c r="T18" s="225" t="s">
        <v>859</v>
      </c>
      <c r="U18" s="225" t="s">
        <v>859</v>
      </c>
      <c r="V18" s="225" t="s">
        <v>859</v>
      </c>
      <c r="W18" s="225" t="s">
        <v>859</v>
      </c>
      <c r="X18" s="227" t="s">
        <v>2377</v>
      </c>
      <c r="Y18" s="21"/>
      <c r="Z18" s="21"/>
    </row>
    <row r="19" spans="1:26" ht="15.75" customHeight="1">
      <c r="A19" s="57" t="s">
        <v>109</v>
      </c>
      <c r="B19" s="57">
        <v>2023</v>
      </c>
      <c r="C19" s="58" t="s">
        <v>641</v>
      </c>
      <c r="D19" s="45" t="s">
        <v>149</v>
      </c>
      <c r="E19" s="59" t="s">
        <v>1336</v>
      </c>
      <c r="F19" s="58" t="s">
        <v>2381</v>
      </c>
      <c r="G19" s="45" t="s">
        <v>14</v>
      </c>
      <c r="H19" s="57" t="s">
        <v>185</v>
      </c>
      <c r="I19" s="43" t="s">
        <v>185</v>
      </c>
      <c r="J19" s="43" t="s">
        <v>185</v>
      </c>
      <c r="K19" s="43" t="s">
        <v>185</v>
      </c>
      <c r="L19" s="43" t="s">
        <v>185</v>
      </c>
      <c r="M19" s="43" t="s">
        <v>185</v>
      </c>
      <c r="N19" s="43" t="s">
        <v>185</v>
      </c>
      <c r="O19" s="41" t="s">
        <v>185</v>
      </c>
      <c r="P19" s="41" t="s">
        <v>185</v>
      </c>
      <c r="Q19" s="41" t="s">
        <v>185</v>
      </c>
      <c r="R19" s="41" t="s">
        <v>185</v>
      </c>
      <c r="S19" s="41" t="s">
        <v>2382</v>
      </c>
      <c r="T19" s="223" t="s">
        <v>14</v>
      </c>
      <c r="U19" s="224" t="s">
        <v>859</v>
      </c>
      <c r="V19" s="224" t="s">
        <v>14</v>
      </c>
      <c r="W19" s="224" t="s">
        <v>859</v>
      </c>
      <c r="X19" s="366"/>
      <c r="Y19" s="21"/>
      <c r="Z19" s="21"/>
    </row>
    <row r="20" spans="1:26" ht="15.75" customHeight="1">
      <c r="A20" s="57" t="s">
        <v>109</v>
      </c>
      <c r="B20" s="57">
        <v>2023</v>
      </c>
      <c r="C20" s="58" t="s">
        <v>641</v>
      </c>
      <c r="D20" s="45" t="s">
        <v>149</v>
      </c>
      <c r="E20" s="59" t="s">
        <v>1312</v>
      </c>
      <c r="F20" s="58" t="s">
        <v>2383</v>
      </c>
      <c r="G20" s="45" t="s">
        <v>14</v>
      </c>
      <c r="H20" s="57" t="s">
        <v>185</v>
      </c>
      <c r="I20" s="43" t="s">
        <v>185</v>
      </c>
      <c r="J20" s="43" t="s">
        <v>185</v>
      </c>
      <c r="K20" s="43" t="s">
        <v>185</v>
      </c>
      <c r="L20" s="43" t="s">
        <v>185</v>
      </c>
      <c r="M20" s="43" t="s">
        <v>185</v>
      </c>
      <c r="N20" s="43" t="s">
        <v>185</v>
      </c>
      <c r="O20" s="41" t="s">
        <v>185</v>
      </c>
      <c r="P20" s="41" t="s">
        <v>185</v>
      </c>
      <c r="Q20" s="41" t="s">
        <v>185</v>
      </c>
      <c r="R20" s="41" t="s">
        <v>185</v>
      </c>
      <c r="S20" s="41" t="s">
        <v>2382</v>
      </c>
      <c r="T20" s="224" t="s">
        <v>14</v>
      </c>
      <c r="U20" s="224" t="s">
        <v>859</v>
      </c>
      <c r="V20" s="224" t="s">
        <v>14</v>
      </c>
      <c r="W20" s="224" t="s">
        <v>859</v>
      </c>
      <c r="X20" s="367"/>
      <c r="Y20" s="21"/>
      <c r="Z20" s="21"/>
    </row>
    <row r="21" spans="1:26" ht="15.75" customHeight="1">
      <c r="A21" s="57" t="s">
        <v>109</v>
      </c>
      <c r="B21" s="57">
        <v>2023</v>
      </c>
      <c r="C21" s="58" t="s">
        <v>641</v>
      </c>
      <c r="D21" s="45" t="s">
        <v>149</v>
      </c>
      <c r="E21" s="59" t="s">
        <v>1394</v>
      </c>
      <c r="F21" s="58" t="s">
        <v>2384</v>
      </c>
      <c r="G21" s="45" t="s">
        <v>14</v>
      </c>
      <c r="H21" s="57" t="s">
        <v>438</v>
      </c>
      <c r="I21" s="43" t="s">
        <v>185</v>
      </c>
      <c r="J21" s="43" t="s">
        <v>859</v>
      </c>
      <c r="K21" s="43" t="s">
        <v>2385</v>
      </c>
      <c r="L21" s="43" t="s">
        <v>2385</v>
      </c>
      <c r="M21" s="43" t="s">
        <v>859</v>
      </c>
      <c r="N21" s="43" t="s">
        <v>185</v>
      </c>
      <c r="O21" s="41" t="s">
        <v>475</v>
      </c>
      <c r="P21" s="41" t="s">
        <v>193</v>
      </c>
      <c r="Q21" s="43" t="s">
        <v>2386</v>
      </c>
      <c r="R21" s="41" t="s">
        <v>232</v>
      </c>
      <c r="S21" s="43" t="s">
        <v>2387</v>
      </c>
      <c r="T21" s="224" t="s">
        <v>14</v>
      </c>
      <c r="U21" s="224" t="s">
        <v>859</v>
      </c>
      <c r="V21" s="224" t="s">
        <v>859</v>
      </c>
      <c r="W21" s="224" t="s">
        <v>859</v>
      </c>
      <c r="X21" s="366" t="s">
        <v>2388</v>
      </c>
      <c r="Y21" s="21"/>
      <c r="Z21" s="21"/>
    </row>
    <row r="22" spans="1:26" ht="15.75" customHeight="1">
      <c r="A22" s="57" t="s">
        <v>109</v>
      </c>
      <c r="B22" s="57">
        <v>2023</v>
      </c>
      <c r="C22" s="58" t="s">
        <v>641</v>
      </c>
      <c r="D22" s="45" t="s">
        <v>149</v>
      </c>
      <c r="E22" s="59" t="s">
        <v>1319</v>
      </c>
      <c r="F22" s="58" t="s">
        <v>2384</v>
      </c>
      <c r="G22" s="45" t="s">
        <v>859</v>
      </c>
      <c r="H22" s="57" t="s">
        <v>185</v>
      </c>
      <c r="I22" s="43" t="s">
        <v>2377</v>
      </c>
      <c r="J22" s="43" t="s">
        <v>185</v>
      </c>
      <c r="K22" s="43" t="s">
        <v>185</v>
      </c>
      <c r="L22" s="43" t="s">
        <v>185</v>
      </c>
      <c r="M22" s="43" t="s">
        <v>185</v>
      </c>
      <c r="N22" s="43" t="s">
        <v>185</v>
      </c>
      <c r="O22" s="41" t="s">
        <v>185</v>
      </c>
      <c r="P22" s="41" t="s">
        <v>185</v>
      </c>
      <c r="Q22" s="41" t="s">
        <v>185</v>
      </c>
      <c r="R22" s="41" t="s">
        <v>185</v>
      </c>
      <c r="S22" s="41"/>
      <c r="T22" s="224" t="s">
        <v>859</v>
      </c>
      <c r="U22" s="224" t="s">
        <v>859</v>
      </c>
      <c r="V22" s="224" t="s">
        <v>859</v>
      </c>
      <c r="W22" s="224" t="s">
        <v>859</v>
      </c>
      <c r="X22" s="221" t="s">
        <v>2377</v>
      </c>
      <c r="Y22" s="21"/>
      <c r="Z22" s="21"/>
    </row>
    <row r="23" spans="1:26" ht="15.75" customHeight="1">
      <c r="A23" s="57" t="s">
        <v>109</v>
      </c>
      <c r="B23" s="57">
        <v>2023</v>
      </c>
      <c r="C23" s="58" t="s">
        <v>641</v>
      </c>
      <c r="D23" s="45" t="s">
        <v>149</v>
      </c>
      <c r="E23" s="59" t="s">
        <v>1500</v>
      </c>
      <c r="F23" s="58" t="s">
        <v>2384</v>
      </c>
      <c r="G23" s="45" t="s">
        <v>14</v>
      </c>
      <c r="H23" s="57" t="s">
        <v>185</v>
      </c>
      <c r="I23" s="43" t="s">
        <v>2389</v>
      </c>
      <c r="J23" s="43" t="s">
        <v>185</v>
      </c>
      <c r="K23" s="43" t="s">
        <v>185</v>
      </c>
      <c r="L23" s="43" t="s">
        <v>185</v>
      </c>
      <c r="M23" s="43" t="s">
        <v>185</v>
      </c>
      <c r="N23" s="43" t="s">
        <v>185</v>
      </c>
      <c r="O23" s="43" t="s">
        <v>185</v>
      </c>
      <c r="P23" s="43" t="s">
        <v>185</v>
      </c>
      <c r="Q23" s="43" t="s">
        <v>185</v>
      </c>
      <c r="R23" s="43" t="s">
        <v>185</v>
      </c>
      <c r="S23" s="41"/>
      <c r="T23" s="224" t="s">
        <v>859</v>
      </c>
      <c r="U23" s="224" t="s">
        <v>859</v>
      </c>
      <c r="V23" s="224" t="s">
        <v>859</v>
      </c>
      <c r="W23" s="224" t="s">
        <v>859</v>
      </c>
      <c r="X23" s="221"/>
      <c r="Y23" s="21"/>
      <c r="Z23" s="21"/>
    </row>
    <row r="24" spans="1:26" ht="15.75" customHeight="1">
      <c r="A24" s="57" t="s">
        <v>109</v>
      </c>
      <c r="B24" s="57">
        <v>2023</v>
      </c>
      <c r="C24" s="58" t="s">
        <v>641</v>
      </c>
      <c r="D24" s="45" t="s">
        <v>163</v>
      </c>
      <c r="E24" s="43" t="s">
        <v>2390</v>
      </c>
      <c r="F24" s="58" t="s">
        <v>2384</v>
      </c>
      <c r="G24" s="45" t="s">
        <v>14</v>
      </c>
      <c r="H24" s="61" t="s">
        <v>438</v>
      </c>
      <c r="I24" s="43" t="s">
        <v>185</v>
      </c>
      <c r="J24" s="43" t="s">
        <v>859</v>
      </c>
      <c r="K24" s="43" t="s">
        <v>14</v>
      </c>
      <c r="L24" s="43" t="s">
        <v>859</v>
      </c>
      <c r="M24" s="43" t="s">
        <v>859</v>
      </c>
      <c r="N24" s="43" t="s">
        <v>185</v>
      </c>
      <c r="O24" s="41" t="s">
        <v>487</v>
      </c>
      <c r="P24" s="41" t="s">
        <v>193</v>
      </c>
      <c r="Q24" s="41" t="s">
        <v>2391</v>
      </c>
      <c r="R24" s="41" t="s">
        <v>232</v>
      </c>
      <c r="S24" s="51" t="s">
        <v>2392</v>
      </c>
      <c r="T24" s="224" t="s">
        <v>859</v>
      </c>
      <c r="U24" s="224" t="s">
        <v>859</v>
      </c>
      <c r="V24" s="224" t="s">
        <v>859</v>
      </c>
      <c r="W24" s="224" t="s">
        <v>859</v>
      </c>
      <c r="X24" s="221"/>
      <c r="Y24" s="21"/>
      <c r="Z24" s="21"/>
    </row>
    <row r="25" spans="1:26" ht="15.75" customHeight="1">
      <c r="A25" s="57" t="s">
        <v>109</v>
      </c>
      <c r="B25" s="57">
        <v>2023</v>
      </c>
      <c r="C25" s="58" t="s">
        <v>641</v>
      </c>
      <c r="D25" s="45" t="s">
        <v>163</v>
      </c>
      <c r="E25" s="43" t="s">
        <v>2393</v>
      </c>
      <c r="F25" s="58" t="s">
        <v>2384</v>
      </c>
      <c r="G25" s="45" t="s">
        <v>14</v>
      </c>
      <c r="H25" s="61" t="s">
        <v>438</v>
      </c>
      <c r="I25" s="43" t="s">
        <v>185</v>
      </c>
      <c r="J25" s="43" t="s">
        <v>859</v>
      </c>
      <c r="K25" s="43" t="s">
        <v>14</v>
      </c>
      <c r="L25" s="43" t="s">
        <v>859</v>
      </c>
      <c r="M25" s="43" t="s">
        <v>859</v>
      </c>
      <c r="N25" s="43" t="s">
        <v>185</v>
      </c>
      <c r="O25" s="41" t="s">
        <v>487</v>
      </c>
      <c r="P25" s="41" t="s">
        <v>193</v>
      </c>
      <c r="Q25" s="41" t="s">
        <v>2391</v>
      </c>
      <c r="R25" s="41" t="s">
        <v>232</v>
      </c>
      <c r="S25" s="51" t="s">
        <v>2392</v>
      </c>
      <c r="T25" s="224" t="s">
        <v>859</v>
      </c>
      <c r="U25" s="224" t="s">
        <v>859</v>
      </c>
      <c r="V25" s="224" t="s">
        <v>859</v>
      </c>
      <c r="W25" s="224" t="s">
        <v>859</v>
      </c>
      <c r="X25" s="221"/>
      <c r="Y25" s="21"/>
      <c r="Z25" s="21"/>
    </row>
    <row r="26" spans="1:26" ht="15.75" customHeight="1">
      <c r="A26" s="57" t="s">
        <v>109</v>
      </c>
      <c r="B26" s="57">
        <v>2023</v>
      </c>
      <c r="C26" s="58" t="s">
        <v>641</v>
      </c>
      <c r="D26" s="45" t="s">
        <v>163</v>
      </c>
      <c r="E26" s="43" t="s">
        <v>2394</v>
      </c>
      <c r="F26" s="58" t="s">
        <v>2384</v>
      </c>
      <c r="G26" s="45" t="s">
        <v>14</v>
      </c>
      <c r="H26" s="61" t="s">
        <v>438</v>
      </c>
      <c r="I26" s="43" t="s">
        <v>185</v>
      </c>
      <c r="J26" s="43" t="s">
        <v>859</v>
      </c>
      <c r="K26" s="43" t="s">
        <v>14</v>
      </c>
      <c r="L26" s="43" t="s">
        <v>859</v>
      </c>
      <c r="M26" s="43" t="s">
        <v>859</v>
      </c>
      <c r="N26" s="43" t="s">
        <v>185</v>
      </c>
      <c r="O26" s="41" t="s">
        <v>487</v>
      </c>
      <c r="P26" s="41" t="s">
        <v>193</v>
      </c>
      <c r="Q26" s="41" t="s">
        <v>2391</v>
      </c>
      <c r="R26" s="41" t="s">
        <v>232</v>
      </c>
      <c r="S26" s="51" t="s">
        <v>2392</v>
      </c>
      <c r="T26" s="224" t="s">
        <v>859</v>
      </c>
      <c r="U26" s="224" t="s">
        <v>859</v>
      </c>
      <c r="V26" s="224" t="s">
        <v>859</v>
      </c>
      <c r="W26" s="224" t="s">
        <v>859</v>
      </c>
      <c r="X26" s="221"/>
      <c r="Y26" s="21"/>
      <c r="Z26" s="21"/>
    </row>
    <row r="27" spans="1:26" ht="15.75" customHeight="1">
      <c r="A27" s="57" t="s">
        <v>109</v>
      </c>
      <c r="B27" s="57">
        <v>2023</v>
      </c>
      <c r="C27" s="58" t="s">
        <v>641</v>
      </c>
      <c r="D27" s="45" t="s">
        <v>163</v>
      </c>
      <c r="E27" s="43" t="s">
        <v>2395</v>
      </c>
      <c r="F27" s="58" t="s">
        <v>2384</v>
      </c>
      <c r="G27" s="45" t="s">
        <v>14</v>
      </c>
      <c r="H27" s="61" t="s">
        <v>438</v>
      </c>
      <c r="I27" s="43" t="s">
        <v>185</v>
      </c>
      <c r="J27" s="43" t="s">
        <v>859</v>
      </c>
      <c r="K27" s="43" t="s">
        <v>14</v>
      </c>
      <c r="L27" s="43" t="s">
        <v>859</v>
      </c>
      <c r="M27" s="43" t="s">
        <v>859</v>
      </c>
      <c r="N27" s="43" t="s">
        <v>185</v>
      </c>
      <c r="O27" s="41" t="s">
        <v>487</v>
      </c>
      <c r="P27" s="41" t="s">
        <v>193</v>
      </c>
      <c r="Q27" s="41" t="s">
        <v>2391</v>
      </c>
      <c r="R27" s="41" t="s">
        <v>232</v>
      </c>
      <c r="S27" s="51" t="s">
        <v>2392</v>
      </c>
      <c r="T27" s="224" t="s">
        <v>859</v>
      </c>
      <c r="U27" s="224" t="s">
        <v>859</v>
      </c>
      <c r="V27" s="224" t="s">
        <v>859</v>
      </c>
      <c r="W27" s="224" t="s">
        <v>859</v>
      </c>
      <c r="X27" s="221"/>
      <c r="Y27" s="21"/>
      <c r="Z27" s="21"/>
    </row>
    <row r="28" spans="1:26" ht="15.75" customHeight="1">
      <c r="A28" s="57" t="s">
        <v>109</v>
      </c>
      <c r="B28" s="57">
        <v>2023</v>
      </c>
      <c r="C28" s="58" t="s">
        <v>641</v>
      </c>
      <c r="D28" s="45" t="s">
        <v>163</v>
      </c>
      <c r="E28" s="43" t="s">
        <v>2396</v>
      </c>
      <c r="F28" s="58" t="s">
        <v>2384</v>
      </c>
      <c r="G28" s="45" t="s">
        <v>14</v>
      </c>
      <c r="H28" s="61" t="s">
        <v>438</v>
      </c>
      <c r="I28" s="43" t="s">
        <v>185</v>
      </c>
      <c r="J28" s="43" t="s">
        <v>859</v>
      </c>
      <c r="K28" s="43" t="s">
        <v>14</v>
      </c>
      <c r="L28" s="43" t="s">
        <v>859</v>
      </c>
      <c r="M28" s="43" t="s">
        <v>859</v>
      </c>
      <c r="N28" s="43" t="s">
        <v>185</v>
      </c>
      <c r="O28" s="41" t="s">
        <v>487</v>
      </c>
      <c r="P28" s="41" t="s">
        <v>193</v>
      </c>
      <c r="Q28" s="41" t="s">
        <v>2391</v>
      </c>
      <c r="R28" s="41" t="s">
        <v>232</v>
      </c>
      <c r="S28" s="51" t="s">
        <v>2392</v>
      </c>
      <c r="T28" s="224" t="s">
        <v>859</v>
      </c>
      <c r="U28" s="224" t="s">
        <v>14</v>
      </c>
      <c r="V28" s="224" t="s">
        <v>859</v>
      </c>
      <c r="W28" s="224" t="s">
        <v>859</v>
      </c>
      <c r="X28" s="221" t="s">
        <v>2397</v>
      </c>
      <c r="Y28" s="21"/>
      <c r="Z28" s="21"/>
    </row>
    <row r="29" spans="1:26" ht="15.75" customHeight="1">
      <c r="A29" s="57" t="s">
        <v>109</v>
      </c>
      <c r="B29" s="57">
        <v>2023</v>
      </c>
      <c r="C29" s="58" t="s">
        <v>641</v>
      </c>
      <c r="D29" s="45" t="s">
        <v>163</v>
      </c>
      <c r="E29" s="43" t="s">
        <v>2398</v>
      </c>
      <c r="F29" s="58" t="s">
        <v>2384</v>
      </c>
      <c r="G29" s="45" t="s">
        <v>14</v>
      </c>
      <c r="H29" s="61" t="s">
        <v>438</v>
      </c>
      <c r="I29" s="43" t="s">
        <v>185</v>
      </c>
      <c r="J29" s="43" t="s">
        <v>859</v>
      </c>
      <c r="K29" s="43" t="s">
        <v>14</v>
      </c>
      <c r="L29" s="43" t="s">
        <v>859</v>
      </c>
      <c r="M29" s="43" t="s">
        <v>859</v>
      </c>
      <c r="N29" s="43" t="s">
        <v>185</v>
      </c>
      <c r="O29" s="41" t="s">
        <v>487</v>
      </c>
      <c r="P29" s="41" t="s">
        <v>193</v>
      </c>
      <c r="Q29" s="41" t="s">
        <v>2391</v>
      </c>
      <c r="R29" s="41" t="s">
        <v>232</v>
      </c>
      <c r="S29" s="51" t="s">
        <v>2392</v>
      </c>
      <c r="T29" s="224" t="s">
        <v>859</v>
      </c>
      <c r="U29" s="224" t="s">
        <v>859</v>
      </c>
      <c r="V29" s="224" t="s">
        <v>859</v>
      </c>
      <c r="W29" s="224" t="s">
        <v>859</v>
      </c>
      <c r="X29" s="221"/>
      <c r="Y29" s="21"/>
      <c r="Z29" s="21"/>
    </row>
    <row r="30" spans="1:26" ht="15.75" customHeight="1">
      <c r="A30" s="41" t="s">
        <v>109</v>
      </c>
      <c r="B30" s="57">
        <v>2023</v>
      </c>
      <c r="C30" s="58" t="s">
        <v>641</v>
      </c>
      <c r="D30" s="44" t="s">
        <v>163</v>
      </c>
      <c r="E30" s="43" t="s">
        <v>2395</v>
      </c>
      <c r="F30" s="58" t="s">
        <v>2384</v>
      </c>
      <c r="G30" s="623" t="s">
        <v>14</v>
      </c>
      <c r="H30" s="41" t="s">
        <v>438</v>
      </c>
      <c r="I30" s="41" t="s">
        <v>185</v>
      </c>
      <c r="J30" s="41" t="s">
        <v>859</v>
      </c>
      <c r="K30" s="41" t="s">
        <v>14</v>
      </c>
      <c r="L30" s="41" t="s">
        <v>14</v>
      </c>
      <c r="M30" s="41" t="s">
        <v>859</v>
      </c>
      <c r="N30" s="41" t="s">
        <v>185</v>
      </c>
      <c r="O30" s="41" t="s">
        <v>475</v>
      </c>
      <c r="P30" s="41" t="s">
        <v>193</v>
      </c>
      <c r="Q30" s="43" t="s">
        <v>2386</v>
      </c>
      <c r="R30" s="41" t="s">
        <v>232</v>
      </c>
      <c r="S30" s="41" t="s">
        <v>2399</v>
      </c>
      <c r="T30" s="224" t="s">
        <v>14</v>
      </c>
      <c r="U30" s="224" t="s">
        <v>859</v>
      </c>
      <c r="V30" s="224" t="s">
        <v>859</v>
      </c>
      <c r="W30" s="224" t="s">
        <v>859</v>
      </c>
      <c r="X30" s="366" t="s">
        <v>2388</v>
      </c>
      <c r="Y30" s="21"/>
      <c r="Z30" s="21"/>
    </row>
    <row r="31" spans="1:26" ht="15.75" customHeight="1">
      <c r="A31" s="57" t="s">
        <v>109</v>
      </c>
      <c r="B31" s="57">
        <v>2023</v>
      </c>
      <c r="C31" s="58" t="s">
        <v>644</v>
      </c>
      <c r="D31" s="45" t="s">
        <v>153</v>
      </c>
      <c r="E31" s="59" t="s">
        <v>1312</v>
      </c>
      <c r="F31" s="58" t="s">
        <v>2383</v>
      </c>
      <c r="G31" s="45" t="s">
        <v>14</v>
      </c>
      <c r="H31" s="57" t="s">
        <v>185</v>
      </c>
      <c r="I31" s="43" t="s">
        <v>185</v>
      </c>
      <c r="J31" s="43" t="s">
        <v>185</v>
      </c>
      <c r="K31" s="43" t="s">
        <v>185</v>
      </c>
      <c r="L31" s="43" t="s">
        <v>185</v>
      </c>
      <c r="M31" s="43" t="s">
        <v>185</v>
      </c>
      <c r="N31" s="43" t="s">
        <v>185</v>
      </c>
      <c r="O31" s="43" t="s">
        <v>185</v>
      </c>
      <c r="P31" s="43" t="s">
        <v>185</v>
      </c>
      <c r="Q31" s="43" t="s">
        <v>185</v>
      </c>
      <c r="R31" s="43" t="s">
        <v>185</v>
      </c>
      <c r="S31" s="41" t="s">
        <v>2382</v>
      </c>
      <c r="T31" s="224" t="s">
        <v>859</v>
      </c>
      <c r="U31" s="224" t="s">
        <v>859</v>
      </c>
      <c r="V31" s="224" t="s">
        <v>859</v>
      </c>
      <c r="W31" s="224" t="s">
        <v>859</v>
      </c>
      <c r="X31" s="367"/>
      <c r="Y31" s="21"/>
      <c r="Z31" s="21"/>
    </row>
    <row r="32" spans="1:26" ht="15.75" customHeight="1">
      <c r="A32" s="57" t="s">
        <v>109</v>
      </c>
      <c r="B32" s="57">
        <v>2023</v>
      </c>
      <c r="C32" s="58" t="s">
        <v>644</v>
      </c>
      <c r="D32" s="45" t="s">
        <v>2400</v>
      </c>
      <c r="E32" s="43" t="s">
        <v>2393</v>
      </c>
      <c r="F32" s="58" t="s">
        <v>2401</v>
      </c>
      <c r="G32" s="45" t="s">
        <v>14</v>
      </c>
      <c r="H32" s="41" t="s">
        <v>438</v>
      </c>
      <c r="I32" s="43" t="s">
        <v>185</v>
      </c>
      <c r="J32" s="43" t="s">
        <v>859</v>
      </c>
      <c r="K32" s="43" t="s">
        <v>14</v>
      </c>
      <c r="L32" s="43" t="s">
        <v>859</v>
      </c>
      <c r="M32" s="43" t="s">
        <v>859</v>
      </c>
      <c r="N32" s="43" t="s">
        <v>185</v>
      </c>
      <c r="O32" s="41" t="s">
        <v>487</v>
      </c>
      <c r="P32" s="41" t="s">
        <v>193</v>
      </c>
      <c r="Q32" s="41" t="s">
        <v>2391</v>
      </c>
      <c r="R32" s="41" t="s">
        <v>2402</v>
      </c>
      <c r="S32" s="51" t="s">
        <v>2392</v>
      </c>
      <c r="T32" s="224" t="s">
        <v>14</v>
      </c>
      <c r="U32" s="224" t="s">
        <v>859</v>
      </c>
      <c r="V32" s="224" t="s">
        <v>859</v>
      </c>
      <c r="W32" s="224" t="s">
        <v>859</v>
      </c>
      <c r="X32" s="228"/>
      <c r="Y32" s="21"/>
      <c r="Z32" s="21"/>
    </row>
    <row r="33" spans="1:26" ht="15.75" customHeight="1">
      <c r="A33" s="57" t="s">
        <v>109</v>
      </c>
      <c r="B33" s="57">
        <v>2023</v>
      </c>
      <c r="C33" s="58" t="s">
        <v>644</v>
      </c>
      <c r="D33" s="45" t="s">
        <v>2400</v>
      </c>
      <c r="E33" s="43" t="s">
        <v>2395</v>
      </c>
      <c r="F33" s="58" t="s">
        <v>2401</v>
      </c>
      <c r="G33" s="45" t="s">
        <v>14</v>
      </c>
      <c r="H33" s="41" t="s">
        <v>438</v>
      </c>
      <c r="I33" s="43" t="s">
        <v>185</v>
      </c>
      <c r="J33" s="43" t="s">
        <v>859</v>
      </c>
      <c r="K33" s="43" t="s">
        <v>14</v>
      </c>
      <c r="L33" s="43" t="s">
        <v>859</v>
      </c>
      <c r="M33" s="43" t="s">
        <v>859</v>
      </c>
      <c r="N33" s="43" t="s">
        <v>185</v>
      </c>
      <c r="O33" s="41" t="s">
        <v>487</v>
      </c>
      <c r="P33" s="41" t="s">
        <v>193</v>
      </c>
      <c r="Q33" s="41" t="s">
        <v>2391</v>
      </c>
      <c r="R33" s="41" t="s">
        <v>2402</v>
      </c>
      <c r="S33" s="51" t="s">
        <v>2392</v>
      </c>
      <c r="T33" s="224" t="s">
        <v>14</v>
      </c>
      <c r="U33" s="224" t="s">
        <v>859</v>
      </c>
      <c r="V33" s="224" t="s">
        <v>859</v>
      </c>
      <c r="W33" s="224" t="s">
        <v>859</v>
      </c>
      <c r="X33" s="228"/>
      <c r="Y33" s="21"/>
      <c r="Z33" s="21"/>
    </row>
    <row r="34" spans="1:26" ht="15.75" customHeight="1">
      <c r="A34" s="57" t="s">
        <v>109</v>
      </c>
      <c r="B34" s="57">
        <v>2023</v>
      </c>
      <c r="C34" s="58" t="s">
        <v>644</v>
      </c>
      <c r="D34" s="45" t="s">
        <v>2400</v>
      </c>
      <c r="E34" s="43" t="s">
        <v>2396</v>
      </c>
      <c r="F34" s="58" t="s">
        <v>2401</v>
      </c>
      <c r="G34" s="45" t="s">
        <v>14</v>
      </c>
      <c r="H34" s="41" t="s">
        <v>438</v>
      </c>
      <c r="I34" s="43" t="s">
        <v>185</v>
      </c>
      <c r="J34" s="43" t="s">
        <v>859</v>
      </c>
      <c r="K34" s="43" t="s">
        <v>14</v>
      </c>
      <c r="L34" s="43" t="s">
        <v>859</v>
      </c>
      <c r="M34" s="43" t="s">
        <v>859</v>
      </c>
      <c r="N34" s="43" t="s">
        <v>185</v>
      </c>
      <c r="O34" s="41" t="s">
        <v>487</v>
      </c>
      <c r="P34" s="41" t="s">
        <v>193</v>
      </c>
      <c r="Q34" s="41" t="s">
        <v>2391</v>
      </c>
      <c r="R34" s="41" t="s">
        <v>2402</v>
      </c>
      <c r="S34" s="51" t="s">
        <v>2392</v>
      </c>
      <c r="T34" s="224" t="s">
        <v>14</v>
      </c>
      <c r="U34" s="224" t="s">
        <v>14</v>
      </c>
      <c r="V34" s="224" t="s">
        <v>859</v>
      </c>
      <c r="W34" s="224" t="s">
        <v>859</v>
      </c>
      <c r="X34" s="228" t="s">
        <v>2397</v>
      </c>
      <c r="Y34" s="21"/>
      <c r="Z34" s="21"/>
    </row>
    <row r="35" spans="1:26" ht="15.75" customHeight="1">
      <c r="A35" s="57" t="s">
        <v>109</v>
      </c>
      <c r="B35" s="57">
        <v>2023</v>
      </c>
      <c r="C35" s="58" t="s">
        <v>644</v>
      </c>
      <c r="D35" s="45" t="s">
        <v>2400</v>
      </c>
      <c r="E35" s="43" t="s">
        <v>2398</v>
      </c>
      <c r="F35" s="58" t="s">
        <v>2401</v>
      </c>
      <c r="G35" s="45" t="s">
        <v>14</v>
      </c>
      <c r="H35" s="41" t="s">
        <v>438</v>
      </c>
      <c r="I35" s="43" t="s">
        <v>185</v>
      </c>
      <c r="J35" s="43" t="s">
        <v>859</v>
      </c>
      <c r="K35" s="43" t="s">
        <v>14</v>
      </c>
      <c r="L35" s="43" t="s">
        <v>859</v>
      </c>
      <c r="M35" s="43" t="s">
        <v>859</v>
      </c>
      <c r="N35" s="43" t="s">
        <v>185</v>
      </c>
      <c r="O35" s="41" t="s">
        <v>487</v>
      </c>
      <c r="P35" s="41" t="s">
        <v>193</v>
      </c>
      <c r="Q35" s="41" t="s">
        <v>2391</v>
      </c>
      <c r="R35" s="41" t="s">
        <v>2402</v>
      </c>
      <c r="S35" s="51" t="s">
        <v>2392</v>
      </c>
      <c r="T35" s="224" t="s">
        <v>14</v>
      </c>
      <c r="U35" s="224" t="s">
        <v>859</v>
      </c>
      <c r="V35" s="224" t="s">
        <v>859</v>
      </c>
      <c r="W35" s="224" t="s">
        <v>859</v>
      </c>
      <c r="X35" s="228"/>
      <c r="Y35" s="21"/>
      <c r="Z35" s="21"/>
    </row>
    <row r="36" spans="1:26" ht="15.75" customHeight="1">
      <c r="A36" s="57" t="s">
        <v>109</v>
      </c>
      <c r="B36" s="57">
        <v>2023</v>
      </c>
      <c r="C36" s="58" t="s">
        <v>644</v>
      </c>
      <c r="D36" s="45" t="s">
        <v>2400</v>
      </c>
      <c r="E36" s="43" t="s">
        <v>2379</v>
      </c>
      <c r="F36" s="58" t="s">
        <v>2403</v>
      </c>
      <c r="G36" s="45" t="s">
        <v>859</v>
      </c>
      <c r="H36" s="57" t="s">
        <v>185</v>
      </c>
      <c r="I36" s="43" t="s">
        <v>2377</v>
      </c>
      <c r="J36" s="43" t="s">
        <v>185</v>
      </c>
      <c r="K36" s="43" t="s">
        <v>185</v>
      </c>
      <c r="L36" s="43" t="s">
        <v>185</v>
      </c>
      <c r="M36" s="43" t="s">
        <v>185</v>
      </c>
      <c r="N36" s="43" t="s">
        <v>185</v>
      </c>
      <c r="O36" s="43" t="s">
        <v>185</v>
      </c>
      <c r="P36" s="43" t="s">
        <v>185</v>
      </c>
      <c r="Q36" s="43" t="s">
        <v>185</v>
      </c>
      <c r="R36" s="43" t="s">
        <v>185</v>
      </c>
      <c r="S36" s="41"/>
      <c r="T36" s="224" t="s">
        <v>859</v>
      </c>
      <c r="U36" s="224" t="s">
        <v>859</v>
      </c>
      <c r="V36" s="224" t="s">
        <v>859</v>
      </c>
      <c r="W36" s="224" t="s">
        <v>859</v>
      </c>
      <c r="X36" s="228" t="s">
        <v>2377</v>
      </c>
      <c r="Y36" s="21"/>
      <c r="Z36" s="21"/>
    </row>
    <row r="37" spans="1:26" ht="15.75" customHeight="1">
      <c r="A37" s="57" t="s">
        <v>109</v>
      </c>
      <c r="B37" s="57">
        <v>2023</v>
      </c>
      <c r="C37" s="58" t="s">
        <v>644</v>
      </c>
      <c r="D37" s="45" t="s">
        <v>2400</v>
      </c>
      <c r="E37" s="43" t="s">
        <v>2393</v>
      </c>
      <c r="F37" s="58" t="s">
        <v>2403</v>
      </c>
      <c r="G37" s="45" t="s">
        <v>859</v>
      </c>
      <c r="H37" s="57" t="s">
        <v>185</v>
      </c>
      <c r="I37" s="43" t="s">
        <v>2377</v>
      </c>
      <c r="J37" s="43" t="s">
        <v>185</v>
      </c>
      <c r="K37" s="43" t="s">
        <v>185</v>
      </c>
      <c r="L37" s="43" t="s">
        <v>185</v>
      </c>
      <c r="M37" s="43" t="s">
        <v>185</v>
      </c>
      <c r="N37" s="43" t="s">
        <v>185</v>
      </c>
      <c r="O37" s="43" t="s">
        <v>185</v>
      </c>
      <c r="P37" s="43" t="s">
        <v>185</v>
      </c>
      <c r="Q37" s="43" t="s">
        <v>185</v>
      </c>
      <c r="R37" s="43" t="s">
        <v>185</v>
      </c>
      <c r="S37" s="41"/>
      <c r="T37" s="224" t="s">
        <v>859</v>
      </c>
      <c r="U37" s="224" t="s">
        <v>859</v>
      </c>
      <c r="V37" s="224" t="s">
        <v>859</v>
      </c>
      <c r="W37" s="224" t="s">
        <v>859</v>
      </c>
      <c r="X37" s="228" t="s">
        <v>2377</v>
      </c>
      <c r="Y37" s="21"/>
      <c r="Z37" s="21"/>
    </row>
    <row r="38" spans="1:26" ht="15.75" customHeight="1">
      <c r="A38" s="57" t="s">
        <v>109</v>
      </c>
      <c r="B38" s="57">
        <v>2023</v>
      </c>
      <c r="C38" s="58" t="s">
        <v>644</v>
      </c>
      <c r="D38" s="45" t="s">
        <v>2400</v>
      </c>
      <c r="E38" s="43" t="s">
        <v>2395</v>
      </c>
      <c r="F38" s="58" t="s">
        <v>2403</v>
      </c>
      <c r="G38" s="45" t="s">
        <v>859</v>
      </c>
      <c r="H38" s="57" t="s">
        <v>185</v>
      </c>
      <c r="I38" s="43" t="s">
        <v>2377</v>
      </c>
      <c r="J38" s="43" t="s">
        <v>185</v>
      </c>
      <c r="K38" s="43" t="s">
        <v>185</v>
      </c>
      <c r="L38" s="43" t="s">
        <v>185</v>
      </c>
      <c r="M38" s="43" t="s">
        <v>185</v>
      </c>
      <c r="N38" s="43" t="s">
        <v>185</v>
      </c>
      <c r="O38" s="43" t="s">
        <v>185</v>
      </c>
      <c r="P38" s="43" t="s">
        <v>185</v>
      </c>
      <c r="Q38" s="43" t="s">
        <v>185</v>
      </c>
      <c r="R38" s="43" t="s">
        <v>185</v>
      </c>
      <c r="S38" s="41"/>
      <c r="T38" s="224" t="s">
        <v>859</v>
      </c>
      <c r="U38" s="224" t="s">
        <v>859</v>
      </c>
      <c r="V38" s="224" t="s">
        <v>859</v>
      </c>
      <c r="W38" s="224" t="s">
        <v>859</v>
      </c>
      <c r="X38" s="228" t="s">
        <v>2377</v>
      </c>
      <c r="Y38" s="21"/>
      <c r="Z38" s="21"/>
    </row>
    <row r="39" spans="1:26" ht="15.75" customHeight="1">
      <c r="A39" s="57" t="s">
        <v>109</v>
      </c>
      <c r="B39" s="57">
        <v>2023</v>
      </c>
      <c r="C39" s="58" t="s">
        <v>644</v>
      </c>
      <c r="D39" s="45" t="s">
        <v>2400</v>
      </c>
      <c r="E39" s="43" t="s">
        <v>2396</v>
      </c>
      <c r="F39" s="58" t="s">
        <v>2403</v>
      </c>
      <c r="G39" s="45" t="s">
        <v>859</v>
      </c>
      <c r="H39" s="57" t="s">
        <v>185</v>
      </c>
      <c r="I39" s="43" t="s">
        <v>2377</v>
      </c>
      <c r="J39" s="43" t="s">
        <v>185</v>
      </c>
      <c r="K39" s="43" t="s">
        <v>185</v>
      </c>
      <c r="L39" s="43" t="s">
        <v>185</v>
      </c>
      <c r="M39" s="43" t="s">
        <v>185</v>
      </c>
      <c r="N39" s="43" t="s">
        <v>185</v>
      </c>
      <c r="O39" s="43" t="s">
        <v>185</v>
      </c>
      <c r="P39" s="43" t="s">
        <v>185</v>
      </c>
      <c r="Q39" s="43" t="s">
        <v>185</v>
      </c>
      <c r="R39" s="43" t="s">
        <v>185</v>
      </c>
      <c r="S39" s="41"/>
      <c r="T39" s="224" t="s">
        <v>859</v>
      </c>
      <c r="U39" s="224" t="s">
        <v>859</v>
      </c>
      <c r="V39" s="224" t="s">
        <v>859</v>
      </c>
      <c r="W39" s="224" t="s">
        <v>859</v>
      </c>
      <c r="X39" s="228" t="s">
        <v>2377</v>
      </c>
      <c r="Y39" s="21"/>
      <c r="Z39" s="21"/>
    </row>
    <row r="40" spans="1:26" ht="15.75" customHeight="1">
      <c r="A40" s="57" t="s">
        <v>109</v>
      </c>
      <c r="B40" s="57">
        <v>2023</v>
      </c>
      <c r="C40" s="58" t="s">
        <v>644</v>
      </c>
      <c r="D40" s="45" t="s">
        <v>2400</v>
      </c>
      <c r="E40" s="43" t="s">
        <v>2398</v>
      </c>
      <c r="F40" s="58" t="s">
        <v>2403</v>
      </c>
      <c r="G40" s="45" t="s">
        <v>859</v>
      </c>
      <c r="H40" s="57" t="s">
        <v>185</v>
      </c>
      <c r="I40" s="43" t="s">
        <v>2377</v>
      </c>
      <c r="J40" s="43" t="s">
        <v>185</v>
      </c>
      <c r="K40" s="43" t="s">
        <v>185</v>
      </c>
      <c r="L40" s="43" t="s">
        <v>185</v>
      </c>
      <c r="M40" s="43" t="s">
        <v>185</v>
      </c>
      <c r="N40" s="43" t="s">
        <v>185</v>
      </c>
      <c r="O40" s="43" t="s">
        <v>185</v>
      </c>
      <c r="P40" s="43" t="s">
        <v>185</v>
      </c>
      <c r="Q40" s="43" t="s">
        <v>185</v>
      </c>
      <c r="R40" s="43" t="s">
        <v>185</v>
      </c>
      <c r="S40" s="41"/>
      <c r="T40" s="224" t="s">
        <v>859</v>
      </c>
      <c r="U40" s="224" t="s">
        <v>859</v>
      </c>
      <c r="V40" s="224" t="s">
        <v>859</v>
      </c>
      <c r="W40" s="224" t="s">
        <v>859</v>
      </c>
      <c r="X40" s="228" t="s">
        <v>2377</v>
      </c>
      <c r="Y40" s="21"/>
      <c r="Z40" s="21"/>
    </row>
    <row r="41" spans="1:26" ht="15.75" customHeight="1">
      <c r="A41" s="57" t="s">
        <v>109</v>
      </c>
      <c r="B41" s="57">
        <v>2023</v>
      </c>
      <c r="C41" s="58" t="s">
        <v>641</v>
      </c>
      <c r="D41" s="45" t="s">
        <v>149</v>
      </c>
      <c r="E41" s="43" t="s">
        <v>2404</v>
      </c>
      <c r="F41" s="58" t="s">
        <v>2384</v>
      </c>
      <c r="G41" s="45" t="s">
        <v>14</v>
      </c>
      <c r="H41" s="57" t="s">
        <v>185</v>
      </c>
      <c r="I41" s="43" t="s">
        <v>2389</v>
      </c>
      <c r="J41" s="43" t="s">
        <v>185</v>
      </c>
      <c r="K41" s="43" t="s">
        <v>185</v>
      </c>
      <c r="L41" s="43" t="s">
        <v>185</v>
      </c>
      <c r="M41" s="43" t="s">
        <v>185</v>
      </c>
      <c r="N41" s="43" t="s">
        <v>185</v>
      </c>
      <c r="O41" s="43" t="s">
        <v>185</v>
      </c>
      <c r="P41" s="43" t="s">
        <v>185</v>
      </c>
      <c r="Q41" s="43" t="s">
        <v>185</v>
      </c>
      <c r="R41" s="43" t="s">
        <v>185</v>
      </c>
      <c r="S41" s="41" t="s">
        <v>2405</v>
      </c>
      <c r="T41" s="224" t="s">
        <v>859</v>
      </c>
      <c r="U41" s="224" t="s">
        <v>859</v>
      </c>
      <c r="V41" s="224" t="s">
        <v>859</v>
      </c>
      <c r="W41" s="224" t="s">
        <v>859</v>
      </c>
      <c r="X41" s="368"/>
      <c r="Y41" s="21"/>
      <c r="Z41" s="21"/>
    </row>
    <row r="42" spans="1:26" ht="15.75" customHeight="1">
      <c r="A42" s="57" t="s">
        <v>109</v>
      </c>
      <c r="B42" s="57">
        <v>2023</v>
      </c>
      <c r="C42" s="58" t="s">
        <v>641</v>
      </c>
      <c r="D42" s="45" t="s">
        <v>149</v>
      </c>
      <c r="E42" s="43" t="s">
        <v>2406</v>
      </c>
      <c r="F42" s="58" t="s">
        <v>2384</v>
      </c>
      <c r="G42" s="45" t="s">
        <v>14</v>
      </c>
      <c r="H42" s="57" t="s">
        <v>185</v>
      </c>
      <c r="I42" s="43" t="s">
        <v>2389</v>
      </c>
      <c r="J42" s="43" t="s">
        <v>185</v>
      </c>
      <c r="K42" s="43" t="s">
        <v>185</v>
      </c>
      <c r="L42" s="43" t="s">
        <v>185</v>
      </c>
      <c r="M42" s="43" t="s">
        <v>185</v>
      </c>
      <c r="N42" s="43" t="s">
        <v>185</v>
      </c>
      <c r="O42" s="43" t="s">
        <v>185</v>
      </c>
      <c r="P42" s="43" t="s">
        <v>185</v>
      </c>
      <c r="Q42" s="43" t="s">
        <v>185</v>
      </c>
      <c r="R42" s="43" t="s">
        <v>185</v>
      </c>
      <c r="S42" s="41" t="s">
        <v>2405</v>
      </c>
      <c r="T42" s="224" t="s">
        <v>859</v>
      </c>
      <c r="U42" s="224" t="s">
        <v>859</v>
      </c>
      <c r="V42" s="224" t="s">
        <v>859</v>
      </c>
      <c r="W42" s="224" t="s">
        <v>859</v>
      </c>
      <c r="X42" s="368"/>
      <c r="Y42" s="21"/>
      <c r="Z42" s="21"/>
    </row>
    <row r="43" spans="1:26" ht="15.75" customHeight="1">
      <c r="A43" s="57" t="s">
        <v>109</v>
      </c>
      <c r="B43" s="57">
        <v>2023</v>
      </c>
      <c r="C43" s="58" t="s">
        <v>641</v>
      </c>
      <c r="D43" s="45" t="s">
        <v>149</v>
      </c>
      <c r="E43" s="43" t="s">
        <v>2407</v>
      </c>
      <c r="F43" s="58" t="s">
        <v>2384</v>
      </c>
      <c r="G43" s="45" t="s">
        <v>14</v>
      </c>
      <c r="H43" s="57" t="s">
        <v>185</v>
      </c>
      <c r="I43" s="43" t="s">
        <v>2389</v>
      </c>
      <c r="J43" s="43" t="s">
        <v>185</v>
      </c>
      <c r="K43" s="43" t="s">
        <v>185</v>
      </c>
      <c r="L43" s="43" t="s">
        <v>185</v>
      </c>
      <c r="M43" s="43" t="s">
        <v>185</v>
      </c>
      <c r="N43" s="43" t="s">
        <v>185</v>
      </c>
      <c r="O43" s="43" t="s">
        <v>185</v>
      </c>
      <c r="P43" s="43" t="s">
        <v>185</v>
      </c>
      <c r="Q43" s="43" t="s">
        <v>185</v>
      </c>
      <c r="R43" s="43" t="s">
        <v>185</v>
      </c>
      <c r="S43" s="41" t="s">
        <v>2405</v>
      </c>
      <c r="T43" s="224" t="s">
        <v>859</v>
      </c>
      <c r="U43" s="224" t="s">
        <v>859</v>
      </c>
      <c r="V43" s="224" t="s">
        <v>859</v>
      </c>
      <c r="W43" s="224" t="s">
        <v>859</v>
      </c>
      <c r="X43" s="368"/>
      <c r="Y43" s="21"/>
      <c r="Z43" s="21"/>
    </row>
    <row r="44" spans="1:26" ht="15.75" customHeight="1">
      <c r="A44" s="57" t="s">
        <v>109</v>
      </c>
      <c r="B44" s="57">
        <v>2023</v>
      </c>
      <c r="C44" s="58" t="s">
        <v>641</v>
      </c>
      <c r="D44" s="45" t="s">
        <v>149</v>
      </c>
      <c r="E44" s="43" t="s">
        <v>2408</v>
      </c>
      <c r="F44" s="58" t="s">
        <v>2384</v>
      </c>
      <c r="G44" s="45" t="s">
        <v>14</v>
      </c>
      <c r="H44" s="57" t="s">
        <v>185</v>
      </c>
      <c r="I44" s="43" t="s">
        <v>2389</v>
      </c>
      <c r="J44" s="43" t="s">
        <v>185</v>
      </c>
      <c r="K44" s="43" t="s">
        <v>185</v>
      </c>
      <c r="L44" s="43" t="s">
        <v>185</v>
      </c>
      <c r="M44" s="43" t="s">
        <v>185</v>
      </c>
      <c r="N44" s="43" t="s">
        <v>185</v>
      </c>
      <c r="O44" s="43" t="s">
        <v>185</v>
      </c>
      <c r="P44" s="43" t="s">
        <v>185</v>
      </c>
      <c r="Q44" s="43" t="s">
        <v>185</v>
      </c>
      <c r="R44" s="43" t="s">
        <v>185</v>
      </c>
      <c r="S44" s="41" t="s">
        <v>2405</v>
      </c>
      <c r="T44" s="224" t="s">
        <v>859</v>
      </c>
      <c r="U44" s="224" t="s">
        <v>859</v>
      </c>
      <c r="V44" s="224" t="s">
        <v>859</v>
      </c>
      <c r="W44" s="224" t="s">
        <v>859</v>
      </c>
      <c r="X44" s="368"/>
      <c r="Y44" s="21"/>
      <c r="Z44" s="21"/>
    </row>
    <row r="45" spans="1:26" ht="15.75" customHeight="1">
      <c r="A45" s="57" t="s">
        <v>109</v>
      </c>
      <c r="B45" s="57">
        <v>2023</v>
      </c>
      <c r="C45" s="58" t="s">
        <v>641</v>
      </c>
      <c r="D45" s="45" t="s">
        <v>149</v>
      </c>
      <c r="E45" s="43" t="s">
        <v>2409</v>
      </c>
      <c r="F45" s="58" t="s">
        <v>2384</v>
      </c>
      <c r="G45" s="45" t="s">
        <v>14</v>
      </c>
      <c r="H45" s="57" t="s">
        <v>185</v>
      </c>
      <c r="I45" s="43" t="s">
        <v>2389</v>
      </c>
      <c r="J45" s="43" t="s">
        <v>185</v>
      </c>
      <c r="K45" s="43" t="s">
        <v>185</v>
      </c>
      <c r="L45" s="43" t="s">
        <v>185</v>
      </c>
      <c r="M45" s="43" t="s">
        <v>185</v>
      </c>
      <c r="N45" s="43" t="s">
        <v>185</v>
      </c>
      <c r="O45" s="43" t="s">
        <v>185</v>
      </c>
      <c r="P45" s="43" t="s">
        <v>185</v>
      </c>
      <c r="Q45" s="43" t="s">
        <v>185</v>
      </c>
      <c r="R45" s="43" t="s">
        <v>185</v>
      </c>
      <c r="S45" s="41" t="s">
        <v>2410</v>
      </c>
      <c r="T45" s="224" t="s">
        <v>859</v>
      </c>
      <c r="U45" s="224" t="s">
        <v>859</v>
      </c>
      <c r="V45" s="224" t="s">
        <v>859</v>
      </c>
      <c r="W45" s="224" t="s">
        <v>859</v>
      </c>
      <c r="X45" s="368"/>
      <c r="Y45" s="21"/>
      <c r="Z45" s="21"/>
    </row>
    <row r="46" spans="1:26" ht="15.75" customHeight="1">
      <c r="A46" s="57" t="s">
        <v>109</v>
      </c>
      <c r="B46" s="57">
        <v>2023</v>
      </c>
      <c r="C46" s="58" t="s">
        <v>641</v>
      </c>
      <c r="D46" s="45" t="s">
        <v>149</v>
      </c>
      <c r="E46" s="43" t="s">
        <v>2411</v>
      </c>
      <c r="F46" s="58" t="s">
        <v>2384</v>
      </c>
      <c r="G46" s="45" t="s">
        <v>14</v>
      </c>
      <c r="H46" s="57" t="s">
        <v>185</v>
      </c>
      <c r="I46" s="43" t="s">
        <v>2389</v>
      </c>
      <c r="J46" s="43" t="s">
        <v>185</v>
      </c>
      <c r="K46" s="43" t="s">
        <v>185</v>
      </c>
      <c r="L46" s="43" t="s">
        <v>185</v>
      </c>
      <c r="M46" s="43" t="s">
        <v>185</v>
      </c>
      <c r="N46" s="43" t="s">
        <v>185</v>
      </c>
      <c r="O46" s="43" t="s">
        <v>185</v>
      </c>
      <c r="P46" s="43" t="s">
        <v>185</v>
      </c>
      <c r="Q46" s="43" t="s">
        <v>185</v>
      </c>
      <c r="R46" s="43" t="s">
        <v>185</v>
      </c>
      <c r="S46" s="41" t="s">
        <v>2405</v>
      </c>
      <c r="T46" s="224" t="s">
        <v>859</v>
      </c>
      <c r="U46" s="224" t="s">
        <v>859</v>
      </c>
      <c r="V46" s="224" t="s">
        <v>859</v>
      </c>
      <c r="W46" s="224" t="s">
        <v>859</v>
      </c>
      <c r="X46" s="368"/>
      <c r="Y46" s="21"/>
      <c r="Z46" s="21"/>
    </row>
    <row r="47" spans="1:26" ht="15.75" customHeight="1">
      <c r="A47" s="57" t="s">
        <v>109</v>
      </c>
      <c r="B47" s="57">
        <v>2023</v>
      </c>
      <c r="C47" s="58" t="s">
        <v>641</v>
      </c>
      <c r="D47" s="45" t="s">
        <v>149</v>
      </c>
      <c r="E47" s="43" t="s">
        <v>2412</v>
      </c>
      <c r="F47" s="58" t="s">
        <v>2384</v>
      </c>
      <c r="G47" s="45" t="s">
        <v>14</v>
      </c>
      <c r="H47" s="57" t="s">
        <v>185</v>
      </c>
      <c r="I47" s="43" t="s">
        <v>2389</v>
      </c>
      <c r="J47" s="43" t="s">
        <v>185</v>
      </c>
      <c r="K47" s="43" t="s">
        <v>185</v>
      </c>
      <c r="L47" s="43" t="s">
        <v>185</v>
      </c>
      <c r="M47" s="43" t="s">
        <v>185</v>
      </c>
      <c r="N47" s="43" t="s">
        <v>185</v>
      </c>
      <c r="O47" s="43" t="s">
        <v>185</v>
      </c>
      <c r="P47" s="43" t="s">
        <v>185</v>
      </c>
      <c r="Q47" s="43" t="s">
        <v>185</v>
      </c>
      <c r="R47" s="43" t="s">
        <v>185</v>
      </c>
      <c r="S47" s="41" t="s">
        <v>2413</v>
      </c>
      <c r="T47" s="224" t="s">
        <v>859</v>
      </c>
      <c r="U47" s="224" t="s">
        <v>859</v>
      </c>
      <c r="V47" s="224" t="s">
        <v>859</v>
      </c>
      <c r="W47" s="224" t="s">
        <v>859</v>
      </c>
      <c r="X47" s="368"/>
      <c r="Y47" s="21"/>
      <c r="Z47" s="21"/>
    </row>
    <row r="48" spans="1:26" ht="15.75" customHeight="1">
      <c r="A48" s="57" t="s">
        <v>109</v>
      </c>
      <c r="B48" s="57">
        <v>2023</v>
      </c>
      <c r="C48" s="58" t="s">
        <v>644</v>
      </c>
      <c r="D48" s="45" t="s">
        <v>2400</v>
      </c>
      <c r="E48" s="43" t="s">
        <v>2404</v>
      </c>
      <c r="F48" s="58" t="s">
        <v>2401</v>
      </c>
      <c r="G48" s="45" t="s">
        <v>14</v>
      </c>
      <c r="H48" s="57" t="s">
        <v>185</v>
      </c>
      <c r="I48" s="43" t="s">
        <v>2389</v>
      </c>
      <c r="J48" s="43" t="s">
        <v>185</v>
      </c>
      <c r="K48" s="43" t="s">
        <v>185</v>
      </c>
      <c r="L48" s="43" t="s">
        <v>185</v>
      </c>
      <c r="M48" s="43" t="s">
        <v>185</v>
      </c>
      <c r="N48" s="43" t="s">
        <v>185</v>
      </c>
      <c r="O48" s="43" t="s">
        <v>185</v>
      </c>
      <c r="P48" s="43" t="s">
        <v>185</v>
      </c>
      <c r="Q48" s="43" t="s">
        <v>185</v>
      </c>
      <c r="R48" s="43" t="s">
        <v>185</v>
      </c>
      <c r="S48" s="41" t="s">
        <v>2405</v>
      </c>
      <c r="T48" s="224" t="s">
        <v>859</v>
      </c>
      <c r="U48" s="224" t="s">
        <v>859</v>
      </c>
      <c r="V48" s="224" t="s">
        <v>859</v>
      </c>
      <c r="W48" s="224" t="s">
        <v>859</v>
      </c>
      <c r="X48" s="228" t="s">
        <v>2389</v>
      </c>
      <c r="Y48" s="21"/>
      <c r="Z48" s="21"/>
    </row>
    <row r="49" spans="1:26" ht="15.75" customHeight="1">
      <c r="A49" s="57" t="s">
        <v>109</v>
      </c>
      <c r="B49" s="57">
        <v>2023</v>
      </c>
      <c r="C49" s="58" t="s">
        <v>644</v>
      </c>
      <c r="D49" s="45" t="s">
        <v>2400</v>
      </c>
      <c r="E49" s="43" t="s">
        <v>2406</v>
      </c>
      <c r="F49" s="58" t="s">
        <v>2401</v>
      </c>
      <c r="G49" s="45" t="s">
        <v>14</v>
      </c>
      <c r="H49" s="57" t="s">
        <v>185</v>
      </c>
      <c r="I49" s="43" t="s">
        <v>2389</v>
      </c>
      <c r="J49" s="43" t="s">
        <v>185</v>
      </c>
      <c r="K49" s="43" t="s">
        <v>185</v>
      </c>
      <c r="L49" s="43" t="s">
        <v>185</v>
      </c>
      <c r="M49" s="43" t="s">
        <v>185</v>
      </c>
      <c r="N49" s="43" t="s">
        <v>185</v>
      </c>
      <c r="O49" s="43" t="s">
        <v>185</v>
      </c>
      <c r="P49" s="43" t="s">
        <v>185</v>
      </c>
      <c r="Q49" s="43" t="s">
        <v>185</v>
      </c>
      <c r="R49" s="43" t="s">
        <v>185</v>
      </c>
      <c r="S49" s="41" t="s">
        <v>2405</v>
      </c>
      <c r="T49" s="224" t="s">
        <v>859</v>
      </c>
      <c r="U49" s="224" t="s">
        <v>859</v>
      </c>
      <c r="V49" s="224" t="s">
        <v>859</v>
      </c>
      <c r="W49" s="224" t="s">
        <v>859</v>
      </c>
      <c r="X49" s="228" t="s">
        <v>2389</v>
      </c>
      <c r="Y49" s="21"/>
      <c r="Z49" s="21"/>
    </row>
    <row r="50" spans="1:26" ht="15.75" customHeight="1">
      <c r="A50" s="57" t="s">
        <v>109</v>
      </c>
      <c r="B50" s="57">
        <v>2023</v>
      </c>
      <c r="C50" s="58" t="s">
        <v>644</v>
      </c>
      <c r="D50" s="45" t="s">
        <v>2400</v>
      </c>
      <c r="E50" s="43" t="s">
        <v>2407</v>
      </c>
      <c r="F50" s="58" t="s">
        <v>2401</v>
      </c>
      <c r="G50" s="45" t="s">
        <v>14</v>
      </c>
      <c r="H50" s="57" t="s">
        <v>185</v>
      </c>
      <c r="I50" s="43" t="s">
        <v>2389</v>
      </c>
      <c r="J50" s="43" t="s">
        <v>185</v>
      </c>
      <c r="K50" s="43" t="s">
        <v>185</v>
      </c>
      <c r="L50" s="43" t="s">
        <v>185</v>
      </c>
      <c r="M50" s="43" t="s">
        <v>185</v>
      </c>
      <c r="N50" s="43" t="s">
        <v>185</v>
      </c>
      <c r="O50" s="43" t="s">
        <v>185</v>
      </c>
      <c r="P50" s="43" t="s">
        <v>185</v>
      </c>
      <c r="Q50" s="43" t="s">
        <v>185</v>
      </c>
      <c r="R50" s="43" t="s">
        <v>185</v>
      </c>
      <c r="S50" s="41" t="s">
        <v>2405</v>
      </c>
      <c r="T50" s="224" t="s">
        <v>859</v>
      </c>
      <c r="U50" s="224" t="s">
        <v>859</v>
      </c>
      <c r="V50" s="224" t="s">
        <v>859</v>
      </c>
      <c r="W50" s="224" t="s">
        <v>859</v>
      </c>
      <c r="X50" s="228" t="s">
        <v>2389</v>
      </c>
      <c r="Y50" s="21"/>
      <c r="Z50" s="21"/>
    </row>
    <row r="51" spans="1:26" ht="15.75" customHeight="1">
      <c r="A51" s="57" t="s">
        <v>109</v>
      </c>
      <c r="B51" s="57">
        <v>2023</v>
      </c>
      <c r="C51" s="58" t="s">
        <v>644</v>
      </c>
      <c r="D51" s="45" t="s">
        <v>2400</v>
      </c>
      <c r="E51" s="43" t="s">
        <v>2408</v>
      </c>
      <c r="F51" s="58" t="s">
        <v>2401</v>
      </c>
      <c r="G51" s="45" t="s">
        <v>14</v>
      </c>
      <c r="H51" s="57" t="s">
        <v>185</v>
      </c>
      <c r="I51" s="43" t="s">
        <v>2389</v>
      </c>
      <c r="J51" s="43" t="s">
        <v>185</v>
      </c>
      <c r="K51" s="43" t="s">
        <v>185</v>
      </c>
      <c r="L51" s="43" t="s">
        <v>185</v>
      </c>
      <c r="M51" s="43" t="s">
        <v>185</v>
      </c>
      <c r="N51" s="43" t="s">
        <v>185</v>
      </c>
      <c r="O51" s="43" t="s">
        <v>185</v>
      </c>
      <c r="P51" s="43" t="s">
        <v>185</v>
      </c>
      <c r="Q51" s="43" t="s">
        <v>185</v>
      </c>
      <c r="R51" s="43" t="s">
        <v>185</v>
      </c>
      <c r="S51" s="41" t="s">
        <v>2405</v>
      </c>
      <c r="T51" s="224" t="s">
        <v>859</v>
      </c>
      <c r="U51" s="224" t="s">
        <v>859</v>
      </c>
      <c r="V51" s="224" t="s">
        <v>859</v>
      </c>
      <c r="W51" s="224" t="s">
        <v>859</v>
      </c>
      <c r="X51" s="228" t="s">
        <v>2389</v>
      </c>
      <c r="Y51" s="21"/>
      <c r="Z51" s="21"/>
    </row>
    <row r="52" spans="1:26" ht="15.75" customHeight="1">
      <c r="A52" s="57" t="s">
        <v>109</v>
      </c>
      <c r="B52" s="57">
        <v>2023</v>
      </c>
      <c r="C52" s="58" t="s">
        <v>644</v>
      </c>
      <c r="D52" s="45" t="s">
        <v>2400</v>
      </c>
      <c r="E52" s="43" t="s">
        <v>2409</v>
      </c>
      <c r="F52" s="58" t="s">
        <v>2401</v>
      </c>
      <c r="G52" s="45" t="s">
        <v>14</v>
      </c>
      <c r="H52" s="57" t="s">
        <v>185</v>
      </c>
      <c r="I52" s="43" t="s">
        <v>2389</v>
      </c>
      <c r="J52" s="43" t="s">
        <v>185</v>
      </c>
      <c r="K52" s="43" t="s">
        <v>185</v>
      </c>
      <c r="L52" s="43" t="s">
        <v>185</v>
      </c>
      <c r="M52" s="43" t="s">
        <v>185</v>
      </c>
      <c r="N52" s="43" t="s">
        <v>185</v>
      </c>
      <c r="O52" s="43" t="s">
        <v>185</v>
      </c>
      <c r="P52" s="43" t="s">
        <v>185</v>
      </c>
      <c r="Q52" s="43" t="s">
        <v>185</v>
      </c>
      <c r="R52" s="43" t="s">
        <v>185</v>
      </c>
      <c r="S52" s="41" t="s">
        <v>2410</v>
      </c>
      <c r="T52" s="224" t="s">
        <v>859</v>
      </c>
      <c r="U52" s="224" t="s">
        <v>859</v>
      </c>
      <c r="V52" s="224" t="s">
        <v>859</v>
      </c>
      <c r="W52" s="224" t="s">
        <v>859</v>
      </c>
      <c r="X52" s="228" t="s">
        <v>2389</v>
      </c>
      <c r="Y52" s="21"/>
      <c r="Z52" s="21"/>
    </row>
    <row r="53" spans="1:26" ht="15.75" customHeight="1">
      <c r="A53" s="57" t="s">
        <v>109</v>
      </c>
      <c r="B53" s="57">
        <v>2023</v>
      </c>
      <c r="C53" s="58" t="s">
        <v>644</v>
      </c>
      <c r="D53" s="45" t="s">
        <v>2400</v>
      </c>
      <c r="E53" s="43" t="s">
        <v>2411</v>
      </c>
      <c r="F53" s="58" t="s">
        <v>2401</v>
      </c>
      <c r="G53" s="45" t="s">
        <v>14</v>
      </c>
      <c r="H53" s="57" t="s">
        <v>185</v>
      </c>
      <c r="I53" s="43" t="s">
        <v>2389</v>
      </c>
      <c r="J53" s="43" t="s">
        <v>185</v>
      </c>
      <c r="K53" s="43" t="s">
        <v>185</v>
      </c>
      <c r="L53" s="43" t="s">
        <v>185</v>
      </c>
      <c r="M53" s="43" t="s">
        <v>185</v>
      </c>
      <c r="N53" s="43" t="s">
        <v>185</v>
      </c>
      <c r="O53" s="43" t="s">
        <v>185</v>
      </c>
      <c r="P53" s="43" t="s">
        <v>185</v>
      </c>
      <c r="Q53" s="43" t="s">
        <v>185</v>
      </c>
      <c r="R53" s="43" t="s">
        <v>185</v>
      </c>
      <c r="S53" s="41" t="s">
        <v>2405</v>
      </c>
      <c r="T53" s="224" t="s">
        <v>859</v>
      </c>
      <c r="U53" s="224" t="s">
        <v>859</v>
      </c>
      <c r="V53" s="224" t="s">
        <v>859</v>
      </c>
      <c r="W53" s="224" t="s">
        <v>859</v>
      </c>
      <c r="X53" s="228" t="s">
        <v>2389</v>
      </c>
      <c r="Y53" s="21"/>
      <c r="Z53" s="21"/>
    </row>
    <row r="54" spans="1:26" ht="15.75" customHeight="1">
      <c r="A54" s="57" t="s">
        <v>109</v>
      </c>
      <c r="B54" s="57">
        <v>2023</v>
      </c>
      <c r="C54" s="58" t="s">
        <v>644</v>
      </c>
      <c r="D54" s="45" t="s">
        <v>2400</v>
      </c>
      <c r="E54" s="43" t="s">
        <v>2412</v>
      </c>
      <c r="F54" s="58" t="s">
        <v>2401</v>
      </c>
      <c r="G54" s="45" t="s">
        <v>14</v>
      </c>
      <c r="H54" s="57" t="s">
        <v>185</v>
      </c>
      <c r="I54" s="43" t="s">
        <v>2389</v>
      </c>
      <c r="J54" s="43" t="s">
        <v>185</v>
      </c>
      <c r="K54" s="43" t="s">
        <v>185</v>
      </c>
      <c r="L54" s="43" t="s">
        <v>185</v>
      </c>
      <c r="M54" s="43" t="s">
        <v>185</v>
      </c>
      <c r="N54" s="43" t="s">
        <v>185</v>
      </c>
      <c r="O54" s="43" t="s">
        <v>185</v>
      </c>
      <c r="P54" s="43" t="s">
        <v>185</v>
      </c>
      <c r="Q54" s="43" t="s">
        <v>185</v>
      </c>
      <c r="R54" s="43" t="s">
        <v>185</v>
      </c>
      <c r="S54" s="41" t="s">
        <v>2413</v>
      </c>
      <c r="T54" s="224" t="s">
        <v>859</v>
      </c>
      <c r="U54" s="224" t="s">
        <v>859</v>
      </c>
      <c r="V54" s="224" t="s">
        <v>859</v>
      </c>
      <c r="W54" s="224" t="s">
        <v>859</v>
      </c>
      <c r="X54" s="228" t="s">
        <v>2389</v>
      </c>
      <c r="Y54" s="21"/>
      <c r="Z54" s="21"/>
    </row>
    <row r="55" spans="1:26" ht="15.75" customHeight="1">
      <c r="A55" s="369" t="s">
        <v>109</v>
      </c>
      <c r="B55" s="370">
        <v>2023</v>
      </c>
      <c r="C55" s="371" t="s">
        <v>641</v>
      </c>
      <c r="D55" s="372" t="s">
        <v>163</v>
      </c>
      <c r="E55" s="226" t="s">
        <v>1500</v>
      </c>
      <c r="F55" s="371" t="s">
        <v>2384</v>
      </c>
      <c r="G55" s="373" t="s">
        <v>14</v>
      </c>
      <c r="H55" s="369" t="s">
        <v>438</v>
      </c>
      <c r="I55" s="369" t="s">
        <v>185</v>
      </c>
      <c r="J55" s="369" t="s">
        <v>859</v>
      </c>
      <c r="K55" s="369" t="s">
        <v>14</v>
      </c>
      <c r="L55" s="369" t="s">
        <v>14</v>
      </c>
      <c r="M55" s="369" t="s">
        <v>859</v>
      </c>
      <c r="N55" s="369" t="s">
        <v>185</v>
      </c>
      <c r="O55" s="369" t="s">
        <v>475</v>
      </c>
      <c r="P55" s="369" t="s">
        <v>193</v>
      </c>
      <c r="Q55" s="222" t="s">
        <v>2386</v>
      </c>
      <c r="R55" s="369" t="s">
        <v>232</v>
      </c>
      <c r="S55" s="369"/>
      <c r="T55" s="224" t="s">
        <v>14</v>
      </c>
      <c r="U55" s="224" t="s">
        <v>859</v>
      </c>
      <c r="V55" s="224" t="s">
        <v>859</v>
      </c>
      <c r="W55" s="224" t="s">
        <v>859</v>
      </c>
      <c r="X55" s="366" t="s">
        <v>2388</v>
      </c>
      <c r="Y55" s="21"/>
      <c r="Z55" s="21"/>
    </row>
    <row r="56" spans="1:26" ht="15.75" customHeight="1">
      <c r="A56" s="369" t="s">
        <v>109</v>
      </c>
      <c r="B56" s="370">
        <v>2023</v>
      </c>
      <c r="C56" s="371" t="s">
        <v>641</v>
      </c>
      <c r="D56" s="372" t="s">
        <v>163</v>
      </c>
      <c r="E56" s="222" t="s">
        <v>2390</v>
      </c>
      <c r="F56" s="371" t="s">
        <v>2384</v>
      </c>
      <c r="G56" s="373" t="s">
        <v>14</v>
      </c>
      <c r="H56" s="369" t="s">
        <v>438</v>
      </c>
      <c r="I56" s="369" t="s">
        <v>185</v>
      </c>
      <c r="J56" s="369" t="s">
        <v>859</v>
      </c>
      <c r="K56" s="369" t="s">
        <v>14</v>
      </c>
      <c r="L56" s="369" t="s">
        <v>14</v>
      </c>
      <c r="M56" s="369" t="s">
        <v>859</v>
      </c>
      <c r="N56" s="369" t="s">
        <v>185</v>
      </c>
      <c r="O56" s="369" t="s">
        <v>475</v>
      </c>
      <c r="P56" s="369" t="s">
        <v>193</v>
      </c>
      <c r="Q56" s="222" t="s">
        <v>2386</v>
      </c>
      <c r="R56" s="369" t="s">
        <v>232</v>
      </c>
      <c r="S56" s="369"/>
      <c r="T56" s="224" t="s">
        <v>14</v>
      </c>
      <c r="U56" s="224" t="s">
        <v>859</v>
      </c>
      <c r="V56" s="224" t="s">
        <v>859</v>
      </c>
      <c r="W56" s="224" t="s">
        <v>859</v>
      </c>
      <c r="X56" s="366" t="s">
        <v>2388</v>
      </c>
      <c r="Y56" s="21"/>
      <c r="Z56" s="21"/>
    </row>
    <row r="57" spans="1:26" ht="15.75" customHeight="1">
      <c r="A57" s="369" t="s">
        <v>109</v>
      </c>
      <c r="B57" s="370">
        <v>2023</v>
      </c>
      <c r="C57" s="371" t="s">
        <v>641</v>
      </c>
      <c r="D57" s="372" t="s">
        <v>163</v>
      </c>
      <c r="E57" s="222" t="s">
        <v>2393</v>
      </c>
      <c r="F57" s="371" t="s">
        <v>2384</v>
      </c>
      <c r="G57" s="373" t="s">
        <v>14</v>
      </c>
      <c r="H57" s="369" t="s">
        <v>438</v>
      </c>
      <c r="I57" s="369" t="s">
        <v>185</v>
      </c>
      <c r="J57" s="369" t="s">
        <v>859</v>
      </c>
      <c r="K57" s="369" t="s">
        <v>14</v>
      </c>
      <c r="L57" s="369" t="s">
        <v>14</v>
      </c>
      <c r="M57" s="369" t="s">
        <v>859</v>
      </c>
      <c r="N57" s="369" t="s">
        <v>185</v>
      </c>
      <c r="O57" s="369" t="s">
        <v>475</v>
      </c>
      <c r="P57" s="369" t="s">
        <v>193</v>
      </c>
      <c r="Q57" s="222" t="s">
        <v>2386</v>
      </c>
      <c r="R57" s="369" t="s">
        <v>232</v>
      </c>
      <c r="S57" s="369"/>
      <c r="T57" s="224" t="s">
        <v>14</v>
      </c>
      <c r="U57" s="224" t="s">
        <v>859</v>
      </c>
      <c r="V57" s="224" t="s">
        <v>859</v>
      </c>
      <c r="W57" s="224" t="s">
        <v>859</v>
      </c>
      <c r="X57" s="366" t="s">
        <v>2388</v>
      </c>
      <c r="Y57" s="21"/>
      <c r="Z57" s="21"/>
    </row>
    <row r="58" spans="1:26" ht="15.75" customHeight="1">
      <c r="A58" s="369" t="s">
        <v>109</v>
      </c>
      <c r="B58" s="370">
        <v>2023</v>
      </c>
      <c r="C58" s="371" t="s">
        <v>641</v>
      </c>
      <c r="D58" s="372" t="s">
        <v>163</v>
      </c>
      <c r="E58" s="222" t="s">
        <v>2394</v>
      </c>
      <c r="F58" s="371" t="s">
        <v>2384</v>
      </c>
      <c r="G58" s="373" t="s">
        <v>14</v>
      </c>
      <c r="H58" s="369" t="s">
        <v>438</v>
      </c>
      <c r="I58" s="369" t="s">
        <v>185</v>
      </c>
      <c r="J58" s="369" t="s">
        <v>859</v>
      </c>
      <c r="K58" s="369" t="s">
        <v>14</v>
      </c>
      <c r="L58" s="369" t="s">
        <v>14</v>
      </c>
      <c r="M58" s="369" t="s">
        <v>859</v>
      </c>
      <c r="N58" s="369" t="s">
        <v>185</v>
      </c>
      <c r="O58" s="369" t="s">
        <v>475</v>
      </c>
      <c r="P58" s="369" t="s">
        <v>193</v>
      </c>
      <c r="Q58" s="222" t="s">
        <v>2386</v>
      </c>
      <c r="R58" s="369" t="s">
        <v>232</v>
      </c>
      <c r="S58" s="369"/>
      <c r="T58" s="224" t="s">
        <v>14</v>
      </c>
      <c r="U58" s="224" t="s">
        <v>859</v>
      </c>
      <c r="V58" s="224" t="s">
        <v>859</v>
      </c>
      <c r="W58" s="224" t="s">
        <v>859</v>
      </c>
      <c r="X58" s="366" t="s">
        <v>2388</v>
      </c>
      <c r="Y58" s="21"/>
      <c r="Z58" s="21"/>
    </row>
    <row r="59" spans="1:26" ht="15.75" customHeight="1">
      <c r="A59" s="369" t="s">
        <v>109</v>
      </c>
      <c r="B59" s="370">
        <v>2023</v>
      </c>
      <c r="C59" s="371" t="s">
        <v>641</v>
      </c>
      <c r="D59" s="372" t="s">
        <v>163</v>
      </c>
      <c r="E59" s="222" t="s">
        <v>2396</v>
      </c>
      <c r="F59" s="371" t="s">
        <v>2384</v>
      </c>
      <c r="G59" s="373" t="s">
        <v>14</v>
      </c>
      <c r="H59" s="369" t="s">
        <v>438</v>
      </c>
      <c r="I59" s="369" t="s">
        <v>185</v>
      </c>
      <c r="J59" s="369" t="s">
        <v>859</v>
      </c>
      <c r="K59" s="369" t="s">
        <v>14</v>
      </c>
      <c r="L59" s="369" t="s">
        <v>14</v>
      </c>
      <c r="M59" s="369" t="s">
        <v>859</v>
      </c>
      <c r="N59" s="369" t="s">
        <v>185</v>
      </c>
      <c r="O59" s="369" t="s">
        <v>475</v>
      </c>
      <c r="P59" s="369" t="s">
        <v>193</v>
      </c>
      <c r="Q59" s="222" t="s">
        <v>2386</v>
      </c>
      <c r="R59" s="369" t="s">
        <v>232</v>
      </c>
      <c r="S59" s="369"/>
      <c r="T59" s="224" t="s">
        <v>14</v>
      </c>
      <c r="U59" s="224" t="s">
        <v>859</v>
      </c>
      <c r="V59" s="224" t="s">
        <v>859</v>
      </c>
      <c r="W59" s="224" t="s">
        <v>859</v>
      </c>
      <c r="X59" s="366" t="s">
        <v>2388</v>
      </c>
      <c r="Y59" s="21"/>
      <c r="Z59" s="21"/>
    </row>
    <row r="60" spans="1:26" ht="15.75" customHeight="1">
      <c r="A60" s="369" t="s">
        <v>109</v>
      </c>
      <c r="B60" s="370">
        <v>2023</v>
      </c>
      <c r="C60" s="371" t="s">
        <v>641</v>
      </c>
      <c r="D60" s="372" t="s">
        <v>163</v>
      </c>
      <c r="E60" s="222" t="s">
        <v>2398</v>
      </c>
      <c r="F60" s="371" t="s">
        <v>2384</v>
      </c>
      <c r="G60" s="373" t="s">
        <v>14</v>
      </c>
      <c r="H60" s="369" t="s">
        <v>438</v>
      </c>
      <c r="I60" s="369" t="s">
        <v>185</v>
      </c>
      <c r="J60" s="369" t="s">
        <v>859</v>
      </c>
      <c r="K60" s="369" t="s">
        <v>14</v>
      </c>
      <c r="L60" s="369" t="s">
        <v>14</v>
      </c>
      <c r="M60" s="369" t="s">
        <v>859</v>
      </c>
      <c r="N60" s="369" t="s">
        <v>185</v>
      </c>
      <c r="O60" s="369" t="s">
        <v>475</v>
      </c>
      <c r="P60" s="369" t="s">
        <v>193</v>
      </c>
      <c r="Q60" s="222" t="s">
        <v>2386</v>
      </c>
      <c r="R60" s="369" t="s">
        <v>232</v>
      </c>
      <c r="S60" s="369"/>
      <c r="T60" s="224" t="s">
        <v>14</v>
      </c>
      <c r="U60" s="224" t="s">
        <v>859</v>
      </c>
      <c r="V60" s="224" t="s">
        <v>859</v>
      </c>
      <c r="W60" s="224" t="s">
        <v>859</v>
      </c>
      <c r="X60" s="366" t="s">
        <v>2388</v>
      </c>
      <c r="Y60" s="21"/>
      <c r="Z60" s="21"/>
    </row>
    <row r="61" spans="1:26" ht="15.75" customHeight="1">
      <c r="A61" s="369" t="s">
        <v>109</v>
      </c>
      <c r="B61" s="370">
        <v>2023</v>
      </c>
      <c r="C61" s="371" t="s">
        <v>641</v>
      </c>
      <c r="D61" s="372" t="s">
        <v>163</v>
      </c>
      <c r="E61" s="222" t="s">
        <v>2404</v>
      </c>
      <c r="F61" s="371" t="s">
        <v>2384</v>
      </c>
      <c r="G61" s="373" t="s">
        <v>14</v>
      </c>
      <c r="H61" s="369" t="s">
        <v>438</v>
      </c>
      <c r="I61" s="369" t="s">
        <v>185</v>
      </c>
      <c r="J61" s="369" t="s">
        <v>859</v>
      </c>
      <c r="K61" s="369" t="s">
        <v>14</v>
      </c>
      <c r="L61" s="369" t="s">
        <v>14</v>
      </c>
      <c r="M61" s="369" t="s">
        <v>859</v>
      </c>
      <c r="N61" s="369" t="s">
        <v>185</v>
      </c>
      <c r="O61" s="369" t="s">
        <v>475</v>
      </c>
      <c r="P61" s="369" t="s">
        <v>193</v>
      </c>
      <c r="Q61" s="222" t="s">
        <v>2386</v>
      </c>
      <c r="R61" s="369" t="s">
        <v>232</v>
      </c>
      <c r="S61" s="369"/>
      <c r="T61" s="224" t="s">
        <v>14</v>
      </c>
      <c r="U61" s="224" t="s">
        <v>859</v>
      </c>
      <c r="V61" s="224" t="s">
        <v>859</v>
      </c>
      <c r="W61" s="224" t="s">
        <v>859</v>
      </c>
      <c r="X61" s="366" t="s">
        <v>2388</v>
      </c>
      <c r="Y61" s="21"/>
      <c r="Z61" s="21"/>
    </row>
    <row r="62" spans="1:26" ht="15.75" customHeight="1">
      <c r="A62" s="369" t="s">
        <v>109</v>
      </c>
      <c r="B62" s="370">
        <v>2023</v>
      </c>
      <c r="C62" s="371" t="s">
        <v>641</v>
      </c>
      <c r="D62" s="372" t="s">
        <v>163</v>
      </c>
      <c r="E62" s="222" t="s">
        <v>2406</v>
      </c>
      <c r="F62" s="371" t="s">
        <v>2384</v>
      </c>
      <c r="G62" s="373" t="s">
        <v>14</v>
      </c>
      <c r="H62" s="369" t="s">
        <v>438</v>
      </c>
      <c r="I62" s="369" t="s">
        <v>185</v>
      </c>
      <c r="J62" s="369" t="s">
        <v>859</v>
      </c>
      <c r="K62" s="369" t="s">
        <v>14</v>
      </c>
      <c r="L62" s="369" t="s">
        <v>14</v>
      </c>
      <c r="M62" s="369" t="s">
        <v>859</v>
      </c>
      <c r="N62" s="369" t="s">
        <v>185</v>
      </c>
      <c r="O62" s="369" t="s">
        <v>475</v>
      </c>
      <c r="P62" s="369" t="s">
        <v>193</v>
      </c>
      <c r="Q62" s="222" t="s">
        <v>2386</v>
      </c>
      <c r="R62" s="369" t="s">
        <v>232</v>
      </c>
      <c r="S62" s="369"/>
      <c r="T62" s="224" t="s">
        <v>14</v>
      </c>
      <c r="U62" s="224" t="s">
        <v>859</v>
      </c>
      <c r="V62" s="224" t="s">
        <v>859</v>
      </c>
      <c r="W62" s="224" t="s">
        <v>859</v>
      </c>
      <c r="X62" s="366" t="s">
        <v>2388</v>
      </c>
      <c r="Y62" s="21"/>
      <c r="Z62" s="21"/>
    </row>
    <row r="63" spans="1:26" ht="15.75" customHeight="1">
      <c r="A63" s="369" t="s">
        <v>109</v>
      </c>
      <c r="B63" s="370">
        <v>2023</v>
      </c>
      <c r="C63" s="371" t="s">
        <v>641</v>
      </c>
      <c r="D63" s="372" t="s">
        <v>163</v>
      </c>
      <c r="E63" s="222" t="s">
        <v>2407</v>
      </c>
      <c r="F63" s="371" t="s">
        <v>2384</v>
      </c>
      <c r="G63" s="373" t="s">
        <v>14</v>
      </c>
      <c r="H63" s="369" t="s">
        <v>438</v>
      </c>
      <c r="I63" s="369" t="s">
        <v>185</v>
      </c>
      <c r="J63" s="369" t="s">
        <v>859</v>
      </c>
      <c r="K63" s="369" t="s">
        <v>14</v>
      </c>
      <c r="L63" s="369" t="s">
        <v>14</v>
      </c>
      <c r="M63" s="369" t="s">
        <v>859</v>
      </c>
      <c r="N63" s="369" t="s">
        <v>185</v>
      </c>
      <c r="O63" s="369" t="s">
        <v>475</v>
      </c>
      <c r="P63" s="369" t="s">
        <v>193</v>
      </c>
      <c r="Q63" s="222" t="s">
        <v>2386</v>
      </c>
      <c r="R63" s="369" t="s">
        <v>232</v>
      </c>
      <c r="S63" s="369"/>
      <c r="T63" s="224" t="s">
        <v>14</v>
      </c>
      <c r="U63" s="224" t="s">
        <v>859</v>
      </c>
      <c r="V63" s="224" t="s">
        <v>859</v>
      </c>
      <c r="W63" s="224" t="s">
        <v>859</v>
      </c>
      <c r="X63" s="366" t="s">
        <v>2388</v>
      </c>
      <c r="Y63" s="21"/>
      <c r="Z63" s="21"/>
    </row>
    <row r="64" spans="1:26" ht="15.75" customHeight="1">
      <c r="A64" s="369" t="s">
        <v>109</v>
      </c>
      <c r="B64" s="370">
        <v>2023</v>
      </c>
      <c r="C64" s="371" t="s">
        <v>641</v>
      </c>
      <c r="D64" s="372" t="s">
        <v>163</v>
      </c>
      <c r="E64" s="222" t="s">
        <v>2408</v>
      </c>
      <c r="F64" s="371" t="s">
        <v>2384</v>
      </c>
      <c r="G64" s="373" t="s">
        <v>14</v>
      </c>
      <c r="H64" s="369" t="s">
        <v>438</v>
      </c>
      <c r="I64" s="369" t="s">
        <v>185</v>
      </c>
      <c r="J64" s="369" t="s">
        <v>859</v>
      </c>
      <c r="K64" s="369" t="s">
        <v>14</v>
      </c>
      <c r="L64" s="369" t="s">
        <v>14</v>
      </c>
      <c r="M64" s="369" t="s">
        <v>859</v>
      </c>
      <c r="N64" s="369" t="s">
        <v>185</v>
      </c>
      <c r="O64" s="369" t="s">
        <v>475</v>
      </c>
      <c r="P64" s="369" t="s">
        <v>193</v>
      </c>
      <c r="Q64" s="222" t="s">
        <v>2386</v>
      </c>
      <c r="R64" s="369" t="s">
        <v>232</v>
      </c>
      <c r="S64" s="369"/>
      <c r="T64" s="224" t="s">
        <v>14</v>
      </c>
      <c r="U64" s="224" t="s">
        <v>859</v>
      </c>
      <c r="V64" s="224" t="s">
        <v>859</v>
      </c>
      <c r="W64" s="224" t="s">
        <v>859</v>
      </c>
      <c r="X64" s="366" t="s">
        <v>2388</v>
      </c>
      <c r="Y64" s="21"/>
      <c r="Z64" s="21"/>
    </row>
    <row r="65" spans="1:26" ht="15.75" customHeight="1">
      <c r="A65" s="369" t="s">
        <v>109</v>
      </c>
      <c r="B65" s="370">
        <v>2023</v>
      </c>
      <c r="C65" s="371" t="s">
        <v>641</v>
      </c>
      <c r="D65" s="372" t="s">
        <v>163</v>
      </c>
      <c r="E65" s="222" t="s">
        <v>2409</v>
      </c>
      <c r="F65" s="371" t="s">
        <v>2384</v>
      </c>
      <c r="G65" s="373" t="s">
        <v>14</v>
      </c>
      <c r="H65" s="369" t="s">
        <v>438</v>
      </c>
      <c r="I65" s="369" t="s">
        <v>185</v>
      </c>
      <c r="J65" s="369" t="s">
        <v>859</v>
      </c>
      <c r="K65" s="369" t="s">
        <v>14</v>
      </c>
      <c r="L65" s="369" t="s">
        <v>14</v>
      </c>
      <c r="M65" s="369" t="s">
        <v>859</v>
      </c>
      <c r="N65" s="369" t="s">
        <v>185</v>
      </c>
      <c r="O65" s="369" t="s">
        <v>475</v>
      </c>
      <c r="P65" s="369" t="s">
        <v>193</v>
      </c>
      <c r="Q65" s="222" t="s">
        <v>2386</v>
      </c>
      <c r="R65" s="369" t="s">
        <v>232</v>
      </c>
      <c r="S65" s="369"/>
      <c r="T65" s="224" t="s">
        <v>14</v>
      </c>
      <c r="U65" s="224" t="s">
        <v>859</v>
      </c>
      <c r="V65" s="224" t="s">
        <v>859</v>
      </c>
      <c r="W65" s="224" t="s">
        <v>859</v>
      </c>
      <c r="X65" s="366" t="s">
        <v>2388</v>
      </c>
      <c r="Y65" s="21"/>
      <c r="Z65" s="21"/>
    </row>
    <row r="66" spans="1:26" ht="15.75" customHeight="1">
      <c r="A66" s="369" t="s">
        <v>109</v>
      </c>
      <c r="B66" s="370">
        <v>2023</v>
      </c>
      <c r="C66" s="371" t="s">
        <v>641</v>
      </c>
      <c r="D66" s="372" t="s">
        <v>163</v>
      </c>
      <c r="E66" s="222" t="s">
        <v>2411</v>
      </c>
      <c r="F66" s="371" t="s">
        <v>2384</v>
      </c>
      <c r="G66" s="373" t="s">
        <v>14</v>
      </c>
      <c r="H66" s="369" t="s">
        <v>438</v>
      </c>
      <c r="I66" s="369" t="s">
        <v>185</v>
      </c>
      <c r="J66" s="369" t="s">
        <v>859</v>
      </c>
      <c r="K66" s="369" t="s">
        <v>14</v>
      </c>
      <c r="L66" s="369" t="s">
        <v>14</v>
      </c>
      <c r="M66" s="369" t="s">
        <v>859</v>
      </c>
      <c r="N66" s="369" t="s">
        <v>185</v>
      </c>
      <c r="O66" s="369" t="s">
        <v>475</v>
      </c>
      <c r="P66" s="369" t="s">
        <v>193</v>
      </c>
      <c r="Q66" s="222" t="s">
        <v>2386</v>
      </c>
      <c r="R66" s="369" t="s">
        <v>232</v>
      </c>
      <c r="S66" s="369"/>
      <c r="T66" s="224" t="s">
        <v>14</v>
      </c>
      <c r="U66" s="224" t="s">
        <v>859</v>
      </c>
      <c r="V66" s="224" t="s">
        <v>859</v>
      </c>
      <c r="W66" s="224" t="s">
        <v>859</v>
      </c>
      <c r="X66" s="366" t="s">
        <v>2388</v>
      </c>
      <c r="Y66" s="21"/>
      <c r="Z66" s="21"/>
    </row>
    <row r="67" spans="1:26" ht="15.75" customHeight="1">
      <c r="A67" s="21"/>
      <c r="B67" s="21"/>
      <c r="C67" s="21"/>
      <c r="D67" s="21"/>
      <c r="E67" s="37"/>
      <c r="F67" s="21"/>
      <c r="G67" s="21"/>
      <c r="H67" s="21"/>
      <c r="I67" s="21"/>
      <c r="J67" s="21"/>
      <c r="K67" s="21"/>
      <c r="L67" s="21"/>
      <c r="M67" s="21"/>
      <c r="N67" s="21"/>
      <c r="O67" s="21"/>
      <c r="P67" s="21"/>
      <c r="Q67" s="21"/>
      <c r="R67" s="21"/>
      <c r="S67" s="21"/>
      <c r="T67" s="21"/>
      <c r="U67" s="21"/>
      <c r="V67" s="21"/>
      <c r="W67" s="21"/>
      <c r="X67" s="37"/>
      <c r="Y67" s="21"/>
      <c r="Z67" s="21"/>
    </row>
    <row r="68" spans="1:26" ht="15.75" customHeight="1">
      <c r="A68" s="21"/>
      <c r="B68" s="21"/>
      <c r="C68" s="21"/>
      <c r="D68" s="21"/>
      <c r="E68" s="37"/>
      <c r="F68" s="21"/>
      <c r="G68" s="21"/>
      <c r="H68" s="21"/>
      <c r="I68" s="21"/>
      <c r="J68" s="21"/>
      <c r="K68" s="21"/>
      <c r="L68" s="21"/>
      <c r="M68" s="21"/>
      <c r="N68" s="21"/>
      <c r="O68" s="21"/>
      <c r="P68" s="21"/>
      <c r="Q68" s="21"/>
      <c r="R68" s="21"/>
      <c r="S68" s="21"/>
      <c r="T68" s="21"/>
      <c r="U68" s="21"/>
      <c r="V68" s="21"/>
      <c r="W68" s="21"/>
      <c r="X68" s="37"/>
      <c r="Y68" s="21"/>
      <c r="Z68" s="21"/>
    </row>
    <row r="69" spans="1:26" ht="15.75" customHeight="1">
      <c r="A69" s="21"/>
      <c r="B69" s="21"/>
      <c r="C69" s="21"/>
      <c r="D69" s="21"/>
      <c r="E69" s="37"/>
      <c r="F69" s="21"/>
      <c r="G69" s="21"/>
      <c r="H69" s="21"/>
      <c r="I69" s="21"/>
      <c r="J69" s="21"/>
      <c r="K69" s="21"/>
      <c r="L69" s="21"/>
      <c r="M69" s="21"/>
      <c r="N69" s="21"/>
      <c r="O69" s="21"/>
      <c r="P69" s="21"/>
      <c r="Q69" s="21"/>
      <c r="R69" s="21"/>
      <c r="S69" s="21"/>
      <c r="T69" s="21"/>
      <c r="U69" s="21"/>
      <c r="V69" s="21"/>
      <c r="W69" s="21"/>
      <c r="X69" s="37"/>
      <c r="Y69" s="21"/>
      <c r="Z69" s="21"/>
    </row>
    <row r="70" spans="1:26" ht="15.75" customHeight="1">
      <c r="A70" s="21"/>
      <c r="B70" s="21"/>
      <c r="C70" s="21"/>
      <c r="D70" s="21"/>
      <c r="E70" s="37"/>
      <c r="F70" s="21"/>
      <c r="G70" s="21"/>
      <c r="H70" s="21"/>
      <c r="I70" s="21"/>
      <c r="J70" s="21"/>
      <c r="K70" s="21"/>
      <c r="L70" s="21"/>
      <c r="M70" s="21"/>
      <c r="N70" s="21"/>
      <c r="O70" s="21"/>
      <c r="P70" s="21"/>
      <c r="Q70" s="21"/>
      <c r="R70" s="21"/>
      <c r="S70" s="21"/>
      <c r="T70" s="21"/>
      <c r="U70" s="21"/>
      <c r="V70" s="21"/>
      <c r="W70" s="21"/>
      <c r="X70" s="37"/>
      <c r="Y70" s="21"/>
      <c r="Z70" s="21"/>
    </row>
    <row r="71" spans="1:26" ht="15.75" customHeight="1">
      <c r="A71" s="21"/>
      <c r="B71" s="21"/>
      <c r="C71" s="21"/>
      <c r="D71" s="21"/>
      <c r="E71" s="37"/>
      <c r="F71" s="21"/>
      <c r="G71" s="21"/>
      <c r="H71" s="21"/>
      <c r="I71" s="21"/>
      <c r="J71" s="21"/>
      <c r="K71" s="21"/>
      <c r="L71" s="21"/>
      <c r="M71" s="21"/>
      <c r="N71" s="21"/>
      <c r="O71" s="21"/>
      <c r="P71" s="21"/>
      <c r="Q71" s="21"/>
      <c r="R71" s="21"/>
      <c r="S71" s="21"/>
      <c r="T71" s="21"/>
      <c r="U71" s="21"/>
      <c r="V71" s="21"/>
      <c r="W71" s="21"/>
      <c r="X71" s="37"/>
      <c r="Y71" s="21"/>
      <c r="Z71" s="21"/>
    </row>
    <row r="72" spans="1:26" ht="15.75" customHeight="1">
      <c r="A72" s="21"/>
      <c r="B72" s="21"/>
      <c r="C72" s="21"/>
      <c r="D72" s="21"/>
      <c r="E72" s="37"/>
      <c r="F72" s="21"/>
      <c r="G72" s="21"/>
      <c r="H72" s="21"/>
      <c r="I72" s="21"/>
      <c r="J72" s="21"/>
      <c r="K72" s="21"/>
      <c r="L72" s="21"/>
      <c r="M72" s="21"/>
      <c r="N72" s="21"/>
      <c r="O72" s="21"/>
      <c r="P72" s="21"/>
      <c r="Q72" s="21"/>
      <c r="R72" s="21"/>
      <c r="S72" s="21"/>
      <c r="T72" s="21"/>
      <c r="U72" s="21"/>
      <c r="V72" s="21"/>
      <c r="W72" s="21"/>
      <c r="X72" s="37"/>
      <c r="Y72" s="21"/>
      <c r="Z72" s="21"/>
    </row>
    <row r="73" spans="1:26" ht="15.75" customHeight="1">
      <c r="A73" s="21"/>
      <c r="B73" s="21"/>
      <c r="C73" s="21"/>
      <c r="D73" s="21"/>
      <c r="E73" s="37"/>
      <c r="F73" s="21"/>
      <c r="G73" s="21"/>
      <c r="H73" s="21"/>
      <c r="I73" s="21"/>
      <c r="J73" s="21"/>
      <c r="K73" s="21"/>
      <c r="L73" s="21"/>
      <c r="M73" s="21"/>
      <c r="N73" s="21"/>
      <c r="O73" s="21"/>
      <c r="P73" s="21"/>
      <c r="Q73" s="21"/>
      <c r="R73" s="21"/>
      <c r="S73" s="21"/>
      <c r="T73" s="21"/>
      <c r="U73" s="21"/>
      <c r="V73" s="21"/>
      <c r="W73" s="21"/>
      <c r="X73" s="37"/>
      <c r="Y73" s="21"/>
      <c r="Z73" s="21"/>
    </row>
    <row r="74" spans="1:26" ht="15.75" customHeight="1">
      <c r="A74" s="21"/>
      <c r="B74" s="21"/>
      <c r="C74" s="21"/>
      <c r="D74" s="21"/>
      <c r="E74" s="37"/>
      <c r="F74" s="21"/>
      <c r="G74" s="21"/>
      <c r="H74" s="21"/>
      <c r="I74" s="21"/>
      <c r="J74" s="21"/>
      <c r="K74" s="21"/>
      <c r="L74" s="21"/>
      <c r="M74" s="21"/>
      <c r="N74" s="21"/>
      <c r="O74" s="21"/>
      <c r="P74" s="21"/>
      <c r="Q74" s="21"/>
      <c r="R74" s="21"/>
      <c r="S74" s="21"/>
      <c r="T74" s="21"/>
      <c r="U74" s="21"/>
      <c r="V74" s="21"/>
      <c r="W74" s="21"/>
      <c r="X74" s="37"/>
      <c r="Y74" s="21"/>
      <c r="Z74" s="21"/>
    </row>
    <row r="75" spans="1:26" ht="15.75" customHeight="1">
      <c r="A75" s="21"/>
      <c r="B75" s="21"/>
      <c r="C75" s="21"/>
      <c r="D75" s="21"/>
      <c r="E75" s="37"/>
      <c r="F75" s="21"/>
      <c r="G75" s="21"/>
      <c r="H75" s="21"/>
      <c r="I75" s="21"/>
      <c r="J75" s="21"/>
      <c r="K75" s="21"/>
      <c r="L75" s="21"/>
      <c r="M75" s="21"/>
      <c r="N75" s="21"/>
      <c r="O75" s="21"/>
      <c r="P75" s="21"/>
      <c r="Q75" s="21"/>
      <c r="R75" s="21"/>
      <c r="S75" s="21"/>
      <c r="T75" s="21"/>
      <c r="U75" s="21"/>
      <c r="V75" s="21"/>
      <c r="W75" s="21"/>
      <c r="X75" s="37"/>
      <c r="Y75" s="21"/>
      <c r="Z75" s="21"/>
    </row>
    <row r="76" spans="1:26" ht="15.75" customHeight="1">
      <c r="A76" s="21"/>
      <c r="B76" s="21"/>
      <c r="C76" s="21"/>
      <c r="D76" s="21"/>
      <c r="E76" s="37"/>
      <c r="F76" s="21"/>
      <c r="G76" s="21"/>
      <c r="H76" s="21"/>
      <c r="I76" s="21"/>
      <c r="J76" s="21"/>
      <c r="K76" s="21"/>
      <c r="L76" s="21"/>
      <c r="M76" s="21"/>
      <c r="N76" s="21"/>
      <c r="O76" s="21"/>
      <c r="P76" s="21"/>
      <c r="Q76" s="21"/>
      <c r="R76" s="21"/>
      <c r="S76" s="21"/>
      <c r="T76" s="21"/>
      <c r="U76" s="21"/>
      <c r="V76" s="21"/>
      <c r="W76" s="21"/>
      <c r="X76" s="37"/>
      <c r="Y76" s="21"/>
      <c r="Z76" s="21"/>
    </row>
    <row r="77" spans="1:26" ht="15.75" customHeight="1">
      <c r="A77" s="21"/>
      <c r="B77" s="21"/>
      <c r="C77" s="21"/>
      <c r="D77" s="21"/>
      <c r="E77" s="37"/>
      <c r="F77" s="21"/>
      <c r="G77" s="21"/>
      <c r="H77" s="21"/>
      <c r="I77" s="21"/>
      <c r="J77" s="21"/>
      <c r="K77" s="21"/>
      <c r="L77" s="21"/>
      <c r="M77" s="21"/>
      <c r="N77" s="21"/>
      <c r="O77" s="21"/>
      <c r="P77" s="21"/>
      <c r="Q77" s="21"/>
      <c r="R77" s="21"/>
      <c r="S77" s="21"/>
      <c r="T77" s="21"/>
      <c r="U77" s="21"/>
      <c r="V77" s="21"/>
      <c r="W77" s="21"/>
      <c r="X77" s="37"/>
      <c r="Y77" s="21"/>
      <c r="Z77" s="21"/>
    </row>
    <row r="78" spans="1:26" ht="15.75" customHeight="1">
      <c r="A78" s="21"/>
      <c r="B78" s="21"/>
      <c r="C78" s="21"/>
      <c r="D78" s="21"/>
      <c r="E78" s="37"/>
      <c r="F78" s="21"/>
      <c r="G78" s="21"/>
      <c r="H78" s="21"/>
      <c r="I78" s="21"/>
      <c r="J78" s="21"/>
      <c r="K78" s="21"/>
      <c r="L78" s="21"/>
      <c r="M78" s="21"/>
      <c r="N78" s="21"/>
      <c r="O78" s="21"/>
      <c r="P78" s="21"/>
      <c r="Q78" s="21"/>
      <c r="R78" s="21"/>
      <c r="S78" s="21"/>
      <c r="T78" s="21"/>
      <c r="U78" s="21"/>
      <c r="V78" s="21"/>
      <c r="W78" s="21"/>
      <c r="X78" s="37"/>
      <c r="Y78" s="21"/>
      <c r="Z78" s="21"/>
    </row>
    <row r="79" spans="1:26" ht="15.75" customHeight="1">
      <c r="A79" s="21"/>
      <c r="B79" s="21"/>
      <c r="C79" s="21"/>
      <c r="D79" s="21"/>
      <c r="E79" s="37"/>
      <c r="F79" s="21"/>
      <c r="G79" s="21"/>
      <c r="H79" s="21"/>
      <c r="I79" s="21"/>
      <c r="J79" s="21"/>
      <c r="K79" s="21"/>
      <c r="L79" s="21"/>
      <c r="M79" s="21"/>
      <c r="N79" s="21"/>
      <c r="O79" s="21"/>
      <c r="P79" s="21"/>
      <c r="Q79" s="21"/>
      <c r="R79" s="21"/>
      <c r="S79" s="21"/>
      <c r="T79" s="21"/>
      <c r="U79" s="21"/>
      <c r="V79" s="21"/>
      <c r="W79" s="21"/>
      <c r="X79" s="37"/>
      <c r="Y79" s="21"/>
      <c r="Z79" s="21"/>
    </row>
    <row r="80" spans="1:26" ht="15.75" customHeight="1">
      <c r="A80" s="21"/>
      <c r="B80" s="21"/>
      <c r="C80" s="21"/>
      <c r="D80" s="21"/>
      <c r="E80" s="37"/>
      <c r="F80" s="21"/>
      <c r="G80" s="21"/>
      <c r="H80" s="21"/>
      <c r="I80" s="21"/>
      <c r="J80" s="21"/>
      <c r="K80" s="21"/>
      <c r="L80" s="21"/>
      <c r="M80" s="21"/>
      <c r="N80" s="21"/>
      <c r="O80" s="21"/>
      <c r="P80" s="21"/>
      <c r="Q80" s="21"/>
      <c r="R80" s="21"/>
      <c r="S80" s="21"/>
      <c r="T80" s="21"/>
      <c r="U80" s="21"/>
      <c r="V80" s="21"/>
      <c r="W80" s="21"/>
      <c r="X80" s="37"/>
      <c r="Y80" s="21"/>
      <c r="Z80" s="21"/>
    </row>
    <row r="81" spans="1:26" ht="15.75" customHeight="1">
      <c r="A81" s="21"/>
      <c r="B81" s="21"/>
      <c r="C81" s="21"/>
      <c r="D81" s="21"/>
      <c r="E81" s="37"/>
      <c r="F81" s="21"/>
      <c r="G81" s="21"/>
      <c r="H81" s="21"/>
      <c r="I81" s="21"/>
      <c r="J81" s="21"/>
      <c r="K81" s="21"/>
      <c r="L81" s="21"/>
      <c r="M81" s="21"/>
      <c r="N81" s="21"/>
      <c r="O81" s="21"/>
      <c r="P81" s="21"/>
      <c r="Q81" s="21"/>
      <c r="R81" s="21"/>
      <c r="S81" s="21"/>
      <c r="T81" s="21"/>
      <c r="U81" s="21"/>
      <c r="V81" s="21"/>
      <c r="W81" s="21"/>
      <c r="X81" s="37"/>
      <c r="Y81" s="21"/>
      <c r="Z81" s="21"/>
    </row>
    <row r="82" spans="1:26" ht="15.75" customHeight="1">
      <c r="A82" s="21"/>
      <c r="B82" s="21"/>
      <c r="C82" s="21"/>
      <c r="D82" s="21"/>
      <c r="E82" s="37"/>
      <c r="F82" s="21"/>
      <c r="G82" s="21"/>
      <c r="H82" s="21"/>
      <c r="I82" s="21"/>
      <c r="J82" s="21"/>
      <c r="K82" s="21"/>
      <c r="L82" s="21"/>
      <c r="M82" s="21"/>
      <c r="N82" s="21"/>
      <c r="O82" s="21"/>
      <c r="P82" s="21"/>
      <c r="Q82" s="21"/>
      <c r="R82" s="21"/>
      <c r="S82" s="21"/>
      <c r="T82" s="21"/>
      <c r="U82" s="21"/>
      <c r="V82" s="21"/>
      <c r="W82" s="21"/>
      <c r="X82" s="37"/>
      <c r="Y82" s="21"/>
      <c r="Z82" s="21"/>
    </row>
    <row r="83" spans="1:26" ht="15.75" customHeight="1">
      <c r="A83" s="21"/>
      <c r="B83" s="21"/>
      <c r="C83" s="21"/>
      <c r="D83" s="21"/>
      <c r="E83" s="37"/>
      <c r="F83" s="21"/>
      <c r="G83" s="21"/>
      <c r="H83" s="21"/>
      <c r="I83" s="21"/>
      <c r="J83" s="21"/>
      <c r="K83" s="21"/>
      <c r="L83" s="21"/>
      <c r="M83" s="21"/>
      <c r="N83" s="21"/>
      <c r="O83" s="21"/>
      <c r="P83" s="21"/>
      <c r="Q83" s="21"/>
      <c r="R83" s="21"/>
      <c r="S83" s="21"/>
      <c r="T83" s="21"/>
      <c r="U83" s="21"/>
      <c r="V83" s="21"/>
      <c r="W83" s="21"/>
      <c r="X83" s="37"/>
      <c r="Y83" s="21"/>
      <c r="Z83" s="21"/>
    </row>
    <row r="84" spans="1:26" ht="15.75" customHeight="1">
      <c r="A84" s="21"/>
      <c r="B84" s="21"/>
      <c r="C84" s="21"/>
      <c r="D84" s="21"/>
      <c r="E84" s="37"/>
      <c r="F84" s="21"/>
      <c r="G84" s="21"/>
      <c r="H84" s="21"/>
      <c r="I84" s="21"/>
      <c r="J84" s="21"/>
      <c r="K84" s="21"/>
      <c r="L84" s="21"/>
      <c r="M84" s="21"/>
      <c r="N84" s="21"/>
      <c r="O84" s="21"/>
      <c r="P84" s="21"/>
      <c r="Q84" s="21"/>
      <c r="R84" s="21"/>
      <c r="S84" s="21"/>
      <c r="T84" s="21"/>
      <c r="U84" s="21"/>
      <c r="V84" s="21"/>
      <c r="W84" s="21"/>
      <c r="X84" s="37"/>
      <c r="Y84" s="21"/>
      <c r="Z84" s="21"/>
    </row>
    <row r="85" spans="1:26" ht="15.75" customHeight="1">
      <c r="A85" s="21"/>
      <c r="B85" s="21"/>
      <c r="C85" s="21"/>
      <c r="D85" s="21"/>
      <c r="E85" s="37"/>
      <c r="F85" s="21"/>
      <c r="G85" s="21"/>
      <c r="H85" s="21"/>
      <c r="I85" s="21"/>
      <c r="J85" s="21"/>
      <c r="K85" s="21"/>
      <c r="L85" s="21"/>
      <c r="M85" s="21"/>
      <c r="N85" s="21"/>
      <c r="O85" s="21"/>
      <c r="P85" s="21"/>
      <c r="Q85" s="21"/>
      <c r="R85" s="21"/>
      <c r="S85" s="21"/>
      <c r="T85" s="21"/>
      <c r="U85" s="21"/>
      <c r="V85" s="21"/>
      <c r="W85" s="21"/>
      <c r="X85" s="37"/>
      <c r="Y85" s="21"/>
      <c r="Z85" s="21"/>
    </row>
    <row r="86" spans="1:26" ht="15.75" customHeight="1">
      <c r="A86" s="21"/>
      <c r="B86" s="21"/>
      <c r="C86" s="21"/>
      <c r="D86" s="21"/>
      <c r="E86" s="37"/>
      <c r="F86" s="21"/>
      <c r="G86" s="21"/>
      <c r="H86" s="21"/>
      <c r="I86" s="21"/>
      <c r="J86" s="21"/>
      <c r="K86" s="21"/>
      <c r="L86" s="21"/>
      <c r="M86" s="21"/>
      <c r="N86" s="21"/>
      <c r="O86" s="21"/>
      <c r="P86" s="21"/>
      <c r="Q86" s="21"/>
      <c r="R86" s="21"/>
      <c r="S86" s="21"/>
      <c r="T86" s="21"/>
      <c r="U86" s="21"/>
      <c r="V86" s="21"/>
      <c r="W86" s="21"/>
      <c r="X86" s="37"/>
      <c r="Y86" s="21"/>
      <c r="Z86" s="21"/>
    </row>
    <row r="87" spans="1:26" ht="15.75" customHeight="1">
      <c r="A87" s="21"/>
      <c r="B87" s="21"/>
      <c r="C87" s="21"/>
      <c r="D87" s="21"/>
      <c r="E87" s="37"/>
      <c r="F87" s="21"/>
      <c r="G87" s="21"/>
      <c r="H87" s="21"/>
      <c r="I87" s="21"/>
      <c r="J87" s="21"/>
      <c r="K87" s="21"/>
      <c r="L87" s="21"/>
      <c r="M87" s="21"/>
      <c r="N87" s="21"/>
      <c r="O87" s="21"/>
      <c r="P87" s="21"/>
      <c r="Q87" s="21"/>
      <c r="R87" s="21"/>
      <c r="S87" s="21"/>
      <c r="T87" s="21"/>
      <c r="U87" s="21"/>
      <c r="V87" s="21"/>
      <c r="W87" s="21"/>
      <c r="X87" s="37"/>
      <c r="Y87" s="21"/>
      <c r="Z87" s="21"/>
    </row>
    <row r="88" spans="1:26" ht="15.75" customHeight="1">
      <c r="A88" s="21"/>
      <c r="B88" s="21"/>
      <c r="C88" s="21"/>
      <c r="D88" s="21"/>
      <c r="E88" s="37"/>
      <c r="F88" s="21"/>
      <c r="G88" s="21"/>
      <c r="H88" s="21"/>
      <c r="I88" s="21"/>
      <c r="J88" s="21"/>
      <c r="K88" s="21"/>
      <c r="L88" s="21"/>
      <c r="M88" s="21"/>
      <c r="N88" s="21"/>
      <c r="O88" s="21"/>
      <c r="P88" s="21"/>
      <c r="Q88" s="21"/>
      <c r="R88" s="21"/>
      <c r="S88" s="21"/>
      <c r="T88" s="21"/>
      <c r="U88" s="21"/>
      <c r="V88" s="21"/>
      <c r="W88" s="21"/>
      <c r="X88" s="37"/>
      <c r="Y88" s="21"/>
      <c r="Z88" s="21"/>
    </row>
    <row r="89" spans="1:26" ht="15.75" customHeight="1">
      <c r="A89" s="21"/>
      <c r="B89" s="21"/>
      <c r="C89" s="21"/>
      <c r="D89" s="21"/>
      <c r="E89" s="37"/>
      <c r="F89" s="21"/>
      <c r="G89" s="21"/>
      <c r="H89" s="21"/>
      <c r="I89" s="21"/>
      <c r="J89" s="21"/>
      <c r="K89" s="21"/>
      <c r="L89" s="21"/>
      <c r="M89" s="21"/>
      <c r="N89" s="21"/>
      <c r="O89" s="21"/>
      <c r="P89" s="21"/>
      <c r="Q89" s="21"/>
      <c r="R89" s="21"/>
      <c r="S89" s="21"/>
      <c r="T89" s="21"/>
      <c r="U89" s="21"/>
      <c r="V89" s="21"/>
      <c r="W89" s="21"/>
      <c r="X89" s="37"/>
      <c r="Y89" s="21"/>
      <c r="Z89" s="21"/>
    </row>
    <row r="90" spans="1:26" ht="15.75" customHeight="1">
      <c r="A90" s="21"/>
      <c r="B90" s="21"/>
      <c r="C90" s="21"/>
      <c r="D90" s="21"/>
      <c r="E90" s="37"/>
      <c r="F90" s="21"/>
      <c r="G90" s="21"/>
      <c r="H90" s="21"/>
      <c r="I90" s="21"/>
      <c r="J90" s="21"/>
      <c r="K90" s="21"/>
      <c r="L90" s="21"/>
      <c r="M90" s="21"/>
      <c r="N90" s="21"/>
      <c r="O90" s="21"/>
      <c r="P90" s="21"/>
      <c r="Q90" s="21"/>
      <c r="R90" s="21"/>
      <c r="S90" s="21"/>
      <c r="T90" s="21"/>
      <c r="U90" s="21"/>
      <c r="V90" s="21"/>
      <c r="W90" s="21"/>
      <c r="X90" s="37"/>
      <c r="Y90" s="21"/>
      <c r="Z90" s="21"/>
    </row>
    <row r="91" spans="1:26" ht="15.75" customHeight="1">
      <c r="A91" s="21"/>
      <c r="B91" s="21"/>
      <c r="C91" s="21"/>
      <c r="D91" s="21"/>
      <c r="E91" s="37"/>
      <c r="F91" s="21"/>
      <c r="G91" s="21"/>
      <c r="H91" s="21"/>
      <c r="I91" s="21"/>
      <c r="J91" s="21"/>
      <c r="K91" s="21"/>
      <c r="L91" s="21"/>
      <c r="M91" s="21"/>
      <c r="N91" s="21"/>
      <c r="O91" s="21"/>
      <c r="P91" s="21"/>
      <c r="Q91" s="21"/>
      <c r="R91" s="21"/>
      <c r="S91" s="21"/>
      <c r="T91" s="21"/>
      <c r="U91" s="21"/>
      <c r="V91" s="21"/>
      <c r="W91" s="21"/>
      <c r="X91" s="37"/>
      <c r="Y91" s="21"/>
      <c r="Z91" s="21"/>
    </row>
    <row r="92" spans="1:26" ht="15.75" customHeight="1">
      <c r="A92" s="21"/>
      <c r="B92" s="21"/>
      <c r="C92" s="21"/>
      <c r="D92" s="21"/>
      <c r="E92" s="37"/>
      <c r="F92" s="21"/>
      <c r="G92" s="21"/>
      <c r="H92" s="21"/>
      <c r="I92" s="21"/>
      <c r="J92" s="21"/>
      <c r="K92" s="21"/>
      <c r="L92" s="21"/>
      <c r="M92" s="21"/>
      <c r="N92" s="21"/>
      <c r="O92" s="21"/>
      <c r="P92" s="21"/>
      <c r="Q92" s="21"/>
      <c r="R92" s="21"/>
      <c r="S92" s="21"/>
      <c r="T92" s="21"/>
      <c r="U92" s="21"/>
      <c r="V92" s="21"/>
      <c r="W92" s="21"/>
      <c r="X92" s="37"/>
      <c r="Y92" s="21"/>
      <c r="Z92" s="21"/>
    </row>
    <row r="93" spans="1:26" ht="15.75" customHeight="1">
      <c r="A93" s="21"/>
      <c r="B93" s="21"/>
      <c r="C93" s="21"/>
      <c r="D93" s="21"/>
      <c r="E93" s="37"/>
      <c r="F93" s="21"/>
      <c r="G93" s="21"/>
      <c r="H93" s="21"/>
      <c r="I93" s="21"/>
      <c r="J93" s="21"/>
      <c r="K93" s="21"/>
      <c r="L93" s="21"/>
      <c r="M93" s="21"/>
      <c r="N93" s="21"/>
      <c r="O93" s="21"/>
      <c r="P93" s="21"/>
      <c r="Q93" s="21"/>
      <c r="R93" s="21"/>
      <c r="S93" s="21"/>
      <c r="T93" s="21"/>
      <c r="U93" s="21"/>
      <c r="V93" s="21"/>
      <c r="W93" s="21"/>
      <c r="X93" s="37"/>
      <c r="Y93" s="21"/>
      <c r="Z93" s="21"/>
    </row>
    <row r="94" spans="1:26" ht="15.75" customHeight="1">
      <c r="A94" s="21"/>
      <c r="B94" s="21"/>
      <c r="C94" s="21"/>
      <c r="D94" s="21"/>
      <c r="E94" s="37"/>
      <c r="F94" s="21"/>
      <c r="G94" s="21"/>
      <c r="H94" s="21"/>
      <c r="I94" s="21"/>
      <c r="J94" s="21"/>
      <c r="K94" s="21"/>
      <c r="L94" s="21"/>
      <c r="M94" s="21"/>
      <c r="N94" s="21"/>
      <c r="O94" s="21"/>
      <c r="P94" s="21"/>
      <c r="Q94" s="21"/>
      <c r="R94" s="21"/>
      <c r="S94" s="21"/>
      <c r="T94" s="21"/>
      <c r="U94" s="21"/>
      <c r="V94" s="21"/>
      <c r="W94" s="21"/>
      <c r="X94" s="37"/>
      <c r="Y94" s="21"/>
      <c r="Z94" s="21"/>
    </row>
    <row r="95" spans="1:26" ht="15.75" customHeight="1">
      <c r="A95" s="21"/>
      <c r="B95" s="21"/>
      <c r="C95" s="21"/>
      <c r="D95" s="21"/>
      <c r="E95" s="37"/>
      <c r="F95" s="21"/>
      <c r="G95" s="21"/>
      <c r="H95" s="21"/>
      <c r="I95" s="21"/>
      <c r="J95" s="21"/>
      <c r="K95" s="21"/>
      <c r="L95" s="21"/>
      <c r="M95" s="21"/>
      <c r="N95" s="21"/>
      <c r="O95" s="21"/>
      <c r="P95" s="21"/>
      <c r="Q95" s="21"/>
      <c r="R95" s="21"/>
      <c r="S95" s="21"/>
      <c r="T95" s="21"/>
      <c r="U95" s="21"/>
      <c r="V95" s="21"/>
      <c r="W95" s="21"/>
      <c r="X95" s="37"/>
      <c r="Y95" s="21"/>
      <c r="Z95" s="21"/>
    </row>
    <row r="96" spans="1:26" ht="15.75" customHeight="1">
      <c r="A96" s="21"/>
      <c r="B96" s="21"/>
      <c r="C96" s="21"/>
      <c r="D96" s="21"/>
      <c r="E96" s="37"/>
      <c r="F96" s="21"/>
      <c r="G96" s="21"/>
      <c r="H96" s="21"/>
      <c r="I96" s="21"/>
      <c r="J96" s="21"/>
      <c r="K96" s="21"/>
      <c r="L96" s="21"/>
      <c r="M96" s="21"/>
      <c r="N96" s="21"/>
      <c r="O96" s="21"/>
      <c r="P96" s="21"/>
      <c r="Q96" s="21"/>
      <c r="R96" s="21"/>
      <c r="S96" s="21"/>
      <c r="T96" s="21"/>
      <c r="U96" s="21"/>
      <c r="V96" s="21"/>
      <c r="W96" s="21"/>
      <c r="X96" s="37"/>
      <c r="Y96" s="21"/>
      <c r="Z96" s="21"/>
    </row>
    <row r="97" spans="1:26" ht="15.75" customHeight="1">
      <c r="A97" s="21"/>
      <c r="B97" s="21"/>
      <c r="C97" s="21"/>
      <c r="D97" s="21"/>
      <c r="E97" s="37"/>
      <c r="F97" s="21"/>
      <c r="G97" s="21"/>
      <c r="H97" s="21"/>
      <c r="I97" s="21"/>
      <c r="J97" s="21"/>
      <c r="K97" s="21"/>
      <c r="L97" s="21"/>
      <c r="M97" s="21"/>
      <c r="N97" s="21"/>
      <c r="O97" s="21"/>
      <c r="P97" s="21"/>
      <c r="Q97" s="21"/>
      <c r="R97" s="21"/>
      <c r="S97" s="21"/>
      <c r="T97" s="21"/>
      <c r="U97" s="21"/>
      <c r="V97" s="21"/>
      <c r="W97" s="21"/>
      <c r="X97" s="37"/>
      <c r="Y97" s="21"/>
      <c r="Z97" s="21"/>
    </row>
    <row r="98" spans="1:26" ht="15.75" customHeight="1">
      <c r="A98" s="21"/>
      <c r="B98" s="21"/>
      <c r="C98" s="21"/>
      <c r="D98" s="21"/>
      <c r="E98" s="37"/>
      <c r="F98" s="21"/>
      <c r="G98" s="21"/>
      <c r="H98" s="21"/>
      <c r="I98" s="21"/>
      <c r="J98" s="21"/>
      <c r="K98" s="21"/>
      <c r="L98" s="21"/>
      <c r="M98" s="21"/>
      <c r="N98" s="21"/>
      <c r="O98" s="21"/>
      <c r="P98" s="21"/>
      <c r="Q98" s="21"/>
      <c r="R98" s="21"/>
      <c r="S98" s="21"/>
      <c r="T98" s="21"/>
      <c r="U98" s="21"/>
      <c r="V98" s="21"/>
      <c r="W98" s="21"/>
      <c r="X98" s="37"/>
      <c r="Y98" s="21"/>
      <c r="Z98" s="21"/>
    </row>
    <row r="99" spans="1:26" ht="15.75" customHeight="1">
      <c r="A99" s="21"/>
      <c r="B99" s="21"/>
      <c r="C99" s="21"/>
      <c r="D99" s="21"/>
      <c r="E99" s="37"/>
      <c r="F99" s="21"/>
      <c r="G99" s="21"/>
      <c r="H99" s="21"/>
      <c r="I99" s="21"/>
      <c r="J99" s="21"/>
      <c r="K99" s="21"/>
      <c r="L99" s="21"/>
      <c r="M99" s="21"/>
      <c r="N99" s="21"/>
      <c r="O99" s="21"/>
      <c r="P99" s="21"/>
      <c r="Q99" s="21"/>
      <c r="R99" s="21"/>
      <c r="S99" s="21"/>
      <c r="T99" s="21"/>
      <c r="U99" s="21"/>
      <c r="V99" s="21"/>
      <c r="W99" s="21"/>
      <c r="X99" s="37"/>
      <c r="Y99" s="21"/>
      <c r="Z99" s="21"/>
    </row>
    <row r="100" spans="1:26" ht="15.75" customHeight="1">
      <c r="A100" s="21"/>
      <c r="B100" s="21"/>
      <c r="C100" s="21"/>
      <c r="D100" s="21"/>
      <c r="E100" s="37"/>
      <c r="F100" s="21"/>
      <c r="G100" s="21"/>
      <c r="H100" s="21"/>
      <c r="I100" s="21"/>
      <c r="J100" s="21"/>
      <c r="K100" s="21"/>
      <c r="L100" s="21"/>
      <c r="M100" s="21"/>
      <c r="N100" s="21"/>
      <c r="O100" s="21"/>
      <c r="P100" s="21"/>
      <c r="Q100" s="21"/>
      <c r="R100" s="21"/>
      <c r="S100" s="21"/>
      <c r="T100" s="21"/>
      <c r="U100" s="21"/>
      <c r="V100" s="21"/>
      <c r="W100" s="21"/>
      <c r="X100" s="37"/>
      <c r="Y100" s="21"/>
      <c r="Z100" s="21"/>
    </row>
    <row r="101" spans="1:26" ht="15.75" customHeight="1">
      <c r="A101" s="21"/>
      <c r="B101" s="21"/>
      <c r="C101" s="21"/>
      <c r="D101" s="21"/>
      <c r="E101" s="37"/>
      <c r="F101" s="21"/>
      <c r="G101" s="21"/>
      <c r="H101" s="21"/>
      <c r="I101" s="21"/>
      <c r="J101" s="21"/>
      <c r="K101" s="21"/>
      <c r="L101" s="21"/>
      <c r="M101" s="21"/>
      <c r="N101" s="21"/>
      <c r="O101" s="21"/>
      <c r="P101" s="21"/>
      <c r="Q101" s="21"/>
      <c r="R101" s="21"/>
      <c r="S101" s="21"/>
      <c r="T101" s="21"/>
      <c r="U101" s="21"/>
      <c r="V101" s="21"/>
      <c r="W101" s="21"/>
      <c r="X101" s="37"/>
      <c r="Y101" s="21"/>
      <c r="Z101" s="21"/>
    </row>
    <row r="102" spans="1:26" ht="15.75" customHeight="1">
      <c r="A102" s="21"/>
      <c r="B102" s="21"/>
      <c r="C102" s="21"/>
      <c r="D102" s="21"/>
      <c r="E102" s="37"/>
      <c r="F102" s="21"/>
      <c r="G102" s="21"/>
      <c r="H102" s="21"/>
      <c r="I102" s="21"/>
      <c r="J102" s="21"/>
      <c r="K102" s="21"/>
      <c r="L102" s="21"/>
      <c r="M102" s="21"/>
      <c r="N102" s="21"/>
      <c r="O102" s="21"/>
      <c r="P102" s="21"/>
      <c r="Q102" s="21"/>
      <c r="R102" s="21"/>
      <c r="S102" s="21"/>
      <c r="T102" s="21"/>
      <c r="U102" s="21"/>
      <c r="V102" s="21"/>
      <c r="W102" s="21"/>
      <c r="X102" s="37"/>
      <c r="Y102" s="21"/>
      <c r="Z102" s="21"/>
    </row>
    <row r="103" spans="1:26" ht="15.75" customHeight="1">
      <c r="A103" s="21"/>
      <c r="B103" s="21"/>
      <c r="C103" s="21"/>
      <c r="D103" s="21"/>
      <c r="E103" s="37"/>
      <c r="F103" s="21"/>
      <c r="G103" s="21"/>
      <c r="H103" s="21"/>
      <c r="I103" s="21"/>
      <c r="J103" s="21"/>
      <c r="K103" s="21"/>
      <c r="L103" s="21"/>
      <c r="M103" s="21"/>
      <c r="N103" s="21"/>
      <c r="O103" s="21"/>
      <c r="P103" s="21"/>
      <c r="Q103" s="21"/>
      <c r="R103" s="21"/>
      <c r="S103" s="21"/>
      <c r="T103" s="21"/>
      <c r="U103" s="21"/>
      <c r="V103" s="21"/>
      <c r="W103" s="21"/>
      <c r="X103" s="37"/>
      <c r="Y103" s="21"/>
      <c r="Z103" s="21"/>
    </row>
    <row r="104" spans="1:26" ht="15.75" customHeight="1">
      <c r="A104" s="21"/>
      <c r="B104" s="21"/>
      <c r="C104" s="21"/>
      <c r="D104" s="21"/>
      <c r="E104" s="37"/>
      <c r="F104" s="21"/>
      <c r="G104" s="21"/>
      <c r="H104" s="21"/>
      <c r="I104" s="21"/>
      <c r="J104" s="21"/>
      <c r="K104" s="21"/>
      <c r="L104" s="21"/>
      <c r="M104" s="21"/>
      <c r="N104" s="21"/>
      <c r="O104" s="21"/>
      <c r="P104" s="21"/>
      <c r="Q104" s="21"/>
      <c r="R104" s="21"/>
      <c r="S104" s="21"/>
      <c r="T104" s="21"/>
      <c r="U104" s="21"/>
      <c r="V104" s="21"/>
      <c r="W104" s="21"/>
      <c r="X104" s="37"/>
      <c r="Y104" s="21"/>
      <c r="Z104" s="21"/>
    </row>
    <row r="105" spans="1:26" ht="15.75" customHeight="1">
      <c r="A105" s="21"/>
      <c r="B105" s="21"/>
      <c r="C105" s="21"/>
      <c r="D105" s="21"/>
      <c r="E105" s="37"/>
      <c r="F105" s="21"/>
      <c r="G105" s="21"/>
      <c r="H105" s="21"/>
      <c r="I105" s="21"/>
      <c r="J105" s="21"/>
      <c r="K105" s="21"/>
      <c r="L105" s="21"/>
      <c r="M105" s="21"/>
      <c r="N105" s="21"/>
      <c r="O105" s="21"/>
      <c r="P105" s="21"/>
      <c r="Q105" s="21"/>
      <c r="R105" s="21"/>
      <c r="S105" s="21"/>
      <c r="T105" s="21"/>
      <c r="U105" s="21"/>
      <c r="V105" s="21"/>
      <c r="W105" s="21"/>
      <c r="X105" s="37"/>
      <c r="Y105" s="21"/>
      <c r="Z105" s="21"/>
    </row>
    <row r="106" spans="1:26" ht="15.75" customHeight="1">
      <c r="A106" s="21"/>
      <c r="B106" s="21"/>
      <c r="C106" s="21"/>
      <c r="D106" s="21"/>
      <c r="E106" s="37"/>
      <c r="F106" s="21"/>
      <c r="G106" s="21"/>
      <c r="H106" s="21"/>
      <c r="I106" s="21"/>
      <c r="J106" s="21"/>
      <c r="K106" s="21"/>
      <c r="L106" s="21"/>
      <c r="M106" s="21"/>
      <c r="N106" s="21"/>
      <c r="O106" s="21"/>
      <c r="P106" s="21"/>
      <c r="Q106" s="21"/>
      <c r="R106" s="21"/>
      <c r="S106" s="21"/>
      <c r="T106" s="21"/>
      <c r="U106" s="21"/>
      <c r="V106" s="21"/>
      <c r="W106" s="21"/>
      <c r="X106" s="37"/>
      <c r="Y106" s="21"/>
      <c r="Z106" s="21"/>
    </row>
    <row r="107" spans="1:26" ht="15.75" customHeight="1">
      <c r="A107" s="21"/>
      <c r="B107" s="21"/>
      <c r="C107" s="21"/>
      <c r="D107" s="21"/>
      <c r="E107" s="37"/>
      <c r="F107" s="21"/>
      <c r="G107" s="21"/>
      <c r="H107" s="21"/>
      <c r="I107" s="21"/>
      <c r="J107" s="21"/>
      <c r="K107" s="21"/>
      <c r="L107" s="21"/>
      <c r="M107" s="21"/>
      <c r="N107" s="21"/>
      <c r="O107" s="21"/>
      <c r="P107" s="21"/>
      <c r="Q107" s="21"/>
      <c r="R107" s="21"/>
      <c r="S107" s="21"/>
      <c r="T107" s="21"/>
      <c r="U107" s="21"/>
      <c r="V107" s="21"/>
      <c r="W107" s="21"/>
      <c r="X107" s="37"/>
      <c r="Y107" s="21"/>
      <c r="Z107" s="21"/>
    </row>
    <row r="108" spans="1:26" ht="15.75" customHeight="1">
      <c r="A108" s="21"/>
      <c r="B108" s="21"/>
      <c r="C108" s="21"/>
      <c r="D108" s="21"/>
      <c r="E108" s="37"/>
      <c r="F108" s="21"/>
      <c r="G108" s="21"/>
      <c r="H108" s="21"/>
      <c r="I108" s="21"/>
      <c r="J108" s="21"/>
      <c r="K108" s="21"/>
      <c r="L108" s="21"/>
      <c r="M108" s="21"/>
      <c r="N108" s="21"/>
      <c r="O108" s="21"/>
      <c r="P108" s="21"/>
      <c r="Q108" s="21"/>
      <c r="R108" s="21"/>
      <c r="S108" s="21"/>
      <c r="T108" s="21"/>
      <c r="U108" s="21"/>
      <c r="V108" s="21"/>
      <c r="W108" s="21"/>
      <c r="X108" s="37"/>
      <c r="Y108" s="21"/>
      <c r="Z108" s="21"/>
    </row>
    <row r="109" spans="1:26" ht="15.75" customHeight="1">
      <c r="A109" s="21"/>
      <c r="B109" s="21"/>
      <c r="C109" s="21"/>
      <c r="D109" s="21"/>
      <c r="E109" s="37"/>
      <c r="F109" s="21"/>
      <c r="G109" s="21"/>
      <c r="H109" s="21"/>
      <c r="I109" s="21"/>
      <c r="J109" s="21"/>
      <c r="K109" s="21"/>
      <c r="L109" s="21"/>
      <c r="M109" s="21"/>
      <c r="N109" s="21"/>
      <c r="O109" s="21"/>
      <c r="P109" s="21"/>
      <c r="Q109" s="21"/>
      <c r="R109" s="21"/>
      <c r="S109" s="21"/>
      <c r="T109" s="21"/>
      <c r="U109" s="21"/>
      <c r="V109" s="21"/>
      <c r="W109" s="21"/>
      <c r="X109" s="37"/>
      <c r="Y109" s="21"/>
      <c r="Z109" s="21"/>
    </row>
    <row r="110" spans="1:26" ht="15.75" customHeight="1">
      <c r="A110" s="21"/>
      <c r="B110" s="21"/>
      <c r="C110" s="21"/>
      <c r="D110" s="21"/>
      <c r="E110" s="37"/>
      <c r="F110" s="21"/>
      <c r="G110" s="21"/>
      <c r="H110" s="21"/>
      <c r="I110" s="21"/>
      <c r="J110" s="21"/>
      <c r="K110" s="21"/>
      <c r="L110" s="21"/>
      <c r="M110" s="21"/>
      <c r="N110" s="21"/>
      <c r="O110" s="21"/>
      <c r="P110" s="21"/>
      <c r="Q110" s="21"/>
      <c r="R110" s="21"/>
      <c r="S110" s="21"/>
      <c r="T110" s="21"/>
      <c r="U110" s="21"/>
      <c r="V110" s="21"/>
      <c r="W110" s="21"/>
      <c r="X110" s="37"/>
      <c r="Y110" s="21"/>
      <c r="Z110" s="21"/>
    </row>
    <row r="111" spans="1:26" ht="15.75" customHeight="1">
      <c r="A111" s="21"/>
      <c r="B111" s="21"/>
      <c r="C111" s="21"/>
      <c r="D111" s="21"/>
      <c r="E111" s="37"/>
      <c r="F111" s="21"/>
      <c r="G111" s="21"/>
      <c r="H111" s="21"/>
      <c r="I111" s="21"/>
      <c r="J111" s="21"/>
      <c r="K111" s="21"/>
      <c r="L111" s="21"/>
      <c r="M111" s="21"/>
      <c r="N111" s="21"/>
      <c r="O111" s="21"/>
      <c r="P111" s="21"/>
      <c r="Q111" s="21"/>
      <c r="R111" s="21"/>
      <c r="S111" s="21"/>
      <c r="T111" s="21"/>
      <c r="U111" s="21"/>
      <c r="V111" s="21"/>
      <c r="W111" s="21"/>
      <c r="X111" s="37"/>
      <c r="Y111" s="21"/>
      <c r="Z111" s="21"/>
    </row>
    <row r="112" spans="1:26" ht="15.75" customHeight="1">
      <c r="A112" s="21"/>
      <c r="B112" s="21"/>
      <c r="C112" s="21"/>
      <c r="D112" s="21"/>
      <c r="E112" s="37"/>
      <c r="F112" s="21"/>
      <c r="G112" s="21"/>
      <c r="H112" s="21"/>
      <c r="I112" s="21"/>
      <c r="J112" s="21"/>
      <c r="K112" s="21"/>
      <c r="L112" s="21"/>
      <c r="M112" s="21"/>
      <c r="N112" s="21"/>
      <c r="O112" s="21"/>
      <c r="P112" s="21"/>
      <c r="Q112" s="21"/>
      <c r="R112" s="21"/>
      <c r="S112" s="21"/>
      <c r="T112" s="21"/>
      <c r="U112" s="21"/>
      <c r="V112" s="21"/>
      <c r="W112" s="21"/>
      <c r="X112" s="37"/>
      <c r="Y112" s="21"/>
      <c r="Z112" s="21"/>
    </row>
    <row r="113" spans="1:26" ht="15.75" customHeight="1">
      <c r="A113" s="21"/>
      <c r="B113" s="21"/>
      <c r="C113" s="21"/>
      <c r="D113" s="21"/>
      <c r="E113" s="37"/>
      <c r="F113" s="21"/>
      <c r="G113" s="21"/>
      <c r="H113" s="21"/>
      <c r="I113" s="21"/>
      <c r="J113" s="21"/>
      <c r="K113" s="21"/>
      <c r="L113" s="21"/>
      <c r="M113" s="21"/>
      <c r="N113" s="21"/>
      <c r="O113" s="21"/>
      <c r="P113" s="21"/>
      <c r="Q113" s="21"/>
      <c r="R113" s="21"/>
      <c r="S113" s="21"/>
      <c r="T113" s="21"/>
      <c r="U113" s="21"/>
      <c r="V113" s="21"/>
      <c r="W113" s="21"/>
      <c r="X113" s="37"/>
      <c r="Y113" s="21"/>
      <c r="Z113" s="21"/>
    </row>
    <row r="114" spans="1:26" ht="15.75" customHeight="1">
      <c r="A114" s="21"/>
      <c r="B114" s="21"/>
      <c r="C114" s="21"/>
      <c r="D114" s="21"/>
      <c r="E114" s="37"/>
      <c r="F114" s="21"/>
      <c r="G114" s="21"/>
      <c r="H114" s="21"/>
      <c r="I114" s="21"/>
      <c r="J114" s="21"/>
      <c r="K114" s="21"/>
      <c r="L114" s="21"/>
      <c r="M114" s="21"/>
      <c r="N114" s="21"/>
      <c r="O114" s="21"/>
      <c r="P114" s="21"/>
      <c r="Q114" s="21"/>
      <c r="R114" s="21"/>
      <c r="S114" s="21"/>
      <c r="T114" s="21"/>
      <c r="U114" s="21"/>
      <c r="V114" s="21"/>
      <c r="W114" s="21"/>
      <c r="X114" s="37"/>
      <c r="Y114" s="21"/>
      <c r="Z114" s="21"/>
    </row>
    <row r="115" spans="1:26" ht="15.75" customHeight="1">
      <c r="A115" s="21"/>
      <c r="B115" s="21"/>
      <c r="C115" s="21"/>
      <c r="D115" s="21"/>
      <c r="E115" s="37"/>
      <c r="F115" s="21"/>
      <c r="G115" s="21"/>
      <c r="H115" s="21"/>
      <c r="I115" s="21"/>
      <c r="J115" s="21"/>
      <c r="K115" s="21"/>
      <c r="L115" s="21"/>
      <c r="M115" s="21"/>
      <c r="N115" s="21"/>
      <c r="O115" s="21"/>
      <c r="P115" s="21"/>
      <c r="Q115" s="21"/>
      <c r="R115" s="21"/>
      <c r="S115" s="21"/>
      <c r="T115" s="21"/>
      <c r="U115" s="21"/>
      <c r="V115" s="21"/>
      <c r="W115" s="21"/>
      <c r="X115" s="37"/>
      <c r="Y115" s="21"/>
      <c r="Z115" s="21"/>
    </row>
    <row r="116" spans="1:26" ht="15.75" customHeight="1">
      <c r="A116" s="21"/>
      <c r="B116" s="21"/>
      <c r="C116" s="21"/>
      <c r="D116" s="21"/>
      <c r="E116" s="37"/>
      <c r="F116" s="21"/>
      <c r="G116" s="21"/>
      <c r="H116" s="21"/>
      <c r="I116" s="21"/>
      <c r="J116" s="21"/>
      <c r="K116" s="21"/>
      <c r="L116" s="21"/>
      <c r="M116" s="21"/>
      <c r="N116" s="21"/>
      <c r="O116" s="21"/>
      <c r="P116" s="21"/>
      <c r="Q116" s="21"/>
      <c r="R116" s="21"/>
      <c r="S116" s="21"/>
      <c r="T116" s="21"/>
      <c r="U116" s="21"/>
      <c r="V116" s="21"/>
      <c r="W116" s="21"/>
      <c r="X116" s="37"/>
      <c r="Y116" s="21"/>
      <c r="Z116" s="21"/>
    </row>
    <row r="117" spans="1:26" ht="15.75" customHeight="1">
      <c r="A117" s="21"/>
      <c r="B117" s="21"/>
      <c r="C117" s="21"/>
      <c r="D117" s="21"/>
      <c r="E117" s="37"/>
      <c r="F117" s="21"/>
      <c r="G117" s="21"/>
      <c r="H117" s="21"/>
      <c r="I117" s="21"/>
      <c r="J117" s="21"/>
      <c r="K117" s="21"/>
      <c r="L117" s="21"/>
      <c r="M117" s="21"/>
      <c r="N117" s="21"/>
      <c r="O117" s="21"/>
      <c r="P117" s="21"/>
      <c r="Q117" s="21"/>
      <c r="R117" s="21"/>
      <c r="S117" s="21"/>
      <c r="T117" s="21"/>
      <c r="U117" s="21"/>
      <c r="V117" s="21"/>
      <c r="W117" s="21"/>
      <c r="X117" s="37"/>
      <c r="Y117" s="21"/>
      <c r="Z117" s="21"/>
    </row>
    <row r="118" spans="1:26" ht="15.75" customHeight="1">
      <c r="A118" s="21"/>
      <c r="B118" s="21"/>
      <c r="C118" s="21"/>
      <c r="D118" s="21"/>
      <c r="E118" s="37"/>
      <c r="F118" s="21"/>
      <c r="G118" s="21"/>
      <c r="H118" s="21"/>
      <c r="I118" s="21"/>
      <c r="J118" s="21"/>
      <c r="K118" s="21"/>
      <c r="L118" s="21"/>
      <c r="M118" s="21"/>
      <c r="N118" s="21"/>
      <c r="O118" s="21"/>
      <c r="P118" s="21"/>
      <c r="Q118" s="21"/>
      <c r="R118" s="21"/>
      <c r="S118" s="21"/>
      <c r="T118" s="21"/>
      <c r="U118" s="21"/>
      <c r="V118" s="21"/>
      <c r="W118" s="21"/>
      <c r="X118" s="37"/>
      <c r="Y118" s="21"/>
      <c r="Z118" s="21"/>
    </row>
    <row r="119" spans="1:26" ht="15.75" customHeight="1">
      <c r="A119" s="21"/>
      <c r="B119" s="21"/>
      <c r="C119" s="21"/>
      <c r="D119" s="21"/>
      <c r="E119" s="37"/>
      <c r="F119" s="21"/>
      <c r="G119" s="21"/>
      <c r="H119" s="21"/>
      <c r="I119" s="21"/>
      <c r="J119" s="21"/>
      <c r="K119" s="21"/>
      <c r="L119" s="21"/>
      <c r="M119" s="21"/>
      <c r="N119" s="21"/>
      <c r="O119" s="21"/>
      <c r="P119" s="21"/>
      <c r="Q119" s="21"/>
      <c r="R119" s="21"/>
      <c r="S119" s="21"/>
      <c r="T119" s="21"/>
      <c r="U119" s="21"/>
      <c r="V119" s="21"/>
      <c r="W119" s="21"/>
      <c r="X119" s="37"/>
      <c r="Y119" s="21"/>
      <c r="Z119" s="21"/>
    </row>
    <row r="120" spans="1:26" ht="15.75" customHeight="1">
      <c r="A120" s="21"/>
      <c r="B120" s="21"/>
      <c r="C120" s="21"/>
      <c r="D120" s="21"/>
      <c r="E120" s="37"/>
      <c r="F120" s="21"/>
      <c r="G120" s="21"/>
      <c r="H120" s="21"/>
      <c r="I120" s="21"/>
      <c r="J120" s="21"/>
      <c r="K120" s="21"/>
      <c r="L120" s="21"/>
      <c r="M120" s="21"/>
      <c r="N120" s="21"/>
      <c r="O120" s="21"/>
      <c r="P120" s="21"/>
      <c r="Q120" s="21"/>
      <c r="R120" s="21"/>
      <c r="S120" s="21"/>
      <c r="T120" s="21"/>
      <c r="U120" s="21"/>
      <c r="V120" s="21"/>
      <c r="W120" s="21"/>
      <c r="X120" s="37"/>
      <c r="Y120" s="21"/>
      <c r="Z120" s="21"/>
    </row>
    <row r="121" spans="1:26" ht="15.75" customHeight="1">
      <c r="A121" s="21"/>
      <c r="B121" s="21"/>
      <c r="C121" s="21"/>
      <c r="D121" s="21"/>
      <c r="E121" s="37"/>
      <c r="F121" s="21"/>
      <c r="G121" s="21"/>
      <c r="H121" s="21"/>
      <c r="I121" s="21"/>
      <c r="J121" s="21"/>
      <c r="K121" s="21"/>
      <c r="L121" s="21"/>
      <c r="M121" s="21"/>
      <c r="N121" s="21"/>
      <c r="O121" s="21"/>
      <c r="P121" s="21"/>
      <c r="Q121" s="21"/>
      <c r="R121" s="21"/>
      <c r="S121" s="21"/>
      <c r="T121" s="21"/>
      <c r="U121" s="21"/>
      <c r="V121" s="21"/>
      <c r="W121" s="21"/>
      <c r="X121" s="37"/>
      <c r="Y121" s="21"/>
      <c r="Z121" s="21"/>
    </row>
    <row r="122" spans="1:26" ht="15.75" customHeight="1">
      <c r="A122" s="21"/>
      <c r="B122" s="21"/>
      <c r="C122" s="21"/>
      <c r="D122" s="21"/>
      <c r="E122" s="37"/>
      <c r="F122" s="21"/>
      <c r="G122" s="21"/>
      <c r="H122" s="21"/>
      <c r="I122" s="21"/>
      <c r="J122" s="21"/>
      <c r="K122" s="21"/>
      <c r="L122" s="21"/>
      <c r="M122" s="21"/>
      <c r="N122" s="21"/>
      <c r="O122" s="21"/>
      <c r="P122" s="21"/>
      <c r="Q122" s="21"/>
      <c r="R122" s="21"/>
      <c r="S122" s="21"/>
      <c r="T122" s="21"/>
      <c r="U122" s="21"/>
      <c r="V122" s="21"/>
      <c r="W122" s="21"/>
      <c r="X122" s="37"/>
      <c r="Y122" s="21"/>
      <c r="Z122" s="21"/>
    </row>
    <row r="123" spans="1:26" ht="15.75" customHeight="1">
      <c r="A123" s="21"/>
      <c r="B123" s="21"/>
      <c r="C123" s="21"/>
      <c r="D123" s="21"/>
      <c r="E123" s="37"/>
      <c r="F123" s="21"/>
      <c r="G123" s="21"/>
      <c r="H123" s="21"/>
      <c r="I123" s="21"/>
      <c r="J123" s="21"/>
      <c r="K123" s="21"/>
      <c r="L123" s="21"/>
      <c r="M123" s="21"/>
      <c r="N123" s="21"/>
      <c r="O123" s="21"/>
      <c r="P123" s="21"/>
      <c r="Q123" s="21"/>
      <c r="R123" s="21"/>
      <c r="S123" s="21"/>
      <c r="T123" s="21"/>
      <c r="U123" s="21"/>
      <c r="V123" s="21"/>
      <c r="W123" s="21"/>
      <c r="X123" s="37"/>
      <c r="Y123" s="21"/>
      <c r="Z123" s="21"/>
    </row>
    <row r="124" spans="1:26" ht="15.75" customHeight="1">
      <c r="A124" s="21"/>
      <c r="B124" s="21"/>
      <c r="C124" s="21"/>
      <c r="D124" s="21"/>
      <c r="E124" s="37"/>
      <c r="F124" s="21"/>
      <c r="G124" s="21"/>
      <c r="H124" s="21"/>
      <c r="I124" s="21"/>
      <c r="J124" s="21"/>
      <c r="K124" s="21"/>
      <c r="L124" s="21"/>
      <c r="M124" s="21"/>
      <c r="N124" s="21"/>
      <c r="O124" s="21"/>
      <c r="P124" s="21"/>
      <c r="Q124" s="21"/>
      <c r="R124" s="21"/>
      <c r="S124" s="21"/>
      <c r="T124" s="21"/>
      <c r="U124" s="21"/>
      <c r="V124" s="21"/>
      <c r="W124" s="21"/>
      <c r="X124" s="37"/>
      <c r="Y124" s="21"/>
      <c r="Z124" s="21"/>
    </row>
    <row r="125" spans="1:26" ht="15.75" customHeight="1">
      <c r="A125" s="21"/>
      <c r="B125" s="21"/>
      <c r="C125" s="21"/>
      <c r="D125" s="21"/>
      <c r="E125" s="37"/>
      <c r="F125" s="21"/>
      <c r="G125" s="21"/>
      <c r="H125" s="21"/>
      <c r="I125" s="21"/>
      <c r="J125" s="21"/>
      <c r="K125" s="21"/>
      <c r="L125" s="21"/>
      <c r="M125" s="21"/>
      <c r="N125" s="21"/>
      <c r="O125" s="21"/>
      <c r="P125" s="21"/>
      <c r="Q125" s="21"/>
      <c r="R125" s="21"/>
      <c r="S125" s="21"/>
      <c r="T125" s="21"/>
      <c r="U125" s="21"/>
      <c r="V125" s="21"/>
      <c r="W125" s="21"/>
      <c r="X125" s="37"/>
      <c r="Y125" s="21"/>
      <c r="Z125" s="21"/>
    </row>
    <row r="126" spans="1:26" ht="15.75" customHeight="1">
      <c r="A126" s="21"/>
      <c r="B126" s="21"/>
      <c r="C126" s="21"/>
      <c r="D126" s="21"/>
      <c r="E126" s="37"/>
      <c r="F126" s="21"/>
      <c r="G126" s="21"/>
      <c r="H126" s="21"/>
      <c r="I126" s="21"/>
      <c r="J126" s="21"/>
      <c r="K126" s="21"/>
      <c r="L126" s="21"/>
      <c r="M126" s="21"/>
      <c r="N126" s="21"/>
      <c r="O126" s="21"/>
      <c r="P126" s="21"/>
      <c r="Q126" s="21"/>
      <c r="R126" s="21"/>
      <c r="S126" s="21"/>
      <c r="T126" s="21"/>
      <c r="U126" s="21"/>
      <c r="V126" s="21"/>
      <c r="W126" s="21"/>
      <c r="X126" s="37"/>
      <c r="Y126" s="21"/>
      <c r="Z126" s="21"/>
    </row>
    <row r="127" spans="1:26" ht="15.75" customHeight="1">
      <c r="A127" s="21"/>
      <c r="B127" s="21"/>
      <c r="C127" s="21"/>
      <c r="D127" s="21"/>
      <c r="E127" s="37"/>
      <c r="F127" s="21"/>
      <c r="G127" s="21"/>
      <c r="H127" s="21"/>
      <c r="I127" s="21"/>
      <c r="J127" s="21"/>
      <c r="K127" s="21"/>
      <c r="L127" s="21"/>
      <c r="M127" s="21"/>
      <c r="N127" s="21"/>
      <c r="O127" s="21"/>
      <c r="P127" s="21"/>
      <c r="Q127" s="21"/>
      <c r="R127" s="21"/>
      <c r="S127" s="21"/>
      <c r="T127" s="21"/>
      <c r="U127" s="21"/>
      <c r="V127" s="21"/>
      <c r="W127" s="21"/>
      <c r="X127" s="37"/>
      <c r="Y127" s="21"/>
      <c r="Z127" s="21"/>
    </row>
    <row r="128" spans="1:26" ht="15.75" customHeight="1">
      <c r="A128" s="21"/>
      <c r="B128" s="21"/>
      <c r="C128" s="21"/>
      <c r="D128" s="21"/>
      <c r="E128" s="37"/>
      <c r="F128" s="21"/>
      <c r="G128" s="21"/>
      <c r="H128" s="21"/>
      <c r="I128" s="21"/>
      <c r="J128" s="21"/>
      <c r="K128" s="21"/>
      <c r="L128" s="21"/>
      <c r="M128" s="21"/>
      <c r="N128" s="21"/>
      <c r="O128" s="21"/>
      <c r="P128" s="21"/>
      <c r="Q128" s="21"/>
      <c r="R128" s="21"/>
      <c r="S128" s="21"/>
      <c r="T128" s="21"/>
      <c r="U128" s="21"/>
      <c r="V128" s="21"/>
      <c r="W128" s="21"/>
      <c r="X128" s="37"/>
      <c r="Y128" s="21"/>
      <c r="Z128" s="21"/>
    </row>
    <row r="129" spans="1:26" ht="15.75" customHeight="1">
      <c r="A129" s="21"/>
      <c r="B129" s="21"/>
      <c r="C129" s="21"/>
      <c r="D129" s="21"/>
      <c r="E129" s="37"/>
      <c r="F129" s="21"/>
      <c r="G129" s="21"/>
      <c r="H129" s="21"/>
      <c r="I129" s="21"/>
      <c r="J129" s="21"/>
      <c r="K129" s="21"/>
      <c r="L129" s="21"/>
      <c r="M129" s="21"/>
      <c r="N129" s="21"/>
      <c r="O129" s="21"/>
      <c r="P129" s="21"/>
      <c r="Q129" s="21"/>
      <c r="R129" s="21"/>
      <c r="S129" s="21"/>
      <c r="T129" s="21"/>
      <c r="U129" s="21"/>
      <c r="V129" s="21"/>
      <c r="W129" s="21"/>
      <c r="X129" s="37"/>
      <c r="Y129" s="21"/>
      <c r="Z129" s="21"/>
    </row>
    <row r="130" spans="1:26" ht="15.75" customHeight="1">
      <c r="A130" s="21"/>
      <c r="B130" s="21"/>
      <c r="C130" s="21"/>
      <c r="D130" s="21"/>
      <c r="E130" s="37"/>
      <c r="F130" s="21"/>
      <c r="G130" s="21"/>
      <c r="H130" s="21"/>
      <c r="I130" s="21"/>
      <c r="J130" s="21"/>
      <c r="K130" s="21"/>
      <c r="L130" s="21"/>
      <c r="M130" s="21"/>
      <c r="N130" s="21"/>
      <c r="O130" s="21"/>
      <c r="P130" s="21"/>
      <c r="Q130" s="21"/>
      <c r="R130" s="21"/>
      <c r="S130" s="21"/>
      <c r="T130" s="21"/>
      <c r="U130" s="21"/>
      <c r="V130" s="21"/>
      <c r="W130" s="21"/>
      <c r="X130" s="37"/>
      <c r="Y130" s="21"/>
      <c r="Z130" s="21"/>
    </row>
    <row r="131" spans="1:26" ht="15.75" customHeight="1">
      <c r="A131" s="21"/>
      <c r="B131" s="21"/>
      <c r="C131" s="21"/>
      <c r="D131" s="21"/>
      <c r="E131" s="37"/>
      <c r="F131" s="21"/>
      <c r="G131" s="21"/>
      <c r="H131" s="21"/>
      <c r="I131" s="21"/>
      <c r="J131" s="21"/>
      <c r="K131" s="21"/>
      <c r="L131" s="21"/>
      <c r="M131" s="21"/>
      <c r="N131" s="21"/>
      <c r="O131" s="21"/>
      <c r="P131" s="21"/>
      <c r="Q131" s="21"/>
      <c r="R131" s="21"/>
      <c r="S131" s="21"/>
      <c r="T131" s="21"/>
      <c r="U131" s="21"/>
      <c r="V131" s="21"/>
      <c r="W131" s="21"/>
      <c r="X131" s="37"/>
      <c r="Y131" s="21"/>
      <c r="Z131" s="21"/>
    </row>
    <row r="132" spans="1:26" ht="15.75" customHeight="1">
      <c r="A132" s="21"/>
      <c r="B132" s="21"/>
      <c r="C132" s="21"/>
      <c r="D132" s="21"/>
      <c r="E132" s="37"/>
      <c r="F132" s="21"/>
      <c r="G132" s="21"/>
      <c r="H132" s="21"/>
      <c r="I132" s="21"/>
      <c r="J132" s="21"/>
      <c r="K132" s="21"/>
      <c r="L132" s="21"/>
      <c r="M132" s="21"/>
      <c r="N132" s="21"/>
      <c r="O132" s="21"/>
      <c r="P132" s="21"/>
      <c r="Q132" s="21"/>
      <c r="R132" s="21"/>
      <c r="S132" s="21"/>
      <c r="T132" s="21"/>
      <c r="U132" s="21"/>
      <c r="V132" s="21"/>
      <c r="W132" s="21"/>
      <c r="X132" s="37"/>
      <c r="Y132" s="21"/>
      <c r="Z132" s="21"/>
    </row>
    <row r="133" spans="1:26" ht="15.75" customHeight="1">
      <c r="A133" s="21"/>
      <c r="B133" s="21"/>
      <c r="C133" s="21"/>
      <c r="D133" s="21"/>
      <c r="E133" s="37"/>
      <c r="F133" s="21"/>
      <c r="G133" s="21"/>
      <c r="H133" s="21"/>
      <c r="I133" s="21"/>
      <c r="J133" s="21"/>
      <c r="K133" s="21"/>
      <c r="L133" s="21"/>
      <c r="M133" s="21"/>
      <c r="N133" s="21"/>
      <c r="O133" s="21"/>
      <c r="P133" s="21"/>
      <c r="Q133" s="21"/>
      <c r="R133" s="21"/>
      <c r="S133" s="21"/>
      <c r="T133" s="21"/>
      <c r="U133" s="21"/>
      <c r="V133" s="21"/>
      <c r="W133" s="21"/>
      <c r="X133" s="37"/>
      <c r="Y133" s="21"/>
      <c r="Z133" s="21"/>
    </row>
    <row r="134" spans="1:26" ht="15.75" customHeight="1">
      <c r="A134" s="21"/>
      <c r="B134" s="21"/>
      <c r="C134" s="21"/>
      <c r="D134" s="21"/>
      <c r="E134" s="37"/>
      <c r="F134" s="21"/>
      <c r="G134" s="21"/>
      <c r="H134" s="21"/>
      <c r="I134" s="21"/>
      <c r="J134" s="21"/>
      <c r="K134" s="21"/>
      <c r="L134" s="21"/>
      <c r="M134" s="21"/>
      <c r="N134" s="21"/>
      <c r="O134" s="21"/>
      <c r="P134" s="21"/>
      <c r="Q134" s="21"/>
      <c r="R134" s="21"/>
      <c r="S134" s="21"/>
      <c r="T134" s="21"/>
      <c r="U134" s="21"/>
      <c r="V134" s="21"/>
      <c r="W134" s="21"/>
      <c r="X134" s="37"/>
      <c r="Y134" s="21"/>
      <c r="Z134" s="21"/>
    </row>
    <row r="135" spans="1:26" ht="15.75" customHeight="1">
      <c r="A135" s="21"/>
      <c r="B135" s="21"/>
      <c r="C135" s="21"/>
      <c r="D135" s="21"/>
      <c r="E135" s="37"/>
      <c r="F135" s="21"/>
      <c r="G135" s="21"/>
      <c r="H135" s="21"/>
      <c r="I135" s="21"/>
      <c r="J135" s="21"/>
      <c r="K135" s="21"/>
      <c r="L135" s="21"/>
      <c r="M135" s="21"/>
      <c r="N135" s="21"/>
      <c r="O135" s="21"/>
      <c r="P135" s="21"/>
      <c r="Q135" s="21"/>
      <c r="R135" s="21"/>
      <c r="S135" s="21"/>
      <c r="T135" s="21"/>
      <c r="U135" s="21"/>
      <c r="V135" s="21"/>
      <c r="W135" s="21"/>
      <c r="X135" s="37"/>
      <c r="Y135" s="21"/>
      <c r="Z135" s="21"/>
    </row>
    <row r="136" spans="1:26" ht="15.75" customHeight="1">
      <c r="A136" s="21"/>
      <c r="B136" s="21"/>
      <c r="C136" s="21"/>
      <c r="D136" s="21"/>
      <c r="E136" s="37"/>
      <c r="F136" s="21"/>
      <c r="G136" s="21"/>
      <c r="H136" s="21"/>
      <c r="I136" s="21"/>
      <c r="J136" s="21"/>
      <c r="K136" s="21"/>
      <c r="L136" s="21"/>
      <c r="M136" s="21"/>
      <c r="N136" s="21"/>
      <c r="O136" s="21"/>
      <c r="P136" s="21"/>
      <c r="Q136" s="21"/>
      <c r="R136" s="21"/>
      <c r="S136" s="21"/>
      <c r="T136" s="21"/>
      <c r="U136" s="21"/>
      <c r="V136" s="21"/>
      <c r="W136" s="21"/>
      <c r="X136" s="37"/>
      <c r="Y136" s="21"/>
      <c r="Z136" s="21"/>
    </row>
    <row r="137" spans="1:26" ht="15.75" customHeight="1">
      <c r="A137" s="21"/>
      <c r="B137" s="21"/>
      <c r="C137" s="21"/>
      <c r="D137" s="21"/>
      <c r="E137" s="37"/>
      <c r="F137" s="21"/>
      <c r="G137" s="21"/>
      <c r="H137" s="21"/>
      <c r="I137" s="21"/>
      <c r="J137" s="21"/>
      <c r="K137" s="21"/>
      <c r="L137" s="21"/>
      <c r="M137" s="21"/>
      <c r="N137" s="21"/>
      <c r="O137" s="21"/>
      <c r="P137" s="21"/>
      <c r="Q137" s="21"/>
      <c r="R137" s="21"/>
      <c r="S137" s="21"/>
      <c r="T137" s="21"/>
      <c r="U137" s="21"/>
      <c r="V137" s="21"/>
      <c r="W137" s="21"/>
      <c r="X137" s="37"/>
      <c r="Y137" s="21"/>
      <c r="Z137" s="21"/>
    </row>
    <row r="138" spans="1:26" ht="15.75" customHeight="1">
      <c r="A138" s="21"/>
      <c r="B138" s="21"/>
      <c r="C138" s="21"/>
      <c r="D138" s="21"/>
      <c r="E138" s="37"/>
      <c r="F138" s="21"/>
      <c r="G138" s="21"/>
      <c r="H138" s="21"/>
      <c r="I138" s="21"/>
      <c r="J138" s="21"/>
      <c r="K138" s="21"/>
      <c r="L138" s="21"/>
      <c r="M138" s="21"/>
      <c r="N138" s="21"/>
      <c r="O138" s="21"/>
      <c r="P138" s="21"/>
      <c r="Q138" s="21"/>
      <c r="R138" s="21"/>
      <c r="S138" s="21"/>
      <c r="T138" s="21"/>
      <c r="U138" s="21"/>
      <c r="V138" s="21"/>
      <c r="W138" s="21"/>
      <c r="X138" s="37"/>
      <c r="Y138" s="21"/>
      <c r="Z138" s="21"/>
    </row>
    <row r="139" spans="1:26" ht="15.75" customHeight="1">
      <c r="A139" s="21"/>
      <c r="B139" s="21"/>
      <c r="C139" s="21"/>
      <c r="D139" s="21"/>
      <c r="E139" s="37"/>
      <c r="F139" s="21"/>
      <c r="G139" s="21"/>
      <c r="H139" s="21"/>
      <c r="I139" s="21"/>
      <c r="J139" s="21"/>
      <c r="K139" s="21"/>
      <c r="L139" s="21"/>
      <c r="M139" s="21"/>
      <c r="N139" s="21"/>
      <c r="O139" s="21"/>
      <c r="P139" s="21"/>
      <c r="Q139" s="21"/>
      <c r="R139" s="21"/>
      <c r="S139" s="21"/>
      <c r="T139" s="21"/>
      <c r="U139" s="21"/>
      <c r="V139" s="21"/>
      <c r="W139" s="21"/>
      <c r="X139" s="37"/>
      <c r="Y139" s="21"/>
      <c r="Z139" s="21"/>
    </row>
    <row r="140" spans="1:26" ht="15.75" customHeight="1">
      <c r="A140" s="21"/>
      <c r="B140" s="21"/>
      <c r="C140" s="21"/>
      <c r="D140" s="21"/>
      <c r="E140" s="37"/>
      <c r="F140" s="21"/>
      <c r="G140" s="21"/>
      <c r="H140" s="21"/>
      <c r="I140" s="21"/>
      <c r="J140" s="21"/>
      <c r="K140" s="21"/>
      <c r="L140" s="21"/>
      <c r="M140" s="21"/>
      <c r="N140" s="21"/>
      <c r="O140" s="21"/>
      <c r="P140" s="21"/>
      <c r="Q140" s="21"/>
      <c r="R140" s="21"/>
      <c r="S140" s="21"/>
      <c r="T140" s="21"/>
      <c r="U140" s="21"/>
      <c r="V140" s="21"/>
      <c r="W140" s="21"/>
      <c r="X140" s="37"/>
      <c r="Y140" s="21"/>
      <c r="Z140" s="21"/>
    </row>
    <row r="141" spans="1:26" ht="15.75" customHeight="1">
      <c r="A141" s="21"/>
      <c r="B141" s="21"/>
      <c r="C141" s="21"/>
      <c r="D141" s="21"/>
      <c r="E141" s="37"/>
      <c r="F141" s="21"/>
      <c r="G141" s="21"/>
      <c r="H141" s="21"/>
      <c r="I141" s="21"/>
      <c r="J141" s="21"/>
      <c r="K141" s="21"/>
      <c r="L141" s="21"/>
      <c r="M141" s="21"/>
      <c r="N141" s="21"/>
      <c r="O141" s="21"/>
      <c r="P141" s="21"/>
      <c r="Q141" s="21"/>
      <c r="R141" s="21"/>
      <c r="S141" s="21"/>
      <c r="T141" s="21"/>
      <c r="U141" s="21"/>
      <c r="V141" s="21"/>
      <c r="W141" s="21"/>
      <c r="X141" s="37"/>
      <c r="Y141" s="21"/>
      <c r="Z141" s="21"/>
    </row>
    <row r="142" spans="1:26" ht="15.75" customHeight="1">
      <c r="A142" s="21"/>
      <c r="B142" s="21"/>
      <c r="C142" s="21"/>
      <c r="D142" s="21"/>
      <c r="E142" s="37"/>
      <c r="F142" s="21"/>
      <c r="G142" s="21"/>
      <c r="H142" s="21"/>
      <c r="I142" s="21"/>
      <c r="J142" s="21"/>
      <c r="K142" s="21"/>
      <c r="L142" s="21"/>
      <c r="M142" s="21"/>
      <c r="N142" s="21"/>
      <c r="O142" s="21"/>
      <c r="P142" s="21"/>
      <c r="Q142" s="21"/>
      <c r="R142" s="21"/>
      <c r="S142" s="21"/>
      <c r="T142" s="21"/>
      <c r="U142" s="21"/>
      <c r="V142" s="21"/>
      <c r="W142" s="21"/>
      <c r="X142" s="37"/>
      <c r="Y142" s="21"/>
      <c r="Z142" s="21"/>
    </row>
    <row r="143" spans="1:26" ht="15.75" customHeight="1">
      <c r="A143" s="21"/>
      <c r="B143" s="21"/>
      <c r="C143" s="21"/>
      <c r="D143" s="21"/>
      <c r="E143" s="37"/>
      <c r="F143" s="21"/>
      <c r="G143" s="21"/>
      <c r="H143" s="21"/>
      <c r="I143" s="21"/>
      <c r="J143" s="21"/>
      <c r="K143" s="21"/>
      <c r="L143" s="21"/>
      <c r="M143" s="21"/>
      <c r="N143" s="21"/>
      <c r="O143" s="21"/>
      <c r="P143" s="21"/>
      <c r="Q143" s="21"/>
      <c r="R143" s="21"/>
      <c r="S143" s="21"/>
      <c r="T143" s="21"/>
      <c r="U143" s="21"/>
      <c r="V143" s="21"/>
      <c r="W143" s="21"/>
      <c r="X143" s="37"/>
      <c r="Y143" s="21"/>
      <c r="Z143" s="21"/>
    </row>
    <row r="144" spans="1:26" ht="15.75" customHeight="1">
      <c r="A144" s="21"/>
      <c r="B144" s="21"/>
      <c r="C144" s="21"/>
      <c r="D144" s="21"/>
      <c r="E144" s="37"/>
      <c r="F144" s="21"/>
      <c r="G144" s="21"/>
      <c r="H144" s="21"/>
      <c r="I144" s="21"/>
      <c r="J144" s="21"/>
      <c r="K144" s="21"/>
      <c r="L144" s="21"/>
      <c r="M144" s="21"/>
      <c r="N144" s="21"/>
      <c r="O144" s="21"/>
      <c r="P144" s="21"/>
      <c r="Q144" s="21"/>
      <c r="R144" s="21"/>
      <c r="S144" s="21"/>
      <c r="T144" s="21"/>
      <c r="U144" s="21"/>
      <c r="V144" s="21"/>
      <c r="W144" s="21"/>
      <c r="X144" s="37"/>
      <c r="Y144" s="21"/>
      <c r="Z144" s="21"/>
    </row>
    <row r="145" spans="1:26" ht="15.75" customHeight="1">
      <c r="A145" s="21"/>
      <c r="B145" s="21"/>
      <c r="C145" s="21"/>
      <c r="D145" s="21"/>
      <c r="E145" s="37"/>
      <c r="F145" s="21"/>
      <c r="G145" s="21"/>
      <c r="H145" s="21"/>
      <c r="I145" s="21"/>
      <c r="J145" s="21"/>
      <c r="K145" s="21"/>
      <c r="L145" s="21"/>
      <c r="M145" s="21"/>
      <c r="N145" s="21"/>
      <c r="O145" s="21"/>
      <c r="P145" s="21"/>
      <c r="Q145" s="21"/>
      <c r="R145" s="21"/>
      <c r="S145" s="21"/>
      <c r="T145" s="21"/>
      <c r="U145" s="21"/>
      <c r="V145" s="21"/>
      <c r="W145" s="21"/>
      <c r="X145" s="37"/>
      <c r="Y145" s="21"/>
      <c r="Z145" s="21"/>
    </row>
    <row r="146" spans="1:26" ht="15.75" customHeight="1">
      <c r="A146" s="21"/>
      <c r="B146" s="21"/>
      <c r="C146" s="21"/>
      <c r="D146" s="21"/>
      <c r="E146" s="37"/>
      <c r="F146" s="21"/>
      <c r="G146" s="21"/>
      <c r="H146" s="21"/>
      <c r="I146" s="21"/>
      <c r="J146" s="21"/>
      <c r="K146" s="21"/>
      <c r="L146" s="21"/>
      <c r="M146" s="21"/>
      <c r="N146" s="21"/>
      <c r="O146" s="21"/>
      <c r="P146" s="21"/>
      <c r="Q146" s="21"/>
      <c r="R146" s="21"/>
      <c r="S146" s="21"/>
      <c r="T146" s="21"/>
      <c r="U146" s="21"/>
      <c r="V146" s="21"/>
      <c r="W146" s="21"/>
      <c r="X146" s="37"/>
      <c r="Y146" s="21"/>
      <c r="Z146" s="21"/>
    </row>
    <row r="147" spans="1:26" ht="15.75" customHeight="1">
      <c r="A147" s="21"/>
      <c r="B147" s="21"/>
      <c r="C147" s="21"/>
      <c r="D147" s="21"/>
      <c r="E147" s="37"/>
      <c r="F147" s="21"/>
      <c r="G147" s="21"/>
      <c r="H147" s="21"/>
      <c r="I147" s="21"/>
      <c r="J147" s="21"/>
      <c r="K147" s="21"/>
      <c r="L147" s="21"/>
      <c r="M147" s="21"/>
      <c r="N147" s="21"/>
      <c r="O147" s="21"/>
      <c r="P147" s="21"/>
      <c r="Q147" s="21"/>
      <c r="R147" s="21"/>
      <c r="S147" s="21"/>
      <c r="T147" s="21"/>
      <c r="U147" s="21"/>
      <c r="V147" s="21"/>
      <c r="W147" s="21"/>
      <c r="X147" s="37"/>
      <c r="Y147" s="21"/>
      <c r="Z147" s="21"/>
    </row>
    <row r="148" spans="1:26" ht="15.75" customHeight="1">
      <c r="A148" s="21"/>
      <c r="B148" s="21"/>
      <c r="C148" s="21"/>
      <c r="D148" s="21"/>
      <c r="E148" s="37"/>
      <c r="F148" s="21"/>
      <c r="G148" s="21"/>
      <c r="H148" s="21"/>
      <c r="I148" s="21"/>
      <c r="J148" s="21"/>
      <c r="K148" s="21"/>
      <c r="L148" s="21"/>
      <c r="M148" s="21"/>
      <c r="N148" s="21"/>
      <c r="O148" s="21"/>
      <c r="P148" s="21"/>
      <c r="Q148" s="21"/>
      <c r="R148" s="21"/>
      <c r="S148" s="21"/>
      <c r="T148" s="21"/>
      <c r="U148" s="21"/>
      <c r="V148" s="21"/>
      <c r="W148" s="21"/>
      <c r="X148" s="37"/>
      <c r="Y148" s="21"/>
      <c r="Z148" s="21"/>
    </row>
    <row r="149" spans="1:26" ht="15.75" customHeight="1">
      <c r="A149" s="21"/>
      <c r="B149" s="21"/>
      <c r="C149" s="21"/>
      <c r="D149" s="21"/>
      <c r="E149" s="37"/>
      <c r="F149" s="21"/>
      <c r="G149" s="21"/>
      <c r="H149" s="21"/>
      <c r="I149" s="21"/>
      <c r="J149" s="21"/>
      <c r="K149" s="21"/>
      <c r="L149" s="21"/>
      <c r="M149" s="21"/>
      <c r="N149" s="21"/>
      <c r="O149" s="21"/>
      <c r="P149" s="21"/>
      <c r="Q149" s="21"/>
      <c r="R149" s="21"/>
      <c r="S149" s="21"/>
      <c r="T149" s="21"/>
      <c r="U149" s="21"/>
      <c r="V149" s="21"/>
      <c r="W149" s="21"/>
      <c r="X149" s="37"/>
      <c r="Y149" s="21"/>
      <c r="Z149" s="21"/>
    </row>
    <row r="150" spans="1:26" ht="15.75" customHeight="1">
      <c r="A150" s="21"/>
      <c r="B150" s="21"/>
      <c r="C150" s="21"/>
      <c r="D150" s="21"/>
      <c r="E150" s="37"/>
      <c r="F150" s="21"/>
      <c r="G150" s="21"/>
      <c r="H150" s="21"/>
      <c r="I150" s="21"/>
      <c r="J150" s="21"/>
      <c r="K150" s="21"/>
      <c r="L150" s="21"/>
      <c r="M150" s="21"/>
      <c r="N150" s="21"/>
      <c r="O150" s="21"/>
      <c r="P150" s="21"/>
      <c r="Q150" s="21"/>
      <c r="R150" s="21"/>
      <c r="S150" s="21"/>
      <c r="T150" s="21"/>
      <c r="U150" s="21"/>
      <c r="V150" s="21"/>
      <c r="W150" s="21"/>
      <c r="X150" s="37"/>
      <c r="Y150" s="21"/>
      <c r="Z150" s="21"/>
    </row>
    <row r="151" spans="1:26" ht="15.75" customHeight="1">
      <c r="A151" s="21"/>
      <c r="B151" s="21"/>
      <c r="C151" s="21"/>
      <c r="D151" s="21"/>
      <c r="E151" s="37"/>
      <c r="F151" s="21"/>
      <c r="G151" s="21"/>
      <c r="H151" s="21"/>
      <c r="I151" s="21"/>
      <c r="J151" s="21"/>
      <c r="K151" s="21"/>
      <c r="L151" s="21"/>
      <c r="M151" s="21"/>
      <c r="N151" s="21"/>
      <c r="O151" s="21"/>
      <c r="P151" s="21"/>
      <c r="Q151" s="21"/>
      <c r="R151" s="21"/>
      <c r="S151" s="21"/>
      <c r="T151" s="21"/>
      <c r="U151" s="21"/>
      <c r="V151" s="21"/>
      <c r="W151" s="21"/>
      <c r="X151" s="37"/>
      <c r="Y151" s="21"/>
      <c r="Z151" s="21"/>
    </row>
    <row r="152" spans="1:26" ht="15.75" customHeight="1">
      <c r="A152" s="21"/>
      <c r="B152" s="21"/>
      <c r="C152" s="21"/>
      <c r="D152" s="21"/>
      <c r="E152" s="37"/>
      <c r="F152" s="21"/>
      <c r="G152" s="21"/>
      <c r="H152" s="21"/>
      <c r="I152" s="21"/>
      <c r="J152" s="21"/>
      <c r="K152" s="21"/>
      <c r="L152" s="21"/>
      <c r="M152" s="21"/>
      <c r="N152" s="21"/>
      <c r="O152" s="21"/>
      <c r="P152" s="21"/>
      <c r="Q152" s="21"/>
      <c r="R152" s="21"/>
      <c r="S152" s="21"/>
      <c r="T152" s="21"/>
      <c r="U152" s="21"/>
      <c r="V152" s="21"/>
      <c r="W152" s="21"/>
      <c r="X152" s="37"/>
      <c r="Y152" s="21"/>
      <c r="Z152" s="21"/>
    </row>
    <row r="153" spans="1:26" ht="15.75" customHeight="1">
      <c r="A153" s="21"/>
      <c r="B153" s="21"/>
      <c r="C153" s="21"/>
      <c r="D153" s="21"/>
      <c r="E153" s="37"/>
      <c r="F153" s="21"/>
      <c r="G153" s="21"/>
      <c r="H153" s="21"/>
      <c r="I153" s="21"/>
      <c r="J153" s="21"/>
      <c r="K153" s="21"/>
      <c r="L153" s="21"/>
      <c r="M153" s="21"/>
      <c r="N153" s="21"/>
      <c r="O153" s="21"/>
      <c r="P153" s="21"/>
      <c r="Q153" s="21"/>
      <c r="R153" s="21"/>
      <c r="S153" s="21"/>
      <c r="T153" s="21"/>
      <c r="U153" s="21"/>
      <c r="V153" s="21"/>
      <c r="W153" s="21"/>
      <c r="X153" s="37"/>
      <c r="Y153" s="21"/>
      <c r="Z153" s="21"/>
    </row>
    <row r="154" spans="1:26" ht="15.75" customHeight="1">
      <c r="A154" s="21"/>
      <c r="B154" s="21"/>
      <c r="C154" s="21"/>
      <c r="D154" s="21"/>
      <c r="E154" s="37"/>
      <c r="F154" s="21"/>
      <c r="G154" s="21"/>
      <c r="H154" s="21"/>
      <c r="I154" s="21"/>
      <c r="J154" s="21"/>
      <c r="K154" s="21"/>
      <c r="L154" s="21"/>
      <c r="M154" s="21"/>
      <c r="N154" s="21"/>
      <c r="O154" s="21"/>
      <c r="P154" s="21"/>
      <c r="Q154" s="21"/>
      <c r="R154" s="21"/>
      <c r="S154" s="21"/>
      <c r="T154" s="21"/>
      <c r="U154" s="21"/>
      <c r="V154" s="21"/>
      <c r="W154" s="21"/>
      <c r="X154" s="37"/>
      <c r="Y154" s="21"/>
      <c r="Z154" s="21"/>
    </row>
    <row r="155" spans="1:26" ht="15.75" customHeight="1">
      <c r="A155" s="21"/>
      <c r="B155" s="21"/>
      <c r="C155" s="21"/>
      <c r="D155" s="21"/>
      <c r="E155" s="37"/>
      <c r="F155" s="21"/>
      <c r="G155" s="21"/>
      <c r="H155" s="21"/>
      <c r="I155" s="21"/>
      <c r="J155" s="21"/>
      <c r="K155" s="21"/>
      <c r="L155" s="21"/>
      <c r="M155" s="21"/>
      <c r="N155" s="21"/>
      <c r="O155" s="21"/>
      <c r="P155" s="21"/>
      <c r="Q155" s="21"/>
      <c r="R155" s="21"/>
      <c r="S155" s="21"/>
      <c r="T155" s="21"/>
      <c r="U155" s="21"/>
      <c r="V155" s="21"/>
      <c r="W155" s="21"/>
      <c r="X155" s="37"/>
      <c r="Y155" s="21"/>
      <c r="Z155" s="21"/>
    </row>
    <row r="156" spans="1:26" ht="15.75" customHeight="1">
      <c r="A156" s="21"/>
      <c r="B156" s="21"/>
      <c r="C156" s="21"/>
      <c r="D156" s="21"/>
      <c r="E156" s="37"/>
      <c r="F156" s="21"/>
      <c r="G156" s="21"/>
      <c r="H156" s="21"/>
      <c r="I156" s="21"/>
      <c r="J156" s="21"/>
      <c r="K156" s="21"/>
      <c r="L156" s="21"/>
      <c r="M156" s="21"/>
      <c r="N156" s="21"/>
      <c r="O156" s="21"/>
      <c r="P156" s="21"/>
      <c r="Q156" s="21"/>
      <c r="R156" s="21"/>
      <c r="S156" s="21"/>
      <c r="T156" s="21"/>
      <c r="U156" s="21"/>
      <c r="V156" s="21"/>
      <c r="W156" s="21"/>
      <c r="X156" s="37"/>
      <c r="Y156" s="21"/>
      <c r="Z156" s="21"/>
    </row>
    <row r="157" spans="1:26" ht="15.75" customHeight="1">
      <c r="A157" s="21"/>
      <c r="B157" s="21"/>
      <c r="C157" s="21"/>
      <c r="D157" s="21"/>
      <c r="E157" s="37"/>
      <c r="F157" s="21"/>
      <c r="G157" s="21"/>
      <c r="H157" s="21"/>
      <c r="I157" s="21"/>
      <c r="J157" s="21"/>
      <c r="K157" s="21"/>
      <c r="L157" s="21"/>
      <c r="M157" s="21"/>
      <c r="N157" s="21"/>
      <c r="O157" s="21"/>
      <c r="P157" s="21"/>
      <c r="Q157" s="21"/>
      <c r="R157" s="21"/>
      <c r="S157" s="21"/>
      <c r="T157" s="21"/>
      <c r="U157" s="21"/>
      <c r="V157" s="21"/>
      <c r="W157" s="21"/>
      <c r="X157" s="37"/>
      <c r="Y157" s="21"/>
      <c r="Z157" s="21"/>
    </row>
    <row r="158" spans="1:26" ht="15.75" customHeight="1">
      <c r="A158" s="21"/>
      <c r="B158" s="21"/>
      <c r="C158" s="21"/>
      <c r="D158" s="21"/>
      <c r="E158" s="37"/>
      <c r="F158" s="21"/>
      <c r="G158" s="21"/>
      <c r="H158" s="21"/>
      <c r="I158" s="21"/>
      <c r="J158" s="21"/>
      <c r="K158" s="21"/>
      <c r="L158" s="21"/>
      <c r="M158" s="21"/>
      <c r="N158" s="21"/>
      <c r="O158" s="21"/>
      <c r="P158" s="21"/>
      <c r="Q158" s="21"/>
      <c r="R158" s="21"/>
      <c r="S158" s="21"/>
      <c r="T158" s="21"/>
      <c r="U158" s="21"/>
      <c r="V158" s="21"/>
      <c r="W158" s="21"/>
      <c r="X158" s="37"/>
      <c r="Y158" s="21"/>
      <c r="Z158" s="21"/>
    </row>
    <row r="159" spans="1:26" ht="15.75" customHeight="1">
      <c r="A159" s="21"/>
      <c r="B159" s="21"/>
      <c r="C159" s="21"/>
      <c r="D159" s="21"/>
      <c r="E159" s="37"/>
      <c r="F159" s="21"/>
      <c r="G159" s="21"/>
      <c r="H159" s="21"/>
      <c r="I159" s="21"/>
      <c r="J159" s="21"/>
      <c r="K159" s="21"/>
      <c r="L159" s="21"/>
      <c r="M159" s="21"/>
      <c r="N159" s="21"/>
      <c r="O159" s="21"/>
      <c r="P159" s="21"/>
      <c r="Q159" s="21"/>
      <c r="R159" s="21"/>
      <c r="S159" s="21"/>
      <c r="T159" s="21"/>
      <c r="U159" s="21"/>
      <c r="V159" s="21"/>
      <c r="W159" s="21"/>
      <c r="X159" s="37"/>
      <c r="Y159" s="21"/>
      <c r="Z159" s="21"/>
    </row>
    <row r="160" spans="1:26" ht="15.75" customHeight="1">
      <c r="A160" s="21"/>
      <c r="B160" s="21"/>
      <c r="C160" s="21"/>
      <c r="D160" s="21"/>
      <c r="E160" s="37"/>
      <c r="F160" s="21"/>
      <c r="G160" s="21"/>
      <c r="H160" s="21"/>
      <c r="I160" s="21"/>
      <c r="J160" s="21"/>
      <c r="K160" s="21"/>
      <c r="L160" s="21"/>
      <c r="M160" s="21"/>
      <c r="N160" s="21"/>
      <c r="O160" s="21"/>
      <c r="P160" s="21"/>
      <c r="Q160" s="21"/>
      <c r="R160" s="21"/>
      <c r="S160" s="21"/>
      <c r="T160" s="21"/>
      <c r="U160" s="21"/>
      <c r="V160" s="21"/>
      <c r="W160" s="21"/>
      <c r="X160" s="37"/>
      <c r="Y160" s="21"/>
      <c r="Z160" s="21"/>
    </row>
    <row r="161" spans="1:26" ht="15.75" customHeight="1">
      <c r="A161" s="21"/>
      <c r="B161" s="21"/>
      <c r="C161" s="21"/>
      <c r="D161" s="21"/>
      <c r="E161" s="37"/>
      <c r="F161" s="21"/>
      <c r="G161" s="21"/>
      <c r="H161" s="21"/>
      <c r="I161" s="21"/>
      <c r="J161" s="21"/>
      <c r="K161" s="21"/>
      <c r="L161" s="21"/>
      <c r="M161" s="21"/>
      <c r="N161" s="21"/>
      <c r="O161" s="21"/>
      <c r="P161" s="21"/>
      <c r="Q161" s="21"/>
      <c r="R161" s="21"/>
      <c r="S161" s="21"/>
      <c r="T161" s="21"/>
      <c r="U161" s="21"/>
      <c r="V161" s="21"/>
      <c r="W161" s="21"/>
      <c r="X161" s="37"/>
      <c r="Y161" s="21"/>
      <c r="Z161" s="21"/>
    </row>
    <row r="162" spans="1:26" ht="15.75" customHeight="1">
      <c r="A162" s="21"/>
      <c r="B162" s="21"/>
      <c r="C162" s="21"/>
      <c r="D162" s="21"/>
      <c r="E162" s="37"/>
      <c r="F162" s="21"/>
      <c r="G162" s="21"/>
      <c r="H162" s="21"/>
      <c r="I162" s="21"/>
      <c r="J162" s="21"/>
      <c r="K162" s="21"/>
      <c r="L162" s="21"/>
      <c r="M162" s="21"/>
      <c r="N162" s="21"/>
      <c r="O162" s="21"/>
      <c r="P162" s="21"/>
      <c r="Q162" s="21"/>
      <c r="R162" s="21"/>
      <c r="S162" s="21"/>
      <c r="T162" s="21"/>
      <c r="U162" s="21"/>
      <c r="V162" s="21"/>
      <c r="W162" s="21"/>
      <c r="X162" s="37"/>
      <c r="Y162" s="21"/>
      <c r="Z162" s="21"/>
    </row>
    <row r="163" spans="1:26" ht="15.75" customHeight="1">
      <c r="A163" s="21"/>
      <c r="B163" s="21"/>
      <c r="C163" s="21"/>
      <c r="D163" s="21"/>
      <c r="E163" s="37"/>
      <c r="F163" s="21"/>
      <c r="G163" s="21"/>
      <c r="H163" s="21"/>
      <c r="I163" s="21"/>
      <c r="J163" s="21"/>
      <c r="K163" s="21"/>
      <c r="L163" s="21"/>
      <c r="M163" s="21"/>
      <c r="N163" s="21"/>
      <c r="O163" s="21"/>
      <c r="P163" s="21"/>
      <c r="Q163" s="21"/>
      <c r="R163" s="21"/>
      <c r="S163" s="21"/>
      <c r="T163" s="21"/>
      <c r="U163" s="21"/>
      <c r="V163" s="21"/>
      <c r="W163" s="21"/>
      <c r="X163" s="37"/>
      <c r="Y163" s="21"/>
      <c r="Z163" s="21"/>
    </row>
    <row r="164" spans="1:26" ht="15.75" customHeight="1">
      <c r="A164" s="21"/>
      <c r="B164" s="21"/>
      <c r="C164" s="21"/>
      <c r="D164" s="21"/>
      <c r="E164" s="37"/>
      <c r="F164" s="21"/>
      <c r="G164" s="21"/>
      <c r="H164" s="21"/>
      <c r="I164" s="21"/>
      <c r="J164" s="21"/>
      <c r="K164" s="21"/>
      <c r="L164" s="21"/>
      <c r="M164" s="21"/>
      <c r="N164" s="21"/>
      <c r="O164" s="21"/>
      <c r="P164" s="21"/>
      <c r="Q164" s="21"/>
      <c r="R164" s="21"/>
      <c r="S164" s="21"/>
      <c r="T164" s="21"/>
      <c r="U164" s="21"/>
      <c r="V164" s="21"/>
      <c r="W164" s="21"/>
      <c r="X164" s="37"/>
      <c r="Y164" s="21"/>
      <c r="Z164" s="21"/>
    </row>
    <row r="165" spans="1:26" ht="15.75" customHeight="1">
      <c r="A165" s="21"/>
      <c r="B165" s="21"/>
      <c r="C165" s="21"/>
      <c r="D165" s="21"/>
      <c r="E165" s="37"/>
      <c r="F165" s="21"/>
      <c r="G165" s="21"/>
      <c r="H165" s="21"/>
      <c r="I165" s="21"/>
      <c r="J165" s="21"/>
      <c r="K165" s="21"/>
      <c r="L165" s="21"/>
      <c r="M165" s="21"/>
      <c r="N165" s="21"/>
      <c r="O165" s="21"/>
      <c r="P165" s="21"/>
      <c r="Q165" s="21"/>
      <c r="R165" s="21"/>
      <c r="S165" s="21"/>
      <c r="T165" s="21"/>
      <c r="U165" s="21"/>
      <c r="V165" s="21"/>
      <c r="W165" s="21"/>
      <c r="X165" s="37"/>
      <c r="Y165" s="21"/>
      <c r="Z165" s="21"/>
    </row>
    <row r="166" spans="1:26" ht="15.75" customHeight="1">
      <c r="A166" s="21"/>
      <c r="B166" s="21"/>
      <c r="C166" s="21"/>
      <c r="D166" s="21"/>
      <c r="E166" s="37"/>
      <c r="F166" s="21"/>
      <c r="G166" s="21"/>
      <c r="H166" s="21"/>
      <c r="I166" s="21"/>
      <c r="J166" s="21"/>
      <c r="K166" s="21"/>
      <c r="L166" s="21"/>
      <c r="M166" s="21"/>
      <c r="N166" s="21"/>
      <c r="O166" s="21"/>
      <c r="P166" s="21"/>
      <c r="Q166" s="21"/>
      <c r="R166" s="21"/>
      <c r="S166" s="21"/>
      <c r="T166" s="21"/>
      <c r="U166" s="21"/>
      <c r="V166" s="21"/>
      <c r="W166" s="21"/>
      <c r="X166" s="37"/>
      <c r="Y166" s="21"/>
      <c r="Z166" s="21"/>
    </row>
    <row r="167" spans="1:26" ht="15.75" customHeight="1">
      <c r="A167" s="21"/>
      <c r="B167" s="21"/>
      <c r="C167" s="21"/>
      <c r="D167" s="21"/>
      <c r="E167" s="37"/>
      <c r="F167" s="21"/>
      <c r="G167" s="21"/>
      <c r="H167" s="21"/>
      <c r="I167" s="21"/>
      <c r="J167" s="21"/>
      <c r="K167" s="21"/>
      <c r="L167" s="21"/>
      <c r="M167" s="21"/>
      <c r="N167" s="21"/>
      <c r="O167" s="21"/>
      <c r="P167" s="21"/>
      <c r="Q167" s="21"/>
      <c r="R167" s="21"/>
      <c r="S167" s="21"/>
      <c r="T167" s="21"/>
      <c r="U167" s="21"/>
      <c r="V167" s="21"/>
      <c r="W167" s="21"/>
      <c r="X167" s="37"/>
      <c r="Y167" s="21"/>
      <c r="Z167" s="21"/>
    </row>
    <row r="168" spans="1:26" ht="15.75" customHeight="1">
      <c r="A168" s="21"/>
      <c r="B168" s="21"/>
      <c r="C168" s="21"/>
      <c r="D168" s="21"/>
      <c r="E168" s="37"/>
      <c r="F168" s="21"/>
      <c r="G168" s="21"/>
      <c r="H168" s="21"/>
      <c r="I168" s="21"/>
      <c r="J168" s="21"/>
      <c r="K168" s="21"/>
      <c r="L168" s="21"/>
      <c r="M168" s="21"/>
      <c r="N168" s="21"/>
      <c r="O168" s="21"/>
      <c r="P168" s="21"/>
      <c r="Q168" s="21"/>
      <c r="R168" s="21"/>
      <c r="S168" s="21"/>
      <c r="T168" s="21"/>
      <c r="U168" s="21"/>
      <c r="V168" s="21"/>
      <c r="W168" s="21"/>
      <c r="X168" s="37"/>
      <c r="Y168" s="21"/>
      <c r="Z168" s="21"/>
    </row>
    <row r="169" spans="1:26" ht="15.75" customHeight="1">
      <c r="A169" s="21"/>
      <c r="B169" s="21"/>
      <c r="C169" s="21"/>
      <c r="D169" s="21"/>
      <c r="E169" s="37"/>
      <c r="F169" s="21"/>
      <c r="G169" s="21"/>
      <c r="H169" s="21"/>
      <c r="I169" s="21"/>
      <c r="J169" s="21"/>
      <c r="K169" s="21"/>
      <c r="L169" s="21"/>
      <c r="M169" s="21"/>
      <c r="N169" s="21"/>
      <c r="O169" s="21"/>
      <c r="P169" s="21"/>
      <c r="Q169" s="21"/>
      <c r="R169" s="21"/>
      <c r="S169" s="21"/>
      <c r="T169" s="21"/>
      <c r="U169" s="21"/>
      <c r="V169" s="21"/>
      <c r="W169" s="21"/>
      <c r="X169" s="37"/>
      <c r="Y169" s="21"/>
      <c r="Z169" s="21"/>
    </row>
    <row r="170" spans="1:26" ht="15.75" customHeight="1">
      <c r="A170" s="21"/>
      <c r="B170" s="21"/>
      <c r="C170" s="21"/>
      <c r="D170" s="21"/>
      <c r="E170" s="37"/>
      <c r="F170" s="21"/>
      <c r="G170" s="21"/>
      <c r="H170" s="21"/>
      <c r="I170" s="21"/>
      <c r="J170" s="21"/>
      <c r="K170" s="21"/>
      <c r="L170" s="21"/>
      <c r="M170" s="21"/>
      <c r="N170" s="21"/>
      <c r="O170" s="21"/>
      <c r="P170" s="21"/>
      <c r="Q170" s="21"/>
      <c r="R170" s="21"/>
      <c r="S170" s="21"/>
      <c r="T170" s="21"/>
      <c r="U170" s="21"/>
      <c r="V170" s="21"/>
      <c r="W170" s="21"/>
      <c r="X170" s="37"/>
      <c r="Y170" s="21"/>
      <c r="Z170" s="21"/>
    </row>
    <row r="171" spans="1:26" ht="15.75" customHeight="1">
      <c r="A171" s="21"/>
      <c r="B171" s="21"/>
      <c r="C171" s="21"/>
      <c r="D171" s="21"/>
      <c r="E171" s="37"/>
      <c r="F171" s="21"/>
      <c r="G171" s="21"/>
      <c r="H171" s="21"/>
      <c r="I171" s="21"/>
      <c r="J171" s="21"/>
      <c r="K171" s="21"/>
      <c r="L171" s="21"/>
      <c r="M171" s="21"/>
      <c r="N171" s="21"/>
      <c r="O171" s="21"/>
      <c r="P171" s="21"/>
      <c r="Q171" s="21"/>
      <c r="R171" s="21"/>
      <c r="S171" s="21"/>
      <c r="T171" s="21"/>
      <c r="U171" s="21"/>
      <c r="V171" s="21"/>
      <c r="W171" s="21"/>
      <c r="X171" s="37"/>
      <c r="Y171" s="21"/>
      <c r="Z171" s="21"/>
    </row>
    <row r="172" spans="1:26" ht="15.75" customHeight="1">
      <c r="A172" s="21"/>
      <c r="B172" s="21"/>
      <c r="C172" s="21"/>
      <c r="D172" s="21"/>
      <c r="E172" s="37"/>
      <c r="F172" s="21"/>
      <c r="G172" s="21"/>
      <c r="H172" s="21"/>
      <c r="I172" s="21"/>
      <c r="J172" s="21"/>
      <c r="K172" s="21"/>
      <c r="L172" s="21"/>
      <c r="M172" s="21"/>
      <c r="N172" s="21"/>
      <c r="O172" s="21"/>
      <c r="P172" s="21"/>
      <c r="Q172" s="21"/>
      <c r="R172" s="21"/>
      <c r="S172" s="21"/>
      <c r="T172" s="21"/>
      <c r="U172" s="21"/>
      <c r="V172" s="21"/>
      <c r="W172" s="21"/>
      <c r="X172" s="37"/>
      <c r="Y172" s="21"/>
      <c r="Z172" s="21"/>
    </row>
    <row r="173" spans="1:26" ht="15.75" customHeight="1">
      <c r="A173" s="21"/>
      <c r="B173" s="21"/>
      <c r="C173" s="21"/>
      <c r="D173" s="21"/>
      <c r="E173" s="37"/>
      <c r="F173" s="21"/>
      <c r="G173" s="21"/>
      <c r="H173" s="21"/>
      <c r="I173" s="21"/>
      <c r="J173" s="21"/>
      <c r="K173" s="21"/>
      <c r="L173" s="21"/>
      <c r="M173" s="21"/>
      <c r="N173" s="21"/>
      <c r="O173" s="21"/>
      <c r="P173" s="21"/>
      <c r="Q173" s="21"/>
      <c r="R173" s="21"/>
      <c r="S173" s="21"/>
      <c r="T173" s="21"/>
      <c r="U173" s="21"/>
      <c r="V173" s="21"/>
      <c r="W173" s="21"/>
      <c r="X173" s="37"/>
      <c r="Y173" s="21"/>
      <c r="Z173" s="21"/>
    </row>
    <row r="174" spans="1:26" ht="15.75" customHeight="1">
      <c r="A174" s="21"/>
      <c r="B174" s="21"/>
      <c r="C174" s="21"/>
      <c r="D174" s="21"/>
      <c r="E174" s="37"/>
      <c r="F174" s="21"/>
      <c r="G174" s="21"/>
      <c r="H174" s="21"/>
      <c r="I174" s="21"/>
      <c r="J174" s="21"/>
      <c r="K174" s="21"/>
      <c r="L174" s="21"/>
      <c r="M174" s="21"/>
      <c r="N174" s="21"/>
      <c r="O174" s="21"/>
      <c r="P174" s="21"/>
      <c r="Q174" s="21"/>
      <c r="R174" s="21"/>
      <c r="S174" s="21"/>
      <c r="T174" s="21"/>
      <c r="U174" s="21"/>
      <c r="V174" s="21"/>
      <c r="W174" s="21"/>
      <c r="X174" s="37"/>
      <c r="Y174" s="21"/>
      <c r="Z174" s="21"/>
    </row>
    <row r="175" spans="1:26" ht="15.75" customHeight="1">
      <c r="A175" s="21"/>
      <c r="B175" s="21"/>
      <c r="C175" s="21"/>
      <c r="D175" s="21"/>
      <c r="E175" s="37"/>
      <c r="F175" s="21"/>
      <c r="G175" s="21"/>
      <c r="H175" s="21"/>
      <c r="I175" s="21"/>
      <c r="J175" s="21"/>
      <c r="K175" s="21"/>
      <c r="L175" s="21"/>
      <c r="M175" s="21"/>
      <c r="N175" s="21"/>
      <c r="O175" s="21"/>
      <c r="P175" s="21"/>
      <c r="Q175" s="21"/>
      <c r="R175" s="21"/>
      <c r="S175" s="21"/>
      <c r="T175" s="21"/>
      <c r="U175" s="21"/>
      <c r="V175" s="21"/>
      <c r="W175" s="21"/>
      <c r="X175" s="37"/>
      <c r="Y175" s="21"/>
      <c r="Z175" s="21"/>
    </row>
    <row r="176" spans="1:26" ht="15.75" customHeight="1">
      <c r="A176" s="21"/>
      <c r="B176" s="21"/>
      <c r="C176" s="21"/>
      <c r="D176" s="21"/>
      <c r="E176" s="37"/>
      <c r="F176" s="21"/>
      <c r="G176" s="21"/>
      <c r="H176" s="21"/>
      <c r="I176" s="21"/>
      <c r="J176" s="21"/>
      <c r="K176" s="21"/>
      <c r="L176" s="21"/>
      <c r="M176" s="21"/>
      <c r="N176" s="21"/>
      <c r="O176" s="21"/>
      <c r="P176" s="21"/>
      <c r="Q176" s="21"/>
      <c r="R176" s="21"/>
      <c r="S176" s="21"/>
      <c r="T176" s="21"/>
      <c r="U176" s="21"/>
      <c r="V176" s="21"/>
      <c r="W176" s="21"/>
      <c r="X176" s="37"/>
      <c r="Y176" s="21"/>
      <c r="Z176" s="21"/>
    </row>
    <row r="177" spans="1:26" ht="15.75" customHeight="1">
      <c r="A177" s="21"/>
      <c r="B177" s="21"/>
      <c r="C177" s="21"/>
      <c r="D177" s="21"/>
      <c r="E177" s="37"/>
      <c r="F177" s="21"/>
      <c r="G177" s="21"/>
      <c r="H177" s="21"/>
      <c r="I177" s="21"/>
      <c r="J177" s="21"/>
      <c r="K177" s="21"/>
      <c r="L177" s="21"/>
      <c r="M177" s="21"/>
      <c r="N177" s="21"/>
      <c r="O177" s="21"/>
      <c r="P177" s="21"/>
      <c r="Q177" s="21"/>
      <c r="R177" s="21"/>
      <c r="S177" s="21"/>
      <c r="T177" s="21"/>
      <c r="U177" s="21"/>
      <c r="V177" s="21"/>
      <c r="W177" s="21"/>
      <c r="X177" s="37"/>
      <c r="Y177" s="21"/>
      <c r="Z177" s="21"/>
    </row>
    <row r="178" spans="1:26" ht="15.75" customHeight="1">
      <c r="A178" s="21"/>
      <c r="B178" s="21"/>
      <c r="C178" s="21"/>
      <c r="D178" s="21"/>
      <c r="E178" s="37"/>
      <c r="F178" s="21"/>
      <c r="G178" s="21"/>
      <c r="H178" s="21"/>
      <c r="I178" s="21"/>
      <c r="J178" s="21"/>
      <c r="K178" s="21"/>
      <c r="L178" s="21"/>
      <c r="M178" s="21"/>
      <c r="N178" s="21"/>
      <c r="O178" s="21"/>
      <c r="P178" s="21"/>
      <c r="Q178" s="21"/>
      <c r="R178" s="21"/>
      <c r="S178" s="21"/>
      <c r="T178" s="21"/>
      <c r="U178" s="21"/>
      <c r="V178" s="21"/>
      <c r="W178" s="21"/>
      <c r="X178" s="37"/>
      <c r="Y178" s="21"/>
      <c r="Z178" s="21"/>
    </row>
    <row r="179" spans="1:26" ht="15.75" customHeight="1">
      <c r="A179" s="21"/>
      <c r="B179" s="21"/>
      <c r="C179" s="21"/>
      <c r="D179" s="21"/>
      <c r="E179" s="37"/>
      <c r="F179" s="21"/>
      <c r="G179" s="21"/>
      <c r="H179" s="21"/>
      <c r="I179" s="21"/>
      <c r="J179" s="21"/>
      <c r="K179" s="21"/>
      <c r="L179" s="21"/>
      <c r="M179" s="21"/>
      <c r="N179" s="21"/>
      <c r="O179" s="21"/>
      <c r="P179" s="21"/>
      <c r="Q179" s="21"/>
      <c r="R179" s="21"/>
      <c r="S179" s="21"/>
      <c r="T179" s="21"/>
      <c r="U179" s="21"/>
      <c r="V179" s="21"/>
      <c r="W179" s="21"/>
      <c r="X179" s="37"/>
      <c r="Y179" s="21"/>
      <c r="Z179" s="21"/>
    </row>
    <row r="180" spans="1:26" ht="15.75" customHeight="1">
      <c r="A180" s="21"/>
      <c r="B180" s="21"/>
      <c r="C180" s="21"/>
      <c r="D180" s="21"/>
      <c r="E180" s="37"/>
      <c r="F180" s="21"/>
      <c r="G180" s="21"/>
      <c r="H180" s="21"/>
      <c r="I180" s="21"/>
      <c r="J180" s="21"/>
      <c r="K180" s="21"/>
      <c r="L180" s="21"/>
      <c r="M180" s="21"/>
      <c r="N180" s="21"/>
      <c r="O180" s="21"/>
      <c r="P180" s="21"/>
      <c r="Q180" s="21"/>
      <c r="R180" s="21"/>
      <c r="S180" s="21"/>
      <c r="T180" s="21"/>
      <c r="U180" s="21"/>
      <c r="V180" s="21"/>
      <c r="W180" s="21"/>
      <c r="X180" s="37"/>
      <c r="Y180" s="21"/>
      <c r="Z180" s="21"/>
    </row>
    <row r="181" spans="1:26" ht="15.75" customHeight="1">
      <c r="A181" s="21"/>
      <c r="B181" s="21"/>
      <c r="C181" s="21"/>
      <c r="D181" s="21"/>
      <c r="E181" s="37"/>
      <c r="F181" s="21"/>
      <c r="G181" s="21"/>
      <c r="H181" s="21"/>
      <c r="I181" s="21"/>
      <c r="J181" s="21"/>
      <c r="K181" s="21"/>
      <c r="L181" s="21"/>
      <c r="M181" s="21"/>
      <c r="N181" s="21"/>
      <c r="O181" s="21"/>
      <c r="P181" s="21"/>
      <c r="Q181" s="21"/>
      <c r="R181" s="21"/>
      <c r="S181" s="21"/>
      <c r="T181" s="21"/>
      <c r="U181" s="21"/>
      <c r="V181" s="21"/>
      <c r="W181" s="21"/>
      <c r="X181" s="37"/>
      <c r="Y181" s="21"/>
      <c r="Z181" s="21"/>
    </row>
    <row r="182" spans="1:26" ht="15.75" customHeight="1">
      <c r="A182" s="21"/>
      <c r="B182" s="21"/>
      <c r="C182" s="21"/>
      <c r="D182" s="21"/>
      <c r="E182" s="37"/>
      <c r="F182" s="21"/>
      <c r="G182" s="21"/>
      <c r="H182" s="21"/>
      <c r="I182" s="21"/>
      <c r="J182" s="21"/>
      <c r="K182" s="21"/>
      <c r="L182" s="21"/>
      <c r="M182" s="21"/>
      <c r="N182" s="21"/>
      <c r="O182" s="21"/>
      <c r="P182" s="21"/>
      <c r="Q182" s="21"/>
      <c r="R182" s="21"/>
      <c r="S182" s="21"/>
      <c r="T182" s="21"/>
      <c r="U182" s="21"/>
      <c r="V182" s="21"/>
      <c r="W182" s="21"/>
      <c r="X182" s="37"/>
      <c r="Y182" s="21"/>
      <c r="Z182" s="21"/>
    </row>
    <row r="183" spans="1:26" ht="15.75" customHeight="1">
      <c r="A183" s="21"/>
      <c r="B183" s="21"/>
      <c r="C183" s="21"/>
      <c r="D183" s="21"/>
      <c r="E183" s="37"/>
      <c r="F183" s="21"/>
      <c r="G183" s="21"/>
      <c r="H183" s="21"/>
      <c r="I183" s="21"/>
      <c r="J183" s="21"/>
      <c r="K183" s="21"/>
      <c r="L183" s="21"/>
      <c r="M183" s="21"/>
      <c r="N183" s="21"/>
      <c r="O183" s="21"/>
      <c r="P183" s="21"/>
      <c r="Q183" s="21"/>
      <c r="R183" s="21"/>
      <c r="S183" s="21"/>
      <c r="T183" s="21"/>
      <c r="U183" s="21"/>
      <c r="V183" s="21"/>
      <c r="W183" s="21"/>
      <c r="X183" s="37"/>
      <c r="Y183" s="21"/>
      <c r="Z183" s="21"/>
    </row>
    <row r="184" spans="1:26" ht="15.75" customHeight="1">
      <c r="A184" s="21"/>
      <c r="B184" s="21"/>
      <c r="C184" s="21"/>
      <c r="D184" s="21"/>
      <c r="E184" s="37"/>
      <c r="F184" s="21"/>
      <c r="G184" s="21"/>
      <c r="H184" s="21"/>
      <c r="I184" s="21"/>
      <c r="J184" s="21"/>
      <c r="K184" s="21"/>
      <c r="L184" s="21"/>
      <c r="M184" s="21"/>
      <c r="N184" s="21"/>
      <c r="O184" s="21"/>
      <c r="P184" s="21"/>
      <c r="Q184" s="21"/>
      <c r="R184" s="21"/>
      <c r="S184" s="21"/>
      <c r="T184" s="21"/>
      <c r="U184" s="21"/>
      <c r="V184" s="21"/>
      <c r="W184" s="21"/>
      <c r="X184" s="37"/>
      <c r="Y184" s="21"/>
      <c r="Z184" s="21"/>
    </row>
    <row r="185" spans="1:26" ht="15.75" customHeight="1">
      <c r="A185" s="21"/>
      <c r="B185" s="21"/>
      <c r="C185" s="21"/>
      <c r="D185" s="21"/>
      <c r="E185" s="37"/>
      <c r="F185" s="21"/>
      <c r="G185" s="21"/>
      <c r="H185" s="21"/>
      <c r="I185" s="21"/>
      <c r="J185" s="21"/>
      <c r="K185" s="21"/>
      <c r="L185" s="21"/>
      <c r="M185" s="21"/>
      <c r="N185" s="21"/>
      <c r="O185" s="21"/>
      <c r="P185" s="21"/>
      <c r="Q185" s="21"/>
      <c r="R185" s="21"/>
      <c r="S185" s="21"/>
      <c r="T185" s="21"/>
      <c r="U185" s="21"/>
      <c r="V185" s="21"/>
      <c r="W185" s="21"/>
      <c r="X185" s="37"/>
      <c r="Y185" s="21"/>
      <c r="Z185" s="21"/>
    </row>
    <row r="186" spans="1:26" ht="15.75" customHeight="1">
      <c r="A186" s="21"/>
      <c r="B186" s="21"/>
      <c r="C186" s="21"/>
      <c r="D186" s="21"/>
      <c r="E186" s="37"/>
      <c r="F186" s="21"/>
      <c r="G186" s="21"/>
      <c r="H186" s="21"/>
      <c r="I186" s="21"/>
      <c r="J186" s="21"/>
      <c r="K186" s="21"/>
      <c r="L186" s="21"/>
      <c r="M186" s="21"/>
      <c r="N186" s="21"/>
      <c r="O186" s="21"/>
      <c r="P186" s="21"/>
      <c r="Q186" s="21"/>
      <c r="R186" s="21"/>
      <c r="S186" s="21"/>
      <c r="T186" s="21"/>
      <c r="U186" s="21"/>
      <c r="V186" s="21"/>
      <c r="W186" s="21"/>
      <c r="X186" s="37"/>
      <c r="Y186" s="21"/>
      <c r="Z186" s="21"/>
    </row>
    <row r="187" spans="1:26" ht="15.75" customHeight="1">
      <c r="A187" s="21"/>
      <c r="B187" s="21"/>
      <c r="C187" s="21"/>
      <c r="D187" s="21"/>
      <c r="E187" s="37"/>
      <c r="F187" s="21"/>
      <c r="G187" s="21"/>
      <c r="H187" s="21"/>
      <c r="I187" s="21"/>
      <c r="J187" s="21"/>
      <c r="K187" s="21"/>
      <c r="L187" s="21"/>
      <c r="M187" s="21"/>
      <c r="N187" s="21"/>
      <c r="O187" s="21"/>
      <c r="P187" s="21"/>
      <c r="Q187" s="21"/>
      <c r="R187" s="21"/>
      <c r="S187" s="21"/>
      <c r="T187" s="21"/>
      <c r="U187" s="21"/>
      <c r="V187" s="21"/>
      <c r="W187" s="21"/>
      <c r="X187" s="37"/>
      <c r="Y187" s="21"/>
      <c r="Z187" s="21"/>
    </row>
    <row r="188" spans="1:26" ht="15.75" customHeight="1">
      <c r="A188" s="21"/>
      <c r="B188" s="21"/>
      <c r="C188" s="21"/>
      <c r="D188" s="21"/>
      <c r="E188" s="37"/>
      <c r="F188" s="21"/>
      <c r="G188" s="21"/>
      <c r="H188" s="21"/>
      <c r="I188" s="21"/>
      <c r="J188" s="21"/>
      <c r="K188" s="21"/>
      <c r="L188" s="21"/>
      <c r="M188" s="21"/>
      <c r="N188" s="21"/>
      <c r="O188" s="21"/>
      <c r="P188" s="21"/>
      <c r="Q188" s="21"/>
      <c r="R188" s="21"/>
      <c r="S188" s="21"/>
      <c r="T188" s="21"/>
      <c r="U188" s="21"/>
      <c r="V188" s="21"/>
      <c r="W188" s="21"/>
      <c r="X188" s="37"/>
      <c r="Y188" s="21"/>
      <c r="Z188" s="21"/>
    </row>
    <row r="189" spans="1:26" ht="15.75" customHeight="1">
      <c r="A189" s="21"/>
      <c r="B189" s="21"/>
      <c r="C189" s="21"/>
      <c r="D189" s="21"/>
      <c r="E189" s="37"/>
      <c r="F189" s="21"/>
      <c r="G189" s="21"/>
      <c r="H189" s="21"/>
      <c r="I189" s="21"/>
      <c r="J189" s="21"/>
      <c r="K189" s="21"/>
      <c r="L189" s="21"/>
      <c r="M189" s="21"/>
      <c r="N189" s="21"/>
      <c r="O189" s="21"/>
      <c r="P189" s="21"/>
      <c r="Q189" s="21"/>
      <c r="R189" s="21"/>
      <c r="S189" s="21"/>
      <c r="T189" s="21"/>
      <c r="U189" s="21"/>
      <c r="V189" s="21"/>
      <c r="W189" s="21"/>
      <c r="X189" s="37"/>
      <c r="Y189" s="21"/>
      <c r="Z189" s="21"/>
    </row>
    <row r="190" spans="1:26" ht="15.75" customHeight="1">
      <c r="A190" s="21"/>
      <c r="B190" s="21"/>
      <c r="C190" s="21"/>
      <c r="D190" s="21"/>
      <c r="E190" s="37"/>
      <c r="F190" s="21"/>
      <c r="G190" s="21"/>
      <c r="H190" s="21"/>
      <c r="I190" s="21"/>
      <c r="J190" s="21"/>
      <c r="K190" s="21"/>
      <c r="L190" s="21"/>
      <c r="M190" s="21"/>
      <c r="N190" s="21"/>
      <c r="O190" s="21"/>
      <c r="P190" s="21"/>
      <c r="Q190" s="21"/>
      <c r="R190" s="21"/>
      <c r="S190" s="21"/>
      <c r="T190" s="21"/>
      <c r="U190" s="21"/>
      <c r="V190" s="21"/>
      <c r="W190" s="21"/>
      <c r="X190" s="37"/>
      <c r="Y190" s="21"/>
      <c r="Z190" s="21"/>
    </row>
    <row r="191" spans="1:26" ht="15.75" customHeight="1">
      <c r="A191" s="21"/>
      <c r="B191" s="21"/>
      <c r="C191" s="21"/>
      <c r="D191" s="21"/>
      <c r="E191" s="37"/>
      <c r="F191" s="21"/>
      <c r="G191" s="21"/>
      <c r="H191" s="21"/>
      <c r="I191" s="21"/>
      <c r="J191" s="21"/>
      <c r="K191" s="21"/>
      <c r="L191" s="21"/>
      <c r="M191" s="21"/>
      <c r="N191" s="21"/>
      <c r="O191" s="21"/>
      <c r="P191" s="21"/>
      <c r="Q191" s="21"/>
      <c r="R191" s="21"/>
      <c r="S191" s="21"/>
      <c r="T191" s="21"/>
      <c r="U191" s="21"/>
      <c r="V191" s="21"/>
      <c r="W191" s="21"/>
      <c r="X191" s="37"/>
      <c r="Y191" s="21"/>
      <c r="Z191" s="21"/>
    </row>
    <row r="192" spans="1:26" ht="15.75" customHeight="1">
      <c r="A192" s="21"/>
      <c r="B192" s="21"/>
      <c r="C192" s="21"/>
      <c r="D192" s="21"/>
      <c r="E192" s="37"/>
      <c r="F192" s="21"/>
      <c r="G192" s="21"/>
      <c r="H192" s="21"/>
      <c r="I192" s="21"/>
      <c r="J192" s="21"/>
      <c r="K192" s="21"/>
      <c r="L192" s="21"/>
      <c r="M192" s="21"/>
      <c r="N192" s="21"/>
      <c r="O192" s="21"/>
      <c r="P192" s="21"/>
      <c r="Q192" s="21"/>
      <c r="R192" s="21"/>
      <c r="S192" s="21"/>
      <c r="T192" s="21"/>
      <c r="U192" s="21"/>
      <c r="V192" s="21"/>
      <c r="W192" s="21"/>
      <c r="X192" s="37"/>
      <c r="Y192" s="21"/>
      <c r="Z192" s="21"/>
    </row>
    <row r="193" spans="1:26" ht="15.75" customHeight="1">
      <c r="A193" s="21"/>
      <c r="B193" s="21"/>
      <c r="C193" s="21"/>
      <c r="D193" s="21"/>
      <c r="E193" s="37"/>
      <c r="F193" s="21"/>
      <c r="G193" s="21"/>
      <c r="H193" s="21"/>
      <c r="I193" s="21"/>
      <c r="J193" s="21"/>
      <c r="K193" s="21"/>
      <c r="L193" s="21"/>
      <c r="M193" s="21"/>
      <c r="N193" s="21"/>
      <c r="O193" s="21"/>
      <c r="P193" s="21"/>
      <c r="Q193" s="21"/>
      <c r="R193" s="21"/>
      <c r="S193" s="21"/>
      <c r="T193" s="21"/>
      <c r="U193" s="21"/>
      <c r="V193" s="21"/>
      <c r="W193" s="21"/>
      <c r="X193" s="37"/>
      <c r="Y193" s="21"/>
      <c r="Z193" s="21"/>
    </row>
    <row r="194" spans="1:26" ht="15.75" customHeight="1">
      <c r="A194" s="21"/>
      <c r="B194" s="21"/>
      <c r="C194" s="21"/>
      <c r="D194" s="21"/>
      <c r="E194" s="37"/>
      <c r="F194" s="21"/>
      <c r="G194" s="21"/>
      <c r="H194" s="21"/>
      <c r="I194" s="21"/>
      <c r="J194" s="21"/>
      <c r="K194" s="21"/>
      <c r="L194" s="21"/>
      <c r="M194" s="21"/>
      <c r="N194" s="21"/>
      <c r="O194" s="21"/>
      <c r="P194" s="21"/>
      <c r="Q194" s="21"/>
      <c r="R194" s="21"/>
      <c r="S194" s="21"/>
      <c r="T194" s="21"/>
      <c r="U194" s="21"/>
      <c r="V194" s="21"/>
      <c r="W194" s="21"/>
      <c r="X194" s="37"/>
      <c r="Y194" s="21"/>
      <c r="Z194" s="21"/>
    </row>
    <row r="195" spans="1:26" ht="15.75" customHeight="1">
      <c r="A195" s="21"/>
      <c r="B195" s="21"/>
      <c r="C195" s="21"/>
      <c r="D195" s="21"/>
      <c r="E195" s="37"/>
      <c r="F195" s="21"/>
      <c r="G195" s="21"/>
      <c r="H195" s="21"/>
      <c r="I195" s="21"/>
      <c r="J195" s="21"/>
      <c r="K195" s="21"/>
      <c r="L195" s="21"/>
      <c r="M195" s="21"/>
      <c r="N195" s="21"/>
      <c r="O195" s="21"/>
      <c r="P195" s="21"/>
      <c r="Q195" s="21"/>
      <c r="R195" s="21"/>
      <c r="S195" s="21"/>
      <c r="T195" s="21"/>
      <c r="U195" s="21"/>
      <c r="V195" s="21"/>
      <c r="W195" s="21"/>
      <c r="X195" s="37"/>
      <c r="Y195" s="21"/>
      <c r="Z195" s="21"/>
    </row>
    <row r="196" spans="1:26" ht="15.75" customHeight="1">
      <c r="A196" s="21"/>
      <c r="B196" s="21"/>
      <c r="C196" s="21"/>
      <c r="D196" s="21"/>
      <c r="E196" s="37"/>
      <c r="F196" s="21"/>
      <c r="G196" s="21"/>
      <c r="H196" s="21"/>
      <c r="I196" s="21"/>
      <c r="J196" s="21"/>
      <c r="K196" s="21"/>
      <c r="L196" s="21"/>
      <c r="M196" s="21"/>
      <c r="N196" s="21"/>
      <c r="O196" s="21"/>
      <c r="P196" s="21"/>
      <c r="Q196" s="21"/>
      <c r="R196" s="21"/>
      <c r="S196" s="21"/>
      <c r="T196" s="21"/>
      <c r="U196" s="21"/>
      <c r="V196" s="21"/>
      <c r="W196" s="21"/>
      <c r="X196" s="37"/>
      <c r="Y196" s="21"/>
      <c r="Z196" s="21"/>
    </row>
    <row r="197" spans="1:26" ht="15.75" customHeight="1">
      <c r="A197" s="21"/>
      <c r="B197" s="21"/>
      <c r="C197" s="21"/>
      <c r="D197" s="21"/>
      <c r="E197" s="37"/>
      <c r="F197" s="21"/>
      <c r="G197" s="21"/>
      <c r="H197" s="21"/>
      <c r="I197" s="21"/>
      <c r="J197" s="21"/>
      <c r="K197" s="21"/>
      <c r="L197" s="21"/>
      <c r="M197" s="21"/>
      <c r="N197" s="21"/>
      <c r="O197" s="21"/>
      <c r="P197" s="21"/>
      <c r="Q197" s="21"/>
      <c r="R197" s="21"/>
      <c r="S197" s="21"/>
      <c r="T197" s="21"/>
      <c r="U197" s="21"/>
      <c r="V197" s="21"/>
      <c r="W197" s="21"/>
      <c r="X197" s="37"/>
      <c r="Y197" s="21"/>
      <c r="Z197" s="21"/>
    </row>
    <row r="198" spans="1:26" ht="15.75" customHeight="1">
      <c r="A198" s="21"/>
      <c r="B198" s="21"/>
      <c r="C198" s="21"/>
      <c r="D198" s="21"/>
      <c r="E198" s="37"/>
      <c r="F198" s="21"/>
      <c r="G198" s="21"/>
      <c r="H198" s="21"/>
      <c r="I198" s="21"/>
      <c r="J198" s="21"/>
      <c r="K198" s="21"/>
      <c r="L198" s="21"/>
      <c r="M198" s="21"/>
      <c r="N198" s="21"/>
      <c r="O198" s="21"/>
      <c r="P198" s="21"/>
      <c r="Q198" s="21"/>
      <c r="R198" s="21"/>
      <c r="S198" s="21"/>
      <c r="T198" s="21"/>
      <c r="U198" s="21"/>
      <c r="V198" s="21"/>
      <c r="W198" s="21"/>
      <c r="X198" s="37"/>
      <c r="Y198" s="21"/>
      <c r="Z198" s="21"/>
    </row>
    <row r="199" spans="1:26" ht="15.75" customHeight="1">
      <c r="A199" s="21"/>
      <c r="B199" s="21"/>
      <c r="C199" s="21"/>
      <c r="D199" s="21"/>
      <c r="E199" s="37"/>
      <c r="F199" s="21"/>
      <c r="G199" s="21"/>
      <c r="H199" s="21"/>
      <c r="I199" s="21"/>
      <c r="J199" s="21"/>
      <c r="K199" s="21"/>
      <c r="L199" s="21"/>
      <c r="M199" s="21"/>
      <c r="N199" s="21"/>
      <c r="O199" s="21"/>
      <c r="P199" s="21"/>
      <c r="Q199" s="21"/>
      <c r="R199" s="21"/>
      <c r="S199" s="21"/>
      <c r="T199" s="21"/>
      <c r="U199" s="21"/>
      <c r="V199" s="21"/>
      <c r="W199" s="21"/>
      <c r="X199" s="37"/>
      <c r="Y199" s="21"/>
      <c r="Z199" s="21"/>
    </row>
    <row r="200" spans="1:26" ht="15.75" customHeight="1">
      <c r="A200" s="21"/>
      <c r="B200" s="21"/>
      <c r="C200" s="21"/>
      <c r="D200" s="21"/>
      <c r="E200" s="37"/>
      <c r="F200" s="21"/>
      <c r="G200" s="21"/>
      <c r="H200" s="21"/>
      <c r="I200" s="21"/>
      <c r="J200" s="21"/>
      <c r="K200" s="21"/>
      <c r="L200" s="21"/>
      <c r="M200" s="21"/>
      <c r="N200" s="21"/>
      <c r="O200" s="21"/>
      <c r="P200" s="21"/>
      <c r="Q200" s="21"/>
      <c r="R200" s="21"/>
      <c r="S200" s="21"/>
      <c r="T200" s="21"/>
      <c r="U200" s="21"/>
      <c r="V200" s="21"/>
      <c r="W200" s="21"/>
      <c r="X200" s="37"/>
      <c r="Y200" s="21"/>
      <c r="Z200" s="21"/>
    </row>
    <row r="201" spans="1:26" ht="15.75" customHeight="1">
      <c r="A201" s="21"/>
      <c r="B201" s="21"/>
      <c r="C201" s="21"/>
      <c r="D201" s="21"/>
      <c r="E201" s="37"/>
      <c r="F201" s="21"/>
      <c r="G201" s="21"/>
      <c r="H201" s="21"/>
      <c r="I201" s="21"/>
      <c r="J201" s="21"/>
      <c r="K201" s="21"/>
      <c r="L201" s="21"/>
      <c r="M201" s="21"/>
      <c r="N201" s="21"/>
      <c r="O201" s="21"/>
      <c r="P201" s="21"/>
      <c r="Q201" s="21"/>
      <c r="R201" s="21"/>
      <c r="S201" s="21"/>
      <c r="T201" s="21"/>
      <c r="U201" s="21"/>
      <c r="V201" s="21"/>
      <c r="W201" s="21"/>
      <c r="X201" s="37"/>
      <c r="Y201" s="21"/>
      <c r="Z201" s="21"/>
    </row>
    <row r="202" spans="1:26" ht="15.75" customHeight="1">
      <c r="A202" s="21"/>
      <c r="B202" s="21"/>
      <c r="C202" s="21"/>
      <c r="D202" s="21"/>
      <c r="E202" s="37"/>
      <c r="F202" s="21"/>
      <c r="G202" s="21"/>
      <c r="H202" s="21"/>
      <c r="I202" s="21"/>
      <c r="J202" s="21"/>
      <c r="K202" s="21"/>
      <c r="L202" s="21"/>
      <c r="M202" s="21"/>
      <c r="N202" s="21"/>
      <c r="O202" s="21"/>
      <c r="P202" s="21"/>
      <c r="Q202" s="21"/>
      <c r="R202" s="21"/>
      <c r="S202" s="21"/>
      <c r="T202" s="21"/>
      <c r="U202" s="21"/>
      <c r="V202" s="21"/>
      <c r="W202" s="21"/>
      <c r="X202" s="37"/>
      <c r="Y202" s="21"/>
      <c r="Z202" s="21"/>
    </row>
    <row r="203" spans="1:26" ht="15.75" customHeight="1">
      <c r="A203" s="21"/>
      <c r="B203" s="21"/>
      <c r="C203" s="21"/>
      <c r="D203" s="21"/>
      <c r="E203" s="37"/>
      <c r="F203" s="21"/>
      <c r="G203" s="21"/>
      <c r="H203" s="21"/>
      <c r="I203" s="21"/>
      <c r="J203" s="21"/>
      <c r="K203" s="21"/>
      <c r="L203" s="21"/>
      <c r="M203" s="21"/>
      <c r="N203" s="21"/>
      <c r="O203" s="21"/>
      <c r="P203" s="21"/>
      <c r="Q203" s="21"/>
      <c r="R203" s="21"/>
      <c r="S203" s="21"/>
      <c r="T203" s="21"/>
      <c r="U203" s="21"/>
      <c r="V203" s="21"/>
      <c r="W203" s="21"/>
      <c r="X203" s="37"/>
      <c r="Y203" s="21"/>
      <c r="Z203" s="21"/>
    </row>
    <row r="204" spans="1:26" ht="15.75" customHeight="1">
      <c r="A204" s="21"/>
      <c r="B204" s="21"/>
      <c r="C204" s="21"/>
      <c r="D204" s="21"/>
      <c r="E204" s="37"/>
      <c r="F204" s="21"/>
      <c r="G204" s="21"/>
      <c r="H204" s="21"/>
      <c r="I204" s="21"/>
      <c r="J204" s="21"/>
      <c r="K204" s="21"/>
      <c r="L204" s="21"/>
      <c r="M204" s="21"/>
      <c r="N204" s="21"/>
      <c r="O204" s="21"/>
      <c r="P204" s="21"/>
      <c r="Q204" s="21"/>
      <c r="R204" s="21"/>
      <c r="S204" s="21"/>
      <c r="T204" s="21"/>
      <c r="U204" s="21"/>
      <c r="V204" s="21"/>
      <c r="W204" s="21"/>
      <c r="X204" s="37"/>
      <c r="Y204" s="21"/>
      <c r="Z204" s="21"/>
    </row>
    <row r="205" spans="1:26" ht="15.75" customHeight="1">
      <c r="A205" s="21"/>
      <c r="B205" s="21"/>
      <c r="C205" s="21"/>
      <c r="D205" s="21"/>
      <c r="E205" s="37"/>
      <c r="F205" s="21"/>
      <c r="G205" s="21"/>
      <c r="H205" s="21"/>
      <c r="I205" s="21"/>
      <c r="J205" s="21"/>
      <c r="K205" s="21"/>
      <c r="L205" s="21"/>
      <c r="M205" s="21"/>
      <c r="N205" s="21"/>
      <c r="O205" s="21"/>
      <c r="P205" s="21"/>
      <c r="Q205" s="21"/>
      <c r="R205" s="21"/>
      <c r="S205" s="21"/>
      <c r="T205" s="21"/>
      <c r="U205" s="21"/>
      <c r="V205" s="21"/>
      <c r="W205" s="21"/>
      <c r="X205" s="37"/>
      <c r="Y205" s="21"/>
      <c r="Z205" s="21"/>
    </row>
    <row r="206" spans="1:26" ht="15.75" customHeight="1">
      <c r="A206" s="21"/>
      <c r="B206" s="21"/>
      <c r="C206" s="21"/>
      <c r="D206" s="21"/>
      <c r="E206" s="37"/>
      <c r="F206" s="21"/>
      <c r="G206" s="21"/>
      <c r="H206" s="21"/>
      <c r="I206" s="21"/>
      <c r="J206" s="21"/>
      <c r="K206" s="21"/>
      <c r="L206" s="21"/>
      <c r="M206" s="21"/>
      <c r="N206" s="21"/>
      <c r="O206" s="21"/>
      <c r="P206" s="21"/>
      <c r="Q206" s="21"/>
      <c r="R206" s="21"/>
      <c r="S206" s="21"/>
      <c r="T206" s="21"/>
      <c r="U206" s="21"/>
      <c r="V206" s="21"/>
      <c r="W206" s="21"/>
      <c r="X206" s="37"/>
      <c r="Y206" s="21"/>
      <c r="Z206" s="21"/>
    </row>
    <row r="207" spans="1:26" ht="15.75" customHeight="1">
      <c r="A207" s="21"/>
      <c r="B207" s="21"/>
      <c r="C207" s="21"/>
      <c r="D207" s="21"/>
      <c r="E207" s="37"/>
      <c r="F207" s="21"/>
      <c r="G207" s="21"/>
      <c r="H207" s="21"/>
      <c r="I207" s="21"/>
      <c r="J207" s="21"/>
      <c r="K207" s="21"/>
      <c r="L207" s="21"/>
      <c r="M207" s="21"/>
      <c r="N207" s="21"/>
      <c r="O207" s="21"/>
      <c r="P207" s="21"/>
      <c r="Q207" s="21"/>
      <c r="R207" s="21"/>
      <c r="S207" s="21"/>
      <c r="T207" s="21"/>
      <c r="U207" s="21"/>
      <c r="V207" s="21"/>
      <c r="W207" s="21"/>
      <c r="X207" s="37"/>
      <c r="Y207" s="21"/>
      <c r="Z207" s="21"/>
    </row>
    <row r="208" spans="1:26" ht="15.75" customHeight="1">
      <c r="A208" s="21"/>
      <c r="B208" s="21"/>
      <c r="C208" s="21"/>
      <c r="D208" s="21"/>
      <c r="E208" s="37"/>
      <c r="F208" s="21"/>
      <c r="G208" s="21"/>
      <c r="H208" s="21"/>
      <c r="I208" s="21"/>
      <c r="J208" s="21"/>
      <c r="K208" s="21"/>
      <c r="L208" s="21"/>
      <c r="M208" s="21"/>
      <c r="N208" s="21"/>
      <c r="O208" s="21"/>
      <c r="P208" s="21"/>
      <c r="Q208" s="21"/>
      <c r="R208" s="21"/>
      <c r="S208" s="21"/>
      <c r="T208" s="21"/>
      <c r="U208" s="21"/>
      <c r="V208" s="21"/>
      <c r="W208" s="21"/>
      <c r="X208" s="37"/>
      <c r="Y208" s="21"/>
      <c r="Z208" s="21"/>
    </row>
    <row r="209" spans="1:26" ht="15.75" customHeight="1">
      <c r="A209" s="21"/>
      <c r="B209" s="21"/>
      <c r="C209" s="21"/>
      <c r="D209" s="21"/>
      <c r="E209" s="37"/>
      <c r="F209" s="21"/>
      <c r="G209" s="21"/>
      <c r="H209" s="21"/>
      <c r="I209" s="21"/>
      <c r="J209" s="21"/>
      <c r="K209" s="21"/>
      <c r="L209" s="21"/>
      <c r="M209" s="21"/>
      <c r="N209" s="21"/>
      <c r="O209" s="21"/>
      <c r="P209" s="21"/>
      <c r="Q209" s="21"/>
      <c r="R209" s="21"/>
      <c r="S209" s="21"/>
      <c r="T209" s="21"/>
      <c r="U209" s="21"/>
      <c r="V209" s="21"/>
      <c r="W209" s="21"/>
      <c r="X209" s="37"/>
      <c r="Y209" s="21"/>
      <c r="Z209" s="21"/>
    </row>
    <row r="210" spans="1:26" ht="15.75" customHeight="1">
      <c r="A210" s="21"/>
      <c r="B210" s="21"/>
      <c r="C210" s="21"/>
      <c r="D210" s="21"/>
      <c r="E210" s="37"/>
      <c r="F210" s="21"/>
      <c r="G210" s="21"/>
      <c r="H210" s="21"/>
      <c r="I210" s="21"/>
      <c r="J210" s="21"/>
      <c r="K210" s="21"/>
      <c r="L210" s="21"/>
      <c r="M210" s="21"/>
      <c r="N210" s="21"/>
      <c r="O210" s="21"/>
      <c r="P210" s="21"/>
      <c r="Q210" s="21"/>
      <c r="R210" s="21"/>
      <c r="S210" s="21"/>
      <c r="T210" s="21"/>
      <c r="U210" s="21"/>
      <c r="V210" s="21"/>
      <c r="W210" s="21"/>
      <c r="X210" s="37"/>
      <c r="Y210" s="21"/>
      <c r="Z210" s="21"/>
    </row>
    <row r="211" spans="1:26" ht="15.75" customHeight="1">
      <c r="A211" s="21"/>
      <c r="B211" s="21"/>
      <c r="C211" s="21"/>
      <c r="D211" s="21"/>
      <c r="E211" s="37"/>
      <c r="F211" s="21"/>
      <c r="G211" s="21"/>
      <c r="H211" s="21"/>
      <c r="I211" s="21"/>
      <c r="J211" s="21"/>
      <c r="K211" s="21"/>
      <c r="L211" s="21"/>
      <c r="M211" s="21"/>
      <c r="N211" s="21"/>
      <c r="O211" s="21"/>
      <c r="P211" s="21"/>
      <c r="Q211" s="21"/>
      <c r="R211" s="21"/>
      <c r="S211" s="21"/>
      <c r="T211" s="21"/>
      <c r="U211" s="21"/>
      <c r="V211" s="21"/>
      <c r="W211" s="21"/>
      <c r="X211" s="37"/>
      <c r="Y211" s="21"/>
      <c r="Z211" s="21"/>
    </row>
    <row r="212" spans="1:26" ht="15.75" customHeight="1">
      <c r="A212" s="21"/>
      <c r="B212" s="21"/>
      <c r="C212" s="21"/>
      <c r="D212" s="21"/>
      <c r="E212" s="37"/>
      <c r="F212" s="21"/>
      <c r="G212" s="21"/>
      <c r="H212" s="21"/>
      <c r="I212" s="21"/>
      <c r="J212" s="21"/>
      <c r="K212" s="21"/>
      <c r="L212" s="21"/>
      <c r="M212" s="21"/>
      <c r="N212" s="21"/>
      <c r="O212" s="21"/>
      <c r="P212" s="21"/>
      <c r="Q212" s="21"/>
      <c r="R212" s="21"/>
      <c r="S212" s="21"/>
      <c r="T212" s="21"/>
      <c r="U212" s="21"/>
      <c r="V212" s="21"/>
      <c r="W212" s="21"/>
      <c r="X212" s="37"/>
      <c r="Y212" s="21"/>
      <c r="Z212" s="21"/>
    </row>
    <row r="213" spans="1:26" ht="15.75" customHeight="1">
      <c r="A213" s="21"/>
      <c r="B213" s="21"/>
      <c r="C213" s="21"/>
      <c r="D213" s="21"/>
      <c r="E213" s="37"/>
      <c r="F213" s="21"/>
      <c r="G213" s="21"/>
      <c r="H213" s="21"/>
      <c r="I213" s="21"/>
      <c r="J213" s="21"/>
      <c r="K213" s="21"/>
      <c r="L213" s="21"/>
      <c r="M213" s="21"/>
      <c r="N213" s="21"/>
      <c r="O213" s="21"/>
      <c r="P213" s="21"/>
      <c r="Q213" s="21"/>
      <c r="R213" s="21"/>
      <c r="S213" s="21"/>
      <c r="T213" s="21"/>
      <c r="U213" s="21"/>
      <c r="V213" s="21"/>
      <c r="W213" s="21"/>
      <c r="X213" s="37"/>
      <c r="Y213" s="21"/>
      <c r="Z213" s="21"/>
    </row>
    <row r="214" spans="1:26" ht="15.75" customHeight="1">
      <c r="A214" s="21"/>
      <c r="B214" s="21"/>
      <c r="C214" s="21"/>
      <c r="D214" s="21"/>
      <c r="E214" s="37"/>
      <c r="F214" s="21"/>
      <c r="G214" s="21"/>
      <c r="H214" s="21"/>
      <c r="I214" s="21"/>
      <c r="J214" s="21"/>
      <c r="K214" s="21"/>
      <c r="L214" s="21"/>
      <c r="M214" s="21"/>
      <c r="N214" s="21"/>
      <c r="O214" s="21"/>
      <c r="P214" s="21"/>
      <c r="Q214" s="21"/>
      <c r="R214" s="21"/>
      <c r="S214" s="21"/>
      <c r="T214" s="21"/>
      <c r="U214" s="21"/>
      <c r="V214" s="21"/>
      <c r="W214" s="21"/>
      <c r="X214" s="37"/>
      <c r="Y214" s="21"/>
      <c r="Z214" s="21"/>
    </row>
    <row r="215" spans="1:26" ht="15.75" customHeight="1">
      <c r="A215" s="21"/>
      <c r="B215" s="21"/>
      <c r="C215" s="21"/>
      <c r="D215" s="21"/>
      <c r="E215" s="37"/>
      <c r="F215" s="21"/>
      <c r="G215" s="21"/>
      <c r="H215" s="21"/>
      <c r="I215" s="21"/>
      <c r="J215" s="21"/>
      <c r="K215" s="21"/>
      <c r="L215" s="21"/>
      <c r="M215" s="21"/>
      <c r="N215" s="21"/>
      <c r="O215" s="21"/>
      <c r="P215" s="21"/>
      <c r="Q215" s="21"/>
      <c r="R215" s="21"/>
      <c r="S215" s="21"/>
      <c r="T215" s="21"/>
      <c r="U215" s="21"/>
      <c r="V215" s="21"/>
      <c r="W215" s="21"/>
      <c r="X215" s="37"/>
      <c r="Y215" s="21"/>
      <c r="Z215" s="21"/>
    </row>
    <row r="216" spans="1:26" ht="15.75" customHeight="1">
      <c r="A216" s="21"/>
      <c r="B216" s="21"/>
      <c r="C216" s="21"/>
      <c r="D216" s="21"/>
      <c r="E216" s="37"/>
      <c r="F216" s="21"/>
      <c r="G216" s="21"/>
      <c r="H216" s="21"/>
      <c r="I216" s="21"/>
      <c r="J216" s="21"/>
      <c r="K216" s="21"/>
      <c r="L216" s="21"/>
      <c r="M216" s="21"/>
      <c r="N216" s="21"/>
      <c r="O216" s="21"/>
      <c r="P216" s="21"/>
      <c r="Q216" s="21"/>
      <c r="R216" s="21"/>
      <c r="S216" s="21"/>
      <c r="T216" s="21"/>
      <c r="U216" s="21"/>
      <c r="V216" s="21"/>
      <c r="W216" s="21"/>
      <c r="X216" s="37"/>
      <c r="Y216" s="21"/>
      <c r="Z216" s="21"/>
    </row>
    <row r="217" spans="1:26" ht="15.75" customHeight="1">
      <c r="A217" s="21"/>
      <c r="B217" s="21"/>
      <c r="C217" s="21"/>
      <c r="D217" s="21"/>
      <c r="E217" s="37"/>
      <c r="F217" s="21"/>
      <c r="G217" s="21"/>
      <c r="H217" s="21"/>
      <c r="I217" s="21"/>
      <c r="J217" s="21"/>
      <c r="K217" s="21"/>
      <c r="L217" s="21"/>
      <c r="M217" s="21"/>
      <c r="N217" s="21"/>
      <c r="O217" s="21"/>
      <c r="P217" s="21"/>
      <c r="Q217" s="21"/>
      <c r="R217" s="21"/>
      <c r="S217" s="21"/>
      <c r="T217" s="21"/>
      <c r="U217" s="21"/>
      <c r="V217" s="21"/>
      <c r="W217" s="21"/>
      <c r="X217" s="37"/>
      <c r="Y217" s="21"/>
      <c r="Z217" s="21"/>
    </row>
    <row r="218" spans="1:26" ht="15.75" customHeight="1">
      <c r="A218" s="21"/>
      <c r="B218" s="21"/>
      <c r="C218" s="21"/>
      <c r="D218" s="21"/>
      <c r="E218" s="37"/>
      <c r="F218" s="21"/>
      <c r="G218" s="21"/>
      <c r="H218" s="21"/>
      <c r="I218" s="21"/>
      <c r="J218" s="21"/>
      <c r="K218" s="21"/>
      <c r="L218" s="21"/>
      <c r="M218" s="21"/>
      <c r="N218" s="21"/>
      <c r="O218" s="21"/>
      <c r="P218" s="21"/>
      <c r="Q218" s="21"/>
      <c r="R218" s="21"/>
      <c r="S218" s="21"/>
      <c r="T218" s="21"/>
      <c r="U218" s="21"/>
      <c r="V218" s="21"/>
      <c r="W218" s="21"/>
      <c r="X218" s="37"/>
      <c r="Y218" s="21"/>
      <c r="Z218" s="21"/>
    </row>
    <row r="219" spans="1:26" ht="15.75" customHeight="1">
      <c r="A219" s="21"/>
      <c r="B219" s="21"/>
      <c r="C219" s="21"/>
      <c r="D219" s="21"/>
      <c r="E219" s="37"/>
      <c r="F219" s="21"/>
      <c r="G219" s="21"/>
      <c r="H219" s="21"/>
      <c r="I219" s="21"/>
      <c r="J219" s="21"/>
      <c r="K219" s="21"/>
      <c r="L219" s="21"/>
      <c r="M219" s="21"/>
      <c r="N219" s="21"/>
      <c r="O219" s="21"/>
      <c r="P219" s="21"/>
      <c r="Q219" s="21"/>
      <c r="R219" s="21"/>
      <c r="S219" s="21"/>
      <c r="T219" s="21"/>
      <c r="U219" s="21"/>
      <c r="V219" s="21"/>
      <c r="W219" s="21"/>
      <c r="X219" s="37"/>
      <c r="Y219" s="21"/>
      <c r="Z219" s="21"/>
    </row>
    <row r="220" spans="1:26" ht="15.75" customHeight="1">
      <c r="A220" s="21"/>
      <c r="B220" s="21"/>
      <c r="C220" s="21"/>
      <c r="D220" s="21"/>
      <c r="E220" s="37"/>
      <c r="F220" s="21"/>
      <c r="G220" s="21"/>
      <c r="H220" s="21"/>
      <c r="I220" s="21"/>
      <c r="J220" s="21"/>
      <c r="K220" s="21"/>
      <c r="L220" s="21"/>
      <c r="M220" s="21"/>
      <c r="N220" s="21"/>
      <c r="O220" s="21"/>
      <c r="P220" s="21"/>
      <c r="Q220" s="21"/>
      <c r="R220" s="21"/>
      <c r="S220" s="21"/>
      <c r="T220" s="21"/>
      <c r="U220" s="21"/>
      <c r="V220" s="21"/>
      <c r="W220" s="21"/>
      <c r="X220" s="37"/>
      <c r="Y220" s="21"/>
      <c r="Z220" s="21"/>
    </row>
    <row r="221" spans="1:26" ht="15.75" customHeight="1">
      <c r="A221" s="21"/>
      <c r="B221" s="21"/>
      <c r="C221" s="21"/>
      <c r="D221" s="21"/>
      <c r="E221" s="37"/>
      <c r="F221" s="21"/>
      <c r="G221" s="21"/>
      <c r="H221" s="21"/>
      <c r="I221" s="21"/>
      <c r="J221" s="21"/>
      <c r="K221" s="21"/>
      <c r="L221" s="21"/>
      <c r="M221" s="21"/>
      <c r="N221" s="21"/>
      <c r="O221" s="21"/>
      <c r="P221" s="21"/>
      <c r="Q221" s="21"/>
      <c r="R221" s="21"/>
      <c r="S221" s="21"/>
      <c r="T221" s="21"/>
      <c r="U221" s="21"/>
      <c r="V221" s="21"/>
      <c r="W221" s="21"/>
      <c r="X221" s="37"/>
      <c r="Y221" s="21"/>
      <c r="Z221" s="21"/>
    </row>
    <row r="222" spans="1:26" ht="15.75" customHeight="1">
      <c r="A222" s="21"/>
      <c r="B222" s="21"/>
      <c r="C222" s="21"/>
      <c r="D222" s="21"/>
      <c r="E222" s="37"/>
      <c r="F222" s="21"/>
      <c r="G222" s="21"/>
      <c r="H222" s="21"/>
      <c r="I222" s="21"/>
      <c r="J222" s="21"/>
      <c r="K222" s="21"/>
      <c r="L222" s="21"/>
      <c r="M222" s="21"/>
      <c r="N222" s="21"/>
      <c r="O222" s="21"/>
      <c r="P222" s="21"/>
      <c r="Q222" s="21"/>
      <c r="R222" s="21"/>
      <c r="S222" s="21"/>
      <c r="T222" s="21"/>
      <c r="U222" s="21"/>
      <c r="V222" s="21"/>
      <c r="W222" s="21"/>
      <c r="X222" s="37"/>
      <c r="Y222" s="21"/>
      <c r="Z222" s="21"/>
    </row>
    <row r="223" spans="1:26" ht="15.75" customHeight="1">
      <c r="A223" s="21"/>
      <c r="B223" s="21"/>
      <c r="C223" s="21"/>
      <c r="D223" s="21"/>
      <c r="E223" s="37"/>
      <c r="F223" s="21"/>
      <c r="G223" s="21"/>
      <c r="H223" s="21"/>
      <c r="I223" s="21"/>
      <c r="J223" s="21"/>
      <c r="K223" s="21"/>
      <c r="L223" s="21"/>
      <c r="M223" s="21"/>
      <c r="N223" s="21"/>
      <c r="O223" s="21"/>
      <c r="P223" s="21"/>
      <c r="Q223" s="21"/>
      <c r="R223" s="21"/>
      <c r="S223" s="21"/>
      <c r="T223" s="21"/>
      <c r="U223" s="21"/>
      <c r="V223" s="21"/>
      <c r="W223" s="21"/>
      <c r="X223" s="37"/>
      <c r="Y223" s="21"/>
      <c r="Z223" s="21"/>
    </row>
    <row r="224" spans="1:26" ht="15.75" customHeight="1">
      <c r="A224" s="21"/>
      <c r="B224" s="21"/>
      <c r="C224" s="21"/>
      <c r="D224" s="21"/>
      <c r="E224" s="37"/>
      <c r="F224" s="21"/>
      <c r="G224" s="21"/>
      <c r="H224" s="21"/>
      <c r="I224" s="21"/>
      <c r="J224" s="21"/>
      <c r="K224" s="21"/>
      <c r="L224" s="21"/>
      <c r="M224" s="21"/>
      <c r="N224" s="21"/>
      <c r="O224" s="21"/>
      <c r="P224" s="21"/>
      <c r="Q224" s="21"/>
      <c r="R224" s="21"/>
      <c r="S224" s="21"/>
      <c r="T224" s="21"/>
      <c r="U224" s="21"/>
      <c r="V224" s="21"/>
      <c r="W224" s="21"/>
      <c r="X224" s="37"/>
      <c r="Y224" s="21"/>
      <c r="Z224" s="21"/>
    </row>
    <row r="225" spans="1:26" ht="15.75" customHeight="1">
      <c r="A225" s="21"/>
      <c r="B225" s="21"/>
      <c r="C225" s="21"/>
      <c r="D225" s="21"/>
      <c r="E225" s="37"/>
      <c r="F225" s="21"/>
      <c r="G225" s="21"/>
      <c r="H225" s="21"/>
      <c r="I225" s="21"/>
      <c r="J225" s="21"/>
      <c r="K225" s="21"/>
      <c r="L225" s="21"/>
      <c r="M225" s="21"/>
      <c r="N225" s="21"/>
      <c r="O225" s="21"/>
      <c r="P225" s="21"/>
      <c r="Q225" s="21"/>
      <c r="R225" s="21"/>
      <c r="S225" s="21"/>
      <c r="T225" s="21"/>
      <c r="U225" s="21"/>
      <c r="V225" s="21"/>
      <c r="W225" s="21"/>
      <c r="X225" s="37"/>
      <c r="Y225" s="21"/>
      <c r="Z225" s="21"/>
    </row>
    <row r="226" spans="1:26" ht="15.75" customHeight="1">
      <c r="A226" s="21"/>
      <c r="B226" s="21"/>
      <c r="C226" s="21"/>
      <c r="D226" s="21"/>
      <c r="E226" s="37"/>
      <c r="F226" s="21"/>
      <c r="G226" s="21"/>
      <c r="H226" s="21"/>
      <c r="I226" s="21"/>
      <c r="J226" s="21"/>
      <c r="K226" s="21"/>
      <c r="L226" s="21"/>
      <c r="M226" s="21"/>
      <c r="N226" s="21"/>
      <c r="O226" s="21"/>
      <c r="P226" s="21"/>
      <c r="Q226" s="21"/>
      <c r="R226" s="21"/>
      <c r="S226" s="21"/>
      <c r="T226" s="21"/>
      <c r="U226" s="21"/>
      <c r="V226" s="21"/>
      <c r="W226" s="21"/>
      <c r="X226" s="37"/>
      <c r="Y226" s="21"/>
      <c r="Z226" s="21"/>
    </row>
    <row r="227" spans="1:26" ht="15.75" customHeight="1">
      <c r="A227" s="21"/>
      <c r="B227" s="21"/>
      <c r="C227" s="21"/>
      <c r="D227" s="21"/>
      <c r="E227" s="37"/>
      <c r="F227" s="21"/>
      <c r="G227" s="21"/>
      <c r="H227" s="21"/>
      <c r="I227" s="21"/>
      <c r="J227" s="21"/>
      <c r="K227" s="21"/>
      <c r="L227" s="21"/>
      <c r="M227" s="21"/>
      <c r="N227" s="21"/>
      <c r="O227" s="21"/>
      <c r="P227" s="21"/>
      <c r="Q227" s="21"/>
      <c r="R227" s="21"/>
      <c r="S227" s="21"/>
      <c r="T227" s="21"/>
      <c r="U227" s="21"/>
      <c r="V227" s="21"/>
      <c r="W227" s="21"/>
      <c r="X227" s="37"/>
      <c r="Y227" s="21"/>
      <c r="Z227" s="21"/>
    </row>
    <row r="228" spans="1:26" ht="15.75" customHeight="1">
      <c r="A228" s="21"/>
      <c r="B228" s="21"/>
      <c r="C228" s="21"/>
      <c r="D228" s="21"/>
      <c r="E228" s="37"/>
      <c r="F228" s="21"/>
      <c r="G228" s="21"/>
      <c r="H228" s="21"/>
      <c r="I228" s="21"/>
      <c r="J228" s="21"/>
      <c r="K228" s="21"/>
      <c r="L228" s="21"/>
      <c r="M228" s="21"/>
      <c r="N228" s="21"/>
      <c r="O228" s="21"/>
      <c r="P228" s="21"/>
      <c r="Q228" s="21"/>
      <c r="R228" s="21"/>
      <c r="S228" s="21"/>
      <c r="T228" s="21"/>
      <c r="U228" s="21"/>
      <c r="V228" s="21"/>
      <c r="W228" s="21"/>
      <c r="X228" s="37"/>
      <c r="Y228" s="21"/>
      <c r="Z228" s="21"/>
    </row>
    <row r="229" spans="1:26" ht="15.75" customHeight="1">
      <c r="A229" s="21"/>
      <c r="B229" s="21"/>
      <c r="C229" s="21"/>
      <c r="D229" s="21"/>
      <c r="E229" s="37"/>
      <c r="F229" s="21"/>
      <c r="G229" s="21"/>
      <c r="H229" s="21"/>
      <c r="I229" s="21"/>
      <c r="J229" s="21"/>
      <c r="K229" s="21"/>
      <c r="L229" s="21"/>
      <c r="M229" s="21"/>
      <c r="N229" s="21"/>
      <c r="O229" s="21"/>
      <c r="P229" s="21"/>
      <c r="Q229" s="21"/>
      <c r="R229" s="21"/>
      <c r="S229" s="21"/>
      <c r="T229" s="21"/>
      <c r="U229" s="21"/>
      <c r="V229" s="21"/>
      <c r="W229" s="21"/>
      <c r="X229" s="37"/>
      <c r="Y229" s="21"/>
      <c r="Z229" s="21"/>
    </row>
    <row r="230" spans="1:26" ht="15.75" customHeight="1">
      <c r="A230" s="21"/>
      <c r="B230" s="21"/>
      <c r="C230" s="21"/>
      <c r="D230" s="21"/>
      <c r="E230" s="37"/>
      <c r="F230" s="21"/>
      <c r="G230" s="21"/>
      <c r="H230" s="21"/>
      <c r="I230" s="21"/>
      <c r="J230" s="21"/>
      <c r="K230" s="21"/>
      <c r="L230" s="21"/>
      <c r="M230" s="21"/>
      <c r="N230" s="21"/>
      <c r="O230" s="21"/>
      <c r="P230" s="21"/>
      <c r="Q230" s="21"/>
      <c r="R230" s="21"/>
      <c r="S230" s="21"/>
      <c r="T230" s="21"/>
      <c r="U230" s="21"/>
      <c r="V230" s="21"/>
      <c r="W230" s="21"/>
      <c r="X230" s="37"/>
      <c r="Y230" s="21"/>
      <c r="Z230" s="21"/>
    </row>
    <row r="231" spans="1:26" ht="15.75" customHeight="1">
      <c r="A231" s="21"/>
      <c r="B231" s="21"/>
      <c r="C231" s="21"/>
      <c r="D231" s="21"/>
      <c r="E231" s="37"/>
      <c r="F231" s="21"/>
      <c r="G231" s="21"/>
      <c r="H231" s="21"/>
      <c r="I231" s="21"/>
      <c r="J231" s="21"/>
      <c r="K231" s="21"/>
      <c r="L231" s="21"/>
      <c r="M231" s="21"/>
      <c r="N231" s="21"/>
      <c r="O231" s="21"/>
      <c r="P231" s="21"/>
      <c r="Q231" s="21"/>
      <c r="R231" s="21"/>
      <c r="S231" s="21"/>
      <c r="T231" s="21"/>
      <c r="U231" s="21"/>
      <c r="V231" s="21"/>
      <c r="W231" s="21"/>
      <c r="X231" s="37"/>
      <c r="Y231" s="21"/>
      <c r="Z231" s="21"/>
    </row>
    <row r="232" spans="1:26" ht="15.75" customHeight="1">
      <c r="A232" s="21"/>
      <c r="B232" s="21"/>
      <c r="C232" s="21"/>
      <c r="D232" s="21"/>
      <c r="E232" s="37"/>
      <c r="F232" s="21"/>
      <c r="G232" s="21"/>
      <c r="H232" s="21"/>
      <c r="I232" s="21"/>
      <c r="J232" s="21"/>
      <c r="K232" s="21"/>
      <c r="L232" s="21"/>
      <c r="M232" s="21"/>
      <c r="N232" s="21"/>
      <c r="O232" s="21"/>
      <c r="P232" s="21"/>
      <c r="Q232" s="21"/>
      <c r="R232" s="21"/>
      <c r="S232" s="21"/>
      <c r="T232" s="21"/>
      <c r="U232" s="21"/>
      <c r="V232" s="21"/>
      <c r="W232" s="21"/>
      <c r="X232" s="37"/>
      <c r="Y232" s="21"/>
      <c r="Z232" s="21"/>
    </row>
    <row r="233" spans="1:26" ht="15.75" customHeight="1">
      <c r="A233" s="21"/>
      <c r="B233" s="21"/>
      <c r="C233" s="21"/>
      <c r="D233" s="21"/>
      <c r="E233" s="37"/>
      <c r="F233" s="21"/>
      <c r="G233" s="21"/>
      <c r="H233" s="21"/>
      <c r="I233" s="21"/>
      <c r="J233" s="21"/>
      <c r="K233" s="21"/>
      <c r="L233" s="21"/>
      <c r="M233" s="21"/>
      <c r="N233" s="21"/>
      <c r="O233" s="21"/>
      <c r="P233" s="21"/>
      <c r="Q233" s="21"/>
      <c r="R233" s="21"/>
      <c r="S233" s="21"/>
      <c r="T233" s="21"/>
      <c r="U233" s="21"/>
      <c r="V233" s="21"/>
      <c r="W233" s="21"/>
      <c r="X233" s="37"/>
      <c r="Y233" s="21"/>
      <c r="Z233" s="21"/>
    </row>
    <row r="234" spans="1:26" ht="15.75" customHeight="1">
      <c r="A234" s="21"/>
      <c r="B234" s="21"/>
      <c r="C234" s="21"/>
      <c r="D234" s="21"/>
      <c r="E234" s="37"/>
      <c r="F234" s="21"/>
      <c r="G234" s="21"/>
      <c r="H234" s="21"/>
      <c r="I234" s="21"/>
      <c r="J234" s="21"/>
      <c r="K234" s="21"/>
      <c r="L234" s="21"/>
      <c r="M234" s="21"/>
      <c r="N234" s="21"/>
      <c r="O234" s="21"/>
      <c r="P234" s="21"/>
      <c r="Q234" s="21"/>
      <c r="R234" s="21"/>
      <c r="S234" s="21"/>
      <c r="T234" s="21"/>
      <c r="U234" s="21"/>
      <c r="V234" s="21"/>
      <c r="W234" s="21"/>
      <c r="X234" s="37"/>
      <c r="Y234" s="21"/>
      <c r="Z234" s="21"/>
    </row>
    <row r="235" spans="1:26" ht="15.75" customHeight="1">
      <c r="A235" s="21"/>
      <c r="B235" s="21"/>
      <c r="C235" s="21"/>
      <c r="D235" s="21"/>
      <c r="E235" s="37"/>
      <c r="F235" s="21"/>
      <c r="G235" s="21"/>
      <c r="H235" s="21"/>
      <c r="I235" s="21"/>
      <c r="J235" s="21"/>
      <c r="K235" s="21"/>
      <c r="L235" s="21"/>
      <c r="M235" s="21"/>
      <c r="N235" s="21"/>
      <c r="O235" s="21"/>
      <c r="P235" s="21"/>
      <c r="Q235" s="21"/>
      <c r="R235" s="21"/>
      <c r="S235" s="21"/>
      <c r="T235" s="21"/>
      <c r="U235" s="21"/>
      <c r="V235" s="21"/>
      <c r="W235" s="21"/>
      <c r="X235" s="37"/>
      <c r="Y235" s="21"/>
      <c r="Z235" s="21"/>
    </row>
    <row r="236" spans="1:26" ht="15.75" customHeight="1">
      <c r="A236" s="21"/>
      <c r="B236" s="21"/>
      <c r="C236" s="21"/>
      <c r="D236" s="21"/>
      <c r="E236" s="37"/>
      <c r="F236" s="21"/>
      <c r="G236" s="21"/>
      <c r="H236" s="21"/>
      <c r="I236" s="21"/>
      <c r="J236" s="21"/>
      <c r="K236" s="21"/>
      <c r="L236" s="21"/>
      <c r="M236" s="21"/>
      <c r="N236" s="21"/>
      <c r="O236" s="21"/>
      <c r="P236" s="21"/>
      <c r="Q236" s="21"/>
      <c r="R236" s="21"/>
      <c r="S236" s="21"/>
      <c r="T236" s="21"/>
      <c r="U236" s="21"/>
      <c r="V236" s="21"/>
      <c r="W236" s="21"/>
      <c r="X236" s="37"/>
      <c r="Y236" s="21"/>
      <c r="Z236" s="21"/>
    </row>
    <row r="237" spans="1:26" ht="15.75" customHeight="1">
      <c r="A237" s="21"/>
      <c r="B237" s="21"/>
      <c r="C237" s="21"/>
      <c r="D237" s="21"/>
      <c r="E237" s="37"/>
      <c r="F237" s="21"/>
      <c r="G237" s="21"/>
      <c r="H237" s="21"/>
      <c r="I237" s="21"/>
      <c r="J237" s="21"/>
      <c r="K237" s="21"/>
      <c r="L237" s="21"/>
      <c r="M237" s="21"/>
      <c r="N237" s="21"/>
      <c r="O237" s="21"/>
      <c r="P237" s="21"/>
      <c r="Q237" s="21"/>
      <c r="R237" s="21"/>
      <c r="S237" s="21"/>
      <c r="T237" s="21"/>
      <c r="U237" s="21"/>
      <c r="V237" s="21"/>
      <c r="W237" s="21"/>
      <c r="X237" s="37"/>
      <c r="Y237" s="21"/>
      <c r="Z237" s="21"/>
    </row>
    <row r="238" spans="1:26" ht="15.75" customHeight="1">
      <c r="A238" s="21"/>
      <c r="B238" s="21"/>
      <c r="C238" s="21"/>
      <c r="D238" s="21"/>
      <c r="E238" s="37"/>
      <c r="F238" s="21"/>
      <c r="G238" s="21"/>
      <c r="H238" s="21"/>
      <c r="I238" s="21"/>
      <c r="J238" s="21"/>
      <c r="K238" s="21"/>
      <c r="L238" s="21"/>
      <c r="M238" s="21"/>
      <c r="N238" s="21"/>
      <c r="O238" s="21"/>
      <c r="P238" s="21"/>
      <c r="Q238" s="21"/>
      <c r="R238" s="21"/>
      <c r="S238" s="21"/>
      <c r="T238" s="21"/>
      <c r="U238" s="21"/>
      <c r="V238" s="21"/>
      <c r="W238" s="21"/>
      <c r="X238" s="37"/>
      <c r="Y238" s="21"/>
      <c r="Z238" s="21"/>
    </row>
    <row r="239" spans="1:26" ht="15.75" customHeight="1">
      <c r="A239" s="21"/>
      <c r="B239" s="21"/>
      <c r="C239" s="21"/>
      <c r="D239" s="21"/>
      <c r="E239" s="37"/>
      <c r="F239" s="21"/>
      <c r="G239" s="21"/>
      <c r="H239" s="21"/>
      <c r="I239" s="21"/>
      <c r="J239" s="21"/>
      <c r="K239" s="21"/>
      <c r="L239" s="21"/>
      <c r="M239" s="21"/>
      <c r="N239" s="21"/>
      <c r="O239" s="21"/>
      <c r="P239" s="21"/>
      <c r="Q239" s="21"/>
      <c r="R239" s="21"/>
      <c r="S239" s="21"/>
      <c r="T239" s="21"/>
      <c r="U239" s="21"/>
      <c r="V239" s="21"/>
      <c r="W239" s="21"/>
      <c r="X239" s="37"/>
      <c r="Y239" s="21"/>
      <c r="Z239" s="21"/>
    </row>
    <row r="240" spans="1:26" ht="15.75" customHeight="1">
      <c r="A240" s="21"/>
      <c r="B240" s="21"/>
      <c r="C240" s="21"/>
      <c r="D240" s="21"/>
      <c r="E240" s="37"/>
      <c r="F240" s="21"/>
      <c r="G240" s="21"/>
      <c r="H240" s="21"/>
      <c r="I240" s="21"/>
      <c r="J240" s="21"/>
      <c r="K240" s="21"/>
      <c r="L240" s="21"/>
      <c r="M240" s="21"/>
      <c r="N240" s="21"/>
      <c r="O240" s="21"/>
      <c r="P240" s="21"/>
      <c r="Q240" s="21"/>
      <c r="R240" s="21"/>
      <c r="S240" s="21"/>
      <c r="T240" s="21"/>
      <c r="U240" s="21"/>
      <c r="V240" s="21"/>
      <c r="W240" s="21"/>
      <c r="X240" s="37"/>
      <c r="Y240" s="21"/>
      <c r="Z240" s="21"/>
    </row>
    <row r="241" spans="1:26" ht="15.75" customHeight="1">
      <c r="A241" s="21"/>
      <c r="B241" s="21"/>
      <c r="C241" s="21"/>
      <c r="D241" s="21"/>
      <c r="E241" s="37"/>
      <c r="F241" s="21"/>
      <c r="G241" s="21"/>
      <c r="H241" s="21"/>
      <c r="I241" s="21"/>
      <c r="J241" s="21"/>
      <c r="K241" s="21"/>
      <c r="L241" s="21"/>
      <c r="M241" s="21"/>
      <c r="N241" s="21"/>
      <c r="O241" s="21"/>
      <c r="P241" s="21"/>
      <c r="Q241" s="21"/>
      <c r="R241" s="21"/>
      <c r="S241" s="21"/>
      <c r="T241" s="21"/>
      <c r="U241" s="21"/>
      <c r="V241" s="21"/>
      <c r="W241" s="21"/>
      <c r="X241" s="37"/>
      <c r="Y241" s="21"/>
      <c r="Z241" s="21"/>
    </row>
    <row r="242" spans="1:26" ht="15.75" customHeight="1">
      <c r="A242" s="21"/>
      <c r="B242" s="21"/>
      <c r="C242" s="21"/>
      <c r="D242" s="21"/>
      <c r="E242" s="37"/>
      <c r="F242" s="21"/>
      <c r="G242" s="21"/>
      <c r="H242" s="21"/>
      <c r="I242" s="21"/>
      <c r="J242" s="21"/>
      <c r="K242" s="21"/>
      <c r="L242" s="21"/>
      <c r="M242" s="21"/>
      <c r="N242" s="21"/>
      <c r="O242" s="21"/>
      <c r="P242" s="21"/>
      <c r="Q242" s="21"/>
      <c r="R242" s="21"/>
      <c r="S242" s="21"/>
      <c r="T242" s="21"/>
      <c r="U242" s="21"/>
      <c r="V242" s="21"/>
      <c r="W242" s="21"/>
      <c r="X242" s="37"/>
      <c r="Y242" s="21"/>
      <c r="Z242" s="21"/>
    </row>
    <row r="243" spans="1:26" ht="15.75" customHeight="1">
      <c r="A243" s="21"/>
      <c r="B243" s="21"/>
      <c r="C243" s="21"/>
      <c r="D243" s="21"/>
      <c r="E243" s="37"/>
      <c r="F243" s="21"/>
      <c r="G243" s="21"/>
      <c r="H243" s="21"/>
      <c r="I243" s="21"/>
      <c r="J243" s="21"/>
      <c r="K243" s="21"/>
      <c r="L243" s="21"/>
      <c r="M243" s="21"/>
      <c r="N243" s="21"/>
      <c r="O243" s="21"/>
      <c r="P243" s="21"/>
      <c r="Q243" s="21"/>
      <c r="R243" s="21"/>
      <c r="S243" s="21"/>
      <c r="T243" s="21"/>
      <c r="U243" s="21"/>
      <c r="V243" s="21"/>
      <c r="W243" s="21"/>
      <c r="X243" s="37"/>
      <c r="Y243" s="21"/>
      <c r="Z243" s="21"/>
    </row>
    <row r="244" spans="1:26" ht="15.75" customHeight="1">
      <c r="A244" s="21"/>
      <c r="B244" s="21"/>
      <c r="C244" s="21"/>
      <c r="D244" s="21"/>
      <c r="E244" s="37"/>
      <c r="F244" s="21"/>
      <c r="G244" s="21"/>
      <c r="H244" s="21"/>
      <c r="I244" s="21"/>
      <c r="J244" s="21"/>
      <c r="K244" s="21"/>
      <c r="L244" s="21"/>
      <c r="M244" s="21"/>
      <c r="N244" s="21"/>
      <c r="O244" s="21"/>
      <c r="P244" s="21"/>
      <c r="Q244" s="21"/>
      <c r="R244" s="21"/>
      <c r="S244" s="21"/>
      <c r="T244" s="21"/>
      <c r="U244" s="21"/>
      <c r="V244" s="21"/>
      <c r="W244" s="21"/>
      <c r="X244" s="37"/>
      <c r="Y244" s="21"/>
      <c r="Z244" s="21"/>
    </row>
    <row r="245" spans="1:26" ht="15.75" customHeight="1">
      <c r="A245" s="21"/>
      <c r="B245" s="21"/>
      <c r="C245" s="21"/>
      <c r="D245" s="21"/>
      <c r="E245" s="37"/>
      <c r="F245" s="21"/>
      <c r="G245" s="21"/>
      <c r="H245" s="21"/>
      <c r="I245" s="21"/>
      <c r="J245" s="21"/>
      <c r="K245" s="21"/>
      <c r="L245" s="21"/>
      <c r="M245" s="21"/>
      <c r="N245" s="21"/>
      <c r="O245" s="21"/>
      <c r="P245" s="21"/>
      <c r="Q245" s="21"/>
      <c r="R245" s="21"/>
      <c r="S245" s="21"/>
      <c r="T245" s="21"/>
      <c r="U245" s="21"/>
      <c r="V245" s="21"/>
      <c r="W245" s="21"/>
      <c r="X245" s="37"/>
      <c r="Y245" s="21"/>
      <c r="Z245" s="21"/>
    </row>
    <row r="246" spans="1:26" ht="15.75" customHeight="1">
      <c r="A246" s="21"/>
      <c r="B246" s="21"/>
      <c r="C246" s="21"/>
      <c r="D246" s="21"/>
      <c r="E246" s="37"/>
      <c r="F246" s="21"/>
      <c r="G246" s="21"/>
      <c r="H246" s="21"/>
      <c r="I246" s="21"/>
      <c r="J246" s="21"/>
      <c r="K246" s="21"/>
      <c r="L246" s="21"/>
      <c r="M246" s="21"/>
      <c r="N246" s="21"/>
      <c r="O246" s="21"/>
      <c r="P246" s="21"/>
      <c r="Q246" s="21"/>
      <c r="R246" s="21"/>
      <c r="S246" s="21"/>
      <c r="T246" s="21"/>
      <c r="U246" s="21"/>
      <c r="V246" s="21"/>
      <c r="W246" s="21"/>
      <c r="X246" s="37"/>
      <c r="Y246" s="21"/>
      <c r="Z246" s="21"/>
    </row>
    <row r="247" spans="1:26" ht="15.75" customHeight="1">
      <c r="A247" s="21"/>
      <c r="B247" s="21"/>
      <c r="C247" s="21"/>
      <c r="D247" s="21"/>
      <c r="E247" s="37"/>
      <c r="F247" s="21"/>
      <c r="G247" s="21"/>
      <c r="H247" s="21"/>
      <c r="I247" s="21"/>
      <c r="J247" s="21"/>
      <c r="K247" s="21"/>
      <c r="L247" s="21"/>
      <c r="M247" s="21"/>
      <c r="N247" s="21"/>
      <c r="O247" s="21"/>
      <c r="P247" s="21"/>
      <c r="Q247" s="21"/>
      <c r="R247" s="21"/>
      <c r="S247" s="21"/>
      <c r="T247" s="21"/>
      <c r="U247" s="21"/>
      <c r="V247" s="21"/>
      <c r="W247" s="21"/>
      <c r="X247" s="37"/>
      <c r="Y247" s="21"/>
      <c r="Z247" s="21"/>
    </row>
    <row r="248" spans="1:26" ht="15.75" customHeight="1">
      <c r="A248" s="21"/>
      <c r="B248" s="21"/>
      <c r="C248" s="21"/>
      <c r="D248" s="21"/>
      <c r="E248" s="37"/>
      <c r="F248" s="21"/>
      <c r="G248" s="21"/>
      <c r="H248" s="21"/>
      <c r="I248" s="21"/>
      <c r="J248" s="21"/>
      <c r="K248" s="21"/>
      <c r="L248" s="21"/>
      <c r="M248" s="21"/>
      <c r="N248" s="21"/>
      <c r="O248" s="21"/>
      <c r="P248" s="21"/>
      <c r="Q248" s="21"/>
      <c r="R248" s="21"/>
      <c r="S248" s="21"/>
      <c r="T248" s="21"/>
      <c r="U248" s="21"/>
      <c r="V248" s="21"/>
      <c r="W248" s="21"/>
      <c r="X248" s="37"/>
      <c r="Y248" s="21"/>
      <c r="Z248" s="21"/>
    </row>
    <row r="249" spans="1:26" ht="15.75" customHeight="1">
      <c r="A249" s="21"/>
      <c r="B249" s="21"/>
      <c r="C249" s="21"/>
      <c r="D249" s="21"/>
      <c r="E249" s="37"/>
      <c r="F249" s="21"/>
      <c r="G249" s="21"/>
      <c r="H249" s="21"/>
      <c r="I249" s="21"/>
      <c r="J249" s="21"/>
      <c r="K249" s="21"/>
      <c r="L249" s="21"/>
      <c r="M249" s="21"/>
      <c r="N249" s="21"/>
      <c r="O249" s="21"/>
      <c r="P249" s="21"/>
      <c r="Q249" s="21"/>
      <c r="R249" s="21"/>
      <c r="S249" s="21"/>
      <c r="T249" s="21"/>
      <c r="U249" s="21"/>
      <c r="V249" s="21"/>
      <c r="W249" s="21"/>
      <c r="X249" s="37"/>
      <c r="Y249" s="21"/>
      <c r="Z249" s="21"/>
    </row>
    <row r="250" spans="1:26" ht="15.75" customHeight="1">
      <c r="A250" s="21"/>
      <c r="B250" s="21"/>
      <c r="C250" s="21"/>
      <c r="D250" s="21"/>
      <c r="E250" s="37"/>
      <c r="F250" s="21"/>
      <c r="G250" s="21"/>
      <c r="H250" s="21"/>
      <c r="I250" s="21"/>
      <c r="J250" s="21"/>
      <c r="K250" s="21"/>
      <c r="L250" s="21"/>
      <c r="M250" s="21"/>
      <c r="N250" s="21"/>
      <c r="O250" s="21"/>
      <c r="P250" s="21"/>
      <c r="Q250" s="21"/>
      <c r="R250" s="21"/>
      <c r="S250" s="21"/>
      <c r="T250" s="21"/>
      <c r="U250" s="21"/>
      <c r="V250" s="21"/>
      <c r="W250" s="21"/>
      <c r="X250" s="37"/>
      <c r="Y250" s="21"/>
      <c r="Z250" s="21"/>
    </row>
    <row r="251" spans="1:26" ht="15.75" customHeight="1">
      <c r="A251" s="21"/>
      <c r="B251" s="21"/>
      <c r="C251" s="21"/>
      <c r="D251" s="21"/>
      <c r="E251" s="37"/>
      <c r="F251" s="21"/>
      <c r="G251" s="21"/>
      <c r="H251" s="21"/>
      <c r="I251" s="21"/>
      <c r="J251" s="21"/>
      <c r="K251" s="21"/>
      <c r="L251" s="21"/>
      <c r="M251" s="21"/>
      <c r="N251" s="21"/>
      <c r="O251" s="21"/>
      <c r="P251" s="21"/>
      <c r="Q251" s="21"/>
      <c r="R251" s="21"/>
      <c r="S251" s="21"/>
      <c r="T251" s="21"/>
      <c r="U251" s="21"/>
      <c r="V251" s="21"/>
      <c r="W251" s="21"/>
      <c r="X251" s="37"/>
      <c r="Y251" s="21"/>
      <c r="Z251" s="21"/>
    </row>
    <row r="252" spans="1:26" ht="15.75" customHeight="1">
      <c r="A252" s="21"/>
      <c r="B252" s="21"/>
      <c r="C252" s="21"/>
      <c r="D252" s="21"/>
      <c r="E252" s="37"/>
      <c r="F252" s="21"/>
      <c r="G252" s="21"/>
      <c r="H252" s="21"/>
      <c r="I252" s="21"/>
      <c r="J252" s="21"/>
      <c r="K252" s="21"/>
      <c r="L252" s="21"/>
      <c r="M252" s="21"/>
      <c r="N252" s="21"/>
      <c r="O252" s="21"/>
      <c r="P252" s="21"/>
      <c r="Q252" s="21"/>
      <c r="R252" s="21"/>
      <c r="S252" s="21"/>
      <c r="T252" s="21"/>
      <c r="U252" s="21"/>
      <c r="V252" s="21"/>
      <c r="W252" s="21"/>
      <c r="X252" s="37"/>
      <c r="Y252" s="21"/>
      <c r="Z252" s="21"/>
    </row>
    <row r="253" spans="1:26" ht="15.75" customHeight="1">
      <c r="A253" s="21"/>
      <c r="B253" s="21"/>
      <c r="C253" s="21"/>
      <c r="D253" s="21"/>
      <c r="E253" s="37"/>
      <c r="F253" s="21"/>
      <c r="G253" s="21"/>
      <c r="H253" s="21"/>
      <c r="I253" s="21"/>
      <c r="J253" s="21"/>
      <c r="K253" s="21"/>
      <c r="L253" s="21"/>
      <c r="M253" s="21"/>
      <c r="N253" s="21"/>
      <c r="O253" s="21"/>
      <c r="P253" s="21"/>
      <c r="Q253" s="21"/>
      <c r="R253" s="21"/>
      <c r="S253" s="21"/>
      <c r="T253" s="21"/>
      <c r="U253" s="21"/>
      <c r="V253" s="21"/>
      <c r="W253" s="21"/>
      <c r="X253" s="37"/>
      <c r="Y253" s="21"/>
      <c r="Z253" s="21"/>
    </row>
    <row r="254" spans="1:26" ht="15.75" customHeight="1">
      <c r="A254" s="21"/>
      <c r="B254" s="21"/>
      <c r="C254" s="21"/>
      <c r="D254" s="21"/>
      <c r="E254" s="37"/>
      <c r="F254" s="21"/>
      <c r="G254" s="21"/>
      <c r="H254" s="21"/>
      <c r="I254" s="21"/>
      <c r="J254" s="21"/>
      <c r="K254" s="21"/>
      <c r="L254" s="21"/>
      <c r="M254" s="21"/>
      <c r="N254" s="21"/>
      <c r="O254" s="21"/>
      <c r="P254" s="21"/>
      <c r="Q254" s="21"/>
      <c r="R254" s="21"/>
      <c r="S254" s="21"/>
      <c r="T254" s="21"/>
      <c r="U254" s="21"/>
      <c r="V254" s="21"/>
      <c r="W254" s="21"/>
      <c r="X254" s="37"/>
      <c r="Y254" s="21"/>
      <c r="Z254" s="21"/>
    </row>
    <row r="255" spans="1:26" ht="15.75" customHeight="1">
      <c r="A255" s="21"/>
      <c r="B255" s="21"/>
      <c r="C255" s="21"/>
      <c r="D255" s="21"/>
      <c r="E255" s="37"/>
      <c r="F255" s="21"/>
      <c r="G255" s="21"/>
      <c r="H255" s="21"/>
      <c r="I255" s="21"/>
      <c r="J255" s="21"/>
      <c r="K255" s="21"/>
      <c r="L255" s="21"/>
      <c r="M255" s="21"/>
      <c r="N255" s="21"/>
      <c r="O255" s="21"/>
      <c r="P255" s="21"/>
      <c r="Q255" s="21"/>
      <c r="R255" s="21"/>
      <c r="S255" s="21"/>
      <c r="T255" s="21"/>
      <c r="U255" s="21"/>
      <c r="V255" s="21"/>
      <c r="W255" s="21"/>
      <c r="X255" s="37"/>
      <c r="Y255" s="21"/>
      <c r="Z255" s="21"/>
    </row>
    <row r="256" spans="1:26" ht="15.75" customHeight="1">
      <c r="A256" s="21"/>
      <c r="B256" s="21"/>
      <c r="C256" s="21"/>
      <c r="D256" s="21"/>
      <c r="E256" s="37"/>
      <c r="F256" s="21"/>
      <c r="G256" s="21"/>
      <c r="H256" s="21"/>
      <c r="I256" s="21"/>
      <c r="J256" s="21"/>
      <c r="K256" s="21"/>
      <c r="L256" s="21"/>
      <c r="M256" s="21"/>
      <c r="N256" s="21"/>
      <c r="O256" s="21"/>
      <c r="P256" s="21"/>
      <c r="Q256" s="21"/>
      <c r="R256" s="21"/>
      <c r="S256" s="21"/>
      <c r="T256" s="21"/>
      <c r="U256" s="21"/>
      <c r="V256" s="21"/>
      <c r="W256" s="21"/>
      <c r="X256" s="37"/>
      <c r="Y256" s="21"/>
      <c r="Z256" s="21"/>
    </row>
    <row r="257" spans="1:26" ht="15.75" customHeight="1">
      <c r="A257" s="21"/>
      <c r="B257" s="21"/>
      <c r="C257" s="21"/>
      <c r="D257" s="21"/>
      <c r="E257" s="37"/>
      <c r="F257" s="21"/>
      <c r="G257" s="21"/>
      <c r="H257" s="21"/>
      <c r="I257" s="21"/>
      <c r="J257" s="21"/>
      <c r="K257" s="21"/>
      <c r="L257" s="21"/>
      <c r="M257" s="21"/>
      <c r="N257" s="21"/>
      <c r="O257" s="21"/>
      <c r="P257" s="21"/>
      <c r="Q257" s="21"/>
      <c r="R257" s="21"/>
      <c r="S257" s="21"/>
      <c r="T257" s="21"/>
      <c r="U257" s="21"/>
      <c r="V257" s="21"/>
      <c r="W257" s="21"/>
      <c r="X257" s="37"/>
      <c r="Y257" s="21"/>
      <c r="Z257" s="21"/>
    </row>
    <row r="258" spans="1:26" ht="15.75" customHeight="1">
      <c r="A258" s="21"/>
      <c r="B258" s="21"/>
      <c r="C258" s="21"/>
      <c r="D258" s="21"/>
      <c r="E258" s="37"/>
      <c r="F258" s="21"/>
      <c r="G258" s="21"/>
      <c r="H258" s="21"/>
      <c r="I258" s="21"/>
      <c r="J258" s="21"/>
      <c r="K258" s="21"/>
      <c r="L258" s="21"/>
      <c r="M258" s="21"/>
      <c r="N258" s="21"/>
      <c r="O258" s="21"/>
      <c r="P258" s="21"/>
      <c r="Q258" s="21"/>
      <c r="R258" s="21"/>
      <c r="S258" s="21"/>
      <c r="T258" s="21"/>
      <c r="U258" s="21"/>
      <c r="V258" s="21"/>
      <c r="W258" s="21"/>
      <c r="X258" s="37"/>
      <c r="Y258" s="21"/>
      <c r="Z258" s="21"/>
    </row>
    <row r="259" spans="1:26" ht="15.75" customHeight="1">
      <c r="A259" s="21"/>
      <c r="B259" s="21"/>
      <c r="C259" s="21"/>
      <c r="D259" s="21"/>
      <c r="E259" s="37"/>
      <c r="F259" s="21"/>
      <c r="G259" s="21"/>
      <c r="H259" s="21"/>
      <c r="I259" s="21"/>
      <c r="J259" s="21"/>
      <c r="K259" s="21"/>
      <c r="L259" s="21"/>
      <c r="M259" s="21"/>
      <c r="N259" s="21"/>
      <c r="O259" s="21"/>
      <c r="P259" s="21"/>
      <c r="Q259" s="21"/>
      <c r="R259" s="21"/>
      <c r="S259" s="21"/>
      <c r="T259" s="21"/>
      <c r="U259" s="21"/>
      <c r="V259" s="21"/>
      <c r="W259" s="21"/>
      <c r="X259" s="37"/>
      <c r="Y259" s="21"/>
      <c r="Z259" s="21"/>
    </row>
    <row r="260" spans="1:26" ht="15.75" customHeight="1">
      <c r="A260" s="21"/>
      <c r="B260" s="21"/>
      <c r="C260" s="21"/>
      <c r="D260" s="21"/>
      <c r="E260" s="37"/>
      <c r="F260" s="21"/>
      <c r="G260" s="21"/>
      <c r="H260" s="21"/>
      <c r="I260" s="21"/>
      <c r="J260" s="21"/>
      <c r="K260" s="21"/>
      <c r="L260" s="21"/>
      <c r="M260" s="21"/>
      <c r="N260" s="21"/>
      <c r="O260" s="21"/>
      <c r="P260" s="21"/>
      <c r="Q260" s="21"/>
      <c r="R260" s="21"/>
      <c r="S260" s="21"/>
      <c r="T260" s="21"/>
      <c r="U260" s="21"/>
      <c r="V260" s="21"/>
      <c r="W260" s="21"/>
      <c r="X260" s="37"/>
      <c r="Y260" s="21"/>
      <c r="Z260" s="21"/>
    </row>
    <row r="261" spans="1:26" ht="15.75" customHeight="1">
      <c r="A261" s="21"/>
      <c r="B261" s="21"/>
      <c r="C261" s="21"/>
      <c r="D261" s="21"/>
      <c r="E261" s="37"/>
      <c r="F261" s="21"/>
      <c r="G261" s="21"/>
      <c r="H261" s="21"/>
      <c r="I261" s="21"/>
      <c r="J261" s="21"/>
      <c r="K261" s="21"/>
      <c r="L261" s="21"/>
      <c r="M261" s="21"/>
      <c r="N261" s="21"/>
      <c r="O261" s="21"/>
      <c r="P261" s="21"/>
      <c r="Q261" s="21"/>
      <c r="R261" s="21"/>
      <c r="S261" s="21"/>
      <c r="T261" s="21"/>
      <c r="U261" s="21"/>
      <c r="V261" s="21"/>
      <c r="W261" s="21"/>
      <c r="X261" s="37"/>
      <c r="Y261" s="21"/>
      <c r="Z261" s="21"/>
    </row>
    <row r="262" spans="1:26" ht="15.75" customHeight="1">
      <c r="A262" s="21"/>
      <c r="B262" s="21"/>
      <c r="C262" s="21"/>
      <c r="D262" s="21"/>
      <c r="E262" s="37"/>
      <c r="F262" s="21"/>
      <c r="G262" s="21"/>
      <c r="H262" s="21"/>
      <c r="I262" s="21"/>
      <c r="J262" s="21"/>
      <c r="K262" s="21"/>
      <c r="L262" s="21"/>
      <c r="M262" s="21"/>
      <c r="N262" s="21"/>
      <c r="O262" s="21"/>
      <c r="P262" s="21"/>
      <c r="Q262" s="21"/>
      <c r="R262" s="21"/>
      <c r="S262" s="21"/>
      <c r="T262" s="21"/>
      <c r="U262" s="21"/>
      <c r="V262" s="21"/>
      <c r="W262" s="21"/>
      <c r="X262" s="37"/>
      <c r="Y262" s="21"/>
      <c r="Z262" s="21"/>
    </row>
    <row r="263" spans="1:26" ht="15.75" customHeight="1">
      <c r="A263" s="21"/>
      <c r="B263" s="21"/>
      <c r="C263" s="21"/>
      <c r="D263" s="21"/>
      <c r="E263" s="37"/>
      <c r="F263" s="21"/>
      <c r="G263" s="21"/>
      <c r="H263" s="21"/>
      <c r="I263" s="21"/>
      <c r="J263" s="21"/>
      <c r="K263" s="21"/>
      <c r="L263" s="21"/>
      <c r="M263" s="21"/>
      <c r="N263" s="21"/>
      <c r="O263" s="21"/>
      <c r="P263" s="21"/>
      <c r="Q263" s="21"/>
      <c r="R263" s="21"/>
      <c r="S263" s="21"/>
      <c r="T263" s="21"/>
      <c r="U263" s="21"/>
      <c r="V263" s="21"/>
      <c r="W263" s="21"/>
      <c r="X263" s="37"/>
      <c r="Y263" s="21"/>
      <c r="Z263" s="21"/>
    </row>
    <row r="264" spans="1:26" ht="15.75" customHeight="1">
      <c r="A264" s="21"/>
      <c r="B264" s="21"/>
      <c r="C264" s="21"/>
      <c r="D264" s="21"/>
      <c r="E264" s="37"/>
      <c r="F264" s="21"/>
      <c r="G264" s="21"/>
      <c r="H264" s="21"/>
      <c r="I264" s="21"/>
      <c r="J264" s="21"/>
      <c r="K264" s="21"/>
      <c r="L264" s="21"/>
      <c r="M264" s="21"/>
      <c r="N264" s="21"/>
      <c r="O264" s="21"/>
      <c r="P264" s="21"/>
      <c r="Q264" s="21"/>
      <c r="R264" s="21"/>
      <c r="S264" s="21"/>
      <c r="T264" s="21"/>
      <c r="U264" s="21"/>
      <c r="V264" s="21"/>
      <c r="W264" s="21"/>
      <c r="X264" s="37"/>
      <c r="Y264" s="21"/>
      <c r="Z264" s="21"/>
    </row>
    <row r="265" spans="1:26" ht="15.75" customHeight="1">
      <c r="A265" s="21"/>
      <c r="B265" s="21"/>
      <c r="C265" s="21"/>
      <c r="D265" s="21"/>
      <c r="E265" s="37"/>
      <c r="F265" s="21"/>
      <c r="G265" s="21"/>
      <c r="H265" s="21"/>
      <c r="I265" s="21"/>
      <c r="J265" s="21"/>
      <c r="K265" s="21"/>
      <c r="L265" s="21"/>
      <c r="M265" s="21"/>
      <c r="N265" s="21"/>
      <c r="O265" s="21"/>
      <c r="P265" s="21"/>
      <c r="Q265" s="21"/>
      <c r="R265" s="21"/>
      <c r="S265" s="21"/>
      <c r="T265" s="21"/>
      <c r="U265" s="21"/>
      <c r="V265" s="21"/>
      <c r="W265" s="21"/>
      <c r="X265" s="37"/>
      <c r="Y265" s="21"/>
      <c r="Z265" s="21"/>
    </row>
    <row r="266" spans="1:26" ht="15.75" customHeight="1">
      <c r="A266" s="21"/>
      <c r="B266" s="21"/>
      <c r="C266" s="21"/>
      <c r="D266" s="21"/>
      <c r="E266" s="37"/>
      <c r="F266" s="21"/>
      <c r="G266" s="21"/>
      <c r="H266" s="21"/>
      <c r="I266" s="21"/>
      <c r="J266" s="21"/>
      <c r="K266" s="21"/>
      <c r="L266" s="21"/>
      <c r="M266" s="21"/>
      <c r="N266" s="21"/>
      <c r="O266" s="21"/>
      <c r="P266" s="21"/>
      <c r="Q266" s="21"/>
      <c r="R266" s="21"/>
      <c r="S266" s="21"/>
      <c r="T266" s="21"/>
      <c r="U266" s="21"/>
      <c r="V266" s="21"/>
      <c r="W266" s="21"/>
      <c r="X266" s="37"/>
      <c r="Y266" s="21"/>
      <c r="Z266" s="21"/>
    </row>
    <row r="267" spans="1:26" ht="15.75" customHeight="1">
      <c r="A267" s="21"/>
      <c r="B267" s="21"/>
      <c r="C267" s="21"/>
      <c r="D267" s="21"/>
      <c r="E267" s="37"/>
      <c r="F267" s="21"/>
      <c r="G267" s="21"/>
      <c r="H267" s="21"/>
      <c r="I267" s="21"/>
      <c r="J267" s="21"/>
      <c r="K267" s="21"/>
      <c r="L267" s="21"/>
      <c r="M267" s="21"/>
      <c r="N267" s="21"/>
      <c r="O267" s="21"/>
      <c r="P267" s="21"/>
      <c r="Q267" s="21"/>
      <c r="R267" s="21"/>
      <c r="S267" s="21"/>
      <c r="T267" s="21"/>
      <c r="U267" s="21"/>
      <c r="V267" s="21"/>
      <c r="W267" s="21"/>
      <c r="X267" s="37"/>
      <c r="Y267" s="21"/>
      <c r="Z267" s="21"/>
    </row>
    <row r="268" spans="1:26" ht="15.75" customHeight="1">
      <c r="A268" s="21"/>
      <c r="B268" s="21"/>
      <c r="C268" s="21"/>
      <c r="D268" s="21"/>
      <c r="E268" s="37"/>
      <c r="F268" s="21"/>
      <c r="G268" s="21"/>
      <c r="H268" s="21"/>
      <c r="I268" s="21"/>
      <c r="J268" s="21"/>
      <c r="K268" s="21"/>
      <c r="L268" s="21"/>
      <c r="M268" s="21"/>
      <c r="N268" s="21"/>
      <c r="O268" s="21"/>
      <c r="P268" s="21"/>
      <c r="Q268" s="21"/>
      <c r="R268" s="21"/>
      <c r="S268" s="21"/>
      <c r="T268" s="21"/>
      <c r="U268" s="21"/>
      <c r="V268" s="21"/>
      <c r="W268" s="21"/>
      <c r="X268" s="37"/>
      <c r="Y268" s="21"/>
      <c r="Z268" s="21"/>
    </row>
    <row r="269" spans="1:26" ht="15.75" customHeight="1">
      <c r="A269" s="21"/>
      <c r="B269" s="21"/>
      <c r="C269" s="21"/>
      <c r="D269" s="21"/>
      <c r="E269" s="37"/>
      <c r="F269" s="21"/>
      <c r="G269" s="21"/>
      <c r="H269" s="21"/>
      <c r="I269" s="21"/>
      <c r="J269" s="21"/>
      <c r="K269" s="21"/>
      <c r="L269" s="21"/>
      <c r="M269" s="21"/>
      <c r="N269" s="21"/>
      <c r="O269" s="21"/>
      <c r="P269" s="21"/>
      <c r="Q269" s="21"/>
      <c r="R269" s="21"/>
      <c r="S269" s="21"/>
      <c r="T269" s="21"/>
      <c r="U269" s="21"/>
      <c r="V269" s="21"/>
      <c r="W269" s="21"/>
      <c r="X269" s="37"/>
      <c r="Y269" s="21"/>
      <c r="Z269" s="21"/>
    </row>
    <row r="270" spans="1:26" ht="15.75" customHeight="1">
      <c r="A270" s="21"/>
      <c r="B270" s="21"/>
      <c r="C270" s="21"/>
      <c r="D270" s="21"/>
      <c r="E270" s="37"/>
      <c r="F270" s="21"/>
      <c r="G270" s="21"/>
      <c r="H270" s="21"/>
      <c r="I270" s="21"/>
      <c r="J270" s="21"/>
      <c r="K270" s="21"/>
      <c r="L270" s="21"/>
      <c r="M270" s="21"/>
      <c r="N270" s="21"/>
      <c r="O270" s="21"/>
      <c r="P270" s="21"/>
      <c r="Q270" s="21"/>
      <c r="R270" s="21"/>
      <c r="S270" s="21"/>
      <c r="T270" s="21"/>
      <c r="U270" s="21"/>
      <c r="V270" s="21"/>
      <c r="W270" s="21"/>
      <c r="X270" s="37"/>
      <c r="Y270" s="21"/>
      <c r="Z270" s="21"/>
    </row>
    <row r="271" spans="1:26" ht="15.75" customHeight="1">
      <c r="A271" s="21"/>
      <c r="B271" s="21"/>
      <c r="C271" s="21"/>
      <c r="D271" s="21"/>
      <c r="E271" s="37"/>
      <c r="F271" s="21"/>
      <c r="G271" s="21"/>
      <c r="H271" s="21"/>
      <c r="I271" s="21"/>
      <c r="J271" s="21"/>
      <c r="K271" s="21"/>
      <c r="L271" s="21"/>
      <c r="M271" s="21"/>
      <c r="N271" s="21"/>
      <c r="O271" s="21"/>
      <c r="P271" s="21"/>
      <c r="Q271" s="21"/>
      <c r="R271" s="21"/>
      <c r="S271" s="21"/>
      <c r="T271" s="21"/>
      <c r="U271" s="21"/>
      <c r="V271" s="21"/>
      <c r="W271" s="21"/>
      <c r="X271" s="37"/>
      <c r="Y271" s="21"/>
      <c r="Z271" s="21"/>
    </row>
    <row r="272" spans="1:26" ht="15.75" customHeight="1">
      <c r="A272" s="21"/>
      <c r="B272" s="21"/>
      <c r="C272" s="21"/>
      <c r="D272" s="21"/>
      <c r="E272" s="37"/>
      <c r="F272" s="21"/>
      <c r="G272" s="21"/>
      <c r="H272" s="21"/>
      <c r="I272" s="21"/>
      <c r="J272" s="21"/>
      <c r="K272" s="21"/>
      <c r="L272" s="21"/>
      <c r="M272" s="21"/>
      <c r="N272" s="21"/>
      <c r="O272" s="21"/>
      <c r="P272" s="21"/>
      <c r="Q272" s="21"/>
      <c r="R272" s="21"/>
      <c r="S272" s="21"/>
      <c r="T272" s="21"/>
      <c r="U272" s="21"/>
      <c r="V272" s="21"/>
      <c r="W272" s="21"/>
      <c r="X272" s="37"/>
      <c r="Y272" s="21"/>
      <c r="Z272" s="21"/>
    </row>
    <row r="273" spans="1:26" ht="15.75" customHeight="1">
      <c r="A273" s="21"/>
      <c r="B273" s="21"/>
      <c r="C273" s="21"/>
      <c r="D273" s="21"/>
      <c r="E273" s="37"/>
      <c r="F273" s="21"/>
      <c r="G273" s="21"/>
      <c r="H273" s="21"/>
      <c r="I273" s="21"/>
      <c r="J273" s="21"/>
      <c r="K273" s="21"/>
      <c r="L273" s="21"/>
      <c r="M273" s="21"/>
      <c r="N273" s="21"/>
      <c r="O273" s="21"/>
      <c r="P273" s="21"/>
      <c r="Q273" s="21"/>
      <c r="R273" s="21"/>
      <c r="S273" s="21"/>
      <c r="T273" s="21"/>
      <c r="U273" s="21"/>
      <c r="V273" s="21"/>
      <c r="W273" s="21"/>
      <c r="X273" s="37"/>
      <c r="Y273" s="21"/>
      <c r="Z273" s="21"/>
    </row>
    <row r="274" spans="1:26" ht="15.75" customHeight="1">
      <c r="A274" s="21"/>
      <c r="B274" s="21"/>
      <c r="C274" s="21"/>
      <c r="D274" s="21"/>
      <c r="E274" s="37"/>
      <c r="F274" s="21"/>
      <c r="G274" s="21"/>
      <c r="H274" s="21"/>
      <c r="I274" s="21"/>
      <c r="J274" s="21"/>
      <c r="K274" s="21"/>
      <c r="L274" s="21"/>
      <c r="M274" s="21"/>
      <c r="N274" s="21"/>
      <c r="O274" s="21"/>
      <c r="P274" s="21"/>
      <c r="Q274" s="21"/>
      <c r="R274" s="21"/>
      <c r="S274" s="21"/>
      <c r="T274" s="21"/>
      <c r="U274" s="21"/>
      <c r="V274" s="21"/>
      <c r="W274" s="21"/>
      <c r="X274" s="37"/>
      <c r="Y274" s="21"/>
      <c r="Z274" s="21"/>
    </row>
    <row r="275" spans="1:26" ht="15.75" customHeight="1">
      <c r="A275" s="21"/>
      <c r="B275" s="21"/>
      <c r="C275" s="21"/>
      <c r="D275" s="21"/>
      <c r="E275" s="37"/>
      <c r="F275" s="21"/>
      <c r="G275" s="21"/>
      <c r="H275" s="21"/>
      <c r="I275" s="21"/>
      <c r="J275" s="21"/>
      <c r="K275" s="21"/>
      <c r="L275" s="21"/>
      <c r="M275" s="21"/>
      <c r="N275" s="21"/>
      <c r="O275" s="21"/>
      <c r="P275" s="21"/>
      <c r="Q275" s="21"/>
      <c r="R275" s="21"/>
      <c r="S275" s="21"/>
      <c r="T275" s="21"/>
      <c r="U275" s="21"/>
      <c r="V275" s="21"/>
      <c r="W275" s="21"/>
      <c r="X275" s="37"/>
      <c r="Y275" s="21"/>
      <c r="Z275" s="21"/>
    </row>
    <row r="276" spans="1:26" ht="15.75" customHeight="1">
      <c r="A276" s="21"/>
      <c r="B276" s="21"/>
      <c r="C276" s="21"/>
      <c r="D276" s="21"/>
      <c r="E276" s="37"/>
      <c r="F276" s="21"/>
      <c r="G276" s="21"/>
      <c r="H276" s="21"/>
      <c r="I276" s="21"/>
      <c r="J276" s="21"/>
      <c r="K276" s="21"/>
      <c r="L276" s="21"/>
      <c r="M276" s="21"/>
      <c r="N276" s="21"/>
      <c r="O276" s="21"/>
      <c r="P276" s="21"/>
      <c r="Q276" s="21"/>
      <c r="R276" s="21"/>
      <c r="S276" s="21"/>
      <c r="T276" s="21"/>
      <c r="U276" s="21"/>
      <c r="V276" s="21"/>
      <c r="W276" s="21"/>
      <c r="X276" s="37"/>
      <c r="Y276" s="21"/>
      <c r="Z276" s="21"/>
    </row>
    <row r="277" spans="1:26" ht="15.75" customHeight="1">
      <c r="A277" s="21"/>
      <c r="B277" s="21"/>
      <c r="C277" s="21"/>
      <c r="D277" s="21"/>
      <c r="E277" s="37"/>
      <c r="F277" s="21"/>
      <c r="G277" s="21"/>
      <c r="H277" s="21"/>
      <c r="I277" s="21"/>
      <c r="J277" s="21"/>
      <c r="K277" s="21"/>
      <c r="L277" s="21"/>
      <c r="M277" s="21"/>
      <c r="N277" s="21"/>
      <c r="O277" s="21"/>
      <c r="P277" s="21"/>
      <c r="Q277" s="21"/>
      <c r="R277" s="21"/>
      <c r="S277" s="21"/>
      <c r="T277" s="21"/>
      <c r="U277" s="21"/>
      <c r="V277" s="21"/>
      <c r="W277" s="21"/>
      <c r="X277" s="37"/>
      <c r="Y277" s="21"/>
      <c r="Z277" s="21"/>
    </row>
    <row r="278" spans="1:26" ht="15.75" customHeight="1">
      <c r="A278" s="21"/>
      <c r="B278" s="21"/>
      <c r="C278" s="21"/>
      <c r="D278" s="21"/>
      <c r="E278" s="37"/>
      <c r="F278" s="21"/>
      <c r="G278" s="21"/>
      <c r="H278" s="21"/>
      <c r="I278" s="21"/>
      <c r="J278" s="21"/>
      <c r="K278" s="21"/>
      <c r="L278" s="21"/>
      <c r="M278" s="21"/>
      <c r="N278" s="21"/>
      <c r="O278" s="21"/>
      <c r="P278" s="21"/>
      <c r="Q278" s="21"/>
      <c r="R278" s="21"/>
      <c r="S278" s="21"/>
      <c r="T278" s="21"/>
      <c r="U278" s="21"/>
      <c r="V278" s="21"/>
      <c r="W278" s="21"/>
      <c r="X278" s="37"/>
      <c r="Y278" s="21"/>
      <c r="Z278" s="21"/>
    </row>
    <row r="279" spans="1:26" ht="15.75" customHeight="1">
      <c r="A279" s="21"/>
      <c r="B279" s="21"/>
      <c r="C279" s="21"/>
      <c r="D279" s="21"/>
      <c r="E279" s="37"/>
      <c r="F279" s="21"/>
      <c r="G279" s="21"/>
      <c r="H279" s="21"/>
      <c r="I279" s="21"/>
      <c r="J279" s="21"/>
      <c r="K279" s="21"/>
      <c r="L279" s="21"/>
      <c r="M279" s="21"/>
      <c r="N279" s="21"/>
      <c r="O279" s="21"/>
      <c r="P279" s="21"/>
      <c r="Q279" s="21"/>
      <c r="R279" s="21"/>
      <c r="S279" s="21"/>
      <c r="T279" s="21"/>
      <c r="U279" s="21"/>
      <c r="V279" s="21"/>
      <c r="W279" s="21"/>
      <c r="X279" s="37"/>
      <c r="Y279" s="21"/>
      <c r="Z279" s="21"/>
    </row>
    <row r="280" spans="1:26" ht="15.75" customHeight="1">
      <c r="A280" s="21"/>
      <c r="B280" s="21"/>
      <c r="C280" s="21"/>
      <c r="D280" s="21"/>
      <c r="E280" s="37"/>
      <c r="F280" s="21"/>
      <c r="G280" s="21"/>
      <c r="H280" s="21"/>
      <c r="I280" s="21"/>
      <c r="J280" s="21"/>
      <c r="K280" s="21"/>
      <c r="L280" s="21"/>
      <c r="M280" s="21"/>
      <c r="N280" s="21"/>
      <c r="O280" s="21"/>
      <c r="P280" s="21"/>
      <c r="Q280" s="21"/>
      <c r="R280" s="21"/>
      <c r="S280" s="21"/>
      <c r="T280" s="21"/>
      <c r="U280" s="21"/>
      <c r="V280" s="21"/>
      <c r="W280" s="21"/>
      <c r="X280" s="37"/>
      <c r="Y280" s="21"/>
      <c r="Z280" s="21"/>
    </row>
    <row r="281" spans="1:26" ht="15.75" customHeight="1">
      <c r="A281" s="21"/>
      <c r="B281" s="21"/>
      <c r="C281" s="21"/>
      <c r="D281" s="21"/>
      <c r="E281" s="37"/>
      <c r="F281" s="21"/>
      <c r="G281" s="21"/>
      <c r="H281" s="21"/>
      <c r="I281" s="21"/>
      <c r="J281" s="21"/>
      <c r="K281" s="21"/>
      <c r="L281" s="21"/>
      <c r="M281" s="21"/>
      <c r="N281" s="21"/>
      <c r="O281" s="21"/>
      <c r="P281" s="21"/>
      <c r="Q281" s="21"/>
      <c r="R281" s="21"/>
      <c r="S281" s="21"/>
      <c r="T281" s="21"/>
      <c r="U281" s="21"/>
      <c r="V281" s="21"/>
      <c r="W281" s="21"/>
      <c r="X281" s="37"/>
      <c r="Y281" s="21"/>
      <c r="Z281" s="21"/>
    </row>
    <row r="282" spans="1:26" ht="15.75" customHeight="1">
      <c r="A282" s="21"/>
      <c r="B282" s="21"/>
      <c r="C282" s="21"/>
      <c r="D282" s="21"/>
      <c r="E282" s="37"/>
      <c r="F282" s="21"/>
      <c r="G282" s="21"/>
      <c r="H282" s="21"/>
      <c r="I282" s="21"/>
      <c r="J282" s="21"/>
      <c r="K282" s="21"/>
      <c r="L282" s="21"/>
      <c r="M282" s="21"/>
      <c r="N282" s="21"/>
      <c r="O282" s="21"/>
      <c r="P282" s="21"/>
      <c r="Q282" s="21"/>
      <c r="R282" s="21"/>
      <c r="S282" s="21"/>
      <c r="T282" s="21"/>
      <c r="U282" s="21"/>
      <c r="V282" s="21"/>
      <c r="W282" s="21"/>
      <c r="X282" s="37"/>
      <c r="Y282" s="21"/>
      <c r="Z282" s="21"/>
    </row>
    <row r="283" spans="1:26" ht="15.75" customHeight="1">
      <c r="A283" s="21"/>
      <c r="B283" s="21"/>
      <c r="C283" s="21"/>
      <c r="D283" s="21"/>
      <c r="E283" s="37"/>
      <c r="F283" s="21"/>
      <c r="G283" s="21"/>
      <c r="H283" s="21"/>
      <c r="I283" s="21"/>
      <c r="J283" s="21"/>
      <c r="K283" s="21"/>
      <c r="L283" s="21"/>
      <c r="M283" s="21"/>
      <c r="N283" s="21"/>
      <c r="O283" s="21"/>
      <c r="P283" s="21"/>
      <c r="Q283" s="21"/>
      <c r="R283" s="21"/>
      <c r="S283" s="21"/>
      <c r="T283" s="21"/>
      <c r="U283" s="21"/>
      <c r="V283" s="21"/>
      <c r="W283" s="21"/>
      <c r="X283" s="37"/>
      <c r="Y283" s="21"/>
      <c r="Z283" s="21"/>
    </row>
    <row r="284" spans="1:26" ht="15.75" customHeight="1">
      <c r="A284" s="21"/>
      <c r="B284" s="21"/>
      <c r="C284" s="21"/>
      <c r="D284" s="21"/>
      <c r="E284" s="37"/>
      <c r="F284" s="21"/>
      <c r="G284" s="21"/>
      <c r="H284" s="21"/>
      <c r="I284" s="21"/>
      <c r="J284" s="21"/>
      <c r="K284" s="21"/>
      <c r="L284" s="21"/>
      <c r="M284" s="21"/>
      <c r="N284" s="21"/>
      <c r="O284" s="21"/>
      <c r="P284" s="21"/>
      <c r="Q284" s="21"/>
      <c r="R284" s="21"/>
      <c r="S284" s="21"/>
      <c r="T284" s="21"/>
      <c r="U284" s="21"/>
      <c r="V284" s="21"/>
      <c r="W284" s="21"/>
      <c r="X284" s="37"/>
      <c r="Y284" s="21"/>
      <c r="Z284" s="21"/>
    </row>
    <row r="285" spans="1:26" ht="15.75" customHeight="1">
      <c r="A285" s="21"/>
      <c r="B285" s="21"/>
      <c r="C285" s="21"/>
      <c r="D285" s="21"/>
      <c r="E285" s="37"/>
      <c r="F285" s="21"/>
      <c r="G285" s="21"/>
      <c r="H285" s="21"/>
      <c r="I285" s="21"/>
      <c r="J285" s="21"/>
      <c r="K285" s="21"/>
      <c r="L285" s="21"/>
      <c r="M285" s="21"/>
      <c r="N285" s="21"/>
      <c r="O285" s="21"/>
      <c r="P285" s="21"/>
      <c r="Q285" s="21"/>
      <c r="R285" s="21"/>
      <c r="S285" s="21"/>
      <c r="T285" s="21"/>
      <c r="U285" s="21"/>
      <c r="V285" s="21"/>
      <c r="W285" s="21"/>
      <c r="X285" s="37"/>
      <c r="Y285" s="21"/>
      <c r="Z285" s="21"/>
    </row>
    <row r="286" spans="1:26" ht="15.75" customHeight="1">
      <c r="A286" s="21"/>
      <c r="B286" s="21"/>
      <c r="C286" s="21"/>
      <c r="D286" s="21"/>
      <c r="E286" s="37"/>
      <c r="F286" s="21"/>
      <c r="G286" s="21"/>
      <c r="H286" s="21"/>
      <c r="I286" s="21"/>
      <c r="J286" s="21"/>
      <c r="K286" s="21"/>
      <c r="L286" s="21"/>
      <c r="M286" s="21"/>
      <c r="N286" s="21"/>
      <c r="O286" s="21"/>
      <c r="P286" s="21"/>
      <c r="Q286" s="21"/>
      <c r="R286" s="21"/>
      <c r="S286" s="21"/>
      <c r="T286" s="21"/>
      <c r="U286" s="21"/>
      <c r="V286" s="21"/>
      <c r="W286" s="21"/>
      <c r="X286" s="37"/>
      <c r="Y286" s="21"/>
      <c r="Z286" s="21"/>
    </row>
    <row r="287" spans="1:26" ht="15.75" customHeight="1">
      <c r="A287" s="21"/>
      <c r="B287" s="21"/>
      <c r="C287" s="21"/>
      <c r="D287" s="21"/>
      <c r="E287" s="37"/>
      <c r="F287" s="21"/>
      <c r="G287" s="21"/>
      <c r="H287" s="21"/>
      <c r="I287" s="21"/>
      <c r="J287" s="21"/>
      <c r="K287" s="21"/>
      <c r="L287" s="21"/>
      <c r="M287" s="21"/>
      <c r="N287" s="21"/>
      <c r="O287" s="21"/>
      <c r="P287" s="21"/>
      <c r="Q287" s="21"/>
      <c r="R287" s="21"/>
      <c r="S287" s="21"/>
      <c r="T287" s="21"/>
      <c r="U287" s="21"/>
      <c r="V287" s="21"/>
      <c r="W287" s="21"/>
      <c r="X287" s="37"/>
      <c r="Y287" s="21"/>
      <c r="Z287" s="21"/>
    </row>
    <row r="288" spans="1:26" ht="15.75" customHeight="1">
      <c r="A288" s="21"/>
      <c r="B288" s="21"/>
      <c r="C288" s="21"/>
      <c r="D288" s="21"/>
      <c r="E288" s="37"/>
      <c r="F288" s="21"/>
      <c r="G288" s="21"/>
      <c r="H288" s="21"/>
      <c r="I288" s="21"/>
      <c r="J288" s="21"/>
      <c r="K288" s="21"/>
      <c r="L288" s="21"/>
      <c r="M288" s="21"/>
      <c r="N288" s="21"/>
      <c r="O288" s="21"/>
      <c r="P288" s="21"/>
      <c r="Q288" s="21"/>
      <c r="R288" s="21"/>
      <c r="S288" s="21"/>
      <c r="T288" s="21"/>
      <c r="U288" s="21"/>
      <c r="V288" s="21"/>
      <c r="W288" s="21"/>
      <c r="X288" s="37"/>
      <c r="Y288" s="21"/>
      <c r="Z288" s="21"/>
    </row>
    <row r="289" spans="1:26" ht="15.75" customHeight="1">
      <c r="A289" s="21"/>
      <c r="B289" s="21"/>
      <c r="C289" s="21"/>
      <c r="D289" s="21"/>
      <c r="E289" s="37"/>
      <c r="F289" s="21"/>
      <c r="G289" s="21"/>
      <c r="H289" s="21"/>
      <c r="I289" s="21"/>
      <c r="J289" s="21"/>
      <c r="K289" s="21"/>
      <c r="L289" s="21"/>
      <c r="M289" s="21"/>
      <c r="N289" s="21"/>
      <c r="O289" s="21"/>
      <c r="P289" s="21"/>
      <c r="Q289" s="21"/>
      <c r="R289" s="21"/>
      <c r="S289" s="21"/>
      <c r="T289" s="21"/>
      <c r="U289" s="21"/>
      <c r="V289" s="21"/>
      <c r="W289" s="21"/>
      <c r="X289" s="37"/>
      <c r="Y289" s="21"/>
      <c r="Z289" s="21"/>
    </row>
    <row r="290" spans="1:26" ht="15.75" customHeight="1">
      <c r="A290" s="21"/>
      <c r="B290" s="21"/>
      <c r="C290" s="21"/>
      <c r="D290" s="21"/>
      <c r="E290" s="37"/>
      <c r="F290" s="21"/>
      <c r="G290" s="21"/>
      <c r="H290" s="21"/>
      <c r="I290" s="21"/>
      <c r="J290" s="21"/>
      <c r="K290" s="21"/>
      <c r="L290" s="21"/>
      <c r="M290" s="21"/>
      <c r="N290" s="21"/>
      <c r="O290" s="21"/>
      <c r="P290" s="21"/>
      <c r="Q290" s="21"/>
      <c r="R290" s="21"/>
      <c r="S290" s="21"/>
      <c r="T290" s="21"/>
      <c r="U290" s="21"/>
      <c r="V290" s="21"/>
      <c r="W290" s="21"/>
      <c r="X290" s="37"/>
      <c r="Y290" s="21"/>
      <c r="Z290" s="21"/>
    </row>
    <row r="291" spans="1:26" ht="15.75" customHeight="1">
      <c r="A291" s="21"/>
      <c r="B291" s="21"/>
      <c r="C291" s="21"/>
      <c r="D291" s="21"/>
      <c r="E291" s="37"/>
      <c r="F291" s="21"/>
      <c r="G291" s="21"/>
      <c r="H291" s="21"/>
      <c r="I291" s="21"/>
      <c r="J291" s="21"/>
      <c r="K291" s="21"/>
      <c r="L291" s="21"/>
      <c r="M291" s="21"/>
      <c r="N291" s="21"/>
      <c r="O291" s="21"/>
      <c r="P291" s="21"/>
      <c r="Q291" s="21"/>
      <c r="R291" s="21"/>
      <c r="S291" s="21"/>
      <c r="T291" s="21"/>
      <c r="U291" s="21"/>
      <c r="V291" s="21"/>
      <c r="W291" s="21"/>
      <c r="X291" s="37"/>
      <c r="Y291" s="21"/>
      <c r="Z291" s="21"/>
    </row>
    <row r="292" spans="1:26" ht="15.75" customHeight="1">
      <c r="A292" s="21"/>
      <c r="B292" s="21"/>
      <c r="C292" s="21"/>
      <c r="D292" s="21"/>
      <c r="E292" s="37"/>
      <c r="F292" s="21"/>
      <c r="G292" s="21"/>
      <c r="H292" s="21"/>
      <c r="I292" s="21"/>
      <c r="J292" s="21"/>
      <c r="K292" s="21"/>
      <c r="L292" s="21"/>
      <c r="M292" s="21"/>
      <c r="N292" s="21"/>
      <c r="O292" s="21"/>
      <c r="P292" s="21"/>
      <c r="Q292" s="21"/>
      <c r="R292" s="21"/>
      <c r="S292" s="21"/>
      <c r="T292" s="21"/>
      <c r="U292" s="21"/>
      <c r="V292" s="21"/>
      <c r="W292" s="21"/>
      <c r="X292" s="37"/>
      <c r="Y292" s="21"/>
      <c r="Z292" s="21"/>
    </row>
    <row r="293" spans="1:26" ht="15.75" customHeight="1">
      <c r="A293" s="21"/>
      <c r="B293" s="21"/>
      <c r="C293" s="21"/>
      <c r="D293" s="21"/>
      <c r="E293" s="37"/>
      <c r="F293" s="21"/>
      <c r="G293" s="21"/>
      <c r="H293" s="21"/>
      <c r="I293" s="21"/>
      <c r="J293" s="21"/>
      <c r="K293" s="21"/>
      <c r="L293" s="21"/>
      <c r="M293" s="21"/>
      <c r="N293" s="21"/>
      <c r="O293" s="21"/>
      <c r="P293" s="21"/>
      <c r="Q293" s="21"/>
      <c r="R293" s="21"/>
      <c r="S293" s="21"/>
      <c r="T293" s="21"/>
      <c r="U293" s="21"/>
      <c r="V293" s="21"/>
      <c r="W293" s="21"/>
      <c r="X293" s="37"/>
      <c r="Y293" s="21"/>
      <c r="Z293" s="21"/>
    </row>
    <row r="294" spans="1:26" ht="15.75" customHeight="1">
      <c r="A294" s="21"/>
      <c r="B294" s="21"/>
      <c r="C294" s="21"/>
      <c r="D294" s="21"/>
      <c r="E294" s="37"/>
      <c r="F294" s="21"/>
      <c r="G294" s="21"/>
      <c r="H294" s="21"/>
      <c r="I294" s="21"/>
      <c r="J294" s="21"/>
      <c r="K294" s="21"/>
      <c r="L294" s="21"/>
      <c r="M294" s="21"/>
      <c r="N294" s="21"/>
      <c r="O294" s="21"/>
      <c r="P294" s="21"/>
      <c r="Q294" s="21"/>
      <c r="R294" s="21"/>
      <c r="S294" s="21"/>
      <c r="T294" s="21"/>
      <c r="U294" s="21"/>
      <c r="V294" s="21"/>
      <c r="W294" s="21"/>
      <c r="X294" s="37"/>
      <c r="Y294" s="21"/>
      <c r="Z294" s="21"/>
    </row>
    <row r="295" spans="1:26" ht="15.75" customHeight="1">
      <c r="A295" s="21"/>
      <c r="B295" s="21"/>
      <c r="C295" s="21"/>
      <c r="D295" s="21"/>
      <c r="E295" s="37"/>
      <c r="F295" s="21"/>
      <c r="G295" s="21"/>
      <c r="H295" s="21"/>
      <c r="I295" s="21"/>
      <c r="J295" s="21"/>
      <c r="K295" s="21"/>
      <c r="L295" s="21"/>
      <c r="M295" s="21"/>
      <c r="N295" s="21"/>
      <c r="O295" s="21"/>
      <c r="P295" s="21"/>
      <c r="Q295" s="21"/>
      <c r="R295" s="21"/>
      <c r="S295" s="21"/>
      <c r="T295" s="21"/>
      <c r="U295" s="21"/>
      <c r="V295" s="21"/>
      <c r="W295" s="21"/>
      <c r="X295" s="37"/>
      <c r="Y295" s="21"/>
      <c r="Z295" s="21"/>
    </row>
    <row r="296" spans="1:26" ht="15.75" customHeight="1">
      <c r="A296" s="21"/>
      <c r="B296" s="21"/>
      <c r="C296" s="21"/>
      <c r="D296" s="21"/>
      <c r="E296" s="37"/>
      <c r="F296" s="21"/>
      <c r="G296" s="21"/>
      <c r="H296" s="21"/>
      <c r="I296" s="21"/>
      <c r="J296" s="21"/>
      <c r="K296" s="21"/>
      <c r="L296" s="21"/>
      <c r="M296" s="21"/>
      <c r="N296" s="21"/>
      <c r="O296" s="21"/>
      <c r="P296" s="21"/>
      <c r="Q296" s="21"/>
      <c r="R296" s="21"/>
      <c r="S296" s="21"/>
      <c r="T296" s="21"/>
      <c r="U296" s="21"/>
      <c r="V296" s="21"/>
      <c r="W296" s="21"/>
      <c r="X296" s="37"/>
      <c r="Y296" s="21"/>
      <c r="Z296" s="21"/>
    </row>
    <row r="297" spans="1:26" ht="15.75" customHeight="1">
      <c r="A297" s="21"/>
      <c r="B297" s="21"/>
      <c r="C297" s="21"/>
      <c r="D297" s="21"/>
      <c r="E297" s="37"/>
      <c r="F297" s="21"/>
      <c r="G297" s="21"/>
      <c r="H297" s="21"/>
      <c r="I297" s="21"/>
      <c r="J297" s="21"/>
      <c r="K297" s="21"/>
      <c r="L297" s="21"/>
      <c r="M297" s="21"/>
      <c r="N297" s="21"/>
      <c r="O297" s="21"/>
      <c r="P297" s="21"/>
      <c r="Q297" s="21"/>
      <c r="R297" s="21"/>
      <c r="S297" s="21"/>
      <c r="T297" s="21"/>
      <c r="U297" s="21"/>
      <c r="V297" s="21"/>
      <c r="W297" s="21"/>
      <c r="X297" s="37"/>
      <c r="Y297" s="21"/>
      <c r="Z297" s="21"/>
    </row>
    <row r="298" spans="1:26" ht="15.75" customHeight="1">
      <c r="A298" s="21"/>
      <c r="B298" s="21"/>
      <c r="C298" s="21"/>
      <c r="D298" s="21"/>
      <c r="E298" s="37"/>
      <c r="F298" s="21"/>
      <c r="G298" s="21"/>
      <c r="H298" s="21"/>
      <c r="I298" s="21"/>
      <c r="J298" s="21"/>
      <c r="K298" s="21"/>
      <c r="L298" s="21"/>
      <c r="M298" s="21"/>
      <c r="N298" s="21"/>
      <c r="O298" s="21"/>
      <c r="P298" s="21"/>
      <c r="Q298" s="21"/>
      <c r="R298" s="21"/>
      <c r="S298" s="21"/>
      <c r="T298" s="21"/>
      <c r="U298" s="21"/>
      <c r="V298" s="21"/>
      <c r="W298" s="21"/>
      <c r="X298" s="37"/>
      <c r="Y298" s="21"/>
      <c r="Z298" s="21"/>
    </row>
    <row r="299" spans="1:26" ht="15.75" customHeight="1">
      <c r="A299" s="21"/>
      <c r="B299" s="21"/>
      <c r="C299" s="21"/>
      <c r="D299" s="21"/>
      <c r="E299" s="37"/>
      <c r="F299" s="21"/>
      <c r="G299" s="21"/>
      <c r="H299" s="21"/>
      <c r="I299" s="21"/>
      <c r="J299" s="21"/>
      <c r="K299" s="21"/>
      <c r="L299" s="21"/>
      <c r="M299" s="21"/>
      <c r="N299" s="21"/>
      <c r="O299" s="21"/>
      <c r="P299" s="21"/>
      <c r="Q299" s="21"/>
      <c r="R299" s="21"/>
      <c r="S299" s="21"/>
      <c r="T299" s="21"/>
      <c r="U299" s="21"/>
      <c r="V299" s="21"/>
      <c r="W299" s="21"/>
      <c r="X299" s="37"/>
      <c r="Y299" s="21"/>
      <c r="Z299" s="21"/>
    </row>
    <row r="300" spans="1:26" ht="15.75" customHeight="1">
      <c r="A300" s="21"/>
      <c r="B300" s="21"/>
      <c r="C300" s="21"/>
      <c r="D300" s="21"/>
      <c r="E300" s="37"/>
      <c r="F300" s="21"/>
      <c r="G300" s="21"/>
      <c r="H300" s="21"/>
      <c r="I300" s="21"/>
      <c r="J300" s="21"/>
      <c r="K300" s="21"/>
      <c r="L300" s="21"/>
      <c r="M300" s="21"/>
      <c r="N300" s="21"/>
      <c r="O300" s="21"/>
      <c r="P300" s="21"/>
      <c r="Q300" s="21"/>
      <c r="R300" s="21"/>
      <c r="S300" s="21"/>
      <c r="T300" s="21"/>
      <c r="U300" s="21"/>
      <c r="V300" s="21"/>
      <c r="W300" s="21"/>
      <c r="X300" s="37"/>
      <c r="Y300" s="21"/>
      <c r="Z300" s="21"/>
    </row>
    <row r="301" spans="1:26" ht="15.75" customHeight="1">
      <c r="A301" s="21"/>
      <c r="B301" s="21"/>
      <c r="C301" s="21"/>
      <c r="D301" s="21"/>
      <c r="E301" s="37"/>
      <c r="F301" s="21"/>
      <c r="G301" s="21"/>
      <c r="H301" s="21"/>
      <c r="I301" s="21"/>
      <c r="J301" s="21"/>
      <c r="K301" s="21"/>
      <c r="L301" s="21"/>
      <c r="M301" s="21"/>
      <c r="N301" s="21"/>
      <c r="O301" s="21"/>
      <c r="P301" s="21"/>
      <c r="Q301" s="21"/>
      <c r="R301" s="21"/>
      <c r="S301" s="21"/>
      <c r="T301" s="21"/>
      <c r="U301" s="21"/>
      <c r="V301" s="21"/>
      <c r="W301" s="21"/>
      <c r="X301" s="37"/>
      <c r="Y301" s="21"/>
      <c r="Z301" s="21"/>
    </row>
    <row r="302" spans="1:26" ht="15.75" customHeight="1">
      <c r="A302" s="21"/>
      <c r="B302" s="21"/>
      <c r="C302" s="21"/>
      <c r="D302" s="21"/>
      <c r="E302" s="37"/>
      <c r="F302" s="21"/>
      <c r="G302" s="21"/>
      <c r="H302" s="21"/>
      <c r="I302" s="21"/>
      <c r="J302" s="21"/>
      <c r="K302" s="21"/>
      <c r="L302" s="21"/>
      <c r="M302" s="21"/>
      <c r="N302" s="21"/>
      <c r="O302" s="21"/>
      <c r="P302" s="21"/>
      <c r="Q302" s="21"/>
      <c r="R302" s="21"/>
      <c r="S302" s="21"/>
      <c r="T302" s="21"/>
      <c r="U302" s="21"/>
      <c r="V302" s="21"/>
      <c r="W302" s="21"/>
      <c r="X302" s="37"/>
      <c r="Y302" s="21"/>
      <c r="Z302" s="21"/>
    </row>
    <row r="303" spans="1:26" ht="15.75" customHeight="1">
      <c r="A303" s="21"/>
      <c r="B303" s="21"/>
      <c r="C303" s="21"/>
      <c r="D303" s="21"/>
      <c r="E303" s="37"/>
      <c r="F303" s="21"/>
      <c r="G303" s="21"/>
      <c r="H303" s="21"/>
      <c r="I303" s="21"/>
      <c r="J303" s="21"/>
      <c r="K303" s="21"/>
      <c r="L303" s="21"/>
      <c r="M303" s="21"/>
      <c r="N303" s="21"/>
      <c r="O303" s="21"/>
      <c r="P303" s="21"/>
      <c r="Q303" s="21"/>
      <c r="R303" s="21"/>
      <c r="S303" s="21"/>
      <c r="T303" s="21"/>
      <c r="U303" s="21"/>
      <c r="V303" s="21"/>
      <c r="W303" s="21"/>
      <c r="X303" s="37"/>
      <c r="Y303" s="21"/>
      <c r="Z303" s="21"/>
    </row>
    <row r="304" spans="1:26" ht="15.75" customHeight="1">
      <c r="A304" s="21"/>
      <c r="B304" s="21"/>
      <c r="C304" s="21"/>
      <c r="D304" s="21"/>
      <c r="E304" s="37"/>
      <c r="F304" s="21"/>
      <c r="G304" s="21"/>
      <c r="H304" s="21"/>
      <c r="I304" s="21"/>
      <c r="J304" s="21"/>
      <c r="K304" s="21"/>
      <c r="L304" s="21"/>
      <c r="M304" s="21"/>
      <c r="N304" s="21"/>
      <c r="O304" s="21"/>
      <c r="P304" s="21"/>
      <c r="Q304" s="21"/>
      <c r="R304" s="21"/>
      <c r="S304" s="21"/>
      <c r="T304" s="21"/>
      <c r="U304" s="21"/>
      <c r="V304" s="21"/>
      <c r="W304" s="21"/>
      <c r="X304" s="37"/>
      <c r="Y304" s="21"/>
      <c r="Z304" s="21"/>
    </row>
    <row r="305" spans="1:26" ht="15.75" customHeight="1">
      <c r="A305" s="21"/>
      <c r="B305" s="21"/>
      <c r="C305" s="21"/>
      <c r="D305" s="21"/>
      <c r="E305" s="37"/>
      <c r="F305" s="21"/>
      <c r="G305" s="21"/>
      <c r="H305" s="21"/>
      <c r="I305" s="21"/>
      <c r="J305" s="21"/>
      <c r="K305" s="21"/>
      <c r="L305" s="21"/>
      <c r="M305" s="21"/>
      <c r="N305" s="21"/>
      <c r="O305" s="21"/>
      <c r="P305" s="21"/>
      <c r="Q305" s="21"/>
      <c r="R305" s="21"/>
      <c r="S305" s="21"/>
      <c r="T305" s="21"/>
      <c r="U305" s="21"/>
      <c r="V305" s="21"/>
      <c r="W305" s="21"/>
      <c r="X305" s="37"/>
      <c r="Y305" s="21"/>
      <c r="Z305" s="21"/>
    </row>
    <row r="306" spans="1:26" ht="15.75" customHeight="1">
      <c r="A306" s="21"/>
      <c r="B306" s="21"/>
      <c r="C306" s="21"/>
      <c r="D306" s="21"/>
      <c r="E306" s="37"/>
      <c r="F306" s="21"/>
      <c r="G306" s="21"/>
      <c r="H306" s="21"/>
      <c r="I306" s="21"/>
      <c r="J306" s="21"/>
      <c r="K306" s="21"/>
      <c r="L306" s="21"/>
      <c r="M306" s="21"/>
      <c r="N306" s="21"/>
      <c r="O306" s="21"/>
      <c r="P306" s="21"/>
      <c r="Q306" s="21"/>
      <c r="R306" s="21"/>
      <c r="S306" s="21"/>
      <c r="T306" s="21"/>
      <c r="U306" s="21"/>
      <c r="V306" s="21"/>
      <c r="W306" s="21"/>
      <c r="X306" s="37"/>
      <c r="Y306" s="21"/>
      <c r="Z306" s="21"/>
    </row>
    <row r="307" spans="1:26" ht="15.75" customHeight="1">
      <c r="A307" s="21"/>
      <c r="B307" s="21"/>
      <c r="C307" s="21"/>
      <c r="D307" s="21"/>
      <c r="E307" s="37"/>
      <c r="F307" s="21"/>
      <c r="G307" s="21"/>
      <c r="H307" s="21"/>
      <c r="I307" s="21"/>
      <c r="J307" s="21"/>
      <c r="K307" s="21"/>
      <c r="L307" s="21"/>
      <c r="M307" s="21"/>
      <c r="N307" s="21"/>
      <c r="O307" s="21"/>
      <c r="P307" s="21"/>
      <c r="Q307" s="21"/>
      <c r="R307" s="21"/>
      <c r="S307" s="21"/>
      <c r="T307" s="21"/>
      <c r="U307" s="21"/>
      <c r="V307" s="21"/>
      <c r="W307" s="21"/>
      <c r="X307" s="37"/>
      <c r="Y307" s="21"/>
      <c r="Z307" s="21"/>
    </row>
    <row r="308" spans="1:26" ht="15.75" customHeight="1">
      <c r="A308" s="21"/>
      <c r="B308" s="21"/>
      <c r="C308" s="21"/>
      <c r="D308" s="21"/>
      <c r="E308" s="37"/>
      <c r="F308" s="21"/>
      <c r="G308" s="21"/>
      <c r="H308" s="21"/>
      <c r="I308" s="21"/>
      <c r="J308" s="21"/>
      <c r="K308" s="21"/>
      <c r="L308" s="21"/>
      <c r="M308" s="21"/>
      <c r="N308" s="21"/>
      <c r="O308" s="21"/>
      <c r="P308" s="21"/>
      <c r="Q308" s="21"/>
      <c r="R308" s="21"/>
      <c r="S308" s="21"/>
      <c r="T308" s="21"/>
      <c r="U308" s="21"/>
      <c r="V308" s="21"/>
      <c r="W308" s="21"/>
      <c r="X308" s="37"/>
      <c r="Y308" s="21"/>
      <c r="Z308" s="21"/>
    </row>
    <row r="309" spans="1:26" ht="15.75" customHeight="1">
      <c r="A309" s="21"/>
      <c r="B309" s="21"/>
      <c r="C309" s="21"/>
      <c r="D309" s="21"/>
      <c r="E309" s="37"/>
      <c r="F309" s="21"/>
      <c r="G309" s="21"/>
      <c r="H309" s="21"/>
      <c r="I309" s="21"/>
      <c r="J309" s="21"/>
      <c r="K309" s="21"/>
      <c r="L309" s="21"/>
      <c r="M309" s="21"/>
      <c r="N309" s="21"/>
      <c r="O309" s="21"/>
      <c r="P309" s="21"/>
      <c r="Q309" s="21"/>
      <c r="R309" s="21"/>
      <c r="S309" s="21"/>
      <c r="T309" s="21"/>
      <c r="U309" s="21"/>
      <c r="V309" s="21"/>
      <c r="W309" s="21"/>
      <c r="X309" s="37"/>
      <c r="Y309" s="21"/>
      <c r="Z309" s="21"/>
    </row>
    <row r="310" spans="1:26" ht="15.75" customHeight="1">
      <c r="A310" s="21"/>
      <c r="B310" s="21"/>
      <c r="C310" s="21"/>
      <c r="D310" s="21"/>
      <c r="E310" s="37"/>
      <c r="F310" s="21"/>
      <c r="G310" s="21"/>
      <c r="H310" s="21"/>
      <c r="I310" s="21"/>
      <c r="J310" s="21"/>
      <c r="K310" s="21"/>
      <c r="L310" s="21"/>
      <c r="M310" s="21"/>
      <c r="N310" s="21"/>
      <c r="O310" s="21"/>
      <c r="P310" s="21"/>
      <c r="Q310" s="21"/>
      <c r="R310" s="21"/>
      <c r="S310" s="21"/>
      <c r="T310" s="21"/>
      <c r="U310" s="21"/>
      <c r="V310" s="21"/>
      <c r="W310" s="21"/>
      <c r="X310" s="37"/>
      <c r="Y310" s="21"/>
      <c r="Z310" s="21"/>
    </row>
    <row r="311" spans="1:26" ht="15.75" customHeight="1">
      <c r="A311" s="21"/>
      <c r="B311" s="21"/>
      <c r="C311" s="21"/>
      <c r="D311" s="21"/>
      <c r="E311" s="37"/>
      <c r="F311" s="21"/>
      <c r="G311" s="21"/>
      <c r="H311" s="21"/>
      <c r="I311" s="21"/>
      <c r="J311" s="21"/>
      <c r="K311" s="21"/>
      <c r="L311" s="21"/>
      <c r="M311" s="21"/>
      <c r="N311" s="21"/>
      <c r="O311" s="21"/>
      <c r="P311" s="21"/>
      <c r="Q311" s="21"/>
      <c r="R311" s="21"/>
      <c r="S311" s="21"/>
      <c r="T311" s="21"/>
      <c r="U311" s="21"/>
      <c r="V311" s="21"/>
      <c r="W311" s="21"/>
      <c r="X311" s="37"/>
      <c r="Y311" s="21"/>
      <c r="Z311" s="21"/>
    </row>
    <row r="312" spans="1:26" ht="15.75" customHeight="1">
      <c r="A312" s="21"/>
      <c r="B312" s="21"/>
      <c r="C312" s="21"/>
      <c r="D312" s="21"/>
      <c r="E312" s="37"/>
      <c r="F312" s="21"/>
      <c r="G312" s="21"/>
      <c r="H312" s="21"/>
      <c r="I312" s="21"/>
      <c r="J312" s="21"/>
      <c r="K312" s="21"/>
      <c r="L312" s="21"/>
      <c r="M312" s="21"/>
      <c r="N312" s="21"/>
      <c r="O312" s="21"/>
      <c r="P312" s="21"/>
      <c r="Q312" s="21"/>
      <c r="R312" s="21"/>
      <c r="S312" s="21"/>
      <c r="T312" s="21"/>
      <c r="U312" s="21"/>
      <c r="V312" s="21"/>
      <c r="W312" s="21"/>
      <c r="X312" s="37"/>
      <c r="Y312" s="21"/>
      <c r="Z312" s="21"/>
    </row>
    <row r="313" spans="1:26" ht="15.75" customHeight="1">
      <c r="A313" s="21"/>
      <c r="B313" s="21"/>
      <c r="C313" s="21"/>
      <c r="D313" s="21"/>
      <c r="E313" s="37"/>
      <c r="F313" s="21"/>
      <c r="G313" s="21"/>
      <c r="H313" s="21"/>
      <c r="I313" s="21"/>
      <c r="J313" s="21"/>
      <c r="K313" s="21"/>
      <c r="L313" s="21"/>
      <c r="M313" s="21"/>
      <c r="N313" s="21"/>
      <c r="O313" s="21"/>
      <c r="P313" s="21"/>
      <c r="Q313" s="21"/>
      <c r="R313" s="21"/>
      <c r="S313" s="21"/>
      <c r="T313" s="21"/>
      <c r="U313" s="21"/>
      <c r="V313" s="21"/>
      <c r="W313" s="21"/>
      <c r="X313" s="37"/>
      <c r="Y313" s="21"/>
      <c r="Z313" s="21"/>
    </row>
    <row r="314" spans="1:26" ht="15.75" customHeight="1">
      <c r="A314" s="21"/>
      <c r="B314" s="21"/>
      <c r="C314" s="21"/>
      <c r="D314" s="21"/>
      <c r="E314" s="37"/>
      <c r="F314" s="21"/>
      <c r="G314" s="21"/>
      <c r="H314" s="21"/>
      <c r="I314" s="21"/>
      <c r="J314" s="21"/>
      <c r="K314" s="21"/>
      <c r="L314" s="21"/>
      <c r="M314" s="21"/>
      <c r="N314" s="21"/>
      <c r="O314" s="21"/>
      <c r="P314" s="21"/>
      <c r="Q314" s="21"/>
      <c r="R314" s="21"/>
      <c r="S314" s="21"/>
      <c r="T314" s="21"/>
      <c r="U314" s="21"/>
      <c r="V314" s="21"/>
      <c r="W314" s="21"/>
      <c r="X314" s="37"/>
      <c r="Y314" s="21"/>
      <c r="Z314" s="21"/>
    </row>
    <row r="315" spans="1:26" ht="15.75" customHeight="1">
      <c r="A315" s="21"/>
      <c r="B315" s="21"/>
      <c r="C315" s="21"/>
      <c r="D315" s="21"/>
      <c r="E315" s="37"/>
      <c r="F315" s="21"/>
      <c r="G315" s="21"/>
      <c r="H315" s="21"/>
      <c r="I315" s="21"/>
      <c r="J315" s="21"/>
      <c r="K315" s="21"/>
      <c r="L315" s="21"/>
      <c r="M315" s="21"/>
      <c r="N315" s="21"/>
      <c r="O315" s="21"/>
      <c r="P315" s="21"/>
      <c r="Q315" s="21"/>
      <c r="R315" s="21"/>
      <c r="S315" s="21"/>
      <c r="T315" s="21"/>
      <c r="U315" s="21"/>
      <c r="V315" s="21"/>
      <c r="W315" s="21"/>
      <c r="X315" s="37"/>
      <c r="Y315" s="21"/>
      <c r="Z315" s="21"/>
    </row>
    <row r="316" spans="1:26" ht="15.75" customHeight="1">
      <c r="A316" s="21"/>
      <c r="B316" s="21"/>
      <c r="C316" s="21"/>
      <c r="D316" s="21"/>
      <c r="E316" s="37"/>
      <c r="F316" s="21"/>
      <c r="G316" s="21"/>
      <c r="H316" s="21"/>
      <c r="I316" s="21"/>
      <c r="J316" s="21"/>
      <c r="K316" s="21"/>
      <c r="L316" s="21"/>
      <c r="M316" s="21"/>
      <c r="N316" s="21"/>
      <c r="O316" s="21"/>
      <c r="P316" s="21"/>
      <c r="Q316" s="21"/>
      <c r="R316" s="21"/>
      <c r="S316" s="21"/>
      <c r="T316" s="21"/>
      <c r="U316" s="21"/>
      <c r="V316" s="21"/>
      <c r="W316" s="21"/>
      <c r="X316" s="37"/>
      <c r="Y316" s="21"/>
      <c r="Z316" s="21"/>
    </row>
    <row r="317" spans="1:26" ht="15.75" customHeight="1">
      <c r="A317" s="21"/>
      <c r="B317" s="21"/>
      <c r="C317" s="21"/>
      <c r="D317" s="21"/>
      <c r="E317" s="37"/>
      <c r="F317" s="21"/>
      <c r="G317" s="21"/>
      <c r="H317" s="21"/>
      <c r="I317" s="21"/>
      <c r="J317" s="21"/>
      <c r="K317" s="21"/>
      <c r="L317" s="21"/>
      <c r="M317" s="21"/>
      <c r="N317" s="21"/>
      <c r="O317" s="21"/>
      <c r="P317" s="21"/>
      <c r="Q317" s="21"/>
      <c r="R317" s="21"/>
      <c r="S317" s="21"/>
      <c r="T317" s="21"/>
      <c r="U317" s="21"/>
      <c r="V317" s="21"/>
      <c r="W317" s="21"/>
      <c r="X317" s="37"/>
      <c r="Y317" s="21"/>
      <c r="Z317" s="21"/>
    </row>
    <row r="318" spans="1:26" ht="15.75" customHeight="1">
      <c r="A318" s="21"/>
      <c r="B318" s="21"/>
      <c r="C318" s="21"/>
      <c r="D318" s="21"/>
      <c r="E318" s="37"/>
      <c r="F318" s="21"/>
      <c r="G318" s="21"/>
      <c r="H318" s="21"/>
      <c r="I318" s="21"/>
      <c r="J318" s="21"/>
      <c r="K318" s="21"/>
      <c r="L318" s="21"/>
      <c r="M318" s="21"/>
      <c r="N318" s="21"/>
      <c r="O318" s="21"/>
      <c r="P318" s="21"/>
      <c r="Q318" s="21"/>
      <c r="R318" s="21"/>
      <c r="S318" s="21"/>
      <c r="T318" s="21"/>
      <c r="U318" s="21"/>
      <c r="V318" s="21"/>
      <c r="W318" s="21"/>
      <c r="X318" s="37"/>
      <c r="Y318" s="21"/>
      <c r="Z318" s="21"/>
    </row>
    <row r="319" spans="1:26" ht="15.75" customHeight="1">
      <c r="A319" s="21"/>
      <c r="B319" s="21"/>
      <c r="C319" s="21"/>
      <c r="D319" s="21"/>
      <c r="E319" s="37"/>
      <c r="F319" s="21"/>
      <c r="G319" s="21"/>
      <c r="H319" s="21"/>
      <c r="I319" s="21"/>
      <c r="J319" s="21"/>
      <c r="K319" s="21"/>
      <c r="L319" s="21"/>
      <c r="M319" s="21"/>
      <c r="N319" s="21"/>
      <c r="O319" s="21"/>
      <c r="P319" s="21"/>
      <c r="Q319" s="21"/>
      <c r="R319" s="21"/>
      <c r="S319" s="21"/>
      <c r="T319" s="21"/>
      <c r="U319" s="21"/>
      <c r="V319" s="21"/>
      <c r="W319" s="21"/>
      <c r="X319" s="37"/>
      <c r="Y319" s="21"/>
      <c r="Z319" s="21"/>
    </row>
    <row r="320" spans="1:26" ht="15.75" customHeight="1">
      <c r="A320" s="21"/>
      <c r="B320" s="21"/>
      <c r="C320" s="21"/>
      <c r="D320" s="21"/>
      <c r="E320" s="37"/>
      <c r="F320" s="21"/>
      <c r="G320" s="21"/>
      <c r="H320" s="21"/>
      <c r="I320" s="21"/>
      <c r="J320" s="21"/>
      <c r="K320" s="21"/>
      <c r="L320" s="21"/>
      <c r="M320" s="21"/>
      <c r="N320" s="21"/>
      <c r="O320" s="21"/>
      <c r="P320" s="21"/>
      <c r="Q320" s="21"/>
      <c r="R320" s="21"/>
      <c r="S320" s="21"/>
      <c r="T320" s="21"/>
      <c r="U320" s="21"/>
      <c r="V320" s="21"/>
      <c r="W320" s="21"/>
      <c r="X320" s="37"/>
      <c r="Y320" s="21"/>
      <c r="Z320" s="21"/>
    </row>
    <row r="321" spans="1:26" ht="15.75" customHeight="1">
      <c r="A321" s="21"/>
      <c r="B321" s="21"/>
      <c r="C321" s="21"/>
      <c r="D321" s="21"/>
      <c r="E321" s="37"/>
      <c r="F321" s="21"/>
      <c r="G321" s="21"/>
      <c r="H321" s="21"/>
      <c r="I321" s="21"/>
      <c r="J321" s="21"/>
      <c r="K321" s="21"/>
      <c r="L321" s="21"/>
      <c r="M321" s="21"/>
      <c r="N321" s="21"/>
      <c r="O321" s="21"/>
      <c r="P321" s="21"/>
      <c r="Q321" s="21"/>
      <c r="R321" s="21"/>
      <c r="S321" s="21"/>
      <c r="T321" s="21"/>
      <c r="U321" s="21"/>
      <c r="V321" s="21"/>
      <c r="W321" s="21"/>
      <c r="X321" s="37"/>
      <c r="Y321" s="21"/>
      <c r="Z321" s="21"/>
    </row>
    <row r="322" spans="1:26" ht="15.75" customHeight="1">
      <c r="A322" s="21"/>
      <c r="B322" s="21"/>
      <c r="C322" s="21"/>
      <c r="D322" s="21"/>
      <c r="E322" s="37"/>
      <c r="F322" s="21"/>
      <c r="G322" s="21"/>
      <c r="H322" s="21"/>
      <c r="I322" s="21"/>
      <c r="J322" s="21"/>
      <c r="K322" s="21"/>
      <c r="L322" s="21"/>
      <c r="M322" s="21"/>
      <c r="N322" s="21"/>
      <c r="O322" s="21"/>
      <c r="P322" s="21"/>
      <c r="Q322" s="21"/>
      <c r="R322" s="21"/>
      <c r="S322" s="21"/>
      <c r="T322" s="21"/>
      <c r="U322" s="21"/>
      <c r="V322" s="21"/>
      <c r="W322" s="21"/>
      <c r="X322" s="37"/>
      <c r="Y322" s="21"/>
      <c r="Z322" s="21"/>
    </row>
    <row r="323" spans="1:26" ht="15.75" customHeight="1">
      <c r="A323" s="21"/>
      <c r="B323" s="21"/>
      <c r="C323" s="21"/>
      <c r="D323" s="21"/>
      <c r="E323" s="37"/>
      <c r="F323" s="21"/>
      <c r="G323" s="21"/>
      <c r="H323" s="21"/>
      <c r="I323" s="21"/>
      <c r="J323" s="21"/>
      <c r="K323" s="21"/>
      <c r="L323" s="21"/>
      <c r="M323" s="21"/>
      <c r="N323" s="21"/>
      <c r="O323" s="21"/>
      <c r="P323" s="21"/>
      <c r="Q323" s="21"/>
      <c r="R323" s="21"/>
      <c r="S323" s="21"/>
      <c r="T323" s="21"/>
      <c r="U323" s="21"/>
      <c r="V323" s="21"/>
      <c r="W323" s="21"/>
      <c r="X323" s="37"/>
      <c r="Y323" s="21"/>
      <c r="Z323" s="21"/>
    </row>
    <row r="324" spans="1:26" ht="15.75" customHeight="1">
      <c r="A324" s="21"/>
      <c r="B324" s="21"/>
      <c r="C324" s="21"/>
      <c r="D324" s="21"/>
      <c r="E324" s="37"/>
      <c r="F324" s="21"/>
      <c r="G324" s="21"/>
      <c r="H324" s="21"/>
      <c r="I324" s="21"/>
      <c r="J324" s="21"/>
      <c r="K324" s="21"/>
      <c r="L324" s="21"/>
      <c r="M324" s="21"/>
      <c r="N324" s="21"/>
      <c r="O324" s="21"/>
      <c r="P324" s="21"/>
      <c r="Q324" s="21"/>
      <c r="R324" s="21"/>
      <c r="S324" s="21"/>
      <c r="T324" s="21"/>
      <c r="U324" s="21"/>
      <c r="V324" s="21"/>
      <c r="W324" s="21"/>
      <c r="X324" s="37"/>
      <c r="Y324" s="21"/>
      <c r="Z324" s="21"/>
    </row>
    <row r="325" spans="1:26" ht="15.75" customHeight="1">
      <c r="A325" s="21"/>
      <c r="B325" s="21"/>
      <c r="C325" s="21"/>
      <c r="D325" s="21"/>
      <c r="E325" s="37"/>
      <c r="F325" s="21"/>
      <c r="G325" s="21"/>
      <c r="H325" s="21"/>
      <c r="I325" s="21"/>
      <c r="J325" s="21"/>
      <c r="K325" s="21"/>
      <c r="L325" s="21"/>
      <c r="M325" s="21"/>
      <c r="N325" s="21"/>
      <c r="O325" s="21"/>
      <c r="P325" s="21"/>
      <c r="Q325" s="21"/>
      <c r="R325" s="21"/>
      <c r="S325" s="21"/>
      <c r="T325" s="21"/>
      <c r="U325" s="21"/>
      <c r="V325" s="21"/>
      <c r="W325" s="21"/>
      <c r="X325" s="37"/>
      <c r="Y325" s="21"/>
      <c r="Z325" s="21"/>
    </row>
    <row r="326" spans="1:26" ht="15.75" customHeight="1">
      <c r="A326" s="21"/>
      <c r="B326" s="21"/>
      <c r="C326" s="21"/>
      <c r="D326" s="21"/>
      <c r="E326" s="37"/>
      <c r="F326" s="21"/>
      <c r="G326" s="21"/>
      <c r="H326" s="21"/>
      <c r="I326" s="21"/>
      <c r="J326" s="21"/>
      <c r="K326" s="21"/>
      <c r="L326" s="21"/>
      <c r="M326" s="21"/>
      <c r="N326" s="21"/>
      <c r="O326" s="21"/>
      <c r="P326" s="21"/>
      <c r="Q326" s="21"/>
      <c r="R326" s="21"/>
      <c r="S326" s="21"/>
      <c r="T326" s="21"/>
      <c r="U326" s="21"/>
      <c r="V326" s="21"/>
      <c r="W326" s="21"/>
      <c r="X326" s="37"/>
      <c r="Y326" s="21"/>
      <c r="Z326" s="21"/>
    </row>
    <row r="327" spans="1:26" ht="15.75" customHeight="1">
      <c r="A327" s="21"/>
      <c r="B327" s="21"/>
      <c r="C327" s="21"/>
      <c r="D327" s="21"/>
      <c r="E327" s="37"/>
      <c r="F327" s="21"/>
      <c r="G327" s="21"/>
      <c r="H327" s="21"/>
      <c r="I327" s="21"/>
      <c r="J327" s="21"/>
      <c r="K327" s="21"/>
      <c r="L327" s="21"/>
      <c r="M327" s="21"/>
      <c r="N327" s="21"/>
      <c r="O327" s="21"/>
      <c r="P327" s="21"/>
      <c r="Q327" s="21"/>
      <c r="R327" s="21"/>
      <c r="S327" s="21"/>
      <c r="T327" s="21"/>
      <c r="U327" s="21"/>
      <c r="V327" s="21"/>
      <c r="W327" s="21"/>
      <c r="X327" s="37"/>
      <c r="Y327" s="21"/>
      <c r="Z327" s="21"/>
    </row>
    <row r="328" spans="1:26" ht="15.75" customHeight="1">
      <c r="A328" s="21"/>
      <c r="B328" s="21"/>
      <c r="C328" s="21"/>
      <c r="D328" s="21"/>
      <c r="E328" s="37"/>
      <c r="F328" s="21"/>
      <c r="G328" s="21"/>
      <c r="H328" s="21"/>
      <c r="I328" s="21"/>
      <c r="J328" s="21"/>
      <c r="K328" s="21"/>
      <c r="L328" s="21"/>
      <c r="M328" s="21"/>
      <c r="N328" s="21"/>
      <c r="O328" s="21"/>
      <c r="P328" s="21"/>
      <c r="Q328" s="21"/>
      <c r="R328" s="21"/>
      <c r="S328" s="21"/>
      <c r="T328" s="21"/>
      <c r="U328" s="21"/>
      <c r="V328" s="21"/>
      <c r="W328" s="21"/>
      <c r="X328" s="37"/>
      <c r="Y328" s="21"/>
      <c r="Z328" s="21"/>
    </row>
    <row r="329" spans="1:26" ht="15.75" customHeight="1">
      <c r="A329" s="21"/>
      <c r="B329" s="21"/>
      <c r="C329" s="21"/>
      <c r="D329" s="21"/>
      <c r="E329" s="37"/>
      <c r="F329" s="21"/>
      <c r="G329" s="21"/>
      <c r="H329" s="21"/>
      <c r="I329" s="21"/>
      <c r="J329" s="21"/>
      <c r="K329" s="21"/>
      <c r="L329" s="21"/>
      <c r="M329" s="21"/>
      <c r="N329" s="21"/>
      <c r="O329" s="21"/>
      <c r="P329" s="21"/>
      <c r="Q329" s="21"/>
      <c r="R329" s="21"/>
      <c r="S329" s="21"/>
      <c r="T329" s="21"/>
      <c r="U329" s="21"/>
      <c r="V329" s="21"/>
      <c r="W329" s="21"/>
      <c r="X329" s="37"/>
      <c r="Y329" s="21"/>
      <c r="Z329" s="21"/>
    </row>
    <row r="330" spans="1:26" ht="15.75" customHeight="1">
      <c r="A330" s="21"/>
      <c r="B330" s="21"/>
      <c r="C330" s="21"/>
      <c r="D330" s="21"/>
      <c r="E330" s="37"/>
      <c r="F330" s="21"/>
      <c r="G330" s="21"/>
      <c r="H330" s="21"/>
      <c r="I330" s="21"/>
      <c r="J330" s="21"/>
      <c r="K330" s="21"/>
      <c r="L330" s="21"/>
      <c r="M330" s="21"/>
      <c r="N330" s="21"/>
      <c r="O330" s="21"/>
      <c r="P330" s="21"/>
      <c r="Q330" s="21"/>
      <c r="R330" s="21"/>
      <c r="S330" s="21"/>
      <c r="T330" s="21"/>
      <c r="U330" s="21"/>
      <c r="V330" s="21"/>
      <c r="W330" s="21"/>
      <c r="X330" s="37"/>
      <c r="Y330" s="21"/>
      <c r="Z330" s="21"/>
    </row>
    <row r="331" spans="1:26" ht="15.75" customHeight="1">
      <c r="A331" s="21"/>
      <c r="B331" s="21"/>
      <c r="C331" s="21"/>
      <c r="D331" s="21"/>
      <c r="E331" s="37"/>
      <c r="F331" s="21"/>
      <c r="G331" s="21"/>
      <c r="H331" s="21"/>
      <c r="I331" s="21"/>
      <c r="J331" s="21"/>
      <c r="K331" s="21"/>
      <c r="L331" s="21"/>
      <c r="M331" s="21"/>
      <c r="N331" s="21"/>
      <c r="O331" s="21"/>
      <c r="P331" s="21"/>
      <c r="Q331" s="21"/>
      <c r="R331" s="21"/>
      <c r="S331" s="21"/>
      <c r="T331" s="21"/>
      <c r="U331" s="21"/>
      <c r="V331" s="21"/>
      <c r="W331" s="21"/>
      <c r="X331" s="37"/>
      <c r="Y331" s="21"/>
      <c r="Z331" s="21"/>
    </row>
    <row r="332" spans="1:26" ht="15.75" customHeight="1">
      <c r="A332" s="21"/>
      <c r="B332" s="21"/>
      <c r="C332" s="21"/>
      <c r="D332" s="21"/>
      <c r="E332" s="37"/>
      <c r="F332" s="21"/>
      <c r="G332" s="21"/>
      <c r="H332" s="21"/>
      <c r="I332" s="21"/>
      <c r="J332" s="21"/>
      <c r="K332" s="21"/>
      <c r="L332" s="21"/>
      <c r="M332" s="21"/>
      <c r="N332" s="21"/>
      <c r="O332" s="21"/>
      <c r="P332" s="21"/>
      <c r="Q332" s="21"/>
      <c r="R332" s="21"/>
      <c r="S332" s="21"/>
      <c r="T332" s="21"/>
      <c r="U332" s="21"/>
      <c r="V332" s="21"/>
      <c r="W332" s="21"/>
      <c r="X332" s="37"/>
      <c r="Y332" s="21"/>
      <c r="Z332" s="21"/>
    </row>
    <row r="333" spans="1:26" ht="15.75" customHeight="1">
      <c r="A333" s="21"/>
      <c r="B333" s="21"/>
      <c r="C333" s="21"/>
      <c r="D333" s="21"/>
      <c r="E333" s="37"/>
      <c r="F333" s="21"/>
      <c r="G333" s="21"/>
      <c r="H333" s="21"/>
      <c r="I333" s="21"/>
      <c r="J333" s="21"/>
      <c r="K333" s="21"/>
      <c r="L333" s="21"/>
      <c r="M333" s="21"/>
      <c r="N333" s="21"/>
      <c r="O333" s="21"/>
      <c r="P333" s="21"/>
      <c r="Q333" s="21"/>
      <c r="R333" s="21"/>
      <c r="S333" s="21"/>
      <c r="T333" s="21"/>
      <c r="U333" s="21"/>
      <c r="V333" s="21"/>
      <c r="W333" s="21"/>
      <c r="X333" s="37"/>
      <c r="Y333" s="21"/>
      <c r="Z333" s="21"/>
    </row>
    <row r="334" spans="1:26" ht="15.75" customHeight="1">
      <c r="A334" s="21"/>
      <c r="B334" s="21"/>
      <c r="C334" s="21"/>
      <c r="D334" s="21"/>
      <c r="E334" s="37"/>
      <c r="F334" s="21"/>
      <c r="G334" s="21"/>
      <c r="H334" s="21"/>
      <c r="I334" s="21"/>
      <c r="J334" s="21"/>
      <c r="K334" s="21"/>
      <c r="L334" s="21"/>
      <c r="M334" s="21"/>
      <c r="N334" s="21"/>
      <c r="O334" s="21"/>
      <c r="P334" s="21"/>
      <c r="Q334" s="21"/>
      <c r="R334" s="21"/>
      <c r="S334" s="21"/>
      <c r="T334" s="21"/>
      <c r="U334" s="21"/>
      <c r="V334" s="21"/>
      <c r="W334" s="21"/>
      <c r="X334" s="37"/>
      <c r="Y334" s="21"/>
      <c r="Z334" s="21"/>
    </row>
    <row r="335" spans="1:26" ht="15.75" customHeight="1">
      <c r="A335" s="21"/>
      <c r="B335" s="21"/>
      <c r="C335" s="21"/>
      <c r="D335" s="21"/>
      <c r="E335" s="37"/>
      <c r="F335" s="21"/>
      <c r="G335" s="21"/>
      <c r="H335" s="21"/>
      <c r="I335" s="21"/>
      <c r="J335" s="21"/>
      <c r="K335" s="21"/>
      <c r="L335" s="21"/>
      <c r="M335" s="21"/>
      <c r="N335" s="21"/>
      <c r="O335" s="21"/>
      <c r="P335" s="21"/>
      <c r="Q335" s="21"/>
      <c r="R335" s="21"/>
      <c r="S335" s="21"/>
      <c r="T335" s="21"/>
      <c r="U335" s="21"/>
      <c r="V335" s="21"/>
      <c r="W335" s="21"/>
      <c r="X335" s="37"/>
      <c r="Y335" s="21"/>
      <c r="Z335" s="21"/>
    </row>
    <row r="336" spans="1:26" ht="15.75" customHeight="1">
      <c r="A336" s="21"/>
      <c r="B336" s="21"/>
      <c r="C336" s="21"/>
      <c r="D336" s="21"/>
      <c r="E336" s="37"/>
      <c r="F336" s="21"/>
      <c r="G336" s="21"/>
      <c r="H336" s="21"/>
      <c r="I336" s="21"/>
      <c r="J336" s="21"/>
      <c r="K336" s="21"/>
      <c r="L336" s="21"/>
      <c r="M336" s="21"/>
      <c r="N336" s="21"/>
      <c r="O336" s="21"/>
      <c r="P336" s="21"/>
      <c r="Q336" s="21"/>
      <c r="R336" s="21"/>
      <c r="S336" s="21"/>
      <c r="T336" s="21"/>
      <c r="U336" s="21"/>
      <c r="V336" s="21"/>
      <c r="W336" s="21"/>
      <c r="X336" s="37"/>
      <c r="Y336" s="21"/>
      <c r="Z336" s="21"/>
    </row>
    <row r="337" spans="1:26" ht="15.75" customHeight="1">
      <c r="A337" s="21"/>
      <c r="B337" s="21"/>
      <c r="C337" s="21"/>
      <c r="D337" s="21"/>
      <c r="E337" s="37"/>
      <c r="F337" s="21"/>
      <c r="G337" s="21"/>
      <c r="H337" s="21"/>
      <c r="I337" s="21"/>
      <c r="J337" s="21"/>
      <c r="K337" s="21"/>
      <c r="L337" s="21"/>
      <c r="M337" s="21"/>
      <c r="N337" s="21"/>
      <c r="O337" s="21"/>
      <c r="P337" s="21"/>
      <c r="Q337" s="21"/>
      <c r="R337" s="21"/>
      <c r="S337" s="21"/>
      <c r="T337" s="21"/>
      <c r="U337" s="21"/>
      <c r="V337" s="21"/>
      <c r="W337" s="21"/>
      <c r="X337" s="37"/>
      <c r="Y337" s="21"/>
      <c r="Z337" s="21"/>
    </row>
    <row r="338" spans="1:26" ht="15.75" customHeight="1">
      <c r="A338" s="21"/>
      <c r="B338" s="21"/>
      <c r="C338" s="21"/>
      <c r="D338" s="21"/>
      <c r="E338" s="37"/>
      <c r="F338" s="21"/>
      <c r="G338" s="21"/>
      <c r="H338" s="21"/>
      <c r="I338" s="21"/>
      <c r="J338" s="21"/>
      <c r="K338" s="21"/>
      <c r="L338" s="21"/>
      <c r="M338" s="21"/>
      <c r="N338" s="21"/>
      <c r="O338" s="21"/>
      <c r="P338" s="21"/>
      <c r="Q338" s="21"/>
      <c r="R338" s="21"/>
      <c r="S338" s="21"/>
      <c r="T338" s="21"/>
      <c r="U338" s="21"/>
      <c r="V338" s="21"/>
      <c r="W338" s="21"/>
      <c r="X338" s="37"/>
      <c r="Y338" s="21"/>
      <c r="Z338" s="21"/>
    </row>
    <row r="339" spans="1:26" ht="15.75" customHeight="1">
      <c r="A339" s="21"/>
      <c r="B339" s="21"/>
      <c r="C339" s="21"/>
      <c r="D339" s="21"/>
      <c r="E339" s="37"/>
      <c r="F339" s="21"/>
      <c r="G339" s="21"/>
      <c r="H339" s="21"/>
      <c r="I339" s="21"/>
      <c r="J339" s="21"/>
      <c r="K339" s="21"/>
      <c r="L339" s="21"/>
      <c r="M339" s="21"/>
      <c r="N339" s="21"/>
      <c r="O339" s="21"/>
      <c r="P339" s="21"/>
      <c r="Q339" s="21"/>
      <c r="R339" s="21"/>
      <c r="S339" s="21"/>
      <c r="T339" s="21"/>
      <c r="U339" s="21"/>
      <c r="V339" s="21"/>
      <c r="W339" s="21"/>
      <c r="X339" s="37"/>
      <c r="Y339" s="21"/>
      <c r="Z339" s="21"/>
    </row>
    <row r="340" spans="1:26" ht="15.75" customHeight="1">
      <c r="A340" s="21"/>
      <c r="B340" s="21"/>
      <c r="C340" s="21"/>
      <c r="D340" s="21"/>
      <c r="E340" s="37"/>
      <c r="F340" s="21"/>
      <c r="G340" s="21"/>
      <c r="H340" s="21"/>
      <c r="I340" s="21"/>
      <c r="J340" s="21"/>
      <c r="K340" s="21"/>
      <c r="L340" s="21"/>
      <c r="M340" s="21"/>
      <c r="N340" s="21"/>
      <c r="O340" s="21"/>
      <c r="P340" s="21"/>
      <c r="Q340" s="21"/>
      <c r="R340" s="21"/>
      <c r="S340" s="21"/>
      <c r="T340" s="21"/>
      <c r="U340" s="21"/>
      <c r="V340" s="21"/>
      <c r="W340" s="21"/>
      <c r="X340" s="37"/>
      <c r="Y340" s="21"/>
      <c r="Z340" s="21"/>
    </row>
    <row r="341" spans="1:26" ht="15.75" customHeight="1">
      <c r="A341" s="21"/>
      <c r="B341" s="21"/>
      <c r="C341" s="21"/>
      <c r="D341" s="21"/>
      <c r="E341" s="37"/>
      <c r="F341" s="21"/>
      <c r="G341" s="21"/>
      <c r="H341" s="21"/>
      <c r="I341" s="21"/>
      <c r="J341" s="21"/>
      <c r="K341" s="21"/>
      <c r="L341" s="21"/>
      <c r="M341" s="21"/>
      <c r="N341" s="21"/>
      <c r="O341" s="21"/>
      <c r="P341" s="21"/>
      <c r="Q341" s="21"/>
      <c r="R341" s="21"/>
      <c r="S341" s="21"/>
      <c r="T341" s="21"/>
      <c r="U341" s="21"/>
      <c r="V341" s="21"/>
      <c r="W341" s="21"/>
      <c r="X341" s="37"/>
      <c r="Y341" s="21"/>
      <c r="Z341" s="21"/>
    </row>
    <row r="342" spans="1:26" ht="15.75" customHeight="1">
      <c r="A342" s="21"/>
      <c r="B342" s="21"/>
      <c r="C342" s="21"/>
      <c r="D342" s="21"/>
      <c r="E342" s="37"/>
      <c r="F342" s="21"/>
      <c r="G342" s="21"/>
      <c r="H342" s="21"/>
      <c r="I342" s="21"/>
      <c r="J342" s="21"/>
      <c r="K342" s="21"/>
      <c r="L342" s="21"/>
      <c r="M342" s="21"/>
      <c r="N342" s="21"/>
      <c r="O342" s="21"/>
      <c r="P342" s="21"/>
      <c r="Q342" s="21"/>
      <c r="R342" s="21"/>
      <c r="S342" s="21"/>
      <c r="T342" s="21"/>
      <c r="U342" s="21"/>
      <c r="V342" s="21"/>
      <c r="W342" s="21"/>
      <c r="X342" s="37"/>
      <c r="Y342" s="21"/>
      <c r="Z342" s="21"/>
    </row>
    <row r="343" spans="1:26" ht="15.75" customHeight="1">
      <c r="A343" s="21"/>
      <c r="B343" s="21"/>
      <c r="C343" s="21"/>
      <c r="D343" s="21"/>
      <c r="E343" s="37"/>
      <c r="F343" s="21"/>
      <c r="G343" s="21"/>
      <c r="H343" s="21"/>
      <c r="I343" s="21"/>
      <c r="J343" s="21"/>
      <c r="K343" s="21"/>
      <c r="L343" s="21"/>
      <c r="M343" s="21"/>
      <c r="N343" s="21"/>
      <c r="O343" s="21"/>
      <c r="P343" s="21"/>
      <c r="Q343" s="21"/>
      <c r="R343" s="21"/>
      <c r="S343" s="21"/>
      <c r="T343" s="21"/>
      <c r="U343" s="21"/>
      <c r="V343" s="21"/>
      <c r="W343" s="21"/>
      <c r="X343" s="37"/>
      <c r="Y343" s="21"/>
      <c r="Z343" s="21"/>
    </row>
    <row r="344" spans="1:26" ht="15.75" customHeight="1">
      <c r="A344" s="21"/>
      <c r="B344" s="21"/>
      <c r="C344" s="21"/>
      <c r="D344" s="21"/>
      <c r="E344" s="37"/>
      <c r="F344" s="21"/>
      <c r="G344" s="21"/>
      <c r="H344" s="21"/>
      <c r="I344" s="21"/>
      <c r="J344" s="21"/>
      <c r="K344" s="21"/>
      <c r="L344" s="21"/>
      <c r="M344" s="21"/>
      <c r="N344" s="21"/>
      <c r="O344" s="21"/>
      <c r="P344" s="21"/>
      <c r="Q344" s="21"/>
      <c r="R344" s="21"/>
      <c r="S344" s="21"/>
      <c r="T344" s="21"/>
      <c r="U344" s="21"/>
      <c r="V344" s="21"/>
      <c r="W344" s="21"/>
      <c r="X344" s="37"/>
      <c r="Y344" s="21"/>
      <c r="Z344" s="21"/>
    </row>
    <row r="345" spans="1:26" ht="15.75" customHeight="1">
      <c r="A345" s="21"/>
      <c r="B345" s="21"/>
      <c r="C345" s="21"/>
      <c r="D345" s="21"/>
      <c r="E345" s="37"/>
      <c r="F345" s="21"/>
      <c r="G345" s="21"/>
      <c r="H345" s="21"/>
      <c r="I345" s="21"/>
      <c r="J345" s="21"/>
      <c r="K345" s="21"/>
      <c r="L345" s="21"/>
      <c r="M345" s="21"/>
      <c r="N345" s="21"/>
      <c r="O345" s="21"/>
      <c r="P345" s="21"/>
      <c r="Q345" s="21"/>
      <c r="R345" s="21"/>
      <c r="S345" s="21"/>
      <c r="T345" s="21"/>
      <c r="U345" s="21"/>
      <c r="V345" s="21"/>
      <c r="W345" s="21"/>
      <c r="X345" s="37"/>
      <c r="Y345" s="21"/>
      <c r="Z345" s="21"/>
    </row>
    <row r="346" spans="1:26" ht="15.75" customHeight="1">
      <c r="A346" s="21"/>
      <c r="B346" s="21"/>
      <c r="C346" s="21"/>
      <c r="D346" s="21"/>
      <c r="E346" s="37"/>
      <c r="F346" s="21"/>
      <c r="G346" s="21"/>
      <c r="H346" s="21"/>
      <c r="I346" s="21"/>
      <c r="J346" s="21"/>
      <c r="K346" s="21"/>
      <c r="L346" s="21"/>
      <c r="M346" s="21"/>
      <c r="N346" s="21"/>
      <c r="O346" s="21"/>
      <c r="P346" s="21"/>
      <c r="Q346" s="21"/>
      <c r="R346" s="21"/>
      <c r="S346" s="21"/>
      <c r="T346" s="21"/>
      <c r="U346" s="21"/>
      <c r="V346" s="21"/>
      <c r="W346" s="21"/>
      <c r="X346" s="37"/>
      <c r="Y346" s="21"/>
      <c r="Z346" s="21"/>
    </row>
    <row r="347" spans="1:26" ht="15.75" customHeight="1">
      <c r="A347" s="21"/>
      <c r="B347" s="21"/>
      <c r="C347" s="21"/>
      <c r="D347" s="21"/>
      <c r="E347" s="37"/>
      <c r="F347" s="21"/>
      <c r="G347" s="21"/>
      <c r="H347" s="21"/>
      <c r="I347" s="21"/>
      <c r="J347" s="21"/>
      <c r="K347" s="21"/>
      <c r="L347" s="21"/>
      <c r="M347" s="21"/>
      <c r="N347" s="21"/>
      <c r="O347" s="21"/>
      <c r="P347" s="21"/>
      <c r="Q347" s="21"/>
      <c r="R347" s="21"/>
      <c r="S347" s="21"/>
      <c r="T347" s="21"/>
      <c r="U347" s="21"/>
      <c r="V347" s="21"/>
      <c r="W347" s="21"/>
      <c r="X347" s="37"/>
      <c r="Y347" s="21"/>
      <c r="Z347" s="21"/>
    </row>
    <row r="348" spans="1:26" ht="15.75" customHeight="1">
      <c r="A348" s="21"/>
      <c r="B348" s="21"/>
      <c r="C348" s="21"/>
      <c r="D348" s="21"/>
      <c r="E348" s="37"/>
      <c r="F348" s="21"/>
      <c r="G348" s="21"/>
      <c r="H348" s="21"/>
      <c r="I348" s="21"/>
      <c r="J348" s="21"/>
      <c r="K348" s="21"/>
      <c r="L348" s="21"/>
      <c r="M348" s="21"/>
      <c r="N348" s="21"/>
      <c r="O348" s="21"/>
      <c r="P348" s="21"/>
      <c r="Q348" s="21"/>
      <c r="R348" s="21"/>
      <c r="S348" s="21"/>
      <c r="T348" s="21"/>
      <c r="U348" s="21"/>
      <c r="V348" s="21"/>
      <c r="W348" s="21"/>
      <c r="X348" s="37"/>
      <c r="Y348" s="21"/>
      <c r="Z348" s="21"/>
    </row>
    <row r="349" spans="1:26" ht="15.75" customHeight="1">
      <c r="A349" s="21"/>
      <c r="B349" s="21"/>
      <c r="C349" s="21"/>
      <c r="D349" s="21"/>
      <c r="E349" s="37"/>
      <c r="F349" s="21"/>
      <c r="G349" s="21"/>
      <c r="H349" s="21"/>
      <c r="I349" s="21"/>
      <c r="J349" s="21"/>
      <c r="K349" s="21"/>
      <c r="L349" s="21"/>
      <c r="M349" s="21"/>
      <c r="N349" s="21"/>
      <c r="O349" s="21"/>
      <c r="P349" s="21"/>
      <c r="Q349" s="21"/>
      <c r="R349" s="21"/>
      <c r="S349" s="21"/>
      <c r="T349" s="21"/>
      <c r="U349" s="21"/>
      <c r="V349" s="21"/>
      <c r="W349" s="21"/>
      <c r="X349" s="37"/>
      <c r="Y349" s="21"/>
      <c r="Z349" s="21"/>
    </row>
    <row r="350" spans="1:26" ht="15.75" customHeight="1">
      <c r="A350" s="21"/>
      <c r="B350" s="21"/>
      <c r="C350" s="21"/>
      <c r="D350" s="21"/>
      <c r="E350" s="37"/>
      <c r="F350" s="21"/>
      <c r="G350" s="21"/>
      <c r="H350" s="21"/>
      <c r="I350" s="21"/>
      <c r="J350" s="21"/>
      <c r="K350" s="21"/>
      <c r="L350" s="21"/>
      <c r="M350" s="21"/>
      <c r="N350" s="21"/>
      <c r="O350" s="21"/>
      <c r="P350" s="21"/>
      <c r="Q350" s="21"/>
      <c r="R350" s="21"/>
      <c r="S350" s="21"/>
      <c r="T350" s="21"/>
      <c r="U350" s="21"/>
      <c r="V350" s="21"/>
      <c r="W350" s="21"/>
      <c r="X350" s="37"/>
      <c r="Y350" s="21"/>
      <c r="Z350" s="21"/>
    </row>
    <row r="351" spans="1:26" ht="15.75" customHeight="1">
      <c r="A351" s="21"/>
      <c r="B351" s="21"/>
      <c r="C351" s="21"/>
      <c r="D351" s="21"/>
      <c r="E351" s="37"/>
      <c r="F351" s="21"/>
      <c r="G351" s="21"/>
      <c r="H351" s="21"/>
      <c r="I351" s="21"/>
      <c r="J351" s="21"/>
      <c r="K351" s="21"/>
      <c r="L351" s="21"/>
      <c r="M351" s="21"/>
      <c r="N351" s="21"/>
      <c r="O351" s="21"/>
      <c r="P351" s="21"/>
      <c r="Q351" s="21"/>
      <c r="R351" s="21"/>
      <c r="S351" s="21"/>
      <c r="T351" s="21"/>
      <c r="U351" s="21"/>
      <c r="V351" s="21"/>
      <c r="W351" s="21"/>
      <c r="X351" s="37"/>
      <c r="Y351" s="21"/>
      <c r="Z351" s="21"/>
    </row>
    <row r="352" spans="1:26" ht="15.75" customHeight="1">
      <c r="A352" s="21"/>
      <c r="B352" s="21"/>
      <c r="C352" s="21"/>
      <c r="D352" s="21"/>
      <c r="E352" s="37"/>
      <c r="F352" s="21"/>
      <c r="G352" s="21"/>
      <c r="H352" s="21"/>
      <c r="I352" s="21"/>
      <c r="J352" s="21"/>
      <c r="K352" s="21"/>
      <c r="L352" s="21"/>
      <c r="M352" s="21"/>
      <c r="N352" s="21"/>
      <c r="O352" s="21"/>
      <c r="P352" s="21"/>
      <c r="Q352" s="21"/>
      <c r="R352" s="21"/>
      <c r="S352" s="21"/>
      <c r="T352" s="21"/>
      <c r="U352" s="21"/>
      <c r="V352" s="21"/>
      <c r="W352" s="21"/>
      <c r="X352" s="37"/>
      <c r="Y352" s="21"/>
      <c r="Z352" s="21"/>
    </row>
    <row r="353" spans="1:26" ht="15.75" customHeight="1">
      <c r="A353" s="21"/>
      <c r="B353" s="21"/>
      <c r="C353" s="21"/>
      <c r="D353" s="21"/>
      <c r="E353" s="37"/>
      <c r="F353" s="21"/>
      <c r="G353" s="21"/>
      <c r="H353" s="21"/>
      <c r="I353" s="21"/>
      <c r="J353" s="21"/>
      <c r="K353" s="21"/>
      <c r="L353" s="21"/>
      <c r="M353" s="21"/>
      <c r="N353" s="21"/>
      <c r="O353" s="21"/>
      <c r="P353" s="21"/>
      <c r="Q353" s="21"/>
      <c r="R353" s="21"/>
      <c r="S353" s="21"/>
      <c r="T353" s="21"/>
      <c r="U353" s="21"/>
      <c r="V353" s="21"/>
      <c r="W353" s="21"/>
      <c r="X353" s="37"/>
      <c r="Y353" s="21"/>
      <c r="Z353" s="21"/>
    </row>
    <row r="354" spans="1:26" ht="15.75" customHeight="1">
      <c r="A354" s="21"/>
      <c r="B354" s="21"/>
      <c r="C354" s="21"/>
      <c r="D354" s="21"/>
      <c r="E354" s="37"/>
      <c r="F354" s="21"/>
      <c r="G354" s="21"/>
      <c r="H354" s="21"/>
      <c r="I354" s="21"/>
      <c r="J354" s="21"/>
      <c r="K354" s="21"/>
      <c r="L354" s="21"/>
      <c r="M354" s="21"/>
      <c r="N354" s="21"/>
      <c r="O354" s="21"/>
      <c r="P354" s="21"/>
      <c r="Q354" s="21"/>
      <c r="R354" s="21"/>
      <c r="S354" s="21"/>
      <c r="T354" s="21"/>
      <c r="U354" s="21"/>
      <c r="V354" s="21"/>
      <c r="W354" s="21"/>
      <c r="X354" s="37"/>
      <c r="Y354" s="21"/>
      <c r="Z354" s="21"/>
    </row>
    <row r="355" spans="1:26" ht="15.75" customHeight="1">
      <c r="A355" s="21"/>
      <c r="B355" s="21"/>
      <c r="C355" s="21"/>
      <c r="D355" s="21"/>
      <c r="E355" s="37"/>
      <c r="F355" s="21"/>
      <c r="G355" s="21"/>
      <c r="H355" s="21"/>
      <c r="I355" s="21"/>
      <c r="J355" s="21"/>
      <c r="K355" s="21"/>
      <c r="L355" s="21"/>
      <c r="M355" s="21"/>
      <c r="N355" s="21"/>
      <c r="O355" s="21"/>
      <c r="P355" s="21"/>
      <c r="Q355" s="21"/>
      <c r="R355" s="21"/>
      <c r="S355" s="21"/>
      <c r="T355" s="21"/>
      <c r="U355" s="21"/>
      <c r="V355" s="21"/>
      <c r="W355" s="21"/>
      <c r="X355" s="37"/>
      <c r="Y355" s="21"/>
      <c r="Z355" s="21"/>
    </row>
    <row r="356" spans="1:26" ht="15.75" customHeight="1">
      <c r="A356" s="21"/>
      <c r="B356" s="21"/>
      <c r="C356" s="21"/>
      <c r="D356" s="21"/>
      <c r="E356" s="37"/>
      <c r="F356" s="21"/>
      <c r="G356" s="21"/>
      <c r="H356" s="21"/>
      <c r="I356" s="21"/>
      <c r="J356" s="21"/>
      <c r="K356" s="21"/>
      <c r="L356" s="21"/>
      <c r="M356" s="21"/>
      <c r="N356" s="21"/>
      <c r="O356" s="21"/>
      <c r="P356" s="21"/>
      <c r="Q356" s="21"/>
      <c r="R356" s="21"/>
      <c r="S356" s="21"/>
      <c r="T356" s="21"/>
      <c r="U356" s="21"/>
      <c r="V356" s="21"/>
      <c r="W356" s="21"/>
      <c r="X356" s="37"/>
      <c r="Y356" s="21"/>
      <c r="Z356" s="21"/>
    </row>
    <row r="357" spans="1:26" ht="15.75" customHeight="1">
      <c r="A357" s="21"/>
      <c r="B357" s="21"/>
      <c r="C357" s="21"/>
      <c r="D357" s="21"/>
      <c r="E357" s="37"/>
      <c r="F357" s="21"/>
      <c r="G357" s="21"/>
      <c r="H357" s="21"/>
      <c r="I357" s="21"/>
      <c r="J357" s="21"/>
      <c r="K357" s="21"/>
      <c r="L357" s="21"/>
      <c r="M357" s="21"/>
      <c r="N357" s="21"/>
      <c r="O357" s="21"/>
      <c r="P357" s="21"/>
      <c r="Q357" s="21"/>
      <c r="R357" s="21"/>
      <c r="S357" s="21"/>
      <c r="T357" s="21"/>
      <c r="U357" s="21"/>
      <c r="V357" s="21"/>
      <c r="W357" s="21"/>
      <c r="X357" s="37"/>
      <c r="Y357" s="21"/>
      <c r="Z357" s="21"/>
    </row>
    <row r="358" spans="1:26" ht="15.75" customHeight="1">
      <c r="A358" s="21"/>
      <c r="B358" s="21"/>
      <c r="C358" s="21"/>
      <c r="D358" s="21"/>
      <c r="E358" s="37"/>
      <c r="F358" s="21"/>
      <c r="G358" s="21"/>
      <c r="H358" s="21"/>
      <c r="I358" s="21"/>
      <c r="J358" s="21"/>
      <c r="K358" s="21"/>
      <c r="L358" s="21"/>
      <c r="M358" s="21"/>
      <c r="N358" s="21"/>
      <c r="O358" s="21"/>
      <c r="P358" s="21"/>
      <c r="Q358" s="21"/>
      <c r="R358" s="21"/>
      <c r="S358" s="21"/>
      <c r="T358" s="21"/>
      <c r="U358" s="21"/>
      <c r="V358" s="21"/>
      <c r="W358" s="21"/>
      <c r="X358" s="37"/>
      <c r="Y358" s="21"/>
      <c r="Z358" s="21"/>
    </row>
    <row r="359" spans="1:26" ht="15.75" customHeight="1">
      <c r="A359" s="21"/>
      <c r="B359" s="21"/>
      <c r="C359" s="21"/>
      <c r="D359" s="21"/>
      <c r="E359" s="37"/>
      <c r="F359" s="21"/>
      <c r="G359" s="21"/>
      <c r="H359" s="21"/>
      <c r="I359" s="21"/>
      <c r="J359" s="21"/>
      <c r="K359" s="21"/>
      <c r="L359" s="21"/>
      <c r="M359" s="21"/>
      <c r="N359" s="21"/>
      <c r="O359" s="21"/>
      <c r="P359" s="21"/>
      <c r="Q359" s="21"/>
      <c r="R359" s="21"/>
      <c r="S359" s="21"/>
      <c r="T359" s="21"/>
      <c r="U359" s="21"/>
      <c r="V359" s="21"/>
      <c r="W359" s="21"/>
      <c r="X359" s="37"/>
      <c r="Y359" s="21"/>
      <c r="Z359" s="21"/>
    </row>
    <row r="360" spans="1:26" ht="15.75" customHeight="1">
      <c r="A360" s="21"/>
      <c r="B360" s="21"/>
      <c r="C360" s="21"/>
      <c r="D360" s="21"/>
      <c r="E360" s="37"/>
      <c r="F360" s="21"/>
      <c r="G360" s="21"/>
      <c r="H360" s="21"/>
      <c r="I360" s="21"/>
      <c r="J360" s="21"/>
      <c r="K360" s="21"/>
      <c r="L360" s="21"/>
      <c r="M360" s="21"/>
      <c r="N360" s="21"/>
      <c r="O360" s="21"/>
      <c r="P360" s="21"/>
      <c r="Q360" s="21"/>
      <c r="R360" s="21"/>
      <c r="S360" s="21"/>
      <c r="T360" s="21"/>
      <c r="U360" s="21"/>
      <c r="V360" s="21"/>
      <c r="W360" s="21"/>
      <c r="X360" s="37"/>
      <c r="Y360" s="21"/>
      <c r="Z360" s="21"/>
    </row>
    <row r="361" spans="1:26" ht="15.75" customHeight="1">
      <c r="A361" s="21"/>
      <c r="B361" s="21"/>
      <c r="C361" s="21"/>
      <c r="D361" s="21"/>
      <c r="E361" s="37"/>
      <c r="F361" s="21"/>
      <c r="G361" s="21"/>
      <c r="H361" s="21"/>
      <c r="I361" s="21"/>
      <c r="J361" s="21"/>
      <c r="K361" s="21"/>
      <c r="L361" s="21"/>
      <c r="M361" s="21"/>
      <c r="N361" s="21"/>
      <c r="O361" s="21"/>
      <c r="P361" s="21"/>
      <c r="Q361" s="21"/>
      <c r="R361" s="21"/>
      <c r="S361" s="21"/>
      <c r="T361" s="21"/>
      <c r="U361" s="21"/>
      <c r="V361" s="21"/>
      <c r="W361" s="21"/>
      <c r="X361" s="37"/>
      <c r="Y361" s="21"/>
      <c r="Z361" s="21"/>
    </row>
    <row r="362" spans="1:26" ht="15.75" customHeight="1">
      <c r="A362" s="21"/>
      <c r="B362" s="21"/>
      <c r="C362" s="21"/>
      <c r="D362" s="21"/>
      <c r="E362" s="37"/>
      <c r="F362" s="21"/>
      <c r="G362" s="21"/>
      <c r="H362" s="21"/>
      <c r="I362" s="21"/>
      <c r="J362" s="21"/>
      <c r="K362" s="21"/>
      <c r="L362" s="21"/>
      <c r="M362" s="21"/>
      <c r="N362" s="21"/>
      <c r="O362" s="21"/>
      <c r="P362" s="21"/>
      <c r="Q362" s="21"/>
      <c r="R362" s="21"/>
      <c r="S362" s="21"/>
      <c r="T362" s="21"/>
      <c r="U362" s="21"/>
      <c r="V362" s="21"/>
      <c r="W362" s="21"/>
      <c r="X362" s="37"/>
      <c r="Y362" s="21"/>
      <c r="Z362" s="21"/>
    </row>
    <row r="363" spans="1:26" ht="15.75" customHeight="1">
      <c r="A363" s="21"/>
      <c r="B363" s="21"/>
      <c r="C363" s="21"/>
      <c r="D363" s="21"/>
      <c r="E363" s="37"/>
      <c r="F363" s="21"/>
      <c r="G363" s="21"/>
      <c r="H363" s="21"/>
      <c r="I363" s="21"/>
      <c r="J363" s="21"/>
      <c r="K363" s="21"/>
      <c r="L363" s="21"/>
      <c r="M363" s="21"/>
      <c r="N363" s="21"/>
      <c r="O363" s="21"/>
      <c r="P363" s="21"/>
      <c r="Q363" s="21"/>
      <c r="R363" s="21"/>
      <c r="S363" s="21"/>
      <c r="T363" s="21"/>
      <c r="U363" s="21"/>
      <c r="V363" s="21"/>
      <c r="W363" s="21"/>
      <c r="X363" s="37"/>
      <c r="Y363" s="21"/>
      <c r="Z363" s="21"/>
    </row>
    <row r="364" spans="1:26" ht="15.75" customHeight="1">
      <c r="A364" s="21"/>
      <c r="B364" s="21"/>
      <c r="C364" s="21"/>
      <c r="D364" s="21"/>
      <c r="E364" s="37"/>
      <c r="F364" s="21"/>
      <c r="G364" s="21"/>
      <c r="H364" s="21"/>
      <c r="I364" s="21"/>
      <c r="J364" s="21"/>
      <c r="K364" s="21"/>
      <c r="L364" s="21"/>
      <c r="M364" s="21"/>
      <c r="N364" s="21"/>
      <c r="O364" s="21"/>
      <c r="P364" s="21"/>
      <c r="Q364" s="21"/>
      <c r="R364" s="21"/>
      <c r="S364" s="21"/>
      <c r="T364" s="21"/>
      <c r="U364" s="21"/>
      <c r="V364" s="21"/>
      <c r="W364" s="21"/>
      <c r="X364" s="37"/>
      <c r="Y364" s="21"/>
      <c r="Z364" s="21"/>
    </row>
    <row r="365" spans="1:26" ht="15.75" customHeight="1">
      <c r="A365" s="21"/>
      <c r="B365" s="21"/>
      <c r="C365" s="21"/>
      <c r="D365" s="21"/>
      <c r="E365" s="37"/>
      <c r="F365" s="21"/>
      <c r="G365" s="21"/>
      <c r="H365" s="21"/>
      <c r="I365" s="21"/>
      <c r="J365" s="21"/>
      <c r="K365" s="21"/>
      <c r="L365" s="21"/>
      <c r="M365" s="21"/>
      <c r="N365" s="21"/>
      <c r="O365" s="21"/>
      <c r="P365" s="21"/>
      <c r="Q365" s="21"/>
      <c r="R365" s="21"/>
      <c r="S365" s="21"/>
      <c r="T365" s="21"/>
      <c r="U365" s="21"/>
      <c r="V365" s="21"/>
      <c r="W365" s="21"/>
      <c r="X365" s="37"/>
      <c r="Y365" s="21"/>
      <c r="Z365" s="21"/>
    </row>
    <row r="366" spans="1:26" ht="15.75" customHeight="1">
      <c r="A366" s="21"/>
      <c r="B366" s="21"/>
      <c r="C366" s="21"/>
      <c r="D366" s="21"/>
      <c r="E366" s="37"/>
      <c r="F366" s="21"/>
      <c r="G366" s="21"/>
      <c r="H366" s="21"/>
      <c r="I366" s="21"/>
      <c r="J366" s="21"/>
      <c r="K366" s="21"/>
      <c r="L366" s="21"/>
      <c r="M366" s="21"/>
      <c r="N366" s="21"/>
      <c r="O366" s="21"/>
      <c r="P366" s="21"/>
      <c r="Q366" s="21"/>
      <c r="R366" s="21"/>
      <c r="S366" s="21"/>
      <c r="T366" s="21"/>
      <c r="U366" s="21"/>
      <c r="V366" s="21"/>
      <c r="W366" s="21"/>
      <c r="X366" s="37"/>
      <c r="Y366" s="21"/>
      <c r="Z366" s="21"/>
    </row>
    <row r="367" spans="1:26" ht="15.75" customHeight="1">
      <c r="A367" s="21"/>
      <c r="B367" s="21"/>
      <c r="C367" s="21"/>
      <c r="D367" s="21"/>
      <c r="E367" s="37"/>
      <c r="F367" s="21"/>
      <c r="G367" s="21"/>
      <c r="H367" s="21"/>
      <c r="I367" s="21"/>
      <c r="J367" s="21"/>
      <c r="K367" s="21"/>
      <c r="L367" s="21"/>
      <c r="M367" s="21"/>
      <c r="N367" s="21"/>
      <c r="O367" s="21"/>
      <c r="P367" s="21"/>
      <c r="Q367" s="21"/>
      <c r="R367" s="21"/>
      <c r="S367" s="21"/>
      <c r="T367" s="21"/>
      <c r="U367" s="21"/>
      <c r="V367" s="21"/>
      <c r="W367" s="21"/>
      <c r="X367" s="37"/>
      <c r="Y367" s="21"/>
      <c r="Z367" s="21"/>
    </row>
    <row r="368" spans="1:26" ht="15.75" customHeight="1">
      <c r="A368" s="21"/>
      <c r="B368" s="21"/>
      <c r="C368" s="21"/>
      <c r="D368" s="21"/>
      <c r="E368" s="37"/>
      <c r="F368" s="21"/>
      <c r="G368" s="21"/>
      <c r="H368" s="21"/>
      <c r="I368" s="21"/>
      <c r="J368" s="21"/>
      <c r="K368" s="21"/>
      <c r="L368" s="21"/>
      <c r="M368" s="21"/>
      <c r="N368" s="21"/>
      <c r="O368" s="21"/>
      <c r="P368" s="21"/>
      <c r="Q368" s="21"/>
      <c r="R368" s="21"/>
      <c r="S368" s="21"/>
      <c r="T368" s="21"/>
      <c r="U368" s="21"/>
      <c r="V368" s="21"/>
      <c r="W368" s="21"/>
      <c r="X368" s="37"/>
      <c r="Y368" s="21"/>
      <c r="Z368" s="21"/>
    </row>
    <row r="369" spans="1:26" ht="15.75" customHeight="1">
      <c r="A369" s="21"/>
      <c r="B369" s="21"/>
      <c r="C369" s="21"/>
      <c r="D369" s="21"/>
      <c r="E369" s="37"/>
      <c r="F369" s="21"/>
      <c r="G369" s="21"/>
      <c r="H369" s="21"/>
      <c r="I369" s="21"/>
      <c r="J369" s="21"/>
      <c r="K369" s="21"/>
      <c r="L369" s="21"/>
      <c r="M369" s="21"/>
      <c r="N369" s="21"/>
      <c r="O369" s="21"/>
      <c r="P369" s="21"/>
      <c r="Q369" s="21"/>
      <c r="R369" s="21"/>
      <c r="S369" s="21"/>
      <c r="T369" s="21"/>
      <c r="U369" s="21"/>
      <c r="V369" s="21"/>
      <c r="W369" s="21"/>
      <c r="X369" s="37"/>
      <c r="Y369" s="21"/>
      <c r="Z369" s="21"/>
    </row>
    <row r="370" spans="1:26" ht="15.75" customHeight="1">
      <c r="A370" s="21"/>
      <c r="B370" s="21"/>
      <c r="C370" s="21"/>
      <c r="D370" s="21"/>
      <c r="E370" s="37"/>
      <c r="F370" s="21"/>
      <c r="G370" s="21"/>
      <c r="H370" s="21"/>
      <c r="I370" s="21"/>
      <c r="J370" s="21"/>
      <c r="K370" s="21"/>
      <c r="L370" s="21"/>
      <c r="M370" s="21"/>
      <c r="N370" s="21"/>
      <c r="O370" s="21"/>
      <c r="P370" s="21"/>
      <c r="Q370" s="21"/>
      <c r="R370" s="21"/>
      <c r="S370" s="21"/>
      <c r="T370" s="21"/>
      <c r="U370" s="21"/>
      <c r="V370" s="21"/>
      <c r="W370" s="21"/>
      <c r="X370" s="37"/>
      <c r="Y370" s="21"/>
      <c r="Z370" s="21"/>
    </row>
    <row r="371" spans="1:26" ht="15.75" customHeight="1">
      <c r="A371" s="21"/>
      <c r="B371" s="21"/>
      <c r="C371" s="21"/>
      <c r="D371" s="21"/>
      <c r="E371" s="37"/>
      <c r="F371" s="21"/>
      <c r="G371" s="21"/>
      <c r="H371" s="21"/>
      <c r="I371" s="21"/>
      <c r="J371" s="21"/>
      <c r="K371" s="21"/>
      <c r="L371" s="21"/>
      <c r="M371" s="21"/>
      <c r="N371" s="21"/>
      <c r="O371" s="21"/>
      <c r="P371" s="21"/>
      <c r="Q371" s="21"/>
      <c r="R371" s="21"/>
      <c r="S371" s="21"/>
      <c r="T371" s="21"/>
      <c r="U371" s="21"/>
      <c r="V371" s="21"/>
      <c r="W371" s="21"/>
      <c r="X371" s="37"/>
      <c r="Y371" s="21"/>
      <c r="Z371" s="21"/>
    </row>
    <row r="372" spans="1:26" ht="15.75" customHeight="1">
      <c r="A372" s="21"/>
      <c r="B372" s="21"/>
      <c r="C372" s="21"/>
      <c r="D372" s="21"/>
      <c r="E372" s="37"/>
      <c r="F372" s="21"/>
      <c r="G372" s="21"/>
      <c r="H372" s="21"/>
      <c r="I372" s="21"/>
      <c r="J372" s="21"/>
      <c r="K372" s="21"/>
      <c r="L372" s="21"/>
      <c r="M372" s="21"/>
      <c r="N372" s="21"/>
      <c r="O372" s="21"/>
      <c r="P372" s="21"/>
      <c r="Q372" s="21"/>
      <c r="R372" s="21"/>
      <c r="S372" s="21"/>
      <c r="T372" s="21"/>
      <c r="U372" s="21"/>
      <c r="V372" s="21"/>
      <c r="W372" s="21"/>
      <c r="X372" s="37"/>
      <c r="Y372" s="21"/>
      <c r="Z372" s="21"/>
    </row>
    <row r="373" spans="1:26" ht="15.75" customHeight="1">
      <c r="A373" s="21"/>
      <c r="B373" s="21"/>
      <c r="C373" s="21"/>
      <c r="D373" s="21"/>
      <c r="E373" s="37"/>
      <c r="F373" s="21"/>
      <c r="G373" s="21"/>
      <c r="H373" s="21"/>
      <c r="I373" s="21"/>
      <c r="J373" s="21"/>
      <c r="K373" s="21"/>
      <c r="L373" s="21"/>
      <c r="M373" s="21"/>
      <c r="N373" s="21"/>
      <c r="O373" s="21"/>
      <c r="P373" s="21"/>
      <c r="Q373" s="21"/>
      <c r="R373" s="21"/>
      <c r="S373" s="21"/>
      <c r="T373" s="21"/>
      <c r="U373" s="21"/>
      <c r="V373" s="21"/>
      <c r="W373" s="21"/>
      <c r="X373" s="37"/>
      <c r="Y373" s="21"/>
      <c r="Z373" s="21"/>
    </row>
    <row r="374" spans="1:26" ht="15.75" customHeight="1">
      <c r="A374" s="21"/>
      <c r="B374" s="21"/>
      <c r="C374" s="21"/>
      <c r="D374" s="21"/>
      <c r="E374" s="37"/>
      <c r="F374" s="21"/>
      <c r="G374" s="21"/>
      <c r="H374" s="21"/>
      <c r="I374" s="21"/>
      <c r="J374" s="21"/>
      <c r="K374" s="21"/>
      <c r="L374" s="21"/>
      <c r="M374" s="21"/>
      <c r="N374" s="21"/>
      <c r="O374" s="21"/>
      <c r="P374" s="21"/>
      <c r="Q374" s="21"/>
      <c r="R374" s="21"/>
      <c r="S374" s="21"/>
      <c r="T374" s="21"/>
      <c r="U374" s="21"/>
      <c r="V374" s="21"/>
      <c r="W374" s="21"/>
      <c r="X374" s="37"/>
      <c r="Y374" s="21"/>
      <c r="Z374" s="21"/>
    </row>
    <row r="375" spans="1:26" ht="15.75" customHeight="1">
      <c r="A375" s="21"/>
      <c r="B375" s="21"/>
      <c r="C375" s="21"/>
      <c r="D375" s="21"/>
      <c r="E375" s="37"/>
      <c r="F375" s="21"/>
      <c r="G375" s="21"/>
      <c r="H375" s="21"/>
      <c r="I375" s="21"/>
      <c r="J375" s="21"/>
      <c r="K375" s="21"/>
      <c r="L375" s="21"/>
      <c r="M375" s="21"/>
      <c r="N375" s="21"/>
      <c r="O375" s="21"/>
      <c r="P375" s="21"/>
      <c r="Q375" s="21"/>
      <c r="R375" s="21"/>
      <c r="S375" s="21"/>
      <c r="T375" s="21"/>
      <c r="U375" s="21"/>
      <c r="V375" s="21"/>
      <c r="W375" s="21"/>
      <c r="X375" s="37"/>
      <c r="Y375" s="21"/>
      <c r="Z375" s="21"/>
    </row>
    <row r="376" spans="1:26" ht="15.75" customHeight="1">
      <c r="A376" s="21"/>
      <c r="B376" s="21"/>
      <c r="C376" s="21"/>
      <c r="D376" s="21"/>
      <c r="E376" s="37"/>
      <c r="F376" s="21"/>
      <c r="G376" s="21"/>
      <c r="H376" s="21"/>
      <c r="I376" s="21"/>
      <c r="J376" s="21"/>
      <c r="K376" s="21"/>
      <c r="L376" s="21"/>
      <c r="M376" s="21"/>
      <c r="N376" s="21"/>
      <c r="O376" s="21"/>
      <c r="P376" s="21"/>
      <c r="Q376" s="21"/>
      <c r="R376" s="21"/>
      <c r="S376" s="21"/>
      <c r="T376" s="21"/>
      <c r="U376" s="21"/>
      <c r="V376" s="21"/>
      <c r="W376" s="21"/>
      <c r="X376" s="37"/>
      <c r="Y376" s="21"/>
      <c r="Z376" s="21"/>
    </row>
    <row r="377" spans="1:26" ht="15.75" customHeight="1">
      <c r="A377" s="21"/>
      <c r="B377" s="21"/>
      <c r="C377" s="21"/>
      <c r="D377" s="21"/>
      <c r="E377" s="37"/>
      <c r="F377" s="21"/>
      <c r="G377" s="21"/>
      <c r="H377" s="21"/>
      <c r="I377" s="21"/>
      <c r="J377" s="21"/>
      <c r="K377" s="21"/>
      <c r="L377" s="21"/>
      <c r="M377" s="21"/>
      <c r="N377" s="21"/>
      <c r="O377" s="21"/>
      <c r="P377" s="21"/>
      <c r="Q377" s="21"/>
      <c r="R377" s="21"/>
      <c r="S377" s="21"/>
      <c r="T377" s="21"/>
      <c r="U377" s="21"/>
      <c r="V377" s="21"/>
      <c r="W377" s="21"/>
      <c r="X377" s="37"/>
      <c r="Y377" s="21"/>
      <c r="Z377" s="21"/>
    </row>
    <row r="378" spans="1:26" ht="15.75" customHeight="1">
      <c r="A378" s="21"/>
      <c r="B378" s="21"/>
      <c r="C378" s="21"/>
      <c r="D378" s="21"/>
      <c r="E378" s="37"/>
      <c r="F378" s="21"/>
      <c r="G378" s="21"/>
      <c r="H378" s="21"/>
      <c r="I378" s="21"/>
      <c r="J378" s="21"/>
      <c r="K378" s="21"/>
      <c r="L378" s="21"/>
      <c r="M378" s="21"/>
      <c r="N378" s="21"/>
      <c r="O378" s="21"/>
      <c r="P378" s="21"/>
      <c r="Q378" s="21"/>
      <c r="R378" s="21"/>
      <c r="S378" s="21"/>
      <c r="T378" s="21"/>
      <c r="U378" s="21"/>
      <c r="V378" s="21"/>
      <c r="W378" s="21"/>
      <c r="X378" s="37"/>
      <c r="Y378" s="21"/>
      <c r="Z378" s="21"/>
    </row>
    <row r="379" spans="1:26" ht="15.75" customHeight="1">
      <c r="A379" s="21"/>
      <c r="B379" s="21"/>
      <c r="C379" s="21"/>
      <c r="D379" s="21"/>
      <c r="E379" s="37"/>
      <c r="F379" s="21"/>
      <c r="G379" s="21"/>
      <c r="H379" s="21"/>
      <c r="I379" s="21"/>
      <c r="J379" s="21"/>
      <c r="K379" s="21"/>
      <c r="L379" s="21"/>
      <c r="M379" s="21"/>
      <c r="N379" s="21"/>
      <c r="O379" s="21"/>
      <c r="P379" s="21"/>
      <c r="Q379" s="21"/>
      <c r="R379" s="21"/>
      <c r="S379" s="21"/>
      <c r="T379" s="21"/>
      <c r="U379" s="21"/>
      <c r="V379" s="21"/>
      <c r="W379" s="21"/>
      <c r="X379" s="37"/>
      <c r="Y379" s="21"/>
      <c r="Z379" s="21"/>
    </row>
    <row r="380" spans="1:26" ht="15.75" customHeight="1">
      <c r="A380" s="21"/>
      <c r="B380" s="21"/>
      <c r="C380" s="21"/>
      <c r="D380" s="21"/>
      <c r="E380" s="37"/>
      <c r="F380" s="21"/>
      <c r="G380" s="21"/>
      <c r="H380" s="21"/>
      <c r="I380" s="21"/>
      <c r="J380" s="21"/>
      <c r="K380" s="21"/>
      <c r="L380" s="21"/>
      <c r="M380" s="21"/>
      <c r="N380" s="21"/>
      <c r="O380" s="21"/>
      <c r="P380" s="21"/>
      <c r="Q380" s="21"/>
      <c r="R380" s="21"/>
      <c r="S380" s="21"/>
      <c r="T380" s="21"/>
      <c r="U380" s="21"/>
      <c r="V380" s="21"/>
      <c r="W380" s="21"/>
      <c r="X380" s="37"/>
      <c r="Y380" s="21"/>
      <c r="Z380" s="21"/>
    </row>
    <row r="381" spans="1:26" ht="15.75" customHeight="1">
      <c r="A381" s="21"/>
      <c r="B381" s="21"/>
      <c r="C381" s="21"/>
      <c r="D381" s="21"/>
      <c r="E381" s="37"/>
      <c r="F381" s="21"/>
      <c r="G381" s="21"/>
      <c r="H381" s="21"/>
      <c r="I381" s="21"/>
      <c r="J381" s="21"/>
      <c r="K381" s="21"/>
      <c r="L381" s="21"/>
      <c r="M381" s="21"/>
      <c r="N381" s="21"/>
      <c r="O381" s="21"/>
      <c r="P381" s="21"/>
      <c r="Q381" s="21"/>
      <c r="R381" s="21"/>
      <c r="S381" s="21"/>
      <c r="T381" s="21"/>
      <c r="U381" s="21"/>
      <c r="V381" s="21"/>
      <c r="W381" s="21"/>
      <c r="X381" s="37"/>
      <c r="Y381" s="21"/>
      <c r="Z381" s="21"/>
    </row>
    <row r="382" spans="1:26" ht="15.75" customHeight="1">
      <c r="A382" s="21"/>
      <c r="B382" s="21"/>
      <c r="C382" s="21"/>
      <c r="D382" s="21"/>
      <c r="E382" s="37"/>
      <c r="F382" s="21"/>
      <c r="G382" s="21"/>
      <c r="H382" s="21"/>
      <c r="I382" s="21"/>
      <c r="J382" s="21"/>
      <c r="K382" s="21"/>
      <c r="L382" s="21"/>
      <c r="M382" s="21"/>
      <c r="N382" s="21"/>
      <c r="O382" s="21"/>
      <c r="P382" s="21"/>
      <c r="Q382" s="21"/>
      <c r="R382" s="21"/>
      <c r="S382" s="21"/>
      <c r="T382" s="21"/>
      <c r="U382" s="21"/>
      <c r="V382" s="21"/>
      <c r="W382" s="21"/>
      <c r="X382" s="37"/>
      <c r="Y382" s="21"/>
      <c r="Z382" s="21"/>
    </row>
    <row r="383" spans="1:26" ht="15.75" customHeight="1">
      <c r="A383" s="21"/>
      <c r="B383" s="21"/>
      <c r="C383" s="21"/>
      <c r="D383" s="21"/>
      <c r="E383" s="37"/>
      <c r="F383" s="21"/>
      <c r="G383" s="21"/>
      <c r="H383" s="21"/>
      <c r="I383" s="21"/>
      <c r="J383" s="21"/>
      <c r="K383" s="21"/>
      <c r="L383" s="21"/>
      <c r="M383" s="21"/>
      <c r="N383" s="21"/>
      <c r="O383" s="21"/>
      <c r="P383" s="21"/>
      <c r="Q383" s="21"/>
      <c r="R383" s="21"/>
      <c r="S383" s="21"/>
      <c r="T383" s="21"/>
      <c r="U383" s="21"/>
      <c r="V383" s="21"/>
      <c r="W383" s="21"/>
      <c r="X383" s="37"/>
      <c r="Y383" s="21"/>
      <c r="Z383" s="21"/>
    </row>
    <row r="384" spans="1:26" ht="15.75" customHeight="1">
      <c r="A384" s="21"/>
      <c r="B384" s="21"/>
      <c r="C384" s="21"/>
      <c r="D384" s="21"/>
      <c r="E384" s="37"/>
      <c r="F384" s="21"/>
      <c r="G384" s="21"/>
      <c r="H384" s="21"/>
      <c r="I384" s="21"/>
      <c r="J384" s="21"/>
      <c r="K384" s="21"/>
      <c r="L384" s="21"/>
      <c r="M384" s="21"/>
      <c r="N384" s="21"/>
      <c r="O384" s="21"/>
      <c r="P384" s="21"/>
      <c r="Q384" s="21"/>
      <c r="R384" s="21"/>
      <c r="S384" s="21"/>
      <c r="T384" s="21"/>
      <c r="U384" s="21"/>
      <c r="V384" s="21"/>
      <c r="W384" s="21"/>
      <c r="X384" s="37"/>
      <c r="Y384" s="21"/>
      <c r="Z384" s="21"/>
    </row>
    <row r="385" spans="1:26" ht="15.75" customHeight="1">
      <c r="A385" s="21"/>
      <c r="B385" s="21"/>
      <c r="C385" s="21"/>
      <c r="D385" s="21"/>
      <c r="E385" s="37"/>
      <c r="F385" s="21"/>
      <c r="G385" s="21"/>
      <c r="H385" s="21"/>
      <c r="I385" s="21"/>
      <c r="J385" s="21"/>
      <c r="K385" s="21"/>
      <c r="L385" s="21"/>
      <c r="M385" s="21"/>
      <c r="N385" s="21"/>
      <c r="O385" s="21"/>
      <c r="P385" s="21"/>
      <c r="Q385" s="21"/>
      <c r="R385" s="21"/>
      <c r="S385" s="21"/>
      <c r="T385" s="21"/>
      <c r="U385" s="21"/>
      <c r="V385" s="21"/>
      <c r="W385" s="21"/>
      <c r="X385" s="37"/>
      <c r="Y385" s="21"/>
      <c r="Z385" s="21"/>
    </row>
    <row r="386" spans="1:26" ht="15.75" customHeight="1">
      <c r="A386" s="21"/>
      <c r="B386" s="21"/>
      <c r="C386" s="21"/>
      <c r="D386" s="21"/>
      <c r="E386" s="37"/>
      <c r="F386" s="21"/>
      <c r="G386" s="21"/>
      <c r="H386" s="21"/>
      <c r="I386" s="21"/>
      <c r="J386" s="21"/>
      <c r="K386" s="21"/>
      <c r="L386" s="21"/>
      <c r="M386" s="21"/>
      <c r="N386" s="21"/>
      <c r="O386" s="21"/>
      <c r="P386" s="21"/>
      <c r="Q386" s="21"/>
      <c r="R386" s="21"/>
      <c r="S386" s="21"/>
      <c r="T386" s="21"/>
      <c r="U386" s="21"/>
      <c r="V386" s="21"/>
      <c r="W386" s="21"/>
      <c r="X386" s="37"/>
      <c r="Y386" s="21"/>
      <c r="Z386" s="21"/>
    </row>
    <row r="387" spans="1:26" ht="15.75" customHeight="1">
      <c r="A387" s="21"/>
      <c r="B387" s="21"/>
      <c r="C387" s="21"/>
      <c r="D387" s="21"/>
      <c r="E387" s="37"/>
      <c r="F387" s="21"/>
      <c r="G387" s="21"/>
      <c r="H387" s="21"/>
      <c r="I387" s="21"/>
      <c r="J387" s="21"/>
      <c r="K387" s="21"/>
      <c r="L387" s="21"/>
      <c r="M387" s="21"/>
      <c r="N387" s="21"/>
      <c r="O387" s="21"/>
      <c r="P387" s="21"/>
      <c r="Q387" s="21"/>
      <c r="R387" s="21"/>
      <c r="S387" s="21"/>
      <c r="T387" s="21"/>
      <c r="U387" s="21"/>
      <c r="V387" s="21"/>
      <c r="W387" s="21"/>
      <c r="X387" s="37"/>
      <c r="Y387" s="21"/>
      <c r="Z387" s="21"/>
    </row>
    <row r="388" spans="1:26" ht="15.75" customHeight="1">
      <c r="A388" s="21"/>
      <c r="B388" s="21"/>
      <c r="C388" s="21"/>
      <c r="D388" s="21"/>
      <c r="E388" s="37"/>
      <c r="F388" s="21"/>
      <c r="G388" s="21"/>
      <c r="H388" s="21"/>
      <c r="I388" s="21"/>
      <c r="J388" s="21"/>
      <c r="K388" s="21"/>
      <c r="L388" s="21"/>
      <c r="M388" s="21"/>
      <c r="N388" s="21"/>
      <c r="O388" s="21"/>
      <c r="P388" s="21"/>
      <c r="Q388" s="21"/>
      <c r="R388" s="21"/>
      <c r="S388" s="21"/>
      <c r="T388" s="21"/>
      <c r="U388" s="21"/>
      <c r="V388" s="21"/>
      <c r="W388" s="21"/>
      <c r="X388" s="37"/>
      <c r="Y388" s="21"/>
      <c r="Z388" s="21"/>
    </row>
    <row r="389" spans="1:26" ht="15.75" customHeight="1">
      <c r="A389" s="21"/>
      <c r="B389" s="21"/>
      <c r="C389" s="21"/>
      <c r="D389" s="21"/>
      <c r="E389" s="37"/>
      <c r="F389" s="21"/>
      <c r="G389" s="21"/>
      <c r="H389" s="21"/>
      <c r="I389" s="21"/>
      <c r="J389" s="21"/>
      <c r="K389" s="21"/>
      <c r="L389" s="21"/>
      <c r="M389" s="21"/>
      <c r="N389" s="21"/>
      <c r="O389" s="21"/>
      <c r="P389" s="21"/>
      <c r="Q389" s="21"/>
      <c r="R389" s="21"/>
      <c r="S389" s="21"/>
      <c r="T389" s="21"/>
      <c r="U389" s="21"/>
      <c r="V389" s="21"/>
      <c r="W389" s="21"/>
      <c r="X389" s="37"/>
      <c r="Y389" s="21"/>
      <c r="Z389" s="21"/>
    </row>
    <row r="390" spans="1:26" ht="15.75" customHeight="1">
      <c r="A390" s="21"/>
      <c r="B390" s="21"/>
      <c r="C390" s="21"/>
      <c r="D390" s="21"/>
      <c r="E390" s="37"/>
      <c r="F390" s="21"/>
      <c r="G390" s="21"/>
      <c r="H390" s="21"/>
      <c r="I390" s="21"/>
      <c r="J390" s="21"/>
      <c r="K390" s="21"/>
      <c r="L390" s="21"/>
      <c r="M390" s="21"/>
      <c r="N390" s="21"/>
      <c r="O390" s="21"/>
      <c r="P390" s="21"/>
      <c r="Q390" s="21"/>
      <c r="R390" s="21"/>
      <c r="S390" s="21"/>
      <c r="T390" s="21"/>
      <c r="U390" s="21"/>
      <c r="V390" s="21"/>
      <c r="W390" s="21"/>
      <c r="X390" s="37"/>
      <c r="Y390" s="21"/>
      <c r="Z390" s="21"/>
    </row>
    <row r="391" spans="1:26" ht="15.75" customHeight="1">
      <c r="A391" s="21"/>
      <c r="B391" s="21"/>
      <c r="C391" s="21"/>
      <c r="D391" s="21"/>
      <c r="E391" s="37"/>
      <c r="F391" s="21"/>
      <c r="G391" s="21"/>
      <c r="H391" s="21"/>
      <c r="I391" s="21"/>
      <c r="J391" s="21"/>
      <c r="K391" s="21"/>
      <c r="L391" s="21"/>
      <c r="M391" s="21"/>
      <c r="N391" s="21"/>
      <c r="O391" s="21"/>
      <c r="P391" s="21"/>
      <c r="Q391" s="21"/>
      <c r="R391" s="21"/>
      <c r="S391" s="21"/>
      <c r="T391" s="21"/>
      <c r="U391" s="21"/>
      <c r="V391" s="21"/>
      <c r="W391" s="21"/>
      <c r="X391" s="37"/>
      <c r="Y391" s="21"/>
      <c r="Z391" s="21"/>
    </row>
    <row r="392" spans="1:26" ht="15.75" customHeight="1">
      <c r="A392" s="21"/>
      <c r="B392" s="21"/>
      <c r="C392" s="21"/>
      <c r="D392" s="21"/>
      <c r="E392" s="37"/>
      <c r="F392" s="21"/>
      <c r="G392" s="21"/>
      <c r="H392" s="21"/>
      <c r="I392" s="21"/>
      <c r="J392" s="21"/>
      <c r="K392" s="21"/>
      <c r="L392" s="21"/>
      <c r="M392" s="21"/>
      <c r="N392" s="21"/>
      <c r="O392" s="21"/>
      <c r="P392" s="21"/>
      <c r="Q392" s="21"/>
      <c r="R392" s="21"/>
      <c r="S392" s="21"/>
      <c r="T392" s="21"/>
      <c r="U392" s="21"/>
      <c r="V392" s="21"/>
      <c r="W392" s="21"/>
      <c r="X392" s="37"/>
      <c r="Y392" s="21"/>
      <c r="Z392" s="21"/>
    </row>
    <row r="393" spans="1:26" ht="15.75" customHeight="1">
      <c r="A393" s="21"/>
      <c r="B393" s="21"/>
      <c r="C393" s="21"/>
      <c r="D393" s="21"/>
      <c r="E393" s="37"/>
      <c r="F393" s="21"/>
      <c r="G393" s="21"/>
      <c r="H393" s="21"/>
      <c r="I393" s="21"/>
      <c r="J393" s="21"/>
      <c r="K393" s="21"/>
      <c r="L393" s="21"/>
      <c r="M393" s="21"/>
      <c r="N393" s="21"/>
      <c r="O393" s="21"/>
      <c r="P393" s="21"/>
      <c r="Q393" s="21"/>
      <c r="R393" s="21"/>
      <c r="S393" s="21"/>
      <c r="T393" s="21"/>
      <c r="U393" s="21"/>
      <c r="V393" s="21"/>
      <c r="W393" s="21"/>
      <c r="X393" s="37"/>
      <c r="Y393" s="21"/>
      <c r="Z393" s="21"/>
    </row>
    <row r="394" spans="1:26" ht="15.75" customHeight="1">
      <c r="A394" s="21"/>
      <c r="B394" s="21"/>
      <c r="C394" s="21"/>
      <c r="D394" s="21"/>
      <c r="E394" s="37"/>
      <c r="F394" s="21"/>
      <c r="G394" s="21"/>
      <c r="H394" s="21"/>
      <c r="I394" s="21"/>
      <c r="J394" s="21"/>
      <c r="K394" s="21"/>
      <c r="L394" s="21"/>
      <c r="M394" s="21"/>
      <c r="N394" s="21"/>
      <c r="O394" s="21"/>
      <c r="P394" s="21"/>
      <c r="Q394" s="21"/>
      <c r="R394" s="21"/>
      <c r="S394" s="21"/>
      <c r="T394" s="21"/>
      <c r="U394" s="21"/>
      <c r="V394" s="21"/>
      <c r="W394" s="21"/>
      <c r="X394" s="37"/>
      <c r="Y394" s="21"/>
      <c r="Z394" s="21"/>
    </row>
    <row r="395" spans="1:26" ht="15.75" customHeight="1">
      <c r="A395" s="21"/>
      <c r="B395" s="21"/>
      <c r="C395" s="21"/>
      <c r="D395" s="21"/>
      <c r="E395" s="37"/>
      <c r="F395" s="21"/>
      <c r="G395" s="21"/>
      <c r="H395" s="21"/>
      <c r="I395" s="21"/>
      <c r="J395" s="21"/>
      <c r="K395" s="21"/>
      <c r="L395" s="21"/>
      <c r="M395" s="21"/>
      <c r="N395" s="21"/>
      <c r="O395" s="21"/>
      <c r="P395" s="21"/>
      <c r="Q395" s="21"/>
      <c r="R395" s="21"/>
      <c r="S395" s="21"/>
      <c r="T395" s="21"/>
      <c r="U395" s="21"/>
      <c r="V395" s="21"/>
      <c r="W395" s="21"/>
      <c r="X395" s="37"/>
      <c r="Y395" s="21"/>
      <c r="Z395" s="21"/>
    </row>
    <row r="396" spans="1:26" ht="15.75" customHeight="1">
      <c r="A396" s="21"/>
      <c r="B396" s="21"/>
      <c r="C396" s="21"/>
      <c r="D396" s="21"/>
      <c r="E396" s="37"/>
      <c r="F396" s="21"/>
      <c r="G396" s="21"/>
      <c r="H396" s="21"/>
      <c r="I396" s="21"/>
      <c r="J396" s="21"/>
      <c r="K396" s="21"/>
      <c r="L396" s="21"/>
      <c r="M396" s="21"/>
      <c r="N396" s="21"/>
      <c r="O396" s="21"/>
      <c r="P396" s="21"/>
      <c r="Q396" s="21"/>
      <c r="R396" s="21"/>
      <c r="S396" s="21"/>
      <c r="T396" s="21"/>
      <c r="U396" s="21"/>
      <c r="V396" s="21"/>
      <c r="W396" s="21"/>
      <c r="X396" s="37"/>
      <c r="Y396" s="21"/>
      <c r="Z396" s="21"/>
    </row>
    <row r="397" spans="1:26" ht="15.75" customHeight="1">
      <c r="A397" s="21"/>
      <c r="B397" s="21"/>
      <c r="C397" s="21"/>
      <c r="D397" s="21"/>
      <c r="E397" s="37"/>
      <c r="F397" s="21"/>
      <c r="G397" s="21"/>
      <c r="H397" s="21"/>
      <c r="I397" s="21"/>
      <c r="J397" s="21"/>
      <c r="K397" s="21"/>
      <c r="L397" s="21"/>
      <c r="M397" s="21"/>
      <c r="N397" s="21"/>
      <c r="O397" s="21"/>
      <c r="P397" s="21"/>
      <c r="Q397" s="21"/>
      <c r="R397" s="21"/>
      <c r="S397" s="21"/>
      <c r="T397" s="21"/>
      <c r="U397" s="21"/>
      <c r="V397" s="21"/>
      <c r="W397" s="21"/>
      <c r="X397" s="37"/>
      <c r="Y397" s="21"/>
      <c r="Z397" s="21"/>
    </row>
    <row r="398" spans="1:26" ht="15.75" customHeight="1">
      <c r="A398" s="21"/>
      <c r="B398" s="21"/>
      <c r="C398" s="21"/>
      <c r="D398" s="21"/>
      <c r="E398" s="37"/>
      <c r="F398" s="21"/>
      <c r="G398" s="21"/>
      <c r="H398" s="21"/>
      <c r="I398" s="21"/>
      <c r="J398" s="21"/>
      <c r="K398" s="21"/>
      <c r="L398" s="21"/>
      <c r="M398" s="21"/>
      <c r="N398" s="21"/>
      <c r="O398" s="21"/>
      <c r="P398" s="21"/>
      <c r="Q398" s="21"/>
      <c r="R398" s="21"/>
      <c r="S398" s="21"/>
      <c r="T398" s="21"/>
      <c r="U398" s="21"/>
      <c r="V398" s="21"/>
      <c r="W398" s="21"/>
      <c r="X398" s="37"/>
      <c r="Y398" s="21"/>
      <c r="Z398" s="21"/>
    </row>
    <row r="399" spans="1:26" ht="15.75" customHeight="1">
      <c r="A399" s="21"/>
      <c r="B399" s="21"/>
      <c r="C399" s="21"/>
      <c r="D399" s="21"/>
      <c r="E399" s="37"/>
      <c r="F399" s="21"/>
      <c r="G399" s="21"/>
      <c r="H399" s="21"/>
      <c r="I399" s="21"/>
      <c r="J399" s="21"/>
      <c r="K399" s="21"/>
      <c r="L399" s="21"/>
      <c r="M399" s="21"/>
      <c r="N399" s="21"/>
      <c r="O399" s="21"/>
      <c r="P399" s="21"/>
      <c r="Q399" s="21"/>
      <c r="R399" s="21"/>
      <c r="S399" s="21"/>
      <c r="T399" s="21"/>
      <c r="U399" s="21"/>
      <c r="V399" s="21"/>
      <c r="W399" s="21"/>
      <c r="X399" s="37"/>
      <c r="Y399" s="21"/>
      <c r="Z399" s="21"/>
    </row>
    <row r="400" spans="1:26" ht="15.75" customHeight="1">
      <c r="A400" s="21"/>
      <c r="B400" s="21"/>
      <c r="C400" s="21"/>
      <c r="D400" s="21"/>
      <c r="E400" s="37"/>
      <c r="F400" s="21"/>
      <c r="G400" s="21"/>
      <c r="H400" s="21"/>
      <c r="I400" s="21"/>
      <c r="J400" s="21"/>
      <c r="K400" s="21"/>
      <c r="L400" s="21"/>
      <c r="M400" s="21"/>
      <c r="N400" s="21"/>
      <c r="O400" s="21"/>
      <c r="P400" s="21"/>
      <c r="Q400" s="21"/>
      <c r="R400" s="21"/>
      <c r="S400" s="21"/>
      <c r="T400" s="21"/>
      <c r="U400" s="21"/>
      <c r="V400" s="21"/>
      <c r="W400" s="21"/>
      <c r="X400" s="37"/>
      <c r="Y400" s="21"/>
      <c r="Z400" s="21"/>
    </row>
    <row r="401" spans="1:26" ht="15.75" customHeight="1">
      <c r="A401" s="21"/>
      <c r="B401" s="21"/>
      <c r="C401" s="21"/>
      <c r="D401" s="21"/>
      <c r="E401" s="37"/>
      <c r="F401" s="21"/>
      <c r="G401" s="21"/>
      <c r="H401" s="21"/>
      <c r="I401" s="21"/>
      <c r="J401" s="21"/>
      <c r="K401" s="21"/>
      <c r="L401" s="21"/>
      <c r="M401" s="21"/>
      <c r="N401" s="21"/>
      <c r="O401" s="21"/>
      <c r="P401" s="21"/>
      <c r="Q401" s="21"/>
      <c r="R401" s="21"/>
      <c r="S401" s="21"/>
      <c r="T401" s="21"/>
      <c r="U401" s="21"/>
      <c r="V401" s="21"/>
      <c r="W401" s="21"/>
      <c r="X401" s="37"/>
      <c r="Y401" s="21"/>
      <c r="Z401" s="21"/>
    </row>
    <row r="402" spans="1:26" ht="15.75" customHeight="1">
      <c r="A402" s="21"/>
      <c r="B402" s="21"/>
      <c r="C402" s="21"/>
      <c r="D402" s="21"/>
      <c r="E402" s="37"/>
      <c r="F402" s="21"/>
      <c r="G402" s="21"/>
      <c r="H402" s="21"/>
      <c r="I402" s="21"/>
      <c r="J402" s="21"/>
      <c r="K402" s="21"/>
      <c r="L402" s="21"/>
      <c r="M402" s="21"/>
      <c r="N402" s="21"/>
      <c r="O402" s="21"/>
      <c r="P402" s="21"/>
      <c r="Q402" s="21"/>
      <c r="R402" s="21"/>
      <c r="S402" s="21"/>
      <c r="T402" s="21"/>
      <c r="U402" s="21"/>
      <c r="V402" s="21"/>
      <c r="W402" s="21"/>
      <c r="X402" s="37"/>
      <c r="Y402" s="21"/>
      <c r="Z402" s="21"/>
    </row>
    <row r="403" spans="1:26" ht="15.75" customHeight="1">
      <c r="A403" s="21"/>
      <c r="B403" s="21"/>
      <c r="C403" s="21"/>
      <c r="D403" s="21"/>
      <c r="E403" s="37"/>
      <c r="F403" s="21"/>
      <c r="G403" s="21"/>
      <c r="H403" s="21"/>
      <c r="I403" s="21"/>
      <c r="J403" s="21"/>
      <c r="K403" s="21"/>
      <c r="L403" s="21"/>
      <c r="M403" s="21"/>
      <c r="N403" s="21"/>
      <c r="O403" s="21"/>
      <c r="P403" s="21"/>
      <c r="Q403" s="21"/>
      <c r="R403" s="21"/>
      <c r="S403" s="21"/>
      <c r="T403" s="21"/>
      <c r="U403" s="21"/>
      <c r="V403" s="21"/>
      <c r="W403" s="21"/>
      <c r="X403" s="37"/>
      <c r="Y403" s="21"/>
      <c r="Z403" s="21"/>
    </row>
    <row r="404" spans="1:26" ht="15.75" customHeight="1">
      <c r="A404" s="21"/>
      <c r="B404" s="21"/>
      <c r="C404" s="21"/>
      <c r="D404" s="21"/>
      <c r="E404" s="37"/>
      <c r="F404" s="21"/>
      <c r="G404" s="21"/>
      <c r="H404" s="21"/>
      <c r="I404" s="21"/>
      <c r="J404" s="21"/>
      <c r="K404" s="21"/>
      <c r="L404" s="21"/>
      <c r="M404" s="21"/>
      <c r="N404" s="21"/>
      <c r="O404" s="21"/>
      <c r="P404" s="21"/>
      <c r="Q404" s="21"/>
      <c r="R404" s="21"/>
      <c r="S404" s="21"/>
      <c r="T404" s="21"/>
      <c r="U404" s="21"/>
      <c r="V404" s="21"/>
      <c r="W404" s="21"/>
      <c r="X404" s="37"/>
      <c r="Y404" s="21"/>
      <c r="Z404" s="21"/>
    </row>
    <row r="405" spans="1:26" ht="15.75" customHeight="1">
      <c r="A405" s="21"/>
      <c r="B405" s="21"/>
      <c r="C405" s="21"/>
      <c r="D405" s="21"/>
      <c r="E405" s="37"/>
      <c r="F405" s="21"/>
      <c r="G405" s="21"/>
      <c r="H405" s="21"/>
      <c r="I405" s="21"/>
      <c r="J405" s="21"/>
      <c r="K405" s="21"/>
      <c r="L405" s="21"/>
      <c r="M405" s="21"/>
      <c r="N405" s="21"/>
      <c r="O405" s="21"/>
      <c r="P405" s="21"/>
      <c r="Q405" s="21"/>
      <c r="R405" s="21"/>
      <c r="S405" s="21"/>
      <c r="T405" s="21"/>
      <c r="U405" s="21"/>
      <c r="V405" s="21"/>
      <c r="W405" s="21"/>
      <c r="X405" s="37"/>
      <c r="Y405" s="21"/>
      <c r="Z405" s="21"/>
    </row>
    <row r="406" spans="1:26" ht="15.75" customHeight="1">
      <c r="A406" s="21"/>
      <c r="B406" s="21"/>
      <c r="C406" s="21"/>
      <c r="D406" s="21"/>
      <c r="E406" s="37"/>
      <c r="F406" s="21"/>
      <c r="G406" s="21"/>
      <c r="H406" s="21"/>
      <c r="I406" s="21"/>
      <c r="J406" s="21"/>
      <c r="K406" s="21"/>
      <c r="L406" s="21"/>
      <c r="M406" s="21"/>
      <c r="N406" s="21"/>
      <c r="O406" s="21"/>
      <c r="P406" s="21"/>
      <c r="Q406" s="21"/>
      <c r="R406" s="21"/>
      <c r="S406" s="21"/>
      <c r="T406" s="21"/>
      <c r="U406" s="21"/>
      <c r="V406" s="21"/>
      <c r="W406" s="21"/>
      <c r="X406" s="37"/>
      <c r="Y406" s="21"/>
      <c r="Z406" s="21"/>
    </row>
    <row r="407" spans="1:26" ht="15.75" customHeight="1">
      <c r="A407" s="21"/>
      <c r="B407" s="21"/>
      <c r="C407" s="21"/>
      <c r="D407" s="21"/>
      <c r="E407" s="37"/>
      <c r="F407" s="21"/>
      <c r="G407" s="21"/>
      <c r="H407" s="21"/>
      <c r="I407" s="21"/>
      <c r="J407" s="21"/>
      <c r="K407" s="21"/>
      <c r="L407" s="21"/>
      <c r="M407" s="21"/>
      <c r="N407" s="21"/>
      <c r="O407" s="21"/>
      <c r="P407" s="21"/>
      <c r="Q407" s="21"/>
      <c r="R407" s="21"/>
      <c r="S407" s="21"/>
      <c r="T407" s="21"/>
      <c r="U407" s="21"/>
      <c r="V407" s="21"/>
      <c r="W407" s="21"/>
      <c r="X407" s="37"/>
      <c r="Y407" s="21"/>
      <c r="Z407" s="21"/>
    </row>
    <row r="408" spans="1:26" ht="15.75" customHeight="1">
      <c r="A408" s="21"/>
      <c r="B408" s="21"/>
      <c r="C408" s="21"/>
      <c r="D408" s="21"/>
      <c r="E408" s="37"/>
      <c r="F408" s="21"/>
      <c r="G408" s="21"/>
      <c r="H408" s="21"/>
      <c r="I408" s="21"/>
      <c r="J408" s="21"/>
      <c r="K408" s="21"/>
      <c r="L408" s="21"/>
      <c r="M408" s="21"/>
      <c r="N408" s="21"/>
      <c r="O408" s="21"/>
      <c r="P408" s="21"/>
      <c r="Q408" s="21"/>
      <c r="R408" s="21"/>
      <c r="S408" s="21"/>
      <c r="T408" s="21"/>
      <c r="U408" s="21"/>
      <c r="V408" s="21"/>
      <c r="W408" s="21"/>
      <c r="X408" s="37"/>
      <c r="Y408" s="21"/>
      <c r="Z408" s="21"/>
    </row>
    <row r="409" spans="1:26" ht="15.75" customHeight="1">
      <c r="A409" s="21"/>
      <c r="B409" s="21"/>
      <c r="C409" s="21"/>
      <c r="D409" s="21"/>
      <c r="E409" s="37"/>
      <c r="F409" s="21"/>
      <c r="G409" s="21"/>
      <c r="H409" s="21"/>
      <c r="I409" s="21"/>
      <c r="J409" s="21"/>
      <c r="K409" s="21"/>
      <c r="L409" s="21"/>
      <c r="M409" s="21"/>
      <c r="N409" s="21"/>
      <c r="O409" s="21"/>
      <c r="P409" s="21"/>
      <c r="Q409" s="21"/>
      <c r="R409" s="21"/>
      <c r="S409" s="21"/>
      <c r="T409" s="21"/>
      <c r="U409" s="21"/>
      <c r="V409" s="21"/>
      <c r="W409" s="21"/>
      <c r="X409" s="37"/>
      <c r="Y409" s="21"/>
      <c r="Z409" s="21"/>
    </row>
    <row r="410" spans="1:26" ht="15.75" customHeight="1">
      <c r="A410" s="21"/>
      <c r="B410" s="21"/>
      <c r="C410" s="21"/>
      <c r="D410" s="21"/>
      <c r="E410" s="37"/>
      <c r="F410" s="21"/>
      <c r="G410" s="21"/>
      <c r="H410" s="21"/>
      <c r="I410" s="21"/>
      <c r="J410" s="21"/>
      <c r="K410" s="21"/>
      <c r="L410" s="21"/>
      <c r="M410" s="21"/>
      <c r="N410" s="21"/>
      <c r="O410" s="21"/>
      <c r="P410" s="21"/>
      <c r="Q410" s="21"/>
      <c r="R410" s="21"/>
      <c r="S410" s="21"/>
      <c r="T410" s="21"/>
      <c r="U410" s="21"/>
      <c r="V410" s="21"/>
      <c r="W410" s="21"/>
      <c r="X410" s="37"/>
      <c r="Y410" s="21"/>
      <c r="Z410" s="21"/>
    </row>
    <row r="411" spans="1:26" ht="15.75" customHeight="1">
      <c r="A411" s="21"/>
      <c r="B411" s="21"/>
      <c r="C411" s="21"/>
      <c r="D411" s="21"/>
      <c r="E411" s="37"/>
      <c r="F411" s="21"/>
      <c r="G411" s="21"/>
      <c r="H411" s="21"/>
      <c r="I411" s="21"/>
      <c r="J411" s="21"/>
      <c r="K411" s="21"/>
      <c r="L411" s="21"/>
      <c r="M411" s="21"/>
      <c r="N411" s="21"/>
      <c r="O411" s="21"/>
      <c r="P411" s="21"/>
      <c r="Q411" s="21"/>
      <c r="R411" s="21"/>
      <c r="S411" s="21"/>
      <c r="T411" s="21"/>
      <c r="U411" s="21"/>
      <c r="V411" s="21"/>
      <c r="W411" s="21"/>
      <c r="X411" s="37"/>
      <c r="Y411" s="21"/>
      <c r="Z411" s="21"/>
    </row>
    <row r="412" spans="1:26" ht="15.75" customHeight="1">
      <c r="A412" s="21"/>
      <c r="B412" s="21"/>
      <c r="C412" s="21"/>
      <c r="D412" s="21"/>
      <c r="E412" s="37"/>
      <c r="F412" s="21"/>
      <c r="G412" s="21"/>
      <c r="H412" s="21"/>
      <c r="I412" s="21"/>
      <c r="J412" s="21"/>
      <c r="K412" s="21"/>
      <c r="L412" s="21"/>
      <c r="M412" s="21"/>
      <c r="N412" s="21"/>
      <c r="O412" s="21"/>
      <c r="P412" s="21"/>
      <c r="Q412" s="21"/>
      <c r="R412" s="21"/>
      <c r="S412" s="21"/>
      <c r="T412" s="21"/>
      <c r="U412" s="21"/>
      <c r="V412" s="21"/>
      <c r="W412" s="21"/>
      <c r="X412" s="37"/>
      <c r="Y412" s="21"/>
      <c r="Z412" s="21"/>
    </row>
    <row r="413" spans="1:26" ht="15.75" customHeight="1">
      <c r="A413" s="21"/>
      <c r="B413" s="21"/>
      <c r="C413" s="21"/>
      <c r="D413" s="21"/>
      <c r="E413" s="37"/>
      <c r="F413" s="21"/>
      <c r="G413" s="21"/>
      <c r="H413" s="21"/>
      <c r="I413" s="21"/>
      <c r="J413" s="21"/>
      <c r="K413" s="21"/>
      <c r="L413" s="21"/>
      <c r="M413" s="21"/>
      <c r="N413" s="21"/>
      <c r="O413" s="21"/>
      <c r="P413" s="21"/>
      <c r="Q413" s="21"/>
      <c r="R413" s="21"/>
      <c r="S413" s="21"/>
      <c r="T413" s="21"/>
      <c r="U413" s="21"/>
      <c r="V413" s="21"/>
      <c r="W413" s="21"/>
      <c r="X413" s="37"/>
      <c r="Y413" s="21"/>
      <c r="Z413" s="21"/>
    </row>
    <row r="414" spans="1:26" ht="15.75" customHeight="1">
      <c r="A414" s="21"/>
      <c r="B414" s="21"/>
      <c r="C414" s="21"/>
      <c r="D414" s="21"/>
      <c r="E414" s="37"/>
      <c r="F414" s="21"/>
      <c r="G414" s="21"/>
      <c r="H414" s="21"/>
      <c r="I414" s="21"/>
      <c r="J414" s="21"/>
      <c r="K414" s="21"/>
      <c r="L414" s="21"/>
      <c r="M414" s="21"/>
      <c r="N414" s="21"/>
      <c r="O414" s="21"/>
      <c r="P414" s="21"/>
      <c r="Q414" s="21"/>
      <c r="R414" s="21"/>
      <c r="S414" s="21"/>
      <c r="T414" s="21"/>
      <c r="U414" s="21"/>
      <c r="V414" s="21"/>
      <c r="W414" s="21"/>
      <c r="X414" s="37"/>
      <c r="Y414" s="21"/>
      <c r="Z414" s="21"/>
    </row>
    <row r="415" spans="1:26" ht="15.75" customHeight="1">
      <c r="A415" s="21"/>
      <c r="B415" s="21"/>
      <c r="C415" s="21"/>
      <c r="D415" s="21"/>
      <c r="E415" s="37"/>
      <c r="F415" s="21"/>
      <c r="G415" s="21"/>
      <c r="H415" s="21"/>
      <c r="I415" s="21"/>
      <c r="J415" s="21"/>
      <c r="K415" s="21"/>
      <c r="L415" s="21"/>
      <c r="M415" s="21"/>
      <c r="N415" s="21"/>
      <c r="O415" s="21"/>
      <c r="P415" s="21"/>
      <c r="Q415" s="21"/>
      <c r="R415" s="21"/>
      <c r="S415" s="21"/>
      <c r="T415" s="21"/>
      <c r="U415" s="21"/>
      <c r="V415" s="21"/>
      <c r="W415" s="21"/>
      <c r="X415" s="37"/>
      <c r="Y415" s="21"/>
      <c r="Z415" s="21"/>
    </row>
    <row r="416" spans="1:26" ht="15.75" customHeight="1">
      <c r="A416" s="21"/>
      <c r="B416" s="21"/>
      <c r="C416" s="21"/>
      <c r="D416" s="21"/>
      <c r="E416" s="37"/>
      <c r="F416" s="21"/>
      <c r="G416" s="21"/>
      <c r="H416" s="21"/>
      <c r="I416" s="21"/>
      <c r="J416" s="21"/>
      <c r="K416" s="21"/>
      <c r="L416" s="21"/>
      <c r="M416" s="21"/>
      <c r="N416" s="21"/>
      <c r="O416" s="21"/>
      <c r="P416" s="21"/>
      <c r="Q416" s="21"/>
      <c r="R416" s="21"/>
      <c r="S416" s="21"/>
      <c r="T416" s="21"/>
      <c r="U416" s="21"/>
      <c r="V416" s="21"/>
      <c r="W416" s="21"/>
      <c r="X416" s="37"/>
      <c r="Y416" s="21"/>
      <c r="Z416" s="21"/>
    </row>
    <row r="417" spans="1:26" ht="15.75" customHeight="1">
      <c r="A417" s="21"/>
      <c r="B417" s="21"/>
      <c r="C417" s="21"/>
      <c r="D417" s="21"/>
      <c r="E417" s="37"/>
      <c r="F417" s="21"/>
      <c r="G417" s="21"/>
      <c r="H417" s="21"/>
      <c r="I417" s="21"/>
      <c r="J417" s="21"/>
      <c r="K417" s="21"/>
      <c r="L417" s="21"/>
      <c r="M417" s="21"/>
      <c r="N417" s="21"/>
      <c r="O417" s="21"/>
      <c r="P417" s="21"/>
      <c r="Q417" s="21"/>
      <c r="R417" s="21"/>
      <c r="S417" s="21"/>
      <c r="T417" s="21"/>
      <c r="U417" s="21"/>
      <c r="V417" s="21"/>
      <c r="W417" s="21"/>
      <c r="X417" s="37"/>
      <c r="Y417" s="21"/>
      <c r="Z417" s="21"/>
    </row>
    <row r="418" spans="1:26" ht="15.75" customHeight="1">
      <c r="A418" s="21"/>
      <c r="B418" s="21"/>
      <c r="C418" s="21"/>
      <c r="D418" s="21"/>
      <c r="E418" s="37"/>
      <c r="F418" s="21"/>
      <c r="G418" s="21"/>
      <c r="H418" s="21"/>
      <c r="I418" s="21"/>
      <c r="J418" s="21"/>
      <c r="K418" s="21"/>
      <c r="L418" s="21"/>
      <c r="M418" s="21"/>
      <c r="N418" s="21"/>
      <c r="O418" s="21"/>
      <c r="P418" s="21"/>
      <c r="Q418" s="21"/>
      <c r="R418" s="21"/>
      <c r="S418" s="21"/>
      <c r="T418" s="21"/>
      <c r="U418" s="21"/>
      <c r="V418" s="21"/>
      <c r="W418" s="21"/>
      <c r="X418" s="37"/>
      <c r="Y418" s="21"/>
      <c r="Z418" s="21"/>
    </row>
    <row r="419" spans="1:26" ht="15.75" customHeight="1">
      <c r="A419" s="21"/>
      <c r="B419" s="21"/>
      <c r="C419" s="21"/>
      <c r="D419" s="21"/>
      <c r="E419" s="37"/>
      <c r="F419" s="21"/>
      <c r="G419" s="21"/>
      <c r="H419" s="21"/>
      <c r="I419" s="21"/>
      <c r="J419" s="21"/>
      <c r="K419" s="21"/>
      <c r="L419" s="21"/>
      <c r="M419" s="21"/>
      <c r="N419" s="21"/>
      <c r="O419" s="21"/>
      <c r="P419" s="21"/>
      <c r="Q419" s="21"/>
      <c r="R419" s="21"/>
      <c r="S419" s="21"/>
      <c r="T419" s="21"/>
      <c r="U419" s="21"/>
      <c r="V419" s="21"/>
      <c r="W419" s="21"/>
      <c r="X419" s="37"/>
      <c r="Y419" s="21"/>
      <c r="Z419" s="21"/>
    </row>
    <row r="420" spans="1:26" ht="15.75" customHeight="1">
      <c r="A420" s="21"/>
      <c r="B420" s="21"/>
      <c r="C420" s="21"/>
      <c r="D420" s="21"/>
      <c r="E420" s="37"/>
      <c r="F420" s="21"/>
      <c r="G420" s="21"/>
      <c r="H420" s="21"/>
      <c r="I420" s="21"/>
      <c r="J420" s="21"/>
      <c r="K420" s="21"/>
      <c r="L420" s="21"/>
      <c r="M420" s="21"/>
      <c r="N420" s="21"/>
      <c r="O420" s="21"/>
      <c r="P420" s="21"/>
      <c r="Q420" s="21"/>
      <c r="R420" s="21"/>
      <c r="S420" s="21"/>
      <c r="T420" s="21"/>
      <c r="U420" s="21"/>
      <c r="V420" s="21"/>
      <c r="W420" s="21"/>
      <c r="X420" s="37"/>
      <c r="Y420" s="21"/>
      <c r="Z420" s="21"/>
    </row>
    <row r="421" spans="1:26" ht="15.75" customHeight="1">
      <c r="A421" s="21"/>
      <c r="B421" s="21"/>
      <c r="C421" s="21"/>
      <c r="D421" s="21"/>
      <c r="E421" s="37"/>
      <c r="F421" s="21"/>
      <c r="G421" s="21"/>
      <c r="H421" s="21"/>
      <c r="I421" s="21"/>
      <c r="J421" s="21"/>
      <c r="K421" s="21"/>
      <c r="L421" s="21"/>
      <c r="M421" s="21"/>
      <c r="N421" s="21"/>
      <c r="O421" s="21"/>
      <c r="P421" s="21"/>
      <c r="Q421" s="21"/>
      <c r="R421" s="21"/>
      <c r="S421" s="21"/>
      <c r="T421" s="21"/>
      <c r="U421" s="21"/>
      <c r="V421" s="21"/>
      <c r="W421" s="21"/>
      <c r="X421" s="37"/>
      <c r="Y421" s="21"/>
      <c r="Z421" s="21"/>
    </row>
    <row r="422" spans="1:26" ht="15.75" customHeight="1">
      <c r="A422" s="21"/>
      <c r="B422" s="21"/>
      <c r="C422" s="21"/>
      <c r="D422" s="21"/>
      <c r="E422" s="37"/>
      <c r="F422" s="21"/>
      <c r="G422" s="21"/>
      <c r="H422" s="21"/>
      <c r="I422" s="21"/>
      <c r="J422" s="21"/>
      <c r="K422" s="21"/>
      <c r="L422" s="21"/>
      <c r="M422" s="21"/>
      <c r="N422" s="21"/>
      <c r="O422" s="21"/>
      <c r="P422" s="21"/>
      <c r="Q422" s="21"/>
      <c r="R422" s="21"/>
      <c r="S422" s="21"/>
      <c r="T422" s="21"/>
      <c r="U422" s="21"/>
      <c r="V422" s="21"/>
      <c r="W422" s="21"/>
      <c r="X422" s="37"/>
      <c r="Y422" s="21"/>
      <c r="Z422" s="21"/>
    </row>
    <row r="423" spans="1:26" ht="15.75" customHeight="1">
      <c r="A423" s="21"/>
      <c r="B423" s="21"/>
      <c r="C423" s="21"/>
      <c r="D423" s="21"/>
      <c r="E423" s="37"/>
      <c r="F423" s="21"/>
      <c r="G423" s="21"/>
      <c r="H423" s="21"/>
      <c r="I423" s="21"/>
      <c r="J423" s="21"/>
      <c r="K423" s="21"/>
      <c r="L423" s="21"/>
      <c r="M423" s="21"/>
      <c r="N423" s="21"/>
      <c r="O423" s="21"/>
      <c r="P423" s="21"/>
      <c r="Q423" s="21"/>
      <c r="R423" s="21"/>
      <c r="S423" s="21"/>
      <c r="T423" s="21"/>
      <c r="U423" s="21"/>
      <c r="V423" s="21"/>
      <c r="W423" s="21"/>
      <c r="X423" s="37"/>
      <c r="Y423" s="21"/>
      <c r="Z423" s="21"/>
    </row>
    <row r="424" spans="1:26" ht="15.75" customHeight="1">
      <c r="A424" s="21"/>
      <c r="B424" s="21"/>
      <c r="C424" s="21"/>
      <c r="D424" s="21"/>
      <c r="E424" s="37"/>
      <c r="F424" s="21"/>
      <c r="G424" s="21"/>
      <c r="H424" s="21"/>
      <c r="I424" s="21"/>
      <c r="J424" s="21"/>
      <c r="K424" s="21"/>
      <c r="L424" s="21"/>
      <c r="M424" s="21"/>
      <c r="N424" s="21"/>
      <c r="O424" s="21"/>
      <c r="P424" s="21"/>
      <c r="Q424" s="21"/>
      <c r="R424" s="21"/>
      <c r="S424" s="21"/>
      <c r="T424" s="21"/>
      <c r="U424" s="21"/>
      <c r="V424" s="21"/>
      <c r="W424" s="21"/>
      <c r="X424" s="37"/>
      <c r="Y424" s="21"/>
      <c r="Z424" s="21"/>
    </row>
    <row r="425" spans="1:26" ht="15.75" customHeight="1">
      <c r="A425" s="21"/>
      <c r="B425" s="21"/>
      <c r="C425" s="21"/>
      <c r="D425" s="21"/>
      <c r="E425" s="37"/>
      <c r="F425" s="21"/>
      <c r="G425" s="21"/>
      <c r="H425" s="21"/>
      <c r="I425" s="21"/>
      <c r="J425" s="21"/>
      <c r="K425" s="21"/>
      <c r="L425" s="21"/>
      <c r="M425" s="21"/>
      <c r="N425" s="21"/>
      <c r="O425" s="21"/>
      <c r="P425" s="21"/>
      <c r="Q425" s="21"/>
      <c r="R425" s="21"/>
      <c r="S425" s="21"/>
      <c r="T425" s="21"/>
      <c r="U425" s="21"/>
      <c r="V425" s="21"/>
      <c r="W425" s="21"/>
      <c r="X425" s="37"/>
      <c r="Y425" s="21"/>
      <c r="Z425" s="21"/>
    </row>
    <row r="426" spans="1:26" ht="15.75" customHeight="1">
      <c r="A426" s="21"/>
      <c r="B426" s="21"/>
      <c r="C426" s="21"/>
      <c r="D426" s="21"/>
      <c r="E426" s="37"/>
      <c r="F426" s="21"/>
      <c r="G426" s="21"/>
      <c r="H426" s="21"/>
      <c r="I426" s="21"/>
      <c r="J426" s="21"/>
      <c r="K426" s="21"/>
      <c r="L426" s="21"/>
      <c r="M426" s="21"/>
      <c r="N426" s="21"/>
      <c r="O426" s="21"/>
      <c r="P426" s="21"/>
      <c r="Q426" s="21"/>
      <c r="R426" s="21"/>
      <c r="S426" s="21"/>
      <c r="T426" s="21"/>
      <c r="U426" s="21"/>
      <c r="V426" s="21"/>
      <c r="W426" s="21"/>
      <c r="X426" s="37"/>
      <c r="Y426" s="21"/>
      <c r="Z426" s="21"/>
    </row>
    <row r="427" spans="1:26" ht="15.75" customHeight="1">
      <c r="A427" s="21"/>
      <c r="B427" s="21"/>
      <c r="C427" s="21"/>
      <c r="D427" s="21"/>
      <c r="E427" s="37"/>
      <c r="F427" s="21"/>
      <c r="G427" s="21"/>
      <c r="H427" s="21"/>
      <c r="I427" s="21"/>
      <c r="J427" s="21"/>
      <c r="K427" s="21"/>
      <c r="L427" s="21"/>
      <c r="M427" s="21"/>
      <c r="N427" s="21"/>
      <c r="O427" s="21"/>
      <c r="P427" s="21"/>
      <c r="Q427" s="21"/>
      <c r="R427" s="21"/>
      <c r="S427" s="21"/>
      <c r="T427" s="21"/>
      <c r="U427" s="21"/>
      <c r="V427" s="21"/>
      <c r="W427" s="21"/>
      <c r="X427" s="37"/>
      <c r="Y427" s="21"/>
      <c r="Z427" s="21"/>
    </row>
    <row r="428" spans="1:26" ht="15.75" customHeight="1">
      <c r="A428" s="21"/>
      <c r="B428" s="21"/>
      <c r="C428" s="21"/>
      <c r="D428" s="21"/>
      <c r="E428" s="37"/>
      <c r="F428" s="21"/>
      <c r="G428" s="21"/>
      <c r="H428" s="21"/>
      <c r="I428" s="21"/>
      <c r="J428" s="21"/>
      <c r="K428" s="21"/>
      <c r="L428" s="21"/>
      <c r="M428" s="21"/>
      <c r="N428" s="21"/>
      <c r="O428" s="21"/>
      <c r="P428" s="21"/>
      <c r="Q428" s="21"/>
      <c r="R428" s="21"/>
      <c r="S428" s="21"/>
      <c r="T428" s="21"/>
      <c r="U428" s="21"/>
      <c r="V428" s="21"/>
      <c r="W428" s="21"/>
      <c r="X428" s="37"/>
      <c r="Y428" s="21"/>
      <c r="Z428" s="21"/>
    </row>
    <row r="429" spans="1:26" ht="15.75" customHeight="1">
      <c r="A429" s="21"/>
      <c r="B429" s="21"/>
      <c r="C429" s="21"/>
      <c r="D429" s="21"/>
      <c r="E429" s="37"/>
      <c r="F429" s="21"/>
      <c r="G429" s="21"/>
      <c r="H429" s="21"/>
      <c r="I429" s="21"/>
      <c r="J429" s="21"/>
      <c r="K429" s="21"/>
      <c r="L429" s="21"/>
      <c r="M429" s="21"/>
      <c r="N429" s="21"/>
      <c r="O429" s="21"/>
      <c r="P429" s="21"/>
      <c r="Q429" s="21"/>
      <c r="R429" s="21"/>
      <c r="S429" s="21"/>
      <c r="T429" s="21"/>
      <c r="U429" s="21"/>
      <c r="V429" s="21"/>
      <c r="W429" s="21"/>
      <c r="X429" s="37"/>
      <c r="Y429" s="21"/>
      <c r="Z429" s="21"/>
    </row>
    <row r="430" spans="1:26" ht="15.75" customHeight="1">
      <c r="A430" s="21"/>
      <c r="B430" s="21"/>
      <c r="C430" s="21"/>
      <c r="D430" s="21"/>
      <c r="E430" s="37"/>
      <c r="F430" s="21"/>
      <c r="G430" s="21"/>
      <c r="H430" s="21"/>
      <c r="I430" s="21"/>
      <c r="J430" s="21"/>
      <c r="K430" s="21"/>
      <c r="L430" s="21"/>
      <c r="M430" s="21"/>
      <c r="N430" s="21"/>
      <c r="O430" s="21"/>
      <c r="P430" s="21"/>
      <c r="Q430" s="21"/>
      <c r="R430" s="21"/>
      <c r="S430" s="21"/>
      <c r="T430" s="21"/>
      <c r="U430" s="21"/>
      <c r="V430" s="21"/>
      <c r="W430" s="21"/>
      <c r="X430" s="37"/>
      <c r="Y430" s="21"/>
      <c r="Z430" s="21"/>
    </row>
    <row r="431" spans="1:26" ht="15.75" customHeight="1">
      <c r="A431" s="21"/>
      <c r="B431" s="21"/>
      <c r="C431" s="21"/>
      <c r="D431" s="21"/>
      <c r="E431" s="37"/>
      <c r="F431" s="21"/>
      <c r="G431" s="21"/>
      <c r="H431" s="21"/>
      <c r="I431" s="21"/>
      <c r="J431" s="21"/>
      <c r="K431" s="21"/>
      <c r="L431" s="21"/>
      <c r="M431" s="21"/>
      <c r="N431" s="21"/>
      <c r="O431" s="21"/>
      <c r="P431" s="21"/>
      <c r="Q431" s="21"/>
      <c r="R431" s="21"/>
      <c r="S431" s="21"/>
      <c r="T431" s="21"/>
      <c r="U431" s="21"/>
      <c r="V431" s="21"/>
      <c r="W431" s="21"/>
      <c r="X431" s="37"/>
      <c r="Y431" s="21"/>
      <c r="Z431" s="21"/>
    </row>
    <row r="432" spans="1:26" ht="15.75" customHeight="1">
      <c r="A432" s="21"/>
      <c r="B432" s="21"/>
      <c r="C432" s="21"/>
      <c r="D432" s="21"/>
      <c r="E432" s="37"/>
      <c r="F432" s="21"/>
      <c r="G432" s="21"/>
      <c r="H432" s="21"/>
      <c r="I432" s="21"/>
      <c r="J432" s="21"/>
      <c r="K432" s="21"/>
      <c r="L432" s="21"/>
      <c r="M432" s="21"/>
      <c r="N432" s="21"/>
      <c r="O432" s="21"/>
      <c r="P432" s="21"/>
      <c r="Q432" s="21"/>
      <c r="R432" s="21"/>
      <c r="S432" s="21"/>
      <c r="T432" s="21"/>
      <c r="U432" s="21"/>
      <c r="V432" s="21"/>
      <c r="W432" s="21"/>
      <c r="X432" s="37"/>
      <c r="Y432" s="21"/>
      <c r="Z432" s="21"/>
    </row>
    <row r="433" spans="1:26" ht="15.75" customHeight="1">
      <c r="A433" s="21"/>
      <c r="B433" s="21"/>
      <c r="C433" s="21"/>
      <c r="D433" s="21"/>
      <c r="E433" s="37"/>
      <c r="F433" s="21"/>
      <c r="G433" s="21"/>
      <c r="H433" s="21"/>
      <c r="I433" s="21"/>
      <c r="J433" s="21"/>
      <c r="K433" s="21"/>
      <c r="L433" s="21"/>
      <c r="M433" s="21"/>
      <c r="N433" s="21"/>
      <c r="O433" s="21"/>
      <c r="P433" s="21"/>
      <c r="Q433" s="21"/>
      <c r="R433" s="21"/>
      <c r="S433" s="21"/>
      <c r="T433" s="21"/>
      <c r="U433" s="21"/>
      <c r="V433" s="21"/>
      <c r="W433" s="21"/>
      <c r="X433" s="37"/>
      <c r="Y433" s="21"/>
      <c r="Z433" s="21"/>
    </row>
    <row r="434" spans="1:26" ht="15.75" customHeight="1">
      <c r="A434" s="21"/>
      <c r="B434" s="21"/>
      <c r="C434" s="21"/>
      <c r="D434" s="21"/>
      <c r="E434" s="37"/>
      <c r="F434" s="21"/>
      <c r="G434" s="21"/>
      <c r="H434" s="21"/>
      <c r="I434" s="21"/>
      <c r="J434" s="21"/>
      <c r="K434" s="21"/>
      <c r="L434" s="21"/>
      <c r="M434" s="21"/>
      <c r="N434" s="21"/>
      <c r="O434" s="21"/>
      <c r="P434" s="21"/>
      <c r="Q434" s="21"/>
      <c r="R434" s="21"/>
      <c r="S434" s="21"/>
      <c r="T434" s="21"/>
      <c r="U434" s="21"/>
      <c r="V434" s="21"/>
      <c r="W434" s="21"/>
      <c r="X434" s="37"/>
      <c r="Y434" s="21"/>
      <c r="Z434" s="21"/>
    </row>
    <row r="435" spans="1:26" ht="15.75" customHeight="1">
      <c r="A435" s="21"/>
      <c r="B435" s="21"/>
      <c r="C435" s="21"/>
      <c r="D435" s="21"/>
      <c r="E435" s="37"/>
      <c r="F435" s="21"/>
      <c r="G435" s="21"/>
      <c r="H435" s="21"/>
      <c r="I435" s="21"/>
      <c r="J435" s="21"/>
      <c r="K435" s="21"/>
      <c r="L435" s="21"/>
      <c r="M435" s="21"/>
      <c r="N435" s="21"/>
      <c r="O435" s="21"/>
      <c r="P435" s="21"/>
      <c r="Q435" s="21"/>
      <c r="R435" s="21"/>
      <c r="S435" s="21"/>
      <c r="T435" s="21"/>
      <c r="U435" s="21"/>
      <c r="V435" s="21"/>
      <c r="W435" s="21"/>
      <c r="X435" s="37"/>
      <c r="Y435" s="21"/>
      <c r="Z435" s="21"/>
    </row>
    <row r="436" spans="1:26" ht="15.75" customHeight="1">
      <c r="A436" s="21"/>
      <c r="B436" s="21"/>
      <c r="C436" s="21"/>
      <c r="D436" s="21"/>
      <c r="E436" s="37"/>
      <c r="F436" s="21"/>
      <c r="G436" s="21"/>
      <c r="H436" s="21"/>
      <c r="I436" s="21"/>
      <c r="J436" s="21"/>
      <c r="K436" s="21"/>
      <c r="L436" s="21"/>
      <c r="M436" s="21"/>
      <c r="N436" s="21"/>
      <c r="O436" s="21"/>
      <c r="P436" s="21"/>
      <c r="Q436" s="21"/>
      <c r="R436" s="21"/>
      <c r="S436" s="21"/>
      <c r="T436" s="21"/>
      <c r="U436" s="21"/>
      <c r="V436" s="21"/>
      <c r="W436" s="21"/>
      <c r="X436" s="37"/>
      <c r="Y436" s="21"/>
      <c r="Z436" s="21"/>
    </row>
    <row r="437" spans="1:26" ht="15.75" customHeight="1">
      <c r="A437" s="21"/>
      <c r="B437" s="21"/>
      <c r="C437" s="21"/>
      <c r="D437" s="21"/>
      <c r="E437" s="37"/>
      <c r="F437" s="21"/>
      <c r="G437" s="21"/>
      <c r="H437" s="21"/>
      <c r="I437" s="21"/>
      <c r="J437" s="21"/>
      <c r="K437" s="21"/>
      <c r="L437" s="21"/>
      <c r="M437" s="21"/>
      <c r="N437" s="21"/>
      <c r="O437" s="21"/>
      <c r="P437" s="21"/>
      <c r="Q437" s="21"/>
      <c r="R437" s="21"/>
      <c r="S437" s="21"/>
      <c r="T437" s="21"/>
      <c r="U437" s="21"/>
      <c r="V437" s="21"/>
      <c r="W437" s="21"/>
      <c r="X437" s="37"/>
      <c r="Y437" s="21"/>
      <c r="Z437" s="21"/>
    </row>
    <row r="438" spans="1:26" ht="15.75" customHeight="1">
      <c r="A438" s="21"/>
      <c r="B438" s="21"/>
      <c r="C438" s="21"/>
      <c r="D438" s="21"/>
      <c r="E438" s="37"/>
      <c r="F438" s="21"/>
      <c r="G438" s="21"/>
      <c r="H438" s="21"/>
      <c r="I438" s="21"/>
      <c r="J438" s="21"/>
      <c r="K438" s="21"/>
      <c r="L438" s="21"/>
      <c r="M438" s="21"/>
      <c r="N438" s="21"/>
      <c r="O438" s="21"/>
      <c r="P438" s="21"/>
      <c r="Q438" s="21"/>
      <c r="R438" s="21"/>
      <c r="S438" s="21"/>
      <c r="T438" s="21"/>
      <c r="U438" s="21"/>
      <c r="V438" s="21"/>
      <c r="W438" s="21"/>
      <c r="X438" s="37"/>
      <c r="Y438" s="21"/>
      <c r="Z438" s="21"/>
    </row>
    <row r="439" spans="1:26" ht="15.75" customHeight="1">
      <c r="A439" s="21"/>
      <c r="B439" s="21"/>
      <c r="C439" s="21"/>
      <c r="D439" s="21"/>
      <c r="E439" s="37"/>
      <c r="F439" s="21"/>
      <c r="G439" s="21"/>
      <c r="H439" s="21"/>
      <c r="I439" s="21"/>
      <c r="J439" s="21"/>
      <c r="K439" s="21"/>
      <c r="L439" s="21"/>
      <c r="M439" s="21"/>
      <c r="N439" s="21"/>
      <c r="O439" s="21"/>
      <c r="P439" s="21"/>
      <c r="Q439" s="21"/>
      <c r="R439" s="21"/>
      <c r="S439" s="21"/>
      <c r="T439" s="21"/>
      <c r="U439" s="21"/>
      <c r="V439" s="21"/>
      <c r="W439" s="21"/>
      <c r="X439" s="37"/>
      <c r="Y439" s="21"/>
      <c r="Z439" s="21"/>
    </row>
    <row r="440" spans="1:26" ht="15.75" customHeight="1">
      <c r="A440" s="21"/>
      <c r="B440" s="21"/>
      <c r="C440" s="21"/>
      <c r="D440" s="21"/>
      <c r="E440" s="37"/>
      <c r="F440" s="21"/>
      <c r="G440" s="21"/>
      <c r="H440" s="21"/>
      <c r="I440" s="21"/>
      <c r="J440" s="21"/>
      <c r="K440" s="21"/>
      <c r="L440" s="21"/>
      <c r="M440" s="21"/>
      <c r="N440" s="21"/>
      <c r="O440" s="21"/>
      <c r="P440" s="21"/>
      <c r="Q440" s="21"/>
      <c r="R440" s="21"/>
      <c r="S440" s="21"/>
      <c r="T440" s="21"/>
      <c r="U440" s="21"/>
      <c r="V440" s="21"/>
      <c r="W440" s="21"/>
      <c r="X440" s="37"/>
      <c r="Y440" s="21"/>
      <c r="Z440" s="21"/>
    </row>
    <row r="441" spans="1:26" ht="15.75" customHeight="1">
      <c r="A441" s="21"/>
      <c r="B441" s="21"/>
      <c r="C441" s="21"/>
      <c r="D441" s="21"/>
      <c r="E441" s="37"/>
      <c r="F441" s="21"/>
      <c r="G441" s="21"/>
      <c r="H441" s="21"/>
      <c r="I441" s="21"/>
      <c r="J441" s="21"/>
      <c r="K441" s="21"/>
      <c r="L441" s="21"/>
      <c r="M441" s="21"/>
      <c r="N441" s="21"/>
      <c r="O441" s="21"/>
      <c r="P441" s="21"/>
      <c r="Q441" s="21"/>
      <c r="R441" s="21"/>
      <c r="S441" s="21"/>
      <c r="T441" s="21"/>
      <c r="U441" s="21"/>
      <c r="V441" s="21"/>
      <c r="W441" s="21"/>
      <c r="X441" s="37"/>
      <c r="Y441" s="21"/>
      <c r="Z441" s="21"/>
    </row>
    <row r="442" spans="1:26" ht="15.75" customHeight="1">
      <c r="A442" s="21"/>
      <c r="B442" s="21"/>
      <c r="C442" s="21"/>
      <c r="D442" s="21"/>
      <c r="E442" s="37"/>
      <c r="F442" s="21"/>
      <c r="G442" s="21"/>
      <c r="H442" s="21"/>
      <c r="I442" s="21"/>
      <c r="J442" s="21"/>
      <c r="K442" s="21"/>
      <c r="L442" s="21"/>
      <c r="M442" s="21"/>
      <c r="N442" s="21"/>
      <c r="O442" s="21"/>
      <c r="P442" s="21"/>
      <c r="Q442" s="21"/>
      <c r="R442" s="21"/>
      <c r="S442" s="21"/>
      <c r="T442" s="21"/>
      <c r="U442" s="21"/>
      <c r="V442" s="21"/>
      <c r="W442" s="21"/>
      <c r="X442" s="37"/>
      <c r="Y442" s="21"/>
      <c r="Z442" s="21"/>
    </row>
    <row r="443" spans="1:26" ht="15.75" customHeight="1">
      <c r="A443" s="21"/>
      <c r="B443" s="21"/>
      <c r="C443" s="21"/>
      <c r="D443" s="21"/>
      <c r="E443" s="37"/>
      <c r="F443" s="21"/>
      <c r="G443" s="21"/>
      <c r="H443" s="21"/>
      <c r="I443" s="21"/>
      <c r="J443" s="21"/>
      <c r="K443" s="21"/>
      <c r="L443" s="21"/>
      <c r="M443" s="21"/>
      <c r="N443" s="21"/>
      <c r="O443" s="21"/>
      <c r="P443" s="21"/>
      <c r="Q443" s="21"/>
      <c r="R443" s="21"/>
      <c r="S443" s="21"/>
      <c r="T443" s="21"/>
      <c r="U443" s="21"/>
      <c r="V443" s="21"/>
      <c r="W443" s="21"/>
      <c r="X443" s="37"/>
      <c r="Y443" s="21"/>
      <c r="Z443" s="21"/>
    </row>
    <row r="444" spans="1:26" ht="15.75" customHeight="1">
      <c r="A444" s="21"/>
      <c r="B444" s="21"/>
      <c r="C444" s="21"/>
      <c r="D444" s="21"/>
      <c r="E444" s="37"/>
      <c r="F444" s="21"/>
      <c r="G444" s="21"/>
      <c r="H444" s="21"/>
      <c r="I444" s="21"/>
      <c r="J444" s="21"/>
      <c r="K444" s="21"/>
      <c r="L444" s="21"/>
      <c r="M444" s="21"/>
      <c r="N444" s="21"/>
      <c r="O444" s="21"/>
      <c r="P444" s="21"/>
      <c r="Q444" s="21"/>
      <c r="R444" s="21"/>
      <c r="S444" s="21"/>
      <c r="T444" s="21"/>
      <c r="U444" s="21"/>
      <c r="V444" s="21"/>
      <c r="W444" s="21"/>
      <c r="X444" s="37"/>
      <c r="Y444" s="21"/>
      <c r="Z444" s="21"/>
    </row>
    <row r="445" spans="1:26" ht="15.75" customHeight="1">
      <c r="A445" s="21"/>
      <c r="B445" s="21"/>
      <c r="C445" s="21"/>
      <c r="D445" s="21"/>
      <c r="E445" s="37"/>
      <c r="F445" s="21"/>
      <c r="G445" s="21"/>
      <c r="H445" s="21"/>
      <c r="I445" s="21"/>
      <c r="J445" s="21"/>
      <c r="K445" s="21"/>
      <c r="L445" s="21"/>
      <c r="M445" s="21"/>
      <c r="N445" s="21"/>
      <c r="O445" s="21"/>
      <c r="P445" s="21"/>
      <c r="Q445" s="21"/>
      <c r="R445" s="21"/>
      <c r="S445" s="21"/>
      <c r="T445" s="21"/>
      <c r="U445" s="21"/>
      <c r="V445" s="21"/>
      <c r="W445" s="21"/>
      <c r="X445" s="37"/>
      <c r="Y445" s="21"/>
      <c r="Z445" s="21"/>
    </row>
    <row r="446" spans="1:26" ht="15.75" customHeight="1">
      <c r="A446" s="21"/>
      <c r="B446" s="21"/>
      <c r="C446" s="21"/>
      <c r="D446" s="21"/>
      <c r="E446" s="37"/>
      <c r="F446" s="21"/>
      <c r="G446" s="21"/>
      <c r="H446" s="21"/>
      <c r="I446" s="21"/>
      <c r="J446" s="21"/>
      <c r="K446" s="21"/>
      <c r="L446" s="21"/>
      <c r="M446" s="21"/>
      <c r="N446" s="21"/>
      <c r="O446" s="21"/>
      <c r="P446" s="21"/>
      <c r="Q446" s="21"/>
      <c r="R446" s="21"/>
      <c r="S446" s="21"/>
      <c r="T446" s="21"/>
      <c r="U446" s="21"/>
      <c r="V446" s="21"/>
      <c r="W446" s="21"/>
      <c r="X446" s="37"/>
      <c r="Y446" s="21"/>
      <c r="Z446" s="21"/>
    </row>
    <row r="447" spans="1:26" ht="15.75" customHeight="1">
      <c r="A447" s="21"/>
      <c r="B447" s="21"/>
      <c r="C447" s="21"/>
      <c r="D447" s="21"/>
      <c r="E447" s="37"/>
      <c r="F447" s="21"/>
      <c r="G447" s="21"/>
      <c r="H447" s="21"/>
      <c r="I447" s="21"/>
      <c r="J447" s="21"/>
      <c r="K447" s="21"/>
      <c r="L447" s="21"/>
      <c r="M447" s="21"/>
      <c r="N447" s="21"/>
      <c r="O447" s="21"/>
      <c r="P447" s="21"/>
      <c r="Q447" s="21"/>
      <c r="R447" s="21"/>
      <c r="S447" s="21"/>
      <c r="T447" s="21"/>
      <c r="U447" s="21"/>
      <c r="V447" s="21"/>
      <c r="W447" s="21"/>
      <c r="X447" s="37"/>
      <c r="Y447" s="21"/>
      <c r="Z447" s="21"/>
    </row>
    <row r="448" spans="1:26" ht="15.75" customHeight="1">
      <c r="A448" s="21"/>
      <c r="B448" s="21"/>
      <c r="C448" s="21"/>
      <c r="D448" s="21"/>
      <c r="E448" s="37"/>
      <c r="F448" s="21"/>
      <c r="G448" s="21"/>
      <c r="H448" s="21"/>
      <c r="I448" s="21"/>
      <c r="J448" s="21"/>
      <c r="K448" s="21"/>
      <c r="L448" s="21"/>
      <c r="M448" s="21"/>
      <c r="N448" s="21"/>
      <c r="O448" s="21"/>
      <c r="P448" s="21"/>
      <c r="Q448" s="21"/>
      <c r="R448" s="21"/>
      <c r="S448" s="21"/>
      <c r="T448" s="21"/>
      <c r="U448" s="21"/>
      <c r="V448" s="21"/>
      <c r="W448" s="21"/>
      <c r="X448" s="37"/>
      <c r="Y448" s="21"/>
      <c r="Z448" s="21"/>
    </row>
    <row r="449" spans="1:26" ht="15.75" customHeight="1">
      <c r="A449" s="21"/>
      <c r="B449" s="21"/>
      <c r="C449" s="21"/>
      <c r="D449" s="21"/>
      <c r="E449" s="37"/>
      <c r="F449" s="21"/>
      <c r="G449" s="21"/>
      <c r="H449" s="21"/>
      <c r="I449" s="21"/>
      <c r="J449" s="21"/>
      <c r="K449" s="21"/>
      <c r="L449" s="21"/>
      <c r="M449" s="21"/>
      <c r="N449" s="21"/>
      <c r="O449" s="21"/>
      <c r="P449" s="21"/>
      <c r="Q449" s="21"/>
      <c r="R449" s="21"/>
      <c r="S449" s="21"/>
      <c r="T449" s="21"/>
      <c r="U449" s="21"/>
      <c r="V449" s="21"/>
      <c r="W449" s="21"/>
      <c r="X449" s="37"/>
      <c r="Y449" s="21"/>
      <c r="Z449" s="21"/>
    </row>
    <row r="450" spans="1:26" ht="15.75" customHeight="1">
      <c r="A450" s="21"/>
      <c r="B450" s="21"/>
      <c r="C450" s="21"/>
      <c r="D450" s="21"/>
      <c r="E450" s="37"/>
      <c r="F450" s="21"/>
      <c r="G450" s="21"/>
      <c r="H450" s="21"/>
      <c r="I450" s="21"/>
      <c r="J450" s="21"/>
      <c r="K450" s="21"/>
      <c r="L450" s="21"/>
      <c r="M450" s="21"/>
      <c r="N450" s="21"/>
      <c r="O450" s="21"/>
      <c r="P450" s="21"/>
      <c r="Q450" s="21"/>
      <c r="R450" s="21"/>
      <c r="S450" s="21"/>
      <c r="T450" s="21"/>
      <c r="U450" s="21"/>
      <c r="V450" s="21"/>
      <c r="W450" s="21"/>
      <c r="X450" s="37"/>
      <c r="Y450" s="21"/>
      <c r="Z450" s="21"/>
    </row>
    <row r="451" spans="1:26" ht="15.75" customHeight="1">
      <c r="A451" s="21"/>
      <c r="B451" s="21"/>
      <c r="C451" s="21"/>
      <c r="D451" s="21"/>
      <c r="E451" s="37"/>
      <c r="F451" s="21"/>
      <c r="G451" s="21"/>
      <c r="H451" s="21"/>
      <c r="I451" s="21"/>
      <c r="J451" s="21"/>
      <c r="K451" s="21"/>
      <c r="L451" s="21"/>
      <c r="M451" s="21"/>
      <c r="N451" s="21"/>
      <c r="O451" s="21"/>
      <c r="P451" s="21"/>
      <c r="Q451" s="21"/>
      <c r="R451" s="21"/>
      <c r="S451" s="21"/>
      <c r="T451" s="21"/>
      <c r="U451" s="21"/>
      <c r="V451" s="21"/>
      <c r="W451" s="21"/>
      <c r="X451" s="37"/>
      <c r="Y451" s="21"/>
      <c r="Z451" s="21"/>
    </row>
    <row r="452" spans="1:26" ht="15.75" customHeight="1">
      <c r="A452" s="21"/>
      <c r="B452" s="21"/>
      <c r="C452" s="21"/>
      <c r="D452" s="21"/>
      <c r="E452" s="37"/>
      <c r="F452" s="21"/>
      <c r="G452" s="21"/>
      <c r="H452" s="21"/>
      <c r="I452" s="21"/>
      <c r="J452" s="21"/>
      <c r="K452" s="21"/>
      <c r="L452" s="21"/>
      <c r="M452" s="21"/>
      <c r="N452" s="21"/>
      <c r="O452" s="21"/>
      <c r="P452" s="21"/>
      <c r="Q452" s="21"/>
      <c r="R452" s="21"/>
      <c r="S452" s="21"/>
      <c r="T452" s="21"/>
      <c r="U452" s="21"/>
      <c r="V452" s="21"/>
      <c r="W452" s="21"/>
      <c r="X452" s="37"/>
      <c r="Y452" s="21"/>
      <c r="Z452" s="21"/>
    </row>
    <row r="453" spans="1:26" ht="15.75" customHeight="1">
      <c r="A453" s="21"/>
      <c r="B453" s="21"/>
      <c r="C453" s="21"/>
      <c r="D453" s="21"/>
      <c r="E453" s="37"/>
      <c r="F453" s="21"/>
      <c r="G453" s="21"/>
      <c r="H453" s="21"/>
      <c r="I453" s="21"/>
      <c r="J453" s="21"/>
      <c r="K453" s="21"/>
      <c r="L453" s="21"/>
      <c r="M453" s="21"/>
      <c r="N453" s="21"/>
      <c r="O453" s="21"/>
      <c r="P453" s="21"/>
      <c r="Q453" s="21"/>
      <c r="R453" s="21"/>
      <c r="S453" s="21"/>
      <c r="T453" s="21"/>
      <c r="U453" s="21"/>
      <c r="V453" s="21"/>
      <c r="W453" s="21"/>
      <c r="X453" s="37"/>
      <c r="Y453" s="21"/>
      <c r="Z453" s="21"/>
    </row>
    <row r="454" spans="1:26" ht="15.75" customHeight="1">
      <c r="A454" s="21"/>
      <c r="B454" s="21"/>
      <c r="C454" s="21"/>
      <c r="D454" s="21"/>
      <c r="E454" s="37"/>
      <c r="F454" s="21"/>
      <c r="G454" s="21"/>
      <c r="H454" s="21"/>
      <c r="I454" s="21"/>
      <c r="J454" s="21"/>
      <c r="K454" s="21"/>
      <c r="L454" s="21"/>
      <c r="M454" s="21"/>
      <c r="N454" s="21"/>
      <c r="O454" s="21"/>
      <c r="P454" s="21"/>
      <c r="Q454" s="21"/>
      <c r="R454" s="21"/>
      <c r="S454" s="21"/>
      <c r="T454" s="21"/>
      <c r="U454" s="21"/>
      <c r="V454" s="21"/>
      <c r="W454" s="21"/>
      <c r="X454" s="37"/>
      <c r="Y454" s="21"/>
      <c r="Z454" s="21"/>
    </row>
    <row r="455" spans="1:26" ht="15.75" customHeight="1">
      <c r="A455" s="21"/>
      <c r="B455" s="21"/>
      <c r="C455" s="21"/>
      <c r="D455" s="21"/>
      <c r="E455" s="37"/>
      <c r="F455" s="21"/>
      <c r="G455" s="21"/>
      <c r="H455" s="21"/>
      <c r="I455" s="21"/>
      <c r="J455" s="21"/>
      <c r="K455" s="21"/>
      <c r="L455" s="21"/>
      <c r="M455" s="21"/>
      <c r="N455" s="21"/>
      <c r="O455" s="21"/>
      <c r="P455" s="21"/>
      <c r="Q455" s="21"/>
      <c r="R455" s="21"/>
      <c r="S455" s="21"/>
      <c r="T455" s="21"/>
      <c r="U455" s="21"/>
      <c r="V455" s="21"/>
      <c r="W455" s="21"/>
      <c r="X455" s="37"/>
      <c r="Y455" s="21"/>
      <c r="Z455" s="21"/>
    </row>
    <row r="456" spans="1:26" ht="15.75" customHeight="1">
      <c r="A456" s="21"/>
      <c r="B456" s="21"/>
      <c r="C456" s="21"/>
      <c r="D456" s="21"/>
      <c r="E456" s="37"/>
      <c r="F456" s="21"/>
      <c r="G456" s="21"/>
      <c r="H456" s="21"/>
      <c r="I456" s="21"/>
      <c r="J456" s="21"/>
      <c r="K456" s="21"/>
      <c r="L456" s="21"/>
      <c r="M456" s="21"/>
      <c r="N456" s="21"/>
      <c r="O456" s="21"/>
      <c r="P456" s="21"/>
      <c r="Q456" s="21"/>
      <c r="R456" s="21"/>
      <c r="S456" s="21"/>
      <c r="T456" s="21"/>
      <c r="U456" s="21"/>
      <c r="V456" s="21"/>
      <c r="W456" s="21"/>
      <c r="X456" s="37"/>
      <c r="Y456" s="21"/>
      <c r="Z456" s="21"/>
    </row>
    <row r="457" spans="1:26" ht="15.75" customHeight="1">
      <c r="A457" s="21"/>
      <c r="B457" s="21"/>
      <c r="C457" s="21"/>
      <c r="D457" s="21"/>
      <c r="E457" s="37"/>
      <c r="F457" s="21"/>
      <c r="G457" s="21"/>
      <c r="H457" s="21"/>
      <c r="I457" s="21"/>
      <c r="J457" s="21"/>
      <c r="K457" s="21"/>
      <c r="L457" s="21"/>
      <c r="M457" s="21"/>
      <c r="N457" s="21"/>
      <c r="O457" s="21"/>
      <c r="P457" s="21"/>
      <c r="Q457" s="21"/>
      <c r="R457" s="21"/>
      <c r="S457" s="21"/>
      <c r="T457" s="21"/>
      <c r="U457" s="21"/>
      <c r="V457" s="21"/>
      <c r="W457" s="21"/>
      <c r="X457" s="37"/>
      <c r="Y457" s="21"/>
      <c r="Z457" s="21"/>
    </row>
    <row r="458" spans="1:26" ht="15.75" customHeight="1">
      <c r="A458" s="21"/>
      <c r="B458" s="21"/>
      <c r="C458" s="21"/>
      <c r="D458" s="21"/>
      <c r="E458" s="37"/>
      <c r="F458" s="21"/>
      <c r="G458" s="21"/>
      <c r="H458" s="21"/>
      <c r="I458" s="21"/>
      <c r="J458" s="21"/>
      <c r="K458" s="21"/>
      <c r="L458" s="21"/>
      <c r="M458" s="21"/>
      <c r="N458" s="21"/>
      <c r="O458" s="21"/>
      <c r="P458" s="21"/>
      <c r="Q458" s="21"/>
      <c r="R458" s="21"/>
      <c r="S458" s="21"/>
      <c r="T458" s="21"/>
      <c r="U458" s="21"/>
      <c r="V458" s="21"/>
      <c r="W458" s="21"/>
      <c r="X458" s="37"/>
      <c r="Y458" s="21"/>
      <c r="Z458" s="21"/>
    </row>
    <row r="459" spans="1:26" ht="15.75" customHeight="1">
      <c r="A459" s="21"/>
      <c r="B459" s="21"/>
      <c r="C459" s="21"/>
      <c r="D459" s="21"/>
      <c r="E459" s="37"/>
      <c r="F459" s="21"/>
      <c r="G459" s="21"/>
      <c r="H459" s="21"/>
      <c r="I459" s="21"/>
      <c r="J459" s="21"/>
      <c r="K459" s="21"/>
      <c r="L459" s="21"/>
      <c r="M459" s="21"/>
      <c r="N459" s="21"/>
      <c r="O459" s="21"/>
      <c r="P459" s="21"/>
      <c r="Q459" s="21"/>
      <c r="R459" s="21"/>
      <c r="S459" s="21"/>
      <c r="T459" s="21"/>
      <c r="U459" s="21"/>
      <c r="V459" s="21"/>
      <c r="W459" s="21"/>
      <c r="X459" s="37"/>
      <c r="Y459" s="21"/>
      <c r="Z459" s="21"/>
    </row>
    <row r="460" spans="1:26" ht="15.75" customHeight="1">
      <c r="A460" s="21"/>
      <c r="B460" s="21"/>
      <c r="C460" s="21"/>
      <c r="D460" s="21"/>
      <c r="E460" s="37"/>
      <c r="F460" s="21"/>
      <c r="G460" s="21"/>
      <c r="H460" s="21"/>
      <c r="I460" s="21"/>
      <c r="J460" s="21"/>
      <c r="K460" s="21"/>
      <c r="L460" s="21"/>
      <c r="M460" s="21"/>
      <c r="N460" s="21"/>
      <c r="O460" s="21"/>
      <c r="P460" s="21"/>
      <c r="Q460" s="21"/>
      <c r="R460" s="21"/>
      <c r="S460" s="21"/>
      <c r="T460" s="21"/>
      <c r="U460" s="21"/>
      <c r="V460" s="21"/>
      <c r="W460" s="21"/>
      <c r="X460" s="37"/>
      <c r="Y460" s="21"/>
      <c r="Z460" s="21"/>
    </row>
    <row r="461" spans="1:26" ht="15.75" customHeight="1">
      <c r="A461" s="21"/>
      <c r="B461" s="21"/>
      <c r="C461" s="21"/>
      <c r="D461" s="21"/>
      <c r="E461" s="37"/>
      <c r="F461" s="21"/>
      <c r="G461" s="21"/>
      <c r="H461" s="21"/>
      <c r="I461" s="21"/>
      <c r="J461" s="21"/>
      <c r="K461" s="21"/>
      <c r="L461" s="21"/>
      <c r="M461" s="21"/>
      <c r="N461" s="21"/>
      <c r="O461" s="21"/>
      <c r="P461" s="21"/>
      <c r="Q461" s="21"/>
      <c r="R461" s="21"/>
      <c r="S461" s="21"/>
      <c r="T461" s="21"/>
      <c r="U461" s="21"/>
      <c r="V461" s="21"/>
      <c r="W461" s="21"/>
      <c r="X461" s="37"/>
      <c r="Y461" s="21"/>
      <c r="Z461" s="21"/>
    </row>
    <row r="462" spans="1:26" ht="15.75" customHeight="1">
      <c r="A462" s="21"/>
      <c r="B462" s="21"/>
      <c r="C462" s="21"/>
      <c r="D462" s="21"/>
      <c r="E462" s="37"/>
      <c r="F462" s="21"/>
      <c r="G462" s="21"/>
      <c r="H462" s="21"/>
      <c r="I462" s="21"/>
      <c r="J462" s="21"/>
      <c r="K462" s="21"/>
      <c r="L462" s="21"/>
      <c r="M462" s="21"/>
      <c r="N462" s="21"/>
      <c r="O462" s="21"/>
      <c r="P462" s="21"/>
      <c r="Q462" s="21"/>
      <c r="R462" s="21"/>
      <c r="S462" s="21"/>
      <c r="T462" s="21"/>
      <c r="U462" s="21"/>
      <c r="V462" s="21"/>
      <c r="W462" s="21"/>
      <c r="X462" s="37"/>
      <c r="Y462" s="21"/>
      <c r="Z462" s="21"/>
    </row>
    <row r="463" spans="1:26" ht="15.75" customHeight="1">
      <c r="A463" s="21"/>
      <c r="B463" s="21"/>
      <c r="C463" s="21"/>
      <c r="D463" s="21"/>
      <c r="E463" s="37"/>
      <c r="F463" s="21"/>
      <c r="G463" s="21"/>
      <c r="H463" s="21"/>
      <c r="I463" s="21"/>
      <c r="J463" s="21"/>
      <c r="K463" s="21"/>
      <c r="L463" s="21"/>
      <c r="M463" s="21"/>
      <c r="N463" s="21"/>
      <c r="O463" s="21"/>
      <c r="P463" s="21"/>
      <c r="Q463" s="21"/>
      <c r="R463" s="21"/>
      <c r="S463" s="21"/>
      <c r="T463" s="21"/>
      <c r="U463" s="21"/>
      <c r="V463" s="21"/>
      <c r="W463" s="21"/>
      <c r="X463" s="37"/>
      <c r="Y463" s="21"/>
      <c r="Z463" s="21"/>
    </row>
    <row r="464" spans="1:26" ht="15.75" customHeight="1">
      <c r="A464" s="21"/>
      <c r="B464" s="21"/>
      <c r="C464" s="21"/>
      <c r="D464" s="21"/>
      <c r="E464" s="37"/>
      <c r="F464" s="21"/>
      <c r="G464" s="21"/>
      <c r="H464" s="21"/>
      <c r="I464" s="21"/>
      <c r="J464" s="21"/>
      <c r="K464" s="21"/>
      <c r="L464" s="21"/>
      <c r="M464" s="21"/>
      <c r="N464" s="21"/>
      <c r="O464" s="21"/>
      <c r="P464" s="21"/>
      <c r="Q464" s="21"/>
      <c r="R464" s="21"/>
      <c r="S464" s="21"/>
      <c r="T464" s="21"/>
      <c r="U464" s="21"/>
      <c r="V464" s="21"/>
      <c r="W464" s="21"/>
      <c r="X464" s="37"/>
      <c r="Y464" s="21"/>
      <c r="Z464" s="21"/>
    </row>
    <row r="465" spans="1:26" ht="15.75" customHeight="1">
      <c r="A465" s="21"/>
      <c r="B465" s="21"/>
      <c r="C465" s="21"/>
      <c r="D465" s="21"/>
      <c r="E465" s="37"/>
      <c r="F465" s="21"/>
      <c r="G465" s="21"/>
      <c r="H465" s="21"/>
      <c r="I465" s="21"/>
      <c r="J465" s="21"/>
      <c r="K465" s="21"/>
      <c r="L465" s="21"/>
      <c r="M465" s="21"/>
      <c r="N465" s="21"/>
      <c r="O465" s="21"/>
      <c r="P465" s="21"/>
      <c r="Q465" s="21"/>
      <c r="R465" s="21"/>
      <c r="S465" s="21"/>
      <c r="T465" s="21"/>
      <c r="U465" s="21"/>
      <c r="V465" s="21"/>
      <c r="W465" s="21"/>
      <c r="X465" s="37"/>
      <c r="Y465" s="21"/>
      <c r="Z465" s="21"/>
    </row>
    <row r="466" spans="1:26" ht="15.75" customHeight="1">
      <c r="A466" s="21"/>
      <c r="B466" s="21"/>
      <c r="C466" s="21"/>
      <c r="D466" s="21"/>
      <c r="E466" s="37"/>
      <c r="F466" s="21"/>
      <c r="G466" s="21"/>
      <c r="H466" s="21"/>
      <c r="I466" s="21"/>
      <c r="J466" s="21"/>
      <c r="K466" s="21"/>
      <c r="L466" s="21"/>
      <c r="M466" s="21"/>
      <c r="N466" s="21"/>
      <c r="O466" s="21"/>
      <c r="P466" s="21"/>
      <c r="Q466" s="21"/>
      <c r="R466" s="21"/>
      <c r="S466" s="21"/>
      <c r="T466" s="21"/>
      <c r="U466" s="21"/>
      <c r="V466" s="21"/>
      <c r="W466" s="21"/>
      <c r="X466" s="37"/>
      <c r="Y466" s="21"/>
      <c r="Z466" s="21"/>
    </row>
    <row r="467" spans="1:26" ht="15.75" customHeight="1">
      <c r="A467" s="21"/>
      <c r="B467" s="21"/>
      <c r="C467" s="21"/>
      <c r="D467" s="21"/>
      <c r="E467" s="37"/>
      <c r="F467" s="21"/>
      <c r="G467" s="21"/>
      <c r="H467" s="21"/>
      <c r="I467" s="21"/>
      <c r="J467" s="21"/>
      <c r="K467" s="21"/>
      <c r="L467" s="21"/>
      <c r="M467" s="21"/>
      <c r="N467" s="21"/>
      <c r="O467" s="21"/>
      <c r="P467" s="21"/>
      <c r="Q467" s="21"/>
      <c r="R467" s="21"/>
      <c r="S467" s="21"/>
      <c r="T467" s="21"/>
      <c r="U467" s="21"/>
      <c r="V467" s="21"/>
      <c r="W467" s="21"/>
      <c r="X467" s="37"/>
      <c r="Y467" s="21"/>
      <c r="Z467" s="21"/>
    </row>
    <row r="468" spans="1:26" ht="15.75" customHeight="1">
      <c r="A468" s="21"/>
      <c r="B468" s="21"/>
      <c r="C468" s="21"/>
      <c r="D468" s="21"/>
      <c r="E468" s="37"/>
      <c r="F468" s="21"/>
      <c r="G468" s="21"/>
      <c r="H468" s="21"/>
      <c r="I468" s="21"/>
      <c r="J468" s="21"/>
      <c r="K468" s="21"/>
      <c r="L468" s="21"/>
      <c r="M468" s="21"/>
      <c r="N468" s="21"/>
      <c r="O468" s="21"/>
      <c r="P468" s="21"/>
      <c r="Q468" s="21"/>
      <c r="R468" s="21"/>
      <c r="S468" s="21"/>
      <c r="T468" s="21"/>
      <c r="U468" s="21"/>
      <c r="V468" s="21"/>
      <c r="W468" s="21"/>
      <c r="X468" s="37"/>
      <c r="Y468" s="21"/>
      <c r="Z468" s="21"/>
    </row>
    <row r="469" spans="1:26" ht="15.75" customHeight="1">
      <c r="A469" s="21"/>
      <c r="B469" s="21"/>
      <c r="C469" s="21"/>
      <c r="D469" s="21"/>
      <c r="E469" s="37"/>
      <c r="F469" s="21"/>
      <c r="G469" s="21"/>
      <c r="H469" s="21"/>
      <c r="I469" s="21"/>
      <c r="J469" s="21"/>
      <c r="K469" s="21"/>
      <c r="L469" s="21"/>
      <c r="M469" s="21"/>
      <c r="N469" s="21"/>
      <c r="O469" s="21"/>
      <c r="P469" s="21"/>
      <c r="Q469" s="21"/>
      <c r="R469" s="21"/>
      <c r="S469" s="21"/>
      <c r="T469" s="21"/>
      <c r="U469" s="21"/>
      <c r="V469" s="21"/>
      <c r="W469" s="21"/>
      <c r="X469" s="37"/>
      <c r="Y469" s="21"/>
      <c r="Z469" s="21"/>
    </row>
    <row r="470" spans="1:26" ht="15.75" customHeight="1">
      <c r="A470" s="21"/>
      <c r="B470" s="21"/>
      <c r="C470" s="21"/>
      <c r="D470" s="21"/>
      <c r="E470" s="37"/>
      <c r="F470" s="21"/>
      <c r="G470" s="21"/>
      <c r="H470" s="21"/>
      <c r="I470" s="21"/>
      <c r="J470" s="21"/>
      <c r="K470" s="21"/>
      <c r="L470" s="21"/>
      <c r="M470" s="21"/>
      <c r="N470" s="21"/>
      <c r="O470" s="21"/>
      <c r="P470" s="21"/>
      <c r="Q470" s="21"/>
      <c r="R470" s="21"/>
      <c r="S470" s="21"/>
      <c r="T470" s="21"/>
      <c r="U470" s="21"/>
      <c r="V470" s="21"/>
      <c r="W470" s="21"/>
      <c r="X470" s="37"/>
      <c r="Y470" s="21"/>
      <c r="Z470" s="21"/>
    </row>
    <row r="471" spans="1:26" ht="15.75" customHeight="1">
      <c r="A471" s="21"/>
      <c r="B471" s="21"/>
      <c r="C471" s="21"/>
      <c r="D471" s="21"/>
      <c r="E471" s="37"/>
      <c r="F471" s="21"/>
      <c r="G471" s="21"/>
      <c r="H471" s="21"/>
      <c r="I471" s="21"/>
      <c r="J471" s="21"/>
      <c r="K471" s="21"/>
      <c r="L471" s="21"/>
      <c r="M471" s="21"/>
      <c r="N471" s="21"/>
      <c r="O471" s="21"/>
      <c r="P471" s="21"/>
      <c r="Q471" s="21"/>
      <c r="R471" s="21"/>
      <c r="S471" s="21"/>
      <c r="T471" s="21"/>
      <c r="U471" s="21"/>
      <c r="V471" s="21"/>
      <c r="W471" s="21"/>
      <c r="X471" s="37"/>
      <c r="Y471" s="21"/>
      <c r="Z471" s="21"/>
    </row>
    <row r="472" spans="1:26" ht="15.75" customHeight="1">
      <c r="A472" s="21"/>
      <c r="B472" s="21"/>
      <c r="C472" s="21"/>
      <c r="D472" s="21"/>
      <c r="E472" s="37"/>
      <c r="F472" s="21"/>
      <c r="G472" s="21"/>
      <c r="H472" s="21"/>
      <c r="I472" s="21"/>
      <c r="J472" s="21"/>
      <c r="K472" s="21"/>
      <c r="L472" s="21"/>
      <c r="M472" s="21"/>
      <c r="N472" s="21"/>
      <c r="O472" s="21"/>
      <c r="P472" s="21"/>
      <c r="Q472" s="21"/>
      <c r="R472" s="21"/>
      <c r="S472" s="21"/>
      <c r="T472" s="21"/>
      <c r="U472" s="21"/>
      <c r="V472" s="21"/>
      <c r="W472" s="21"/>
      <c r="X472" s="37"/>
      <c r="Y472" s="21"/>
      <c r="Z472" s="21"/>
    </row>
    <row r="473" spans="1:26" ht="15.75" customHeight="1">
      <c r="A473" s="21"/>
      <c r="B473" s="21"/>
      <c r="C473" s="21"/>
      <c r="D473" s="21"/>
      <c r="E473" s="37"/>
      <c r="F473" s="21"/>
      <c r="G473" s="21"/>
      <c r="H473" s="21"/>
      <c r="I473" s="21"/>
      <c r="J473" s="21"/>
      <c r="K473" s="21"/>
      <c r="L473" s="21"/>
      <c r="M473" s="21"/>
      <c r="N473" s="21"/>
      <c r="O473" s="21"/>
      <c r="P473" s="21"/>
      <c r="Q473" s="21"/>
      <c r="R473" s="21"/>
      <c r="S473" s="21"/>
      <c r="T473" s="21"/>
      <c r="U473" s="21"/>
      <c r="V473" s="21"/>
      <c r="W473" s="21"/>
      <c r="X473" s="37"/>
      <c r="Y473" s="21"/>
      <c r="Z473" s="21"/>
    </row>
    <row r="474" spans="1:26" ht="15.75" customHeight="1">
      <c r="A474" s="21"/>
      <c r="B474" s="21"/>
      <c r="C474" s="21"/>
      <c r="D474" s="21"/>
      <c r="E474" s="37"/>
      <c r="F474" s="21"/>
      <c r="G474" s="21"/>
      <c r="H474" s="21"/>
      <c r="I474" s="21"/>
      <c r="J474" s="21"/>
      <c r="K474" s="21"/>
      <c r="L474" s="21"/>
      <c r="M474" s="21"/>
      <c r="N474" s="21"/>
      <c r="O474" s="21"/>
      <c r="P474" s="21"/>
      <c r="Q474" s="21"/>
      <c r="R474" s="21"/>
      <c r="S474" s="21"/>
      <c r="T474" s="21"/>
      <c r="U474" s="21"/>
      <c r="V474" s="21"/>
      <c r="W474" s="21"/>
      <c r="X474" s="37"/>
      <c r="Y474" s="21"/>
      <c r="Z474" s="21"/>
    </row>
    <row r="475" spans="1:26" ht="15.75" customHeight="1">
      <c r="A475" s="21"/>
      <c r="B475" s="21"/>
      <c r="C475" s="21"/>
      <c r="D475" s="21"/>
      <c r="E475" s="37"/>
      <c r="F475" s="21"/>
      <c r="G475" s="21"/>
      <c r="H475" s="21"/>
      <c r="I475" s="21"/>
      <c r="J475" s="21"/>
      <c r="K475" s="21"/>
      <c r="L475" s="21"/>
      <c r="M475" s="21"/>
      <c r="N475" s="21"/>
      <c r="O475" s="21"/>
      <c r="P475" s="21"/>
      <c r="Q475" s="21"/>
      <c r="R475" s="21"/>
      <c r="S475" s="21"/>
      <c r="T475" s="21"/>
      <c r="U475" s="21"/>
      <c r="V475" s="21"/>
      <c r="W475" s="21"/>
      <c r="X475" s="37"/>
      <c r="Y475" s="21"/>
      <c r="Z475" s="21"/>
    </row>
    <row r="476" spans="1:26" ht="15.75" customHeight="1">
      <c r="A476" s="21"/>
      <c r="B476" s="21"/>
      <c r="C476" s="21"/>
      <c r="D476" s="21"/>
      <c r="E476" s="37"/>
      <c r="F476" s="21"/>
      <c r="G476" s="21"/>
      <c r="H476" s="21"/>
      <c r="I476" s="21"/>
      <c r="J476" s="21"/>
      <c r="K476" s="21"/>
      <c r="L476" s="21"/>
      <c r="M476" s="21"/>
      <c r="N476" s="21"/>
      <c r="O476" s="21"/>
      <c r="P476" s="21"/>
      <c r="Q476" s="21"/>
      <c r="R476" s="21"/>
      <c r="S476" s="21"/>
      <c r="T476" s="21"/>
      <c r="U476" s="21"/>
      <c r="V476" s="21"/>
      <c r="W476" s="21"/>
      <c r="X476" s="37"/>
      <c r="Y476" s="21"/>
      <c r="Z476" s="21"/>
    </row>
    <row r="477" spans="1:26" ht="15.75" customHeight="1">
      <c r="A477" s="21"/>
      <c r="B477" s="21"/>
      <c r="C477" s="21"/>
      <c r="D477" s="21"/>
      <c r="E477" s="37"/>
      <c r="F477" s="21"/>
      <c r="G477" s="21"/>
      <c r="H477" s="21"/>
      <c r="I477" s="21"/>
      <c r="J477" s="21"/>
      <c r="K477" s="21"/>
      <c r="L477" s="21"/>
      <c r="M477" s="21"/>
      <c r="N477" s="21"/>
      <c r="O477" s="21"/>
      <c r="P477" s="21"/>
      <c r="Q477" s="21"/>
      <c r="R477" s="21"/>
      <c r="S477" s="21"/>
      <c r="T477" s="21"/>
      <c r="U477" s="21"/>
      <c r="V477" s="21"/>
      <c r="W477" s="21"/>
      <c r="X477" s="37"/>
      <c r="Y477" s="21"/>
      <c r="Z477" s="21"/>
    </row>
    <row r="478" spans="1:26" ht="15.75" customHeight="1">
      <c r="A478" s="21"/>
      <c r="B478" s="21"/>
      <c r="C478" s="21"/>
      <c r="D478" s="21"/>
      <c r="E478" s="37"/>
      <c r="F478" s="21"/>
      <c r="G478" s="21"/>
      <c r="H478" s="21"/>
      <c r="I478" s="21"/>
      <c r="J478" s="21"/>
      <c r="K478" s="21"/>
      <c r="L478" s="21"/>
      <c r="M478" s="21"/>
      <c r="N478" s="21"/>
      <c r="O478" s="21"/>
      <c r="P478" s="21"/>
      <c r="Q478" s="21"/>
      <c r="R478" s="21"/>
      <c r="S478" s="21"/>
      <c r="T478" s="21"/>
      <c r="U478" s="21"/>
      <c r="V478" s="21"/>
      <c r="W478" s="21"/>
      <c r="X478" s="37"/>
      <c r="Y478" s="21"/>
      <c r="Z478" s="21"/>
    </row>
    <row r="479" spans="1:26" ht="15.75" customHeight="1">
      <c r="A479" s="21"/>
      <c r="B479" s="21"/>
      <c r="C479" s="21"/>
      <c r="D479" s="21"/>
      <c r="E479" s="37"/>
      <c r="F479" s="21"/>
      <c r="G479" s="21"/>
      <c r="H479" s="21"/>
      <c r="I479" s="21"/>
      <c r="J479" s="21"/>
      <c r="K479" s="21"/>
      <c r="L479" s="21"/>
      <c r="M479" s="21"/>
      <c r="N479" s="21"/>
      <c r="O479" s="21"/>
      <c r="P479" s="21"/>
      <c r="Q479" s="21"/>
      <c r="R479" s="21"/>
      <c r="S479" s="21"/>
      <c r="T479" s="21"/>
      <c r="U479" s="21"/>
      <c r="V479" s="21"/>
      <c r="W479" s="21"/>
      <c r="X479" s="37"/>
      <c r="Y479" s="21"/>
      <c r="Z479" s="21"/>
    </row>
    <row r="480" spans="1:26" ht="15.75" customHeight="1">
      <c r="A480" s="21"/>
      <c r="B480" s="21"/>
      <c r="C480" s="21"/>
      <c r="D480" s="21"/>
      <c r="E480" s="37"/>
      <c r="F480" s="21"/>
      <c r="G480" s="21"/>
      <c r="H480" s="21"/>
      <c r="I480" s="21"/>
      <c r="J480" s="21"/>
      <c r="K480" s="21"/>
      <c r="L480" s="21"/>
      <c r="M480" s="21"/>
      <c r="N480" s="21"/>
      <c r="O480" s="21"/>
      <c r="P480" s="21"/>
      <c r="Q480" s="21"/>
      <c r="R480" s="21"/>
      <c r="S480" s="21"/>
      <c r="T480" s="21"/>
      <c r="U480" s="21"/>
      <c r="V480" s="21"/>
      <c r="W480" s="21"/>
      <c r="X480" s="37"/>
      <c r="Y480" s="21"/>
      <c r="Z480" s="21"/>
    </row>
    <row r="481" spans="1:26" ht="15.75" customHeight="1">
      <c r="A481" s="21"/>
      <c r="B481" s="21"/>
      <c r="C481" s="21"/>
      <c r="D481" s="21"/>
      <c r="E481" s="37"/>
      <c r="F481" s="21"/>
      <c r="G481" s="21"/>
      <c r="H481" s="21"/>
      <c r="I481" s="21"/>
      <c r="J481" s="21"/>
      <c r="K481" s="21"/>
      <c r="L481" s="21"/>
      <c r="M481" s="21"/>
      <c r="N481" s="21"/>
      <c r="O481" s="21"/>
      <c r="P481" s="21"/>
      <c r="Q481" s="21"/>
      <c r="R481" s="21"/>
      <c r="S481" s="21"/>
      <c r="T481" s="21"/>
      <c r="U481" s="21"/>
      <c r="V481" s="21"/>
      <c r="W481" s="21"/>
      <c r="X481" s="37"/>
      <c r="Y481" s="21"/>
      <c r="Z481" s="21"/>
    </row>
    <row r="482" spans="1:26" ht="15.75" customHeight="1">
      <c r="A482" s="21"/>
      <c r="B482" s="21"/>
      <c r="C482" s="21"/>
      <c r="D482" s="21"/>
      <c r="E482" s="37"/>
      <c r="F482" s="21"/>
      <c r="G482" s="21"/>
      <c r="H482" s="21"/>
      <c r="I482" s="21"/>
      <c r="J482" s="21"/>
      <c r="K482" s="21"/>
      <c r="L482" s="21"/>
      <c r="M482" s="21"/>
      <c r="N482" s="21"/>
      <c r="O482" s="21"/>
      <c r="P482" s="21"/>
      <c r="Q482" s="21"/>
      <c r="R482" s="21"/>
      <c r="S482" s="21"/>
      <c r="T482" s="21"/>
      <c r="U482" s="21"/>
      <c r="V482" s="21"/>
      <c r="W482" s="21"/>
      <c r="X482" s="37"/>
      <c r="Y482" s="21"/>
      <c r="Z482" s="21"/>
    </row>
    <row r="483" spans="1:26" ht="15.75" customHeight="1">
      <c r="A483" s="21"/>
      <c r="B483" s="21"/>
      <c r="C483" s="21"/>
      <c r="D483" s="21"/>
      <c r="E483" s="37"/>
      <c r="F483" s="21"/>
      <c r="G483" s="21"/>
      <c r="H483" s="21"/>
      <c r="I483" s="21"/>
      <c r="J483" s="21"/>
      <c r="K483" s="21"/>
      <c r="L483" s="21"/>
      <c r="M483" s="21"/>
      <c r="N483" s="21"/>
      <c r="O483" s="21"/>
      <c r="P483" s="21"/>
      <c r="Q483" s="21"/>
      <c r="R483" s="21"/>
      <c r="S483" s="21"/>
      <c r="T483" s="21"/>
      <c r="U483" s="21"/>
      <c r="V483" s="21"/>
      <c r="W483" s="21"/>
      <c r="X483" s="37"/>
      <c r="Y483" s="21"/>
      <c r="Z483" s="21"/>
    </row>
    <row r="484" spans="1:26" ht="15.75" customHeight="1">
      <c r="A484" s="21"/>
      <c r="B484" s="21"/>
      <c r="C484" s="21"/>
      <c r="D484" s="21"/>
      <c r="E484" s="37"/>
      <c r="F484" s="21"/>
      <c r="G484" s="21"/>
      <c r="H484" s="21"/>
      <c r="I484" s="21"/>
      <c r="J484" s="21"/>
      <c r="K484" s="21"/>
      <c r="L484" s="21"/>
      <c r="M484" s="21"/>
      <c r="N484" s="21"/>
      <c r="O484" s="21"/>
      <c r="P484" s="21"/>
      <c r="Q484" s="21"/>
      <c r="R484" s="21"/>
      <c r="S484" s="21"/>
      <c r="T484" s="21"/>
      <c r="U484" s="21"/>
      <c r="V484" s="21"/>
      <c r="W484" s="21"/>
      <c r="X484" s="37"/>
      <c r="Y484" s="21"/>
      <c r="Z484" s="21"/>
    </row>
    <row r="485" spans="1:26" ht="15.75" customHeight="1">
      <c r="A485" s="21"/>
      <c r="B485" s="21"/>
      <c r="C485" s="21"/>
      <c r="D485" s="21"/>
      <c r="E485" s="37"/>
      <c r="F485" s="21"/>
      <c r="G485" s="21"/>
      <c r="H485" s="21"/>
      <c r="I485" s="21"/>
      <c r="J485" s="21"/>
      <c r="K485" s="21"/>
      <c r="L485" s="21"/>
      <c r="M485" s="21"/>
      <c r="N485" s="21"/>
      <c r="O485" s="21"/>
      <c r="P485" s="21"/>
      <c r="Q485" s="21"/>
      <c r="R485" s="21"/>
      <c r="S485" s="21"/>
      <c r="T485" s="21"/>
      <c r="U485" s="21"/>
      <c r="V485" s="21"/>
      <c r="W485" s="21"/>
      <c r="X485" s="37"/>
      <c r="Y485" s="21"/>
      <c r="Z485" s="21"/>
    </row>
    <row r="486" spans="1:26" ht="15.75" customHeight="1">
      <c r="A486" s="21"/>
      <c r="B486" s="21"/>
      <c r="C486" s="21"/>
      <c r="D486" s="21"/>
      <c r="E486" s="37"/>
      <c r="F486" s="21"/>
      <c r="G486" s="21"/>
      <c r="H486" s="21"/>
      <c r="I486" s="21"/>
      <c r="J486" s="21"/>
      <c r="K486" s="21"/>
      <c r="L486" s="21"/>
      <c r="M486" s="21"/>
      <c r="N486" s="21"/>
      <c r="O486" s="21"/>
      <c r="P486" s="21"/>
      <c r="Q486" s="21"/>
      <c r="R486" s="21"/>
      <c r="S486" s="21"/>
      <c r="T486" s="21"/>
      <c r="U486" s="21"/>
      <c r="V486" s="21"/>
      <c r="W486" s="21"/>
      <c r="X486" s="37"/>
      <c r="Y486" s="21"/>
      <c r="Z486" s="21"/>
    </row>
    <row r="487" spans="1:26" ht="15.75" customHeight="1">
      <c r="A487" s="21"/>
      <c r="B487" s="21"/>
      <c r="C487" s="21"/>
      <c r="D487" s="21"/>
      <c r="E487" s="37"/>
      <c r="F487" s="21"/>
      <c r="G487" s="21"/>
      <c r="H487" s="21"/>
      <c r="I487" s="21"/>
      <c r="J487" s="21"/>
      <c r="K487" s="21"/>
      <c r="L487" s="21"/>
      <c r="M487" s="21"/>
      <c r="N487" s="21"/>
      <c r="O487" s="21"/>
      <c r="P487" s="21"/>
      <c r="Q487" s="21"/>
      <c r="R487" s="21"/>
      <c r="S487" s="21"/>
      <c r="T487" s="21"/>
      <c r="U487" s="21"/>
      <c r="V487" s="21"/>
      <c r="W487" s="21"/>
      <c r="X487" s="37"/>
      <c r="Y487" s="21"/>
      <c r="Z487" s="21"/>
    </row>
    <row r="488" spans="1:26" ht="15.75" customHeight="1">
      <c r="A488" s="21"/>
      <c r="B488" s="21"/>
      <c r="C488" s="21"/>
      <c r="D488" s="21"/>
      <c r="E488" s="37"/>
      <c r="F488" s="21"/>
      <c r="G488" s="21"/>
      <c r="H488" s="21"/>
      <c r="I488" s="21"/>
      <c r="J488" s="21"/>
      <c r="K488" s="21"/>
      <c r="L488" s="21"/>
      <c r="M488" s="21"/>
      <c r="N488" s="21"/>
      <c r="O488" s="21"/>
      <c r="P488" s="21"/>
      <c r="Q488" s="21"/>
      <c r="R488" s="21"/>
      <c r="S488" s="21"/>
      <c r="T488" s="21"/>
      <c r="U488" s="21"/>
      <c r="V488" s="21"/>
      <c r="W488" s="21"/>
      <c r="X488" s="37"/>
      <c r="Y488" s="21"/>
      <c r="Z488" s="21"/>
    </row>
    <row r="489" spans="1:26" ht="15.75" customHeight="1">
      <c r="A489" s="21"/>
      <c r="B489" s="21"/>
      <c r="C489" s="21"/>
      <c r="D489" s="21"/>
      <c r="E489" s="37"/>
      <c r="F489" s="21"/>
      <c r="G489" s="21"/>
      <c r="H489" s="21"/>
      <c r="I489" s="21"/>
      <c r="J489" s="21"/>
      <c r="K489" s="21"/>
      <c r="L489" s="21"/>
      <c r="M489" s="21"/>
      <c r="N489" s="21"/>
      <c r="O489" s="21"/>
      <c r="P489" s="21"/>
      <c r="Q489" s="21"/>
      <c r="R489" s="21"/>
      <c r="S489" s="21"/>
      <c r="T489" s="21"/>
      <c r="U489" s="21"/>
      <c r="V489" s="21"/>
      <c r="W489" s="21"/>
      <c r="X489" s="37"/>
      <c r="Y489" s="21"/>
      <c r="Z489" s="21"/>
    </row>
    <row r="490" spans="1:26" ht="15.75" customHeight="1">
      <c r="A490" s="21"/>
      <c r="B490" s="21"/>
      <c r="C490" s="21"/>
      <c r="D490" s="21"/>
      <c r="E490" s="37"/>
      <c r="F490" s="21"/>
      <c r="G490" s="21"/>
      <c r="H490" s="21"/>
      <c r="I490" s="21"/>
      <c r="J490" s="21"/>
      <c r="K490" s="21"/>
      <c r="L490" s="21"/>
      <c r="M490" s="21"/>
      <c r="N490" s="21"/>
      <c r="O490" s="21"/>
      <c r="P490" s="21"/>
      <c r="Q490" s="21"/>
      <c r="R490" s="21"/>
      <c r="S490" s="21"/>
      <c r="T490" s="21"/>
      <c r="U490" s="21"/>
      <c r="V490" s="21"/>
      <c r="W490" s="21"/>
      <c r="X490" s="37"/>
      <c r="Y490" s="21"/>
      <c r="Z490" s="21"/>
    </row>
    <row r="491" spans="1:26" ht="15.75" customHeight="1">
      <c r="A491" s="21"/>
      <c r="B491" s="21"/>
      <c r="C491" s="21"/>
      <c r="D491" s="21"/>
      <c r="E491" s="37"/>
      <c r="F491" s="21"/>
      <c r="G491" s="21"/>
      <c r="H491" s="21"/>
      <c r="I491" s="21"/>
      <c r="J491" s="21"/>
      <c r="K491" s="21"/>
      <c r="L491" s="21"/>
      <c r="M491" s="21"/>
      <c r="N491" s="21"/>
      <c r="O491" s="21"/>
      <c r="P491" s="21"/>
      <c r="Q491" s="21"/>
      <c r="R491" s="21"/>
      <c r="S491" s="21"/>
      <c r="T491" s="21"/>
      <c r="U491" s="21"/>
      <c r="V491" s="21"/>
      <c r="W491" s="21"/>
      <c r="X491" s="37"/>
      <c r="Y491" s="21"/>
      <c r="Z491" s="21"/>
    </row>
    <row r="492" spans="1:26" ht="15.75" customHeight="1">
      <c r="A492" s="21"/>
      <c r="B492" s="21"/>
      <c r="C492" s="21"/>
      <c r="D492" s="21"/>
      <c r="E492" s="37"/>
      <c r="F492" s="21"/>
      <c r="G492" s="21"/>
      <c r="H492" s="21"/>
      <c r="I492" s="21"/>
      <c r="J492" s="21"/>
      <c r="K492" s="21"/>
      <c r="L492" s="21"/>
      <c r="M492" s="21"/>
      <c r="N492" s="21"/>
      <c r="O492" s="21"/>
      <c r="P492" s="21"/>
      <c r="Q492" s="21"/>
      <c r="R492" s="21"/>
      <c r="S492" s="21"/>
      <c r="T492" s="21"/>
      <c r="U492" s="21"/>
      <c r="V492" s="21"/>
      <c r="W492" s="21"/>
      <c r="X492" s="37"/>
      <c r="Y492" s="21"/>
      <c r="Z492" s="21"/>
    </row>
    <row r="493" spans="1:26" ht="15.75" customHeight="1">
      <c r="A493" s="21"/>
      <c r="B493" s="21"/>
      <c r="C493" s="21"/>
      <c r="D493" s="21"/>
      <c r="E493" s="37"/>
      <c r="F493" s="21"/>
      <c r="G493" s="21"/>
      <c r="H493" s="21"/>
      <c r="I493" s="21"/>
      <c r="J493" s="21"/>
      <c r="K493" s="21"/>
      <c r="L493" s="21"/>
      <c r="M493" s="21"/>
      <c r="N493" s="21"/>
      <c r="O493" s="21"/>
      <c r="P493" s="21"/>
      <c r="Q493" s="21"/>
      <c r="R493" s="21"/>
      <c r="S493" s="21"/>
      <c r="T493" s="21"/>
      <c r="U493" s="21"/>
      <c r="V493" s="21"/>
      <c r="W493" s="21"/>
      <c r="X493" s="37"/>
      <c r="Y493" s="21"/>
      <c r="Z493" s="21"/>
    </row>
    <row r="494" spans="1:26" ht="15.75" customHeight="1">
      <c r="A494" s="21"/>
      <c r="B494" s="21"/>
      <c r="C494" s="21"/>
      <c r="D494" s="21"/>
      <c r="E494" s="37"/>
      <c r="F494" s="21"/>
      <c r="G494" s="21"/>
      <c r="H494" s="21"/>
      <c r="I494" s="21"/>
      <c r="J494" s="21"/>
      <c r="K494" s="21"/>
      <c r="L494" s="21"/>
      <c r="M494" s="21"/>
      <c r="N494" s="21"/>
      <c r="O494" s="21"/>
      <c r="P494" s="21"/>
      <c r="Q494" s="21"/>
      <c r="R494" s="21"/>
      <c r="S494" s="21"/>
      <c r="T494" s="21"/>
      <c r="U494" s="21"/>
      <c r="V494" s="21"/>
      <c r="W494" s="21"/>
      <c r="X494" s="37"/>
      <c r="Y494" s="21"/>
      <c r="Z494" s="21"/>
    </row>
    <row r="495" spans="1:26" ht="15.75" customHeight="1">
      <c r="A495" s="21"/>
      <c r="B495" s="21"/>
      <c r="C495" s="21"/>
      <c r="D495" s="21"/>
      <c r="E495" s="37"/>
      <c r="F495" s="21"/>
      <c r="G495" s="21"/>
      <c r="H495" s="21"/>
      <c r="I495" s="21"/>
      <c r="J495" s="21"/>
      <c r="K495" s="21"/>
      <c r="L495" s="21"/>
      <c r="M495" s="21"/>
      <c r="N495" s="21"/>
      <c r="O495" s="21"/>
      <c r="P495" s="21"/>
      <c r="Q495" s="21"/>
      <c r="R495" s="21"/>
      <c r="S495" s="21"/>
      <c r="T495" s="21"/>
      <c r="U495" s="21"/>
      <c r="V495" s="21"/>
      <c r="W495" s="21"/>
      <c r="X495" s="37"/>
      <c r="Y495" s="21"/>
      <c r="Z495" s="21"/>
    </row>
    <row r="496" spans="1:26" ht="15.75" customHeight="1">
      <c r="A496" s="21"/>
      <c r="B496" s="21"/>
      <c r="C496" s="21"/>
      <c r="D496" s="21"/>
      <c r="E496" s="37"/>
      <c r="F496" s="21"/>
      <c r="G496" s="21"/>
      <c r="H496" s="21"/>
      <c r="I496" s="21"/>
      <c r="J496" s="21"/>
      <c r="K496" s="21"/>
      <c r="L496" s="21"/>
      <c r="M496" s="21"/>
      <c r="N496" s="21"/>
      <c r="O496" s="21"/>
      <c r="P496" s="21"/>
      <c r="Q496" s="21"/>
      <c r="R496" s="21"/>
      <c r="S496" s="21"/>
      <c r="T496" s="21"/>
      <c r="U496" s="21"/>
      <c r="V496" s="21"/>
      <c r="W496" s="21"/>
      <c r="X496" s="37"/>
      <c r="Y496" s="21"/>
      <c r="Z496" s="21"/>
    </row>
    <row r="497" spans="1:26" ht="15.75" customHeight="1">
      <c r="A497" s="21"/>
      <c r="B497" s="21"/>
      <c r="C497" s="21"/>
      <c r="D497" s="21"/>
      <c r="E497" s="37"/>
      <c r="F497" s="21"/>
      <c r="G497" s="21"/>
      <c r="H497" s="21"/>
      <c r="I497" s="21"/>
      <c r="J497" s="21"/>
      <c r="K497" s="21"/>
      <c r="L497" s="21"/>
      <c r="M497" s="21"/>
      <c r="N497" s="21"/>
      <c r="O497" s="21"/>
      <c r="P497" s="21"/>
      <c r="Q497" s="21"/>
      <c r="R497" s="21"/>
      <c r="S497" s="21"/>
      <c r="T497" s="21"/>
      <c r="U497" s="21"/>
      <c r="V497" s="21"/>
      <c r="W497" s="21"/>
      <c r="X497" s="37"/>
      <c r="Y497" s="21"/>
      <c r="Z497" s="21"/>
    </row>
    <row r="498" spans="1:26" ht="15.75" customHeight="1">
      <c r="A498" s="21"/>
      <c r="B498" s="21"/>
      <c r="C498" s="21"/>
      <c r="D498" s="21"/>
      <c r="E498" s="37"/>
      <c r="F498" s="21"/>
      <c r="G498" s="21"/>
      <c r="H498" s="21"/>
      <c r="I498" s="21"/>
      <c r="J498" s="21"/>
      <c r="K498" s="21"/>
      <c r="L498" s="21"/>
      <c r="M498" s="21"/>
      <c r="N498" s="21"/>
      <c r="O498" s="21"/>
      <c r="P498" s="21"/>
      <c r="Q498" s="21"/>
      <c r="R498" s="21"/>
      <c r="S498" s="21"/>
      <c r="T498" s="21"/>
      <c r="U498" s="21"/>
      <c r="V498" s="21"/>
      <c r="W498" s="21"/>
      <c r="X498" s="37"/>
      <c r="Y498" s="21"/>
      <c r="Z498" s="21"/>
    </row>
    <row r="499" spans="1:26" ht="15.75" customHeight="1">
      <c r="A499" s="21"/>
      <c r="B499" s="21"/>
      <c r="C499" s="21"/>
      <c r="D499" s="21"/>
      <c r="E499" s="37"/>
      <c r="F499" s="21"/>
      <c r="G499" s="21"/>
      <c r="H499" s="21"/>
      <c r="I499" s="21"/>
      <c r="J499" s="21"/>
      <c r="K499" s="21"/>
      <c r="L499" s="21"/>
      <c r="M499" s="21"/>
      <c r="N499" s="21"/>
      <c r="O499" s="21"/>
      <c r="P499" s="21"/>
      <c r="Q499" s="21"/>
      <c r="R499" s="21"/>
      <c r="S499" s="21"/>
      <c r="T499" s="21"/>
      <c r="U499" s="21"/>
      <c r="V499" s="21"/>
      <c r="W499" s="21"/>
      <c r="X499" s="37"/>
      <c r="Y499" s="21"/>
      <c r="Z499" s="21"/>
    </row>
    <row r="500" spans="1:26" ht="15.75" customHeight="1">
      <c r="A500" s="21"/>
      <c r="B500" s="21"/>
      <c r="C500" s="21"/>
      <c r="D500" s="21"/>
      <c r="E500" s="37"/>
      <c r="F500" s="21"/>
      <c r="G500" s="21"/>
      <c r="H500" s="21"/>
      <c r="I500" s="21"/>
      <c r="J500" s="21"/>
      <c r="K500" s="21"/>
      <c r="L500" s="21"/>
      <c r="M500" s="21"/>
      <c r="N500" s="21"/>
      <c r="O500" s="21"/>
      <c r="P500" s="21"/>
      <c r="Q500" s="21"/>
      <c r="R500" s="21"/>
      <c r="S500" s="21"/>
      <c r="T500" s="21"/>
      <c r="U500" s="21"/>
      <c r="V500" s="21"/>
      <c r="W500" s="21"/>
      <c r="X500" s="37"/>
      <c r="Y500" s="21"/>
      <c r="Z500" s="21"/>
    </row>
    <row r="501" spans="1:26" ht="15.75" customHeight="1">
      <c r="A501" s="21"/>
      <c r="B501" s="21"/>
      <c r="C501" s="21"/>
      <c r="D501" s="21"/>
      <c r="E501" s="37"/>
      <c r="F501" s="21"/>
      <c r="G501" s="21"/>
      <c r="H501" s="21"/>
      <c r="I501" s="21"/>
      <c r="J501" s="21"/>
      <c r="K501" s="21"/>
      <c r="L501" s="21"/>
      <c r="M501" s="21"/>
      <c r="N501" s="21"/>
      <c r="O501" s="21"/>
      <c r="P501" s="21"/>
      <c r="Q501" s="21"/>
      <c r="R501" s="21"/>
      <c r="S501" s="21"/>
      <c r="T501" s="21"/>
      <c r="U501" s="21"/>
      <c r="V501" s="21"/>
      <c r="W501" s="21"/>
      <c r="X501" s="37"/>
      <c r="Y501" s="21"/>
      <c r="Z501" s="21"/>
    </row>
    <row r="502" spans="1:26" ht="15.75" customHeight="1">
      <c r="A502" s="21"/>
      <c r="B502" s="21"/>
      <c r="C502" s="21"/>
      <c r="D502" s="21"/>
      <c r="E502" s="37"/>
      <c r="F502" s="21"/>
      <c r="G502" s="21"/>
      <c r="H502" s="21"/>
      <c r="I502" s="21"/>
      <c r="J502" s="21"/>
      <c r="K502" s="21"/>
      <c r="L502" s="21"/>
      <c r="M502" s="21"/>
      <c r="N502" s="21"/>
      <c r="O502" s="21"/>
      <c r="P502" s="21"/>
      <c r="Q502" s="21"/>
      <c r="R502" s="21"/>
      <c r="S502" s="21"/>
      <c r="T502" s="21"/>
      <c r="U502" s="21"/>
      <c r="V502" s="21"/>
      <c r="W502" s="21"/>
      <c r="X502" s="37"/>
      <c r="Y502" s="21"/>
      <c r="Z502" s="21"/>
    </row>
    <row r="503" spans="1:26" ht="15.75" customHeight="1">
      <c r="A503" s="21"/>
      <c r="B503" s="21"/>
      <c r="C503" s="21"/>
      <c r="D503" s="21"/>
      <c r="E503" s="37"/>
      <c r="F503" s="21"/>
      <c r="G503" s="21"/>
      <c r="H503" s="21"/>
      <c r="I503" s="21"/>
      <c r="J503" s="21"/>
      <c r="K503" s="21"/>
      <c r="L503" s="21"/>
      <c r="M503" s="21"/>
      <c r="N503" s="21"/>
      <c r="O503" s="21"/>
      <c r="P503" s="21"/>
      <c r="Q503" s="21"/>
      <c r="R503" s="21"/>
      <c r="S503" s="21"/>
      <c r="T503" s="21"/>
      <c r="U503" s="21"/>
      <c r="V503" s="21"/>
      <c r="W503" s="21"/>
      <c r="X503" s="37"/>
      <c r="Y503" s="21"/>
      <c r="Z503" s="21"/>
    </row>
    <row r="504" spans="1:26" ht="15.75" customHeight="1">
      <c r="A504" s="21"/>
      <c r="B504" s="21"/>
      <c r="C504" s="21"/>
      <c r="D504" s="21"/>
      <c r="E504" s="37"/>
      <c r="F504" s="21"/>
      <c r="G504" s="21"/>
      <c r="H504" s="21"/>
      <c r="I504" s="21"/>
      <c r="J504" s="21"/>
      <c r="K504" s="21"/>
      <c r="L504" s="21"/>
      <c r="M504" s="21"/>
      <c r="N504" s="21"/>
      <c r="O504" s="21"/>
      <c r="P504" s="21"/>
      <c r="Q504" s="21"/>
      <c r="R504" s="21"/>
      <c r="S504" s="21"/>
      <c r="T504" s="21"/>
      <c r="U504" s="21"/>
      <c r="V504" s="21"/>
      <c r="W504" s="21"/>
      <c r="X504" s="37"/>
      <c r="Y504" s="21"/>
      <c r="Z504" s="21"/>
    </row>
    <row r="505" spans="1:26" ht="15.75" customHeight="1">
      <c r="A505" s="21"/>
      <c r="B505" s="21"/>
      <c r="C505" s="21"/>
      <c r="D505" s="21"/>
      <c r="E505" s="37"/>
      <c r="F505" s="21"/>
      <c r="G505" s="21"/>
      <c r="H505" s="21"/>
      <c r="I505" s="21"/>
      <c r="J505" s="21"/>
      <c r="K505" s="21"/>
      <c r="L505" s="21"/>
      <c r="M505" s="21"/>
      <c r="N505" s="21"/>
      <c r="O505" s="21"/>
      <c r="P505" s="21"/>
      <c r="Q505" s="21"/>
      <c r="R505" s="21"/>
      <c r="S505" s="21"/>
      <c r="T505" s="21"/>
      <c r="U505" s="21"/>
      <c r="V505" s="21"/>
      <c r="W505" s="21"/>
      <c r="X505" s="37"/>
      <c r="Y505" s="21"/>
      <c r="Z505" s="21"/>
    </row>
    <row r="506" spans="1:26" ht="15.75" customHeight="1">
      <c r="A506" s="21"/>
      <c r="B506" s="21"/>
      <c r="C506" s="21"/>
      <c r="D506" s="21"/>
      <c r="E506" s="37"/>
      <c r="F506" s="21"/>
      <c r="G506" s="21"/>
      <c r="H506" s="21"/>
      <c r="I506" s="21"/>
      <c r="J506" s="21"/>
      <c r="K506" s="21"/>
      <c r="L506" s="21"/>
      <c r="M506" s="21"/>
      <c r="N506" s="21"/>
      <c r="O506" s="21"/>
      <c r="P506" s="21"/>
      <c r="Q506" s="21"/>
      <c r="R506" s="21"/>
      <c r="S506" s="21"/>
      <c r="T506" s="21"/>
      <c r="U506" s="21"/>
      <c r="V506" s="21"/>
      <c r="W506" s="21"/>
      <c r="X506" s="37"/>
      <c r="Y506" s="21"/>
      <c r="Z506" s="21"/>
    </row>
    <row r="507" spans="1:26" ht="15.75" customHeight="1">
      <c r="A507" s="21"/>
      <c r="B507" s="21"/>
      <c r="C507" s="21"/>
      <c r="D507" s="21"/>
      <c r="E507" s="37"/>
      <c r="F507" s="21"/>
      <c r="G507" s="21"/>
      <c r="H507" s="21"/>
      <c r="I507" s="21"/>
      <c r="J507" s="21"/>
      <c r="K507" s="21"/>
      <c r="L507" s="21"/>
      <c r="M507" s="21"/>
      <c r="N507" s="21"/>
      <c r="O507" s="21"/>
      <c r="P507" s="21"/>
      <c r="Q507" s="21"/>
      <c r="R507" s="21"/>
      <c r="S507" s="21"/>
      <c r="T507" s="21"/>
      <c r="U507" s="21"/>
      <c r="V507" s="21"/>
      <c r="W507" s="21"/>
      <c r="X507" s="37"/>
      <c r="Y507" s="21"/>
      <c r="Z507" s="21"/>
    </row>
    <row r="508" spans="1:26" ht="15.75" customHeight="1">
      <c r="A508" s="21"/>
      <c r="B508" s="21"/>
      <c r="C508" s="21"/>
      <c r="D508" s="21"/>
      <c r="E508" s="37"/>
      <c r="F508" s="21"/>
      <c r="G508" s="21"/>
      <c r="H508" s="21"/>
      <c r="I508" s="21"/>
      <c r="J508" s="21"/>
      <c r="K508" s="21"/>
      <c r="L508" s="21"/>
      <c r="M508" s="21"/>
      <c r="N508" s="21"/>
      <c r="O508" s="21"/>
      <c r="P508" s="21"/>
      <c r="Q508" s="21"/>
      <c r="R508" s="21"/>
      <c r="S508" s="21"/>
      <c r="T508" s="21"/>
      <c r="U508" s="21"/>
      <c r="V508" s="21"/>
      <c r="W508" s="21"/>
      <c r="X508" s="37"/>
      <c r="Y508" s="21"/>
      <c r="Z508" s="21"/>
    </row>
    <row r="509" spans="1:26" ht="15.75" customHeight="1">
      <c r="A509" s="21"/>
      <c r="B509" s="21"/>
      <c r="C509" s="21"/>
      <c r="D509" s="21"/>
      <c r="E509" s="37"/>
      <c r="F509" s="21"/>
      <c r="G509" s="21"/>
      <c r="H509" s="21"/>
      <c r="I509" s="21"/>
      <c r="J509" s="21"/>
      <c r="K509" s="21"/>
      <c r="L509" s="21"/>
      <c r="M509" s="21"/>
      <c r="N509" s="21"/>
      <c r="O509" s="21"/>
      <c r="P509" s="21"/>
      <c r="Q509" s="21"/>
      <c r="R509" s="21"/>
      <c r="S509" s="21"/>
      <c r="T509" s="21"/>
      <c r="U509" s="21"/>
      <c r="V509" s="21"/>
      <c r="W509" s="21"/>
      <c r="X509" s="37"/>
      <c r="Y509" s="21"/>
      <c r="Z509" s="21"/>
    </row>
    <row r="510" spans="1:26" ht="15.75" customHeight="1">
      <c r="A510" s="21"/>
      <c r="B510" s="21"/>
      <c r="C510" s="21"/>
      <c r="D510" s="21"/>
      <c r="E510" s="37"/>
      <c r="F510" s="21"/>
      <c r="G510" s="21"/>
      <c r="H510" s="21"/>
      <c r="I510" s="21"/>
      <c r="J510" s="21"/>
      <c r="K510" s="21"/>
      <c r="L510" s="21"/>
      <c r="M510" s="21"/>
      <c r="N510" s="21"/>
      <c r="O510" s="21"/>
      <c r="P510" s="21"/>
      <c r="Q510" s="21"/>
      <c r="R510" s="21"/>
      <c r="S510" s="21"/>
      <c r="T510" s="21"/>
      <c r="U510" s="21"/>
      <c r="V510" s="21"/>
      <c r="W510" s="21"/>
      <c r="X510" s="37"/>
      <c r="Y510" s="21"/>
      <c r="Z510" s="21"/>
    </row>
    <row r="511" spans="1:26" ht="15.75" customHeight="1">
      <c r="A511" s="21"/>
      <c r="B511" s="21"/>
      <c r="C511" s="21"/>
      <c r="D511" s="21"/>
      <c r="E511" s="37"/>
      <c r="F511" s="21"/>
      <c r="G511" s="21"/>
      <c r="H511" s="21"/>
      <c r="I511" s="21"/>
      <c r="J511" s="21"/>
      <c r="K511" s="21"/>
      <c r="L511" s="21"/>
      <c r="M511" s="21"/>
      <c r="N511" s="21"/>
      <c r="O511" s="21"/>
      <c r="P511" s="21"/>
      <c r="Q511" s="21"/>
      <c r="R511" s="21"/>
      <c r="S511" s="21"/>
      <c r="T511" s="21"/>
      <c r="U511" s="21"/>
      <c r="V511" s="21"/>
      <c r="W511" s="21"/>
      <c r="X511" s="37"/>
      <c r="Y511" s="21"/>
      <c r="Z511" s="21"/>
    </row>
    <row r="512" spans="1:26" ht="15.75" customHeight="1">
      <c r="A512" s="21"/>
      <c r="B512" s="21"/>
      <c r="C512" s="21"/>
      <c r="D512" s="21"/>
      <c r="E512" s="37"/>
      <c r="F512" s="21"/>
      <c r="G512" s="21"/>
      <c r="H512" s="21"/>
      <c r="I512" s="21"/>
      <c r="J512" s="21"/>
      <c r="K512" s="21"/>
      <c r="L512" s="21"/>
      <c r="M512" s="21"/>
      <c r="N512" s="21"/>
      <c r="O512" s="21"/>
      <c r="P512" s="21"/>
      <c r="Q512" s="21"/>
      <c r="R512" s="21"/>
      <c r="S512" s="21"/>
      <c r="T512" s="21"/>
      <c r="U512" s="21"/>
      <c r="V512" s="21"/>
      <c r="W512" s="21"/>
      <c r="X512" s="37"/>
      <c r="Y512" s="21"/>
      <c r="Z512" s="21"/>
    </row>
    <row r="513" spans="1:26" ht="15.75" customHeight="1">
      <c r="A513" s="21"/>
      <c r="B513" s="21"/>
      <c r="C513" s="21"/>
      <c r="D513" s="21"/>
      <c r="E513" s="37"/>
      <c r="F513" s="21"/>
      <c r="G513" s="21"/>
      <c r="H513" s="21"/>
      <c r="I513" s="21"/>
      <c r="J513" s="21"/>
      <c r="K513" s="21"/>
      <c r="L513" s="21"/>
      <c r="M513" s="21"/>
      <c r="N513" s="21"/>
      <c r="O513" s="21"/>
      <c r="P513" s="21"/>
      <c r="Q513" s="21"/>
      <c r="R513" s="21"/>
      <c r="S513" s="21"/>
      <c r="T513" s="21"/>
      <c r="U513" s="21"/>
      <c r="V513" s="21"/>
      <c r="W513" s="21"/>
      <c r="X513" s="37"/>
      <c r="Y513" s="21"/>
      <c r="Z513" s="21"/>
    </row>
    <row r="514" spans="1:26" ht="15.75" customHeight="1">
      <c r="A514" s="21"/>
      <c r="B514" s="21"/>
      <c r="C514" s="21"/>
      <c r="D514" s="21"/>
      <c r="E514" s="37"/>
      <c r="F514" s="21"/>
      <c r="G514" s="21"/>
      <c r="H514" s="21"/>
      <c r="I514" s="21"/>
      <c r="J514" s="21"/>
      <c r="K514" s="21"/>
      <c r="L514" s="21"/>
      <c r="M514" s="21"/>
      <c r="N514" s="21"/>
      <c r="O514" s="21"/>
      <c r="P514" s="21"/>
      <c r="Q514" s="21"/>
      <c r="R514" s="21"/>
      <c r="S514" s="21"/>
      <c r="T514" s="21"/>
      <c r="U514" s="21"/>
      <c r="V514" s="21"/>
      <c r="W514" s="21"/>
      <c r="X514" s="37"/>
      <c r="Y514" s="21"/>
      <c r="Z514" s="21"/>
    </row>
    <row r="515" spans="1:26" ht="15.75" customHeight="1">
      <c r="A515" s="21"/>
      <c r="B515" s="21"/>
      <c r="C515" s="21"/>
      <c r="D515" s="21"/>
      <c r="E515" s="37"/>
      <c r="F515" s="21"/>
      <c r="G515" s="21"/>
      <c r="H515" s="21"/>
      <c r="I515" s="21"/>
      <c r="J515" s="21"/>
      <c r="K515" s="21"/>
      <c r="L515" s="21"/>
      <c r="M515" s="21"/>
      <c r="N515" s="21"/>
      <c r="O515" s="21"/>
      <c r="P515" s="21"/>
      <c r="Q515" s="21"/>
      <c r="R515" s="21"/>
      <c r="S515" s="21"/>
      <c r="T515" s="21"/>
      <c r="U515" s="21"/>
      <c r="V515" s="21"/>
      <c r="W515" s="21"/>
      <c r="X515" s="37"/>
      <c r="Y515" s="21"/>
      <c r="Z515" s="21"/>
    </row>
    <row r="516" spans="1:26" ht="15.75" customHeight="1">
      <c r="A516" s="21"/>
      <c r="B516" s="21"/>
      <c r="C516" s="21"/>
      <c r="D516" s="21"/>
      <c r="E516" s="37"/>
      <c r="F516" s="21"/>
      <c r="G516" s="21"/>
      <c r="H516" s="21"/>
      <c r="I516" s="21"/>
      <c r="J516" s="21"/>
      <c r="K516" s="21"/>
      <c r="L516" s="21"/>
      <c r="M516" s="21"/>
      <c r="N516" s="21"/>
      <c r="O516" s="21"/>
      <c r="P516" s="21"/>
      <c r="Q516" s="21"/>
      <c r="R516" s="21"/>
      <c r="S516" s="21"/>
      <c r="T516" s="21"/>
      <c r="U516" s="21"/>
      <c r="V516" s="21"/>
      <c r="W516" s="21"/>
      <c r="X516" s="37"/>
      <c r="Y516" s="21"/>
      <c r="Z516" s="21"/>
    </row>
    <row r="517" spans="1:26" ht="15.75" customHeight="1">
      <c r="A517" s="21"/>
      <c r="B517" s="21"/>
      <c r="C517" s="21"/>
      <c r="D517" s="21"/>
      <c r="E517" s="37"/>
      <c r="F517" s="21"/>
      <c r="G517" s="21"/>
      <c r="H517" s="21"/>
      <c r="I517" s="21"/>
      <c r="J517" s="21"/>
      <c r="K517" s="21"/>
      <c r="L517" s="21"/>
      <c r="M517" s="21"/>
      <c r="N517" s="21"/>
      <c r="O517" s="21"/>
      <c r="P517" s="21"/>
      <c r="Q517" s="21"/>
      <c r="R517" s="21"/>
      <c r="S517" s="21"/>
      <c r="T517" s="21"/>
      <c r="U517" s="21"/>
      <c r="V517" s="21"/>
      <c r="W517" s="21"/>
      <c r="X517" s="37"/>
      <c r="Y517" s="21"/>
      <c r="Z517" s="21"/>
    </row>
    <row r="518" spans="1:26" ht="15.75" customHeight="1">
      <c r="A518" s="21"/>
      <c r="B518" s="21"/>
      <c r="C518" s="21"/>
      <c r="D518" s="21"/>
      <c r="E518" s="37"/>
      <c r="F518" s="21"/>
      <c r="G518" s="21"/>
      <c r="H518" s="21"/>
      <c r="I518" s="21"/>
      <c r="J518" s="21"/>
      <c r="K518" s="21"/>
      <c r="L518" s="21"/>
      <c r="M518" s="21"/>
      <c r="N518" s="21"/>
      <c r="O518" s="21"/>
      <c r="P518" s="21"/>
      <c r="Q518" s="21"/>
      <c r="R518" s="21"/>
      <c r="S518" s="21"/>
      <c r="T518" s="21"/>
      <c r="U518" s="21"/>
      <c r="V518" s="21"/>
      <c r="W518" s="21"/>
      <c r="X518" s="37"/>
      <c r="Y518" s="21"/>
      <c r="Z518" s="21"/>
    </row>
    <row r="519" spans="1:26" ht="15.75" customHeight="1">
      <c r="A519" s="21"/>
      <c r="B519" s="21"/>
      <c r="C519" s="21"/>
      <c r="D519" s="21"/>
      <c r="E519" s="37"/>
      <c r="F519" s="21"/>
      <c r="G519" s="21"/>
      <c r="H519" s="21"/>
      <c r="I519" s="21"/>
      <c r="J519" s="21"/>
      <c r="K519" s="21"/>
      <c r="L519" s="21"/>
      <c r="M519" s="21"/>
      <c r="N519" s="21"/>
      <c r="O519" s="21"/>
      <c r="P519" s="21"/>
      <c r="Q519" s="21"/>
      <c r="R519" s="21"/>
      <c r="S519" s="21"/>
      <c r="T519" s="21"/>
      <c r="U519" s="21"/>
      <c r="V519" s="21"/>
      <c r="W519" s="21"/>
      <c r="X519" s="37"/>
      <c r="Y519" s="21"/>
      <c r="Z519" s="21"/>
    </row>
    <row r="520" spans="1:26" ht="15.75" customHeight="1">
      <c r="A520" s="21"/>
      <c r="B520" s="21"/>
      <c r="C520" s="21"/>
      <c r="D520" s="21"/>
      <c r="E520" s="37"/>
      <c r="F520" s="21"/>
      <c r="G520" s="21"/>
      <c r="H520" s="21"/>
      <c r="I520" s="21"/>
      <c r="J520" s="21"/>
      <c r="K520" s="21"/>
      <c r="L520" s="21"/>
      <c r="M520" s="21"/>
      <c r="N520" s="21"/>
      <c r="O520" s="21"/>
      <c r="P520" s="21"/>
      <c r="Q520" s="21"/>
      <c r="R520" s="21"/>
      <c r="S520" s="21"/>
      <c r="T520" s="21"/>
      <c r="U520" s="21"/>
      <c r="V520" s="21"/>
      <c r="W520" s="21"/>
      <c r="X520" s="37"/>
      <c r="Y520" s="21"/>
      <c r="Z520" s="21"/>
    </row>
    <row r="521" spans="1:26" ht="15.75" customHeight="1">
      <c r="A521" s="21"/>
      <c r="B521" s="21"/>
      <c r="C521" s="21"/>
      <c r="D521" s="21"/>
      <c r="E521" s="37"/>
      <c r="F521" s="21"/>
      <c r="G521" s="21"/>
      <c r="H521" s="21"/>
      <c r="I521" s="21"/>
      <c r="J521" s="21"/>
      <c r="K521" s="21"/>
      <c r="L521" s="21"/>
      <c r="M521" s="21"/>
      <c r="N521" s="21"/>
      <c r="O521" s="21"/>
      <c r="P521" s="21"/>
      <c r="Q521" s="21"/>
      <c r="R521" s="21"/>
      <c r="S521" s="21"/>
      <c r="T521" s="21"/>
      <c r="U521" s="21"/>
      <c r="V521" s="21"/>
      <c r="W521" s="21"/>
      <c r="X521" s="37"/>
      <c r="Y521" s="21"/>
      <c r="Z521" s="21"/>
    </row>
    <row r="522" spans="1:26" ht="15.75" customHeight="1">
      <c r="A522" s="21"/>
      <c r="B522" s="21"/>
      <c r="C522" s="21"/>
      <c r="D522" s="21"/>
      <c r="E522" s="37"/>
      <c r="F522" s="21"/>
      <c r="G522" s="21"/>
      <c r="H522" s="21"/>
      <c r="I522" s="21"/>
      <c r="J522" s="21"/>
      <c r="K522" s="21"/>
      <c r="L522" s="21"/>
      <c r="M522" s="21"/>
      <c r="N522" s="21"/>
      <c r="O522" s="21"/>
      <c r="P522" s="21"/>
      <c r="Q522" s="21"/>
      <c r="R522" s="21"/>
      <c r="S522" s="21"/>
      <c r="T522" s="21"/>
      <c r="U522" s="21"/>
      <c r="V522" s="21"/>
      <c r="W522" s="21"/>
      <c r="X522" s="37"/>
      <c r="Y522" s="21"/>
      <c r="Z522" s="21"/>
    </row>
    <row r="523" spans="1:26" ht="15.75" customHeight="1">
      <c r="A523" s="21"/>
      <c r="B523" s="21"/>
      <c r="C523" s="21"/>
      <c r="D523" s="21"/>
      <c r="E523" s="37"/>
      <c r="F523" s="21"/>
      <c r="G523" s="21"/>
      <c r="H523" s="21"/>
      <c r="I523" s="21"/>
      <c r="J523" s="21"/>
      <c r="K523" s="21"/>
      <c r="L523" s="21"/>
      <c r="M523" s="21"/>
      <c r="N523" s="21"/>
      <c r="O523" s="21"/>
      <c r="P523" s="21"/>
      <c r="Q523" s="21"/>
      <c r="R523" s="21"/>
      <c r="S523" s="21"/>
      <c r="T523" s="21"/>
      <c r="U523" s="21"/>
      <c r="V523" s="21"/>
      <c r="W523" s="21"/>
      <c r="X523" s="37"/>
      <c r="Y523" s="21"/>
      <c r="Z523" s="21"/>
    </row>
    <row r="524" spans="1:26" ht="15.75" customHeight="1">
      <c r="A524" s="21"/>
      <c r="B524" s="21"/>
      <c r="C524" s="21"/>
      <c r="D524" s="21"/>
      <c r="E524" s="37"/>
      <c r="F524" s="21"/>
      <c r="G524" s="21"/>
      <c r="H524" s="21"/>
      <c r="I524" s="21"/>
      <c r="J524" s="21"/>
      <c r="K524" s="21"/>
      <c r="L524" s="21"/>
      <c r="M524" s="21"/>
      <c r="N524" s="21"/>
      <c r="O524" s="21"/>
      <c r="P524" s="21"/>
      <c r="Q524" s="21"/>
      <c r="R524" s="21"/>
      <c r="S524" s="21"/>
      <c r="T524" s="21"/>
      <c r="U524" s="21"/>
      <c r="V524" s="21"/>
      <c r="W524" s="21"/>
      <c r="X524" s="37"/>
      <c r="Y524" s="21"/>
      <c r="Z524" s="21"/>
    </row>
    <row r="525" spans="1:26" ht="15.75" customHeight="1">
      <c r="A525" s="21"/>
      <c r="B525" s="21"/>
      <c r="C525" s="21"/>
      <c r="D525" s="21"/>
      <c r="E525" s="37"/>
      <c r="F525" s="21"/>
      <c r="G525" s="21"/>
      <c r="H525" s="21"/>
      <c r="I525" s="21"/>
      <c r="J525" s="21"/>
      <c r="K525" s="21"/>
      <c r="L525" s="21"/>
      <c r="M525" s="21"/>
      <c r="N525" s="21"/>
      <c r="O525" s="21"/>
      <c r="P525" s="21"/>
      <c r="Q525" s="21"/>
      <c r="R525" s="21"/>
      <c r="S525" s="21"/>
      <c r="T525" s="21"/>
      <c r="U525" s="21"/>
      <c r="V525" s="21"/>
      <c r="W525" s="21"/>
      <c r="X525" s="37"/>
      <c r="Y525" s="21"/>
      <c r="Z525" s="21"/>
    </row>
    <row r="526" spans="1:26" ht="15.75" customHeight="1">
      <c r="A526" s="21"/>
      <c r="B526" s="21"/>
      <c r="C526" s="21"/>
      <c r="D526" s="21"/>
      <c r="E526" s="37"/>
      <c r="F526" s="21"/>
      <c r="G526" s="21"/>
      <c r="H526" s="21"/>
      <c r="I526" s="21"/>
      <c r="J526" s="21"/>
      <c r="K526" s="21"/>
      <c r="L526" s="21"/>
      <c r="M526" s="21"/>
      <c r="N526" s="21"/>
      <c r="O526" s="21"/>
      <c r="P526" s="21"/>
      <c r="Q526" s="21"/>
      <c r="R526" s="21"/>
      <c r="S526" s="21"/>
      <c r="T526" s="21"/>
      <c r="U526" s="21"/>
      <c r="V526" s="21"/>
      <c r="W526" s="21"/>
      <c r="X526" s="37"/>
      <c r="Y526" s="21"/>
      <c r="Z526" s="21"/>
    </row>
    <row r="527" spans="1:26" ht="15.75" customHeight="1">
      <c r="A527" s="21"/>
      <c r="B527" s="21"/>
      <c r="C527" s="21"/>
      <c r="D527" s="21"/>
      <c r="E527" s="37"/>
      <c r="F527" s="21"/>
      <c r="G527" s="21"/>
      <c r="H527" s="21"/>
      <c r="I527" s="21"/>
      <c r="J527" s="21"/>
      <c r="K527" s="21"/>
      <c r="L527" s="21"/>
      <c r="M527" s="21"/>
      <c r="N527" s="21"/>
      <c r="O527" s="21"/>
      <c r="P527" s="21"/>
      <c r="Q527" s="21"/>
      <c r="R527" s="21"/>
      <c r="S527" s="21"/>
      <c r="T527" s="21"/>
      <c r="U527" s="21"/>
      <c r="V527" s="21"/>
      <c r="W527" s="21"/>
      <c r="X527" s="37"/>
      <c r="Y527" s="21"/>
      <c r="Z527" s="21"/>
    </row>
    <row r="528" spans="1:26" ht="15.75" customHeight="1">
      <c r="A528" s="21"/>
      <c r="B528" s="21"/>
      <c r="C528" s="21"/>
      <c r="D528" s="21"/>
      <c r="E528" s="37"/>
      <c r="F528" s="21"/>
      <c r="G528" s="21"/>
      <c r="H528" s="21"/>
      <c r="I528" s="21"/>
      <c r="J528" s="21"/>
      <c r="K528" s="21"/>
      <c r="L528" s="21"/>
      <c r="M528" s="21"/>
      <c r="N528" s="21"/>
      <c r="O528" s="21"/>
      <c r="P528" s="21"/>
      <c r="Q528" s="21"/>
      <c r="R528" s="21"/>
      <c r="S528" s="21"/>
      <c r="T528" s="21"/>
      <c r="U528" s="21"/>
      <c r="V528" s="21"/>
      <c r="W528" s="21"/>
      <c r="X528" s="37"/>
      <c r="Y528" s="21"/>
      <c r="Z528" s="21"/>
    </row>
    <row r="529" spans="1:26" ht="15.75" customHeight="1">
      <c r="A529" s="21"/>
      <c r="B529" s="21"/>
      <c r="C529" s="21"/>
      <c r="D529" s="21"/>
      <c r="E529" s="37"/>
      <c r="F529" s="21"/>
      <c r="G529" s="21"/>
      <c r="H529" s="21"/>
      <c r="I529" s="21"/>
      <c r="J529" s="21"/>
      <c r="K529" s="21"/>
      <c r="L529" s="21"/>
      <c r="M529" s="21"/>
      <c r="N529" s="21"/>
      <c r="O529" s="21"/>
      <c r="P529" s="21"/>
      <c r="Q529" s="21"/>
      <c r="R529" s="21"/>
      <c r="S529" s="21"/>
      <c r="T529" s="21"/>
      <c r="U529" s="21"/>
      <c r="V529" s="21"/>
      <c r="W529" s="21"/>
      <c r="X529" s="37"/>
      <c r="Y529" s="21"/>
      <c r="Z529" s="21"/>
    </row>
    <row r="530" spans="1:26" ht="15.75" customHeight="1">
      <c r="A530" s="21"/>
      <c r="B530" s="21"/>
      <c r="C530" s="21"/>
      <c r="D530" s="21"/>
      <c r="E530" s="37"/>
      <c r="F530" s="21"/>
      <c r="G530" s="21"/>
      <c r="H530" s="21"/>
      <c r="I530" s="21"/>
      <c r="J530" s="21"/>
      <c r="K530" s="21"/>
      <c r="L530" s="21"/>
      <c r="M530" s="21"/>
      <c r="N530" s="21"/>
      <c r="O530" s="21"/>
      <c r="P530" s="21"/>
      <c r="Q530" s="21"/>
      <c r="R530" s="21"/>
      <c r="S530" s="21"/>
      <c r="T530" s="21"/>
      <c r="U530" s="21"/>
      <c r="V530" s="21"/>
      <c r="W530" s="21"/>
      <c r="X530" s="37"/>
      <c r="Y530" s="21"/>
      <c r="Z530" s="21"/>
    </row>
    <row r="531" spans="1:26" ht="15.75" customHeight="1">
      <c r="A531" s="21"/>
      <c r="B531" s="21"/>
      <c r="C531" s="21"/>
      <c r="D531" s="21"/>
      <c r="E531" s="37"/>
      <c r="F531" s="21"/>
      <c r="G531" s="21"/>
      <c r="H531" s="21"/>
      <c r="I531" s="21"/>
      <c r="J531" s="21"/>
      <c r="K531" s="21"/>
      <c r="L531" s="21"/>
      <c r="M531" s="21"/>
      <c r="N531" s="21"/>
      <c r="O531" s="21"/>
      <c r="P531" s="21"/>
      <c r="Q531" s="21"/>
      <c r="R531" s="21"/>
      <c r="S531" s="21"/>
      <c r="T531" s="21"/>
      <c r="U531" s="21"/>
      <c r="V531" s="21"/>
      <c r="W531" s="21"/>
      <c r="X531" s="37"/>
      <c r="Y531" s="21"/>
      <c r="Z531" s="21"/>
    </row>
    <row r="532" spans="1:26" ht="15.75" customHeight="1">
      <c r="A532" s="21"/>
      <c r="B532" s="21"/>
      <c r="C532" s="21"/>
      <c r="D532" s="21"/>
      <c r="E532" s="37"/>
      <c r="F532" s="21"/>
      <c r="G532" s="21"/>
      <c r="H532" s="21"/>
      <c r="I532" s="21"/>
      <c r="J532" s="21"/>
      <c r="K532" s="21"/>
      <c r="L532" s="21"/>
      <c r="M532" s="21"/>
      <c r="N532" s="21"/>
      <c r="O532" s="21"/>
      <c r="P532" s="21"/>
      <c r="Q532" s="21"/>
      <c r="R532" s="21"/>
      <c r="S532" s="21"/>
      <c r="T532" s="21"/>
      <c r="U532" s="21"/>
      <c r="V532" s="21"/>
      <c r="W532" s="21"/>
      <c r="X532" s="37"/>
      <c r="Y532" s="21"/>
      <c r="Z532" s="21"/>
    </row>
    <row r="533" spans="1:26" ht="15.75" customHeight="1">
      <c r="A533" s="21"/>
      <c r="B533" s="21"/>
      <c r="C533" s="21"/>
      <c r="D533" s="21"/>
      <c r="E533" s="37"/>
      <c r="F533" s="21"/>
      <c r="G533" s="21"/>
      <c r="H533" s="21"/>
      <c r="I533" s="21"/>
      <c r="J533" s="21"/>
      <c r="K533" s="21"/>
      <c r="L533" s="21"/>
      <c r="M533" s="21"/>
      <c r="N533" s="21"/>
      <c r="O533" s="21"/>
      <c r="P533" s="21"/>
      <c r="Q533" s="21"/>
      <c r="R533" s="21"/>
      <c r="S533" s="21"/>
      <c r="T533" s="21"/>
      <c r="U533" s="21"/>
      <c r="V533" s="21"/>
      <c r="W533" s="21"/>
      <c r="X533" s="37"/>
      <c r="Y533" s="21"/>
      <c r="Z533" s="21"/>
    </row>
    <row r="534" spans="1:26" ht="15.75" customHeight="1">
      <c r="A534" s="21"/>
      <c r="B534" s="21"/>
      <c r="C534" s="21"/>
      <c r="D534" s="21"/>
      <c r="E534" s="37"/>
      <c r="F534" s="21"/>
      <c r="G534" s="21"/>
      <c r="H534" s="21"/>
      <c r="I534" s="21"/>
      <c r="J534" s="21"/>
      <c r="K534" s="21"/>
      <c r="L534" s="21"/>
      <c r="M534" s="21"/>
      <c r="N534" s="21"/>
      <c r="O534" s="21"/>
      <c r="P534" s="21"/>
      <c r="Q534" s="21"/>
      <c r="R534" s="21"/>
      <c r="S534" s="21"/>
      <c r="T534" s="21"/>
      <c r="U534" s="21"/>
      <c r="V534" s="21"/>
      <c r="W534" s="21"/>
      <c r="X534" s="37"/>
      <c r="Y534" s="21"/>
      <c r="Z534" s="21"/>
    </row>
    <row r="535" spans="1:26" ht="15.75" customHeight="1">
      <c r="A535" s="21"/>
      <c r="B535" s="21"/>
      <c r="C535" s="21"/>
      <c r="D535" s="21"/>
      <c r="E535" s="37"/>
      <c r="F535" s="21"/>
      <c r="G535" s="21"/>
      <c r="H535" s="21"/>
      <c r="I535" s="21"/>
      <c r="J535" s="21"/>
      <c r="K535" s="21"/>
      <c r="L535" s="21"/>
      <c r="M535" s="21"/>
      <c r="N535" s="21"/>
      <c r="O535" s="21"/>
      <c r="P535" s="21"/>
      <c r="Q535" s="21"/>
      <c r="R535" s="21"/>
      <c r="S535" s="21"/>
      <c r="T535" s="21"/>
      <c r="U535" s="21"/>
      <c r="V535" s="21"/>
      <c r="W535" s="21"/>
      <c r="X535" s="37"/>
      <c r="Y535" s="21"/>
      <c r="Z535" s="21"/>
    </row>
    <row r="536" spans="1:26" ht="15.75" customHeight="1">
      <c r="A536" s="21"/>
      <c r="B536" s="21"/>
      <c r="C536" s="21"/>
      <c r="D536" s="21"/>
      <c r="E536" s="37"/>
      <c r="F536" s="21"/>
      <c r="G536" s="21"/>
      <c r="H536" s="21"/>
      <c r="I536" s="21"/>
      <c r="J536" s="21"/>
      <c r="K536" s="21"/>
      <c r="L536" s="21"/>
      <c r="M536" s="21"/>
      <c r="N536" s="21"/>
      <c r="O536" s="21"/>
      <c r="P536" s="21"/>
      <c r="Q536" s="21"/>
      <c r="R536" s="21"/>
      <c r="S536" s="21"/>
      <c r="T536" s="21"/>
      <c r="U536" s="21"/>
      <c r="V536" s="21"/>
      <c r="W536" s="21"/>
      <c r="X536" s="37"/>
      <c r="Y536" s="21"/>
      <c r="Z536" s="21"/>
    </row>
    <row r="537" spans="1:26" ht="15.75" customHeight="1">
      <c r="A537" s="21"/>
      <c r="B537" s="21"/>
      <c r="C537" s="21"/>
      <c r="D537" s="21"/>
      <c r="E537" s="37"/>
      <c r="F537" s="21"/>
      <c r="G537" s="21"/>
      <c r="H537" s="21"/>
      <c r="I537" s="21"/>
      <c r="J537" s="21"/>
      <c r="K537" s="21"/>
      <c r="L537" s="21"/>
      <c r="M537" s="21"/>
      <c r="N537" s="21"/>
      <c r="O537" s="21"/>
      <c r="P537" s="21"/>
      <c r="Q537" s="21"/>
      <c r="R537" s="21"/>
      <c r="S537" s="21"/>
      <c r="T537" s="21"/>
      <c r="U537" s="21"/>
      <c r="V537" s="21"/>
      <c r="W537" s="21"/>
      <c r="X537" s="37"/>
      <c r="Y537" s="21"/>
      <c r="Z537" s="21"/>
    </row>
    <row r="538" spans="1:26" ht="15.75" customHeight="1">
      <c r="A538" s="21"/>
      <c r="B538" s="21"/>
      <c r="C538" s="21"/>
      <c r="D538" s="21"/>
      <c r="E538" s="37"/>
      <c r="F538" s="21"/>
      <c r="G538" s="21"/>
      <c r="H538" s="21"/>
      <c r="I538" s="21"/>
      <c r="J538" s="21"/>
      <c r="K538" s="21"/>
      <c r="L538" s="21"/>
      <c r="M538" s="21"/>
      <c r="N538" s="21"/>
      <c r="O538" s="21"/>
      <c r="P538" s="21"/>
      <c r="Q538" s="21"/>
      <c r="R538" s="21"/>
      <c r="S538" s="21"/>
      <c r="T538" s="21"/>
      <c r="U538" s="21"/>
      <c r="V538" s="21"/>
      <c r="W538" s="21"/>
      <c r="X538" s="37"/>
      <c r="Y538" s="21"/>
      <c r="Z538" s="21"/>
    </row>
    <row r="539" spans="1:26" ht="15.75" customHeight="1">
      <c r="A539" s="21"/>
      <c r="B539" s="21"/>
      <c r="C539" s="21"/>
      <c r="D539" s="21"/>
      <c r="E539" s="37"/>
      <c r="F539" s="21"/>
      <c r="G539" s="21"/>
      <c r="H539" s="21"/>
      <c r="I539" s="21"/>
      <c r="J539" s="21"/>
      <c r="K539" s="21"/>
      <c r="L539" s="21"/>
      <c r="M539" s="21"/>
      <c r="N539" s="21"/>
      <c r="O539" s="21"/>
      <c r="P539" s="21"/>
      <c r="Q539" s="21"/>
      <c r="R539" s="21"/>
      <c r="S539" s="21"/>
      <c r="T539" s="21"/>
      <c r="U539" s="21"/>
      <c r="V539" s="21"/>
      <c r="W539" s="21"/>
      <c r="X539" s="37"/>
      <c r="Y539" s="21"/>
      <c r="Z539" s="21"/>
    </row>
    <row r="540" spans="1:26" ht="15.75" customHeight="1">
      <c r="A540" s="21"/>
      <c r="B540" s="21"/>
      <c r="C540" s="21"/>
      <c r="D540" s="21"/>
      <c r="E540" s="37"/>
      <c r="F540" s="21"/>
      <c r="G540" s="21"/>
      <c r="H540" s="21"/>
      <c r="I540" s="21"/>
      <c r="J540" s="21"/>
      <c r="K540" s="21"/>
      <c r="L540" s="21"/>
      <c r="M540" s="21"/>
      <c r="N540" s="21"/>
      <c r="O540" s="21"/>
      <c r="P540" s="21"/>
      <c r="Q540" s="21"/>
      <c r="R540" s="21"/>
      <c r="S540" s="21"/>
      <c r="T540" s="21"/>
      <c r="U540" s="21"/>
      <c r="V540" s="21"/>
      <c r="W540" s="21"/>
      <c r="X540" s="37"/>
      <c r="Y540" s="21"/>
      <c r="Z540" s="21"/>
    </row>
    <row r="541" spans="1:26" ht="15.75" customHeight="1">
      <c r="A541" s="21"/>
      <c r="B541" s="21"/>
      <c r="C541" s="21"/>
      <c r="D541" s="21"/>
      <c r="E541" s="37"/>
      <c r="F541" s="21"/>
      <c r="G541" s="21"/>
      <c r="H541" s="21"/>
      <c r="I541" s="21"/>
      <c r="J541" s="21"/>
      <c r="K541" s="21"/>
      <c r="L541" s="21"/>
      <c r="M541" s="21"/>
      <c r="N541" s="21"/>
      <c r="O541" s="21"/>
      <c r="P541" s="21"/>
      <c r="Q541" s="21"/>
      <c r="R541" s="21"/>
      <c r="S541" s="21"/>
      <c r="T541" s="21"/>
      <c r="U541" s="21"/>
      <c r="V541" s="21"/>
      <c r="W541" s="21"/>
      <c r="X541" s="37"/>
      <c r="Y541" s="21"/>
      <c r="Z541" s="21"/>
    </row>
    <row r="542" spans="1:26" ht="15.75" customHeight="1">
      <c r="A542" s="21"/>
      <c r="B542" s="21"/>
      <c r="C542" s="21"/>
      <c r="D542" s="21"/>
      <c r="E542" s="37"/>
      <c r="F542" s="21"/>
      <c r="G542" s="21"/>
      <c r="H542" s="21"/>
      <c r="I542" s="21"/>
      <c r="J542" s="21"/>
      <c r="K542" s="21"/>
      <c r="L542" s="21"/>
      <c r="M542" s="21"/>
      <c r="N542" s="21"/>
      <c r="O542" s="21"/>
      <c r="P542" s="21"/>
      <c r="Q542" s="21"/>
      <c r="R542" s="21"/>
      <c r="S542" s="21"/>
      <c r="T542" s="21"/>
      <c r="U542" s="21"/>
      <c r="V542" s="21"/>
      <c r="W542" s="21"/>
      <c r="X542" s="37"/>
      <c r="Y542" s="21"/>
      <c r="Z542" s="21"/>
    </row>
    <row r="543" spans="1:26" ht="15.75" customHeight="1">
      <c r="A543" s="21"/>
      <c r="B543" s="21"/>
      <c r="C543" s="21"/>
      <c r="D543" s="21"/>
      <c r="E543" s="37"/>
      <c r="F543" s="21"/>
      <c r="G543" s="21"/>
      <c r="H543" s="21"/>
      <c r="I543" s="21"/>
      <c r="J543" s="21"/>
      <c r="K543" s="21"/>
      <c r="L543" s="21"/>
      <c r="M543" s="21"/>
      <c r="N543" s="21"/>
      <c r="O543" s="21"/>
      <c r="P543" s="21"/>
      <c r="Q543" s="21"/>
      <c r="R543" s="21"/>
      <c r="S543" s="21"/>
      <c r="T543" s="21"/>
      <c r="U543" s="21"/>
      <c r="V543" s="21"/>
      <c r="W543" s="21"/>
      <c r="X543" s="37"/>
      <c r="Y543" s="21"/>
      <c r="Z543" s="21"/>
    </row>
    <row r="544" spans="1:26" ht="15.75" customHeight="1">
      <c r="A544" s="21"/>
      <c r="B544" s="21"/>
      <c r="C544" s="21"/>
      <c r="D544" s="21"/>
      <c r="E544" s="37"/>
      <c r="F544" s="21"/>
      <c r="G544" s="21"/>
      <c r="H544" s="21"/>
      <c r="I544" s="21"/>
      <c r="J544" s="21"/>
      <c r="K544" s="21"/>
      <c r="L544" s="21"/>
      <c r="M544" s="21"/>
      <c r="N544" s="21"/>
      <c r="O544" s="21"/>
      <c r="P544" s="21"/>
      <c r="Q544" s="21"/>
      <c r="R544" s="21"/>
      <c r="S544" s="21"/>
      <c r="T544" s="21"/>
      <c r="U544" s="21"/>
      <c r="V544" s="21"/>
      <c r="W544" s="21"/>
      <c r="X544" s="37"/>
      <c r="Y544" s="21"/>
      <c r="Z544" s="21"/>
    </row>
    <row r="545" spans="1:26" ht="15.75" customHeight="1">
      <c r="A545" s="21"/>
      <c r="B545" s="21"/>
      <c r="C545" s="21"/>
      <c r="D545" s="21"/>
      <c r="E545" s="37"/>
      <c r="F545" s="21"/>
      <c r="G545" s="21"/>
      <c r="H545" s="21"/>
      <c r="I545" s="21"/>
      <c r="J545" s="21"/>
      <c r="K545" s="21"/>
      <c r="L545" s="21"/>
      <c r="M545" s="21"/>
      <c r="N545" s="21"/>
      <c r="O545" s="21"/>
      <c r="P545" s="21"/>
      <c r="Q545" s="21"/>
      <c r="R545" s="21"/>
      <c r="S545" s="21"/>
      <c r="T545" s="21"/>
      <c r="U545" s="21"/>
      <c r="V545" s="21"/>
      <c r="W545" s="21"/>
      <c r="X545" s="37"/>
      <c r="Y545" s="21"/>
      <c r="Z545" s="21"/>
    </row>
    <row r="546" spans="1:26" ht="15.75" customHeight="1">
      <c r="A546" s="21"/>
      <c r="B546" s="21"/>
      <c r="C546" s="21"/>
      <c r="D546" s="21"/>
      <c r="E546" s="37"/>
      <c r="F546" s="21"/>
      <c r="G546" s="21"/>
      <c r="H546" s="21"/>
      <c r="I546" s="21"/>
      <c r="J546" s="21"/>
      <c r="K546" s="21"/>
      <c r="L546" s="21"/>
      <c r="M546" s="21"/>
      <c r="N546" s="21"/>
      <c r="O546" s="21"/>
      <c r="P546" s="21"/>
      <c r="Q546" s="21"/>
      <c r="R546" s="21"/>
      <c r="S546" s="21"/>
      <c r="T546" s="21"/>
      <c r="U546" s="21"/>
      <c r="V546" s="21"/>
      <c r="W546" s="21"/>
      <c r="X546" s="37"/>
      <c r="Y546" s="21"/>
      <c r="Z546" s="21"/>
    </row>
    <row r="547" spans="1:26" ht="15.75" customHeight="1">
      <c r="A547" s="21"/>
      <c r="B547" s="21"/>
      <c r="C547" s="21"/>
      <c r="D547" s="21"/>
      <c r="E547" s="37"/>
      <c r="F547" s="21"/>
      <c r="G547" s="21"/>
      <c r="H547" s="21"/>
      <c r="I547" s="21"/>
      <c r="J547" s="21"/>
      <c r="K547" s="21"/>
      <c r="L547" s="21"/>
      <c r="M547" s="21"/>
      <c r="N547" s="21"/>
      <c r="O547" s="21"/>
      <c r="P547" s="21"/>
      <c r="Q547" s="21"/>
      <c r="R547" s="21"/>
      <c r="S547" s="21"/>
      <c r="T547" s="21"/>
      <c r="U547" s="21"/>
      <c r="V547" s="21"/>
      <c r="W547" s="21"/>
      <c r="X547" s="37"/>
      <c r="Y547" s="21"/>
      <c r="Z547" s="21"/>
    </row>
    <row r="548" spans="1:26" ht="15.75" customHeight="1">
      <c r="A548" s="21"/>
      <c r="B548" s="21"/>
      <c r="C548" s="21"/>
      <c r="D548" s="21"/>
      <c r="E548" s="37"/>
      <c r="F548" s="21"/>
      <c r="G548" s="21"/>
      <c r="H548" s="21"/>
      <c r="I548" s="21"/>
      <c r="J548" s="21"/>
      <c r="K548" s="21"/>
      <c r="L548" s="21"/>
      <c r="M548" s="21"/>
      <c r="N548" s="21"/>
      <c r="O548" s="21"/>
      <c r="P548" s="21"/>
      <c r="Q548" s="21"/>
      <c r="R548" s="21"/>
      <c r="S548" s="21"/>
      <c r="T548" s="21"/>
      <c r="U548" s="21"/>
      <c r="V548" s="21"/>
      <c r="W548" s="21"/>
      <c r="X548" s="37"/>
      <c r="Y548" s="21"/>
      <c r="Z548" s="21"/>
    </row>
    <row r="549" spans="1:26" ht="15.75" customHeight="1">
      <c r="A549" s="21"/>
      <c r="B549" s="21"/>
      <c r="C549" s="21"/>
      <c r="D549" s="21"/>
      <c r="E549" s="37"/>
      <c r="F549" s="21"/>
      <c r="G549" s="21"/>
      <c r="H549" s="21"/>
      <c r="I549" s="21"/>
      <c r="J549" s="21"/>
      <c r="K549" s="21"/>
      <c r="L549" s="21"/>
      <c r="M549" s="21"/>
      <c r="N549" s="21"/>
      <c r="O549" s="21"/>
      <c r="P549" s="21"/>
      <c r="Q549" s="21"/>
      <c r="R549" s="21"/>
      <c r="S549" s="21"/>
      <c r="T549" s="21"/>
      <c r="U549" s="21"/>
      <c r="V549" s="21"/>
      <c r="W549" s="21"/>
      <c r="X549" s="37"/>
      <c r="Y549" s="21"/>
      <c r="Z549" s="21"/>
    </row>
    <row r="550" spans="1:26" ht="15.75" customHeight="1">
      <c r="A550" s="21"/>
      <c r="B550" s="21"/>
      <c r="C550" s="21"/>
      <c r="D550" s="21"/>
      <c r="E550" s="37"/>
      <c r="F550" s="21"/>
      <c r="G550" s="21"/>
      <c r="H550" s="21"/>
      <c r="I550" s="21"/>
      <c r="J550" s="21"/>
      <c r="K550" s="21"/>
      <c r="L550" s="21"/>
      <c r="M550" s="21"/>
      <c r="N550" s="21"/>
      <c r="O550" s="21"/>
      <c r="P550" s="21"/>
      <c r="Q550" s="21"/>
      <c r="R550" s="21"/>
      <c r="S550" s="21"/>
      <c r="T550" s="21"/>
      <c r="U550" s="21"/>
      <c r="V550" s="21"/>
      <c r="W550" s="21"/>
      <c r="X550" s="37"/>
      <c r="Y550" s="21"/>
      <c r="Z550" s="21"/>
    </row>
    <row r="551" spans="1:26" ht="15.75" customHeight="1">
      <c r="A551" s="21"/>
      <c r="B551" s="21"/>
      <c r="C551" s="21"/>
      <c r="D551" s="21"/>
      <c r="E551" s="37"/>
      <c r="F551" s="21"/>
      <c r="G551" s="21"/>
      <c r="H551" s="21"/>
      <c r="I551" s="21"/>
      <c r="J551" s="21"/>
      <c r="K551" s="21"/>
      <c r="L551" s="21"/>
      <c r="M551" s="21"/>
      <c r="N551" s="21"/>
      <c r="O551" s="21"/>
      <c r="P551" s="21"/>
      <c r="Q551" s="21"/>
      <c r="R551" s="21"/>
      <c r="S551" s="21"/>
      <c r="T551" s="21"/>
      <c r="U551" s="21"/>
      <c r="V551" s="21"/>
      <c r="W551" s="21"/>
      <c r="X551" s="37"/>
      <c r="Y551" s="21"/>
      <c r="Z551" s="21"/>
    </row>
    <row r="552" spans="1:26" ht="15.75" customHeight="1">
      <c r="A552" s="21"/>
      <c r="B552" s="21"/>
      <c r="C552" s="21"/>
      <c r="D552" s="21"/>
      <c r="E552" s="37"/>
      <c r="F552" s="21"/>
      <c r="G552" s="21"/>
      <c r="H552" s="21"/>
      <c r="I552" s="21"/>
      <c r="J552" s="21"/>
      <c r="K552" s="21"/>
      <c r="L552" s="21"/>
      <c r="M552" s="21"/>
      <c r="N552" s="21"/>
      <c r="O552" s="21"/>
      <c r="P552" s="21"/>
      <c r="Q552" s="21"/>
      <c r="R552" s="21"/>
      <c r="S552" s="21"/>
      <c r="T552" s="21"/>
      <c r="U552" s="21"/>
      <c r="V552" s="21"/>
      <c r="W552" s="21"/>
      <c r="X552" s="37"/>
      <c r="Y552" s="21"/>
      <c r="Z552" s="21"/>
    </row>
    <row r="553" spans="1:26" ht="15.75" customHeight="1">
      <c r="A553" s="21"/>
      <c r="B553" s="21"/>
      <c r="C553" s="21"/>
      <c r="D553" s="21"/>
      <c r="E553" s="37"/>
      <c r="F553" s="21"/>
      <c r="G553" s="21"/>
      <c r="H553" s="21"/>
      <c r="I553" s="21"/>
      <c r="J553" s="21"/>
      <c r="K553" s="21"/>
      <c r="L553" s="21"/>
      <c r="M553" s="21"/>
      <c r="N553" s="21"/>
      <c r="O553" s="21"/>
      <c r="P553" s="21"/>
      <c r="Q553" s="21"/>
      <c r="R553" s="21"/>
      <c r="S553" s="21"/>
      <c r="T553" s="21"/>
      <c r="U553" s="21"/>
      <c r="V553" s="21"/>
      <c r="W553" s="21"/>
      <c r="X553" s="37"/>
      <c r="Y553" s="21"/>
      <c r="Z553" s="21"/>
    </row>
    <row r="554" spans="1:26" ht="15.75" customHeight="1">
      <c r="A554" s="21"/>
      <c r="B554" s="21"/>
      <c r="C554" s="21"/>
      <c r="D554" s="21"/>
      <c r="E554" s="37"/>
      <c r="F554" s="21"/>
      <c r="G554" s="21"/>
      <c r="H554" s="21"/>
      <c r="I554" s="21"/>
      <c r="J554" s="21"/>
      <c r="K554" s="21"/>
      <c r="L554" s="21"/>
      <c r="M554" s="21"/>
      <c r="N554" s="21"/>
      <c r="O554" s="21"/>
      <c r="P554" s="21"/>
      <c r="Q554" s="21"/>
      <c r="R554" s="21"/>
      <c r="S554" s="21"/>
      <c r="T554" s="21"/>
      <c r="U554" s="21"/>
      <c r="V554" s="21"/>
      <c r="W554" s="21"/>
      <c r="X554" s="37"/>
      <c r="Y554" s="21"/>
      <c r="Z554" s="21"/>
    </row>
    <row r="555" spans="1:26" ht="15.75" customHeight="1">
      <c r="A555" s="21"/>
      <c r="B555" s="21"/>
      <c r="C555" s="21"/>
      <c r="D555" s="21"/>
      <c r="E555" s="37"/>
      <c r="F555" s="21"/>
      <c r="G555" s="21"/>
      <c r="H555" s="21"/>
      <c r="I555" s="21"/>
      <c r="J555" s="21"/>
      <c r="K555" s="21"/>
      <c r="L555" s="21"/>
      <c r="M555" s="21"/>
      <c r="N555" s="21"/>
      <c r="O555" s="21"/>
      <c r="P555" s="21"/>
      <c r="Q555" s="21"/>
      <c r="R555" s="21"/>
      <c r="S555" s="21"/>
      <c r="T555" s="21"/>
      <c r="U555" s="21"/>
      <c r="V555" s="21"/>
      <c r="W555" s="21"/>
      <c r="X555" s="37"/>
      <c r="Y555" s="21"/>
      <c r="Z555" s="21"/>
    </row>
    <row r="556" spans="1:26" ht="15.75" customHeight="1">
      <c r="A556" s="21"/>
      <c r="B556" s="21"/>
      <c r="C556" s="21"/>
      <c r="D556" s="21"/>
      <c r="E556" s="37"/>
      <c r="F556" s="21"/>
      <c r="G556" s="21"/>
      <c r="H556" s="21"/>
      <c r="I556" s="21"/>
      <c r="J556" s="21"/>
      <c r="K556" s="21"/>
      <c r="L556" s="21"/>
      <c r="M556" s="21"/>
      <c r="N556" s="21"/>
      <c r="O556" s="21"/>
      <c r="P556" s="21"/>
      <c r="Q556" s="21"/>
      <c r="R556" s="21"/>
      <c r="S556" s="21"/>
      <c r="T556" s="21"/>
      <c r="U556" s="21"/>
      <c r="V556" s="21"/>
      <c r="W556" s="21"/>
      <c r="X556" s="37"/>
      <c r="Y556" s="21"/>
      <c r="Z556" s="21"/>
    </row>
    <row r="557" spans="1:26" ht="15.75" customHeight="1">
      <c r="A557" s="21"/>
      <c r="B557" s="21"/>
      <c r="C557" s="21"/>
      <c r="D557" s="21"/>
      <c r="E557" s="37"/>
      <c r="F557" s="21"/>
      <c r="G557" s="21"/>
      <c r="H557" s="21"/>
      <c r="I557" s="21"/>
      <c r="J557" s="21"/>
      <c r="K557" s="21"/>
      <c r="L557" s="21"/>
      <c r="M557" s="21"/>
      <c r="N557" s="21"/>
      <c r="O557" s="21"/>
      <c r="P557" s="21"/>
      <c r="Q557" s="21"/>
      <c r="R557" s="21"/>
      <c r="S557" s="21"/>
      <c r="T557" s="21"/>
      <c r="U557" s="21"/>
      <c r="V557" s="21"/>
      <c r="W557" s="21"/>
      <c r="X557" s="37"/>
      <c r="Y557" s="21"/>
      <c r="Z557" s="21"/>
    </row>
    <row r="558" spans="1:26" ht="15.75" customHeight="1">
      <c r="A558" s="21"/>
      <c r="B558" s="21"/>
      <c r="C558" s="21"/>
      <c r="D558" s="21"/>
      <c r="E558" s="37"/>
      <c r="F558" s="21"/>
      <c r="G558" s="21"/>
      <c r="H558" s="21"/>
      <c r="I558" s="21"/>
      <c r="J558" s="21"/>
      <c r="K558" s="21"/>
      <c r="L558" s="21"/>
      <c r="M558" s="21"/>
      <c r="N558" s="21"/>
      <c r="O558" s="21"/>
      <c r="P558" s="21"/>
      <c r="Q558" s="21"/>
      <c r="R558" s="21"/>
      <c r="S558" s="21"/>
      <c r="T558" s="21"/>
      <c r="U558" s="21"/>
      <c r="V558" s="21"/>
      <c r="W558" s="21"/>
      <c r="X558" s="37"/>
      <c r="Y558" s="21"/>
      <c r="Z558" s="21"/>
    </row>
    <row r="559" spans="1:26" ht="15.75" customHeight="1">
      <c r="A559" s="21"/>
      <c r="B559" s="21"/>
      <c r="C559" s="21"/>
      <c r="D559" s="21"/>
      <c r="E559" s="37"/>
      <c r="F559" s="21"/>
      <c r="G559" s="21"/>
      <c r="H559" s="21"/>
      <c r="I559" s="21"/>
      <c r="J559" s="21"/>
      <c r="K559" s="21"/>
      <c r="L559" s="21"/>
      <c r="M559" s="21"/>
      <c r="N559" s="21"/>
      <c r="O559" s="21"/>
      <c r="P559" s="21"/>
      <c r="Q559" s="21"/>
      <c r="R559" s="21"/>
      <c r="S559" s="21"/>
      <c r="T559" s="21"/>
      <c r="U559" s="21"/>
      <c r="V559" s="21"/>
      <c r="W559" s="21"/>
      <c r="X559" s="37"/>
      <c r="Y559" s="21"/>
      <c r="Z559" s="21"/>
    </row>
    <row r="560" spans="1:26" ht="15.75" customHeight="1">
      <c r="A560" s="21"/>
      <c r="B560" s="21"/>
      <c r="C560" s="21"/>
      <c r="D560" s="21"/>
      <c r="E560" s="37"/>
      <c r="F560" s="21"/>
      <c r="G560" s="21"/>
      <c r="H560" s="21"/>
      <c r="I560" s="21"/>
      <c r="J560" s="21"/>
      <c r="K560" s="21"/>
      <c r="L560" s="21"/>
      <c r="M560" s="21"/>
      <c r="N560" s="21"/>
      <c r="O560" s="21"/>
      <c r="P560" s="21"/>
      <c r="Q560" s="21"/>
      <c r="R560" s="21"/>
      <c r="S560" s="21"/>
      <c r="T560" s="21"/>
      <c r="U560" s="21"/>
      <c r="V560" s="21"/>
      <c r="W560" s="21"/>
      <c r="X560" s="37"/>
      <c r="Y560" s="21"/>
      <c r="Z560" s="21"/>
    </row>
    <row r="561" spans="1:26" ht="15.75" customHeight="1">
      <c r="A561" s="21"/>
      <c r="B561" s="21"/>
      <c r="C561" s="21"/>
      <c r="D561" s="21"/>
      <c r="E561" s="37"/>
      <c r="F561" s="21"/>
      <c r="G561" s="21"/>
      <c r="H561" s="21"/>
      <c r="I561" s="21"/>
      <c r="J561" s="21"/>
      <c r="K561" s="21"/>
      <c r="L561" s="21"/>
      <c r="M561" s="21"/>
      <c r="N561" s="21"/>
      <c r="O561" s="21"/>
      <c r="P561" s="21"/>
      <c r="Q561" s="21"/>
      <c r="R561" s="21"/>
      <c r="S561" s="21"/>
      <c r="T561" s="21"/>
      <c r="U561" s="21"/>
      <c r="V561" s="21"/>
      <c r="W561" s="21"/>
      <c r="X561" s="37"/>
      <c r="Y561" s="21"/>
      <c r="Z561" s="21"/>
    </row>
    <row r="562" spans="1:26" ht="15.75" customHeight="1">
      <c r="A562" s="21"/>
      <c r="B562" s="21"/>
      <c r="C562" s="21"/>
      <c r="D562" s="21"/>
      <c r="E562" s="37"/>
      <c r="F562" s="21"/>
      <c r="G562" s="21"/>
      <c r="H562" s="21"/>
      <c r="I562" s="21"/>
      <c r="J562" s="21"/>
      <c r="K562" s="21"/>
      <c r="L562" s="21"/>
      <c r="M562" s="21"/>
      <c r="N562" s="21"/>
      <c r="O562" s="21"/>
      <c r="P562" s="21"/>
      <c r="Q562" s="21"/>
      <c r="R562" s="21"/>
      <c r="S562" s="21"/>
      <c r="T562" s="21"/>
      <c r="U562" s="21"/>
      <c r="V562" s="21"/>
      <c r="W562" s="21"/>
      <c r="X562" s="37"/>
      <c r="Y562" s="21"/>
      <c r="Z562" s="21"/>
    </row>
    <row r="563" spans="1:26" ht="15.75" customHeight="1">
      <c r="A563" s="21"/>
      <c r="B563" s="21"/>
      <c r="C563" s="21"/>
      <c r="D563" s="21"/>
      <c r="E563" s="37"/>
      <c r="F563" s="21"/>
      <c r="G563" s="21"/>
      <c r="H563" s="21"/>
      <c r="I563" s="21"/>
      <c r="J563" s="21"/>
      <c r="K563" s="21"/>
      <c r="L563" s="21"/>
      <c r="M563" s="21"/>
      <c r="N563" s="21"/>
      <c r="O563" s="21"/>
      <c r="P563" s="21"/>
      <c r="Q563" s="21"/>
      <c r="R563" s="21"/>
      <c r="S563" s="21"/>
      <c r="T563" s="21"/>
      <c r="U563" s="21"/>
      <c r="V563" s="21"/>
      <c r="W563" s="21"/>
      <c r="X563" s="37"/>
      <c r="Y563" s="21"/>
      <c r="Z563" s="21"/>
    </row>
    <row r="564" spans="1:26" ht="15.75" customHeight="1">
      <c r="A564" s="21"/>
      <c r="B564" s="21"/>
      <c r="C564" s="21"/>
      <c r="D564" s="21"/>
      <c r="E564" s="37"/>
      <c r="F564" s="21"/>
      <c r="G564" s="21"/>
      <c r="H564" s="21"/>
      <c r="I564" s="21"/>
      <c r="J564" s="21"/>
      <c r="K564" s="21"/>
      <c r="L564" s="21"/>
      <c r="M564" s="21"/>
      <c r="N564" s="21"/>
      <c r="O564" s="21"/>
      <c r="P564" s="21"/>
      <c r="Q564" s="21"/>
      <c r="R564" s="21"/>
      <c r="S564" s="21"/>
      <c r="T564" s="21"/>
      <c r="U564" s="21"/>
      <c r="V564" s="21"/>
      <c r="W564" s="21"/>
      <c r="X564" s="37"/>
      <c r="Y564" s="21"/>
      <c r="Z564" s="21"/>
    </row>
    <row r="565" spans="1:26" ht="15.75" customHeight="1">
      <c r="A565" s="21"/>
      <c r="B565" s="21"/>
      <c r="C565" s="21"/>
      <c r="D565" s="21"/>
      <c r="E565" s="37"/>
      <c r="F565" s="21"/>
      <c r="G565" s="21"/>
      <c r="H565" s="21"/>
      <c r="I565" s="21"/>
      <c r="J565" s="21"/>
      <c r="K565" s="21"/>
      <c r="L565" s="21"/>
      <c r="M565" s="21"/>
      <c r="N565" s="21"/>
      <c r="O565" s="21"/>
      <c r="P565" s="21"/>
      <c r="Q565" s="21"/>
      <c r="R565" s="21"/>
      <c r="S565" s="21"/>
      <c r="T565" s="21"/>
      <c r="U565" s="21"/>
      <c r="V565" s="21"/>
      <c r="W565" s="21"/>
      <c r="X565" s="37"/>
      <c r="Y565" s="21"/>
      <c r="Z565" s="21"/>
    </row>
    <row r="566" spans="1:26" ht="15.75" customHeight="1">
      <c r="A566" s="21"/>
      <c r="B566" s="21"/>
      <c r="C566" s="21"/>
      <c r="D566" s="21"/>
      <c r="E566" s="37"/>
      <c r="F566" s="21"/>
      <c r="G566" s="21"/>
      <c r="H566" s="21"/>
      <c r="I566" s="21"/>
      <c r="J566" s="21"/>
      <c r="K566" s="21"/>
      <c r="L566" s="21"/>
      <c r="M566" s="21"/>
      <c r="N566" s="21"/>
      <c r="O566" s="21"/>
      <c r="P566" s="21"/>
      <c r="Q566" s="21"/>
      <c r="R566" s="21"/>
      <c r="S566" s="21"/>
      <c r="T566" s="21"/>
      <c r="U566" s="21"/>
      <c r="V566" s="21"/>
      <c r="W566" s="21"/>
      <c r="X566" s="37"/>
      <c r="Y566" s="21"/>
      <c r="Z566" s="21"/>
    </row>
    <row r="567" spans="1:26" ht="15.75" customHeight="1">
      <c r="A567" s="21"/>
      <c r="B567" s="21"/>
      <c r="C567" s="21"/>
      <c r="D567" s="21"/>
      <c r="E567" s="37"/>
      <c r="F567" s="21"/>
      <c r="G567" s="21"/>
      <c r="H567" s="21"/>
      <c r="I567" s="21"/>
      <c r="J567" s="21"/>
      <c r="K567" s="21"/>
      <c r="L567" s="21"/>
      <c r="M567" s="21"/>
      <c r="N567" s="21"/>
      <c r="O567" s="21"/>
      <c r="P567" s="21"/>
      <c r="Q567" s="21"/>
      <c r="R567" s="21"/>
      <c r="S567" s="21"/>
      <c r="T567" s="21"/>
      <c r="U567" s="21"/>
      <c r="V567" s="21"/>
      <c r="W567" s="21"/>
      <c r="X567" s="37"/>
      <c r="Y567" s="21"/>
      <c r="Z567" s="21"/>
    </row>
    <row r="568" spans="1:26" ht="15.75" customHeight="1">
      <c r="A568" s="21"/>
      <c r="B568" s="21"/>
      <c r="C568" s="21"/>
      <c r="D568" s="21"/>
      <c r="E568" s="37"/>
      <c r="F568" s="21"/>
      <c r="G568" s="21"/>
      <c r="H568" s="21"/>
      <c r="I568" s="21"/>
      <c r="J568" s="21"/>
      <c r="K568" s="21"/>
      <c r="L568" s="21"/>
      <c r="M568" s="21"/>
      <c r="N568" s="21"/>
      <c r="O568" s="21"/>
      <c r="P568" s="21"/>
      <c r="Q568" s="21"/>
      <c r="R568" s="21"/>
      <c r="S568" s="21"/>
      <c r="T568" s="21"/>
      <c r="U568" s="21"/>
      <c r="V568" s="21"/>
      <c r="W568" s="21"/>
      <c r="X568" s="37"/>
      <c r="Y568" s="21"/>
      <c r="Z568" s="21"/>
    </row>
    <row r="569" spans="1:26" ht="15.75" customHeight="1">
      <c r="A569" s="21"/>
      <c r="B569" s="21"/>
      <c r="C569" s="21"/>
      <c r="D569" s="21"/>
      <c r="E569" s="37"/>
      <c r="F569" s="21"/>
      <c r="G569" s="21"/>
      <c r="H569" s="21"/>
      <c r="I569" s="21"/>
      <c r="J569" s="21"/>
      <c r="K569" s="21"/>
      <c r="L569" s="21"/>
      <c r="M569" s="21"/>
      <c r="N569" s="21"/>
      <c r="O569" s="21"/>
      <c r="P569" s="21"/>
      <c r="Q569" s="21"/>
      <c r="R569" s="21"/>
      <c r="S569" s="21"/>
      <c r="T569" s="21"/>
      <c r="U569" s="21"/>
      <c r="V569" s="21"/>
      <c r="W569" s="21"/>
      <c r="X569" s="37"/>
      <c r="Y569" s="21"/>
      <c r="Z569" s="21"/>
    </row>
    <row r="570" spans="1:26" ht="15.75" customHeight="1">
      <c r="A570" s="21"/>
      <c r="B570" s="21"/>
      <c r="C570" s="21"/>
      <c r="D570" s="21"/>
      <c r="E570" s="37"/>
      <c r="F570" s="21"/>
      <c r="G570" s="21"/>
      <c r="H570" s="21"/>
      <c r="I570" s="21"/>
      <c r="J570" s="21"/>
      <c r="K570" s="21"/>
      <c r="L570" s="21"/>
      <c r="M570" s="21"/>
      <c r="N570" s="21"/>
      <c r="O570" s="21"/>
      <c r="P570" s="21"/>
      <c r="Q570" s="21"/>
      <c r="R570" s="21"/>
      <c r="S570" s="21"/>
      <c r="T570" s="21"/>
      <c r="U570" s="21"/>
      <c r="V570" s="21"/>
      <c r="W570" s="21"/>
      <c r="X570" s="37"/>
      <c r="Y570" s="21"/>
      <c r="Z570" s="21"/>
    </row>
    <row r="571" spans="1:26" ht="15.75" customHeight="1">
      <c r="A571" s="21"/>
      <c r="B571" s="21"/>
      <c r="C571" s="21"/>
      <c r="D571" s="21"/>
      <c r="E571" s="37"/>
      <c r="F571" s="21"/>
      <c r="G571" s="21"/>
      <c r="H571" s="21"/>
      <c r="I571" s="21"/>
      <c r="J571" s="21"/>
      <c r="K571" s="21"/>
      <c r="L571" s="21"/>
      <c r="M571" s="21"/>
      <c r="N571" s="21"/>
      <c r="O571" s="21"/>
      <c r="P571" s="21"/>
      <c r="Q571" s="21"/>
      <c r="R571" s="21"/>
      <c r="S571" s="21"/>
      <c r="T571" s="21"/>
      <c r="U571" s="21"/>
      <c r="V571" s="21"/>
      <c r="W571" s="21"/>
      <c r="X571" s="37"/>
      <c r="Y571" s="21"/>
      <c r="Z571" s="21"/>
    </row>
    <row r="572" spans="1:26" ht="15.75" customHeight="1">
      <c r="A572" s="21"/>
      <c r="B572" s="21"/>
      <c r="C572" s="21"/>
      <c r="D572" s="21"/>
      <c r="E572" s="37"/>
      <c r="F572" s="21"/>
      <c r="G572" s="21"/>
      <c r="H572" s="21"/>
      <c r="I572" s="21"/>
      <c r="J572" s="21"/>
      <c r="K572" s="21"/>
      <c r="L572" s="21"/>
      <c r="M572" s="21"/>
      <c r="N572" s="21"/>
      <c r="O572" s="21"/>
      <c r="P572" s="21"/>
      <c r="Q572" s="21"/>
      <c r="R572" s="21"/>
      <c r="S572" s="21"/>
      <c r="T572" s="21"/>
      <c r="U572" s="21"/>
      <c r="V572" s="21"/>
      <c r="W572" s="21"/>
      <c r="X572" s="37"/>
      <c r="Y572" s="21"/>
      <c r="Z572" s="21"/>
    </row>
    <row r="573" spans="1:26" ht="15.75" customHeight="1">
      <c r="A573" s="21"/>
      <c r="B573" s="21"/>
      <c r="C573" s="21"/>
      <c r="D573" s="21"/>
      <c r="E573" s="37"/>
      <c r="F573" s="21"/>
      <c r="G573" s="21"/>
      <c r="H573" s="21"/>
      <c r="I573" s="21"/>
      <c r="J573" s="21"/>
      <c r="K573" s="21"/>
      <c r="L573" s="21"/>
      <c r="M573" s="21"/>
      <c r="N573" s="21"/>
      <c r="O573" s="21"/>
      <c r="P573" s="21"/>
      <c r="Q573" s="21"/>
      <c r="R573" s="21"/>
      <c r="S573" s="21"/>
      <c r="T573" s="21"/>
      <c r="U573" s="21"/>
      <c r="V573" s="21"/>
      <c r="W573" s="21"/>
      <c r="X573" s="37"/>
      <c r="Y573" s="21"/>
      <c r="Z573" s="21"/>
    </row>
    <row r="574" spans="1:26" ht="15.75" customHeight="1">
      <c r="A574" s="21"/>
      <c r="B574" s="21"/>
      <c r="C574" s="21"/>
      <c r="D574" s="21"/>
      <c r="E574" s="37"/>
      <c r="F574" s="21"/>
      <c r="G574" s="21"/>
      <c r="H574" s="21"/>
      <c r="I574" s="21"/>
      <c r="J574" s="21"/>
      <c r="K574" s="21"/>
      <c r="L574" s="21"/>
      <c r="M574" s="21"/>
      <c r="N574" s="21"/>
      <c r="O574" s="21"/>
      <c r="P574" s="21"/>
      <c r="Q574" s="21"/>
      <c r="R574" s="21"/>
      <c r="S574" s="21"/>
      <c r="T574" s="21"/>
      <c r="U574" s="21"/>
      <c r="V574" s="21"/>
      <c r="W574" s="21"/>
      <c r="X574" s="37"/>
      <c r="Y574" s="21"/>
      <c r="Z574" s="21"/>
    </row>
    <row r="575" spans="1:26" ht="15.75" customHeight="1">
      <c r="A575" s="21"/>
      <c r="B575" s="21"/>
      <c r="C575" s="21"/>
      <c r="D575" s="21"/>
      <c r="E575" s="37"/>
      <c r="F575" s="21"/>
      <c r="G575" s="21"/>
      <c r="H575" s="21"/>
      <c r="I575" s="21"/>
      <c r="J575" s="21"/>
      <c r="K575" s="21"/>
      <c r="L575" s="21"/>
      <c r="M575" s="21"/>
      <c r="N575" s="21"/>
      <c r="O575" s="21"/>
      <c r="P575" s="21"/>
      <c r="Q575" s="21"/>
      <c r="R575" s="21"/>
      <c r="S575" s="21"/>
      <c r="T575" s="21"/>
      <c r="U575" s="21"/>
      <c r="V575" s="21"/>
      <c r="W575" s="21"/>
      <c r="X575" s="37"/>
      <c r="Y575" s="21"/>
      <c r="Z575" s="21"/>
    </row>
    <row r="576" spans="1:26" ht="15.75" customHeight="1">
      <c r="A576" s="21"/>
      <c r="B576" s="21"/>
      <c r="C576" s="21"/>
      <c r="D576" s="21"/>
      <c r="E576" s="37"/>
      <c r="F576" s="21"/>
      <c r="G576" s="21"/>
      <c r="H576" s="21"/>
      <c r="I576" s="21"/>
      <c r="J576" s="21"/>
      <c r="K576" s="21"/>
      <c r="L576" s="21"/>
      <c r="M576" s="21"/>
      <c r="N576" s="21"/>
      <c r="O576" s="21"/>
      <c r="P576" s="21"/>
      <c r="Q576" s="21"/>
      <c r="R576" s="21"/>
      <c r="S576" s="21"/>
      <c r="T576" s="21"/>
      <c r="U576" s="21"/>
      <c r="V576" s="21"/>
      <c r="W576" s="21"/>
      <c r="X576" s="37"/>
      <c r="Y576" s="21"/>
      <c r="Z576" s="21"/>
    </row>
    <row r="577" spans="1:26" ht="15.75" customHeight="1">
      <c r="A577" s="21"/>
      <c r="B577" s="21"/>
      <c r="C577" s="21"/>
      <c r="D577" s="21"/>
      <c r="E577" s="37"/>
      <c r="F577" s="21"/>
      <c r="G577" s="21"/>
      <c r="H577" s="21"/>
      <c r="I577" s="21"/>
      <c r="J577" s="21"/>
      <c r="K577" s="21"/>
      <c r="L577" s="21"/>
      <c r="M577" s="21"/>
      <c r="N577" s="21"/>
      <c r="O577" s="21"/>
      <c r="P577" s="21"/>
      <c r="Q577" s="21"/>
      <c r="R577" s="21"/>
      <c r="S577" s="21"/>
      <c r="T577" s="21"/>
      <c r="U577" s="21"/>
      <c r="V577" s="21"/>
      <c r="W577" s="21"/>
      <c r="X577" s="37"/>
      <c r="Y577" s="21"/>
      <c r="Z577" s="21"/>
    </row>
    <row r="578" spans="1:26" ht="15.75" customHeight="1">
      <c r="A578" s="21"/>
      <c r="B578" s="21"/>
      <c r="C578" s="21"/>
      <c r="D578" s="21"/>
      <c r="E578" s="37"/>
      <c r="F578" s="21"/>
      <c r="G578" s="21"/>
      <c r="H578" s="21"/>
      <c r="I578" s="21"/>
      <c r="J578" s="21"/>
      <c r="K578" s="21"/>
      <c r="L578" s="21"/>
      <c r="M578" s="21"/>
      <c r="N578" s="21"/>
      <c r="O578" s="21"/>
      <c r="P578" s="21"/>
      <c r="Q578" s="21"/>
      <c r="R578" s="21"/>
      <c r="S578" s="21"/>
      <c r="T578" s="21"/>
      <c r="U578" s="21"/>
      <c r="V578" s="21"/>
      <c r="W578" s="21"/>
      <c r="X578" s="37"/>
      <c r="Y578" s="21"/>
      <c r="Z578" s="21"/>
    </row>
    <row r="579" spans="1:26" ht="15.75" customHeight="1">
      <c r="A579" s="21"/>
      <c r="B579" s="21"/>
      <c r="C579" s="21"/>
      <c r="D579" s="21"/>
      <c r="E579" s="37"/>
      <c r="F579" s="21"/>
      <c r="G579" s="21"/>
      <c r="H579" s="21"/>
      <c r="I579" s="21"/>
      <c r="J579" s="21"/>
      <c r="K579" s="21"/>
      <c r="L579" s="21"/>
      <c r="M579" s="21"/>
      <c r="N579" s="21"/>
      <c r="O579" s="21"/>
      <c r="P579" s="21"/>
      <c r="Q579" s="21"/>
      <c r="R579" s="21"/>
      <c r="S579" s="21"/>
      <c r="T579" s="21"/>
      <c r="U579" s="21"/>
      <c r="V579" s="21"/>
      <c r="W579" s="21"/>
      <c r="X579" s="37"/>
      <c r="Y579" s="21"/>
      <c r="Z579" s="21"/>
    </row>
    <row r="580" spans="1:26" ht="15.75" customHeight="1">
      <c r="A580" s="21"/>
      <c r="B580" s="21"/>
      <c r="C580" s="21"/>
      <c r="D580" s="21"/>
      <c r="E580" s="37"/>
      <c r="F580" s="21"/>
      <c r="G580" s="21"/>
      <c r="H580" s="21"/>
      <c r="I580" s="21"/>
      <c r="J580" s="21"/>
      <c r="K580" s="21"/>
      <c r="L580" s="21"/>
      <c r="M580" s="21"/>
      <c r="N580" s="21"/>
      <c r="O580" s="21"/>
      <c r="P580" s="21"/>
      <c r="Q580" s="21"/>
      <c r="R580" s="21"/>
      <c r="S580" s="21"/>
      <c r="T580" s="21"/>
      <c r="U580" s="21"/>
      <c r="V580" s="21"/>
      <c r="W580" s="21"/>
      <c r="X580" s="37"/>
      <c r="Y580" s="21"/>
      <c r="Z580" s="21"/>
    </row>
    <row r="581" spans="1:26" ht="15.75" customHeight="1">
      <c r="A581" s="21"/>
      <c r="B581" s="21"/>
      <c r="C581" s="21"/>
      <c r="D581" s="21"/>
      <c r="E581" s="37"/>
      <c r="F581" s="21"/>
      <c r="G581" s="21"/>
      <c r="H581" s="21"/>
      <c r="I581" s="21"/>
      <c r="J581" s="21"/>
      <c r="K581" s="21"/>
      <c r="L581" s="21"/>
      <c r="M581" s="21"/>
      <c r="N581" s="21"/>
      <c r="O581" s="21"/>
      <c r="P581" s="21"/>
      <c r="Q581" s="21"/>
      <c r="R581" s="21"/>
      <c r="S581" s="21"/>
      <c r="T581" s="21"/>
      <c r="U581" s="21"/>
      <c r="V581" s="21"/>
      <c r="W581" s="21"/>
      <c r="X581" s="37"/>
      <c r="Y581" s="21"/>
      <c r="Z581" s="21"/>
    </row>
    <row r="582" spans="1:26" ht="15.75" customHeight="1">
      <c r="A582" s="21"/>
      <c r="B582" s="21"/>
      <c r="C582" s="21"/>
      <c r="D582" s="21"/>
      <c r="E582" s="37"/>
      <c r="F582" s="21"/>
      <c r="G582" s="21"/>
      <c r="H582" s="21"/>
      <c r="I582" s="21"/>
      <c r="J582" s="21"/>
      <c r="K582" s="21"/>
      <c r="L582" s="21"/>
      <c r="M582" s="21"/>
      <c r="N582" s="21"/>
      <c r="O582" s="21"/>
      <c r="P582" s="21"/>
      <c r="Q582" s="21"/>
      <c r="R582" s="21"/>
      <c r="S582" s="21"/>
      <c r="T582" s="21"/>
      <c r="U582" s="21"/>
      <c r="V582" s="21"/>
      <c r="W582" s="21"/>
      <c r="X582" s="37"/>
      <c r="Y582" s="21"/>
      <c r="Z582" s="21"/>
    </row>
    <row r="583" spans="1:26" ht="15.75" customHeight="1">
      <c r="A583" s="21"/>
      <c r="B583" s="21"/>
      <c r="C583" s="21"/>
      <c r="D583" s="21"/>
      <c r="E583" s="37"/>
      <c r="F583" s="21"/>
      <c r="G583" s="21"/>
      <c r="H583" s="21"/>
      <c r="I583" s="21"/>
      <c r="J583" s="21"/>
      <c r="K583" s="21"/>
      <c r="L583" s="21"/>
      <c r="M583" s="21"/>
      <c r="N583" s="21"/>
      <c r="O583" s="21"/>
      <c r="P583" s="21"/>
      <c r="Q583" s="21"/>
      <c r="R583" s="21"/>
      <c r="S583" s="21"/>
      <c r="T583" s="21"/>
      <c r="U583" s="21"/>
      <c r="V583" s="21"/>
      <c r="W583" s="21"/>
      <c r="X583" s="37"/>
      <c r="Y583" s="21"/>
      <c r="Z583" s="21"/>
    </row>
    <row r="584" spans="1:26" ht="15.75" customHeight="1">
      <c r="A584" s="21"/>
      <c r="B584" s="21"/>
      <c r="C584" s="21"/>
      <c r="D584" s="21"/>
      <c r="E584" s="37"/>
      <c r="F584" s="21"/>
      <c r="G584" s="21"/>
      <c r="H584" s="21"/>
      <c r="I584" s="21"/>
      <c r="J584" s="21"/>
      <c r="K584" s="21"/>
      <c r="L584" s="21"/>
      <c r="M584" s="21"/>
      <c r="N584" s="21"/>
      <c r="O584" s="21"/>
      <c r="P584" s="21"/>
      <c r="Q584" s="21"/>
      <c r="R584" s="21"/>
      <c r="S584" s="21"/>
      <c r="T584" s="21"/>
      <c r="U584" s="21"/>
      <c r="V584" s="21"/>
      <c r="W584" s="21"/>
      <c r="X584" s="37"/>
      <c r="Y584" s="21"/>
      <c r="Z584" s="21"/>
    </row>
    <row r="585" spans="1:26" ht="15.75" customHeight="1">
      <c r="A585" s="21"/>
      <c r="B585" s="21"/>
      <c r="C585" s="21"/>
      <c r="D585" s="21"/>
      <c r="E585" s="37"/>
      <c r="F585" s="21"/>
      <c r="G585" s="21"/>
      <c r="H585" s="21"/>
      <c r="I585" s="21"/>
      <c r="J585" s="21"/>
      <c r="K585" s="21"/>
      <c r="L585" s="21"/>
      <c r="M585" s="21"/>
      <c r="N585" s="21"/>
      <c r="O585" s="21"/>
      <c r="P585" s="21"/>
      <c r="Q585" s="21"/>
      <c r="R585" s="21"/>
      <c r="S585" s="21"/>
      <c r="T585" s="21"/>
      <c r="U585" s="21"/>
      <c r="V585" s="21"/>
      <c r="W585" s="21"/>
      <c r="X585" s="37"/>
      <c r="Y585" s="21"/>
      <c r="Z585" s="21"/>
    </row>
    <row r="586" spans="1:26" ht="15.75" customHeight="1">
      <c r="A586" s="21"/>
      <c r="B586" s="21"/>
      <c r="C586" s="21"/>
      <c r="D586" s="21"/>
      <c r="E586" s="37"/>
      <c r="F586" s="21"/>
      <c r="G586" s="21"/>
      <c r="H586" s="21"/>
      <c r="I586" s="21"/>
      <c r="J586" s="21"/>
      <c r="K586" s="21"/>
      <c r="L586" s="21"/>
      <c r="M586" s="21"/>
      <c r="N586" s="21"/>
      <c r="O586" s="21"/>
      <c r="P586" s="21"/>
      <c r="Q586" s="21"/>
      <c r="R586" s="21"/>
      <c r="S586" s="21"/>
      <c r="T586" s="21"/>
      <c r="U586" s="21"/>
      <c r="V586" s="21"/>
      <c r="W586" s="21"/>
      <c r="X586" s="37"/>
      <c r="Y586" s="21"/>
      <c r="Z586" s="21"/>
    </row>
    <row r="587" spans="1:26" ht="15.75" customHeight="1">
      <c r="A587" s="21"/>
      <c r="B587" s="21"/>
      <c r="C587" s="21"/>
      <c r="D587" s="21"/>
      <c r="E587" s="37"/>
      <c r="F587" s="21"/>
      <c r="G587" s="21"/>
      <c r="H587" s="21"/>
      <c r="I587" s="21"/>
      <c r="J587" s="21"/>
      <c r="K587" s="21"/>
      <c r="L587" s="21"/>
      <c r="M587" s="21"/>
      <c r="N587" s="21"/>
      <c r="O587" s="21"/>
      <c r="P587" s="21"/>
      <c r="Q587" s="21"/>
      <c r="R587" s="21"/>
      <c r="S587" s="21"/>
      <c r="T587" s="21"/>
      <c r="U587" s="21"/>
      <c r="V587" s="21"/>
      <c r="W587" s="21"/>
      <c r="X587" s="37"/>
      <c r="Y587" s="21"/>
      <c r="Z587" s="21"/>
    </row>
    <row r="588" spans="1:26" ht="15.75" customHeight="1">
      <c r="A588" s="21"/>
      <c r="B588" s="21"/>
      <c r="C588" s="21"/>
      <c r="D588" s="21"/>
      <c r="E588" s="37"/>
      <c r="F588" s="21"/>
      <c r="G588" s="21"/>
      <c r="H588" s="21"/>
      <c r="I588" s="21"/>
      <c r="J588" s="21"/>
      <c r="K588" s="21"/>
      <c r="L588" s="21"/>
      <c r="M588" s="21"/>
      <c r="N588" s="21"/>
      <c r="O588" s="21"/>
      <c r="P588" s="21"/>
      <c r="Q588" s="21"/>
      <c r="R588" s="21"/>
      <c r="S588" s="21"/>
      <c r="T588" s="21"/>
      <c r="U588" s="21"/>
      <c r="V588" s="21"/>
      <c r="W588" s="21"/>
      <c r="X588" s="37"/>
      <c r="Y588" s="21"/>
      <c r="Z588" s="21"/>
    </row>
    <row r="589" spans="1:26" ht="15.75" customHeight="1">
      <c r="A589" s="21"/>
      <c r="B589" s="21"/>
      <c r="C589" s="21"/>
      <c r="D589" s="21"/>
      <c r="E589" s="37"/>
      <c r="F589" s="21"/>
      <c r="G589" s="21"/>
      <c r="H589" s="21"/>
      <c r="I589" s="21"/>
      <c r="J589" s="21"/>
      <c r="K589" s="21"/>
      <c r="L589" s="21"/>
      <c r="M589" s="21"/>
      <c r="N589" s="21"/>
      <c r="O589" s="21"/>
      <c r="P589" s="21"/>
      <c r="Q589" s="21"/>
      <c r="R589" s="21"/>
      <c r="S589" s="21"/>
      <c r="T589" s="21"/>
      <c r="U589" s="21"/>
      <c r="V589" s="21"/>
      <c r="W589" s="21"/>
      <c r="X589" s="37"/>
      <c r="Y589" s="21"/>
      <c r="Z589" s="21"/>
    </row>
    <row r="590" spans="1:26" ht="15.75" customHeight="1">
      <c r="A590" s="21"/>
      <c r="B590" s="21"/>
      <c r="C590" s="21"/>
      <c r="D590" s="21"/>
      <c r="E590" s="37"/>
      <c r="F590" s="21"/>
      <c r="G590" s="21"/>
      <c r="H590" s="21"/>
      <c r="I590" s="21"/>
      <c r="J590" s="21"/>
      <c r="K590" s="21"/>
      <c r="L590" s="21"/>
      <c r="M590" s="21"/>
      <c r="N590" s="21"/>
      <c r="O590" s="21"/>
      <c r="P590" s="21"/>
      <c r="Q590" s="21"/>
      <c r="R590" s="21"/>
      <c r="S590" s="21"/>
      <c r="T590" s="21"/>
      <c r="U590" s="21"/>
      <c r="V590" s="21"/>
      <c r="W590" s="21"/>
      <c r="X590" s="37"/>
      <c r="Y590" s="21"/>
      <c r="Z590" s="21"/>
    </row>
    <row r="591" spans="1:26" ht="15.75" customHeight="1">
      <c r="A591" s="21"/>
      <c r="B591" s="21"/>
      <c r="C591" s="21"/>
      <c r="D591" s="21"/>
      <c r="E591" s="37"/>
      <c r="F591" s="21"/>
      <c r="G591" s="21"/>
      <c r="H591" s="21"/>
      <c r="I591" s="21"/>
      <c r="J591" s="21"/>
      <c r="K591" s="21"/>
      <c r="L591" s="21"/>
      <c r="M591" s="21"/>
      <c r="N591" s="21"/>
      <c r="O591" s="21"/>
      <c r="P591" s="21"/>
      <c r="Q591" s="21"/>
      <c r="R591" s="21"/>
      <c r="S591" s="21"/>
      <c r="T591" s="21"/>
      <c r="U591" s="21"/>
      <c r="V591" s="21"/>
      <c r="W591" s="21"/>
      <c r="X591" s="37"/>
      <c r="Y591" s="21"/>
      <c r="Z591" s="21"/>
    </row>
    <row r="592" spans="1:26" ht="15.75" customHeight="1">
      <c r="A592" s="21"/>
      <c r="B592" s="21"/>
      <c r="C592" s="21"/>
      <c r="D592" s="21"/>
      <c r="E592" s="37"/>
      <c r="F592" s="21"/>
      <c r="G592" s="21"/>
      <c r="H592" s="21"/>
      <c r="I592" s="21"/>
      <c r="J592" s="21"/>
      <c r="K592" s="21"/>
      <c r="L592" s="21"/>
      <c r="M592" s="21"/>
      <c r="N592" s="21"/>
      <c r="O592" s="21"/>
      <c r="P592" s="21"/>
      <c r="Q592" s="21"/>
      <c r="R592" s="21"/>
      <c r="S592" s="21"/>
      <c r="T592" s="21"/>
      <c r="U592" s="21"/>
      <c r="V592" s="21"/>
      <c r="W592" s="21"/>
      <c r="X592" s="37"/>
      <c r="Y592" s="21"/>
      <c r="Z592" s="21"/>
    </row>
    <row r="593" spans="1:26" ht="15.75" customHeight="1">
      <c r="A593" s="21"/>
      <c r="B593" s="21"/>
      <c r="C593" s="21"/>
      <c r="D593" s="21"/>
      <c r="E593" s="37"/>
      <c r="F593" s="21"/>
      <c r="G593" s="21"/>
      <c r="H593" s="21"/>
      <c r="I593" s="21"/>
      <c r="J593" s="21"/>
      <c r="K593" s="21"/>
      <c r="L593" s="21"/>
      <c r="M593" s="21"/>
      <c r="N593" s="21"/>
      <c r="O593" s="21"/>
      <c r="P593" s="21"/>
      <c r="Q593" s="21"/>
      <c r="R593" s="21"/>
      <c r="S593" s="21"/>
      <c r="T593" s="21"/>
      <c r="U593" s="21"/>
      <c r="V593" s="21"/>
      <c r="W593" s="21"/>
      <c r="X593" s="37"/>
      <c r="Y593" s="21"/>
      <c r="Z593" s="21"/>
    </row>
    <row r="594" spans="1:26" ht="15.75" customHeight="1">
      <c r="A594" s="21"/>
      <c r="B594" s="21"/>
      <c r="C594" s="21"/>
      <c r="D594" s="21"/>
      <c r="E594" s="37"/>
      <c r="F594" s="21"/>
      <c r="G594" s="21"/>
      <c r="H594" s="21"/>
      <c r="I594" s="21"/>
      <c r="J594" s="21"/>
      <c r="K594" s="21"/>
      <c r="L594" s="21"/>
      <c r="M594" s="21"/>
      <c r="N594" s="21"/>
      <c r="O594" s="21"/>
      <c r="P594" s="21"/>
      <c r="Q594" s="21"/>
      <c r="R594" s="21"/>
      <c r="S594" s="21"/>
      <c r="T594" s="21"/>
      <c r="U594" s="21"/>
      <c r="V594" s="21"/>
      <c r="W594" s="21"/>
      <c r="X594" s="37"/>
      <c r="Y594" s="21"/>
      <c r="Z594" s="21"/>
    </row>
    <row r="595" spans="1:26" ht="15.75" customHeight="1">
      <c r="A595" s="21"/>
      <c r="B595" s="21"/>
      <c r="C595" s="21"/>
      <c r="D595" s="21"/>
      <c r="E595" s="37"/>
      <c r="F595" s="21"/>
      <c r="G595" s="21"/>
      <c r="H595" s="21"/>
      <c r="I595" s="21"/>
      <c r="J595" s="21"/>
      <c r="K595" s="21"/>
      <c r="L595" s="21"/>
      <c r="M595" s="21"/>
      <c r="N595" s="21"/>
      <c r="O595" s="21"/>
      <c r="P595" s="21"/>
      <c r="Q595" s="21"/>
      <c r="R595" s="21"/>
      <c r="S595" s="21"/>
      <c r="T595" s="21"/>
      <c r="U595" s="21"/>
      <c r="V595" s="21"/>
      <c r="W595" s="21"/>
      <c r="X595" s="37"/>
      <c r="Y595" s="21"/>
      <c r="Z595" s="21"/>
    </row>
    <row r="596" spans="1:26" ht="15.75" customHeight="1">
      <c r="A596" s="21"/>
      <c r="B596" s="21"/>
      <c r="C596" s="21"/>
      <c r="D596" s="21"/>
      <c r="E596" s="37"/>
      <c r="F596" s="21"/>
      <c r="G596" s="21"/>
      <c r="H596" s="21"/>
      <c r="I596" s="21"/>
      <c r="J596" s="21"/>
      <c r="K596" s="21"/>
      <c r="L596" s="21"/>
      <c r="M596" s="21"/>
      <c r="N596" s="21"/>
      <c r="O596" s="21"/>
      <c r="P596" s="21"/>
      <c r="Q596" s="21"/>
      <c r="R596" s="21"/>
      <c r="S596" s="21"/>
      <c r="T596" s="21"/>
      <c r="U596" s="21"/>
      <c r="V596" s="21"/>
      <c r="W596" s="21"/>
      <c r="X596" s="37"/>
      <c r="Y596" s="21"/>
      <c r="Z596" s="21"/>
    </row>
    <row r="597" spans="1:26" ht="15.75" customHeight="1">
      <c r="A597" s="21"/>
      <c r="B597" s="21"/>
      <c r="C597" s="21"/>
      <c r="D597" s="21"/>
      <c r="E597" s="37"/>
      <c r="F597" s="21"/>
      <c r="G597" s="21"/>
      <c r="H597" s="21"/>
      <c r="I597" s="21"/>
      <c r="J597" s="21"/>
      <c r="K597" s="21"/>
      <c r="L597" s="21"/>
      <c r="M597" s="21"/>
      <c r="N597" s="21"/>
      <c r="O597" s="21"/>
      <c r="P597" s="21"/>
      <c r="Q597" s="21"/>
      <c r="R597" s="21"/>
      <c r="S597" s="21"/>
      <c r="T597" s="21"/>
      <c r="U597" s="21"/>
      <c r="V597" s="21"/>
      <c r="W597" s="21"/>
      <c r="X597" s="37"/>
      <c r="Y597" s="21"/>
      <c r="Z597" s="21"/>
    </row>
    <row r="598" spans="1:26" ht="15.75" customHeight="1">
      <c r="A598" s="21"/>
      <c r="B598" s="21"/>
      <c r="C598" s="21"/>
      <c r="D598" s="21"/>
      <c r="E598" s="37"/>
      <c r="F598" s="21"/>
      <c r="G598" s="21"/>
      <c r="H598" s="21"/>
      <c r="I598" s="21"/>
      <c r="J598" s="21"/>
      <c r="K598" s="21"/>
      <c r="L598" s="21"/>
      <c r="M598" s="21"/>
      <c r="N598" s="21"/>
      <c r="O598" s="21"/>
      <c r="P598" s="21"/>
      <c r="Q598" s="21"/>
      <c r="R598" s="21"/>
      <c r="S598" s="21"/>
      <c r="T598" s="21"/>
      <c r="U598" s="21"/>
      <c r="V598" s="21"/>
      <c r="W598" s="21"/>
      <c r="X598" s="37"/>
      <c r="Y598" s="21"/>
      <c r="Z598" s="21"/>
    </row>
    <row r="599" spans="1:26" ht="15.75" customHeight="1">
      <c r="A599" s="21"/>
      <c r="B599" s="21"/>
      <c r="C599" s="21"/>
      <c r="D599" s="21"/>
      <c r="E599" s="37"/>
      <c r="F599" s="21"/>
      <c r="G599" s="21"/>
      <c r="H599" s="21"/>
      <c r="I599" s="21"/>
      <c r="J599" s="21"/>
      <c r="K599" s="21"/>
      <c r="L599" s="21"/>
      <c r="M599" s="21"/>
      <c r="N599" s="21"/>
      <c r="O599" s="21"/>
      <c r="P599" s="21"/>
      <c r="Q599" s="21"/>
      <c r="R599" s="21"/>
      <c r="S599" s="21"/>
      <c r="T599" s="21"/>
      <c r="U599" s="21"/>
      <c r="V599" s="21"/>
      <c r="W599" s="21"/>
      <c r="X599" s="37"/>
      <c r="Y599" s="21"/>
      <c r="Z599" s="21"/>
    </row>
    <row r="600" spans="1:26" ht="15.75" customHeight="1">
      <c r="A600" s="21"/>
      <c r="B600" s="21"/>
      <c r="C600" s="21"/>
      <c r="D600" s="21"/>
      <c r="E600" s="37"/>
      <c r="F600" s="21"/>
      <c r="G600" s="21"/>
      <c r="H600" s="21"/>
      <c r="I600" s="21"/>
      <c r="J600" s="21"/>
      <c r="K600" s="21"/>
      <c r="L600" s="21"/>
      <c r="M600" s="21"/>
      <c r="N600" s="21"/>
      <c r="O600" s="21"/>
      <c r="P600" s="21"/>
      <c r="Q600" s="21"/>
      <c r="R600" s="21"/>
      <c r="S600" s="21"/>
      <c r="T600" s="21"/>
      <c r="U600" s="21"/>
      <c r="V600" s="21"/>
      <c r="W600" s="21"/>
      <c r="X600" s="37"/>
      <c r="Y600" s="21"/>
      <c r="Z600" s="21"/>
    </row>
    <row r="601" spans="1:26" ht="15.75" customHeight="1">
      <c r="A601" s="21"/>
      <c r="B601" s="21"/>
      <c r="C601" s="21"/>
      <c r="D601" s="21"/>
      <c r="E601" s="37"/>
      <c r="F601" s="21"/>
      <c r="G601" s="21"/>
      <c r="H601" s="21"/>
      <c r="I601" s="21"/>
      <c r="J601" s="21"/>
      <c r="K601" s="21"/>
      <c r="L601" s="21"/>
      <c r="M601" s="21"/>
      <c r="N601" s="21"/>
      <c r="O601" s="21"/>
      <c r="P601" s="21"/>
      <c r="Q601" s="21"/>
      <c r="R601" s="21"/>
      <c r="S601" s="21"/>
      <c r="T601" s="21"/>
      <c r="U601" s="21"/>
      <c r="V601" s="21"/>
      <c r="W601" s="21"/>
      <c r="X601" s="37"/>
      <c r="Y601" s="21"/>
      <c r="Z601" s="21"/>
    </row>
    <row r="602" spans="1:26" ht="15.75" customHeight="1">
      <c r="A602" s="21"/>
      <c r="B602" s="21"/>
      <c r="C602" s="21"/>
      <c r="D602" s="21"/>
      <c r="E602" s="37"/>
      <c r="F602" s="21"/>
      <c r="G602" s="21"/>
      <c r="H602" s="21"/>
      <c r="I602" s="21"/>
      <c r="J602" s="21"/>
      <c r="K602" s="21"/>
      <c r="L602" s="21"/>
      <c r="M602" s="21"/>
      <c r="N602" s="21"/>
      <c r="O602" s="21"/>
      <c r="P602" s="21"/>
      <c r="Q602" s="21"/>
      <c r="R602" s="21"/>
      <c r="S602" s="21"/>
      <c r="T602" s="21"/>
      <c r="U602" s="21"/>
      <c r="V602" s="21"/>
      <c r="W602" s="21"/>
      <c r="X602" s="37"/>
      <c r="Y602" s="21"/>
      <c r="Z602" s="21"/>
    </row>
    <row r="603" spans="1:26" ht="15.75" customHeight="1">
      <c r="A603" s="21"/>
      <c r="B603" s="21"/>
      <c r="C603" s="21"/>
      <c r="D603" s="21"/>
      <c r="E603" s="37"/>
      <c r="F603" s="21"/>
      <c r="G603" s="21"/>
      <c r="H603" s="21"/>
      <c r="I603" s="21"/>
      <c r="J603" s="21"/>
      <c r="K603" s="21"/>
      <c r="L603" s="21"/>
      <c r="M603" s="21"/>
      <c r="N603" s="21"/>
      <c r="O603" s="21"/>
      <c r="P603" s="21"/>
      <c r="Q603" s="21"/>
      <c r="R603" s="21"/>
      <c r="S603" s="21"/>
      <c r="T603" s="21"/>
      <c r="U603" s="21"/>
      <c r="V603" s="21"/>
      <c r="W603" s="21"/>
      <c r="X603" s="37"/>
      <c r="Y603" s="21"/>
      <c r="Z603" s="21"/>
    </row>
    <row r="604" spans="1:26" ht="15.75" customHeight="1">
      <c r="A604" s="21"/>
      <c r="B604" s="21"/>
      <c r="C604" s="21"/>
      <c r="D604" s="21"/>
      <c r="E604" s="37"/>
      <c r="F604" s="21"/>
      <c r="G604" s="21"/>
      <c r="H604" s="21"/>
      <c r="I604" s="21"/>
      <c r="J604" s="21"/>
      <c r="K604" s="21"/>
      <c r="L604" s="21"/>
      <c r="M604" s="21"/>
      <c r="N604" s="21"/>
      <c r="O604" s="21"/>
      <c r="P604" s="21"/>
      <c r="Q604" s="21"/>
      <c r="R604" s="21"/>
      <c r="S604" s="21"/>
      <c r="T604" s="21"/>
      <c r="U604" s="21"/>
      <c r="V604" s="21"/>
      <c r="W604" s="21"/>
      <c r="X604" s="37"/>
      <c r="Y604" s="21"/>
      <c r="Z604" s="21"/>
    </row>
    <row r="605" spans="1:26" ht="15.75" customHeight="1">
      <c r="A605" s="21"/>
      <c r="B605" s="21"/>
      <c r="C605" s="21"/>
      <c r="D605" s="21"/>
      <c r="E605" s="37"/>
      <c r="F605" s="21"/>
      <c r="G605" s="21"/>
      <c r="H605" s="21"/>
      <c r="I605" s="21"/>
      <c r="J605" s="21"/>
      <c r="K605" s="21"/>
      <c r="L605" s="21"/>
      <c r="M605" s="21"/>
      <c r="N605" s="21"/>
      <c r="O605" s="21"/>
      <c r="P605" s="21"/>
      <c r="Q605" s="21"/>
      <c r="R605" s="21"/>
      <c r="S605" s="21"/>
      <c r="T605" s="21"/>
      <c r="U605" s="21"/>
      <c r="V605" s="21"/>
      <c r="W605" s="21"/>
      <c r="X605" s="37"/>
      <c r="Y605" s="21"/>
      <c r="Z605" s="21"/>
    </row>
    <row r="606" spans="1:26" ht="15.75" customHeight="1">
      <c r="A606" s="21"/>
      <c r="B606" s="21"/>
      <c r="C606" s="21"/>
      <c r="D606" s="21"/>
      <c r="E606" s="37"/>
      <c r="F606" s="21"/>
      <c r="G606" s="21"/>
      <c r="H606" s="21"/>
      <c r="I606" s="21"/>
      <c r="J606" s="21"/>
      <c r="K606" s="21"/>
      <c r="L606" s="21"/>
      <c r="M606" s="21"/>
      <c r="N606" s="21"/>
      <c r="O606" s="21"/>
      <c r="P606" s="21"/>
      <c r="Q606" s="21"/>
      <c r="R606" s="21"/>
      <c r="S606" s="21"/>
      <c r="T606" s="21"/>
      <c r="U606" s="21"/>
      <c r="V606" s="21"/>
      <c r="W606" s="21"/>
      <c r="X606" s="37"/>
      <c r="Y606" s="21"/>
      <c r="Z606" s="21"/>
    </row>
    <row r="607" spans="1:26" ht="15.75" customHeight="1">
      <c r="A607" s="21"/>
      <c r="B607" s="21"/>
      <c r="C607" s="21"/>
      <c r="D607" s="21"/>
      <c r="E607" s="37"/>
      <c r="F607" s="21"/>
      <c r="G607" s="21"/>
      <c r="H607" s="21"/>
      <c r="I607" s="21"/>
      <c r="J607" s="21"/>
      <c r="K607" s="21"/>
      <c r="L607" s="21"/>
      <c r="M607" s="21"/>
      <c r="N607" s="21"/>
      <c r="O607" s="21"/>
      <c r="P607" s="21"/>
      <c r="Q607" s="21"/>
      <c r="R607" s="21"/>
      <c r="S607" s="21"/>
      <c r="T607" s="21"/>
      <c r="U607" s="21"/>
      <c r="V607" s="21"/>
      <c r="W607" s="21"/>
      <c r="X607" s="37"/>
      <c r="Y607" s="21"/>
      <c r="Z607" s="21"/>
    </row>
    <row r="608" spans="1:26" ht="15.75" customHeight="1">
      <c r="A608" s="21"/>
      <c r="B608" s="21"/>
      <c r="C608" s="21"/>
      <c r="D608" s="21"/>
      <c r="E608" s="37"/>
      <c r="F608" s="21"/>
      <c r="G608" s="21"/>
      <c r="H608" s="21"/>
      <c r="I608" s="21"/>
      <c r="J608" s="21"/>
      <c r="K608" s="21"/>
      <c r="L608" s="21"/>
      <c r="M608" s="21"/>
      <c r="N608" s="21"/>
      <c r="O608" s="21"/>
      <c r="P608" s="21"/>
      <c r="Q608" s="21"/>
      <c r="R608" s="21"/>
      <c r="S608" s="21"/>
      <c r="T608" s="21"/>
      <c r="U608" s="21"/>
      <c r="V608" s="21"/>
      <c r="W608" s="21"/>
      <c r="X608" s="37"/>
      <c r="Y608" s="21"/>
      <c r="Z608" s="21"/>
    </row>
    <row r="609" spans="1:26" ht="15.75" customHeight="1">
      <c r="A609" s="21"/>
      <c r="B609" s="21"/>
      <c r="C609" s="21"/>
      <c r="D609" s="21"/>
      <c r="E609" s="37"/>
      <c r="F609" s="21"/>
      <c r="G609" s="21"/>
      <c r="H609" s="21"/>
      <c r="I609" s="21"/>
      <c r="J609" s="21"/>
      <c r="K609" s="21"/>
      <c r="L609" s="21"/>
      <c r="M609" s="21"/>
      <c r="N609" s="21"/>
      <c r="O609" s="21"/>
      <c r="P609" s="21"/>
      <c r="Q609" s="21"/>
      <c r="R609" s="21"/>
      <c r="S609" s="21"/>
      <c r="T609" s="21"/>
      <c r="U609" s="21"/>
      <c r="V609" s="21"/>
      <c r="W609" s="21"/>
      <c r="X609" s="37"/>
      <c r="Y609" s="21"/>
      <c r="Z609" s="21"/>
    </row>
    <row r="610" spans="1:26" ht="15.75" customHeight="1">
      <c r="A610" s="21"/>
      <c r="B610" s="21"/>
      <c r="C610" s="21"/>
      <c r="D610" s="21"/>
      <c r="E610" s="37"/>
      <c r="F610" s="21"/>
      <c r="G610" s="21"/>
      <c r="H610" s="21"/>
      <c r="I610" s="21"/>
      <c r="J610" s="21"/>
      <c r="K610" s="21"/>
      <c r="L610" s="21"/>
      <c r="M610" s="21"/>
      <c r="N610" s="21"/>
      <c r="O610" s="21"/>
      <c r="P610" s="21"/>
      <c r="Q610" s="21"/>
      <c r="R610" s="21"/>
      <c r="S610" s="21"/>
      <c r="T610" s="21"/>
      <c r="U610" s="21"/>
      <c r="V610" s="21"/>
      <c r="W610" s="21"/>
      <c r="X610" s="37"/>
      <c r="Y610" s="21"/>
      <c r="Z610" s="21"/>
    </row>
    <row r="611" spans="1:26" ht="15.75" customHeight="1">
      <c r="A611" s="21"/>
      <c r="B611" s="21"/>
      <c r="C611" s="21"/>
      <c r="D611" s="21"/>
      <c r="E611" s="37"/>
      <c r="F611" s="21"/>
      <c r="G611" s="21"/>
      <c r="H611" s="21"/>
      <c r="I611" s="21"/>
      <c r="J611" s="21"/>
      <c r="K611" s="21"/>
      <c r="L611" s="21"/>
      <c r="M611" s="21"/>
      <c r="N611" s="21"/>
      <c r="O611" s="21"/>
      <c r="P611" s="21"/>
      <c r="Q611" s="21"/>
      <c r="R611" s="21"/>
      <c r="S611" s="21"/>
      <c r="T611" s="21"/>
      <c r="U611" s="21"/>
      <c r="V611" s="21"/>
      <c r="W611" s="21"/>
      <c r="X611" s="37"/>
      <c r="Y611" s="21"/>
      <c r="Z611" s="21"/>
    </row>
    <row r="612" spans="1:26" ht="15.75" customHeight="1">
      <c r="A612" s="21"/>
      <c r="B612" s="21"/>
      <c r="C612" s="21"/>
      <c r="D612" s="21"/>
      <c r="E612" s="37"/>
      <c r="F612" s="21"/>
      <c r="G612" s="21"/>
      <c r="H612" s="21"/>
      <c r="I612" s="21"/>
      <c r="J612" s="21"/>
      <c r="K612" s="21"/>
      <c r="L612" s="21"/>
      <c r="M612" s="21"/>
      <c r="N612" s="21"/>
      <c r="O612" s="21"/>
      <c r="P612" s="21"/>
      <c r="Q612" s="21"/>
      <c r="R612" s="21"/>
      <c r="S612" s="21"/>
      <c r="T612" s="21"/>
      <c r="U612" s="21"/>
      <c r="V612" s="21"/>
      <c r="W612" s="21"/>
      <c r="X612" s="37"/>
      <c r="Y612" s="21"/>
      <c r="Z612" s="21"/>
    </row>
    <row r="613" spans="1:26" ht="15.75" customHeight="1">
      <c r="A613" s="21"/>
      <c r="B613" s="21"/>
      <c r="C613" s="21"/>
      <c r="D613" s="21"/>
      <c r="E613" s="37"/>
      <c r="F613" s="21"/>
      <c r="G613" s="21"/>
      <c r="H613" s="21"/>
      <c r="I613" s="21"/>
      <c r="J613" s="21"/>
      <c r="K613" s="21"/>
      <c r="L613" s="21"/>
      <c r="M613" s="21"/>
      <c r="N613" s="21"/>
      <c r="O613" s="21"/>
      <c r="P613" s="21"/>
      <c r="Q613" s="21"/>
      <c r="R613" s="21"/>
      <c r="S613" s="21"/>
      <c r="T613" s="21"/>
      <c r="U613" s="21"/>
      <c r="V613" s="21"/>
      <c r="W613" s="21"/>
      <c r="X613" s="37"/>
      <c r="Y613" s="21"/>
      <c r="Z613" s="21"/>
    </row>
    <row r="614" spans="1:26" ht="15.75" customHeight="1">
      <c r="A614" s="21"/>
      <c r="B614" s="21"/>
      <c r="C614" s="21"/>
      <c r="D614" s="21"/>
      <c r="E614" s="37"/>
      <c r="F614" s="21"/>
      <c r="G614" s="21"/>
      <c r="H614" s="21"/>
      <c r="I614" s="21"/>
      <c r="J614" s="21"/>
      <c r="K614" s="21"/>
      <c r="L614" s="21"/>
      <c r="M614" s="21"/>
      <c r="N614" s="21"/>
      <c r="O614" s="21"/>
      <c r="P614" s="21"/>
      <c r="Q614" s="21"/>
      <c r="R614" s="21"/>
      <c r="S614" s="21"/>
      <c r="T614" s="21"/>
      <c r="U614" s="21"/>
      <c r="V614" s="21"/>
      <c r="W614" s="21"/>
      <c r="X614" s="37"/>
      <c r="Y614" s="21"/>
      <c r="Z614" s="21"/>
    </row>
    <row r="615" spans="1:26" ht="15.75" customHeight="1">
      <c r="A615" s="21"/>
      <c r="B615" s="21"/>
      <c r="C615" s="21"/>
      <c r="D615" s="21"/>
      <c r="E615" s="37"/>
      <c r="F615" s="21"/>
      <c r="G615" s="21"/>
      <c r="H615" s="21"/>
      <c r="I615" s="21"/>
      <c r="J615" s="21"/>
      <c r="K615" s="21"/>
      <c r="L615" s="21"/>
      <c r="M615" s="21"/>
      <c r="N615" s="21"/>
      <c r="O615" s="21"/>
      <c r="P615" s="21"/>
      <c r="Q615" s="21"/>
      <c r="R615" s="21"/>
      <c r="S615" s="21"/>
      <c r="T615" s="21"/>
      <c r="U615" s="21"/>
      <c r="V615" s="21"/>
      <c r="W615" s="21"/>
      <c r="X615" s="37"/>
      <c r="Y615" s="21"/>
      <c r="Z615" s="21"/>
    </row>
    <row r="616" spans="1:26" ht="15.75" customHeight="1">
      <c r="A616" s="21"/>
      <c r="B616" s="21"/>
      <c r="C616" s="21"/>
      <c r="D616" s="21"/>
      <c r="E616" s="37"/>
      <c r="F616" s="21"/>
      <c r="G616" s="21"/>
      <c r="H616" s="21"/>
      <c r="I616" s="21"/>
      <c r="J616" s="21"/>
      <c r="K616" s="21"/>
      <c r="L616" s="21"/>
      <c r="M616" s="21"/>
      <c r="N616" s="21"/>
      <c r="O616" s="21"/>
      <c r="P616" s="21"/>
      <c r="Q616" s="21"/>
      <c r="R616" s="21"/>
      <c r="S616" s="21"/>
      <c r="T616" s="21"/>
      <c r="U616" s="21"/>
      <c r="V616" s="21"/>
      <c r="W616" s="21"/>
      <c r="X616" s="37"/>
      <c r="Y616" s="21"/>
      <c r="Z616" s="21"/>
    </row>
    <row r="617" spans="1:26" ht="15.75" customHeight="1">
      <c r="A617" s="21"/>
      <c r="B617" s="21"/>
      <c r="C617" s="21"/>
      <c r="D617" s="21"/>
      <c r="E617" s="37"/>
      <c r="F617" s="21"/>
      <c r="G617" s="21"/>
      <c r="H617" s="21"/>
      <c r="I617" s="21"/>
      <c r="J617" s="21"/>
      <c r="K617" s="21"/>
      <c r="L617" s="21"/>
      <c r="M617" s="21"/>
      <c r="N617" s="21"/>
      <c r="O617" s="21"/>
      <c r="P617" s="21"/>
      <c r="Q617" s="21"/>
      <c r="R617" s="21"/>
      <c r="S617" s="21"/>
      <c r="T617" s="21"/>
      <c r="U617" s="21"/>
      <c r="V617" s="21"/>
      <c r="W617" s="21"/>
      <c r="X617" s="37"/>
      <c r="Y617" s="21"/>
      <c r="Z617" s="21"/>
    </row>
    <row r="618" spans="1:26" ht="15.75" customHeight="1">
      <c r="A618" s="21"/>
      <c r="B618" s="21"/>
      <c r="C618" s="21"/>
      <c r="D618" s="21"/>
      <c r="E618" s="37"/>
      <c r="F618" s="21"/>
      <c r="G618" s="21"/>
      <c r="H618" s="21"/>
      <c r="I618" s="21"/>
      <c r="J618" s="21"/>
      <c r="K618" s="21"/>
      <c r="L618" s="21"/>
      <c r="M618" s="21"/>
      <c r="N618" s="21"/>
      <c r="O618" s="21"/>
      <c r="P618" s="21"/>
      <c r="Q618" s="21"/>
      <c r="R618" s="21"/>
      <c r="S618" s="21"/>
      <c r="T618" s="21"/>
      <c r="U618" s="21"/>
      <c r="V618" s="21"/>
      <c r="W618" s="21"/>
      <c r="X618" s="37"/>
      <c r="Y618" s="21"/>
      <c r="Z618" s="21"/>
    </row>
    <row r="619" spans="1:26" ht="15.75" customHeight="1">
      <c r="A619" s="21"/>
      <c r="B619" s="21"/>
      <c r="C619" s="21"/>
      <c r="D619" s="21"/>
      <c r="E619" s="37"/>
      <c r="F619" s="21"/>
      <c r="G619" s="21"/>
      <c r="H619" s="21"/>
      <c r="I619" s="21"/>
      <c r="J619" s="21"/>
      <c r="K619" s="21"/>
      <c r="L619" s="21"/>
      <c r="M619" s="21"/>
      <c r="N619" s="21"/>
      <c r="O619" s="21"/>
      <c r="P619" s="21"/>
      <c r="Q619" s="21"/>
      <c r="R619" s="21"/>
      <c r="S619" s="21"/>
      <c r="T619" s="21"/>
      <c r="U619" s="21"/>
      <c r="V619" s="21"/>
      <c r="W619" s="21"/>
      <c r="X619" s="37"/>
      <c r="Y619" s="21"/>
      <c r="Z619" s="21"/>
    </row>
    <row r="620" spans="1:26" ht="15.75" customHeight="1">
      <c r="A620" s="21"/>
      <c r="B620" s="21"/>
      <c r="C620" s="21"/>
      <c r="D620" s="21"/>
      <c r="E620" s="37"/>
      <c r="F620" s="21"/>
      <c r="G620" s="21"/>
      <c r="H620" s="21"/>
      <c r="I620" s="21"/>
      <c r="J620" s="21"/>
      <c r="K620" s="21"/>
      <c r="L620" s="21"/>
      <c r="M620" s="21"/>
      <c r="N620" s="21"/>
      <c r="O620" s="21"/>
      <c r="P620" s="21"/>
      <c r="Q620" s="21"/>
      <c r="R620" s="21"/>
      <c r="S620" s="21"/>
      <c r="T620" s="21"/>
      <c r="U620" s="21"/>
      <c r="V620" s="21"/>
      <c r="W620" s="21"/>
      <c r="X620" s="37"/>
      <c r="Y620" s="21"/>
      <c r="Z620" s="21"/>
    </row>
    <row r="621" spans="1:26" ht="15.75" customHeight="1">
      <c r="A621" s="21"/>
      <c r="B621" s="21"/>
      <c r="C621" s="21"/>
      <c r="D621" s="21"/>
      <c r="E621" s="37"/>
      <c r="F621" s="21"/>
      <c r="G621" s="21"/>
      <c r="H621" s="21"/>
      <c r="I621" s="21"/>
      <c r="J621" s="21"/>
      <c r="K621" s="21"/>
      <c r="L621" s="21"/>
      <c r="M621" s="21"/>
      <c r="N621" s="21"/>
      <c r="O621" s="21"/>
      <c r="P621" s="21"/>
      <c r="Q621" s="21"/>
      <c r="R621" s="21"/>
      <c r="S621" s="21"/>
      <c r="T621" s="21"/>
      <c r="U621" s="21"/>
      <c r="V621" s="21"/>
      <c r="W621" s="21"/>
      <c r="X621" s="37"/>
      <c r="Y621" s="21"/>
      <c r="Z621" s="21"/>
    </row>
    <row r="622" spans="1:26" ht="15.75" customHeight="1">
      <c r="A622" s="21"/>
      <c r="B622" s="21"/>
      <c r="C622" s="21"/>
      <c r="D622" s="21"/>
      <c r="E622" s="37"/>
      <c r="F622" s="21"/>
      <c r="G622" s="21"/>
      <c r="H622" s="21"/>
      <c r="I622" s="21"/>
      <c r="J622" s="21"/>
      <c r="K622" s="21"/>
      <c r="L622" s="21"/>
      <c r="M622" s="21"/>
      <c r="N622" s="21"/>
      <c r="O622" s="21"/>
      <c r="P622" s="21"/>
      <c r="Q622" s="21"/>
      <c r="R622" s="21"/>
      <c r="S622" s="21"/>
      <c r="T622" s="21"/>
      <c r="U622" s="21"/>
      <c r="V622" s="21"/>
      <c r="W622" s="21"/>
      <c r="X622" s="37"/>
      <c r="Y622" s="21"/>
      <c r="Z622" s="21"/>
    </row>
    <row r="623" spans="1:26" ht="15.75" customHeight="1">
      <c r="A623" s="21"/>
      <c r="B623" s="21"/>
      <c r="C623" s="21"/>
      <c r="D623" s="21"/>
      <c r="E623" s="37"/>
      <c r="F623" s="21"/>
      <c r="G623" s="21"/>
      <c r="H623" s="21"/>
      <c r="I623" s="21"/>
      <c r="J623" s="21"/>
      <c r="K623" s="21"/>
      <c r="L623" s="21"/>
      <c r="M623" s="21"/>
      <c r="N623" s="21"/>
      <c r="O623" s="21"/>
      <c r="P623" s="21"/>
      <c r="Q623" s="21"/>
      <c r="R623" s="21"/>
      <c r="S623" s="21"/>
      <c r="T623" s="21"/>
      <c r="U623" s="21"/>
      <c r="V623" s="21"/>
      <c r="W623" s="21"/>
      <c r="X623" s="37"/>
      <c r="Y623" s="21"/>
      <c r="Z623" s="21"/>
    </row>
    <row r="624" spans="1:26" ht="15.75" customHeight="1">
      <c r="A624" s="21"/>
      <c r="B624" s="21"/>
      <c r="C624" s="21"/>
      <c r="D624" s="21"/>
      <c r="E624" s="37"/>
      <c r="F624" s="21"/>
      <c r="G624" s="21"/>
      <c r="H624" s="21"/>
      <c r="I624" s="21"/>
      <c r="J624" s="21"/>
      <c r="K624" s="21"/>
      <c r="L624" s="21"/>
      <c r="M624" s="21"/>
      <c r="N624" s="21"/>
      <c r="O624" s="21"/>
      <c r="P624" s="21"/>
      <c r="Q624" s="21"/>
      <c r="R624" s="21"/>
      <c r="S624" s="21"/>
      <c r="T624" s="21"/>
      <c r="U624" s="21"/>
      <c r="V624" s="21"/>
      <c r="W624" s="21"/>
      <c r="X624" s="37"/>
      <c r="Y624" s="21"/>
      <c r="Z624" s="21"/>
    </row>
    <row r="625" spans="1:26" ht="15.75" customHeight="1">
      <c r="A625" s="21"/>
      <c r="B625" s="21"/>
      <c r="C625" s="21"/>
      <c r="D625" s="21"/>
      <c r="E625" s="37"/>
      <c r="F625" s="21"/>
      <c r="G625" s="21"/>
      <c r="H625" s="21"/>
      <c r="I625" s="21"/>
      <c r="J625" s="21"/>
      <c r="K625" s="21"/>
      <c r="L625" s="21"/>
      <c r="M625" s="21"/>
      <c r="N625" s="21"/>
      <c r="O625" s="21"/>
      <c r="P625" s="21"/>
      <c r="Q625" s="21"/>
      <c r="R625" s="21"/>
      <c r="S625" s="21"/>
      <c r="T625" s="21"/>
      <c r="U625" s="21"/>
      <c r="V625" s="21"/>
      <c r="W625" s="21"/>
      <c r="X625" s="37"/>
      <c r="Y625" s="21"/>
      <c r="Z625" s="21"/>
    </row>
    <row r="626" spans="1:26" ht="15.75" customHeight="1">
      <c r="A626" s="21"/>
      <c r="B626" s="21"/>
      <c r="C626" s="21"/>
      <c r="D626" s="21"/>
      <c r="E626" s="37"/>
      <c r="F626" s="21"/>
      <c r="G626" s="21"/>
      <c r="H626" s="21"/>
      <c r="I626" s="21"/>
      <c r="J626" s="21"/>
      <c r="K626" s="21"/>
      <c r="L626" s="21"/>
      <c r="M626" s="21"/>
      <c r="N626" s="21"/>
      <c r="O626" s="21"/>
      <c r="P626" s="21"/>
      <c r="Q626" s="21"/>
      <c r="R626" s="21"/>
      <c r="S626" s="21"/>
      <c r="T626" s="21"/>
      <c r="U626" s="21"/>
      <c r="V626" s="21"/>
      <c r="W626" s="21"/>
      <c r="X626" s="37"/>
      <c r="Y626" s="21"/>
      <c r="Z626" s="21"/>
    </row>
    <row r="627" spans="1:26" ht="15.75" customHeight="1">
      <c r="A627" s="21"/>
      <c r="B627" s="21"/>
      <c r="C627" s="21"/>
      <c r="D627" s="21"/>
      <c r="E627" s="37"/>
      <c r="F627" s="21"/>
      <c r="G627" s="21"/>
      <c r="H627" s="21"/>
      <c r="I627" s="21"/>
      <c r="J627" s="21"/>
      <c r="K627" s="21"/>
      <c r="L627" s="21"/>
      <c r="M627" s="21"/>
      <c r="N627" s="21"/>
      <c r="O627" s="21"/>
      <c r="P627" s="21"/>
      <c r="Q627" s="21"/>
      <c r="R627" s="21"/>
      <c r="S627" s="21"/>
      <c r="T627" s="21"/>
      <c r="U627" s="21"/>
      <c r="V627" s="21"/>
      <c r="W627" s="21"/>
      <c r="X627" s="37"/>
      <c r="Y627" s="21"/>
      <c r="Z627" s="21"/>
    </row>
    <row r="628" spans="1:26" ht="15.75" customHeight="1">
      <c r="A628" s="21"/>
      <c r="B628" s="21"/>
      <c r="C628" s="21"/>
      <c r="D628" s="21"/>
      <c r="E628" s="37"/>
      <c r="F628" s="21"/>
      <c r="G628" s="21"/>
      <c r="H628" s="21"/>
      <c r="I628" s="21"/>
      <c r="J628" s="21"/>
      <c r="K628" s="21"/>
      <c r="L628" s="21"/>
      <c r="M628" s="21"/>
      <c r="N628" s="21"/>
      <c r="O628" s="21"/>
      <c r="P628" s="21"/>
      <c r="Q628" s="21"/>
      <c r="R628" s="21"/>
      <c r="S628" s="21"/>
      <c r="T628" s="21"/>
      <c r="U628" s="21"/>
      <c r="V628" s="21"/>
      <c r="W628" s="21"/>
      <c r="X628" s="37"/>
      <c r="Y628" s="21"/>
      <c r="Z628" s="21"/>
    </row>
    <row r="629" spans="1:26" ht="15.75" customHeight="1">
      <c r="A629" s="21"/>
      <c r="B629" s="21"/>
      <c r="C629" s="21"/>
      <c r="D629" s="21"/>
      <c r="E629" s="37"/>
      <c r="F629" s="21"/>
      <c r="G629" s="21"/>
      <c r="H629" s="21"/>
      <c r="I629" s="21"/>
      <c r="J629" s="21"/>
      <c r="K629" s="21"/>
      <c r="L629" s="21"/>
      <c r="M629" s="21"/>
      <c r="N629" s="21"/>
      <c r="O629" s="21"/>
      <c r="P629" s="21"/>
      <c r="Q629" s="21"/>
      <c r="R629" s="21"/>
      <c r="S629" s="21"/>
      <c r="T629" s="21"/>
      <c r="U629" s="21"/>
      <c r="V629" s="21"/>
      <c r="W629" s="21"/>
      <c r="X629" s="37"/>
      <c r="Y629" s="21"/>
      <c r="Z629" s="21"/>
    </row>
    <row r="630" spans="1:26" ht="15.75" customHeight="1">
      <c r="A630" s="21"/>
      <c r="B630" s="21"/>
      <c r="C630" s="21"/>
      <c r="D630" s="21"/>
      <c r="E630" s="37"/>
      <c r="F630" s="21"/>
      <c r="G630" s="21"/>
      <c r="H630" s="21"/>
      <c r="I630" s="21"/>
      <c r="J630" s="21"/>
      <c r="K630" s="21"/>
      <c r="L630" s="21"/>
      <c r="M630" s="21"/>
      <c r="N630" s="21"/>
      <c r="O630" s="21"/>
      <c r="P630" s="21"/>
      <c r="Q630" s="21"/>
      <c r="R630" s="21"/>
      <c r="S630" s="21"/>
      <c r="T630" s="21"/>
      <c r="U630" s="21"/>
      <c r="V630" s="21"/>
      <c r="W630" s="21"/>
      <c r="X630" s="37"/>
      <c r="Y630" s="21"/>
      <c r="Z630" s="21"/>
    </row>
    <row r="631" spans="1:26" ht="15.75" customHeight="1">
      <c r="A631" s="21"/>
      <c r="B631" s="21"/>
      <c r="C631" s="21"/>
      <c r="D631" s="21"/>
      <c r="E631" s="37"/>
      <c r="F631" s="21"/>
      <c r="G631" s="21"/>
      <c r="H631" s="21"/>
      <c r="I631" s="21"/>
      <c r="J631" s="21"/>
      <c r="K631" s="21"/>
      <c r="L631" s="21"/>
      <c r="M631" s="21"/>
      <c r="N631" s="21"/>
      <c r="O631" s="21"/>
      <c r="P631" s="21"/>
      <c r="Q631" s="21"/>
      <c r="R631" s="21"/>
      <c r="S631" s="21"/>
      <c r="T631" s="21"/>
      <c r="U631" s="21"/>
      <c r="V631" s="21"/>
      <c r="W631" s="21"/>
      <c r="X631" s="37"/>
      <c r="Y631" s="21"/>
      <c r="Z631" s="21"/>
    </row>
    <row r="632" spans="1:26" ht="15.75" customHeight="1">
      <c r="A632" s="21"/>
      <c r="B632" s="21"/>
      <c r="C632" s="21"/>
      <c r="D632" s="21"/>
      <c r="E632" s="37"/>
      <c r="F632" s="21"/>
      <c r="G632" s="21"/>
      <c r="H632" s="21"/>
      <c r="I632" s="21"/>
      <c r="J632" s="21"/>
      <c r="K632" s="21"/>
      <c r="L632" s="21"/>
      <c r="M632" s="21"/>
      <c r="N632" s="21"/>
      <c r="O632" s="21"/>
      <c r="P632" s="21"/>
      <c r="Q632" s="21"/>
      <c r="R632" s="21"/>
      <c r="S632" s="21"/>
      <c r="T632" s="21"/>
      <c r="U632" s="21"/>
      <c r="V632" s="21"/>
      <c r="W632" s="21"/>
      <c r="X632" s="37"/>
      <c r="Y632" s="21"/>
      <c r="Z632" s="21"/>
    </row>
    <row r="633" spans="1:26" ht="15.75" customHeight="1">
      <c r="A633" s="21"/>
      <c r="B633" s="21"/>
      <c r="C633" s="21"/>
      <c r="D633" s="21"/>
      <c r="E633" s="37"/>
      <c r="F633" s="21"/>
      <c r="G633" s="21"/>
      <c r="H633" s="21"/>
      <c r="I633" s="21"/>
      <c r="J633" s="21"/>
      <c r="K633" s="21"/>
      <c r="L633" s="21"/>
      <c r="M633" s="21"/>
      <c r="N633" s="21"/>
      <c r="O633" s="21"/>
      <c r="P633" s="21"/>
      <c r="Q633" s="21"/>
      <c r="R633" s="21"/>
      <c r="S633" s="21"/>
      <c r="T633" s="21"/>
      <c r="U633" s="21"/>
      <c r="V633" s="21"/>
      <c r="W633" s="21"/>
      <c r="X633" s="37"/>
      <c r="Y633" s="21"/>
      <c r="Z633" s="21"/>
    </row>
    <row r="634" spans="1:26" ht="15.75" customHeight="1">
      <c r="A634" s="21"/>
      <c r="B634" s="21"/>
      <c r="C634" s="21"/>
      <c r="D634" s="21"/>
      <c r="E634" s="37"/>
      <c r="F634" s="21"/>
      <c r="G634" s="21"/>
      <c r="H634" s="21"/>
      <c r="I634" s="21"/>
      <c r="J634" s="21"/>
      <c r="K634" s="21"/>
      <c r="L634" s="21"/>
      <c r="M634" s="21"/>
      <c r="N634" s="21"/>
      <c r="O634" s="21"/>
      <c r="P634" s="21"/>
      <c r="Q634" s="21"/>
      <c r="R634" s="21"/>
      <c r="S634" s="21"/>
      <c r="T634" s="21"/>
      <c r="U634" s="21"/>
      <c r="V634" s="21"/>
      <c r="W634" s="21"/>
      <c r="X634" s="37"/>
      <c r="Y634" s="21"/>
      <c r="Z634" s="21"/>
    </row>
    <row r="635" spans="1:26" ht="15.75" customHeight="1">
      <c r="A635" s="21"/>
      <c r="B635" s="21"/>
      <c r="C635" s="21"/>
      <c r="D635" s="21"/>
      <c r="E635" s="37"/>
      <c r="F635" s="21"/>
      <c r="G635" s="21"/>
      <c r="H635" s="21"/>
      <c r="I635" s="21"/>
      <c r="J635" s="21"/>
      <c r="K635" s="21"/>
      <c r="L635" s="21"/>
      <c r="M635" s="21"/>
      <c r="N635" s="21"/>
      <c r="O635" s="21"/>
      <c r="P635" s="21"/>
      <c r="Q635" s="21"/>
      <c r="R635" s="21"/>
      <c r="S635" s="21"/>
      <c r="T635" s="21"/>
      <c r="U635" s="21"/>
      <c r="V635" s="21"/>
      <c r="W635" s="21"/>
      <c r="X635" s="37"/>
      <c r="Y635" s="21"/>
      <c r="Z635" s="21"/>
    </row>
    <row r="636" spans="1:26" ht="15.75" customHeight="1">
      <c r="A636" s="21"/>
      <c r="B636" s="21"/>
      <c r="C636" s="21"/>
      <c r="D636" s="21"/>
      <c r="E636" s="37"/>
      <c r="F636" s="21"/>
      <c r="G636" s="21"/>
      <c r="H636" s="21"/>
      <c r="I636" s="21"/>
      <c r="J636" s="21"/>
      <c r="K636" s="21"/>
      <c r="L636" s="21"/>
      <c r="M636" s="21"/>
      <c r="N636" s="21"/>
      <c r="O636" s="21"/>
      <c r="P636" s="21"/>
      <c r="Q636" s="21"/>
      <c r="R636" s="21"/>
      <c r="S636" s="21"/>
      <c r="T636" s="21"/>
      <c r="U636" s="21"/>
      <c r="V636" s="21"/>
      <c r="W636" s="21"/>
      <c r="X636" s="37"/>
      <c r="Y636" s="21"/>
      <c r="Z636" s="21"/>
    </row>
    <row r="637" spans="1:26" ht="15.75" customHeight="1">
      <c r="A637" s="21"/>
      <c r="B637" s="21"/>
      <c r="C637" s="21"/>
      <c r="D637" s="21"/>
      <c r="E637" s="37"/>
      <c r="F637" s="21"/>
      <c r="G637" s="21"/>
      <c r="H637" s="21"/>
      <c r="I637" s="21"/>
      <c r="J637" s="21"/>
      <c r="K637" s="21"/>
      <c r="L637" s="21"/>
      <c r="M637" s="21"/>
      <c r="N637" s="21"/>
      <c r="O637" s="21"/>
      <c r="P637" s="21"/>
      <c r="Q637" s="21"/>
      <c r="R637" s="21"/>
      <c r="S637" s="21"/>
      <c r="T637" s="21"/>
      <c r="U637" s="21"/>
      <c r="V637" s="21"/>
      <c r="W637" s="21"/>
      <c r="X637" s="37"/>
      <c r="Y637" s="21"/>
      <c r="Z637" s="21"/>
    </row>
    <row r="638" spans="1:26" ht="15.75" customHeight="1">
      <c r="A638" s="21"/>
      <c r="B638" s="21"/>
      <c r="C638" s="21"/>
      <c r="D638" s="21"/>
      <c r="E638" s="37"/>
      <c r="F638" s="21"/>
      <c r="G638" s="21"/>
      <c r="H638" s="21"/>
      <c r="I638" s="21"/>
      <c r="J638" s="21"/>
      <c r="K638" s="21"/>
      <c r="L638" s="21"/>
      <c r="M638" s="21"/>
      <c r="N638" s="21"/>
      <c r="O638" s="21"/>
      <c r="P638" s="21"/>
      <c r="Q638" s="21"/>
      <c r="R638" s="21"/>
      <c r="S638" s="21"/>
      <c r="T638" s="21"/>
      <c r="U638" s="21"/>
      <c r="V638" s="21"/>
      <c r="W638" s="21"/>
      <c r="X638" s="37"/>
      <c r="Y638" s="21"/>
      <c r="Z638" s="21"/>
    </row>
    <row r="639" spans="1:26" ht="15.75" customHeight="1">
      <c r="A639" s="21"/>
      <c r="B639" s="21"/>
      <c r="C639" s="21"/>
      <c r="D639" s="21"/>
      <c r="E639" s="37"/>
      <c r="F639" s="21"/>
      <c r="G639" s="21"/>
      <c r="H639" s="21"/>
      <c r="I639" s="21"/>
      <c r="J639" s="21"/>
      <c r="K639" s="21"/>
      <c r="L639" s="21"/>
      <c r="M639" s="21"/>
      <c r="N639" s="21"/>
      <c r="O639" s="21"/>
      <c r="P639" s="21"/>
      <c r="Q639" s="21"/>
      <c r="R639" s="21"/>
      <c r="S639" s="21"/>
      <c r="T639" s="21"/>
      <c r="U639" s="21"/>
      <c r="V639" s="21"/>
      <c r="W639" s="21"/>
      <c r="X639" s="37"/>
      <c r="Y639" s="21"/>
      <c r="Z639" s="21"/>
    </row>
    <row r="640" spans="1:26" ht="15.75" customHeight="1">
      <c r="A640" s="21"/>
      <c r="B640" s="21"/>
      <c r="C640" s="21"/>
      <c r="D640" s="21"/>
      <c r="E640" s="37"/>
      <c r="F640" s="21"/>
      <c r="G640" s="21"/>
      <c r="H640" s="21"/>
      <c r="I640" s="21"/>
      <c r="J640" s="21"/>
      <c r="K640" s="21"/>
      <c r="L640" s="21"/>
      <c r="M640" s="21"/>
      <c r="N640" s="21"/>
      <c r="O640" s="21"/>
      <c r="P640" s="21"/>
      <c r="Q640" s="21"/>
      <c r="R640" s="21"/>
      <c r="S640" s="21"/>
      <c r="T640" s="21"/>
      <c r="U640" s="21"/>
      <c r="V640" s="21"/>
      <c r="W640" s="21"/>
      <c r="X640" s="37"/>
      <c r="Y640" s="21"/>
      <c r="Z640" s="21"/>
    </row>
    <row r="641" spans="1:26" ht="15.75" customHeight="1">
      <c r="A641" s="21"/>
      <c r="B641" s="21"/>
      <c r="C641" s="21"/>
      <c r="D641" s="21"/>
      <c r="E641" s="37"/>
      <c r="F641" s="21"/>
      <c r="G641" s="21"/>
      <c r="H641" s="21"/>
      <c r="I641" s="21"/>
      <c r="J641" s="21"/>
      <c r="K641" s="21"/>
      <c r="L641" s="21"/>
      <c r="M641" s="21"/>
      <c r="N641" s="21"/>
      <c r="O641" s="21"/>
      <c r="P641" s="21"/>
      <c r="Q641" s="21"/>
      <c r="R641" s="21"/>
      <c r="S641" s="21"/>
      <c r="T641" s="21"/>
      <c r="U641" s="21"/>
      <c r="V641" s="21"/>
      <c r="W641" s="21"/>
      <c r="X641" s="37"/>
      <c r="Y641" s="21"/>
      <c r="Z641" s="21"/>
    </row>
    <row r="642" spans="1:26" ht="15.75" customHeight="1">
      <c r="A642" s="21"/>
      <c r="B642" s="21"/>
      <c r="C642" s="21"/>
      <c r="D642" s="21"/>
      <c r="E642" s="37"/>
      <c r="F642" s="21"/>
      <c r="G642" s="21"/>
      <c r="H642" s="21"/>
      <c r="I642" s="21"/>
      <c r="J642" s="21"/>
      <c r="K642" s="21"/>
      <c r="L642" s="21"/>
      <c r="M642" s="21"/>
      <c r="N642" s="21"/>
      <c r="O642" s="21"/>
      <c r="P642" s="21"/>
      <c r="Q642" s="21"/>
      <c r="R642" s="21"/>
      <c r="S642" s="21"/>
      <c r="T642" s="21"/>
      <c r="U642" s="21"/>
      <c r="V642" s="21"/>
      <c r="W642" s="21"/>
      <c r="X642" s="37"/>
      <c r="Y642" s="21"/>
      <c r="Z642" s="21"/>
    </row>
    <row r="643" spans="1:26" ht="15.75" customHeight="1">
      <c r="A643" s="21"/>
      <c r="B643" s="21"/>
      <c r="C643" s="21"/>
      <c r="D643" s="21"/>
      <c r="E643" s="37"/>
      <c r="F643" s="21"/>
      <c r="G643" s="21"/>
      <c r="H643" s="21"/>
      <c r="I643" s="21"/>
      <c r="J643" s="21"/>
      <c r="K643" s="21"/>
      <c r="L643" s="21"/>
      <c r="M643" s="21"/>
      <c r="N643" s="21"/>
      <c r="O643" s="21"/>
      <c r="P643" s="21"/>
      <c r="Q643" s="21"/>
      <c r="R643" s="21"/>
      <c r="S643" s="21"/>
      <c r="T643" s="21"/>
      <c r="U643" s="21"/>
      <c r="V643" s="21"/>
      <c r="W643" s="21"/>
      <c r="X643" s="37"/>
      <c r="Y643" s="21"/>
      <c r="Z643" s="21"/>
    </row>
    <row r="644" spans="1:26" ht="15.75" customHeight="1">
      <c r="A644" s="21"/>
      <c r="B644" s="21"/>
      <c r="C644" s="21"/>
      <c r="D644" s="21"/>
      <c r="E644" s="37"/>
      <c r="F644" s="21"/>
      <c r="G644" s="21"/>
      <c r="H644" s="21"/>
      <c r="I644" s="21"/>
      <c r="J644" s="21"/>
      <c r="K644" s="21"/>
      <c r="L644" s="21"/>
      <c r="M644" s="21"/>
      <c r="N644" s="21"/>
      <c r="O644" s="21"/>
      <c r="P644" s="21"/>
      <c r="Q644" s="21"/>
      <c r="R644" s="21"/>
      <c r="S644" s="21"/>
      <c r="T644" s="21"/>
      <c r="U644" s="21"/>
      <c r="V644" s="21"/>
      <c r="W644" s="21"/>
      <c r="X644" s="37"/>
      <c r="Y644" s="21"/>
      <c r="Z644" s="21"/>
    </row>
    <row r="645" spans="1:26" ht="15.75" customHeight="1">
      <c r="A645" s="21"/>
      <c r="B645" s="21"/>
      <c r="C645" s="21"/>
      <c r="D645" s="21"/>
      <c r="E645" s="37"/>
      <c r="F645" s="21"/>
      <c r="G645" s="21"/>
      <c r="H645" s="21"/>
      <c r="I645" s="21"/>
      <c r="J645" s="21"/>
      <c r="K645" s="21"/>
      <c r="L645" s="21"/>
      <c r="M645" s="21"/>
      <c r="N645" s="21"/>
      <c r="O645" s="21"/>
      <c r="P645" s="21"/>
      <c r="Q645" s="21"/>
      <c r="R645" s="21"/>
      <c r="S645" s="21"/>
      <c r="T645" s="21"/>
      <c r="U645" s="21"/>
      <c r="V645" s="21"/>
      <c r="W645" s="21"/>
      <c r="X645" s="37"/>
      <c r="Y645" s="21"/>
      <c r="Z645" s="21"/>
    </row>
    <row r="646" spans="1:26" ht="15.75" customHeight="1">
      <c r="A646" s="21"/>
      <c r="B646" s="21"/>
      <c r="C646" s="21"/>
      <c r="D646" s="21"/>
      <c r="E646" s="37"/>
      <c r="F646" s="21"/>
      <c r="G646" s="21"/>
      <c r="H646" s="21"/>
      <c r="I646" s="21"/>
      <c r="J646" s="21"/>
      <c r="K646" s="21"/>
      <c r="L646" s="21"/>
      <c r="M646" s="21"/>
      <c r="N646" s="21"/>
      <c r="O646" s="21"/>
      <c r="P646" s="21"/>
      <c r="Q646" s="21"/>
      <c r="R646" s="21"/>
      <c r="S646" s="21"/>
      <c r="T646" s="21"/>
      <c r="U646" s="21"/>
      <c r="V646" s="21"/>
      <c r="W646" s="21"/>
      <c r="X646" s="37"/>
      <c r="Y646" s="21"/>
      <c r="Z646" s="21"/>
    </row>
    <row r="647" spans="1:26" ht="15.75" customHeight="1">
      <c r="A647" s="21"/>
      <c r="B647" s="21"/>
      <c r="C647" s="21"/>
      <c r="D647" s="21"/>
      <c r="E647" s="37"/>
      <c r="F647" s="21"/>
      <c r="G647" s="21"/>
      <c r="H647" s="21"/>
      <c r="I647" s="21"/>
      <c r="J647" s="21"/>
      <c r="K647" s="21"/>
      <c r="L647" s="21"/>
      <c r="M647" s="21"/>
      <c r="N647" s="21"/>
      <c r="O647" s="21"/>
      <c r="P647" s="21"/>
      <c r="Q647" s="21"/>
      <c r="R647" s="21"/>
      <c r="S647" s="21"/>
      <c r="T647" s="21"/>
      <c r="U647" s="21"/>
      <c r="V647" s="21"/>
      <c r="W647" s="21"/>
      <c r="X647" s="37"/>
      <c r="Y647" s="21"/>
      <c r="Z647" s="21"/>
    </row>
    <row r="648" spans="1:26" ht="15.75" customHeight="1">
      <c r="A648" s="21"/>
      <c r="B648" s="21"/>
      <c r="C648" s="21"/>
      <c r="D648" s="21"/>
      <c r="E648" s="37"/>
      <c r="F648" s="21"/>
      <c r="G648" s="21"/>
      <c r="H648" s="21"/>
      <c r="I648" s="21"/>
      <c r="J648" s="21"/>
      <c r="K648" s="21"/>
      <c r="L648" s="21"/>
      <c r="M648" s="21"/>
      <c r="N648" s="21"/>
      <c r="O648" s="21"/>
      <c r="P648" s="21"/>
      <c r="Q648" s="21"/>
      <c r="R648" s="21"/>
      <c r="S648" s="21"/>
      <c r="T648" s="21"/>
      <c r="U648" s="21"/>
      <c r="V648" s="21"/>
      <c r="W648" s="21"/>
      <c r="X648" s="37"/>
      <c r="Y648" s="21"/>
      <c r="Z648" s="21"/>
    </row>
    <row r="649" spans="1:26" ht="15.75" customHeight="1">
      <c r="A649" s="21"/>
      <c r="B649" s="21"/>
      <c r="C649" s="21"/>
      <c r="D649" s="21"/>
      <c r="E649" s="37"/>
      <c r="F649" s="21"/>
      <c r="G649" s="21"/>
      <c r="H649" s="21"/>
      <c r="I649" s="21"/>
      <c r="J649" s="21"/>
      <c r="K649" s="21"/>
      <c r="L649" s="21"/>
      <c r="M649" s="21"/>
      <c r="N649" s="21"/>
      <c r="O649" s="21"/>
      <c r="P649" s="21"/>
      <c r="Q649" s="21"/>
      <c r="R649" s="21"/>
      <c r="S649" s="21"/>
      <c r="T649" s="21"/>
      <c r="U649" s="21"/>
      <c r="V649" s="21"/>
      <c r="W649" s="21"/>
      <c r="X649" s="37"/>
      <c r="Y649" s="21"/>
      <c r="Z649" s="21"/>
    </row>
    <row r="650" spans="1:26" ht="15.75" customHeight="1">
      <c r="A650" s="21"/>
      <c r="B650" s="21"/>
      <c r="C650" s="21"/>
      <c r="D650" s="21"/>
      <c r="E650" s="37"/>
      <c r="F650" s="21"/>
      <c r="G650" s="21"/>
      <c r="H650" s="21"/>
      <c r="I650" s="21"/>
      <c r="J650" s="21"/>
      <c r="K650" s="21"/>
      <c r="L650" s="21"/>
      <c r="M650" s="21"/>
      <c r="N650" s="21"/>
      <c r="O650" s="21"/>
      <c r="P650" s="21"/>
      <c r="Q650" s="21"/>
      <c r="R650" s="21"/>
      <c r="S650" s="21"/>
      <c r="T650" s="21"/>
      <c r="U650" s="21"/>
      <c r="V650" s="21"/>
      <c r="W650" s="21"/>
      <c r="X650" s="37"/>
      <c r="Y650" s="21"/>
      <c r="Z650" s="21"/>
    </row>
    <row r="651" spans="1:26" ht="15.75" customHeight="1">
      <c r="A651" s="21"/>
      <c r="B651" s="21"/>
      <c r="C651" s="21"/>
      <c r="D651" s="21"/>
      <c r="E651" s="37"/>
      <c r="F651" s="21"/>
      <c r="G651" s="21"/>
      <c r="H651" s="21"/>
      <c r="I651" s="21"/>
      <c r="J651" s="21"/>
      <c r="K651" s="21"/>
      <c r="L651" s="21"/>
      <c r="M651" s="21"/>
      <c r="N651" s="21"/>
      <c r="O651" s="21"/>
      <c r="P651" s="21"/>
      <c r="Q651" s="21"/>
      <c r="R651" s="21"/>
      <c r="S651" s="21"/>
      <c r="T651" s="21"/>
      <c r="U651" s="21"/>
      <c r="V651" s="21"/>
      <c r="W651" s="21"/>
      <c r="X651" s="37"/>
      <c r="Y651" s="21"/>
      <c r="Z651" s="21"/>
    </row>
    <row r="652" spans="1:26" ht="15.75" customHeight="1">
      <c r="A652" s="21"/>
      <c r="B652" s="21"/>
      <c r="C652" s="21"/>
      <c r="D652" s="21"/>
      <c r="E652" s="37"/>
      <c r="F652" s="21"/>
      <c r="G652" s="21"/>
      <c r="H652" s="21"/>
      <c r="I652" s="21"/>
      <c r="J652" s="21"/>
      <c r="K652" s="21"/>
      <c r="L652" s="21"/>
      <c r="M652" s="21"/>
      <c r="N652" s="21"/>
      <c r="O652" s="21"/>
      <c r="P652" s="21"/>
      <c r="Q652" s="21"/>
      <c r="R652" s="21"/>
      <c r="S652" s="21"/>
      <c r="T652" s="21"/>
      <c r="U652" s="21"/>
      <c r="V652" s="21"/>
      <c r="W652" s="21"/>
      <c r="X652" s="37"/>
      <c r="Y652" s="21"/>
      <c r="Z652" s="21"/>
    </row>
    <row r="653" spans="1:26" ht="15.75" customHeight="1">
      <c r="A653" s="21"/>
      <c r="B653" s="21"/>
      <c r="C653" s="21"/>
      <c r="D653" s="21"/>
      <c r="E653" s="37"/>
      <c r="F653" s="21"/>
      <c r="G653" s="21"/>
      <c r="H653" s="21"/>
      <c r="I653" s="21"/>
      <c r="J653" s="21"/>
      <c r="K653" s="21"/>
      <c r="L653" s="21"/>
      <c r="M653" s="21"/>
      <c r="N653" s="21"/>
      <c r="O653" s="21"/>
      <c r="P653" s="21"/>
      <c r="Q653" s="21"/>
      <c r="R653" s="21"/>
      <c r="S653" s="21"/>
      <c r="T653" s="21"/>
      <c r="U653" s="21"/>
      <c r="V653" s="21"/>
      <c r="W653" s="21"/>
      <c r="X653" s="37"/>
      <c r="Y653" s="21"/>
      <c r="Z653" s="21"/>
    </row>
    <row r="654" spans="1:26" ht="15.75" customHeight="1">
      <c r="A654" s="21"/>
      <c r="B654" s="21"/>
      <c r="C654" s="21"/>
      <c r="D654" s="21"/>
      <c r="E654" s="37"/>
      <c r="F654" s="21"/>
      <c r="G654" s="21"/>
      <c r="H654" s="21"/>
      <c r="I654" s="21"/>
      <c r="J654" s="21"/>
      <c r="K654" s="21"/>
      <c r="L654" s="21"/>
      <c r="M654" s="21"/>
      <c r="N654" s="21"/>
      <c r="O654" s="21"/>
      <c r="P654" s="21"/>
      <c r="Q654" s="21"/>
      <c r="R654" s="21"/>
      <c r="S654" s="21"/>
      <c r="T654" s="21"/>
      <c r="U654" s="21"/>
      <c r="V654" s="21"/>
      <c r="W654" s="21"/>
      <c r="X654" s="37"/>
      <c r="Y654" s="21"/>
      <c r="Z654" s="21"/>
    </row>
    <row r="655" spans="1:26" ht="15.75" customHeight="1">
      <c r="A655" s="21"/>
      <c r="B655" s="21"/>
      <c r="C655" s="21"/>
      <c r="D655" s="21"/>
      <c r="E655" s="37"/>
      <c r="F655" s="21"/>
      <c r="G655" s="21"/>
      <c r="H655" s="21"/>
      <c r="I655" s="21"/>
      <c r="J655" s="21"/>
      <c r="K655" s="21"/>
      <c r="L655" s="21"/>
      <c r="M655" s="21"/>
      <c r="N655" s="21"/>
      <c r="O655" s="21"/>
      <c r="P655" s="21"/>
      <c r="Q655" s="21"/>
      <c r="R655" s="21"/>
      <c r="S655" s="21"/>
      <c r="T655" s="21"/>
      <c r="U655" s="21"/>
      <c r="V655" s="21"/>
      <c r="W655" s="21"/>
      <c r="X655" s="37"/>
      <c r="Y655" s="21"/>
      <c r="Z655" s="21"/>
    </row>
    <row r="656" spans="1:26" ht="15.75" customHeight="1">
      <c r="A656" s="21"/>
      <c r="B656" s="21"/>
      <c r="C656" s="21"/>
      <c r="D656" s="21"/>
      <c r="E656" s="37"/>
      <c r="F656" s="21"/>
      <c r="G656" s="21"/>
      <c r="H656" s="21"/>
      <c r="I656" s="21"/>
      <c r="J656" s="21"/>
      <c r="K656" s="21"/>
      <c r="L656" s="21"/>
      <c r="M656" s="21"/>
      <c r="N656" s="21"/>
      <c r="O656" s="21"/>
      <c r="P656" s="21"/>
      <c r="Q656" s="21"/>
      <c r="R656" s="21"/>
      <c r="S656" s="21"/>
      <c r="T656" s="21"/>
      <c r="U656" s="21"/>
      <c r="V656" s="21"/>
      <c r="W656" s="21"/>
      <c r="X656" s="37"/>
      <c r="Y656" s="21"/>
      <c r="Z656" s="21"/>
    </row>
    <row r="657" spans="1:26" ht="15.75" customHeight="1">
      <c r="A657" s="21"/>
      <c r="B657" s="21"/>
      <c r="C657" s="21"/>
      <c r="D657" s="21"/>
      <c r="E657" s="37"/>
      <c r="F657" s="21"/>
      <c r="G657" s="21"/>
      <c r="H657" s="21"/>
      <c r="I657" s="21"/>
      <c r="J657" s="21"/>
      <c r="K657" s="21"/>
      <c r="L657" s="21"/>
      <c r="M657" s="21"/>
      <c r="N657" s="21"/>
      <c r="O657" s="21"/>
      <c r="P657" s="21"/>
      <c r="Q657" s="21"/>
      <c r="R657" s="21"/>
      <c r="S657" s="21"/>
      <c r="T657" s="21"/>
      <c r="U657" s="21"/>
      <c r="V657" s="21"/>
      <c r="W657" s="21"/>
      <c r="X657" s="37"/>
      <c r="Y657" s="21"/>
      <c r="Z657" s="21"/>
    </row>
    <row r="658" spans="1:26" ht="15.75" customHeight="1">
      <c r="A658" s="21"/>
      <c r="B658" s="21"/>
      <c r="C658" s="21"/>
      <c r="D658" s="21"/>
      <c r="E658" s="37"/>
      <c r="F658" s="21"/>
      <c r="G658" s="21"/>
      <c r="H658" s="21"/>
      <c r="I658" s="21"/>
      <c r="J658" s="21"/>
      <c r="K658" s="21"/>
      <c r="L658" s="21"/>
      <c r="M658" s="21"/>
      <c r="N658" s="21"/>
      <c r="O658" s="21"/>
      <c r="P658" s="21"/>
      <c r="Q658" s="21"/>
      <c r="R658" s="21"/>
      <c r="S658" s="21"/>
      <c r="T658" s="21"/>
      <c r="U658" s="21"/>
      <c r="V658" s="21"/>
      <c r="W658" s="21"/>
      <c r="X658" s="37"/>
      <c r="Y658" s="21"/>
      <c r="Z658" s="21"/>
    </row>
    <row r="659" spans="1:26" ht="15.75" customHeight="1">
      <c r="A659" s="21"/>
      <c r="B659" s="21"/>
      <c r="C659" s="21"/>
      <c r="D659" s="21"/>
      <c r="E659" s="37"/>
      <c r="F659" s="21"/>
      <c r="G659" s="21"/>
      <c r="H659" s="21"/>
      <c r="I659" s="21"/>
      <c r="J659" s="21"/>
      <c r="K659" s="21"/>
      <c r="L659" s="21"/>
      <c r="M659" s="21"/>
      <c r="N659" s="21"/>
      <c r="O659" s="21"/>
      <c r="P659" s="21"/>
      <c r="Q659" s="21"/>
      <c r="R659" s="21"/>
      <c r="S659" s="21"/>
      <c r="T659" s="21"/>
      <c r="U659" s="21"/>
      <c r="V659" s="21"/>
      <c r="W659" s="21"/>
      <c r="X659" s="37"/>
      <c r="Y659" s="21"/>
      <c r="Z659" s="21"/>
    </row>
    <row r="660" spans="1:26" ht="15.75" customHeight="1">
      <c r="A660" s="21"/>
      <c r="B660" s="21"/>
      <c r="C660" s="21"/>
      <c r="D660" s="21"/>
      <c r="E660" s="37"/>
      <c r="F660" s="21"/>
      <c r="G660" s="21"/>
      <c r="H660" s="21"/>
      <c r="I660" s="21"/>
      <c r="J660" s="21"/>
      <c r="K660" s="21"/>
      <c r="L660" s="21"/>
      <c r="M660" s="21"/>
      <c r="N660" s="21"/>
      <c r="O660" s="21"/>
      <c r="P660" s="21"/>
      <c r="Q660" s="21"/>
      <c r="R660" s="21"/>
      <c r="S660" s="21"/>
      <c r="T660" s="21"/>
      <c r="U660" s="21"/>
      <c r="V660" s="21"/>
      <c r="W660" s="21"/>
      <c r="X660" s="37"/>
      <c r="Y660" s="21"/>
      <c r="Z660" s="21"/>
    </row>
    <row r="661" spans="1:26" ht="15.75" customHeight="1">
      <c r="A661" s="21"/>
      <c r="B661" s="21"/>
      <c r="C661" s="21"/>
      <c r="D661" s="21"/>
      <c r="E661" s="37"/>
      <c r="F661" s="21"/>
      <c r="G661" s="21"/>
      <c r="H661" s="21"/>
      <c r="I661" s="21"/>
      <c r="J661" s="21"/>
      <c r="K661" s="21"/>
      <c r="L661" s="21"/>
      <c r="M661" s="21"/>
      <c r="N661" s="21"/>
      <c r="O661" s="21"/>
      <c r="P661" s="21"/>
      <c r="Q661" s="21"/>
      <c r="R661" s="21"/>
      <c r="S661" s="21"/>
      <c r="T661" s="21"/>
      <c r="U661" s="21"/>
      <c r="V661" s="21"/>
      <c r="W661" s="21"/>
      <c r="X661" s="37"/>
      <c r="Y661" s="21"/>
      <c r="Z661" s="21"/>
    </row>
    <row r="662" spans="1:26" ht="15.75" customHeight="1">
      <c r="A662" s="21"/>
      <c r="B662" s="21"/>
      <c r="C662" s="21"/>
      <c r="D662" s="21"/>
      <c r="E662" s="37"/>
      <c r="F662" s="21"/>
      <c r="G662" s="21"/>
      <c r="H662" s="21"/>
      <c r="I662" s="21"/>
      <c r="J662" s="21"/>
      <c r="K662" s="21"/>
      <c r="L662" s="21"/>
      <c r="M662" s="21"/>
      <c r="N662" s="21"/>
      <c r="O662" s="21"/>
      <c r="P662" s="21"/>
      <c r="Q662" s="21"/>
      <c r="R662" s="21"/>
      <c r="S662" s="21"/>
      <c r="T662" s="21"/>
      <c r="U662" s="21"/>
      <c r="V662" s="21"/>
      <c r="W662" s="21"/>
      <c r="X662" s="37"/>
      <c r="Y662" s="21"/>
      <c r="Z662" s="21"/>
    </row>
    <row r="663" spans="1:26" ht="15.75" customHeight="1">
      <c r="A663" s="21"/>
      <c r="B663" s="21"/>
      <c r="C663" s="21"/>
      <c r="D663" s="21"/>
      <c r="E663" s="37"/>
      <c r="F663" s="21"/>
      <c r="G663" s="21"/>
      <c r="H663" s="21"/>
      <c r="I663" s="21"/>
      <c r="J663" s="21"/>
      <c r="K663" s="21"/>
      <c r="L663" s="21"/>
      <c r="M663" s="21"/>
      <c r="N663" s="21"/>
      <c r="O663" s="21"/>
      <c r="P663" s="21"/>
      <c r="Q663" s="21"/>
      <c r="R663" s="21"/>
      <c r="S663" s="21"/>
      <c r="T663" s="21"/>
      <c r="U663" s="21"/>
      <c r="V663" s="21"/>
      <c r="W663" s="21"/>
      <c r="X663" s="37"/>
      <c r="Y663" s="21"/>
      <c r="Z663" s="21"/>
    </row>
    <row r="664" spans="1:26" ht="15.75" customHeight="1">
      <c r="A664" s="21"/>
      <c r="B664" s="21"/>
      <c r="C664" s="21"/>
      <c r="D664" s="21"/>
      <c r="E664" s="37"/>
      <c r="F664" s="21"/>
      <c r="G664" s="21"/>
      <c r="H664" s="21"/>
      <c r="I664" s="21"/>
      <c r="J664" s="21"/>
      <c r="K664" s="21"/>
      <c r="L664" s="21"/>
      <c r="M664" s="21"/>
      <c r="N664" s="21"/>
      <c r="O664" s="21"/>
      <c r="P664" s="21"/>
      <c r="Q664" s="21"/>
      <c r="R664" s="21"/>
      <c r="S664" s="21"/>
      <c r="T664" s="21"/>
      <c r="U664" s="21"/>
      <c r="V664" s="21"/>
      <c r="W664" s="21"/>
      <c r="X664" s="37"/>
      <c r="Y664" s="21"/>
      <c r="Z664" s="21"/>
    </row>
    <row r="665" spans="1:26" ht="15.75" customHeight="1">
      <c r="A665" s="21"/>
      <c r="B665" s="21"/>
      <c r="C665" s="21"/>
      <c r="D665" s="21"/>
      <c r="E665" s="37"/>
      <c r="F665" s="21"/>
      <c r="G665" s="21"/>
      <c r="H665" s="21"/>
      <c r="I665" s="21"/>
      <c r="J665" s="21"/>
      <c r="K665" s="21"/>
      <c r="L665" s="21"/>
      <c r="M665" s="21"/>
      <c r="N665" s="21"/>
      <c r="O665" s="21"/>
      <c r="P665" s="21"/>
      <c r="Q665" s="21"/>
      <c r="R665" s="21"/>
      <c r="S665" s="21"/>
      <c r="T665" s="21"/>
      <c r="U665" s="21"/>
      <c r="V665" s="21"/>
      <c r="W665" s="21"/>
      <c r="X665" s="37"/>
      <c r="Y665" s="21"/>
      <c r="Z665" s="21"/>
    </row>
    <row r="666" spans="1:26" ht="15.75" customHeight="1">
      <c r="A666" s="21"/>
      <c r="B666" s="21"/>
      <c r="C666" s="21"/>
      <c r="D666" s="21"/>
      <c r="E666" s="37"/>
      <c r="F666" s="21"/>
      <c r="G666" s="21"/>
      <c r="H666" s="21"/>
      <c r="I666" s="21"/>
      <c r="J666" s="21"/>
      <c r="K666" s="21"/>
      <c r="L666" s="21"/>
      <c r="M666" s="21"/>
      <c r="N666" s="21"/>
      <c r="O666" s="21"/>
      <c r="P666" s="21"/>
      <c r="Q666" s="21"/>
      <c r="R666" s="21"/>
      <c r="S666" s="21"/>
      <c r="T666" s="21"/>
      <c r="U666" s="21"/>
      <c r="V666" s="21"/>
      <c r="W666" s="21"/>
      <c r="X666" s="37"/>
      <c r="Y666" s="21"/>
      <c r="Z666" s="21"/>
    </row>
    <row r="667" spans="1:26" ht="15.75" customHeight="1">
      <c r="A667" s="21"/>
      <c r="B667" s="21"/>
      <c r="C667" s="21"/>
      <c r="D667" s="21"/>
      <c r="E667" s="37"/>
      <c r="F667" s="21"/>
      <c r="G667" s="21"/>
      <c r="H667" s="21"/>
      <c r="I667" s="21"/>
      <c r="J667" s="21"/>
      <c r="K667" s="21"/>
      <c r="L667" s="21"/>
      <c r="M667" s="21"/>
      <c r="N667" s="21"/>
      <c r="O667" s="21"/>
      <c r="P667" s="21"/>
      <c r="Q667" s="21"/>
      <c r="R667" s="21"/>
      <c r="S667" s="21"/>
      <c r="T667" s="21"/>
      <c r="U667" s="21"/>
      <c r="V667" s="21"/>
      <c r="W667" s="21"/>
      <c r="X667" s="37"/>
      <c r="Y667" s="21"/>
      <c r="Z667" s="21"/>
    </row>
    <row r="668" spans="1:26" ht="15.75" customHeight="1">
      <c r="A668" s="21"/>
      <c r="B668" s="21"/>
      <c r="C668" s="21"/>
      <c r="D668" s="21"/>
      <c r="E668" s="37"/>
      <c r="F668" s="21"/>
      <c r="G668" s="21"/>
      <c r="H668" s="21"/>
      <c r="I668" s="21"/>
      <c r="J668" s="21"/>
      <c r="K668" s="21"/>
      <c r="L668" s="21"/>
      <c r="M668" s="21"/>
      <c r="N668" s="21"/>
      <c r="O668" s="21"/>
      <c r="P668" s="21"/>
      <c r="Q668" s="21"/>
      <c r="R668" s="21"/>
      <c r="S668" s="21"/>
      <c r="T668" s="21"/>
      <c r="U668" s="21"/>
      <c r="V668" s="21"/>
      <c r="W668" s="21"/>
      <c r="X668" s="37"/>
      <c r="Y668" s="21"/>
      <c r="Z668" s="21"/>
    </row>
    <row r="669" spans="1:26" ht="15.75" customHeight="1">
      <c r="A669" s="21"/>
      <c r="B669" s="21"/>
      <c r="C669" s="21"/>
      <c r="D669" s="21"/>
      <c r="E669" s="37"/>
      <c r="F669" s="21"/>
      <c r="G669" s="21"/>
      <c r="H669" s="21"/>
      <c r="I669" s="21"/>
      <c r="J669" s="21"/>
      <c r="K669" s="21"/>
      <c r="L669" s="21"/>
      <c r="M669" s="21"/>
      <c r="N669" s="21"/>
      <c r="O669" s="21"/>
      <c r="P669" s="21"/>
      <c r="Q669" s="21"/>
      <c r="R669" s="21"/>
      <c r="S669" s="21"/>
      <c r="T669" s="21"/>
      <c r="U669" s="21"/>
      <c r="V669" s="21"/>
      <c r="W669" s="21"/>
      <c r="X669" s="37"/>
      <c r="Y669" s="21"/>
      <c r="Z669" s="21"/>
    </row>
    <row r="670" spans="1:26" ht="15.75" customHeight="1">
      <c r="A670" s="21"/>
      <c r="B670" s="21"/>
      <c r="C670" s="21"/>
      <c r="D670" s="21"/>
      <c r="E670" s="37"/>
      <c r="F670" s="21"/>
      <c r="G670" s="21"/>
      <c r="H670" s="21"/>
      <c r="I670" s="21"/>
      <c r="J670" s="21"/>
      <c r="K670" s="21"/>
      <c r="L670" s="21"/>
      <c r="M670" s="21"/>
      <c r="N670" s="21"/>
      <c r="O670" s="21"/>
      <c r="P670" s="21"/>
      <c r="Q670" s="21"/>
      <c r="R670" s="21"/>
      <c r="S670" s="21"/>
      <c r="T670" s="21"/>
      <c r="U670" s="21"/>
      <c r="V670" s="21"/>
      <c r="W670" s="21"/>
      <c r="X670" s="37"/>
      <c r="Y670" s="21"/>
      <c r="Z670" s="21"/>
    </row>
    <row r="671" spans="1:26" ht="15.75" customHeight="1">
      <c r="A671" s="21"/>
      <c r="B671" s="21"/>
      <c r="C671" s="21"/>
      <c r="D671" s="21"/>
      <c r="E671" s="37"/>
      <c r="F671" s="21"/>
      <c r="G671" s="21"/>
      <c r="H671" s="21"/>
      <c r="I671" s="21"/>
      <c r="J671" s="21"/>
      <c r="K671" s="21"/>
      <c r="L671" s="21"/>
      <c r="M671" s="21"/>
      <c r="N671" s="21"/>
      <c r="O671" s="21"/>
      <c r="P671" s="21"/>
      <c r="Q671" s="21"/>
      <c r="R671" s="21"/>
      <c r="S671" s="21"/>
      <c r="T671" s="21"/>
      <c r="U671" s="21"/>
      <c r="V671" s="21"/>
      <c r="W671" s="21"/>
      <c r="X671" s="37"/>
      <c r="Y671" s="21"/>
      <c r="Z671" s="21"/>
    </row>
    <row r="672" spans="1:26" ht="15.75" customHeight="1">
      <c r="A672" s="21"/>
      <c r="B672" s="21"/>
      <c r="C672" s="21"/>
      <c r="D672" s="21"/>
      <c r="E672" s="37"/>
      <c r="F672" s="21"/>
      <c r="G672" s="21"/>
      <c r="H672" s="21"/>
      <c r="I672" s="21"/>
      <c r="J672" s="21"/>
      <c r="K672" s="21"/>
      <c r="L672" s="21"/>
      <c r="M672" s="21"/>
      <c r="N672" s="21"/>
      <c r="O672" s="21"/>
      <c r="P672" s="21"/>
      <c r="Q672" s="21"/>
      <c r="R672" s="21"/>
      <c r="S672" s="21"/>
      <c r="T672" s="21"/>
      <c r="U672" s="21"/>
      <c r="V672" s="21"/>
      <c r="W672" s="21"/>
      <c r="X672" s="37"/>
      <c r="Y672" s="21"/>
      <c r="Z672" s="21"/>
    </row>
    <row r="673" spans="1:26" ht="15.75" customHeight="1">
      <c r="A673" s="21"/>
      <c r="B673" s="21"/>
      <c r="C673" s="21"/>
      <c r="D673" s="21"/>
      <c r="E673" s="37"/>
      <c r="F673" s="21"/>
      <c r="G673" s="21"/>
      <c r="H673" s="21"/>
      <c r="I673" s="21"/>
      <c r="J673" s="21"/>
      <c r="K673" s="21"/>
      <c r="L673" s="21"/>
      <c r="M673" s="21"/>
      <c r="N673" s="21"/>
      <c r="O673" s="21"/>
      <c r="P673" s="21"/>
      <c r="Q673" s="21"/>
      <c r="R673" s="21"/>
      <c r="S673" s="21"/>
      <c r="T673" s="21"/>
      <c r="U673" s="21"/>
      <c r="V673" s="21"/>
      <c r="W673" s="21"/>
      <c r="X673" s="37"/>
      <c r="Y673" s="21"/>
      <c r="Z673" s="21"/>
    </row>
    <row r="674" spans="1:26" ht="15.75" customHeight="1">
      <c r="A674" s="21"/>
      <c r="B674" s="21"/>
      <c r="C674" s="21"/>
      <c r="D674" s="21"/>
      <c r="E674" s="37"/>
      <c r="F674" s="21"/>
      <c r="G674" s="21"/>
      <c r="H674" s="21"/>
      <c r="I674" s="21"/>
      <c r="J674" s="21"/>
      <c r="K674" s="21"/>
      <c r="L674" s="21"/>
      <c r="M674" s="21"/>
      <c r="N674" s="21"/>
      <c r="O674" s="21"/>
      <c r="P674" s="21"/>
      <c r="Q674" s="21"/>
      <c r="R674" s="21"/>
      <c r="S674" s="21"/>
      <c r="T674" s="21"/>
      <c r="U674" s="21"/>
      <c r="V674" s="21"/>
      <c r="W674" s="21"/>
      <c r="X674" s="37"/>
      <c r="Y674" s="21"/>
      <c r="Z674" s="21"/>
    </row>
    <row r="675" spans="1:26" ht="15.75" customHeight="1">
      <c r="A675" s="21"/>
      <c r="B675" s="21"/>
      <c r="C675" s="21"/>
      <c r="D675" s="21"/>
      <c r="E675" s="37"/>
      <c r="F675" s="21"/>
      <c r="G675" s="21"/>
      <c r="H675" s="21"/>
      <c r="I675" s="21"/>
      <c r="J675" s="21"/>
      <c r="K675" s="21"/>
      <c r="L675" s="21"/>
      <c r="M675" s="21"/>
      <c r="N675" s="21"/>
      <c r="O675" s="21"/>
      <c r="P675" s="21"/>
      <c r="Q675" s="21"/>
      <c r="R675" s="21"/>
      <c r="S675" s="21"/>
      <c r="T675" s="21"/>
      <c r="U675" s="21"/>
      <c r="V675" s="21"/>
      <c r="W675" s="21"/>
      <c r="X675" s="37"/>
      <c r="Y675" s="21"/>
      <c r="Z675" s="21"/>
    </row>
    <row r="676" spans="1:26" ht="15.75" customHeight="1">
      <c r="A676" s="21"/>
      <c r="B676" s="21"/>
      <c r="C676" s="21"/>
      <c r="D676" s="21"/>
      <c r="E676" s="37"/>
      <c r="F676" s="21"/>
      <c r="G676" s="21"/>
      <c r="H676" s="21"/>
      <c r="I676" s="21"/>
      <c r="J676" s="21"/>
      <c r="K676" s="21"/>
      <c r="L676" s="21"/>
      <c r="M676" s="21"/>
      <c r="N676" s="21"/>
      <c r="O676" s="21"/>
      <c r="P676" s="21"/>
      <c r="Q676" s="21"/>
      <c r="R676" s="21"/>
      <c r="S676" s="21"/>
      <c r="T676" s="21"/>
      <c r="U676" s="21"/>
      <c r="V676" s="21"/>
      <c r="W676" s="21"/>
      <c r="X676" s="37"/>
      <c r="Y676" s="21"/>
      <c r="Z676" s="21"/>
    </row>
    <row r="677" spans="1:26" ht="15.75" customHeight="1">
      <c r="A677" s="21"/>
      <c r="B677" s="21"/>
      <c r="C677" s="21"/>
      <c r="D677" s="21"/>
      <c r="E677" s="37"/>
      <c r="F677" s="21"/>
      <c r="G677" s="21"/>
      <c r="H677" s="21"/>
      <c r="I677" s="21"/>
      <c r="J677" s="21"/>
      <c r="K677" s="21"/>
      <c r="L677" s="21"/>
      <c r="M677" s="21"/>
      <c r="N677" s="21"/>
      <c r="O677" s="21"/>
      <c r="P677" s="21"/>
      <c r="Q677" s="21"/>
      <c r="R677" s="21"/>
      <c r="S677" s="21"/>
      <c r="T677" s="21"/>
      <c r="U677" s="21"/>
      <c r="V677" s="21"/>
      <c r="W677" s="21"/>
      <c r="X677" s="37"/>
      <c r="Y677" s="21"/>
      <c r="Z677" s="21"/>
    </row>
    <row r="678" spans="1:26" ht="15.75" customHeight="1">
      <c r="A678" s="21"/>
      <c r="B678" s="21"/>
      <c r="C678" s="21"/>
      <c r="D678" s="21"/>
      <c r="E678" s="37"/>
      <c r="F678" s="21"/>
      <c r="G678" s="21"/>
      <c r="H678" s="21"/>
      <c r="I678" s="21"/>
      <c r="J678" s="21"/>
      <c r="K678" s="21"/>
      <c r="L678" s="21"/>
      <c r="M678" s="21"/>
      <c r="N678" s="21"/>
      <c r="O678" s="21"/>
      <c r="P678" s="21"/>
      <c r="Q678" s="21"/>
      <c r="R678" s="21"/>
      <c r="S678" s="21"/>
      <c r="T678" s="21"/>
      <c r="U678" s="21"/>
      <c r="V678" s="21"/>
      <c r="W678" s="21"/>
      <c r="X678" s="37"/>
      <c r="Y678" s="21"/>
      <c r="Z678" s="21"/>
    </row>
    <row r="679" spans="1:26" ht="15.75" customHeight="1">
      <c r="A679" s="21"/>
      <c r="B679" s="21"/>
      <c r="C679" s="21"/>
      <c r="D679" s="21"/>
      <c r="E679" s="37"/>
      <c r="F679" s="21"/>
      <c r="G679" s="21"/>
      <c r="H679" s="21"/>
      <c r="I679" s="21"/>
      <c r="J679" s="21"/>
      <c r="K679" s="21"/>
      <c r="L679" s="21"/>
      <c r="M679" s="21"/>
      <c r="N679" s="21"/>
      <c r="O679" s="21"/>
      <c r="P679" s="21"/>
      <c r="Q679" s="21"/>
      <c r="R679" s="21"/>
      <c r="S679" s="21"/>
      <c r="T679" s="21"/>
      <c r="U679" s="21"/>
      <c r="V679" s="21"/>
      <c r="W679" s="21"/>
      <c r="X679" s="37"/>
      <c r="Y679" s="21"/>
      <c r="Z679" s="21"/>
    </row>
    <row r="680" spans="1:26" ht="15.75" customHeight="1">
      <c r="A680" s="21"/>
      <c r="B680" s="21"/>
      <c r="C680" s="21"/>
      <c r="D680" s="21"/>
      <c r="E680" s="37"/>
      <c r="F680" s="21"/>
      <c r="G680" s="21"/>
      <c r="H680" s="21"/>
      <c r="I680" s="21"/>
      <c r="J680" s="21"/>
      <c r="K680" s="21"/>
      <c r="L680" s="21"/>
      <c r="M680" s="21"/>
      <c r="N680" s="21"/>
      <c r="O680" s="21"/>
      <c r="P680" s="21"/>
      <c r="Q680" s="21"/>
      <c r="R680" s="21"/>
      <c r="S680" s="21"/>
      <c r="T680" s="21"/>
      <c r="U680" s="21"/>
      <c r="V680" s="21"/>
      <c r="W680" s="21"/>
      <c r="X680" s="37"/>
      <c r="Y680" s="21"/>
      <c r="Z680" s="21"/>
    </row>
    <row r="681" spans="1:26" ht="15.75" customHeight="1">
      <c r="A681" s="21"/>
      <c r="B681" s="21"/>
      <c r="C681" s="21"/>
      <c r="D681" s="21"/>
      <c r="E681" s="37"/>
      <c r="F681" s="21"/>
      <c r="G681" s="21"/>
      <c r="H681" s="21"/>
      <c r="I681" s="21"/>
      <c r="J681" s="21"/>
      <c r="K681" s="21"/>
      <c r="L681" s="21"/>
      <c r="M681" s="21"/>
      <c r="N681" s="21"/>
      <c r="O681" s="21"/>
      <c r="P681" s="21"/>
      <c r="Q681" s="21"/>
      <c r="R681" s="21"/>
      <c r="S681" s="21"/>
      <c r="T681" s="21"/>
      <c r="U681" s="21"/>
      <c r="V681" s="21"/>
      <c r="W681" s="21"/>
      <c r="X681" s="37"/>
      <c r="Y681" s="21"/>
      <c r="Z681" s="21"/>
    </row>
    <row r="682" spans="1:26" ht="15.75" customHeight="1">
      <c r="A682" s="21"/>
      <c r="B682" s="21"/>
      <c r="C682" s="21"/>
      <c r="D682" s="21"/>
      <c r="E682" s="37"/>
      <c r="F682" s="21"/>
      <c r="G682" s="21"/>
      <c r="H682" s="21"/>
      <c r="I682" s="21"/>
      <c r="J682" s="21"/>
      <c r="K682" s="21"/>
      <c r="L682" s="21"/>
      <c r="M682" s="21"/>
      <c r="N682" s="21"/>
      <c r="O682" s="21"/>
      <c r="P682" s="21"/>
      <c r="Q682" s="21"/>
      <c r="R682" s="21"/>
      <c r="S682" s="21"/>
      <c r="T682" s="21"/>
      <c r="U682" s="21"/>
      <c r="V682" s="21"/>
      <c r="W682" s="21"/>
      <c r="X682" s="37"/>
      <c r="Y682" s="21"/>
      <c r="Z682" s="21"/>
    </row>
    <row r="683" spans="1:26" ht="15.75" customHeight="1">
      <c r="A683" s="21"/>
      <c r="B683" s="21"/>
      <c r="C683" s="21"/>
      <c r="D683" s="21"/>
      <c r="E683" s="37"/>
      <c r="F683" s="21"/>
      <c r="G683" s="21"/>
      <c r="H683" s="21"/>
      <c r="I683" s="21"/>
      <c r="J683" s="21"/>
      <c r="K683" s="21"/>
      <c r="L683" s="21"/>
      <c r="M683" s="21"/>
      <c r="N683" s="21"/>
      <c r="O683" s="21"/>
      <c r="P683" s="21"/>
      <c r="Q683" s="21"/>
      <c r="R683" s="21"/>
      <c r="S683" s="21"/>
      <c r="T683" s="21"/>
      <c r="U683" s="21"/>
      <c r="V683" s="21"/>
      <c r="W683" s="21"/>
      <c r="X683" s="37"/>
      <c r="Y683" s="21"/>
      <c r="Z683" s="21"/>
    </row>
    <row r="684" spans="1:26" ht="15.75" customHeight="1">
      <c r="A684" s="21"/>
      <c r="B684" s="21"/>
      <c r="C684" s="21"/>
      <c r="D684" s="21"/>
      <c r="E684" s="37"/>
      <c r="F684" s="21"/>
      <c r="G684" s="21"/>
      <c r="H684" s="21"/>
      <c r="I684" s="21"/>
      <c r="J684" s="21"/>
      <c r="K684" s="21"/>
      <c r="L684" s="21"/>
      <c r="M684" s="21"/>
      <c r="N684" s="21"/>
      <c r="O684" s="21"/>
      <c r="P684" s="21"/>
      <c r="Q684" s="21"/>
      <c r="R684" s="21"/>
      <c r="S684" s="21"/>
      <c r="T684" s="21"/>
      <c r="U684" s="21"/>
      <c r="V684" s="21"/>
      <c r="W684" s="21"/>
      <c r="X684" s="37"/>
      <c r="Y684" s="21"/>
      <c r="Z684" s="21"/>
    </row>
    <row r="685" spans="1:26" ht="15.75" customHeight="1">
      <c r="A685" s="21"/>
      <c r="B685" s="21"/>
      <c r="C685" s="21"/>
      <c r="D685" s="21"/>
      <c r="E685" s="37"/>
      <c r="F685" s="21"/>
      <c r="G685" s="21"/>
      <c r="H685" s="21"/>
      <c r="I685" s="21"/>
      <c r="J685" s="21"/>
      <c r="K685" s="21"/>
      <c r="L685" s="21"/>
      <c r="M685" s="21"/>
      <c r="N685" s="21"/>
      <c r="O685" s="21"/>
      <c r="P685" s="21"/>
      <c r="Q685" s="21"/>
      <c r="R685" s="21"/>
      <c r="S685" s="21"/>
      <c r="T685" s="21"/>
      <c r="U685" s="21"/>
      <c r="V685" s="21"/>
      <c r="W685" s="21"/>
      <c r="X685" s="37"/>
      <c r="Y685" s="21"/>
      <c r="Z685" s="21"/>
    </row>
    <row r="686" spans="1:26" ht="15.75" customHeight="1">
      <c r="A686" s="21"/>
      <c r="B686" s="21"/>
      <c r="C686" s="21"/>
      <c r="D686" s="21"/>
      <c r="E686" s="37"/>
      <c r="F686" s="21"/>
      <c r="G686" s="21"/>
      <c r="H686" s="21"/>
      <c r="I686" s="21"/>
      <c r="J686" s="21"/>
      <c r="K686" s="21"/>
      <c r="L686" s="21"/>
      <c r="M686" s="21"/>
      <c r="N686" s="21"/>
      <c r="O686" s="21"/>
      <c r="P686" s="21"/>
      <c r="Q686" s="21"/>
      <c r="R686" s="21"/>
      <c r="S686" s="21"/>
      <c r="T686" s="21"/>
      <c r="U686" s="21"/>
      <c r="V686" s="21"/>
      <c r="W686" s="21"/>
      <c r="X686" s="37"/>
      <c r="Y686" s="21"/>
      <c r="Z686" s="21"/>
    </row>
    <row r="687" spans="1:26" ht="15.75" customHeight="1">
      <c r="A687" s="21"/>
      <c r="B687" s="21"/>
      <c r="C687" s="21"/>
      <c r="D687" s="21"/>
      <c r="E687" s="37"/>
      <c r="F687" s="21"/>
      <c r="G687" s="21"/>
      <c r="H687" s="21"/>
      <c r="I687" s="21"/>
      <c r="J687" s="21"/>
      <c r="K687" s="21"/>
      <c r="L687" s="21"/>
      <c r="M687" s="21"/>
      <c r="N687" s="21"/>
      <c r="O687" s="21"/>
      <c r="P687" s="21"/>
      <c r="Q687" s="21"/>
      <c r="R687" s="21"/>
      <c r="S687" s="21"/>
      <c r="T687" s="21"/>
      <c r="U687" s="21"/>
      <c r="V687" s="21"/>
      <c r="W687" s="21"/>
      <c r="X687" s="37"/>
      <c r="Y687" s="21"/>
      <c r="Z687" s="21"/>
    </row>
    <row r="688" spans="1:26" ht="15.75" customHeight="1">
      <c r="A688" s="21"/>
      <c r="B688" s="21"/>
      <c r="C688" s="21"/>
      <c r="D688" s="21"/>
      <c r="E688" s="37"/>
      <c r="F688" s="21"/>
      <c r="G688" s="21"/>
      <c r="H688" s="21"/>
      <c r="I688" s="21"/>
      <c r="J688" s="21"/>
      <c r="K688" s="21"/>
      <c r="L688" s="21"/>
      <c r="M688" s="21"/>
      <c r="N688" s="21"/>
      <c r="O688" s="21"/>
      <c r="P688" s="21"/>
      <c r="Q688" s="21"/>
      <c r="R688" s="21"/>
      <c r="S688" s="21"/>
      <c r="T688" s="21"/>
      <c r="U688" s="21"/>
      <c r="V688" s="21"/>
      <c r="W688" s="21"/>
      <c r="X688" s="37"/>
      <c r="Y688" s="21"/>
      <c r="Z688" s="21"/>
    </row>
    <row r="689" spans="1:26" ht="15.75" customHeight="1">
      <c r="A689" s="21"/>
      <c r="B689" s="21"/>
      <c r="C689" s="21"/>
      <c r="D689" s="21"/>
      <c r="E689" s="37"/>
      <c r="F689" s="21"/>
      <c r="G689" s="21"/>
      <c r="H689" s="21"/>
      <c r="I689" s="21"/>
      <c r="J689" s="21"/>
      <c r="K689" s="21"/>
      <c r="L689" s="21"/>
      <c r="M689" s="21"/>
      <c r="N689" s="21"/>
      <c r="O689" s="21"/>
      <c r="P689" s="21"/>
      <c r="Q689" s="21"/>
      <c r="R689" s="21"/>
      <c r="S689" s="21"/>
      <c r="T689" s="21"/>
      <c r="U689" s="21"/>
      <c r="V689" s="21"/>
      <c r="W689" s="21"/>
      <c r="X689" s="37"/>
      <c r="Y689" s="21"/>
      <c r="Z689" s="21"/>
    </row>
    <row r="690" spans="1:26" ht="15.75" customHeight="1">
      <c r="A690" s="21"/>
      <c r="B690" s="21"/>
      <c r="C690" s="21"/>
      <c r="D690" s="21"/>
      <c r="E690" s="37"/>
      <c r="F690" s="21"/>
      <c r="G690" s="21"/>
      <c r="H690" s="21"/>
      <c r="I690" s="21"/>
      <c r="J690" s="21"/>
      <c r="K690" s="21"/>
      <c r="L690" s="21"/>
      <c r="M690" s="21"/>
      <c r="N690" s="21"/>
      <c r="O690" s="21"/>
      <c r="P690" s="21"/>
      <c r="Q690" s="21"/>
      <c r="R690" s="21"/>
      <c r="S690" s="21"/>
      <c r="T690" s="21"/>
      <c r="U690" s="21"/>
      <c r="V690" s="21"/>
      <c r="W690" s="21"/>
      <c r="X690" s="37"/>
      <c r="Y690" s="21"/>
      <c r="Z690" s="21"/>
    </row>
    <row r="691" spans="1:26" ht="15.75" customHeight="1">
      <c r="A691" s="21"/>
      <c r="B691" s="21"/>
      <c r="C691" s="21"/>
      <c r="D691" s="21"/>
      <c r="E691" s="37"/>
      <c r="F691" s="21"/>
      <c r="G691" s="21"/>
      <c r="H691" s="21"/>
      <c r="I691" s="21"/>
      <c r="J691" s="21"/>
      <c r="K691" s="21"/>
      <c r="L691" s="21"/>
      <c r="M691" s="21"/>
      <c r="N691" s="21"/>
      <c r="O691" s="21"/>
      <c r="P691" s="21"/>
      <c r="Q691" s="21"/>
      <c r="R691" s="21"/>
      <c r="S691" s="21"/>
      <c r="T691" s="21"/>
      <c r="U691" s="21"/>
      <c r="V691" s="21"/>
      <c r="W691" s="21"/>
      <c r="X691" s="37"/>
      <c r="Y691" s="21"/>
      <c r="Z691" s="21"/>
    </row>
    <row r="692" spans="1:26" ht="15.75" customHeight="1">
      <c r="A692" s="21"/>
      <c r="B692" s="21"/>
      <c r="C692" s="21"/>
      <c r="D692" s="21"/>
      <c r="E692" s="37"/>
      <c r="F692" s="21"/>
      <c r="G692" s="21"/>
      <c r="H692" s="21"/>
      <c r="I692" s="21"/>
      <c r="J692" s="21"/>
      <c r="K692" s="21"/>
      <c r="L692" s="21"/>
      <c r="M692" s="21"/>
      <c r="N692" s="21"/>
      <c r="O692" s="21"/>
      <c r="P692" s="21"/>
      <c r="Q692" s="21"/>
      <c r="R692" s="21"/>
      <c r="S692" s="21"/>
      <c r="T692" s="21"/>
      <c r="U692" s="21"/>
      <c r="V692" s="21"/>
      <c r="W692" s="21"/>
      <c r="X692" s="37"/>
      <c r="Y692" s="21"/>
      <c r="Z692" s="21"/>
    </row>
    <row r="693" spans="1:26" ht="15.75" customHeight="1">
      <c r="A693" s="21"/>
      <c r="B693" s="21"/>
      <c r="C693" s="21"/>
      <c r="D693" s="21"/>
      <c r="E693" s="37"/>
      <c r="F693" s="21"/>
      <c r="G693" s="21"/>
      <c r="H693" s="21"/>
      <c r="I693" s="21"/>
      <c r="J693" s="21"/>
      <c r="K693" s="21"/>
      <c r="L693" s="21"/>
      <c r="M693" s="21"/>
      <c r="N693" s="21"/>
      <c r="O693" s="21"/>
      <c r="P693" s="21"/>
      <c r="Q693" s="21"/>
      <c r="R693" s="21"/>
      <c r="S693" s="21"/>
      <c r="T693" s="21"/>
      <c r="U693" s="21"/>
      <c r="V693" s="21"/>
      <c r="W693" s="21"/>
      <c r="X693" s="37"/>
      <c r="Y693" s="21"/>
      <c r="Z693" s="21"/>
    </row>
    <row r="694" spans="1:26" ht="15.75" customHeight="1">
      <c r="A694" s="21"/>
      <c r="B694" s="21"/>
      <c r="C694" s="21"/>
      <c r="D694" s="21"/>
      <c r="E694" s="37"/>
      <c r="F694" s="21"/>
      <c r="G694" s="21"/>
      <c r="H694" s="21"/>
      <c r="I694" s="21"/>
      <c r="J694" s="21"/>
      <c r="K694" s="21"/>
      <c r="L694" s="21"/>
      <c r="M694" s="21"/>
      <c r="N694" s="21"/>
      <c r="O694" s="21"/>
      <c r="P694" s="21"/>
      <c r="Q694" s="21"/>
      <c r="R694" s="21"/>
      <c r="S694" s="21"/>
      <c r="T694" s="21"/>
      <c r="U694" s="21"/>
      <c r="V694" s="21"/>
      <c r="W694" s="21"/>
      <c r="X694" s="37"/>
      <c r="Y694" s="21"/>
      <c r="Z694" s="21"/>
    </row>
    <row r="695" spans="1:26" ht="15.75" customHeight="1">
      <c r="A695" s="21"/>
      <c r="B695" s="21"/>
      <c r="C695" s="21"/>
      <c r="D695" s="21"/>
      <c r="E695" s="37"/>
      <c r="F695" s="21"/>
      <c r="G695" s="21"/>
      <c r="H695" s="21"/>
      <c r="I695" s="21"/>
      <c r="J695" s="21"/>
      <c r="K695" s="21"/>
      <c r="L695" s="21"/>
      <c r="M695" s="21"/>
      <c r="N695" s="21"/>
      <c r="O695" s="21"/>
      <c r="P695" s="21"/>
      <c r="Q695" s="21"/>
      <c r="R695" s="21"/>
      <c r="S695" s="21"/>
      <c r="T695" s="21"/>
      <c r="U695" s="21"/>
      <c r="V695" s="21"/>
      <c r="W695" s="21"/>
      <c r="X695" s="37"/>
      <c r="Y695" s="21"/>
      <c r="Z695" s="21"/>
    </row>
    <row r="696" spans="1:26" ht="15.75" customHeight="1">
      <c r="A696" s="21"/>
      <c r="B696" s="21"/>
      <c r="C696" s="21"/>
      <c r="D696" s="21"/>
      <c r="E696" s="37"/>
      <c r="F696" s="21"/>
      <c r="G696" s="21"/>
      <c r="H696" s="21"/>
      <c r="I696" s="21"/>
      <c r="J696" s="21"/>
      <c r="K696" s="21"/>
      <c r="L696" s="21"/>
      <c r="M696" s="21"/>
      <c r="N696" s="21"/>
      <c r="O696" s="21"/>
      <c r="P696" s="21"/>
      <c r="Q696" s="21"/>
      <c r="R696" s="21"/>
      <c r="S696" s="21"/>
      <c r="T696" s="21"/>
      <c r="U696" s="21"/>
      <c r="V696" s="21"/>
      <c r="W696" s="21"/>
      <c r="X696" s="37"/>
      <c r="Y696" s="21"/>
      <c r="Z696" s="21"/>
    </row>
    <row r="697" spans="1:26" ht="15.75" customHeight="1">
      <c r="A697" s="21"/>
      <c r="B697" s="21"/>
      <c r="C697" s="21"/>
      <c r="D697" s="21"/>
      <c r="E697" s="37"/>
      <c r="F697" s="21"/>
      <c r="G697" s="21"/>
      <c r="H697" s="21"/>
      <c r="I697" s="21"/>
      <c r="J697" s="21"/>
      <c r="K697" s="21"/>
      <c r="L697" s="21"/>
      <c r="M697" s="21"/>
      <c r="N697" s="21"/>
      <c r="O697" s="21"/>
      <c r="P697" s="21"/>
      <c r="Q697" s="21"/>
      <c r="R697" s="21"/>
      <c r="S697" s="21"/>
      <c r="T697" s="21"/>
      <c r="U697" s="21"/>
      <c r="V697" s="21"/>
      <c r="W697" s="21"/>
      <c r="X697" s="37"/>
      <c r="Y697" s="21"/>
      <c r="Z697" s="21"/>
    </row>
    <row r="698" spans="1:26" ht="15.75" customHeight="1">
      <c r="A698" s="21"/>
      <c r="B698" s="21"/>
      <c r="C698" s="21"/>
      <c r="D698" s="21"/>
      <c r="E698" s="37"/>
      <c r="F698" s="21"/>
      <c r="G698" s="21"/>
      <c r="H698" s="21"/>
      <c r="I698" s="21"/>
      <c r="J698" s="21"/>
      <c r="K698" s="21"/>
      <c r="L698" s="21"/>
      <c r="M698" s="21"/>
      <c r="N698" s="21"/>
      <c r="O698" s="21"/>
      <c r="P698" s="21"/>
      <c r="Q698" s="21"/>
      <c r="R698" s="21"/>
      <c r="S698" s="21"/>
      <c r="T698" s="21"/>
      <c r="U698" s="21"/>
      <c r="V698" s="21"/>
      <c r="W698" s="21"/>
      <c r="X698" s="37"/>
      <c r="Y698" s="21"/>
      <c r="Z698" s="21"/>
    </row>
    <row r="699" spans="1:26" ht="15.75" customHeight="1">
      <c r="A699" s="21"/>
      <c r="B699" s="21"/>
      <c r="C699" s="21"/>
      <c r="D699" s="21"/>
      <c r="E699" s="37"/>
      <c r="F699" s="21"/>
      <c r="G699" s="21"/>
      <c r="H699" s="21"/>
      <c r="I699" s="21"/>
      <c r="J699" s="21"/>
      <c r="K699" s="21"/>
      <c r="L699" s="21"/>
      <c r="M699" s="21"/>
      <c r="N699" s="21"/>
      <c r="O699" s="21"/>
      <c r="P699" s="21"/>
      <c r="Q699" s="21"/>
      <c r="R699" s="21"/>
      <c r="S699" s="21"/>
      <c r="T699" s="21"/>
      <c r="U699" s="21"/>
      <c r="V699" s="21"/>
      <c r="W699" s="21"/>
      <c r="X699" s="37"/>
      <c r="Y699" s="21"/>
      <c r="Z699" s="21"/>
    </row>
    <row r="700" spans="1:26" ht="15.75" customHeight="1">
      <c r="A700" s="21"/>
      <c r="B700" s="21"/>
      <c r="C700" s="21"/>
      <c r="D700" s="21"/>
      <c r="E700" s="37"/>
      <c r="F700" s="21"/>
      <c r="G700" s="21"/>
      <c r="H700" s="21"/>
      <c r="I700" s="21"/>
      <c r="J700" s="21"/>
      <c r="K700" s="21"/>
      <c r="L700" s="21"/>
      <c r="M700" s="21"/>
      <c r="N700" s="21"/>
      <c r="O700" s="21"/>
      <c r="P700" s="21"/>
      <c r="Q700" s="21"/>
      <c r="R700" s="21"/>
      <c r="S700" s="21"/>
      <c r="T700" s="21"/>
      <c r="U700" s="21"/>
      <c r="V700" s="21"/>
      <c r="W700" s="21"/>
      <c r="X700" s="37"/>
      <c r="Y700" s="21"/>
      <c r="Z700" s="21"/>
    </row>
    <row r="701" spans="1:26" ht="15.75" customHeight="1">
      <c r="A701" s="21"/>
      <c r="B701" s="21"/>
      <c r="C701" s="21"/>
      <c r="D701" s="21"/>
      <c r="E701" s="37"/>
      <c r="F701" s="21"/>
      <c r="G701" s="21"/>
      <c r="H701" s="21"/>
      <c r="I701" s="21"/>
      <c r="J701" s="21"/>
      <c r="K701" s="21"/>
      <c r="L701" s="21"/>
      <c r="M701" s="21"/>
      <c r="N701" s="21"/>
      <c r="O701" s="21"/>
      <c r="P701" s="21"/>
      <c r="Q701" s="21"/>
      <c r="R701" s="21"/>
      <c r="S701" s="21"/>
      <c r="T701" s="21"/>
      <c r="U701" s="21"/>
      <c r="V701" s="21"/>
      <c r="W701" s="21"/>
      <c r="X701" s="37"/>
      <c r="Y701" s="21"/>
      <c r="Z701" s="21"/>
    </row>
    <row r="702" spans="1:26" ht="15.75" customHeight="1">
      <c r="A702" s="21"/>
      <c r="B702" s="21"/>
      <c r="C702" s="21"/>
      <c r="D702" s="21"/>
      <c r="E702" s="37"/>
      <c r="F702" s="21"/>
      <c r="G702" s="21"/>
      <c r="H702" s="21"/>
      <c r="I702" s="21"/>
      <c r="J702" s="21"/>
      <c r="K702" s="21"/>
      <c r="L702" s="21"/>
      <c r="M702" s="21"/>
      <c r="N702" s="21"/>
      <c r="O702" s="21"/>
      <c r="P702" s="21"/>
      <c r="Q702" s="21"/>
      <c r="R702" s="21"/>
      <c r="S702" s="21"/>
      <c r="T702" s="21"/>
      <c r="U702" s="21"/>
      <c r="V702" s="21"/>
      <c r="W702" s="21"/>
      <c r="X702" s="37"/>
      <c r="Y702" s="21"/>
      <c r="Z702" s="21"/>
    </row>
    <row r="703" spans="1:26" ht="15.75" customHeight="1">
      <c r="A703" s="21"/>
      <c r="B703" s="21"/>
      <c r="C703" s="21"/>
      <c r="D703" s="21"/>
      <c r="E703" s="37"/>
      <c r="F703" s="21"/>
      <c r="G703" s="21"/>
      <c r="H703" s="21"/>
      <c r="I703" s="21"/>
      <c r="J703" s="21"/>
      <c r="K703" s="21"/>
      <c r="L703" s="21"/>
      <c r="M703" s="21"/>
      <c r="N703" s="21"/>
      <c r="O703" s="21"/>
      <c r="P703" s="21"/>
      <c r="Q703" s="21"/>
      <c r="R703" s="21"/>
      <c r="S703" s="21"/>
      <c r="T703" s="21"/>
      <c r="U703" s="21"/>
      <c r="V703" s="21"/>
      <c r="W703" s="21"/>
      <c r="X703" s="37"/>
      <c r="Y703" s="21"/>
      <c r="Z703" s="21"/>
    </row>
    <row r="704" spans="1:26" ht="15.75" customHeight="1">
      <c r="A704" s="21"/>
      <c r="B704" s="21"/>
      <c r="C704" s="21"/>
      <c r="D704" s="21"/>
      <c r="E704" s="37"/>
      <c r="F704" s="21"/>
      <c r="G704" s="21"/>
      <c r="H704" s="21"/>
      <c r="I704" s="21"/>
      <c r="J704" s="21"/>
      <c r="K704" s="21"/>
      <c r="L704" s="21"/>
      <c r="M704" s="21"/>
      <c r="N704" s="21"/>
      <c r="O704" s="21"/>
      <c r="P704" s="21"/>
      <c r="Q704" s="21"/>
      <c r="R704" s="21"/>
      <c r="S704" s="21"/>
      <c r="T704" s="21"/>
      <c r="U704" s="21"/>
      <c r="V704" s="21"/>
      <c r="W704" s="21"/>
      <c r="X704" s="37"/>
      <c r="Y704" s="21"/>
      <c r="Z704" s="21"/>
    </row>
    <row r="705" spans="1:26" ht="15.75" customHeight="1">
      <c r="A705" s="21"/>
      <c r="B705" s="21"/>
      <c r="C705" s="21"/>
      <c r="D705" s="21"/>
      <c r="E705" s="37"/>
      <c r="F705" s="21"/>
      <c r="G705" s="21"/>
      <c r="H705" s="21"/>
      <c r="I705" s="21"/>
      <c r="J705" s="21"/>
      <c r="K705" s="21"/>
      <c r="L705" s="21"/>
      <c r="M705" s="21"/>
      <c r="N705" s="21"/>
      <c r="O705" s="21"/>
      <c r="P705" s="21"/>
      <c r="Q705" s="21"/>
      <c r="R705" s="21"/>
      <c r="S705" s="21"/>
      <c r="T705" s="21"/>
      <c r="U705" s="21"/>
      <c r="V705" s="21"/>
      <c r="W705" s="21"/>
      <c r="X705" s="37"/>
      <c r="Y705" s="21"/>
      <c r="Z705" s="21"/>
    </row>
    <row r="706" spans="1:26" ht="15.75" customHeight="1">
      <c r="A706" s="21"/>
      <c r="B706" s="21"/>
      <c r="C706" s="21"/>
      <c r="D706" s="21"/>
      <c r="E706" s="37"/>
      <c r="F706" s="21"/>
      <c r="G706" s="21"/>
      <c r="H706" s="21"/>
      <c r="I706" s="21"/>
      <c r="J706" s="21"/>
      <c r="K706" s="21"/>
      <c r="L706" s="21"/>
      <c r="M706" s="21"/>
      <c r="N706" s="21"/>
      <c r="O706" s="21"/>
      <c r="P706" s="21"/>
      <c r="Q706" s="21"/>
      <c r="R706" s="21"/>
      <c r="S706" s="21"/>
      <c r="T706" s="21"/>
      <c r="U706" s="21"/>
      <c r="V706" s="21"/>
      <c r="W706" s="21"/>
      <c r="X706" s="37"/>
      <c r="Y706" s="21"/>
      <c r="Z706" s="21"/>
    </row>
    <row r="707" spans="1:26" ht="15.75" customHeight="1">
      <c r="A707" s="21"/>
      <c r="B707" s="21"/>
      <c r="C707" s="21"/>
      <c r="D707" s="21"/>
      <c r="E707" s="37"/>
      <c r="F707" s="21"/>
      <c r="G707" s="21"/>
      <c r="H707" s="21"/>
      <c r="I707" s="21"/>
      <c r="J707" s="21"/>
      <c r="K707" s="21"/>
      <c r="L707" s="21"/>
      <c r="M707" s="21"/>
      <c r="N707" s="21"/>
      <c r="O707" s="21"/>
      <c r="P707" s="21"/>
      <c r="Q707" s="21"/>
      <c r="R707" s="21"/>
      <c r="S707" s="21"/>
      <c r="T707" s="21"/>
      <c r="U707" s="21"/>
      <c r="V707" s="21"/>
      <c r="W707" s="21"/>
      <c r="X707" s="37"/>
      <c r="Y707" s="21"/>
      <c r="Z707" s="21"/>
    </row>
    <row r="708" spans="1:26" ht="15.75" customHeight="1">
      <c r="A708" s="21"/>
      <c r="B708" s="21"/>
      <c r="C708" s="21"/>
      <c r="D708" s="21"/>
      <c r="E708" s="37"/>
      <c r="F708" s="21"/>
      <c r="G708" s="21"/>
      <c r="H708" s="21"/>
      <c r="I708" s="21"/>
      <c r="J708" s="21"/>
      <c r="K708" s="21"/>
      <c r="L708" s="21"/>
      <c r="M708" s="21"/>
      <c r="N708" s="21"/>
      <c r="O708" s="21"/>
      <c r="P708" s="21"/>
      <c r="Q708" s="21"/>
      <c r="R708" s="21"/>
      <c r="S708" s="21"/>
      <c r="T708" s="21"/>
      <c r="U708" s="21"/>
      <c r="V708" s="21"/>
      <c r="W708" s="21"/>
      <c r="X708" s="37"/>
      <c r="Y708" s="21"/>
      <c r="Z708" s="21"/>
    </row>
    <row r="709" spans="1:26" ht="15.75" customHeight="1">
      <c r="A709" s="21"/>
      <c r="B709" s="21"/>
      <c r="C709" s="21"/>
      <c r="D709" s="21"/>
      <c r="E709" s="37"/>
      <c r="F709" s="21"/>
      <c r="G709" s="21"/>
      <c r="H709" s="21"/>
      <c r="I709" s="21"/>
      <c r="J709" s="21"/>
      <c r="K709" s="21"/>
      <c r="L709" s="21"/>
      <c r="M709" s="21"/>
      <c r="N709" s="21"/>
      <c r="O709" s="21"/>
      <c r="P709" s="21"/>
      <c r="Q709" s="21"/>
      <c r="R709" s="21"/>
      <c r="S709" s="21"/>
      <c r="T709" s="21"/>
      <c r="U709" s="21"/>
      <c r="V709" s="21"/>
      <c r="W709" s="21"/>
      <c r="X709" s="37"/>
      <c r="Y709" s="21"/>
      <c r="Z709" s="21"/>
    </row>
    <row r="710" spans="1:26" ht="15.75" customHeight="1">
      <c r="A710" s="21"/>
      <c r="B710" s="21"/>
      <c r="C710" s="21"/>
      <c r="D710" s="21"/>
      <c r="E710" s="37"/>
      <c r="F710" s="21"/>
      <c r="G710" s="21"/>
      <c r="H710" s="21"/>
      <c r="I710" s="21"/>
      <c r="J710" s="21"/>
      <c r="K710" s="21"/>
      <c r="L710" s="21"/>
      <c r="M710" s="21"/>
      <c r="N710" s="21"/>
      <c r="O710" s="21"/>
      <c r="P710" s="21"/>
      <c r="Q710" s="21"/>
      <c r="R710" s="21"/>
      <c r="S710" s="21"/>
      <c r="T710" s="21"/>
      <c r="U710" s="21"/>
      <c r="V710" s="21"/>
      <c r="W710" s="21"/>
      <c r="X710" s="37"/>
      <c r="Y710" s="21"/>
      <c r="Z710" s="21"/>
    </row>
    <row r="711" spans="1:26" ht="15.75" customHeight="1">
      <c r="A711" s="21"/>
      <c r="B711" s="21"/>
      <c r="C711" s="21"/>
      <c r="D711" s="21"/>
      <c r="E711" s="37"/>
      <c r="F711" s="21"/>
      <c r="G711" s="21"/>
      <c r="H711" s="21"/>
      <c r="I711" s="21"/>
      <c r="J711" s="21"/>
      <c r="K711" s="21"/>
      <c r="L711" s="21"/>
      <c r="M711" s="21"/>
      <c r="N711" s="21"/>
      <c r="O711" s="21"/>
      <c r="P711" s="21"/>
      <c r="Q711" s="21"/>
      <c r="R711" s="21"/>
      <c r="S711" s="21"/>
      <c r="T711" s="21"/>
      <c r="U711" s="21"/>
      <c r="V711" s="21"/>
      <c r="W711" s="21"/>
      <c r="X711" s="37"/>
      <c r="Y711" s="21"/>
      <c r="Z711" s="21"/>
    </row>
    <row r="712" spans="1:26" ht="15.75" customHeight="1">
      <c r="A712" s="21"/>
      <c r="B712" s="21"/>
      <c r="C712" s="21"/>
      <c r="D712" s="21"/>
      <c r="E712" s="37"/>
      <c r="F712" s="21"/>
      <c r="G712" s="21"/>
      <c r="H712" s="21"/>
      <c r="I712" s="21"/>
      <c r="J712" s="21"/>
      <c r="K712" s="21"/>
      <c r="L712" s="21"/>
      <c r="M712" s="21"/>
      <c r="N712" s="21"/>
      <c r="O712" s="21"/>
      <c r="P712" s="21"/>
      <c r="Q712" s="21"/>
      <c r="R712" s="21"/>
      <c r="S712" s="21"/>
      <c r="T712" s="21"/>
      <c r="U712" s="21"/>
      <c r="V712" s="21"/>
      <c r="W712" s="21"/>
      <c r="X712" s="37"/>
      <c r="Y712" s="21"/>
      <c r="Z712" s="21"/>
    </row>
    <row r="713" spans="1:26" ht="15.75" customHeight="1">
      <c r="A713" s="21"/>
      <c r="B713" s="21"/>
      <c r="C713" s="21"/>
      <c r="D713" s="21"/>
      <c r="E713" s="37"/>
      <c r="F713" s="21"/>
      <c r="G713" s="21"/>
      <c r="H713" s="21"/>
      <c r="I713" s="21"/>
      <c r="J713" s="21"/>
      <c r="K713" s="21"/>
      <c r="L713" s="21"/>
      <c r="M713" s="21"/>
      <c r="N713" s="21"/>
      <c r="O713" s="21"/>
      <c r="P713" s="21"/>
      <c r="Q713" s="21"/>
      <c r="R713" s="21"/>
      <c r="S713" s="21"/>
      <c r="T713" s="21"/>
      <c r="U713" s="21"/>
      <c r="V713" s="21"/>
      <c r="W713" s="21"/>
      <c r="X713" s="37"/>
      <c r="Y713" s="21"/>
      <c r="Z713" s="21"/>
    </row>
    <row r="714" spans="1:26" ht="15.75" customHeight="1">
      <c r="A714" s="21"/>
      <c r="B714" s="21"/>
      <c r="C714" s="21"/>
      <c r="D714" s="21"/>
      <c r="E714" s="37"/>
      <c r="F714" s="21"/>
      <c r="G714" s="21"/>
      <c r="H714" s="21"/>
      <c r="I714" s="21"/>
      <c r="J714" s="21"/>
      <c r="K714" s="21"/>
      <c r="L714" s="21"/>
      <c r="M714" s="21"/>
      <c r="N714" s="21"/>
      <c r="O714" s="21"/>
      <c r="P714" s="21"/>
      <c r="Q714" s="21"/>
      <c r="R714" s="21"/>
      <c r="S714" s="21"/>
      <c r="T714" s="21"/>
      <c r="U714" s="21"/>
      <c r="V714" s="21"/>
      <c r="W714" s="21"/>
      <c r="X714" s="37"/>
      <c r="Y714" s="21"/>
      <c r="Z714" s="21"/>
    </row>
    <row r="715" spans="1:26" ht="15.75" customHeight="1">
      <c r="A715" s="21"/>
      <c r="B715" s="21"/>
      <c r="C715" s="21"/>
      <c r="D715" s="21"/>
      <c r="E715" s="37"/>
      <c r="F715" s="21"/>
      <c r="G715" s="21"/>
      <c r="H715" s="21"/>
      <c r="I715" s="21"/>
      <c r="J715" s="21"/>
      <c r="K715" s="21"/>
      <c r="L715" s="21"/>
      <c r="M715" s="21"/>
      <c r="N715" s="21"/>
      <c r="O715" s="21"/>
      <c r="P715" s="21"/>
      <c r="Q715" s="21"/>
      <c r="R715" s="21"/>
      <c r="S715" s="21"/>
      <c r="T715" s="21"/>
      <c r="U715" s="21"/>
      <c r="V715" s="21"/>
      <c r="W715" s="21"/>
      <c r="X715" s="37"/>
      <c r="Y715" s="21"/>
      <c r="Z715" s="21"/>
    </row>
    <row r="716" spans="1:26" ht="15.75" customHeight="1">
      <c r="A716" s="21"/>
      <c r="B716" s="21"/>
      <c r="C716" s="21"/>
      <c r="D716" s="21"/>
      <c r="E716" s="37"/>
      <c r="F716" s="21"/>
      <c r="G716" s="21"/>
      <c r="H716" s="21"/>
      <c r="I716" s="21"/>
      <c r="J716" s="21"/>
      <c r="K716" s="21"/>
      <c r="L716" s="21"/>
      <c r="M716" s="21"/>
      <c r="N716" s="21"/>
      <c r="O716" s="21"/>
      <c r="P716" s="21"/>
      <c r="Q716" s="21"/>
      <c r="R716" s="21"/>
      <c r="S716" s="21"/>
      <c r="T716" s="21"/>
      <c r="U716" s="21"/>
      <c r="V716" s="21"/>
      <c r="W716" s="21"/>
      <c r="X716" s="37"/>
      <c r="Y716" s="21"/>
      <c r="Z716" s="21"/>
    </row>
    <row r="717" spans="1:26" ht="15.75" customHeight="1">
      <c r="A717" s="21"/>
      <c r="B717" s="21"/>
      <c r="C717" s="21"/>
      <c r="D717" s="21"/>
      <c r="E717" s="37"/>
      <c r="F717" s="21"/>
      <c r="G717" s="21"/>
      <c r="H717" s="21"/>
      <c r="I717" s="21"/>
      <c r="J717" s="21"/>
      <c r="K717" s="21"/>
      <c r="L717" s="21"/>
      <c r="M717" s="21"/>
      <c r="N717" s="21"/>
      <c r="O717" s="21"/>
      <c r="P717" s="21"/>
      <c r="Q717" s="21"/>
      <c r="R717" s="21"/>
      <c r="S717" s="21"/>
      <c r="T717" s="21"/>
      <c r="U717" s="21"/>
      <c r="V717" s="21"/>
      <c r="W717" s="21"/>
      <c r="X717" s="37"/>
      <c r="Y717" s="21"/>
      <c r="Z717" s="21"/>
    </row>
    <row r="718" spans="1:26" ht="15.75" customHeight="1">
      <c r="A718" s="21"/>
      <c r="B718" s="21"/>
      <c r="C718" s="21"/>
      <c r="D718" s="21"/>
      <c r="E718" s="37"/>
      <c r="F718" s="21"/>
      <c r="G718" s="21"/>
      <c r="H718" s="21"/>
      <c r="I718" s="21"/>
      <c r="J718" s="21"/>
      <c r="K718" s="21"/>
      <c r="L718" s="21"/>
      <c r="M718" s="21"/>
      <c r="N718" s="21"/>
      <c r="O718" s="21"/>
      <c r="P718" s="21"/>
      <c r="Q718" s="21"/>
      <c r="R718" s="21"/>
      <c r="S718" s="21"/>
      <c r="T718" s="21"/>
      <c r="U718" s="21"/>
      <c r="V718" s="21"/>
      <c r="W718" s="21"/>
      <c r="X718" s="37"/>
      <c r="Y718" s="21"/>
      <c r="Z718" s="21"/>
    </row>
    <row r="719" spans="1:26" ht="15.75" customHeight="1">
      <c r="A719" s="21"/>
      <c r="B719" s="21"/>
      <c r="C719" s="21"/>
      <c r="D719" s="21"/>
      <c r="E719" s="37"/>
      <c r="F719" s="21"/>
      <c r="G719" s="21"/>
      <c r="H719" s="21"/>
      <c r="I719" s="21"/>
      <c r="J719" s="21"/>
      <c r="K719" s="21"/>
      <c r="L719" s="21"/>
      <c r="M719" s="21"/>
      <c r="N719" s="21"/>
      <c r="O719" s="21"/>
      <c r="P719" s="21"/>
      <c r="Q719" s="21"/>
      <c r="R719" s="21"/>
      <c r="S719" s="21"/>
      <c r="T719" s="21"/>
      <c r="U719" s="21"/>
      <c r="V719" s="21"/>
      <c r="W719" s="21"/>
      <c r="X719" s="37"/>
      <c r="Y719" s="21"/>
      <c r="Z719" s="21"/>
    </row>
    <row r="720" spans="1:26" ht="15.75" customHeight="1">
      <c r="A720" s="21"/>
      <c r="B720" s="21"/>
      <c r="C720" s="21"/>
      <c r="D720" s="21"/>
      <c r="E720" s="37"/>
      <c r="F720" s="21"/>
      <c r="G720" s="21"/>
      <c r="H720" s="21"/>
      <c r="I720" s="21"/>
      <c r="J720" s="21"/>
      <c r="K720" s="21"/>
      <c r="L720" s="21"/>
      <c r="M720" s="21"/>
      <c r="N720" s="21"/>
      <c r="O720" s="21"/>
      <c r="P720" s="21"/>
      <c r="Q720" s="21"/>
      <c r="R720" s="21"/>
      <c r="S720" s="21"/>
      <c r="T720" s="21"/>
      <c r="U720" s="21"/>
      <c r="V720" s="21"/>
      <c r="W720" s="21"/>
      <c r="X720" s="37"/>
      <c r="Y720" s="21"/>
      <c r="Z720" s="21"/>
    </row>
    <row r="721" spans="1:26" ht="15.75" customHeight="1">
      <c r="A721" s="21"/>
      <c r="B721" s="21"/>
      <c r="C721" s="21"/>
      <c r="D721" s="21"/>
      <c r="E721" s="37"/>
      <c r="F721" s="21"/>
      <c r="G721" s="21"/>
      <c r="H721" s="21"/>
      <c r="I721" s="21"/>
      <c r="J721" s="21"/>
      <c r="K721" s="21"/>
      <c r="L721" s="21"/>
      <c r="M721" s="21"/>
      <c r="N721" s="21"/>
      <c r="O721" s="21"/>
      <c r="P721" s="21"/>
      <c r="Q721" s="21"/>
      <c r="R721" s="21"/>
      <c r="S721" s="21"/>
      <c r="T721" s="21"/>
      <c r="U721" s="21"/>
      <c r="V721" s="21"/>
      <c r="W721" s="21"/>
      <c r="X721" s="37"/>
      <c r="Y721" s="21"/>
      <c r="Z721" s="21"/>
    </row>
    <row r="722" spans="1:26" ht="15.75" customHeight="1">
      <c r="A722" s="21"/>
      <c r="B722" s="21"/>
      <c r="C722" s="21"/>
      <c r="D722" s="21"/>
      <c r="E722" s="37"/>
      <c r="F722" s="21"/>
      <c r="G722" s="21"/>
      <c r="H722" s="21"/>
      <c r="I722" s="21"/>
      <c r="J722" s="21"/>
      <c r="K722" s="21"/>
      <c r="L722" s="21"/>
      <c r="M722" s="21"/>
      <c r="N722" s="21"/>
      <c r="O722" s="21"/>
      <c r="P722" s="21"/>
      <c r="Q722" s="21"/>
      <c r="R722" s="21"/>
      <c r="S722" s="21"/>
      <c r="T722" s="21"/>
      <c r="U722" s="21"/>
      <c r="V722" s="21"/>
      <c r="W722" s="21"/>
      <c r="X722" s="37"/>
      <c r="Y722" s="21"/>
      <c r="Z722" s="21"/>
    </row>
    <row r="723" spans="1:26" ht="15.75" customHeight="1">
      <c r="A723" s="21"/>
      <c r="B723" s="21"/>
      <c r="C723" s="21"/>
      <c r="D723" s="21"/>
      <c r="E723" s="37"/>
      <c r="F723" s="21"/>
      <c r="G723" s="21"/>
      <c r="H723" s="21"/>
      <c r="I723" s="21"/>
      <c r="J723" s="21"/>
      <c r="K723" s="21"/>
      <c r="L723" s="21"/>
      <c r="M723" s="21"/>
      <c r="N723" s="21"/>
      <c r="O723" s="21"/>
      <c r="P723" s="21"/>
      <c r="Q723" s="21"/>
      <c r="R723" s="21"/>
      <c r="S723" s="21"/>
      <c r="T723" s="21"/>
      <c r="U723" s="21"/>
      <c r="V723" s="21"/>
      <c r="W723" s="21"/>
      <c r="X723" s="37"/>
      <c r="Y723" s="21"/>
      <c r="Z723" s="21"/>
    </row>
    <row r="724" spans="1:26" ht="15.75" customHeight="1">
      <c r="A724" s="21"/>
      <c r="B724" s="21"/>
      <c r="C724" s="21"/>
      <c r="D724" s="21"/>
      <c r="E724" s="37"/>
      <c r="F724" s="21"/>
      <c r="G724" s="21"/>
      <c r="H724" s="21"/>
      <c r="I724" s="21"/>
      <c r="J724" s="21"/>
      <c r="K724" s="21"/>
      <c r="L724" s="21"/>
      <c r="M724" s="21"/>
      <c r="N724" s="21"/>
      <c r="O724" s="21"/>
      <c r="P724" s="21"/>
      <c r="Q724" s="21"/>
      <c r="R724" s="21"/>
      <c r="S724" s="21"/>
      <c r="T724" s="21"/>
      <c r="U724" s="21"/>
      <c r="V724" s="21"/>
      <c r="W724" s="21"/>
      <c r="X724" s="37"/>
      <c r="Y724" s="21"/>
      <c r="Z724" s="21"/>
    </row>
    <row r="725" spans="1:26" ht="15.75" customHeight="1">
      <c r="A725" s="21"/>
      <c r="B725" s="21"/>
      <c r="C725" s="21"/>
      <c r="D725" s="21"/>
      <c r="E725" s="37"/>
      <c r="F725" s="21"/>
      <c r="G725" s="21"/>
      <c r="H725" s="21"/>
      <c r="I725" s="21"/>
      <c r="J725" s="21"/>
      <c r="K725" s="21"/>
      <c r="L725" s="21"/>
      <c r="M725" s="21"/>
      <c r="N725" s="21"/>
      <c r="O725" s="21"/>
      <c r="P725" s="21"/>
      <c r="Q725" s="21"/>
      <c r="R725" s="21"/>
      <c r="S725" s="21"/>
      <c r="T725" s="21"/>
      <c r="U725" s="21"/>
      <c r="V725" s="21"/>
      <c r="W725" s="21"/>
      <c r="X725" s="37"/>
      <c r="Y725" s="21"/>
      <c r="Z725" s="21"/>
    </row>
    <row r="726" spans="1:26" ht="15.75" customHeight="1">
      <c r="A726" s="21"/>
      <c r="B726" s="21"/>
      <c r="C726" s="21"/>
      <c r="D726" s="21"/>
      <c r="E726" s="37"/>
      <c r="F726" s="21"/>
      <c r="G726" s="21"/>
      <c r="H726" s="21"/>
      <c r="I726" s="21"/>
      <c r="J726" s="21"/>
      <c r="K726" s="21"/>
      <c r="L726" s="21"/>
      <c r="M726" s="21"/>
      <c r="N726" s="21"/>
      <c r="O726" s="21"/>
      <c r="P726" s="21"/>
      <c r="Q726" s="21"/>
      <c r="R726" s="21"/>
      <c r="S726" s="21"/>
      <c r="T726" s="21"/>
      <c r="U726" s="21"/>
      <c r="V726" s="21"/>
      <c r="W726" s="21"/>
      <c r="X726" s="37"/>
      <c r="Y726" s="21"/>
      <c r="Z726" s="21"/>
    </row>
    <row r="727" spans="1:26" ht="15.75" customHeight="1">
      <c r="A727" s="21"/>
      <c r="B727" s="21"/>
      <c r="C727" s="21"/>
      <c r="D727" s="21"/>
      <c r="E727" s="37"/>
      <c r="F727" s="21"/>
      <c r="G727" s="21"/>
      <c r="H727" s="21"/>
      <c r="I727" s="21"/>
      <c r="J727" s="21"/>
      <c r="K727" s="21"/>
      <c r="L727" s="21"/>
      <c r="M727" s="21"/>
      <c r="N727" s="21"/>
      <c r="O727" s="21"/>
      <c r="P727" s="21"/>
      <c r="Q727" s="21"/>
      <c r="R727" s="21"/>
      <c r="S727" s="21"/>
      <c r="T727" s="21"/>
      <c r="U727" s="21"/>
      <c r="V727" s="21"/>
      <c r="W727" s="21"/>
      <c r="X727" s="37"/>
      <c r="Y727" s="21"/>
      <c r="Z727" s="21"/>
    </row>
    <row r="728" spans="1:26" ht="15.75" customHeight="1">
      <c r="A728" s="21"/>
      <c r="B728" s="21"/>
      <c r="C728" s="21"/>
      <c r="D728" s="21"/>
      <c r="E728" s="37"/>
      <c r="F728" s="21"/>
      <c r="G728" s="21"/>
      <c r="H728" s="21"/>
      <c r="I728" s="21"/>
      <c r="J728" s="21"/>
      <c r="K728" s="21"/>
      <c r="L728" s="21"/>
      <c r="M728" s="21"/>
      <c r="N728" s="21"/>
      <c r="O728" s="21"/>
      <c r="P728" s="21"/>
      <c r="Q728" s="21"/>
      <c r="R728" s="21"/>
      <c r="S728" s="21"/>
      <c r="T728" s="21"/>
      <c r="U728" s="21"/>
      <c r="V728" s="21"/>
      <c r="W728" s="21"/>
      <c r="X728" s="37"/>
      <c r="Y728" s="21"/>
      <c r="Z728" s="21"/>
    </row>
    <row r="729" spans="1:26" ht="15.75" customHeight="1">
      <c r="A729" s="21"/>
      <c r="B729" s="21"/>
      <c r="C729" s="21"/>
      <c r="D729" s="21"/>
      <c r="E729" s="37"/>
      <c r="F729" s="21"/>
      <c r="G729" s="21"/>
      <c r="H729" s="21"/>
      <c r="I729" s="21"/>
      <c r="J729" s="21"/>
      <c r="K729" s="21"/>
      <c r="L729" s="21"/>
      <c r="M729" s="21"/>
      <c r="N729" s="21"/>
      <c r="O729" s="21"/>
      <c r="P729" s="21"/>
      <c r="Q729" s="21"/>
      <c r="R729" s="21"/>
      <c r="S729" s="21"/>
      <c r="T729" s="21"/>
      <c r="U729" s="21"/>
      <c r="V729" s="21"/>
      <c r="W729" s="21"/>
      <c r="X729" s="37"/>
      <c r="Y729" s="21"/>
      <c r="Z729" s="21"/>
    </row>
    <row r="730" spans="1:26" ht="15.75" customHeight="1">
      <c r="A730" s="21"/>
      <c r="B730" s="21"/>
      <c r="C730" s="21"/>
      <c r="D730" s="21"/>
      <c r="E730" s="37"/>
      <c r="F730" s="21"/>
      <c r="G730" s="21"/>
      <c r="H730" s="21"/>
      <c r="I730" s="21"/>
      <c r="J730" s="21"/>
      <c r="K730" s="21"/>
      <c r="L730" s="21"/>
      <c r="M730" s="21"/>
      <c r="N730" s="21"/>
      <c r="O730" s="21"/>
      <c r="P730" s="21"/>
      <c r="Q730" s="21"/>
      <c r="R730" s="21"/>
      <c r="S730" s="21"/>
      <c r="T730" s="21"/>
      <c r="U730" s="21"/>
      <c r="V730" s="21"/>
      <c r="W730" s="21"/>
      <c r="X730" s="37"/>
      <c r="Y730" s="21"/>
      <c r="Z730" s="21"/>
    </row>
    <row r="731" spans="1:26" ht="15.75" customHeight="1">
      <c r="A731" s="21"/>
      <c r="B731" s="21"/>
      <c r="C731" s="21"/>
      <c r="D731" s="21"/>
      <c r="E731" s="37"/>
      <c r="F731" s="21"/>
      <c r="G731" s="21"/>
      <c r="H731" s="21"/>
      <c r="I731" s="21"/>
      <c r="J731" s="21"/>
      <c r="K731" s="21"/>
      <c r="L731" s="21"/>
      <c r="M731" s="21"/>
      <c r="N731" s="21"/>
      <c r="O731" s="21"/>
      <c r="P731" s="21"/>
      <c r="Q731" s="21"/>
      <c r="R731" s="21"/>
      <c r="S731" s="21"/>
      <c r="T731" s="21"/>
      <c r="U731" s="21"/>
      <c r="V731" s="21"/>
      <c r="W731" s="21"/>
      <c r="X731" s="37"/>
      <c r="Y731" s="21"/>
      <c r="Z731" s="21"/>
    </row>
    <row r="732" spans="1:26" ht="15.75" customHeight="1">
      <c r="A732" s="21"/>
      <c r="B732" s="21"/>
      <c r="C732" s="21"/>
      <c r="D732" s="21"/>
      <c r="E732" s="37"/>
      <c r="F732" s="21"/>
      <c r="G732" s="21"/>
      <c r="H732" s="21"/>
      <c r="I732" s="21"/>
      <c r="J732" s="21"/>
      <c r="K732" s="21"/>
      <c r="L732" s="21"/>
      <c r="M732" s="21"/>
      <c r="N732" s="21"/>
      <c r="O732" s="21"/>
      <c r="P732" s="21"/>
      <c r="Q732" s="21"/>
      <c r="R732" s="21"/>
      <c r="S732" s="21"/>
      <c r="T732" s="21"/>
      <c r="U732" s="21"/>
      <c r="V732" s="21"/>
      <c r="W732" s="21"/>
      <c r="X732" s="37"/>
      <c r="Y732" s="21"/>
      <c r="Z732" s="21"/>
    </row>
    <row r="733" spans="1:26" ht="15.75" customHeight="1">
      <c r="A733" s="21"/>
      <c r="B733" s="21"/>
      <c r="C733" s="21"/>
      <c r="D733" s="21"/>
      <c r="E733" s="37"/>
      <c r="F733" s="21"/>
      <c r="G733" s="21"/>
      <c r="H733" s="21"/>
      <c r="I733" s="21"/>
      <c r="J733" s="21"/>
      <c r="K733" s="21"/>
      <c r="L733" s="21"/>
      <c r="M733" s="21"/>
      <c r="N733" s="21"/>
      <c r="O733" s="21"/>
      <c r="P733" s="21"/>
      <c r="Q733" s="21"/>
      <c r="R733" s="21"/>
      <c r="S733" s="21"/>
      <c r="T733" s="21"/>
      <c r="U733" s="21"/>
      <c r="V733" s="21"/>
      <c r="W733" s="21"/>
      <c r="X733" s="37"/>
      <c r="Y733" s="21"/>
      <c r="Z733" s="21"/>
    </row>
    <row r="734" spans="1:26" ht="15.75" customHeight="1">
      <c r="A734" s="21"/>
      <c r="B734" s="21"/>
      <c r="C734" s="21"/>
      <c r="D734" s="21"/>
      <c r="E734" s="37"/>
      <c r="F734" s="21"/>
      <c r="G734" s="21"/>
      <c r="H734" s="21"/>
      <c r="I734" s="21"/>
      <c r="J734" s="21"/>
      <c r="K734" s="21"/>
      <c r="L734" s="21"/>
      <c r="M734" s="21"/>
      <c r="N734" s="21"/>
      <c r="O734" s="21"/>
      <c r="P734" s="21"/>
      <c r="Q734" s="21"/>
      <c r="R734" s="21"/>
      <c r="S734" s="21"/>
      <c r="T734" s="21"/>
      <c r="U734" s="21"/>
      <c r="V734" s="21"/>
      <c r="W734" s="21"/>
      <c r="X734" s="37"/>
      <c r="Y734" s="21"/>
      <c r="Z734" s="21"/>
    </row>
    <row r="735" spans="1:26" ht="15.75" customHeight="1">
      <c r="A735" s="21"/>
      <c r="B735" s="21"/>
      <c r="C735" s="21"/>
      <c r="D735" s="21"/>
      <c r="E735" s="37"/>
      <c r="F735" s="21"/>
      <c r="G735" s="21"/>
      <c r="H735" s="21"/>
      <c r="I735" s="21"/>
      <c r="J735" s="21"/>
      <c r="K735" s="21"/>
      <c r="L735" s="21"/>
      <c r="M735" s="21"/>
      <c r="N735" s="21"/>
      <c r="O735" s="21"/>
      <c r="P735" s="21"/>
      <c r="Q735" s="21"/>
      <c r="R735" s="21"/>
      <c r="S735" s="21"/>
      <c r="T735" s="21"/>
      <c r="U735" s="21"/>
      <c r="V735" s="21"/>
      <c r="W735" s="21"/>
      <c r="X735" s="37"/>
      <c r="Y735" s="21"/>
      <c r="Z735" s="21"/>
    </row>
    <row r="736" spans="1:26" ht="15.75" customHeight="1">
      <c r="A736" s="21"/>
      <c r="B736" s="21"/>
      <c r="C736" s="21"/>
      <c r="D736" s="21"/>
      <c r="E736" s="37"/>
      <c r="F736" s="21"/>
      <c r="G736" s="21"/>
      <c r="H736" s="21"/>
      <c r="I736" s="21"/>
      <c r="J736" s="21"/>
      <c r="K736" s="21"/>
      <c r="L736" s="21"/>
      <c r="M736" s="21"/>
      <c r="N736" s="21"/>
      <c r="O736" s="21"/>
      <c r="P736" s="21"/>
      <c r="Q736" s="21"/>
      <c r="R736" s="21"/>
      <c r="S736" s="21"/>
      <c r="T736" s="21"/>
      <c r="U736" s="21"/>
      <c r="V736" s="21"/>
      <c r="W736" s="21"/>
      <c r="X736" s="37"/>
      <c r="Y736" s="21"/>
      <c r="Z736" s="21"/>
    </row>
    <row r="737" spans="1:26" ht="15.75" customHeight="1">
      <c r="A737" s="21"/>
      <c r="B737" s="21"/>
      <c r="C737" s="21"/>
      <c r="D737" s="21"/>
      <c r="E737" s="37"/>
      <c r="F737" s="21"/>
      <c r="G737" s="21"/>
      <c r="H737" s="21"/>
      <c r="I737" s="21"/>
      <c r="J737" s="21"/>
      <c r="K737" s="21"/>
      <c r="L737" s="21"/>
      <c r="M737" s="21"/>
      <c r="N737" s="21"/>
      <c r="O737" s="21"/>
      <c r="P737" s="21"/>
      <c r="Q737" s="21"/>
      <c r="R737" s="21"/>
      <c r="S737" s="21"/>
      <c r="T737" s="21"/>
      <c r="U737" s="21"/>
      <c r="V737" s="21"/>
      <c r="W737" s="21"/>
      <c r="X737" s="37"/>
      <c r="Y737" s="21"/>
      <c r="Z737" s="21"/>
    </row>
    <row r="738" spans="1:26" ht="15.75" customHeight="1">
      <c r="A738" s="21"/>
      <c r="B738" s="21"/>
      <c r="C738" s="21"/>
      <c r="D738" s="21"/>
      <c r="E738" s="37"/>
      <c r="F738" s="21"/>
      <c r="G738" s="21"/>
      <c r="H738" s="21"/>
      <c r="I738" s="21"/>
      <c r="J738" s="21"/>
      <c r="K738" s="21"/>
      <c r="L738" s="21"/>
      <c r="M738" s="21"/>
      <c r="N738" s="21"/>
      <c r="O738" s="21"/>
      <c r="P738" s="21"/>
      <c r="Q738" s="21"/>
      <c r="R738" s="21"/>
      <c r="S738" s="21"/>
      <c r="T738" s="21"/>
      <c r="U738" s="21"/>
      <c r="V738" s="21"/>
      <c r="W738" s="21"/>
      <c r="X738" s="37"/>
      <c r="Y738" s="21"/>
      <c r="Z738" s="21"/>
    </row>
    <row r="739" spans="1:26" ht="15.75" customHeight="1">
      <c r="A739" s="21"/>
      <c r="B739" s="21"/>
      <c r="C739" s="21"/>
      <c r="D739" s="21"/>
      <c r="E739" s="37"/>
      <c r="F739" s="21"/>
      <c r="G739" s="21"/>
      <c r="H739" s="21"/>
      <c r="I739" s="21"/>
      <c r="J739" s="21"/>
      <c r="K739" s="21"/>
      <c r="L739" s="21"/>
      <c r="M739" s="21"/>
      <c r="N739" s="21"/>
      <c r="O739" s="21"/>
      <c r="P739" s="21"/>
      <c r="Q739" s="21"/>
      <c r="R739" s="21"/>
      <c r="S739" s="21"/>
      <c r="T739" s="21"/>
      <c r="U739" s="21"/>
      <c r="V739" s="21"/>
      <c r="W739" s="21"/>
      <c r="X739" s="37"/>
      <c r="Y739" s="21"/>
      <c r="Z739" s="21"/>
    </row>
    <row r="740" spans="1:26" ht="15.75" customHeight="1">
      <c r="A740" s="21"/>
      <c r="B740" s="21"/>
      <c r="C740" s="21"/>
      <c r="D740" s="21"/>
      <c r="E740" s="37"/>
      <c r="F740" s="21"/>
      <c r="G740" s="21"/>
      <c r="H740" s="21"/>
      <c r="I740" s="21"/>
      <c r="J740" s="21"/>
      <c r="K740" s="21"/>
      <c r="L740" s="21"/>
      <c r="M740" s="21"/>
      <c r="N740" s="21"/>
      <c r="O740" s="21"/>
      <c r="P740" s="21"/>
      <c r="Q740" s="21"/>
      <c r="R740" s="21"/>
      <c r="S740" s="21"/>
      <c r="T740" s="21"/>
      <c r="U740" s="21"/>
      <c r="V740" s="21"/>
      <c r="W740" s="21"/>
      <c r="X740" s="37"/>
      <c r="Y740" s="21"/>
      <c r="Z740" s="21"/>
    </row>
    <row r="741" spans="1:26" ht="15.75" customHeight="1">
      <c r="A741" s="21"/>
      <c r="B741" s="21"/>
      <c r="C741" s="21"/>
      <c r="D741" s="21"/>
      <c r="E741" s="37"/>
      <c r="F741" s="21"/>
      <c r="G741" s="21"/>
      <c r="H741" s="21"/>
      <c r="I741" s="21"/>
      <c r="J741" s="21"/>
      <c r="K741" s="21"/>
      <c r="L741" s="21"/>
      <c r="M741" s="21"/>
      <c r="N741" s="21"/>
      <c r="O741" s="21"/>
      <c r="P741" s="21"/>
      <c r="Q741" s="21"/>
      <c r="R741" s="21"/>
      <c r="S741" s="21"/>
      <c r="T741" s="21"/>
      <c r="U741" s="21"/>
      <c r="V741" s="21"/>
      <c r="W741" s="21"/>
      <c r="X741" s="37"/>
      <c r="Y741" s="21"/>
      <c r="Z741" s="21"/>
    </row>
    <row r="742" spans="1:26" ht="15.75" customHeight="1">
      <c r="A742" s="21"/>
      <c r="B742" s="21"/>
      <c r="C742" s="21"/>
      <c r="D742" s="21"/>
      <c r="E742" s="37"/>
      <c r="F742" s="21"/>
      <c r="G742" s="21"/>
      <c r="H742" s="21"/>
      <c r="I742" s="21"/>
      <c r="J742" s="21"/>
      <c r="K742" s="21"/>
      <c r="L742" s="21"/>
      <c r="M742" s="21"/>
      <c r="N742" s="21"/>
      <c r="O742" s="21"/>
      <c r="P742" s="21"/>
      <c r="Q742" s="21"/>
      <c r="R742" s="21"/>
      <c r="S742" s="21"/>
      <c r="T742" s="21"/>
      <c r="U742" s="21"/>
      <c r="V742" s="21"/>
      <c r="W742" s="21"/>
      <c r="X742" s="37"/>
      <c r="Y742" s="21"/>
      <c r="Z742" s="21"/>
    </row>
    <row r="743" spans="1:26" ht="15.75" customHeight="1">
      <c r="A743" s="21"/>
      <c r="B743" s="21"/>
      <c r="C743" s="21"/>
      <c r="D743" s="21"/>
      <c r="E743" s="37"/>
      <c r="F743" s="21"/>
      <c r="G743" s="21"/>
      <c r="H743" s="21"/>
      <c r="I743" s="21"/>
      <c r="J743" s="21"/>
      <c r="K743" s="21"/>
      <c r="L743" s="21"/>
      <c r="M743" s="21"/>
      <c r="N743" s="21"/>
      <c r="O743" s="21"/>
      <c r="P743" s="21"/>
      <c r="Q743" s="21"/>
      <c r="R743" s="21"/>
      <c r="S743" s="21"/>
      <c r="T743" s="21"/>
      <c r="U743" s="21"/>
      <c r="V743" s="21"/>
      <c r="W743" s="21"/>
      <c r="X743" s="37"/>
      <c r="Y743" s="21"/>
      <c r="Z743" s="21"/>
    </row>
    <row r="744" spans="1:26" ht="15.75" customHeight="1">
      <c r="A744" s="21"/>
      <c r="B744" s="21"/>
      <c r="C744" s="21"/>
      <c r="D744" s="21"/>
      <c r="E744" s="37"/>
      <c r="F744" s="21"/>
      <c r="G744" s="21"/>
      <c r="H744" s="21"/>
      <c r="I744" s="21"/>
      <c r="J744" s="21"/>
      <c r="K744" s="21"/>
      <c r="L744" s="21"/>
      <c r="M744" s="21"/>
      <c r="N744" s="21"/>
      <c r="O744" s="21"/>
      <c r="P744" s="21"/>
      <c r="Q744" s="21"/>
      <c r="R744" s="21"/>
      <c r="S744" s="21"/>
      <c r="T744" s="21"/>
      <c r="U744" s="21"/>
      <c r="V744" s="21"/>
      <c r="W744" s="21"/>
      <c r="X744" s="37"/>
      <c r="Y744" s="21"/>
      <c r="Z744" s="21"/>
    </row>
    <row r="745" spans="1:26" ht="15.75" customHeight="1">
      <c r="A745" s="21"/>
      <c r="B745" s="21"/>
      <c r="C745" s="21"/>
      <c r="D745" s="21"/>
      <c r="E745" s="37"/>
      <c r="F745" s="21"/>
      <c r="G745" s="21"/>
      <c r="H745" s="21"/>
      <c r="I745" s="21"/>
      <c r="J745" s="21"/>
      <c r="K745" s="21"/>
      <c r="L745" s="21"/>
      <c r="M745" s="21"/>
      <c r="N745" s="21"/>
      <c r="O745" s="21"/>
      <c r="P745" s="21"/>
      <c r="Q745" s="21"/>
      <c r="R745" s="21"/>
      <c r="S745" s="21"/>
      <c r="T745" s="21"/>
      <c r="U745" s="21"/>
      <c r="V745" s="21"/>
      <c r="W745" s="21"/>
      <c r="X745" s="37"/>
      <c r="Y745" s="21"/>
      <c r="Z745" s="21"/>
    </row>
    <row r="746" spans="1:26" ht="15.75" customHeight="1">
      <c r="A746" s="21"/>
      <c r="B746" s="21"/>
      <c r="C746" s="21"/>
      <c r="D746" s="21"/>
      <c r="E746" s="37"/>
      <c r="F746" s="21"/>
      <c r="G746" s="21"/>
      <c r="H746" s="21"/>
      <c r="I746" s="21"/>
      <c r="J746" s="21"/>
      <c r="K746" s="21"/>
      <c r="L746" s="21"/>
      <c r="M746" s="21"/>
      <c r="N746" s="21"/>
      <c r="O746" s="21"/>
      <c r="P746" s="21"/>
      <c r="Q746" s="21"/>
      <c r="R746" s="21"/>
      <c r="S746" s="21"/>
      <c r="T746" s="21"/>
      <c r="U746" s="21"/>
      <c r="V746" s="21"/>
      <c r="W746" s="21"/>
      <c r="X746" s="37"/>
      <c r="Y746" s="21"/>
      <c r="Z746" s="21"/>
    </row>
    <row r="747" spans="1:26" ht="15.75" customHeight="1">
      <c r="A747" s="21"/>
      <c r="B747" s="21"/>
      <c r="C747" s="21"/>
      <c r="D747" s="21"/>
      <c r="E747" s="37"/>
      <c r="F747" s="21"/>
      <c r="G747" s="21"/>
      <c r="H747" s="21"/>
      <c r="I747" s="21"/>
      <c r="J747" s="21"/>
      <c r="K747" s="21"/>
      <c r="L747" s="21"/>
      <c r="M747" s="21"/>
      <c r="N747" s="21"/>
      <c r="O747" s="21"/>
      <c r="P747" s="21"/>
      <c r="Q747" s="21"/>
      <c r="R747" s="21"/>
      <c r="S747" s="21"/>
      <c r="T747" s="21"/>
      <c r="U747" s="21"/>
      <c r="V747" s="21"/>
      <c r="W747" s="21"/>
      <c r="X747" s="37"/>
      <c r="Y747" s="21"/>
      <c r="Z747" s="21"/>
    </row>
    <row r="748" spans="1:26" ht="15.75" customHeight="1">
      <c r="A748" s="21"/>
      <c r="B748" s="21"/>
      <c r="C748" s="21"/>
      <c r="D748" s="21"/>
      <c r="E748" s="37"/>
      <c r="F748" s="21"/>
      <c r="G748" s="21"/>
      <c r="H748" s="21"/>
      <c r="I748" s="21"/>
      <c r="J748" s="21"/>
      <c r="K748" s="21"/>
      <c r="L748" s="21"/>
      <c r="M748" s="21"/>
      <c r="N748" s="21"/>
      <c r="O748" s="21"/>
      <c r="P748" s="21"/>
      <c r="Q748" s="21"/>
      <c r="R748" s="21"/>
      <c r="S748" s="21"/>
      <c r="T748" s="21"/>
      <c r="U748" s="21"/>
      <c r="V748" s="21"/>
      <c r="W748" s="21"/>
      <c r="X748" s="37"/>
      <c r="Y748" s="21"/>
      <c r="Z748" s="21"/>
    </row>
    <row r="749" spans="1:26" ht="15.75" customHeight="1">
      <c r="A749" s="21"/>
      <c r="B749" s="21"/>
      <c r="C749" s="21"/>
      <c r="D749" s="21"/>
      <c r="E749" s="37"/>
      <c r="F749" s="21"/>
      <c r="G749" s="21"/>
      <c r="H749" s="21"/>
      <c r="I749" s="21"/>
      <c r="J749" s="21"/>
      <c r="K749" s="21"/>
      <c r="L749" s="21"/>
      <c r="M749" s="21"/>
      <c r="N749" s="21"/>
      <c r="O749" s="21"/>
      <c r="P749" s="21"/>
      <c r="Q749" s="21"/>
      <c r="R749" s="21"/>
      <c r="S749" s="21"/>
      <c r="T749" s="21"/>
      <c r="U749" s="21"/>
      <c r="V749" s="21"/>
      <c r="W749" s="21"/>
      <c r="X749" s="37"/>
      <c r="Y749" s="21"/>
      <c r="Z749" s="21"/>
    </row>
  </sheetData>
  <pageMargins left="0.7" right="0.7" top="0.75" bottom="0.75" header="0" footer="0"/>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M317"/>
  <sheetViews>
    <sheetView zoomScale="70" zoomScaleNormal="70" workbookViewId="0">
      <selection activeCell="C81" sqref="C81"/>
    </sheetView>
  </sheetViews>
  <sheetFormatPr defaultColWidth="12.5703125" defaultRowHeight="15" customHeight="1"/>
  <cols>
    <col min="1" max="1" width="6.5703125" style="23" customWidth="1"/>
    <col min="2" max="2" width="10.5703125" style="23" customWidth="1"/>
    <col min="3" max="3" width="10.7109375" style="23" customWidth="1"/>
    <col min="4" max="4" width="16.85546875" style="23" customWidth="1"/>
    <col min="5" max="5" width="10.7109375" style="23" customWidth="1"/>
    <col min="6" max="6" width="14.85546875" style="23" customWidth="1"/>
    <col min="7" max="7" width="16" style="23" customWidth="1"/>
    <col min="8" max="8" width="13.28515625" style="23" customWidth="1"/>
    <col min="9" max="9" width="17.5703125" style="168" customWidth="1"/>
    <col min="10" max="10" width="20.5703125" style="23" customWidth="1"/>
    <col min="11" max="11" width="8.28515625" style="23" customWidth="1"/>
    <col min="12" max="12" width="16.28515625" style="23" customWidth="1"/>
    <col min="13" max="14" width="10.28515625" style="23" customWidth="1"/>
    <col min="15" max="15" width="6.5703125" style="23" customWidth="1"/>
    <col min="16" max="16" width="8.5703125" style="23" customWidth="1"/>
    <col min="17" max="18" width="8.85546875" style="23" customWidth="1"/>
    <col min="19" max="21" width="8.85546875" style="23" hidden="1" customWidth="1"/>
    <col min="22" max="22" width="8.85546875" style="23" customWidth="1"/>
    <col min="23" max="34" width="11.7109375" style="23" customWidth="1"/>
    <col min="35" max="39" width="14.42578125" style="23" customWidth="1"/>
    <col min="40" max="16384" width="12.5703125" style="23"/>
  </cols>
  <sheetData>
    <row r="1" spans="1:39" ht="15" customHeight="1">
      <c r="A1" s="20" t="s">
        <v>2414</v>
      </c>
      <c r="B1" s="21"/>
      <c r="C1" s="21"/>
      <c r="D1" s="21"/>
      <c r="E1" s="21"/>
      <c r="F1" s="21"/>
      <c r="G1" s="21"/>
      <c r="H1" s="21"/>
      <c r="I1" s="166"/>
      <c r="J1" s="21"/>
      <c r="K1" s="21"/>
      <c r="L1" s="21"/>
      <c r="M1" s="21"/>
      <c r="N1" s="21"/>
      <c r="O1" s="21"/>
      <c r="P1" s="21"/>
      <c r="Q1" s="37"/>
      <c r="R1" s="37"/>
      <c r="S1" s="37"/>
      <c r="T1" s="37"/>
      <c r="U1" s="37"/>
      <c r="V1" s="21"/>
      <c r="W1" s="21"/>
      <c r="X1" s="21"/>
      <c r="Y1" s="21"/>
      <c r="Z1" s="21"/>
      <c r="AA1" s="21"/>
      <c r="AB1" s="21"/>
      <c r="AC1" s="21"/>
      <c r="AD1" s="21"/>
      <c r="AE1" s="21"/>
      <c r="AF1" s="21"/>
      <c r="AG1" s="21"/>
      <c r="AH1" s="21"/>
      <c r="AI1" s="21"/>
      <c r="AJ1" s="21"/>
      <c r="AK1" s="21"/>
      <c r="AL1" s="21"/>
      <c r="AM1" s="21"/>
    </row>
    <row r="2" spans="1:39" ht="153">
      <c r="A2" s="38" t="s">
        <v>92</v>
      </c>
      <c r="B2" s="38" t="s">
        <v>1292</v>
      </c>
      <c r="C2" s="38" t="s">
        <v>2415</v>
      </c>
      <c r="D2" s="38" t="s">
        <v>842</v>
      </c>
      <c r="E2" s="38" t="s">
        <v>147</v>
      </c>
      <c r="F2" s="38" t="s">
        <v>471</v>
      </c>
      <c r="G2" s="38" t="s">
        <v>187</v>
      </c>
      <c r="H2" s="38" t="s">
        <v>2416</v>
      </c>
      <c r="I2" s="167" t="s">
        <v>1854</v>
      </c>
      <c r="J2" s="38" t="s">
        <v>2417</v>
      </c>
      <c r="K2" s="38" t="s">
        <v>2418</v>
      </c>
      <c r="L2" s="38" t="s">
        <v>2419</v>
      </c>
      <c r="M2" s="38" t="s">
        <v>400</v>
      </c>
      <c r="N2" s="38" t="s">
        <v>2420</v>
      </c>
      <c r="O2" s="38" t="s">
        <v>2421</v>
      </c>
      <c r="P2" s="38" t="s">
        <v>209</v>
      </c>
      <c r="Q2" s="38" t="s">
        <v>2422</v>
      </c>
      <c r="R2" s="38" t="s">
        <v>2423</v>
      </c>
      <c r="S2" s="38" t="s">
        <v>2424</v>
      </c>
      <c r="T2" s="38" t="s">
        <v>2425</v>
      </c>
      <c r="U2" s="38" t="s">
        <v>1857</v>
      </c>
      <c r="V2" s="24" t="s">
        <v>1858</v>
      </c>
      <c r="W2" s="374" t="s">
        <v>2426</v>
      </c>
      <c r="X2" s="375" t="s">
        <v>2427</v>
      </c>
      <c r="Y2" s="105" t="s">
        <v>2428</v>
      </c>
      <c r="Z2" s="105" t="s">
        <v>2429</v>
      </c>
      <c r="AA2" s="105" t="s">
        <v>2430</v>
      </c>
      <c r="AB2" s="104" t="s">
        <v>2431</v>
      </c>
      <c r="AC2" s="104" t="s">
        <v>2432</v>
      </c>
      <c r="AD2" s="104" t="s">
        <v>2433</v>
      </c>
      <c r="AE2" s="104" t="s">
        <v>2434</v>
      </c>
      <c r="AF2" s="104" t="s">
        <v>2435</v>
      </c>
      <c r="AG2" s="104" t="s">
        <v>2436</v>
      </c>
      <c r="AH2" s="104" t="s">
        <v>2437</v>
      </c>
      <c r="AI2" s="104" t="s">
        <v>1305</v>
      </c>
      <c r="AJ2" s="31"/>
      <c r="AK2" s="31"/>
      <c r="AL2" s="31"/>
      <c r="AM2" s="31"/>
    </row>
    <row r="3" spans="1:39" s="250" customFormat="1" ht="12.75">
      <c r="A3" s="170" t="s">
        <v>850</v>
      </c>
      <c r="B3" s="170" t="s">
        <v>2438</v>
      </c>
      <c r="C3" s="170" t="s">
        <v>2438</v>
      </c>
      <c r="D3" s="170" t="s">
        <v>851</v>
      </c>
      <c r="E3" s="170" t="s">
        <v>852</v>
      </c>
      <c r="F3" s="170" t="s">
        <v>1865</v>
      </c>
      <c r="G3" s="170" t="s">
        <v>1866</v>
      </c>
      <c r="H3" s="170" t="s">
        <v>2439</v>
      </c>
      <c r="I3" s="170" t="s">
        <v>2438</v>
      </c>
      <c r="J3" s="170" t="s">
        <v>2438</v>
      </c>
      <c r="K3" s="170" t="s">
        <v>2438</v>
      </c>
      <c r="L3" s="170" t="s">
        <v>2438</v>
      </c>
      <c r="M3" s="170" t="s">
        <v>2138</v>
      </c>
      <c r="N3" s="170" t="s">
        <v>2438</v>
      </c>
      <c r="O3" s="170" t="s">
        <v>2440</v>
      </c>
      <c r="P3" s="170" t="s">
        <v>2441</v>
      </c>
      <c r="Q3" s="170" t="s">
        <v>2438</v>
      </c>
      <c r="R3" s="170" t="s">
        <v>2438</v>
      </c>
      <c r="S3" s="170" t="s">
        <v>2438</v>
      </c>
      <c r="T3" s="170" t="s">
        <v>2438</v>
      </c>
      <c r="U3" s="170" t="s">
        <v>2438</v>
      </c>
      <c r="V3" s="170" t="s">
        <v>2438</v>
      </c>
      <c r="W3" s="376" t="s">
        <v>2442</v>
      </c>
      <c r="X3" s="377" t="s">
        <v>2442</v>
      </c>
      <c r="Y3" s="177" t="s">
        <v>2443</v>
      </c>
      <c r="Z3" s="177" t="s">
        <v>2444</v>
      </c>
      <c r="AA3" s="175" t="s">
        <v>2445</v>
      </c>
      <c r="AB3" s="173" t="s">
        <v>2442</v>
      </c>
      <c r="AC3" s="173" t="s">
        <v>2442</v>
      </c>
      <c r="AD3" s="173" t="s">
        <v>2442</v>
      </c>
      <c r="AE3" s="173" t="s">
        <v>2442</v>
      </c>
      <c r="AF3" s="173" t="s">
        <v>2442</v>
      </c>
      <c r="AG3" s="173" t="s">
        <v>2442</v>
      </c>
      <c r="AH3" s="173" t="s">
        <v>2442</v>
      </c>
      <c r="AI3" s="173" t="s">
        <v>2442</v>
      </c>
    </row>
    <row r="4" spans="1:39" ht="15.75" customHeight="1">
      <c r="A4" s="39" t="s">
        <v>109</v>
      </c>
      <c r="B4" s="39" t="s">
        <v>1311</v>
      </c>
      <c r="C4" s="39">
        <v>2023</v>
      </c>
      <c r="D4" s="39" t="s">
        <v>641</v>
      </c>
      <c r="E4" s="39" t="s">
        <v>149</v>
      </c>
      <c r="F4" s="39" t="s">
        <v>473</v>
      </c>
      <c r="G4" s="39" t="s">
        <v>189</v>
      </c>
      <c r="H4" s="39" t="s">
        <v>392</v>
      </c>
      <c r="I4" s="39" t="s">
        <v>2446</v>
      </c>
      <c r="J4" s="122" t="s">
        <v>2447</v>
      </c>
      <c r="K4" s="39" t="s">
        <v>2448</v>
      </c>
      <c r="L4" s="39" t="s">
        <v>2449</v>
      </c>
      <c r="M4" s="39" t="s">
        <v>403</v>
      </c>
      <c r="N4" s="39" t="s">
        <v>2450</v>
      </c>
      <c r="O4" s="39" t="s">
        <v>818</v>
      </c>
      <c r="P4" s="39" t="s">
        <v>222</v>
      </c>
      <c r="Q4" s="378">
        <v>5668</v>
      </c>
      <c r="R4" s="40">
        <v>32</v>
      </c>
      <c r="S4" s="39" t="s">
        <v>14</v>
      </c>
      <c r="T4" s="39" t="s">
        <v>14</v>
      </c>
      <c r="U4" s="41" t="s">
        <v>859</v>
      </c>
      <c r="V4" s="39"/>
      <c r="W4" s="379">
        <v>4162</v>
      </c>
      <c r="X4" s="147">
        <v>13</v>
      </c>
      <c r="Y4" s="380">
        <f>(X4/R4)*100</f>
        <v>40.625</v>
      </c>
      <c r="Z4" s="380">
        <f>(W4/Q4)*100</f>
        <v>73.429781227946364</v>
      </c>
      <c r="AA4" s="381" t="str">
        <f>IF(OR(Y4&lt;90,Y4&gt;150),"X","")</f>
        <v>X</v>
      </c>
      <c r="AB4" s="146">
        <v>43</v>
      </c>
      <c r="AC4" s="146">
        <v>7</v>
      </c>
      <c r="AD4" s="146">
        <v>4162</v>
      </c>
      <c r="AE4" s="146">
        <v>13</v>
      </c>
      <c r="AF4" s="148">
        <v>1</v>
      </c>
      <c r="AG4" s="147">
        <v>0</v>
      </c>
      <c r="AH4" s="147">
        <v>36</v>
      </c>
      <c r="AI4" s="382" t="s">
        <v>2451</v>
      </c>
      <c r="AJ4" s="21"/>
      <c r="AK4" s="21"/>
      <c r="AL4" s="21"/>
      <c r="AM4" s="21"/>
    </row>
    <row r="5" spans="1:39" ht="15.75" customHeight="1">
      <c r="A5" s="39" t="s">
        <v>109</v>
      </c>
      <c r="B5" s="39" t="s">
        <v>1311</v>
      </c>
      <c r="C5" s="39">
        <v>2023</v>
      </c>
      <c r="D5" s="39" t="s">
        <v>641</v>
      </c>
      <c r="E5" s="39" t="s">
        <v>149</v>
      </c>
      <c r="F5" s="39" t="s">
        <v>473</v>
      </c>
      <c r="G5" s="39" t="s">
        <v>189</v>
      </c>
      <c r="H5" s="39" t="s">
        <v>392</v>
      </c>
      <c r="I5" s="39" t="s">
        <v>2446</v>
      </c>
      <c r="J5" s="122" t="s">
        <v>2452</v>
      </c>
      <c r="K5" s="39" t="s">
        <v>2453</v>
      </c>
      <c r="L5" s="39" t="s">
        <v>2449</v>
      </c>
      <c r="M5" s="39" t="s">
        <v>403</v>
      </c>
      <c r="N5" s="39" t="s">
        <v>2450</v>
      </c>
      <c r="O5" s="39" t="s">
        <v>818</v>
      </c>
      <c r="P5" s="39" t="s">
        <v>222</v>
      </c>
      <c r="Q5" s="378">
        <v>10561</v>
      </c>
      <c r="R5" s="40">
        <v>104</v>
      </c>
      <c r="S5" s="39" t="s">
        <v>14</v>
      </c>
      <c r="T5" s="39" t="s">
        <v>14</v>
      </c>
      <c r="U5" s="41" t="s">
        <v>859</v>
      </c>
      <c r="V5" s="39"/>
      <c r="W5" s="379">
        <v>8850</v>
      </c>
      <c r="X5" s="147">
        <v>86</v>
      </c>
      <c r="Y5" s="380">
        <f>(X5/R5)*100</f>
        <v>82.692307692307693</v>
      </c>
      <c r="Z5" s="380">
        <f>(W5/Q5)*100</f>
        <v>83.798882681564251</v>
      </c>
      <c r="AA5" s="381" t="str">
        <f>IF(OR(Y5&lt;90,Y5&gt;150),"X","")</f>
        <v>X</v>
      </c>
      <c r="AB5" s="146">
        <v>54</v>
      </c>
      <c r="AC5" s="146">
        <v>25</v>
      </c>
      <c r="AD5" s="146">
        <v>8850</v>
      </c>
      <c r="AE5" s="146">
        <v>86</v>
      </c>
      <c r="AF5" s="148">
        <v>1</v>
      </c>
      <c r="AG5" s="147">
        <v>86</v>
      </c>
      <c r="AH5" s="147">
        <v>84</v>
      </c>
      <c r="AI5" s="382" t="s">
        <v>2454</v>
      </c>
      <c r="AJ5" s="21"/>
      <c r="AK5" s="21"/>
      <c r="AL5" s="21"/>
      <c r="AM5" s="21"/>
    </row>
    <row r="6" spans="1:39" ht="15.75" customHeight="1">
      <c r="A6" s="39" t="s">
        <v>109</v>
      </c>
      <c r="B6" s="39" t="s">
        <v>1311</v>
      </c>
      <c r="C6" s="39">
        <v>2023</v>
      </c>
      <c r="D6" s="39" t="s">
        <v>641</v>
      </c>
      <c r="E6" s="39" t="s">
        <v>149</v>
      </c>
      <c r="F6" s="39" t="s">
        <v>473</v>
      </c>
      <c r="G6" s="39" t="s">
        <v>189</v>
      </c>
      <c r="H6" s="39" t="s">
        <v>392</v>
      </c>
      <c r="I6" s="39" t="s">
        <v>2446</v>
      </c>
      <c r="J6" s="122" t="s">
        <v>2455</v>
      </c>
      <c r="K6" s="39" t="s">
        <v>2456</v>
      </c>
      <c r="L6" s="39" t="s">
        <v>2457</v>
      </c>
      <c r="M6" s="39" t="s">
        <v>403</v>
      </c>
      <c r="N6" s="39" t="s">
        <v>2450</v>
      </c>
      <c r="O6" s="39" t="s">
        <v>818</v>
      </c>
      <c r="P6" s="39" t="s">
        <v>222</v>
      </c>
      <c r="Q6" s="378">
        <v>20960.666666666668</v>
      </c>
      <c r="R6" s="40">
        <v>118</v>
      </c>
      <c r="S6" s="39" t="s">
        <v>14</v>
      </c>
      <c r="T6" s="39" t="s">
        <v>14</v>
      </c>
      <c r="U6" s="41" t="s">
        <v>859</v>
      </c>
      <c r="V6" s="39"/>
      <c r="W6" s="379">
        <v>19667</v>
      </c>
      <c r="X6" s="147">
        <v>101</v>
      </c>
      <c r="Y6" s="380">
        <f t="shared" ref="Y6:Y69" si="0">(X6/R6)*100</f>
        <v>85.593220338983059</v>
      </c>
      <c r="Z6" s="380">
        <f t="shared" ref="Z6:Z69" si="1">(W6/Q6)*100</f>
        <v>93.828122515187175</v>
      </c>
      <c r="AA6" s="381" t="str">
        <f t="shared" ref="AA6:AA69" si="2">IF(OR(Y6&lt;90,Y6&gt;150),"X","")</f>
        <v>X</v>
      </c>
      <c r="AB6" s="146">
        <v>124</v>
      </c>
      <c r="AC6" s="146">
        <v>73</v>
      </c>
      <c r="AD6" s="146">
        <v>19667</v>
      </c>
      <c r="AE6" s="146">
        <v>101</v>
      </c>
      <c r="AF6" s="148">
        <v>1</v>
      </c>
      <c r="AG6" s="147">
        <v>0</v>
      </c>
      <c r="AH6" s="147">
        <v>130</v>
      </c>
      <c r="AI6" s="382" t="s">
        <v>2458</v>
      </c>
      <c r="AJ6" s="21"/>
      <c r="AK6" s="21"/>
      <c r="AL6" s="21"/>
      <c r="AM6" s="21"/>
    </row>
    <row r="7" spans="1:39" ht="15.75" customHeight="1">
      <c r="A7" s="39" t="s">
        <v>109</v>
      </c>
      <c r="B7" s="39" t="s">
        <v>1311</v>
      </c>
      <c r="C7" s="39">
        <v>2023</v>
      </c>
      <c r="D7" s="39" t="s">
        <v>641</v>
      </c>
      <c r="E7" s="39" t="s">
        <v>149</v>
      </c>
      <c r="F7" s="39" t="s">
        <v>473</v>
      </c>
      <c r="G7" s="39" t="s">
        <v>189</v>
      </c>
      <c r="H7" s="39" t="s">
        <v>392</v>
      </c>
      <c r="I7" s="39" t="s">
        <v>2446</v>
      </c>
      <c r="J7" s="122" t="s">
        <v>2459</v>
      </c>
      <c r="K7" s="39" t="s">
        <v>2460</v>
      </c>
      <c r="L7" s="39" t="s">
        <v>2457</v>
      </c>
      <c r="M7" s="39" t="s">
        <v>403</v>
      </c>
      <c r="N7" s="39" t="s">
        <v>2450</v>
      </c>
      <c r="O7" s="39" t="s">
        <v>818</v>
      </c>
      <c r="P7" s="39" t="s">
        <v>222</v>
      </c>
      <c r="Q7" s="378">
        <v>6665.333333333333</v>
      </c>
      <c r="R7" s="40">
        <v>44</v>
      </c>
      <c r="S7" s="39" t="s">
        <v>14</v>
      </c>
      <c r="T7" s="39" t="s">
        <v>14</v>
      </c>
      <c r="U7" s="41" t="s">
        <v>859</v>
      </c>
      <c r="V7" s="39"/>
      <c r="W7" s="379">
        <v>6411</v>
      </c>
      <c r="X7" s="147">
        <v>0</v>
      </c>
      <c r="Y7" s="380">
        <f t="shared" si="0"/>
        <v>0</v>
      </c>
      <c r="Z7" s="380">
        <f t="shared" si="1"/>
        <v>96.184236847369476</v>
      </c>
      <c r="AA7" s="381" t="str">
        <f t="shared" si="2"/>
        <v>X</v>
      </c>
      <c r="AB7" s="146">
        <v>71</v>
      </c>
      <c r="AC7" s="146">
        <v>0</v>
      </c>
      <c r="AD7" s="146">
        <v>6411</v>
      </c>
      <c r="AE7" s="146">
        <v>0</v>
      </c>
      <c r="AF7" s="148">
        <v>1</v>
      </c>
      <c r="AG7" s="147">
        <v>0</v>
      </c>
      <c r="AH7" s="147">
        <v>0</v>
      </c>
      <c r="AI7" s="382" t="s">
        <v>2461</v>
      </c>
      <c r="AJ7" s="21"/>
      <c r="AK7" s="21"/>
      <c r="AL7" s="21"/>
      <c r="AM7" s="21"/>
    </row>
    <row r="8" spans="1:39" ht="15.75" customHeight="1">
      <c r="A8" s="39" t="s">
        <v>109</v>
      </c>
      <c r="B8" s="39" t="s">
        <v>1311</v>
      </c>
      <c r="C8" s="39">
        <v>2023</v>
      </c>
      <c r="D8" s="39" t="s">
        <v>641</v>
      </c>
      <c r="E8" s="39" t="s">
        <v>149</v>
      </c>
      <c r="F8" s="39" t="s">
        <v>473</v>
      </c>
      <c r="G8" s="39" t="s">
        <v>189</v>
      </c>
      <c r="H8" s="39" t="s">
        <v>392</v>
      </c>
      <c r="I8" s="39" t="s">
        <v>2446</v>
      </c>
      <c r="J8" s="122" t="s">
        <v>2462</v>
      </c>
      <c r="K8" s="39" t="s">
        <v>2463</v>
      </c>
      <c r="L8" s="39" t="s">
        <v>2464</v>
      </c>
      <c r="M8" s="39" t="s">
        <v>403</v>
      </c>
      <c r="N8" s="39" t="s">
        <v>2450</v>
      </c>
      <c r="O8" s="39" t="s">
        <v>831</v>
      </c>
      <c r="P8" s="39" t="s">
        <v>222</v>
      </c>
      <c r="Q8" s="378">
        <v>317.66666666666669</v>
      </c>
      <c r="R8" s="40">
        <v>8</v>
      </c>
      <c r="S8" s="39" t="s">
        <v>14</v>
      </c>
      <c r="T8" s="39" t="s">
        <v>14</v>
      </c>
      <c r="U8" s="41" t="s">
        <v>859</v>
      </c>
      <c r="V8" s="39"/>
      <c r="W8" s="379">
        <v>253</v>
      </c>
      <c r="X8" s="147">
        <v>5</v>
      </c>
      <c r="Y8" s="380">
        <f t="shared" si="0"/>
        <v>62.5</v>
      </c>
      <c r="Z8" s="380">
        <f t="shared" si="1"/>
        <v>79.643231899265473</v>
      </c>
      <c r="AA8" s="381" t="str">
        <f t="shared" si="2"/>
        <v>X</v>
      </c>
      <c r="AB8" s="146">
        <v>10</v>
      </c>
      <c r="AC8" s="146">
        <v>3</v>
      </c>
      <c r="AD8" s="146">
        <v>253</v>
      </c>
      <c r="AE8" s="146">
        <v>5</v>
      </c>
      <c r="AF8" s="148">
        <v>1</v>
      </c>
      <c r="AG8" s="147">
        <v>0</v>
      </c>
      <c r="AH8" s="147">
        <v>49</v>
      </c>
      <c r="AI8" s="382" t="s">
        <v>2465</v>
      </c>
      <c r="AJ8" s="21"/>
      <c r="AK8" s="21"/>
      <c r="AL8" s="21"/>
      <c r="AM8" s="21"/>
    </row>
    <row r="9" spans="1:39" ht="15.75" customHeight="1">
      <c r="A9" s="39" t="s">
        <v>109</v>
      </c>
      <c r="B9" s="39" t="s">
        <v>1311</v>
      </c>
      <c r="C9" s="39">
        <v>2023</v>
      </c>
      <c r="D9" s="39" t="s">
        <v>641</v>
      </c>
      <c r="E9" s="39" t="s">
        <v>149</v>
      </c>
      <c r="F9" s="39" t="s">
        <v>473</v>
      </c>
      <c r="G9" s="39" t="s">
        <v>189</v>
      </c>
      <c r="H9" s="39" t="s">
        <v>392</v>
      </c>
      <c r="I9" s="39" t="s">
        <v>2446</v>
      </c>
      <c r="J9" s="122" t="s">
        <v>2466</v>
      </c>
      <c r="K9" s="39" t="s">
        <v>2467</v>
      </c>
      <c r="L9" s="39" t="s">
        <v>2449</v>
      </c>
      <c r="M9" s="39" t="s">
        <v>1872</v>
      </c>
      <c r="N9" s="39" t="s">
        <v>1872</v>
      </c>
      <c r="O9" s="39" t="s">
        <v>1872</v>
      </c>
      <c r="P9" s="39" t="s">
        <v>1872</v>
      </c>
      <c r="Q9" s="378">
        <v>81126.333333333328</v>
      </c>
      <c r="R9" s="40">
        <v>0</v>
      </c>
      <c r="S9" s="39" t="s">
        <v>859</v>
      </c>
      <c r="T9" s="39" t="s">
        <v>859</v>
      </c>
      <c r="U9" s="41" t="s">
        <v>859</v>
      </c>
      <c r="V9" s="39"/>
      <c r="W9" s="379">
        <v>45314</v>
      </c>
      <c r="X9" s="379">
        <v>0</v>
      </c>
      <c r="Y9" s="380" t="e">
        <f t="shared" si="0"/>
        <v>#DIV/0!</v>
      </c>
      <c r="Z9" s="380">
        <f t="shared" si="1"/>
        <v>55.856092760673683</v>
      </c>
      <c r="AA9" s="381" t="e">
        <f t="shared" si="2"/>
        <v>#DIV/0!</v>
      </c>
      <c r="AB9" s="379">
        <v>1050</v>
      </c>
      <c r="AC9" s="379">
        <v>0</v>
      </c>
      <c r="AD9" s="379">
        <v>45314</v>
      </c>
      <c r="AE9" s="379">
        <v>0</v>
      </c>
      <c r="AF9" s="379">
        <v>0</v>
      </c>
      <c r="AG9" s="379">
        <v>0</v>
      </c>
      <c r="AH9" s="379">
        <v>0</v>
      </c>
      <c r="AI9" s="382" t="s">
        <v>2468</v>
      </c>
      <c r="AJ9" s="21"/>
      <c r="AK9" s="21"/>
      <c r="AL9" s="21"/>
      <c r="AM9" s="21"/>
    </row>
    <row r="10" spans="1:39" ht="15.75" customHeight="1">
      <c r="A10" s="39" t="s">
        <v>109</v>
      </c>
      <c r="B10" s="39" t="s">
        <v>1311</v>
      </c>
      <c r="C10" s="39">
        <v>2023</v>
      </c>
      <c r="D10" s="39" t="s">
        <v>641</v>
      </c>
      <c r="E10" s="39" t="s">
        <v>149</v>
      </c>
      <c r="F10" s="39" t="s">
        <v>475</v>
      </c>
      <c r="G10" s="39" t="s">
        <v>189</v>
      </c>
      <c r="H10" s="39" t="s">
        <v>392</v>
      </c>
      <c r="I10" s="39" t="s">
        <v>2469</v>
      </c>
      <c r="J10" s="122" t="s">
        <v>2470</v>
      </c>
      <c r="K10" s="39" t="s">
        <v>2471</v>
      </c>
      <c r="L10" s="39" t="s">
        <v>2472</v>
      </c>
      <c r="M10" s="39" t="s">
        <v>403</v>
      </c>
      <c r="N10" s="39" t="s">
        <v>2473</v>
      </c>
      <c r="O10" s="39" t="s">
        <v>835</v>
      </c>
      <c r="P10" s="39" t="s">
        <v>216</v>
      </c>
      <c r="Q10" s="378">
        <v>4437</v>
      </c>
      <c r="R10" s="40">
        <v>884</v>
      </c>
      <c r="S10" s="39" t="s">
        <v>859</v>
      </c>
      <c r="T10" s="39" t="s">
        <v>859</v>
      </c>
      <c r="U10" s="41" t="s">
        <v>859</v>
      </c>
      <c r="V10" s="39"/>
      <c r="W10" s="379">
        <v>4729</v>
      </c>
      <c r="X10" s="147">
        <v>838</v>
      </c>
      <c r="Y10" s="380">
        <f t="shared" si="0"/>
        <v>94.796380090497735</v>
      </c>
      <c r="Z10" s="380">
        <f t="shared" si="1"/>
        <v>106.58102321388326</v>
      </c>
      <c r="AA10" s="381" t="str">
        <f t="shared" si="2"/>
        <v/>
      </c>
      <c r="AB10" s="146">
        <v>1675</v>
      </c>
      <c r="AC10" s="146">
        <v>445</v>
      </c>
      <c r="AD10" s="146">
        <v>111781</v>
      </c>
      <c r="AE10" s="146">
        <v>1592</v>
      </c>
      <c r="AF10" s="379">
        <v>0</v>
      </c>
      <c r="AG10" s="379">
        <v>0</v>
      </c>
      <c r="AH10" s="147">
        <v>120</v>
      </c>
      <c r="AI10" s="382" t="s">
        <v>2474</v>
      </c>
      <c r="AJ10" s="21"/>
      <c r="AK10" s="21"/>
      <c r="AL10" s="21"/>
      <c r="AM10" s="21"/>
    </row>
    <row r="11" spans="1:39" ht="15.75" customHeight="1">
      <c r="A11" s="39" t="s">
        <v>109</v>
      </c>
      <c r="B11" s="39" t="s">
        <v>1311</v>
      </c>
      <c r="C11" s="39">
        <v>2023</v>
      </c>
      <c r="D11" s="39" t="s">
        <v>641</v>
      </c>
      <c r="E11" s="39" t="s">
        <v>149</v>
      </c>
      <c r="F11" s="39" t="s">
        <v>475</v>
      </c>
      <c r="G11" s="39" t="s">
        <v>189</v>
      </c>
      <c r="H11" s="39" t="s">
        <v>392</v>
      </c>
      <c r="I11" s="39" t="s">
        <v>2469</v>
      </c>
      <c r="J11" s="122" t="s">
        <v>2475</v>
      </c>
      <c r="K11" s="39" t="s">
        <v>2476</v>
      </c>
      <c r="L11" s="39" t="s">
        <v>2477</v>
      </c>
      <c r="M11" s="39" t="s">
        <v>403</v>
      </c>
      <c r="N11" s="39" t="s">
        <v>2473</v>
      </c>
      <c r="O11" s="39" t="s">
        <v>835</v>
      </c>
      <c r="P11" s="39" t="s">
        <v>216</v>
      </c>
      <c r="Q11" s="378">
        <v>1305</v>
      </c>
      <c r="R11" s="40">
        <v>260</v>
      </c>
      <c r="S11" s="39" t="s">
        <v>859</v>
      </c>
      <c r="T11" s="39" t="s">
        <v>859</v>
      </c>
      <c r="U11" s="41" t="s">
        <v>859</v>
      </c>
      <c r="V11" s="39"/>
      <c r="W11" s="379">
        <v>1446</v>
      </c>
      <c r="X11" s="147">
        <v>166</v>
      </c>
      <c r="Y11" s="380">
        <f t="shared" si="0"/>
        <v>63.84615384615384</v>
      </c>
      <c r="Z11" s="380">
        <f t="shared" si="1"/>
        <v>110.80459770114943</v>
      </c>
      <c r="AA11" s="381" t="str">
        <f t="shared" si="2"/>
        <v>X</v>
      </c>
      <c r="AB11" s="146">
        <v>328</v>
      </c>
      <c r="AC11" s="146">
        <v>129</v>
      </c>
      <c r="AD11" s="146">
        <v>24990</v>
      </c>
      <c r="AE11" s="146">
        <v>395</v>
      </c>
      <c r="AF11" s="379">
        <v>0</v>
      </c>
      <c r="AG11" s="379">
        <v>0</v>
      </c>
      <c r="AH11" s="147">
        <v>85</v>
      </c>
      <c r="AI11" s="382" t="s">
        <v>2478</v>
      </c>
      <c r="AJ11" s="21"/>
      <c r="AK11" s="21"/>
      <c r="AL11" s="21"/>
      <c r="AM11" s="21"/>
    </row>
    <row r="12" spans="1:39" ht="15.75" customHeight="1">
      <c r="A12" s="39" t="s">
        <v>109</v>
      </c>
      <c r="B12" s="39" t="s">
        <v>1311</v>
      </c>
      <c r="C12" s="39">
        <v>2023</v>
      </c>
      <c r="D12" s="39" t="s">
        <v>641</v>
      </c>
      <c r="E12" s="39" t="s">
        <v>149</v>
      </c>
      <c r="F12" s="39" t="s">
        <v>475</v>
      </c>
      <c r="G12" s="39" t="s">
        <v>189</v>
      </c>
      <c r="H12" s="39" t="s">
        <v>392</v>
      </c>
      <c r="I12" s="39" t="s">
        <v>2469</v>
      </c>
      <c r="J12" s="122" t="s">
        <v>2479</v>
      </c>
      <c r="K12" s="39" t="s">
        <v>2480</v>
      </c>
      <c r="L12" s="39" t="s">
        <v>2481</v>
      </c>
      <c r="M12" s="39" t="s">
        <v>403</v>
      </c>
      <c r="N12" s="39" t="s">
        <v>2473</v>
      </c>
      <c r="O12" s="39" t="s">
        <v>835</v>
      </c>
      <c r="P12" s="39" t="s">
        <v>216</v>
      </c>
      <c r="Q12" s="378">
        <v>1566</v>
      </c>
      <c r="R12" s="40">
        <v>312</v>
      </c>
      <c r="S12" s="39" t="s">
        <v>859</v>
      </c>
      <c r="T12" s="39" t="s">
        <v>859</v>
      </c>
      <c r="U12" s="41" t="s">
        <v>859</v>
      </c>
      <c r="V12" s="39"/>
      <c r="W12" s="379">
        <v>711</v>
      </c>
      <c r="X12" s="147">
        <v>170</v>
      </c>
      <c r="Y12" s="380">
        <f t="shared" si="0"/>
        <v>54.487179487179482</v>
      </c>
      <c r="Z12" s="380">
        <f t="shared" si="1"/>
        <v>45.402298850574709</v>
      </c>
      <c r="AA12" s="381" t="str">
        <f t="shared" si="2"/>
        <v>X</v>
      </c>
      <c r="AB12" s="146">
        <v>74</v>
      </c>
      <c r="AC12" s="146">
        <v>53</v>
      </c>
      <c r="AD12" s="146">
        <v>1923</v>
      </c>
      <c r="AE12" s="146">
        <v>170</v>
      </c>
      <c r="AF12" s="379">
        <v>0</v>
      </c>
      <c r="AG12" s="379">
        <v>0</v>
      </c>
      <c r="AH12" s="147">
        <v>83</v>
      </c>
      <c r="AI12" s="382" t="s">
        <v>2482</v>
      </c>
      <c r="AJ12" s="21"/>
      <c r="AK12" s="21"/>
      <c r="AL12" s="21"/>
      <c r="AM12" s="21"/>
    </row>
    <row r="13" spans="1:39" ht="15.75" customHeight="1">
      <c r="A13" s="39" t="s">
        <v>109</v>
      </c>
      <c r="B13" s="39" t="s">
        <v>1311</v>
      </c>
      <c r="C13" s="39">
        <v>2023</v>
      </c>
      <c r="D13" s="39" t="s">
        <v>641</v>
      </c>
      <c r="E13" s="39" t="s">
        <v>149</v>
      </c>
      <c r="F13" s="39" t="s">
        <v>475</v>
      </c>
      <c r="G13" s="39" t="s">
        <v>189</v>
      </c>
      <c r="H13" s="39" t="s">
        <v>392</v>
      </c>
      <c r="I13" s="39" t="s">
        <v>2469</v>
      </c>
      <c r="J13" s="122" t="s">
        <v>2483</v>
      </c>
      <c r="K13" s="39" t="s">
        <v>2484</v>
      </c>
      <c r="L13" s="39" t="s">
        <v>2472</v>
      </c>
      <c r="M13" s="39" t="s">
        <v>1872</v>
      </c>
      <c r="N13" s="39" t="s">
        <v>1872</v>
      </c>
      <c r="O13" s="39" t="s">
        <v>1872</v>
      </c>
      <c r="P13" s="39" t="s">
        <v>1872</v>
      </c>
      <c r="Q13" s="378">
        <v>28971</v>
      </c>
      <c r="R13" s="40">
        <v>0</v>
      </c>
      <c r="S13" s="39" t="s">
        <v>859</v>
      </c>
      <c r="T13" s="39" t="s">
        <v>859</v>
      </c>
      <c r="U13" s="41" t="s">
        <v>859</v>
      </c>
      <c r="V13" s="39"/>
      <c r="W13" s="379">
        <v>11248</v>
      </c>
      <c r="X13" s="379">
        <v>0</v>
      </c>
      <c r="Y13" s="380" t="e">
        <f t="shared" si="0"/>
        <v>#DIV/0!</v>
      </c>
      <c r="Z13" s="380">
        <f t="shared" si="1"/>
        <v>38.8250319284802</v>
      </c>
      <c r="AA13" s="381" t="e">
        <f t="shared" si="2"/>
        <v>#DIV/0!</v>
      </c>
      <c r="AB13" s="379">
        <v>268</v>
      </c>
      <c r="AC13" s="379">
        <v>0</v>
      </c>
      <c r="AD13" s="379">
        <v>31089</v>
      </c>
      <c r="AE13" s="379">
        <v>0</v>
      </c>
      <c r="AF13" s="379">
        <v>0</v>
      </c>
      <c r="AG13" s="379">
        <v>0</v>
      </c>
      <c r="AH13" s="379">
        <v>0</v>
      </c>
      <c r="AI13" s="382" t="s">
        <v>2468</v>
      </c>
      <c r="AJ13" s="21"/>
      <c r="AK13" s="21"/>
      <c r="AL13" s="21"/>
      <c r="AM13" s="21"/>
    </row>
    <row r="14" spans="1:39" ht="15.75" customHeight="1">
      <c r="A14" s="39" t="s">
        <v>109</v>
      </c>
      <c r="B14" s="39" t="s">
        <v>1311</v>
      </c>
      <c r="C14" s="39">
        <v>2023</v>
      </c>
      <c r="D14" s="39" t="s">
        <v>641</v>
      </c>
      <c r="E14" s="39" t="s">
        <v>149</v>
      </c>
      <c r="F14" s="39" t="s">
        <v>475</v>
      </c>
      <c r="G14" s="39" t="s">
        <v>189</v>
      </c>
      <c r="H14" s="39" t="s">
        <v>392</v>
      </c>
      <c r="I14" s="39" t="s">
        <v>2485</v>
      </c>
      <c r="J14" s="122" t="s">
        <v>2486</v>
      </c>
      <c r="K14" s="39" t="s">
        <v>2487</v>
      </c>
      <c r="L14" s="39" t="s">
        <v>2488</v>
      </c>
      <c r="M14" s="39" t="s">
        <v>405</v>
      </c>
      <c r="N14" s="39" t="s">
        <v>2489</v>
      </c>
      <c r="O14" s="39" t="s">
        <v>831</v>
      </c>
      <c r="P14" s="39" t="s">
        <v>216</v>
      </c>
      <c r="Q14" s="39">
        <v>120</v>
      </c>
      <c r="R14" s="39">
        <v>31</v>
      </c>
      <c r="S14" s="39" t="s">
        <v>859</v>
      </c>
      <c r="T14" s="39" t="s">
        <v>859</v>
      </c>
      <c r="U14" s="41" t="s">
        <v>859</v>
      </c>
      <c r="V14" s="39"/>
      <c r="W14" s="379">
        <v>67</v>
      </c>
      <c r="X14" s="147">
        <v>34</v>
      </c>
      <c r="Y14" s="380">
        <f t="shared" si="0"/>
        <v>109.6774193548387</v>
      </c>
      <c r="Z14" s="380">
        <f t="shared" si="1"/>
        <v>55.833333333333336</v>
      </c>
      <c r="AA14" s="381" t="str">
        <f t="shared" si="2"/>
        <v/>
      </c>
      <c r="AB14" s="146">
        <v>8</v>
      </c>
      <c r="AC14" s="146">
        <v>7</v>
      </c>
      <c r="AD14" s="146">
        <v>254</v>
      </c>
      <c r="AE14" s="146">
        <v>35</v>
      </c>
      <c r="AF14" s="148">
        <v>0</v>
      </c>
      <c r="AG14" s="147">
        <v>0</v>
      </c>
      <c r="AH14" s="147">
        <v>59</v>
      </c>
      <c r="AI14" s="382" t="s">
        <v>2490</v>
      </c>
      <c r="AJ14" s="21"/>
      <c r="AK14" s="21"/>
      <c r="AL14" s="21"/>
      <c r="AM14" s="21"/>
    </row>
    <row r="15" spans="1:39" ht="15.75" customHeight="1">
      <c r="A15" s="39" t="s">
        <v>109</v>
      </c>
      <c r="B15" s="39" t="s">
        <v>1311</v>
      </c>
      <c r="C15" s="39">
        <v>2023</v>
      </c>
      <c r="D15" s="39" t="s">
        <v>641</v>
      </c>
      <c r="E15" s="39" t="s">
        <v>149</v>
      </c>
      <c r="F15" s="39" t="s">
        <v>475</v>
      </c>
      <c r="G15" s="39" t="s">
        <v>189</v>
      </c>
      <c r="H15" s="39" t="s">
        <v>392</v>
      </c>
      <c r="I15" s="39" t="s">
        <v>2485</v>
      </c>
      <c r="J15" s="122" t="s">
        <v>2491</v>
      </c>
      <c r="K15" s="39" t="s">
        <v>2492</v>
      </c>
      <c r="L15" s="39" t="s">
        <v>2493</v>
      </c>
      <c r="M15" s="39" t="s">
        <v>405</v>
      </c>
      <c r="N15" s="39" t="s">
        <v>2489</v>
      </c>
      <c r="O15" s="39" t="s">
        <v>831</v>
      </c>
      <c r="P15" s="39" t="s">
        <v>216</v>
      </c>
      <c r="Q15" s="39">
        <v>158</v>
      </c>
      <c r="R15" s="39">
        <v>18</v>
      </c>
      <c r="S15" s="39" t="s">
        <v>859</v>
      </c>
      <c r="T15" s="39" t="s">
        <v>859</v>
      </c>
      <c r="U15" s="41" t="s">
        <v>859</v>
      </c>
      <c r="V15" s="39"/>
      <c r="W15" s="379">
        <v>148</v>
      </c>
      <c r="X15" s="147">
        <v>18</v>
      </c>
      <c r="Y15" s="380">
        <f t="shared" si="0"/>
        <v>100</v>
      </c>
      <c r="Z15" s="380">
        <f t="shared" si="1"/>
        <v>93.670886075949369</v>
      </c>
      <c r="AA15" s="381" t="str">
        <f t="shared" si="2"/>
        <v/>
      </c>
      <c r="AB15" s="146">
        <v>4</v>
      </c>
      <c r="AC15" s="146">
        <v>2</v>
      </c>
      <c r="AD15" s="146">
        <v>351</v>
      </c>
      <c r="AE15" s="146">
        <v>20</v>
      </c>
      <c r="AF15" s="148">
        <v>0</v>
      </c>
      <c r="AG15" s="147">
        <v>0</v>
      </c>
      <c r="AH15" s="147">
        <v>26</v>
      </c>
      <c r="AI15" s="382" t="s">
        <v>2494</v>
      </c>
      <c r="AJ15" s="21"/>
      <c r="AK15" s="21"/>
      <c r="AL15" s="21"/>
      <c r="AM15" s="21"/>
    </row>
    <row r="16" spans="1:39" ht="15.75" customHeight="1">
      <c r="A16" s="39" t="s">
        <v>109</v>
      </c>
      <c r="B16" s="39" t="s">
        <v>1311</v>
      </c>
      <c r="C16" s="39">
        <v>2023</v>
      </c>
      <c r="D16" s="39" t="s">
        <v>641</v>
      </c>
      <c r="E16" s="39" t="s">
        <v>149</v>
      </c>
      <c r="F16" s="39" t="s">
        <v>475</v>
      </c>
      <c r="G16" s="39" t="s">
        <v>189</v>
      </c>
      <c r="H16" s="39" t="s">
        <v>392</v>
      </c>
      <c r="I16" s="39" t="s">
        <v>2485</v>
      </c>
      <c r="J16" s="122" t="s">
        <v>2495</v>
      </c>
      <c r="K16" s="39" t="s">
        <v>2496</v>
      </c>
      <c r="L16" s="39" t="s">
        <v>2497</v>
      </c>
      <c r="M16" s="39" t="s">
        <v>405</v>
      </c>
      <c r="N16" s="39" t="s">
        <v>2489</v>
      </c>
      <c r="O16" s="39" t="s">
        <v>831</v>
      </c>
      <c r="P16" s="39" t="s">
        <v>216</v>
      </c>
      <c r="Q16" s="39">
        <v>579</v>
      </c>
      <c r="R16" s="39">
        <v>229</v>
      </c>
      <c r="S16" s="39" t="s">
        <v>859</v>
      </c>
      <c r="T16" s="39" t="s">
        <v>859</v>
      </c>
      <c r="U16" s="41" t="s">
        <v>859</v>
      </c>
      <c r="V16" s="39"/>
      <c r="W16" s="379">
        <v>484</v>
      </c>
      <c r="X16" s="147">
        <v>179</v>
      </c>
      <c r="Y16" s="380">
        <f t="shared" si="0"/>
        <v>78.165938864628828</v>
      </c>
      <c r="Z16" s="380">
        <f t="shared" si="1"/>
        <v>83.59240069084629</v>
      </c>
      <c r="AA16" s="381" t="str">
        <f t="shared" si="2"/>
        <v>X</v>
      </c>
      <c r="AB16" s="146">
        <v>143</v>
      </c>
      <c r="AC16" s="146">
        <v>109</v>
      </c>
      <c r="AD16" s="146">
        <v>3028</v>
      </c>
      <c r="AE16" s="146">
        <v>541</v>
      </c>
      <c r="AF16" s="148">
        <v>0</v>
      </c>
      <c r="AG16" s="147">
        <v>0</v>
      </c>
      <c r="AH16" s="147">
        <v>20</v>
      </c>
      <c r="AI16" s="382" t="s">
        <v>2498</v>
      </c>
      <c r="AJ16" s="21"/>
      <c r="AK16" s="21"/>
      <c r="AL16" s="21"/>
      <c r="AM16" s="21"/>
    </row>
    <row r="17" spans="1:39" ht="15.75" customHeight="1">
      <c r="A17" s="39" t="s">
        <v>109</v>
      </c>
      <c r="B17" s="39" t="s">
        <v>1311</v>
      </c>
      <c r="C17" s="39">
        <v>2023</v>
      </c>
      <c r="D17" s="39" t="s">
        <v>641</v>
      </c>
      <c r="E17" s="39" t="s">
        <v>149</v>
      </c>
      <c r="F17" s="39" t="s">
        <v>475</v>
      </c>
      <c r="G17" s="39" t="s">
        <v>189</v>
      </c>
      <c r="H17" s="39" t="s">
        <v>392</v>
      </c>
      <c r="I17" s="39" t="s">
        <v>2485</v>
      </c>
      <c r="J17" s="122" t="s">
        <v>2499</v>
      </c>
      <c r="K17" s="39" t="s">
        <v>2500</v>
      </c>
      <c r="L17" s="39" t="s">
        <v>2501</v>
      </c>
      <c r="M17" s="39" t="s">
        <v>405</v>
      </c>
      <c r="N17" s="39" t="s">
        <v>2489</v>
      </c>
      <c r="O17" s="39" t="s">
        <v>831</v>
      </c>
      <c r="P17" s="39" t="s">
        <v>216</v>
      </c>
      <c r="Q17" s="39">
        <v>870</v>
      </c>
      <c r="R17" s="39">
        <v>151</v>
      </c>
      <c r="S17" s="39" t="s">
        <v>859</v>
      </c>
      <c r="T17" s="39" t="s">
        <v>859</v>
      </c>
      <c r="U17" s="41" t="s">
        <v>859</v>
      </c>
      <c r="V17" s="39"/>
      <c r="W17" s="379">
        <v>900</v>
      </c>
      <c r="X17" s="147">
        <v>120</v>
      </c>
      <c r="Y17" s="380">
        <f t="shared" si="0"/>
        <v>79.47019867549669</v>
      </c>
      <c r="Z17" s="380">
        <f t="shared" si="1"/>
        <v>103.44827586206897</v>
      </c>
      <c r="AA17" s="381" t="str">
        <f t="shared" si="2"/>
        <v>X</v>
      </c>
      <c r="AB17" s="146">
        <v>88</v>
      </c>
      <c r="AC17" s="146">
        <v>45</v>
      </c>
      <c r="AD17" s="146">
        <v>3062</v>
      </c>
      <c r="AE17" s="146">
        <v>179</v>
      </c>
      <c r="AF17" s="148">
        <v>0</v>
      </c>
      <c r="AG17" s="147">
        <v>0</v>
      </c>
      <c r="AH17" s="147">
        <v>72</v>
      </c>
      <c r="AI17" s="382" t="s">
        <v>2502</v>
      </c>
      <c r="AJ17" s="21"/>
      <c r="AK17" s="21"/>
      <c r="AL17" s="21"/>
      <c r="AM17" s="21"/>
    </row>
    <row r="18" spans="1:39" ht="15.75" customHeight="1">
      <c r="A18" s="39" t="s">
        <v>109</v>
      </c>
      <c r="B18" s="39" t="s">
        <v>1311</v>
      </c>
      <c r="C18" s="39">
        <v>2023</v>
      </c>
      <c r="D18" s="39" t="s">
        <v>641</v>
      </c>
      <c r="E18" s="39" t="s">
        <v>149</v>
      </c>
      <c r="F18" s="39" t="s">
        <v>475</v>
      </c>
      <c r="G18" s="39" t="s">
        <v>189</v>
      </c>
      <c r="H18" s="39" t="s">
        <v>392</v>
      </c>
      <c r="I18" s="39" t="s">
        <v>2485</v>
      </c>
      <c r="J18" s="122" t="s">
        <v>2503</v>
      </c>
      <c r="K18" s="39" t="s">
        <v>2504</v>
      </c>
      <c r="L18" s="39" t="s">
        <v>2505</v>
      </c>
      <c r="M18" s="39" t="s">
        <v>405</v>
      </c>
      <c r="N18" s="39" t="s">
        <v>2489</v>
      </c>
      <c r="O18" s="39" t="s">
        <v>831</v>
      </c>
      <c r="P18" s="39" t="s">
        <v>216</v>
      </c>
      <c r="Q18" s="39">
        <v>186</v>
      </c>
      <c r="R18" s="39">
        <v>32</v>
      </c>
      <c r="S18" s="39" t="s">
        <v>859</v>
      </c>
      <c r="T18" s="39" t="s">
        <v>859</v>
      </c>
      <c r="U18" s="41" t="s">
        <v>859</v>
      </c>
      <c r="V18" s="39"/>
      <c r="W18" s="379">
        <v>123</v>
      </c>
      <c r="X18" s="147">
        <v>24</v>
      </c>
      <c r="Y18" s="380">
        <f t="shared" si="0"/>
        <v>75</v>
      </c>
      <c r="Z18" s="380">
        <f t="shared" si="1"/>
        <v>66.129032258064512</v>
      </c>
      <c r="AA18" s="381" t="str">
        <f t="shared" si="2"/>
        <v>X</v>
      </c>
      <c r="AB18" s="146">
        <v>25</v>
      </c>
      <c r="AC18" s="146">
        <v>16</v>
      </c>
      <c r="AD18" s="146">
        <v>480</v>
      </c>
      <c r="AE18" s="146">
        <v>28</v>
      </c>
      <c r="AF18" s="148">
        <v>0</v>
      </c>
      <c r="AG18" s="147">
        <v>0</v>
      </c>
      <c r="AH18" s="147">
        <v>6</v>
      </c>
      <c r="AI18" s="382" t="s">
        <v>2506</v>
      </c>
      <c r="AJ18" s="21"/>
      <c r="AK18" s="21"/>
      <c r="AL18" s="21"/>
      <c r="AM18" s="21"/>
    </row>
    <row r="19" spans="1:39" ht="15.75" customHeight="1">
      <c r="A19" s="39" t="s">
        <v>109</v>
      </c>
      <c r="B19" s="39" t="s">
        <v>1311</v>
      </c>
      <c r="C19" s="39">
        <v>2023</v>
      </c>
      <c r="D19" s="39" t="s">
        <v>641</v>
      </c>
      <c r="E19" s="39" t="s">
        <v>149</v>
      </c>
      <c r="F19" s="39" t="s">
        <v>475</v>
      </c>
      <c r="G19" s="39" t="s">
        <v>189</v>
      </c>
      <c r="H19" s="39" t="s">
        <v>392</v>
      </c>
      <c r="I19" s="39" t="s">
        <v>2485</v>
      </c>
      <c r="J19" s="122" t="s">
        <v>2507</v>
      </c>
      <c r="K19" s="39" t="s">
        <v>2508</v>
      </c>
      <c r="L19" s="39" t="s">
        <v>2493</v>
      </c>
      <c r="M19" s="39" t="s">
        <v>405</v>
      </c>
      <c r="N19" s="39" t="s">
        <v>2489</v>
      </c>
      <c r="O19" s="39" t="s">
        <v>831</v>
      </c>
      <c r="P19" s="39" t="s">
        <v>216</v>
      </c>
      <c r="Q19" s="39">
        <v>40</v>
      </c>
      <c r="R19" s="39">
        <v>0</v>
      </c>
      <c r="S19" s="39" t="s">
        <v>859</v>
      </c>
      <c r="T19" s="39" t="s">
        <v>859</v>
      </c>
      <c r="U19" s="41" t="s">
        <v>859</v>
      </c>
      <c r="V19" s="39" t="s">
        <v>2509</v>
      </c>
      <c r="W19" s="379">
        <v>117</v>
      </c>
      <c r="X19" s="379">
        <v>6</v>
      </c>
      <c r="Y19" s="380" t="e">
        <f t="shared" si="0"/>
        <v>#DIV/0!</v>
      </c>
      <c r="Z19" s="380">
        <f t="shared" si="1"/>
        <v>292.5</v>
      </c>
      <c r="AA19" s="381" t="e">
        <f t="shared" si="2"/>
        <v>#DIV/0!</v>
      </c>
      <c r="AB19" s="379">
        <v>16</v>
      </c>
      <c r="AC19" s="379">
        <v>3</v>
      </c>
      <c r="AD19" s="379">
        <v>206</v>
      </c>
      <c r="AE19" s="379">
        <v>7</v>
      </c>
      <c r="AF19" s="148">
        <v>0</v>
      </c>
      <c r="AG19" s="147">
        <v>0</v>
      </c>
      <c r="AH19" s="379">
        <v>19</v>
      </c>
      <c r="AI19" s="382" t="s">
        <v>2510</v>
      </c>
      <c r="AJ19" s="21"/>
      <c r="AK19" s="21"/>
      <c r="AL19" s="21"/>
      <c r="AM19" s="21"/>
    </row>
    <row r="20" spans="1:39" ht="15.75" customHeight="1">
      <c r="A20" s="39" t="s">
        <v>109</v>
      </c>
      <c r="B20" s="39" t="s">
        <v>1311</v>
      </c>
      <c r="C20" s="39">
        <v>2023</v>
      </c>
      <c r="D20" s="39" t="s">
        <v>641</v>
      </c>
      <c r="E20" s="39" t="s">
        <v>149</v>
      </c>
      <c r="F20" s="39" t="s">
        <v>475</v>
      </c>
      <c r="G20" s="39" t="s">
        <v>189</v>
      </c>
      <c r="H20" s="39" t="s">
        <v>392</v>
      </c>
      <c r="I20" s="39" t="s">
        <v>2485</v>
      </c>
      <c r="J20" s="122" t="s">
        <v>2511</v>
      </c>
      <c r="K20" s="39" t="s">
        <v>2512</v>
      </c>
      <c r="L20" s="39" t="s">
        <v>2488</v>
      </c>
      <c r="M20" s="39" t="s">
        <v>405</v>
      </c>
      <c r="N20" s="39" t="s">
        <v>2489</v>
      </c>
      <c r="O20" s="39" t="s">
        <v>831</v>
      </c>
      <c r="P20" s="39" t="s">
        <v>216</v>
      </c>
      <c r="Q20" s="39">
        <v>97</v>
      </c>
      <c r="R20" s="39">
        <v>0</v>
      </c>
      <c r="S20" s="39" t="s">
        <v>859</v>
      </c>
      <c r="T20" s="39" t="s">
        <v>859</v>
      </c>
      <c r="U20" s="41" t="s">
        <v>859</v>
      </c>
      <c r="V20" s="39" t="s">
        <v>2513</v>
      </c>
      <c r="W20" s="379">
        <v>48</v>
      </c>
      <c r="X20" s="379">
        <v>0</v>
      </c>
      <c r="Y20" s="380" t="e">
        <f t="shared" si="0"/>
        <v>#DIV/0!</v>
      </c>
      <c r="Z20" s="380">
        <f t="shared" si="1"/>
        <v>49.484536082474229</v>
      </c>
      <c r="AA20" s="381" t="e">
        <f t="shared" si="2"/>
        <v>#DIV/0!</v>
      </c>
      <c r="AB20" s="379">
        <v>6</v>
      </c>
      <c r="AC20" s="379">
        <v>0</v>
      </c>
      <c r="AD20" s="379">
        <v>98</v>
      </c>
      <c r="AE20" s="379">
        <v>0</v>
      </c>
      <c r="AF20" s="148">
        <v>0</v>
      </c>
      <c r="AG20" s="147">
        <v>0</v>
      </c>
      <c r="AH20" s="379">
        <v>0</v>
      </c>
      <c r="AI20" s="382" t="s">
        <v>2494</v>
      </c>
      <c r="AJ20" s="21"/>
      <c r="AK20" s="21"/>
      <c r="AL20" s="21"/>
      <c r="AM20" s="21"/>
    </row>
    <row r="21" spans="1:39" ht="15.75" customHeight="1">
      <c r="A21" s="39" t="s">
        <v>109</v>
      </c>
      <c r="B21" s="39" t="s">
        <v>1311</v>
      </c>
      <c r="C21" s="39">
        <v>2023</v>
      </c>
      <c r="D21" s="39" t="s">
        <v>641</v>
      </c>
      <c r="E21" s="39" t="s">
        <v>149</v>
      </c>
      <c r="F21" s="39" t="s">
        <v>475</v>
      </c>
      <c r="G21" s="39" t="s">
        <v>189</v>
      </c>
      <c r="H21" s="39" t="s">
        <v>392</v>
      </c>
      <c r="I21" s="39" t="s">
        <v>2485</v>
      </c>
      <c r="J21" s="122" t="s">
        <v>2514</v>
      </c>
      <c r="K21" s="39" t="s">
        <v>2515</v>
      </c>
      <c r="L21" s="39" t="s">
        <v>2505</v>
      </c>
      <c r="M21" s="39" t="s">
        <v>405</v>
      </c>
      <c r="N21" s="39" t="s">
        <v>2489</v>
      </c>
      <c r="O21" s="39" t="s">
        <v>831</v>
      </c>
      <c r="P21" s="39" t="s">
        <v>216</v>
      </c>
      <c r="Q21" s="39">
        <v>279</v>
      </c>
      <c r="R21" s="39">
        <v>0</v>
      </c>
      <c r="S21" s="39" t="s">
        <v>859</v>
      </c>
      <c r="T21" s="39" t="s">
        <v>859</v>
      </c>
      <c r="U21" s="41" t="s">
        <v>859</v>
      </c>
      <c r="V21" s="39"/>
      <c r="W21" s="379">
        <v>122</v>
      </c>
      <c r="X21" s="379">
        <v>2</v>
      </c>
      <c r="Y21" s="380" t="e">
        <f t="shared" si="0"/>
        <v>#DIV/0!</v>
      </c>
      <c r="Z21" s="380">
        <f t="shared" si="1"/>
        <v>43.727598566308245</v>
      </c>
      <c r="AA21" s="381" t="e">
        <f t="shared" si="2"/>
        <v>#DIV/0!</v>
      </c>
      <c r="AB21" s="379">
        <v>9</v>
      </c>
      <c r="AC21" s="379">
        <v>1</v>
      </c>
      <c r="AD21" s="379">
        <v>184</v>
      </c>
      <c r="AE21" s="379">
        <v>2</v>
      </c>
      <c r="AF21" s="148">
        <v>0</v>
      </c>
      <c r="AG21" s="147">
        <v>0</v>
      </c>
      <c r="AH21" s="379">
        <v>5</v>
      </c>
      <c r="AI21" s="382" t="s">
        <v>2516</v>
      </c>
      <c r="AJ21" s="21"/>
      <c r="AK21" s="21"/>
      <c r="AL21" s="21"/>
      <c r="AM21" s="21"/>
    </row>
    <row r="22" spans="1:39" ht="15.75" customHeight="1">
      <c r="A22" s="39" t="s">
        <v>109</v>
      </c>
      <c r="B22" s="39" t="s">
        <v>1311</v>
      </c>
      <c r="C22" s="39">
        <v>2023</v>
      </c>
      <c r="D22" s="39" t="s">
        <v>641</v>
      </c>
      <c r="E22" s="39" t="s">
        <v>149</v>
      </c>
      <c r="F22" s="39" t="s">
        <v>475</v>
      </c>
      <c r="G22" s="39" t="s">
        <v>189</v>
      </c>
      <c r="H22" s="39" t="s">
        <v>392</v>
      </c>
      <c r="I22" s="39" t="s">
        <v>2485</v>
      </c>
      <c r="J22" s="122" t="s">
        <v>2517</v>
      </c>
      <c r="K22" s="39" t="s">
        <v>2518</v>
      </c>
      <c r="L22" s="39" t="s">
        <v>2501</v>
      </c>
      <c r="M22" s="39" t="s">
        <v>405</v>
      </c>
      <c r="N22" s="39" t="s">
        <v>2489</v>
      </c>
      <c r="O22" s="39" t="s">
        <v>831</v>
      </c>
      <c r="P22" s="39" t="s">
        <v>216</v>
      </c>
      <c r="Q22" s="39">
        <v>26</v>
      </c>
      <c r="R22" s="39">
        <v>0</v>
      </c>
      <c r="S22" s="39" t="s">
        <v>859</v>
      </c>
      <c r="T22" s="39" t="s">
        <v>859</v>
      </c>
      <c r="U22" s="41" t="s">
        <v>859</v>
      </c>
      <c r="V22" s="39" t="s">
        <v>2519</v>
      </c>
      <c r="W22" s="379">
        <v>35</v>
      </c>
      <c r="X22" s="379">
        <v>0</v>
      </c>
      <c r="Y22" s="380" t="e">
        <f t="shared" si="0"/>
        <v>#DIV/0!</v>
      </c>
      <c r="Z22" s="380">
        <f t="shared" si="1"/>
        <v>134.61538461538461</v>
      </c>
      <c r="AA22" s="381" t="e">
        <f t="shared" si="2"/>
        <v>#DIV/0!</v>
      </c>
      <c r="AB22" s="379">
        <v>4</v>
      </c>
      <c r="AC22" s="379">
        <v>0</v>
      </c>
      <c r="AD22" s="379">
        <v>55</v>
      </c>
      <c r="AE22" s="379">
        <v>0</v>
      </c>
      <c r="AF22" s="148">
        <v>0</v>
      </c>
      <c r="AG22" s="147">
        <v>0</v>
      </c>
      <c r="AH22" s="379">
        <v>0</v>
      </c>
      <c r="AI22" s="382" t="s">
        <v>2468</v>
      </c>
      <c r="AJ22" s="21"/>
      <c r="AK22" s="21"/>
      <c r="AL22" s="21"/>
      <c r="AM22" s="21"/>
    </row>
    <row r="23" spans="1:39" ht="15.75" customHeight="1">
      <c r="A23" s="39" t="s">
        <v>109</v>
      </c>
      <c r="B23" s="39" t="s">
        <v>1311</v>
      </c>
      <c r="C23" s="39">
        <v>2023</v>
      </c>
      <c r="D23" s="39" t="s">
        <v>641</v>
      </c>
      <c r="E23" s="39" t="s">
        <v>149</v>
      </c>
      <c r="F23" s="39" t="s">
        <v>475</v>
      </c>
      <c r="G23" s="39" t="s">
        <v>189</v>
      </c>
      <c r="H23" s="39" t="s">
        <v>392</v>
      </c>
      <c r="I23" s="39" t="s">
        <v>2485</v>
      </c>
      <c r="J23" s="122" t="s">
        <v>2520</v>
      </c>
      <c r="K23" s="39" t="s">
        <v>2521</v>
      </c>
      <c r="L23" s="39" t="s">
        <v>2501</v>
      </c>
      <c r="M23" s="39" t="s">
        <v>405</v>
      </c>
      <c r="N23" s="39" t="s">
        <v>2489</v>
      </c>
      <c r="O23" s="39" t="s">
        <v>831</v>
      </c>
      <c r="P23" s="39" t="s">
        <v>216</v>
      </c>
      <c r="Q23" s="39">
        <v>240</v>
      </c>
      <c r="R23" s="39">
        <v>0</v>
      </c>
      <c r="S23" s="39" t="s">
        <v>859</v>
      </c>
      <c r="T23" s="39" t="s">
        <v>859</v>
      </c>
      <c r="U23" s="41" t="s">
        <v>859</v>
      </c>
      <c r="V23" s="39" t="s">
        <v>2522</v>
      </c>
      <c r="W23" s="379">
        <v>466</v>
      </c>
      <c r="X23" s="379">
        <v>8</v>
      </c>
      <c r="Y23" s="380" t="e">
        <f t="shared" si="0"/>
        <v>#DIV/0!</v>
      </c>
      <c r="Z23" s="380">
        <f t="shared" si="1"/>
        <v>194.16666666666666</v>
      </c>
      <c r="AA23" s="381" t="e">
        <f t="shared" si="2"/>
        <v>#DIV/0!</v>
      </c>
      <c r="AB23" s="379">
        <v>21</v>
      </c>
      <c r="AC23" s="379">
        <v>8</v>
      </c>
      <c r="AD23" s="379">
        <v>859</v>
      </c>
      <c r="AE23" s="379">
        <v>10</v>
      </c>
      <c r="AF23" s="148">
        <v>0</v>
      </c>
      <c r="AG23" s="147">
        <v>0</v>
      </c>
      <c r="AH23" s="379">
        <v>39</v>
      </c>
      <c r="AI23" s="382" t="s">
        <v>2523</v>
      </c>
      <c r="AJ23" s="21"/>
      <c r="AK23" s="21"/>
      <c r="AL23" s="21"/>
      <c r="AM23" s="21"/>
    </row>
    <row r="24" spans="1:39" ht="15.75" customHeight="1">
      <c r="A24" s="39" t="s">
        <v>109</v>
      </c>
      <c r="B24" s="39" t="s">
        <v>1311</v>
      </c>
      <c r="C24" s="39">
        <v>2023</v>
      </c>
      <c r="D24" s="39" t="s">
        <v>641</v>
      </c>
      <c r="E24" s="39" t="s">
        <v>149</v>
      </c>
      <c r="F24" s="39" t="s">
        <v>475</v>
      </c>
      <c r="G24" s="39" t="s">
        <v>189</v>
      </c>
      <c r="H24" s="39" t="s">
        <v>392</v>
      </c>
      <c r="I24" s="39" t="s">
        <v>2485</v>
      </c>
      <c r="J24" s="122" t="s">
        <v>2524</v>
      </c>
      <c r="K24" s="39" t="s">
        <v>2525</v>
      </c>
      <c r="L24" s="39" t="s">
        <v>2501</v>
      </c>
      <c r="M24" s="39" t="s">
        <v>405</v>
      </c>
      <c r="N24" s="39" t="s">
        <v>2489</v>
      </c>
      <c r="O24" s="39" t="s">
        <v>831</v>
      </c>
      <c r="P24" s="39" t="s">
        <v>216</v>
      </c>
      <c r="Q24" s="39">
        <v>90</v>
      </c>
      <c r="R24" s="39">
        <v>0</v>
      </c>
      <c r="S24" s="39" t="s">
        <v>859</v>
      </c>
      <c r="T24" s="39" t="s">
        <v>859</v>
      </c>
      <c r="U24" s="41" t="s">
        <v>859</v>
      </c>
      <c r="V24" s="39" t="s">
        <v>2526</v>
      </c>
      <c r="W24" s="379">
        <v>30</v>
      </c>
      <c r="X24" s="379">
        <v>0</v>
      </c>
      <c r="Y24" s="380" t="e">
        <f t="shared" si="0"/>
        <v>#DIV/0!</v>
      </c>
      <c r="Z24" s="380">
        <f t="shared" si="1"/>
        <v>33.333333333333329</v>
      </c>
      <c r="AA24" s="381" t="e">
        <f t="shared" si="2"/>
        <v>#DIV/0!</v>
      </c>
      <c r="AB24" s="379">
        <v>3</v>
      </c>
      <c r="AC24" s="379">
        <v>0</v>
      </c>
      <c r="AD24" s="379">
        <v>30</v>
      </c>
      <c r="AE24" s="379">
        <v>0</v>
      </c>
      <c r="AF24" s="148">
        <v>0</v>
      </c>
      <c r="AG24" s="147">
        <v>0</v>
      </c>
      <c r="AH24" s="379">
        <v>0</v>
      </c>
      <c r="AI24" s="382" t="s">
        <v>2527</v>
      </c>
      <c r="AJ24" s="21"/>
      <c r="AK24" s="21"/>
      <c r="AL24" s="21"/>
      <c r="AM24" s="21"/>
    </row>
    <row r="25" spans="1:39" ht="15.75" customHeight="1">
      <c r="A25" s="39" t="s">
        <v>109</v>
      </c>
      <c r="B25" s="39" t="s">
        <v>1311</v>
      </c>
      <c r="C25" s="39">
        <v>2023</v>
      </c>
      <c r="D25" s="39" t="s">
        <v>641</v>
      </c>
      <c r="E25" s="39" t="s">
        <v>149</v>
      </c>
      <c r="F25" s="39" t="s">
        <v>473</v>
      </c>
      <c r="G25" s="39" t="s">
        <v>189</v>
      </c>
      <c r="H25" s="39" t="s">
        <v>392</v>
      </c>
      <c r="I25" s="39" t="s">
        <v>2528</v>
      </c>
      <c r="J25" s="122" t="s">
        <v>2486</v>
      </c>
      <c r="K25" s="39" t="s">
        <v>2529</v>
      </c>
      <c r="L25" s="39" t="s">
        <v>2530</v>
      </c>
      <c r="M25" s="39" t="s">
        <v>405</v>
      </c>
      <c r="N25" s="39" t="s">
        <v>2531</v>
      </c>
      <c r="O25" s="39" t="s">
        <v>831</v>
      </c>
      <c r="P25" s="39" t="s">
        <v>222</v>
      </c>
      <c r="Q25" s="39">
        <v>261</v>
      </c>
      <c r="R25" s="39">
        <v>18</v>
      </c>
      <c r="S25" s="39" t="s">
        <v>14</v>
      </c>
      <c r="T25" s="39" t="s">
        <v>14</v>
      </c>
      <c r="U25" s="41" t="s">
        <v>859</v>
      </c>
      <c r="V25" s="39"/>
      <c r="W25" s="379">
        <v>289</v>
      </c>
      <c r="X25" s="147">
        <v>14</v>
      </c>
      <c r="Y25" s="380">
        <f t="shared" si="0"/>
        <v>77.777777777777786</v>
      </c>
      <c r="Z25" s="380">
        <f t="shared" si="1"/>
        <v>110.727969348659</v>
      </c>
      <c r="AA25" s="381" t="str">
        <f t="shared" si="2"/>
        <v>X</v>
      </c>
      <c r="AB25" s="146">
        <v>7</v>
      </c>
      <c r="AC25" s="146">
        <v>5</v>
      </c>
      <c r="AD25" s="146">
        <v>289</v>
      </c>
      <c r="AE25" s="146">
        <v>14</v>
      </c>
      <c r="AF25" s="148">
        <v>1</v>
      </c>
      <c r="AG25" s="147">
        <v>0</v>
      </c>
      <c r="AH25" s="147">
        <v>59</v>
      </c>
      <c r="AI25" s="382" t="s">
        <v>2532</v>
      </c>
      <c r="AJ25" s="21"/>
      <c r="AK25" s="21"/>
      <c r="AL25" s="21"/>
      <c r="AM25" s="21"/>
    </row>
    <row r="26" spans="1:39" ht="15.75" customHeight="1">
      <c r="A26" s="39" t="s">
        <v>109</v>
      </c>
      <c r="B26" s="39" t="s">
        <v>1311</v>
      </c>
      <c r="C26" s="39">
        <v>2023</v>
      </c>
      <c r="D26" s="39" t="s">
        <v>641</v>
      </c>
      <c r="E26" s="39" t="s">
        <v>149</v>
      </c>
      <c r="F26" s="39" t="s">
        <v>473</v>
      </c>
      <c r="G26" s="39" t="s">
        <v>189</v>
      </c>
      <c r="H26" s="39" t="s">
        <v>392</v>
      </c>
      <c r="I26" s="39" t="s">
        <v>2528</v>
      </c>
      <c r="J26" s="122" t="s">
        <v>2491</v>
      </c>
      <c r="K26" s="39" t="s">
        <v>2533</v>
      </c>
      <c r="L26" s="39" t="s">
        <v>2534</v>
      </c>
      <c r="M26" s="39" t="s">
        <v>405</v>
      </c>
      <c r="N26" s="39" t="s">
        <v>2531</v>
      </c>
      <c r="O26" s="39" t="s">
        <v>831</v>
      </c>
      <c r="P26" s="39" t="s">
        <v>222</v>
      </c>
      <c r="Q26" s="39">
        <v>277</v>
      </c>
      <c r="R26" s="39">
        <v>4</v>
      </c>
      <c r="S26" s="39" t="s">
        <v>14</v>
      </c>
      <c r="T26" s="39" t="s">
        <v>14</v>
      </c>
      <c r="U26" s="41" t="s">
        <v>859</v>
      </c>
      <c r="V26" s="39"/>
      <c r="W26" s="379">
        <v>397</v>
      </c>
      <c r="X26" s="147">
        <v>4</v>
      </c>
      <c r="Y26" s="380">
        <f t="shared" si="0"/>
        <v>100</v>
      </c>
      <c r="Z26" s="380">
        <f t="shared" si="1"/>
        <v>143.32129963898916</v>
      </c>
      <c r="AA26" s="381" t="str">
        <f t="shared" si="2"/>
        <v/>
      </c>
      <c r="AB26" s="146">
        <v>4</v>
      </c>
      <c r="AC26" s="146">
        <v>1</v>
      </c>
      <c r="AD26" s="146">
        <v>397</v>
      </c>
      <c r="AE26" s="146">
        <v>4</v>
      </c>
      <c r="AF26" s="148">
        <v>1</v>
      </c>
      <c r="AG26" s="147">
        <v>4</v>
      </c>
      <c r="AH26" s="147">
        <v>22</v>
      </c>
      <c r="AI26" s="382" t="s">
        <v>2535</v>
      </c>
      <c r="AJ26" s="21"/>
      <c r="AK26" s="21"/>
      <c r="AL26" s="21"/>
      <c r="AM26" s="21"/>
    </row>
    <row r="27" spans="1:39" ht="15.75" customHeight="1">
      <c r="A27" s="39" t="s">
        <v>109</v>
      </c>
      <c r="B27" s="39" t="s">
        <v>1311</v>
      </c>
      <c r="C27" s="39">
        <v>2023</v>
      </c>
      <c r="D27" s="39" t="s">
        <v>641</v>
      </c>
      <c r="E27" s="39" t="s">
        <v>149</v>
      </c>
      <c r="F27" s="39" t="s">
        <v>473</v>
      </c>
      <c r="G27" s="39" t="s">
        <v>189</v>
      </c>
      <c r="H27" s="39" t="s">
        <v>392</v>
      </c>
      <c r="I27" s="39" t="s">
        <v>2528</v>
      </c>
      <c r="J27" s="122" t="s">
        <v>2495</v>
      </c>
      <c r="K27" s="39" t="s">
        <v>2536</v>
      </c>
      <c r="L27" s="39" t="s">
        <v>2537</v>
      </c>
      <c r="M27" s="39" t="s">
        <v>405</v>
      </c>
      <c r="N27" s="39" t="s">
        <v>2531</v>
      </c>
      <c r="O27" s="39" t="s">
        <v>831</v>
      </c>
      <c r="P27" s="39" t="s">
        <v>222</v>
      </c>
      <c r="Q27" s="39">
        <v>1746</v>
      </c>
      <c r="R27" s="39">
        <v>5</v>
      </c>
      <c r="S27" s="39" t="s">
        <v>14</v>
      </c>
      <c r="T27" s="39" t="s">
        <v>14</v>
      </c>
      <c r="U27" s="41" t="s">
        <v>859</v>
      </c>
      <c r="V27" s="39"/>
      <c r="W27" s="379">
        <v>1259</v>
      </c>
      <c r="X27" s="147">
        <v>5</v>
      </c>
      <c r="Y27" s="380">
        <f t="shared" si="0"/>
        <v>100</v>
      </c>
      <c r="Z27" s="380">
        <f t="shared" si="1"/>
        <v>72.107674684994265</v>
      </c>
      <c r="AA27" s="381" t="str">
        <f t="shared" si="2"/>
        <v/>
      </c>
      <c r="AB27" s="146">
        <v>52</v>
      </c>
      <c r="AC27" s="146">
        <v>4</v>
      </c>
      <c r="AD27" s="146">
        <v>3857</v>
      </c>
      <c r="AE27" s="146">
        <v>22</v>
      </c>
      <c r="AF27" s="148">
        <v>1</v>
      </c>
      <c r="AG27" s="147">
        <v>0</v>
      </c>
      <c r="AH27" s="147">
        <v>16</v>
      </c>
      <c r="AI27" s="382" t="s">
        <v>2535</v>
      </c>
      <c r="AJ27" s="21"/>
      <c r="AK27" s="21"/>
      <c r="AL27" s="21"/>
      <c r="AM27" s="21"/>
    </row>
    <row r="28" spans="1:39" ht="15.75" customHeight="1">
      <c r="A28" s="39" t="s">
        <v>109</v>
      </c>
      <c r="B28" s="39" t="s">
        <v>1311</v>
      </c>
      <c r="C28" s="39">
        <v>2023</v>
      </c>
      <c r="D28" s="39" t="s">
        <v>641</v>
      </c>
      <c r="E28" s="39" t="s">
        <v>149</v>
      </c>
      <c r="F28" s="39" t="s">
        <v>473</v>
      </c>
      <c r="G28" s="39" t="s">
        <v>189</v>
      </c>
      <c r="H28" s="39" t="s">
        <v>392</v>
      </c>
      <c r="I28" s="39" t="s">
        <v>2528</v>
      </c>
      <c r="J28" s="122" t="s">
        <v>2499</v>
      </c>
      <c r="K28" s="39" t="s">
        <v>2538</v>
      </c>
      <c r="L28" s="39" t="s">
        <v>2539</v>
      </c>
      <c r="M28" s="39" t="s">
        <v>405</v>
      </c>
      <c r="N28" s="39" t="s">
        <v>2531</v>
      </c>
      <c r="O28" s="39" t="s">
        <v>831</v>
      </c>
      <c r="P28" s="39" t="s">
        <v>222</v>
      </c>
      <c r="Q28" s="39">
        <v>5684</v>
      </c>
      <c r="R28" s="39">
        <v>20</v>
      </c>
      <c r="S28" s="39" t="s">
        <v>14</v>
      </c>
      <c r="T28" s="39" t="s">
        <v>14</v>
      </c>
      <c r="U28" s="41" t="s">
        <v>859</v>
      </c>
      <c r="V28" s="39"/>
      <c r="W28" s="379">
        <v>3072</v>
      </c>
      <c r="X28" s="147">
        <v>10</v>
      </c>
      <c r="Y28" s="380">
        <f t="shared" si="0"/>
        <v>50</v>
      </c>
      <c r="Z28" s="380">
        <f t="shared" si="1"/>
        <v>54.046446164672766</v>
      </c>
      <c r="AA28" s="381" t="str">
        <f t="shared" si="2"/>
        <v>X</v>
      </c>
      <c r="AB28" s="146">
        <v>59</v>
      </c>
      <c r="AC28" s="146">
        <v>4</v>
      </c>
      <c r="AD28" s="146">
        <v>5069</v>
      </c>
      <c r="AE28" s="146">
        <v>10</v>
      </c>
      <c r="AF28" s="148">
        <v>1</v>
      </c>
      <c r="AG28" s="147">
        <v>0</v>
      </c>
      <c r="AH28" s="147">
        <v>55</v>
      </c>
      <c r="AI28" s="382" t="s">
        <v>2540</v>
      </c>
      <c r="AJ28" s="21"/>
      <c r="AK28" s="21"/>
      <c r="AL28" s="21"/>
      <c r="AM28" s="21"/>
    </row>
    <row r="29" spans="1:39" ht="15.75" customHeight="1">
      <c r="A29" s="39" t="s">
        <v>109</v>
      </c>
      <c r="B29" s="39" t="s">
        <v>1311</v>
      </c>
      <c r="C29" s="39">
        <v>2023</v>
      </c>
      <c r="D29" s="39" t="s">
        <v>641</v>
      </c>
      <c r="E29" s="39" t="s">
        <v>149</v>
      </c>
      <c r="F29" s="39" t="s">
        <v>473</v>
      </c>
      <c r="G29" s="39" t="s">
        <v>189</v>
      </c>
      <c r="H29" s="39" t="s">
        <v>392</v>
      </c>
      <c r="I29" s="39" t="s">
        <v>2528</v>
      </c>
      <c r="J29" s="122" t="s">
        <v>2511</v>
      </c>
      <c r="K29" s="39" t="s">
        <v>2541</v>
      </c>
      <c r="L29" s="39" t="s">
        <v>2530</v>
      </c>
      <c r="M29" s="39" t="s">
        <v>405</v>
      </c>
      <c r="N29" s="39" t="s">
        <v>2531</v>
      </c>
      <c r="O29" s="39" t="s">
        <v>831</v>
      </c>
      <c r="P29" s="39" t="s">
        <v>222</v>
      </c>
      <c r="Q29" s="39">
        <v>124</v>
      </c>
      <c r="R29" s="39">
        <v>4</v>
      </c>
      <c r="S29" s="39" t="s">
        <v>14</v>
      </c>
      <c r="T29" s="39" t="s">
        <v>14</v>
      </c>
      <c r="U29" s="41" t="s">
        <v>859</v>
      </c>
      <c r="V29" s="39"/>
      <c r="W29" s="379">
        <v>86</v>
      </c>
      <c r="X29" s="147">
        <v>4</v>
      </c>
      <c r="Y29" s="380">
        <f t="shared" si="0"/>
        <v>100</v>
      </c>
      <c r="Z29" s="380">
        <f t="shared" si="1"/>
        <v>69.354838709677423</v>
      </c>
      <c r="AA29" s="381" t="str">
        <f t="shared" si="2"/>
        <v/>
      </c>
      <c r="AB29" s="146">
        <v>2</v>
      </c>
      <c r="AC29" s="146">
        <v>2</v>
      </c>
      <c r="AD29" s="146">
        <v>86</v>
      </c>
      <c r="AE29" s="146">
        <v>4</v>
      </c>
      <c r="AF29" s="148">
        <v>1</v>
      </c>
      <c r="AG29" s="147">
        <v>4</v>
      </c>
      <c r="AH29" s="147">
        <v>20</v>
      </c>
      <c r="AI29" s="382" t="s">
        <v>2535</v>
      </c>
      <c r="AJ29" s="21"/>
      <c r="AK29" s="21"/>
      <c r="AL29" s="21"/>
      <c r="AM29" s="21"/>
    </row>
    <row r="30" spans="1:39" ht="15.75" customHeight="1">
      <c r="A30" s="39" t="s">
        <v>109</v>
      </c>
      <c r="B30" s="39" t="s">
        <v>1311</v>
      </c>
      <c r="C30" s="39">
        <v>2023</v>
      </c>
      <c r="D30" s="39" t="s">
        <v>641</v>
      </c>
      <c r="E30" s="39" t="s">
        <v>149</v>
      </c>
      <c r="F30" s="39" t="s">
        <v>473</v>
      </c>
      <c r="G30" s="39" t="s">
        <v>189</v>
      </c>
      <c r="H30" s="39" t="s">
        <v>392</v>
      </c>
      <c r="I30" s="39" t="s">
        <v>2542</v>
      </c>
      <c r="J30" s="122" t="s">
        <v>2511</v>
      </c>
      <c r="K30" s="39" t="s">
        <v>2541</v>
      </c>
      <c r="L30" s="39" t="s">
        <v>2530</v>
      </c>
      <c r="M30" s="39" t="s">
        <v>405</v>
      </c>
      <c r="N30" s="39" t="s">
        <v>2531</v>
      </c>
      <c r="O30" s="39" t="s">
        <v>831</v>
      </c>
      <c r="P30" s="39" t="s">
        <v>220</v>
      </c>
      <c r="Q30" s="39">
        <v>124</v>
      </c>
      <c r="R30" s="39">
        <v>16</v>
      </c>
      <c r="S30" s="39" t="s">
        <v>14</v>
      </c>
      <c r="T30" s="39" t="s">
        <v>14</v>
      </c>
      <c r="U30" s="41" t="s">
        <v>859</v>
      </c>
      <c r="V30" s="39"/>
      <c r="W30" s="379">
        <v>86</v>
      </c>
      <c r="X30" s="147">
        <v>10</v>
      </c>
      <c r="Y30" s="380">
        <f t="shared" si="0"/>
        <v>62.5</v>
      </c>
      <c r="Z30" s="380">
        <f t="shared" si="1"/>
        <v>69.354838709677423</v>
      </c>
      <c r="AA30" s="381" t="str">
        <f t="shared" si="2"/>
        <v>X</v>
      </c>
      <c r="AB30" s="146">
        <v>2</v>
      </c>
      <c r="AC30" s="146">
        <v>2</v>
      </c>
      <c r="AD30" s="146">
        <v>86</v>
      </c>
      <c r="AE30" s="146">
        <v>10</v>
      </c>
      <c r="AF30" s="148">
        <v>1</v>
      </c>
      <c r="AG30" s="147">
        <v>10</v>
      </c>
      <c r="AH30" s="147">
        <v>36</v>
      </c>
      <c r="AI30" s="382" t="s">
        <v>2540</v>
      </c>
      <c r="AJ30" s="21"/>
      <c r="AK30" s="21"/>
      <c r="AL30" s="21"/>
      <c r="AM30" s="21"/>
    </row>
    <row r="31" spans="1:39" ht="15.75" customHeight="1">
      <c r="A31" s="39" t="s">
        <v>109</v>
      </c>
      <c r="B31" s="39" t="s">
        <v>1311</v>
      </c>
      <c r="C31" s="39">
        <v>2023</v>
      </c>
      <c r="D31" s="39" t="s">
        <v>644</v>
      </c>
      <c r="E31" s="39" t="s">
        <v>153</v>
      </c>
      <c r="F31" s="39" t="s">
        <v>473</v>
      </c>
      <c r="G31" s="39" t="s">
        <v>189</v>
      </c>
      <c r="H31" s="123" t="s">
        <v>392</v>
      </c>
      <c r="I31" s="123" t="s">
        <v>2543</v>
      </c>
      <c r="J31" s="122" t="s">
        <v>2544</v>
      </c>
      <c r="K31" s="43" t="s">
        <v>2545</v>
      </c>
      <c r="L31" s="39" t="s">
        <v>2546</v>
      </c>
      <c r="M31" s="39" t="s">
        <v>403</v>
      </c>
      <c r="N31" s="275" t="s">
        <v>2547</v>
      </c>
      <c r="O31" s="123" t="s">
        <v>820</v>
      </c>
      <c r="P31" s="627" t="s">
        <v>222</v>
      </c>
      <c r="Q31" s="44">
        <v>9750</v>
      </c>
      <c r="R31" s="44">
        <v>48</v>
      </c>
      <c r="S31" s="123" t="s">
        <v>14</v>
      </c>
      <c r="T31" s="123" t="s">
        <v>14</v>
      </c>
      <c r="U31" s="275" t="s">
        <v>859</v>
      </c>
      <c r="V31" s="39"/>
      <c r="W31" s="379">
        <v>7583</v>
      </c>
      <c r="X31" s="147">
        <v>59</v>
      </c>
      <c r="Y31" s="380">
        <f t="shared" si="0"/>
        <v>122.91666666666667</v>
      </c>
      <c r="Z31" s="380">
        <f t="shared" si="1"/>
        <v>77.774358974358975</v>
      </c>
      <c r="AA31" s="381" t="str">
        <f t="shared" si="2"/>
        <v/>
      </c>
      <c r="AB31" s="146">
        <v>54</v>
      </c>
      <c r="AC31" s="146">
        <v>8</v>
      </c>
      <c r="AD31" s="379">
        <v>7583</v>
      </c>
      <c r="AE31" s="147">
        <v>59</v>
      </c>
      <c r="AF31" s="148">
        <v>1</v>
      </c>
      <c r="AG31" s="147">
        <v>0</v>
      </c>
      <c r="AH31" s="147">
        <v>47</v>
      </c>
      <c r="AI31" s="383" t="s">
        <v>2535</v>
      </c>
      <c r="AJ31" s="21"/>
      <c r="AK31" s="21"/>
      <c r="AL31" s="21"/>
      <c r="AM31" s="21"/>
    </row>
    <row r="32" spans="1:39" ht="15.75" customHeight="1">
      <c r="A32" s="39" t="s">
        <v>109</v>
      </c>
      <c r="B32" s="39" t="s">
        <v>1311</v>
      </c>
      <c r="C32" s="39">
        <v>2023</v>
      </c>
      <c r="D32" s="39" t="s">
        <v>644</v>
      </c>
      <c r="E32" s="39" t="s">
        <v>153</v>
      </c>
      <c r="F32" s="39" t="s">
        <v>473</v>
      </c>
      <c r="G32" s="39" t="s">
        <v>189</v>
      </c>
      <c r="H32" s="123" t="s">
        <v>392</v>
      </c>
      <c r="I32" s="123" t="s">
        <v>2543</v>
      </c>
      <c r="J32" s="122" t="s">
        <v>2548</v>
      </c>
      <c r="K32" s="43" t="s">
        <v>2549</v>
      </c>
      <c r="L32" s="39" t="s">
        <v>2550</v>
      </c>
      <c r="M32" s="39" t="s">
        <v>403</v>
      </c>
      <c r="N32" s="275" t="s">
        <v>2547</v>
      </c>
      <c r="O32" s="123" t="s">
        <v>820</v>
      </c>
      <c r="P32" s="627" t="s">
        <v>222</v>
      </c>
      <c r="Q32" s="44">
        <v>7812</v>
      </c>
      <c r="R32" s="44">
        <v>48</v>
      </c>
      <c r="S32" s="123" t="s">
        <v>14</v>
      </c>
      <c r="T32" s="123" t="s">
        <v>14</v>
      </c>
      <c r="U32" s="275" t="s">
        <v>859</v>
      </c>
      <c r="V32" s="39"/>
      <c r="W32" s="379">
        <v>6315</v>
      </c>
      <c r="X32" s="147">
        <v>40</v>
      </c>
      <c r="Y32" s="380">
        <f t="shared" si="0"/>
        <v>83.333333333333343</v>
      </c>
      <c r="Z32" s="380">
        <f t="shared" si="1"/>
        <v>80.837173579109063</v>
      </c>
      <c r="AA32" s="381" t="str">
        <f t="shared" si="2"/>
        <v>X</v>
      </c>
      <c r="AB32" s="146">
        <v>83</v>
      </c>
      <c r="AC32" s="146">
        <v>16</v>
      </c>
      <c r="AD32" s="379">
        <v>6315</v>
      </c>
      <c r="AE32" s="147">
        <v>40</v>
      </c>
      <c r="AF32" s="148">
        <v>1</v>
      </c>
      <c r="AG32" s="147">
        <v>0</v>
      </c>
      <c r="AH32" s="147">
        <v>47</v>
      </c>
      <c r="AI32" s="149" t="s">
        <v>2551</v>
      </c>
      <c r="AJ32" s="21"/>
      <c r="AK32" s="21"/>
      <c r="AL32" s="21"/>
      <c r="AM32" s="21"/>
    </row>
    <row r="33" spans="1:39" ht="15.75" customHeight="1">
      <c r="A33" s="39" t="s">
        <v>109</v>
      </c>
      <c r="B33" s="39" t="s">
        <v>1311</v>
      </c>
      <c r="C33" s="39">
        <v>2023</v>
      </c>
      <c r="D33" s="39" t="s">
        <v>644</v>
      </c>
      <c r="E33" s="39" t="s">
        <v>153</v>
      </c>
      <c r="F33" s="39" t="s">
        <v>473</v>
      </c>
      <c r="G33" s="39" t="s">
        <v>189</v>
      </c>
      <c r="H33" s="123" t="s">
        <v>392</v>
      </c>
      <c r="I33" s="123" t="s">
        <v>2543</v>
      </c>
      <c r="J33" s="122" t="s">
        <v>2552</v>
      </c>
      <c r="K33" s="43" t="s">
        <v>2553</v>
      </c>
      <c r="L33" s="39" t="s">
        <v>2005</v>
      </c>
      <c r="M33" s="39" t="s">
        <v>403</v>
      </c>
      <c r="N33" s="275" t="s">
        <v>2547</v>
      </c>
      <c r="O33" s="123" t="s">
        <v>820</v>
      </c>
      <c r="P33" s="627" t="s">
        <v>222</v>
      </c>
      <c r="Q33" s="44">
        <v>4503</v>
      </c>
      <c r="R33" s="44">
        <v>24</v>
      </c>
      <c r="S33" s="123" t="s">
        <v>14</v>
      </c>
      <c r="T33" s="123" t="s">
        <v>14</v>
      </c>
      <c r="U33" s="275" t="s">
        <v>859</v>
      </c>
      <c r="V33" s="39" t="s">
        <v>2554</v>
      </c>
      <c r="W33" s="379">
        <v>3935</v>
      </c>
      <c r="X33" s="147">
        <v>24</v>
      </c>
      <c r="Y33" s="380">
        <f t="shared" si="0"/>
        <v>100</v>
      </c>
      <c r="Z33" s="380">
        <f t="shared" si="1"/>
        <v>87.386186986453467</v>
      </c>
      <c r="AA33" s="381" t="str">
        <f t="shared" si="2"/>
        <v/>
      </c>
      <c r="AB33" s="146">
        <v>51</v>
      </c>
      <c r="AC33" s="146">
        <v>14</v>
      </c>
      <c r="AD33" s="379">
        <v>3935</v>
      </c>
      <c r="AE33" s="147">
        <v>24</v>
      </c>
      <c r="AF33" s="148">
        <v>1</v>
      </c>
      <c r="AG33" s="147">
        <v>0</v>
      </c>
      <c r="AH33" s="147">
        <v>19</v>
      </c>
      <c r="AI33" s="383" t="s">
        <v>2535</v>
      </c>
      <c r="AJ33" s="21"/>
      <c r="AK33" s="21"/>
      <c r="AL33" s="21"/>
      <c r="AM33" s="21"/>
    </row>
    <row r="34" spans="1:39" ht="15.75" customHeight="1">
      <c r="A34" s="39" t="s">
        <v>109</v>
      </c>
      <c r="B34" s="39" t="s">
        <v>1311</v>
      </c>
      <c r="C34" s="39">
        <v>2023</v>
      </c>
      <c r="D34" s="39" t="s">
        <v>644</v>
      </c>
      <c r="E34" s="39" t="s">
        <v>153</v>
      </c>
      <c r="F34" s="39" t="s">
        <v>473</v>
      </c>
      <c r="G34" s="39" t="s">
        <v>189</v>
      </c>
      <c r="H34" s="123" t="s">
        <v>392</v>
      </c>
      <c r="I34" s="123" t="s">
        <v>2543</v>
      </c>
      <c r="J34" s="122" t="s">
        <v>2555</v>
      </c>
      <c r="K34" s="43" t="s">
        <v>2556</v>
      </c>
      <c r="L34" s="39" t="s">
        <v>2008</v>
      </c>
      <c r="M34" s="39" t="s">
        <v>403</v>
      </c>
      <c r="N34" s="275" t="s">
        <v>2547</v>
      </c>
      <c r="O34" s="123" t="s">
        <v>820</v>
      </c>
      <c r="P34" s="627" t="s">
        <v>222</v>
      </c>
      <c r="Q34" s="44">
        <v>217</v>
      </c>
      <c r="R34" s="44">
        <v>12</v>
      </c>
      <c r="S34" s="123" t="s">
        <v>14</v>
      </c>
      <c r="T34" s="123" t="s">
        <v>14</v>
      </c>
      <c r="U34" s="275" t="s">
        <v>859</v>
      </c>
      <c r="V34" s="39" t="s">
        <v>2554</v>
      </c>
      <c r="W34" s="379">
        <v>158</v>
      </c>
      <c r="X34" s="147">
        <v>12</v>
      </c>
      <c r="Y34" s="380">
        <f t="shared" si="0"/>
        <v>100</v>
      </c>
      <c r="Z34" s="380">
        <f t="shared" si="1"/>
        <v>72.811059907834093</v>
      </c>
      <c r="AA34" s="381" t="str">
        <f t="shared" si="2"/>
        <v/>
      </c>
      <c r="AB34" s="146">
        <v>23</v>
      </c>
      <c r="AC34" s="146">
        <v>4</v>
      </c>
      <c r="AD34" s="379">
        <v>158</v>
      </c>
      <c r="AE34" s="147">
        <v>12</v>
      </c>
      <c r="AF34" s="148">
        <v>1</v>
      </c>
      <c r="AG34" s="147">
        <v>0</v>
      </c>
      <c r="AH34" s="147">
        <v>19</v>
      </c>
      <c r="AI34" s="383" t="s">
        <v>2535</v>
      </c>
      <c r="AJ34" s="21"/>
      <c r="AK34" s="21"/>
      <c r="AL34" s="21"/>
      <c r="AM34" s="21"/>
    </row>
    <row r="35" spans="1:39" ht="15.75" customHeight="1">
      <c r="A35" s="39" t="s">
        <v>109</v>
      </c>
      <c r="B35" s="39" t="s">
        <v>1311</v>
      </c>
      <c r="C35" s="39">
        <v>2023</v>
      </c>
      <c r="D35" s="39" t="s">
        <v>644</v>
      </c>
      <c r="E35" s="39" t="s">
        <v>153</v>
      </c>
      <c r="F35" s="39" t="s">
        <v>473</v>
      </c>
      <c r="G35" s="39" t="s">
        <v>189</v>
      </c>
      <c r="H35" s="123" t="s">
        <v>392</v>
      </c>
      <c r="I35" s="123" t="s">
        <v>2543</v>
      </c>
      <c r="J35" s="122" t="s">
        <v>2557</v>
      </c>
      <c r="K35" s="43" t="s">
        <v>2558</v>
      </c>
      <c r="L35" s="39" t="s">
        <v>2559</v>
      </c>
      <c r="M35" s="39" t="s">
        <v>403</v>
      </c>
      <c r="N35" s="275" t="s">
        <v>2547</v>
      </c>
      <c r="O35" s="123" t="s">
        <v>820</v>
      </c>
      <c r="P35" s="627" t="s">
        <v>222</v>
      </c>
      <c r="Q35" s="44">
        <v>4001</v>
      </c>
      <c r="R35" s="44">
        <v>36</v>
      </c>
      <c r="S35" s="123" t="s">
        <v>14</v>
      </c>
      <c r="T35" s="123" t="s">
        <v>14</v>
      </c>
      <c r="U35" s="275" t="s">
        <v>859</v>
      </c>
      <c r="V35" s="39"/>
      <c r="W35" s="379">
        <v>2821</v>
      </c>
      <c r="X35" s="147">
        <v>20</v>
      </c>
      <c r="Y35" s="380">
        <f t="shared" si="0"/>
        <v>55.555555555555557</v>
      </c>
      <c r="Z35" s="380">
        <f t="shared" si="1"/>
        <v>70.507373156710813</v>
      </c>
      <c r="AA35" s="381" t="str">
        <f t="shared" si="2"/>
        <v>X</v>
      </c>
      <c r="AB35" s="146">
        <v>86</v>
      </c>
      <c r="AC35" s="146">
        <v>5</v>
      </c>
      <c r="AD35" s="379">
        <v>2821</v>
      </c>
      <c r="AE35" s="147">
        <v>20</v>
      </c>
      <c r="AF35" s="148">
        <v>1</v>
      </c>
      <c r="AG35" s="147">
        <v>0</v>
      </c>
      <c r="AH35" s="147">
        <v>38</v>
      </c>
      <c r="AI35" s="382" t="s">
        <v>2560</v>
      </c>
      <c r="AJ35" s="21"/>
      <c r="AK35" s="21"/>
      <c r="AL35" s="21"/>
      <c r="AM35" s="21"/>
    </row>
    <row r="36" spans="1:39" ht="15.75" customHeight="1">
      <c r="A36" s="39" t="s">
        <v>109</v>
      </c>
      <c r="B36" s="39" t="s">
        <v>1311</v>
      </c>
      <c r="C36" s="39">
        <v>2023</v>
      </c>
      <c r="D36" s="39" t="s">
        <v>644</v>
      </c>
      <c r="E36" s="39" t="s">
        <v>153</v>
      </c>
      <c r="F36" s="39" t="s">
        <v>473</v>
      </c>
      <c r="G36" s="39" t="s">
        <v>189</v>
      </c>
      <c r="H36" s="123" t="s">
        <v>392</v>
      </c>
      <c r="I36" s="123" t="s">
        <v>2543</v>
      </c>
      <c r="J36" s="122" t="s">
        <v>2561</v>
      </c>
      <c r="K36" s="43" t="s">
        <v>2562</v>
      </c>
      <c r="L36" s="39" t="s">
        <v>2559</v>
      </c>
      <c r="M36" s="39" t="s">
        <v>403</v>
      </c>
      <c r="N36" s="275" t="s">
        <v>2547</v>
      </c>
      <c r="O36" s="123" t="s">
        <v>820</v>
      </c>
      <c r="P36" s="627" t="s">
        <v>222</v>
      </c>
      <c r="Q36" s="44">
        <v>3297</v>
      </c>
      <c r="R36" s="44">
        <v>36</v>
      </c>
      <c r="S36" s="123" t="s">
        <v>14</v>
      </c>
      <c r="T36" s="123" t="s">
        <v>14</v>
      </c>
      <c r="U36" s="275" t="s">
        <v>859</v>
      </c>
      <c r="V36" s="39" t="s">
        <v>2554</v>
      </c>
      <c r="W36" s="379">
        <v>2880</v>
      </c>
      <c r="X36" s="147">
        <v>51</v>
      </c>
      <c r="Y36" s="380">
        <f t="shared" si="0"/>
        <v>141.66666666666669</v>
      </c>
      <c r="Z36" s="380">
        <f t="shared" si="1"/>
        <v>87.352138307552323</v>
      </c>
      <c r="AA36" s="381" t="str">
        <f t="shared" si="2"/>
        <v/>
      </c>
      <c r="AB36" s="146">
        <v>54</v>
      </c>
      <c r="AC36" s="146">
        <v>3</v>
      </c>
      <c r="AD36" s="379">
        <v>2880</v>
      </c>
      <c r="AE36" s="147">
        <v>51</v>
      </c>
      <c r="AF36" s="148">
        <v>1</v>
      </c>
      <c r="AG36" s="147">
        <v>0</v>
      </c>
      <c r="AH36" s="147">
        <v>47</v>
      </c>
      <c r="AI36" s="383" t="s">
        <v>2535</v>
      </c>
      <c r="AJ36" s="21"/>
      <c r="AK36" s="21"/>
      <c r="AL36" s="21"/>
      <c r="AM36" s="21"/>
    </row>
    <row r="37" spans="1:39" ht="15.75" customHeight="1">
      <c r="A37" s="39" t="s">
        <v>109</v>
      </c>
      <c r="B37" s="39" t="s">
        <v>1311</v>
      </c>
      <c r="C37" s="39">
        <v>2023</v>
      </c>
      <c r="D37" s="39" t="s">
        <v>644</v>
      </c>
      <c r="E37" s="39" t="s">
        <v>153</v>
      </c>
      <c r="F37" s="39" t="s">
        <v>473</v>
      </c>
      <c r="G37" s="39" t="s">
        <v>189</v>
      </c>
      <c r="H37" s="123" t="s">
        <v>392</v>
      </c>
      <c r="I37" s="123" t="s">
        <v>2543</v>
      </c>
      <c r="J37" s="122" t="s">
        <v>2563</v>
      </c>
      <c r="K37" s="43" t="s">
        <v>2564</v>
      </c>
      <c r="L37" s="39" t="s">
        <v>2565</v>
      </c>
      <c r="M37" s="39" t="s">
        <v>403</v>
      </c>
      <c r="N37" s="275" t="s">
        <v>2547</v>
      </c>
      <c r="O37" s="123" t="s">
        <v>820</v>
      </c>
      <c r="P37" s="627" t="s">
        <v>222</v>
      </c>
      <c r="Q37" s="44">
        <v>128</v>
      </c>
      <c r="R37" s="44">
        <v>6</v>
      </c>
      <c r="S37" s="123" t="s">
        <v>14</v>
      </c>
      <c r="T37" s="123" t="s">
        <v>14</v>
      </c>
      <c r="U37" s="275" t="s">
        <v>859</v>
      </c>
      <c r="V37" s="39"/>
      <c r="W37" s="379">
        <v>80</v>
      </c>
      <c r="X37" s="147">
        <v>0</v>
      </c>
      <c r="Y37" s="380">
        <f t="shared" si="0"/>
        <v>0</v>
      </c>
      <c r="Z37" s="380">
        <f t="shared" si="1"/>
        <v>62.5</v>
      </c>
      <c r="AA37" s="381" t="str">
        <f t="shared" si="2"/>
        <v>X</v>
      </c>
      <c r="AB37" s="146">
        <v>6</v>
      </c>
      <c r="AC37" s="146">
        <v>0</v>
      </c>
      <c r="AD37" s="379">
        <v>80</v>
      </c>
      <c r="AE37" s="147">
        <v>0</v>
      </c>
      <c r="AF37" s="148">
        <v>0</v>
      </c>
      <c r="AG37" s="147">
        <v>0</v>
      </c>
      <c r="AH37" s="147">
        <v>0</v>
      </c>
      <c r="AI37" s="382" t="s">
        <v>2566</v>
      </c>
      <c r="AJ37" s="21"/>
      <c r="AK37" s="21"/>
      <c r="AL37" s="21"/>
      <c r="AM37" s="21"/>
    </row>
    <row r="38" spans="1:39" ht="15.75" customHeight="1">
      <c r="A38" s="39" t="s">
        <v>109</v>
      </c>
      <c r="B38" s="39" t="s">
        <v>1311</v>
      </c>
      <c r="C38" s="39">
        <v>2023</v>
      </c>
      <c r="D38" s="39" t="s">
        <v>644</v>
      </c>
      <c r="E38" s="39" t="s">
        <v>153</v>
      </c>
      <c r="F38" s="39" t="s">
        <v>473</v>
      </c>
      <c r="G38" s="39" t="s">
        <v>189</v>
      </c>
      <c r="H38" s="123" t="s">
        <v>392</v>
      </c>
      <c r="I38" s="123" t="s">
        <v>2543</v>
      </c>
      <c r="J38" s="122" t="s">
        <v>2567</v>
      </c>
      <c r="K38" s="43" t="s">
        <v>2568</v>
      </c>
      <c r="L38" s="39" t="s">
        <v>2565</v>
      </c>
      <c r="M38" s="39" t="s">
        <v>403</v>
      </c>
      <c r="N38" s="275" t="s">
        <v>2547</v>
      </c>
      <c r="O38" s="123" t="s">
        <v>820</v>
      </c>
      <c r="P38" s="627" t="s">
        <v>222</v>
      </c>
      <c r="Q38" s="44">
        <v>1010</v>
      </c>
      <c r="R38" s="44">
        <v>18</v>
      </c>
      <c r="S38" s="123" t="s">
        <v>14</v>
      </c>
      <c r="T38" s="123" t="s">
        <v>14</v>
      </c>
      <c r="U38" s="275" t="s">
        <v>859</v>
      </c>
      <c r="V38" s="39" t="s">
        <v>2554</v>
      </c>
      <c r="W38" s="379">
        <v>824</v>
      </c>
      <c r="X38" s="147">
        <v>22</v>
      </c>
      <c r="Y38" s="380">
        <f t="shared" si="0"/>
        <v>122.22222222222223</v>
      </c>
      <c r="Z38" s="380">
        <f t="shared" si="1"/>
        <v>81.584158415841586</v>
      </c>
      <c r="AA38" s="381" t="str">
        <f t="shared" si="2"/>
        <v/>
      </c>
      <c r="AB38" s="146">
        <v>6</v>
      </c>
      <c r="AC38" s="146">
        <v>3</v>
      </c>
      <c r="AD38" s="379">
        <v>824</v>
      </c>
      <c r="AE38" s="147">
        <v>22</v>
      </c>
      <c r="AF38" s="148">
        <v>1</v>
      </c>
      <c r="AG38" s="147">
        <v>0</v>
      </c>
      <c r="AH38" s="147">
        <v>48</v>
      </c>
      <c r="AI38" s="383" t="s">
        <v>2535</v>
      </c>
      <c r="AJ38" s="21"/>
      <c r="AK38" s="21"/>
      <c r="AL38" s="21"/>
      <c r="AM38" s="21"/>
    </row>
    <row r="39" spans="1:39" ht="15.75" customHeight="1">
      <c r="A39" s="39" t="s">
        <v>109</v>
      </c>
      <c r="B39" s="39" t="s">
        <v>1311</v>
      </c>
      <c r="C39" s="39">
        <v>2023</v>
      </c>
      <c r="D39" s="39" t="s">
        <v>644</v>
      </c>
      <c r="E39" s="39" t="s">
        <v>153</v>
      </c>
      <c r="F39" s="39" t="s">
        <v>473</v>
      </c>
      <c r="G39" s="39" t="s">
        <v>189</v>
      </c>
      <c r="H39" s="123" t="s">
        <v>392</v>
      </c>
      <c r="I39" s="123" t="s">
        <v>2543</v>
      </c>
      <c r="J39" s="122" t="s">
        <v>2569</v>
      </c>
      <c r="K39" s="43" t="s">
        <v>2570</v>
      </c>
      <c r="L39" s="39" t="s">
        <v>2571</v>
      </c>
      <c r="M39" s="39" t="s">
        <v>403</v>
      </c>
      <c r="N39" s="275" t="s">
        <v>2547</v>
      </c>
      <c r="O39" s="123" t="s">
        <v>820</v>
      </c>
      <c r="P39" s="627" t="s">
        <v>222</v>
      </c>
      <c r="Q39" s="44">
        <v>32064</v>
      </c>
      <c r="R39" s="44">
        <v>72</v>
      </c>
      <c r="S39" s="123" t="s">
        <v>14</v>
      </c>
      <c r="T39" s="123" t="s">
        <v>14</v>
      </c>
      <c r="U39" s="275" t="s">
        <v>859</v>
      </c>
      <c r="V39" s="39"/>
      <c r="W39" s="379">
        <v>22982</v>
      </c>
      <c r="X39" s="147">
        <v>88</v>
      </c>
      <c r="Y39" s="380">
        <f t="shared" si="0"/>
        <v>122.22222222222223</v>
      </c>
      <c r="Z39" s="380">
        <f t="shared" si="1"/>
        <v>71.675399201596804</v>
      </c>
      <c r="AA39" s="381" t="str">
        <f t="shared" si="2"/>
        <v/>
      </c>
      <c r="AB39" s="146">
        <v>216</v>
      </c>
      <c r="AC39" s="146">
        <v>44</v>
      </c>
      <c r="AD39" s="379">
        <v>22982</v>
      </c>
      <c r="AE39" s="147">
        <v>88</v>
      </c>
      <c r="AF39" s="148">
        <v>1</v>
      </c>
      <c r="AG39" s="147">
        <v>0</v>
      </c>
      <c r="AH39" s="147">
        <v>88</v>
      </c>
      <c r="AI39" s="383" t="s">
        <v>2535</v>
      </c>
      <c r="AJ39" s="21"/>
      <c r="AK39" s="21"/>
      <c r="AL39" s="21"/>
      <c r="AM39" s="21"/>
    </row>
    <row r="40" spans="1:39" ht="15.75" customHeight="1">
      <c r="A40" s="39" t="s">
        <v>109</v>
      </c>
      <c r="B40" s="39" t="s">
        <v>1311</v>
      </c>
      <c r="C40" s="39">
        <v>2023</v>
      </c>
      <c r="D40" s="39" t="s">
        <v>644</v>
      </c>
      <c r="E40" s="39" t="s">
        <v>153</v>
      </c>
      <c r="F40" s="39" t="s">
        <v>473</v>
      </c>
      <c r="G40" s="39" t="s">
        <v>189</v>
      </c>
      <c r="H40" s="123" t="s">
        <v>392</v>
      </c>
      <c r="I40" s="123" t="s">
        <v>2543</v>
      </c>
      <c r="J40" s="122" t="s">
        <v>2572</v>
      </c>
      <c r="K40" s="43" t="s">
        <v>2573</v>
      </c>
      <c r="L40" s="39" t="s">
        <v>2574</v>
      </c>
      <c r="M40" s="39" t="s">
        <v>403</v>
      </c>
      <c r="N40" s="275" t="s">
        <v>2547</v>
      </c>
      <c r="O40" s="123" t="s">
        <v>820</v>
      </c>
      <c r="P40" s="627" t="s">
        <v>222</v>
      </c>
      <c r="Q40" s="44">
        <v>30114</v>
      </c>
      <c r="R40" s="44">
        <v>72</v>
      </c>
      <c r="S40" s="123" t="s">
        <v>14</v>
      </c>
      <c r="T40" s="123" t="s">
        <v>14</v>
      </c>
      <c r="U40" s="275" t="s">
        <v>859</v>
      </c>
      <c r="V40" s="39"/>
      <c r="W40" s="379">
        <v>24889</v>
      </c>
      <c r="X40" s="147">
        <v>46</v>
      </c>
      <c r="Y40" s="380">
        <f t="shared" si="0"/>
        <v>63.888888888888886</v>
      </c>
      <c r="Z40" s="380">
        <f t="shared" si="1"/>
        <v>82.649266122069463</v>
      </c>
      <c r="AA40" s="381" t="str">
        <f t="shared" si="2"/>
        <v>X</v>
      </c>
      <c r="AB40" s="146">
        <v>236</v>
      </c>
      <c r="AC40" s="146">
        <v>15</v>
      </c>
      <c r="AD40" s="379">
        <v>24889</v>
      </c>
      <c r="AE40" s="147">
        <v>46</v>
      </c>
      <c r="AF40" s="148">
        <v>1</v>
      </c>
      <c r="AG40" s="147">
        <v>0</v>
      </c>
      <c r="AH40" s="147">
        <v>67</v>
      </c>
      <c r="AI40" s="149" t="s">
        <v>2551</v>
      </c>
      <c r="AJ40" s="21"/>
      <c r="AK40" s="21"/>
      <c r="AL40" s="21"/>
      <c r="AM40" s="21"/>
    </row>
    <row r="41" spans="1:39" ht="15.75" customHeight="1">
      <c r="A41" s="39" t="s">
        <v>109</v>
      </c>
      <c r="B41" s="39" t="s">
        <v>1311</v>
      </c>
      <c r="C41" s="39">
        <v>2023</v>
      </c>
      <c r="D41" s="39" t="s">
        <v>644</v>
      </c>
      <c r="E41" s="39" t="s">
        <v>153</v>
      </c>
      <c r="F41" s="39" t="s">
        <v>473</v>
      </c>
      <c r="G41" s="39" t="s">
        <v>189</v>
      </c>
      <c r="H41" s="123" t="s">
        <v>392</v>
      </c>
      <c r="I41" s="123" t="s">
        <v>2543</v>
      </c>
      <c r="J41" s="122" t="s">
        <v>2575</v>
      </c>
      <c r="K41" s="43" t="s">
        <v>2576</v>
      </c>
      <c r="L41" s="39" t="s">
        <v>2571</v>
      </c>
      <c r="M41" s="39" t="s">
        <v>403</v>
      </c>
      <c r="N41" s="275" t="s">
        <v>2547</v>
      </c>
      <c r="O41" s="123" t="s">
        <v>820</v>
      </c>
      <c r="P41" s="627" t="s">
        <v>222</v>
      </c>
      <c r="Q41" s="44">
        <v>5495</v>
      </c>
      <c r="R41" s="44">
        <v>36</v>
      </c>
      <c r="S41" s="123" t="s">
        <v>14</v>
      </c>
      <c r="T41" s="123" t="s">
        <v>14</v>
      </c>
      <c r="U41" s="275" t="s">
        <v>859</v>
      </c>
      <c r="V41" s="39" t="s">
        <v>2554</v>
      </c>
      <c r="W41" s="379">
        <v>3388</v>
      </c>
      <c r="X41" s="147">
        <v>23</v>
      </c>
      <c r="Y41" s="380">
        <f t="shared" si="0"/>
        <v>63.888888888888886</v>
      </c>
      <c r="Z41" s="380">
        <f t="shared" si="1"/>
        <v>61.65605095541401</v>
      </c>
      <c r="AA41" s="381" t="str">
        <f t="shared" si="2"/>
        <v>X</v>
      </c>
      <c r="AB41" s="146">
        <v>78</v>
      </c>
      <c r="AC41" s="146">
        <v>31</v>
      </c>
      <c r="AD41" s="379">
        <v>3388</v>
      </c>
      <c r="AE41" s="147">
        <v>23</v>
      </c>
      <c r="AF41" s="148">
        <v>1</v>
      </c>
      <c r="AG41" s="147">
        <v>0</v>
      </c>
      <c r="AH41" s="147">
        <v>74</v>
      </c>
      <c r="AI41" s="382" t="s">
        <v>2577</v>
      </c>
      <c r="AJ41" s="21"/>
      <c r="AK41" s="21"/>
      <c r="AL41" s="21"/>
      <c r="AM41" s="21"/>
    </row>
    <row r="42" spans="1:39" ht="15.75" customHeight="1">
      <c r="A42" s="39" t="s">
        <v>109</v>
      </c>
      <c r="B42" s="39" t="s">
        <v>1311</v>
      </c>
      <c r="C42" s="39">
        <v>2023</v>
      </c>
      <c r="D42" s="39" t="s">
        <v>644</v>
      </c>
      <c r="E42" s="39" t="s">
        <v>153</v>
      </c>
      <c r="F42" s="39" t="s">
        <v>473</v>
      </c>
      <c r="G42" s="39" t="s">
        <v>189</v>
      </c>
      <c r="H42" s="123" t="s">
        <v>392</v>
      </c>
      <c r="I42" s="123" t="s">
        <v>2543</v>
      </c>
      <c r="J42" s="122" t="s">
        <v>2578</v>
      </c>
      <c r="K42" s="43" t="s">
        <v>2579</v>
      </c>
      <c r="L42" s="39" t="s">
        <v>2574</v>
      </c>
      <c r="M42" s="39" t="s">
        <v>403</v>
      </c>
      <c r="N42" s="275" t="s">
        <v>2547</v>
      </c>
      <c r="O42" s="123" t="s">
        <v>820</v>
      </c>
      <c r="P42" s="627" t="s">
        <v>222</v>
      </c>
      <c r="Q42" s="44">
        <v>8751</v>
      </c>
      <c r="R42" s="44">
        <v>36</v>
      </c>
      <c r="S42" s="123" t="s">
        <v>14</v>
      </c>
      <c r="T42" s="123" t="s">
        <v>14</v>
      </c>
      <c r="U42" s="275" t="s">
        <v>859</v>
      </c>
      <c r="V42" s="39" t="s">
        <v>2554</v>
      </c>
      <c r="W42" s="379">
        <v>6429</v>
      </c>
      <c r="X42" s="147">
        <v>37</v>
      </c>
      <c r="Y42" s="380">
        <f t="shared" si="0"/>
        <v>102.77777777777777</v>
      </c>
      <c r="Z42" s="380">
        <f t="shared" si="1"/>
        <v>73.465889612615698</v>
      </c>
      <c r="AA42" s="381" t="str">
        <f t="shared" si="2"/>
        <v/>
      </c>
      <c r="AB42" s="146">
        <v>77</v>
      </c>
      <c r="AC42" s="146">
        <v>10</v>
      </c>
      <c r="AD42" s="379">
        <v>6429</v>
      </c>
      <c r="AE42" s="147">
        <v>37</v>
      </c>
      <c r="AF42" s="148">
        <v>1</v>
      </c>
      <c r="AG42" s="147">
        <v>0</v>
      </c>
      <c r="AH42" s="147">
        <v>45</v>
      </c>
      <c r="AI42" s="383" t="s">
        <v>2535</v>
      </c>
      <c r="AJ42" s="21"/>
      <c r="AK42" s="21"/>
      <c r="AL42" s="21"/>
      <c r="AM42" s="21"/>
    </row>
    <row r="43" spans="1:39" ht="15.75" customHeight="1">
      <c r="A43" s="39" t="s">
        <v>109</v>
      </c>
      <c r="B43" s="39" t="s">
        <v>1311</v>
      </c>
      <c r="C43" s="39">
        <v>2023</v>
      </c>
      <c r="D43" s="39" t="s">
        <v>644</v>
      </c>
      <c r="E43" s="39" t="s">
        <v>153</v>
      </c>
      <c r="F43" s="39" t="s">
        <v>473</v>
      </c>
      <c r="G43" s="39" t="s">
        <v>189</v>
      </c>
      <c r="H43" s="123" t="s">
        <v>392</v>
      </c>
      <c r="I43" s="123" t="s">
        <v>2543</v>
      </c>
      <c r="J43" s="122" t="s">
        <v>2580</v>
      </c>
      <c r="K43" s="43" t="s">
        <v>2581</v>
      </c>
      <c r="L43" s="39" t="s">
        <v>2582</v>
      </c>
      <c r="M43" s="39" t="s">
        <v>403</v>
      </c>
      <c r="N43" s="275" t="s">
        <v>2547</v>
      </c>
      <c r="O43" s="123" t="s">
        <v>820</v>
      </c>
      <c r="P43" s="627" t="s">
        <v>222</v>
      </c>
      <c r="Q43" s="44">
        <v>1324</v>
      </c>
      <c r="R43" s="44">
        <v>12</v>
      </c>
      <c r="S43" s="123" t="s">
        <v>14</v>
      </c>
      <c r="T43" s="123" t="s">
        <v>14</v>
      </c>
      <c r="U43" s="275" t="s">
        <v>859</v>
      </c>
      <c r="V43" s="39"/>
      <c r="W43" s="379">
        <v>872</v>
      </c>
      <c r="X43" s="147">
        <v>0</v>
      </c>
      <c r="Y43" s="380">
        <f t="shared" si="0"/>
        <v>0</v>
      </c>
      <c r="Z43" s="380">
        <f t="shared" si="1"/>
        <v>65.861027190332322</v>
      </c>
      <c r="AA43" s="381" t="str">
        <f t="shared" si="2"/>
        <v>X</v>
      </c>
      <c r="AB43" s="146">
        <v>17</v>
      </c>
      <c r="AC43" s="146">
        <v>0</v>
      </c>
      <c r="AD43" s="379">
        <v>872</v>
      </c>
      <c r="AE43" s="146">
        <v>0</v>
      </c>
      <c r="AF43" s="148">
        <v>0</v>
      </c>
      <c r="AG43" s="147">
        <v>0</v>
      </c>
      <c r="AH43" s="147">
        <v>0</v>
      </c>
      <c r="AI43" s="382" t="s">
        <v>2583</v>
      </c>
      <c r="AJ43" s="21"/>
      <c r="AK43" s="21"/>
      <c r="AL43" s="21"/>
      <c r="AM43" s="21"/>
    </row>
    <row r="44" spans="1:39" ht="15.75" customHeight="1">
      <c r="A44" s="39" t="s">
        <v>109</v>
      </c>
      <c r="B44" s="39" t="s">
        <v>1311</v>
      </c>
      <c r="C44" s="39">
        <v>2023</v>
      </c>
      <c r="D44" s="39" t="s">
        <v>644</v>
      </c>
      <c r="E44" s="39" t="s">
        <v>153</v>
      </c>
      <c r="F44" s="39" t="s">
        <v>473</v>
      </c>
      <c r="G44" s="39" t="s">
        <v>189</v>
      </c>
      <c r="H44" s="123" t="s">
        <v>392</v>
      </c>
      <c r="I44" s="123" t="s">
        <v>2543</v>
      </c>
      <c r="J44" s="122" t="s">
        <v>2584</v>
      </c>
      <c r="K44" s="43" t="s">
        <v>2585</v>
      </c>
      <c r="L44" s="39" t="s">
        <v>2582</v>
      </c>
      <c r="M44" s="39" t="s">
        <v>403</v>
      </c>
      <c r="N44" s="275" t="s">
        <v>2547</v>
      </c>
      <c r="O44" s="123" t="s">
        <v>820</v>
      </c>
      <c r="P44" s="627" t="s">
        <v>222</v>
      </c>
      <c r="Q44" s="44">
        <v>930</v>
      </c>
      <c r="R44" s="44">
        <v>24</v>
      </c>
      <c r="S44" s="123" t="s">
        <v>14</v>
      </c>
      <c r="T44" s="123" t="s">
        <v>14</v>
      </c>
      <c r="U44" s="275" t="s">
        <v>859</v>
      </c>
      <c r="V44" s="39" t="s">
        <v>2554</v>
      </c>
      <c r="W44" s="379">
        <v>484</v>
      </c>
      <c r="X44" s="147">
        <v>0</v>
      </c>
      <c r="Y44" s="380">
        <f t="shared" si="0"/>
        <v>0</v>
      </c>
      <c r="Z44" s="380">
        <f t="shared" si="1"/>
        <v>52.043010752688168</v>
      </c>
      <c r="AA44" s="381" t="str">
        <f t="shared" si="2"/>
        <v>X</v>
      </c>
      <c r="AB44" s="146">
        <v>15</v>
      </c>
      <c r="AC44" s="146">
        <v>0</v>
      </c>
      <c r="AD44" s="379">
        <v>484</v>
      </c>
      <c r="AE44" s="146">
        <v>0</v>
      </c>
      <c r="AF44" s="148">
        <v>0</v>
      </c>
      <c r="AG44" s="147">
        <v>0</v>
      </c>
      <c r="AH44" s="147">
        <v>0</v>
      </c>
      <c r="AI44" s="382" t="s">
        <v>2583</v>
      </c>
      <c r="AJ44" s="21"/>
      <c r="AK44" s="21"/>
      <c r="AL44" s="21"/>
      <c r="AM44" s="21"/>
    </row>
    <row r="45" spans="1:39" ht="15.75" customHeight="1">
      <c r="A45" s="39" t="s">
        <v>109</v>
      </c>
      <c r="B45" s="39" t="s">
        <v>1311</v>
      </c>
      <c r="C45" s="39">
        <v>2023</v>
      </c>
      <c r="D45" s="39" t="s">
        <v>644</v>
      </c>
      <c r="E45" s="39" t="s">
        <v>153</v>
      </c>
      <c r="F45" s="39" t="s">
        <v>473</v>
      </c>
      <c r="G45" s="39" t="s">
        <v>189</v>
      </c>
      <c r="H45" s="123" t="s">
        <v>392</v>
      </c>
      <c r="I45" s="123" t="s">
        <v>2543</v>
      </c>
      <c r="J45" s="122" t="s">
        <v>2586</v>
      </c>
      <c r="K45" s="43" t="s">
        <v>2587</v>
      </c>
      <c r="L45" s="39" t="s">
        <v>2588</v>
      </c>
      <c r="M45" s="39" t="s">
        <v>1872</v>
      </c>
      <c r="N45" s="39" t="s">
        <v>1872</v>
      </c>
      <c r="O45" s="39" t="s">
        <v>1872</v>
      </c>
      <c r="P45" s="39" t="s">
        <v>1872</v>
      </c>
      <c r="Q45" s="44">
        <v>53910</v>
      </c>
      <c r="R45" s="44">
        <v>0</v>
      </c>
      <c r="S45" s="123" t="s">
        <v>859</v>
      </c>
      <c r="T45" s="123" t="s">
        <v>859</v>
      </c>
      <c r="U45" s="275" t="s">
        <v>859</v>
      </c>
      <c r="V45" s="39"/>
      <c r="W45" s="379">
        <v>0</v>
      </c>
      <c r="X45" s="146">
        <v>0</v>
      </c>
      <c r="Y45" s="380" t="e">
        <f t="shared" si="0"/>
        <v>#DIV/0!</v>
      </c>
      <c r="Z45" s="380">
        <f t="shared" si="1"/>
        <v>0</v>
      </c>
      <c r="AA45" s="381" t="e">
        <f t="shared" si="2"/>
        <v>#DIV/0!</v>
      </c>
      <c r="AB45" s="146">
        <v>0</v>
      </c>
      <c r="AC45" s="146">
        <v>0</v>
      </c>
      <c r="AD45" s="146">
        <v>0</v>
      </c>
      <c r="AE45" s="146">
        <v>0</v>
      </c>
      <c r="AF45" s="147">
        <v>0</v>
      </c>
      <c r="AG45" s="147">
        <v>0</v>
      </c>
      <c r="AH45" s="146">
        <v>0</v>
      </c>
      <c r="AI45" s="384" t="s">
        <v>2589</v>
      </c>
      <c r="AJ45" s="21"/>
      <c r="AK45" s="21"/>
      <c r="AL45" s="21"/>
      <c r="AM45" s="21"/>
    </row>
    <row r="46" spans="1:39" ht="15.75" customHeight="1">
      <c r="A46" s="39" t="s">
        <v>109</v>
      </c>
      <c r="B46" s="39" t="s">
        <v>1311</v>
      </c>
      <c r="C46" s="39">
        <v>2023</v>
      </c>
      <c r="D46" s="39" t="s">
        <v>644</v>
      </c>
      <c r="E46" s="39" t="s">
        <v>153</v>
      </c>
      <c r="F46" s="39" t="s">
        <v>475</v>
      </c>
      <c r="G46" s="39" t="s">
        <v>189</v>
      </c>
      <c r="H46" s="123" t="s">
        <v>392</v>
      </c>
      <c r="I46" s="123" t="s">
        <v>2590</v>
      </c>
      <c r="J46" s="122" t="s">
        <v>2591</v>
      </c>
      <c r="K46" s="43" t="s">
        <v>2592</v>
      </c>
      <c r="L46" s="39" t="s">
        <v>2005</v>
      </c>
      <c r="M46" s="39" t="s">
        <v>403</v>
      </c>
      <c r="N46" s="275" t="s">
        <v>2473</v>
      </c>
      <c r="O46" s="123" t="s">
        <v>835</v>
      </c>
      <c r="P46" s="627" t="s">
        <v>216</v>
      </c>
      <c r="Q46" s="44">
        <v>2860</v>
      </c>
      <c r="R46" s="44">
        <v>96</v>
      </c>
      <c r="S46" s="123" t="s">
        <v>859</v>
      </c>
      <c r="T46" s="123" t="s">
        <v>859</v>
      </c>
      <c r="U46" s="275" t="s">
        <v>859</v>
      </c>
      <c r="V46" s="39"/>
      <c r="W46" s="379">
        <v>2860</v>
      </c>
      <c r="X46" s="147">
        <v>136</v>
      </c>
      <c r="Y46" s="380">
        <f t="shared" si="0"/>
        <v>141.66666666666669</v>
      </c>
      <c r="Z46" s="380">
        <f t="shared" si="1"/>
        <v>100</v>
      </c>
      <c r="AA46" s="381" t="str">
        <f t="shared" si="2"/>
        <v/>
      </c>
      <c r="AB46" s="146">
        <v>75</v>
      </c>
      <c r="AC46" s="146">
        <v>28</v>
      </c>
      <c r="AD46" s="146">
        <v>5925</v>
      </c>
      <c r="AE46" s="146">
        <v>143</v>
      </c>
      <c r="AF46" s="148">
        <v>0</v>
      </c>
      <c r="AG46" s="147">
        <v>0</v>
      </c>
      <c r="AH46" s="147">
        <v>13</v>
      </c>
      <c r="AI46" s="382"/>
      <c r="AJ46" s="21"/>
      <c r="AK46" s="21"/>
      <c r="AL46" s="21"/>
      <c r="AM46" s="21"/>
    </row>
    <row r="47" spans="1:39" ht="15.75" customHeight="1">
      <c r="A47" s="39" t="s">
        <v>109</v>
      </c>
      <c r="B47" s="39" t="s">
        <v>1311</v>
      </c>
      <c r="C47" s="39">
        <v>2023</v>
      </c>
      <c r="D47" s="39" t="s">
        <v>644</v>
      </c>
      <c r="E47" s="39" t="s">
        <v>153</v>
      </c>
      <c r="F47" s="39" t="s">
        <v>475</v>
      </c>
      <c r="G47" s="39" t="s">
        <v>189</v>
      </c>
      <c r="H47" s="123" t="s">
        <v>392</v>
      </c>
      <c r="I47" s="123" t="s">
        <v>2590</v>
      </c>
      <c r="J47" s="122" t="s">
        <v>2593</v>
      </c>
      <c r="K47" s="43" t="s">
        <v>2594</v>
      </c>
      <c r="L47" s="39" t="s">
        <v>2009</v>
      </c>
      <c r="M47" s="39" t="s">
        <v>403</v>
      </c>
      <c r="N47" s="275" t="s">
        <v>2473</v>
      </c>
      <c r="O47" s="123" t="s">
        <v>835</v>
      </c>
      <c r="P47" s="627" t="s">
        <v>216</v>
      </c>
      <c r="Q47" s="44">
        <v>220</v>
      </c>
      <c r="R47" s="44">
        <v>12</v>
      </c>
      <c r="S47" s="123" t="s">
        <v>859</v>
      </c>
      <c r="T47" s="123" t="s">
        <v>859</v>
      </c>
      <c r="U47" s="275" t="s">
        <v>859</v>
      </c>
      <c r="V47" s="39"/>
      <c r="W47" s="379">
        <v>220</v>
      </c>
      <c r="X47" s="147">
        <v>12</v>
      </c>
      <c r="Y47" s="380">
        <f t="shared" si="0"/>
        <v>100</v>
      </c>
      <c r="Z47" s="380">
        <f t="shared" si="1"/>
        <v>100</v>
      </c>
      <c r="AA47" s="381" t="str">
        <f t="shared" si="2"/>
        <v/>
      </c>
      <c r="AB47" s="146">
        <v>17</v>
      </c>
      <c r="AC47" s="146">
        <v>4</v>
      </c>
      <c r="AD47" s="146">
        <v>401</v>
      </c>
      <c r="AE47" s="146">
        <v>12</v>
      </c>
      <c r="AF47" s="148">
        <v>0</v>
      </c>
      <c r="AG47" s="147">
        <v>0</v>
      </c>
      <c r="AH47" s="147">
        <v>3</v>
      </c>
      <c r="AI47" s="382"/>
      <c r="AJ47" s="21"/>
      <c r="AK47" s="21"/>
      <c r="AL47" s="21"/>
      <c r="AM47" s="21"/>
    </row>
    <row r="48" spans="1:39" ht="15.75" customHeight="1">
      <c r="A48" s="39" t="s">
        <v>109</v>
      </c>
      <c r="B48" s="39" t="s">
        <v>1311</v>
      </c>
      <c r="C48" s="39">
        <v>2023</v>
      </c>
      <c r="D48" s="39" t="s">
        <v>644</v>
      </c>
      <c r="E48" s="39" t="s">
        <v>153</v>
      </c>
      <c r="F48" s="39" t="s">
        <v>475</v>
      </c>
      <c r="G48" s="39" t="s">
        <v>189</v>
      </c>
      <c r="H48" s="123" t="s">
        <v>392</v>
      </c>
      <c r="I48" s="123" t="s">
        <v>2590</v>
      </c>
      <c r="J48" s="122" t="s">
        <v>2595</v>
      </c>
      <c r="K48" s="43" t="s">
        <v>2596</v>
      </c>
      <c r="L48" s="39" t="s">
        <v>2010</v>
      </c>
      <c r="M48" s="39" t="s">
        <v>403</v>
      </c>
      <c r="N48" s="275" t="s">
        <v>2473</v>
      </c>
      <c r="O48" s="123" t="s">
        <v>835</v>
      </c>
      <c r="P48" s="627" t="s">
        <v>216</v>
      </c>
      <c r="Q48" s="44">
        <v>4180</v>
      </c>
      <c r="R48" s="44">
        <v>144</v>
      </c>
      <c r="S48" s="123" t="s">
        <v>859</v>
      </c>
      <c r="T48" s="123" t="s">
        <v>859</v>
      </c>
      <c r="U48" s="275" t="s">
        <v>859</v>
      </c>
      <c r="V48" s="39"/>
      <c r="W48" s="379">
        <v>4180</v>
      </c>
      <c r="X48" s="147">
        <v>123</v>
      </c>
      <c r="Y48" s="380">
        <f t="shared" si="0"/>
        <v>85.416666666666657</v>
      </c>
      <c r="Z48" s="380">
        <f t="shared" si="1"/>
        <v>100</v>
      </c>
      <c r="AA48" s="381" t="str">
        <f t="shared" si="2"/>
        <v>X</v>
      </c>
      <c r="AB48" s="146">
        <v>106</v>
      </c>
      <c r="AC48" s="146">
        <v>49</v>
      </c>
      <c r="AD48" s="146">
        <v>9741</v>
      </c>
      <c r="AE48" s="146">
        <v>195</v>
      </c>
      <c r="AF48" s="148">
        <v>0</v>
      </c>
      <c r="AG48" s="147">
        <v>0</v>
      </c>
      <c r="AH48" s="147">
        <v>15</v>
      </c>
      <c r="AI48" s="149" t="s">
        <v>2597</v>
      </c>
      <c r="AJ48" s="21"/>
      <c r="AK48" s="21"/>
      <c r="AL48" s="21"/>
      <c r="AM48" s="21"/>
    </row>
    <row r="49" spans="1:39" ht="15.75" customHeight="1">
      <c r="A49" s="39" t="s">
        <v>109</v>
      </c>
      <c r="B49" s="39" t="s">
        <v>1311</v>
      </c>
      <c r="C49" s="39">
        <v>2023</v>
      </c>
      <c r="D49" s="39" t="s">
        <v>644</v>
      </c>
      <c r="E49" s="39" t="s">
        <v>153</v>
      </c>
      <c r="F49" s="39" t="s">
        <v>475</v>
      </c>
      <c r="G49" s="39" t="s">
        <v>189</v>
      </c>
      <c r="H49" s="123" t="s">
        <v>392</v>
      </c>
      <c r="I49" s="123" t="s">
        <v>2590</v>
      </c>
      <c r="J49" s="122" t="s">
        <v>2598</v>
      </c>
      <c r="K49" s="43" t="s">
        <v>2599</v>
      </c>
      <c r="L49" s="39" t="s">
        <v>2005</v>
      </c>
      <c r="M49" s="39" t="s">
        <v>403</v>
      </c>
      <c r="N49" s="275" t="s">
        <v>2473</v>
      </c>
      <c r="O49" s="123" t="s">
        <v>835</v>
      </c>
      <c r="P49" s="627" t="s">
        <v>216</v>
      </c>
      <c r="Q49" s="44">
        <v>3300</v>
      </c>
      <c r="R49" s="44">
        <v>36</v>
      </c>
      <c r="S49" s="123" t="s">
        <v>859</v>
      </c>
      <c r="T49" s="123" t="s">
        <v>859</v>
      </c>
      <c r="U49" s="275" t="s">
        <v>859</v>
      </c>
      <c r="V49" s="39"/>
      <c r="W49" s="379">
        <v>3300</v>
      </c>
      <c r="X49" s="147">
        <v>42</v>
      </c>
      <c r="Y49" s="380">
        <f t="shared" si="0"/>
        <v>116.66666666666667</v>
      </c>
      <c r="Z49" s="380">
        <f t="shared" si="1"/>
        <v>100</v>
      </c>
      <c r="AA49" s="381" t="str">
        <f t="shared" si="2"/>
        <v/>
      </c>
      <c r="AB49" s="146">
        <v>196</v>
      </c>
      <c r="AC49" s="146">
        <v>17</v>
      </c>
      <c r="AD49" s="146">
        <v>7674</v>
      </c>
      <c r="AE49" s="146">
        <v>42</v>
      </c>
      <c r="AF49" s="148">
        <v>0</v>
      </c>
      <c r="AG49" s="147">
        <v>0</v>
      </c>
      <c r="AH49" s="147">
        <v>67</v>
      </c>
      <c r="AI49" s="382"/>
      <c r="AJ49" s="21"/>
      <c r="AK49" s="21"/>
      <c r="AL49" s="21"/>
      <c r="AM49" s="21"/>
    </row>
    <row r="50" spans="1:39" ht="15.75" customHeight="1">
      <c r="A50" s="39" t="s">
        <v>109</v>
      </c>
      <c r="B50" s="39" t="s">
        <v>1311</v>
      </c>
      <c r="C50" s="39">
        <v>2023</v>
      </c>
      <c r="D50" s="39" t="s">
        <v>644</v>
      </c>
      <c r="E50" s="39" t="s">
        <v>153</v>
      </c>
      <c r="F50" s="39" t="s">
        <v>475</v>
      </c>
      <c r="G50" s="39" t="s">
        <v>189</v>
      </c>
      <c r="H50" s="123" t="s">
        <v>392</v>
      </c>
      <c r="I50" s="123" t="s">
        <v>2590</v>
      </c>
      <c r="J50" s="122" t="s">
        <v>2600</v>
      </c>
      <c r="K50" s="43" t="s">
        <v>2601</v>
      </c>
      <c r="L50" s="39" t="s">
        <v>2009</v>
      </c>
      <c r="M50" s="39" t="s">
        <v>403</v>
      </c>
      <c r="N50" s="275" t="s">
        <v>2473</v>
      </c>
      <c r="O50" s="123" t="s">
        <v>835</v>
      </c>
      <c r="P50" s="627" t="s">
        <v>216</v>
      </c>
      <c r="Q50" s="44">
        <v>2200</v>
      </c>
      <c r="R50" s="44">
        <v>48</v>
      </c>
      <c r="S50" s="123" t="s">
        <v>859</v>
      </c>
      <c r="T50" s="123" t="s">
        <v>859</v>
      </c>
      <c r="U50" s="275" t="s">
        <v>859</v>
      </c>
      <c r="V50" s="39"/>
      <c r="W50" s="379">
        <v>2200</v>
      </c>
      <c r="X50" s="147">
        <v>48</v>
      </c>
      <c r="Y50" s="380">
        <f t="shared" si="0"/>
        <v>100</v>
      </c>
      <c r="Z50" s="380">
        <f t="shared" si="1"/>
        <v>100</v>
      </c>
      <c r="AA50" s="381" t="str">
        <f t="shared" si="2"/>
        <v/>
      </c>
      <c r="AB50" s="146">
        <v>205</v>
      </c>
      <c r="AC50" s="146">
        <v>22</v>
      </c>
      <c r="AD50" s="146">
        <v>14009</v>
      </c>
      <c r="AE50" s="146">
        <v>48</v>
      </c>
      <c r="AF50" s="148">
        <v>0</v>
      </c>
      <c r="AG50" s="147">
        <v>0</v>
      </c>
      <c r="AH50" s="147">
        <v>38</v>
      </c>
      <c r="AI50" s="382"/>
      <c r="AJ50" s="21"/>
      <c r="AK50" s="21"/>
      <c r="AL50" s="21"/>
      <c r="AM50" s="21"/>
    </row>
    <row r="51" spans="1:39" ht="15.75" customHeight="1">
      <c r="A51" s="39" t="s">
        <v>109</v>
      </c>
      <c r="B51" s="39" t="s">
        <v>1311</v>
      </c>
      <c r="C51" s="39">
        <v>2023</v>
      </c>
      <c r="D51" s="39" t="s">
        <v>644</v>
      </c>
      <c r="E51" s="39" t="s">
        <v>153</v>
      </c>
      <c r="F51" s="39" t="s">
        <v>475</v>
      </c>
      <c r="G51" s="39" t="s">
        <v>189</v>
      </c>
      <c r="H51" s="123" t="s">
        <v>392</v>
      </c>
      <c r="I51" s="123" t="s">
        <v>2590</v>
      </c>
      <c r="J51" s="122" t="s">
        <v>2602</v>
      </c>
      <c r="K51" s="43" t="s">
        <v>2603</v>
      </c>
      <c r="L51" s="39" t="s">
        <v>2010</v>
      </c>
      <c r="M51" s="39" t="s">
        <v>403</v>
      </c>
      <c r="N51" s="275" t="s">
        <v>2473</v>
      </c>
      <c r="O51" s="123" t="s">
        <v>835</v>
      </c>
      <c r="P51" s="627" t="s">
        <v>216</v>
      </c>
      <c r="Q51" s="44">
        <v>7700</v>
      </c>
      <c r="R51" s="44">
        <v>36</v>
      </c>
      <c r="S51" s="123" t="s">
        <v>859</v>
      </c>
      <c r="T51" s="123" t="s">
        <v>859</v>
      </c>
      <c r="U51" s="275" t="s">
        <v>859</v>
      </c>
      <c r="V51" s="39"/>
      <c r="W51" s="379">
        <v>7700</v>
      </c>
      <c r="X51" s="147">
        <v>37</v>
      </c>
      <c r="Y51" s="380">
        <f t="shared" si="0"/>
        <v>102.77777777777777</v>
      </c>
      <c r="Z51" s="380">
        <f t="shared" si="1"/>
        <v>100</v>
      </c>
      <c r="AA51" s="381" t="str">
        <f t="shared" si="2"/>
        <v/>
      </c>
      <c r="AB51" s="146">
        <v>455</v>
      </c>
      <c r="AC51" s="146">
        <v>7</v>
      </c>
      <c r="AD51" s="146">
        <v>27970</v>
      </c>
      <c r="AE51" s="146">
        <v>38</v>
      </c>
      <c r="AF51" s="148">
        <v>0</v>
      </c>
      <c r="AG51" s="147">
        <v>0</v>
      </c>
      <c r="AH51" s="147">
        <v>58</v>
      </c>
      <c r="AI51" s="382"/>
      <c r="AJ51" s="21"/>
      <c r="AK51" s="21"/>
      <c r="AL51" s="21"/>
      <c r="AM51" s="21"/>
    </row>
    <row r="52" spans="1:39" ht="15.75" customHeight="1">
      <c r="A52" s="39" t="s">
        <v>109</v>
      </c>
      <c r="B52" s="39" t="s">
        <v>1311</v>
      </c>
      <c r="C52" s="39">
        <v>2023</v>
      </c>
      <c r="D52" s="39" t="s">
        <v>644</v>
      </c>
      <c r="E52" s="39" t="s">
        <v>153</v>
      </c>
      <c r="F52" s="39" t="s">
        <v>475</v>
      </c>
      <c r="G52" s="39" t="s">
        <v>189</v>
      </c>
      <c r="H52" s="123" t="s">
        <v>392</v>
      </c>
      <c r="I52" s="123" t="s">
        <v>2590</v>
      </c>
      <c r="J52" s="122" t="s">
        <v>2604</v>
      </c>
      <c r="K52" s="43" t="s">
        <v>2605</v>
      </c>
      <c r="L52" s="39" t="s">
        <v>2010</v>
      </c>
      <c r="M52" s="39" t="s">
        <v>403</v>
      </c>
      <c r="N52" s="275" t="s">
        <v>2473</v>
      </c>
      <c r="O52" s="123" t="s">
        <v>835</v>
      </c>
      <c r="P52" s="627" t="s">
        <v>216</v>
      </c>
      <c r="Q52" s="44">
        <v>2860</v>
      </c>
      <c r="R52" s="44">
        <v>24</v>
      </c>
      <c r="S52" s="123" t="s">
        <v>859</v>
      </c>
      <c r="T52" s="123" t="s">
        <v>859</v>
      </c>
      <c r="U52" s="275" t="s">
        <v>859</v>
      </c>
      <c r="V52" s="39"/>
      <c r="W52" s="379">
        <v>2860</v>
      </c>
      <c r="X52" s="147">
        <v>23</v>
      </c>
      <c r="Y52" s="380">
        <f t="shared" si="0"/>
        <v>95.833333333333343</v>
      </c>
      <c r="Z52" s="380">
        <f t="shared" si="1"/>
        <v>100</v>
      </c>
      <c r="AA52" s="381" t="str">
        <f t="shared" si="2"/>
        <v/>
      </c>
      <c r="AB52" s="146">
        <v>177</v>
      </c>
      <c r="AC52" s="146">
        <v>1</v>
      </c>
      <c r="AD52" s="146">
        <v>4765</v>
      </c>
      <c r="AE52" s="146">
        <v>23</v>
      </c>
      <c r="AF52" s="148">
        <v>0</v>
      </c>
      <c r="AG52" s="147">
        <v>0</v>
      </c>
      <c r="AH52" s="147">
        <v>30</v>
      </c>
      <c r="AI52" s="382"/>
      <c r="AJ52" s="21"/>
      <c r="AK52" s="21"/>
      <c r="AL52" s="21"/>
      <c r="AM52" s="21"/>
    </row>
    <row r="53" spans="1:39" ht="15.75" customHeight="1">
      <c r="A53" s="39" t="s">
        <v>109</v>
      </c>
      <c r="B53" s="39" t="s">
        <v>1311</v>
      </c>
      <c r="C53" s="39">
        <v>2023</v>
      </c>
      <c r="D53" s="39" t="s">
        <v>644</v>
      </c>
      <c r="E53" s="39" t="s">
        <v>153</v>
      </c>
      <c r="F53" s="39" t="s">
        <v>475</v>
      </c>
      <c r="G53" s="39" t="s">
        <v>189</v>
      </c>
      <c r="H53" s="123" t="s">
        <v>392</v>
      </c>
      <c r="I53" s="123" t="s">
        <v>2590</v>
      </c>
      <c r="J53" s="122" t="s">
        <v>2606</v>
      </c>
      <c r="K53" s="43" t="s">
        <v>2607</v>
      </c>
      <c r="L53" s="39" t="s">
        <v>2582</v>
      </c>
      <c r="M53" s="39" t="s">
        <v>403</v>
      </c>
      <c r="N53" s="275" t="s">
        <v>2473</v>
      </c>
      <c r="O53" s="123" t="s">
        <v>835</v>
      </c>
      <c r="P53" s="627" t="s">
        <v>216</v>
      </c>
      <c r="Q53" s="44">
        <v>440</v>
      </c>
      <c r="R53" s="44">
        <v>24</v>
      </c>
      <c r="S53" s="123" t="s">
        <v>859</v>
      </c>
      <c r="T53" s="123" t="s">
        <v>859</v>
      </c>
      <c r="U53" s="275" t="s">
        <v>859</v>
      </c>
      <c r="V53" s="39"/>
      <c r="W53" s="379">
        <v>440</v>
      </c>
      <c r="X53" s="147">
        <v>14</v>
      </c>
      <c r="Y53" s="380">
        <f t="shared" si="0"/>
        <v>58.333333333333336</v>
      </c>
      <c r="Z53" s="380">
        <f t="shared" si="1"/>
        <v>100</v>
      </c>
      <c r="AA53" s="381" t="str">
        <f t="shared" si="2"/>
        <v>X</v>
      </c>
      <c r="AB53" s="146">
        <v>1</v>
      </c>
      <c r="AC53" s="146">
        <v>2</v>
      </c>
      <c r="AD53" s="146">
        <v>42</v>
      </c>
      <c r="AE53" s="146">
        <v>15</v>
      </c>
      <c r="AF53" s="148">
        <v>0</v>
      </c>
      <c r="AG53" s="147">
        <v>0</v>
      </c>
      <c r="AH53" s="147">
        <v>30</v>
      </c>
      <c r="AI53" s="382" t="s">
        <v>2608</v>
      </c>
      <c r="AJ53" s="21"/>
      <c r="AK53" s="21"/>
      <c r="AL53" s="21"/>
      <c r="AM53" s="21"/>
    </row>
    <row r="54" spans="1:39" ht="15.75" customHeight="1">
      <c r="A54" s="39" t="s">
        <v>109</v>
      </c>
      <c r="B54" s="39" t="s">
        <v>1311</v>
      </c>
      <c r="C54" s="39">
        <v>2023</v>
      </c>
      <c r="D54" s="39" t="s">
        <v>644</v>
      </c>
      <c r="E54" s="39" t="s">
        <v>153</v>
      </c>
      <c r="F54" s="39" t="s">
        <v>475</v>
      </c>
      <c r="G54" s="39" t="s">
        <v>189</v>
      </c>
      <c r="H54" s="123" t="s">
        <v>392</v>
      </c>
      <c r="I54" s="123" t="s">
        <v>2590</v>
      </c>
      <c r="J54" s="122" t="s">
        <v>2609</v>
      </c>
      <c r="K54" s="43" t="s">
        <v>2610</v>
      </c>
      <c r="L54" s="39" t="s">
        <v>2005</v>
      </c>
      <c r="M54" s="39" t="s">
        <v>403</v>
      </c>
      <c r="N54" s="275" t="s">
        <v>2473</v>
      </c>
      <c r="O54" s="123" t="s">
        <v>835</v>
      </c>
      <c r="P54" s="627" t="s">
        <v>216</v>
      </c>
      <c r="Q54" s="44">
        <v>3080</v>
      </c>
      <c r="R54" s="44">
        <v>48</v>
      </c>
      <c r="S54" s="123" t="s">
        <v>859</v>
      </c>
      <c r="T54" s="123" t="s">
        <v>859</v>
      </c>
      <c r="U54" s="275" t="s">
        <v>859</v>
      </c>
      <c r="V54" s="39"/>
      <c r="W54" s="379">
        <v>3080</v>
      </c>
      <c r="X54" s="147">
        <v>44</v>
      </c>
      <c r="Y54" s="380">
        <f t="shared" si="0"/>
        <v>91.666666666666657</v>
      </c>
      <c r="Z54" s="380">
        <f t="shared" si="1"/>
        <v>100</v>
      </c>
      <c r="AA54" s="381" t="str">
        <f t="shared" si="2"/>
        <v/>
      </c>
      <c r="AB54" s="146">
        <v>199</v>
      </c>
      <c r="AC54" s="146">
        <v>3</v>
      </c>
      <c r="AD54" s="146">
        <v>13301</v>
      </c>
      <c r="AE54" s="146">
        <v>48</v>
      </c>
      <c r="AF54" s="148">
        <v>0</v>
      </c>
      <c r="AG54" s="147">
        <v>0</v>
      </c>
      <c r="AH54" s="147">
        <v>1</v>
      </c>
      <c r="AI54" s="382"/>
      <c r="AJ54" s="21"/>
      <c r="AK54" s="21"/>
      <c r="AL54" s="21"/>
      <c r="AM54" s="21"/>
    </row>
    <row r="55" spans="1:39" ht="15.75" customHeight="1">
      <c r="A55" s="39" t="s">
        <v>109</v>
      </c>
      <c r="B55" s="39" t="s">
        <v>1311</v>
      </c>
      <c r="C55" s="39">
        <v>2023</v>
      </c>
      <c r="D55" s="39" t="s">
        <v>644</v>
      </c>
      <c r="E55" s="39" t="s">
        <v>153</v>
      </c>
      <c r="F55" s="39" t="s">
        <v>475</v>
      </c>
      <c r="G55" s="39" t="s">
        <v>189</v>
      </c>
      <c r="H55" s="123" t="s">
        <v>392</v>
      </c>
      <c r="I55" s="123" t="s">
        <v>2590</v>
      </c>
      <c r="J55" s="122" t="s">
        <v>2611</v>
      </c>
      <c r="K55" s="43" t="s">
        <v>2612</v>
      </c>
      <c r="L55" s="39" t="s">
        <v>2010</v>
      </c>
      <c r="M55" s="39" t="s">
        <v>403</v>
      </c>
      <c r="N55" s="275" t="s">
        <v>2473</v>
      </c>
      <c r="O55" s="123" t="s">
        <v>835</v>
      </c>
      <c r="P55" s="627" t="s">
        <v>216</v>
      </c>
      <c r="Q55" s="44">
        <v>5500</v>
      </c>
      <c r="R55" s="44">
        <v>12</v>
      </c>
      <c r="S55" s="123" t="s">
        <v>859</v>
      </c>
      <c r="T55" s="123" t="s">
        <v>859</v>
      </c>
      <c r="U55" s="275" t="s">
        <v>859</v>
      </c>
      <c r="V55" s="39"/>
      <c r="W55" s="379">
        <v>5500</v>
      </c>
      <c r="X55" s="147">
        <v>15</v>
      </c>
      <c r="Y55" s="380">
        <f t="shared" si="0"/>
        <v>125</v>
      </c>
      <c r="Z55" s="380">
        <f t="shared" si="1"/>
        <v>100</v>
      </c>
      <c r="AA55" s="381" t="str">
        <f t="shared" si="2"/>
        <v/>
      </c>
      <c r="AB55" s="146">
        <v>206</v>
      </c>
      <c r="AC55" s="146">
        <v>2</v>
      </c>
      <c r="AD55" s="146">
        <v>4926</v>
      </c>
      <c r="AE55" s="146">
        <v>17</v>
      </c>
      <c r="AF55" s="148">
        <v>0</v>
      </c>
      <c r="AG55" s="147">
        <v>0</v>
      </c>
      <c r="AH55" s="147">
        <v>1</v>
      </c>
      <c r="AI55" s="382"/>
      <c r="AJ55" s="21"/>
      <c r="AK55" s="21"/>
      <c r="AL55" s="21"/>
      <c r="AM55" s="21"/>
    </row>
    <row r="56" spans="1:39" ht="15.75" customHeight="1">
      <c r="A56" s="39" t="s">
        <v>109</v>
      </c>
      <c r="B56" s="39" t="s">
        <v>1311</v>
      </c>
      <c r="C56" s="39">
        <v>2023</v>
      </c>
      <c r="D56" s="39" t="s">
        <v>644</v>
      </c>
      <c r="E56" s="39" t="s">
        <v>153</v>
      </c>
      <c r="F56" s="39" t="s">
        <v>475</v>
      </c>
      <c r="G56" s="39" t="s">
        <v>189</v>
      </c>
      <c r="H56" s="123" t="s">
        <v>392</v>
      </c>
      <c r="I56" s="123" t="s">
        <v>2590</v>
      </c>
      <c r="J56" s="122" t="s">
        <v>2613</v>
      </c>
      <c r="K56" s="43" t="s">
        <v>2614</v>
      </c>
      <c r="L56" s="39" t="s">
        <v>2009</v>
      </c>
      <c r="M56" s="39" t="s">
        <v>403</v>
      </c>
      <c r="N56" s="275" t="s">
        <v>2473</v>
      </c>
      <c r="O56" s="123" t="s">
        <v>835</v>
      </c>
      <c r="P56" s="627" t="s">
        <v>216</v>
      </c>
      <c r="Q56" s="44">
        <v>2200</v>
      </c>
      <c r="R56" s="44">
        <v>12</v>
      </c>
      <c r="S56" s="123" t="s">
        <v>859</v>
      </c>
      <c r="T56" s="123" t="s">
        <v>859</v>
      </c>
      <c r="U56" s="275" t="s">
        <v>859</v>
      </c>
      <c r="V56" s="39"/>
      <c r="W56" s="379">
        <v>2200</v>
      </c>
      <c r="X56" s="147">
        <v>12</v>
      </c>
      <c r="Y56" s="380">
        <f t="shared" si="0"/>
        <v>100</v>
      </c>
      <c r="Z56" s="380">
        <f t="shared" si="1"/>
        <v>100</v>
      </c>
      <c r="AA56" s="381" t="str">
        <f t="shared" si="2"/>
        <v/>
      </c>
      <c r="AB56" s="146">
        <v>36</v>
      </c>
      <c r="AC56" s="146">
        <v>8</v>
      </c>
      <c r="AD56" s="146">
        <v>902</v>
      </c>
      <c r="AE56" s="146">
        <v>12</v>
      </c>
      <c r="AF56" s="148">
        <v>0</v>
      </c>
      <c r="AG56" s="147">
        <v>0</v>
      </c>
      <c r="AH56" s="147">
        <v>1</v>
      </c>
      <c r="AI56" s="382"/>
      <c r="AJ56" s="21"/>
      <c r="AK56" s="21"/>
      <c r="AL56" s="21"/>
      <c r="AM56" s="21"/>
    </row>
    <row r="57" spans="1:39" ht="15.75" customHeight="1">
      <c r="A57" s="39" t="s">
        <v>109</v>
      </c>
      <c r="B57" s="39" t="s">
        <v>1311</v>
      </c>
      <c r="C57" s="39">
        <v>2023</v>
      </c>
      <c r="D57" s="39" t="s">
        <v>644</v>
      </c>
      <c r="E57" s="39" t="s">
        <v>153</v>
      </c>
      <c r="F57" s="39" t="s">
        <v>475</v>
      </c>
      <c r="G57" s="39" t="s">
        <v>189</v>
      </c>
      <c r="H57" s="123" t="s">
        <v>392</v>
      </c>
      <c r="I57" s="123" t="s">
        <v>2590</v>
      </c>
      <c r="J57" s="122" t="s">
        <v>2615</v>
      </c>
      <c r="K57" s="43" t="s">
        <v>2616</v>
      </c>
      <c r="L57" s="39" t="s">
        <v>2588</v>
      </c>
      <c r="M57" s="39" t="s">
        <v>1872</v>
      </c>
      <c r="N57" s="39" t="s">
        <v>1872</v>
      </c>
      <c r="O57" s="39" t="s">
        <v>1872</v>
      </c>
      <c r="P57" s="39" t="s">
        <v>1872</v>
      </c>
      <c r="Q57" s="44">
        <v>13680</v>
      </c>
      <c r="R57" s="44">
        <v>0</v>
      </c>
      <c r="S57" s="123" t="s">
        <v>859</v>
      </c>
      <c r="T57" s="123" t="s">
        <v>859</v>
      </c>
      <c r="U57" s="275" t="s">
        <v>859</v>
      </c>
      <c r="V57" s="39"/>
      <c r="W57" s="379">
        <v>13680</v>
      </c>
      <c r="X57" s="146">
        <v>0</v>
      </c>
      <c r="Y57" s="380" t="e">
        <f t="shared" si="0"/>
        <v>#DIV/0!</v>
      </c>
      <c r="Z57" s="380">
        <f t="shared" si="1"/>
        <v>100</v>
      </c>
      <c r="AA57" s="381" t="e">
        <f t="shared" si="2"/>
        <v>#DIV/0!</v>
      </c>
      <c r="AB57" s="146">
        <v>1084</v>
      </c>
      <c r="AC57" s="146">
        <v>0</v>
      </c>
      <c r="AD57" s="146">
        <v>33690</v>
      </c>
      <c r="AE57" s="146">
        <v>0</v>
      </c>
      <c r="AF57" s="147">
        <v>0</v>
      </c>
      <c r="AG57" s="147">
        <v>0</v>
      </c>
      <c r="AH57" s="146">
        <v>0</v>
      </c>
      <c r="AI57" s="383" t="s">
        <v>2535</v>
      </c>
      <c r="AJ57" s="21"/>
      <c r="AK57" s="21"/>
      <c r="AL57" s="21"/>
      <c r="AM57" s="21"/>
    </row>
    <row r="58" spans="1:39" ht="15.75" customHeight="1">
      <c r="A58" s="39" t="s">
        <v>109</v>
      </c>
      <c r="B58" s="39" t="s">
        <v>1311</v>
      </c>
      <c r="C58" s="39">
        <v>2023</v>
      </c>
      <c r="D58" s="39" t="s">
        <v>644</v>
      </c>
      <c r="E58" s="39" t="s">
        <v>153</v>
      </c>
      <c r="F58" s="39" t="s">
        <v>475</v>
      </c>
      <c r="G58" s="39" t="s">
        <v>191</v>
      </c>
      <c r="H58" s="123" t="s">
        <v>394</v>
      </c>
      <c r="I58" s="123" t="s">
        <v>2617</v>
      </c>
      <c r="J58" s="122" t="s">
        <v>2618</v>
      </c>
      <c r="K58" s="43" t="s">
        <v>2619</v>
      </c>
      <c r="L58" s="39" t="s">
        <v>2005</v>
      </c>
      <c r="M58" s="39" t="s">
        <v>403</v>
      </c>
      <c r="N58" s="275" t="s">
        <v>2473</v>
      </c>
      <c r="O58" s="123" t="s">
        <v>835</v>
      </c>
      <c r="P58" s="627" t="s">
        <v>216</v>
      </c>
      <c r="Q58" s="44">
        <v>2640</v>
      </c>
      <c r="R58" s="44">
        <v>36</v>
      </c>
      <c r="S58" s="123" t="s">
        <v>859</v>
      </c>
      <c r="T58" s="123" t="s">
        <v>859</v>
      </c>
      <c r="U58" s="275" t="s">
        <v>859</v>
      </c>
      <c r="V58" s="39"/>
      <c r="W58" s="379">
        <v>2640</v>
      </c>
      <c r="X58" s="147">
        <v>32</v>
      </c>
      <c r="Y58" s="380">
        <f t="shared" si="0"/>
        <v>88.888888888888886</v>
      </c>
      <c r="Z58" s="380">
        <f t="shared" si="1"/>
        <v>100</v>
      </c>
      <c r="AA58" s="381" t="str">
        <f t="shared" si="2"/>
        <v>X</v>
      </c>
      <c r="AB58" s="146">
        <v>131</v>
      </c>
      <c r="AC58" s="146">
        <v>6</v>
      </c>
      <c r="AD58" s="146">
        <v>13898</v>
      </c>
      <c r="AE58" s="146">
        <v>32</v>
      </c>
      <c r="AF58" s="148">
        <v>0</v>
      </c>
      <c r="AG58" s="147">
        <v>0</v>
      </c>
      <c r="AH58" s="147">
        <v>1</v>
      </c>
      <c r="AI58" s="149" t="s">
        <v>2597</v>
      </c>
      <c r="AJ58" s="21"/>
      <c r="AK58" s="21"/>
      <c r="AL58" s="21"/>
      <c r="AM58" s="21"/>
    </row>
    <row r="59" spans="1:39" ht="15.75" customHeight="1">
      <c r="A59" s="39" t="s">
        <v>109</v>
      </c>
      <c r="B59" s="39" t="s">
        <v>1311</v>
      </c>
      <c r="C59" s="39">
        <v>2023</v>
      </c>
      <c r="D59" s="39" t="s">
        <v>644</v>
      </c>
      <c r="E59" s="39" t="s">
        <v>153</v>
      </c>
      <c r="F59" s="39" t="s">
        <v>475</v>
      </c>
      <c r="G59" s="39" t="s">
        <v>191</v>
      </c>
      <c r="H59" s="123" t="s">
        <v>394</v>
      </c>
      <c r="I59" s="123" t="s">
        <v>2617</v>
      </c>
      <c r="J59" s="122" t="s">
        <v>2620</v>
      </c>
      <c r="K59" s="43" t="s">
        <v>2621</v>
      </c>
      <c r="L59" s="39" t="s">
        <v>2008</v>
      </c>
      <c r="M59" s="39" t="s">
        <v>403</v>
      </c>
      <c r="N59" s="275" t="s">
        <v>2473</v>
      </c>
      <c r="O59" s="123" t="s">
        <v>835</v>
      </c>
      <c r="P59" s="627" t="s">
        <v>216</v>
      </c>
      <c r="Q59" s="44">
        <v>440</v>
      </c>
      <c r="R59" s="44">
        <v>10</v>
      </c>
      <c r="S59" s="123" t="s">
        <v>859</v>
      </c>
      <c r="T59" s="123" t="s">
        <v>859</v>
      </c>
      <c r="U59" s="275" t="s">
        <v>859</v>
      </c>
      <c r="V59" s="39"/>
      <c r="W59" s="379">
        <v>440</v>
      </c>
      <c r="X59" s="147">
        <v>8</v>
      </c>
      <c r="Y59" s="380">
        <f t="shared" si="0"/>
        <v>80</v>
      </c>
      <c r="Z59" s="380">
        <f t="shared" si="1"/>
        <v>100</v>
      </c>
      <c r="AA59" s="381" t="str">
        <f t="shared" si="2"/>
        <v>X</v>
      </c>
      <c r="AB59" s="146">
        <v>23</v>
      </c>
      <c r="AC59" s="146">
        <v>4</v>
      </c>
      <c r="AD59" s="146">
        <v>158</v>
      </c>
      <c r="AE59" s="146">
        <v>8</v>
      </c>
      <c r="AF59" s="148">
        <v>0</v>
      </c>
      <c r="AG59" s="147">
        <v>0</v>
      </c>
      <c r="AH59" s="147">
        <v>1</v>
      </c>
      <c r="AI59" s="149" t="s">
        <v>2597</v>
      </c>
      <c r="AJ59" s="21"/>
      <c r="AK59" s="21"/>
      <c r="AL59" s="21"/>
      <c r="AM59" s="21"/>
    </row>
    <row r="60" spans="1:39" ht="15.75" customHeight="1">
      <c r="A60" s="39" t="s">
        <v>109</v>
      </c>
      <c r="B60" s="39" t="s">
        <v>1311</v>
      </c>
      <c r="C60" s="39">
        <v>2023</v>
      </c>
      <c r="D60" s="39" t="s">
        <v>644</v>
      </c>
      <c r="E60" s="39" t="s">
        <v>153</v>
      </c>
      <c r="F60" s="39" t="s">
        <v>475</v>
      </c>
      <c r="G60" s="39" t="s">
        <v>191</v>
      </c>
      <c r="H60" s="123" t="s">
        <v>394</v>
      </c>
      <c r="I60" s="123" t="s">
        <v>2617</v>
      </c>
      <c r="J60" s="122" t="s">
        <v>2622</v>
      </c>
      <c r="K60" s="43" t="s">
        <v>2623</v>
      </c>
      <c r="L60" s="39" t="s">
        <v>2009</v>
      </c>
      <c r="M60" s="39" t="s">
        <v>403</v>
      </c>
      <c r="N60" s="275" t="s">
        <v>2473</v>
      </c>
      <c r="O60" s="123" t="s">
        <v>835</v>
      </c>
      <c r="P60" s="627" t="s">
        <v>216</v>
      </c>
      <c r="Q60" s="44">
        <v>2200</v>
      </c>
      <c r="R60" s="44">
        <v>24</v>
      </c>
      <c r="S60" s="123" t="s">
        <v>859</v>
      </c>
      <c r="T60" s="123" t="s">
        <v>859</v>
      </c>
      <c r="U60" s="275" t="s">
        <v>859</v>
      </c>
      <c r="V60" s="39"/>
      <c r="W60" s="379">
        <v>2200</v>
      </c>
      <c r="X60" s="147">
        <v>12</v>
      </c>
      <c r="Y60" s="380">
        <f t="shared" si="0"/>
        <v>50</v>
      </c>
      <c r="Z60" s="380">
        <f t="shared" si="1"/>
        <v>100</v>
      </c>
      <c r="AA60" s="381" t="str">
        <f t="shared" si="2"/>
        <v>X</v>
      </c>
      <c r="AB60" s="146">
        <v>205</v>
      </c>
      <c r="AC60" s="146">
        <v>7</v>
      </c>
      <c r="AD60" s="146">
        <v>14009</v>
      </c>
      <c r="AE60" s="146">
        <v>12</v>
      </c>
      <c r="AF60" s="148">
        <v>0</v>
      </c>
      <c r="AG60" s="147">
        <v>0</v>
      </c>
      <c r="AH60" s="147">
        <v>1</v>
      </c>
      <c r="AI60" s="382" t="s">
        <v>2624</v>
      </c>
      <c r="AJ60" s="21"/>
      <c r="AK60" s="21"/>
      <c r="AL60" s="21"/>
      <c r="AM60" s="21"/>
    </row>
    <row r="61" spans="1:39" ht="15.75" customHeight="1">
      <c r="A61" s="39" t="s">
        <v>109</v>
      </c>
      <c r="B61" s="39" t="s">
        <v>1311</v>
      </c>
      <c r="C61" s="39">
        <v>2023</v>
      </c>
      <c r="D61" s="39" t="s">
        <v>644</v>
      </c>
      <c r="E61" s="39" t="s">
        <v>153</v>
      </c>
      <c r="F61" s="39" t="s">
        <v>475</v>
      </c>
      <c r="G61" s="39" t="s">
        <v>191</v>
      </c>
      <c r="H61" s="123" t="s">
        <v>394</v>
      </c>
      <c r="I61" s="123" t="s">
        <v>2617</v>
      </c>
      <c r="J61" s="122" t="s">
        <v>2625</v>
      </c>
      <c r="K61" s="43" t="s">
        <v>2626</v>
      </c>
      <c r="L61" s="39" t="s">
        <v>2010</v>
      </c>
      <c r="M61" s="39" t="s">
        <v>403</v>
      </c>
      <c r="N61" s="275" t="s">
        <v>2473</v>
      </c>
      <c r="O61" s="123" t="s">
        <v>835</v>
      </c>
      <c r="P61" s="627" t="s">
        <v>216</v>
      </c>
      <c r="Q61" s="44">
        <v>6160</v>
      </c>
      <c r="R61" s="44">
        <v>108</v>
      </c>
      <c r="S61" s="123" t="s">
        <v>859</v>
      </c>
      <c r="T61" s="123" t="s">
        <v>859</v>
      </c>
      <c r="U61" s="275" t="s">
        <v>859</v>
      </c>
      <c r="V61" s="39"/>
      <c r="W61" s="379">
        <v>6160</v>
      </c>
      <c r="X61" s="147">
        <v>103</v>
      </c>
      <c r="Y61" s="380">
        <f t="shared" si="0"/>
        <v>95.370370370370367</v>
      </c>
      <c r="Z61" s="380">
        <f t="shared" si="1"/>
        <v>100</v>
      </c>
      <c r="AA61" s="381" t="str">
        <f t="shared" si="2"/>
        <v/>
      </c>
      <c r="AB61" s="146">
        <v>445</v>
      </c>
      <c r="AC61" s="146">
        <v>69</v>
      </c>
      <c r="AD61" s="146">
        <v>47867</v>
      </c>
      <c r="AE61" s="146">
        <v>342</v>
      </c>
      <c r="AF61" s="148">
        <v>0</v>
      </c>
      <c r="AG61" s="147">
        <v>0</v>
      </c>
      <c r="AH61" s="147">
        <v>3</v>
      </c>
      <c r="AI61" s="382"/>
      <c r="AJ61" s="21"/>
      <c r="AK61" s="21"/>
      <c r="AL61" s="21"/>
      <c r="AM61" s="21"/>
    </row>
    <row r="62" spans="1:39" ht="15.75" customHeight="1">
      <c r="A62" s="39" t="s">
        <v>109</v>
      </c>
      <c r="B62" s="39" t="s">
        <v>1311</v>
      </c>
      <c r="C62" s="39">
        <v>2023</v>
      </c>
      <c r="D62" s="39" t="s">
        <v>644</v>
      </c>
      <c r="E62" s="39" t="s">
        <v>153</v>
      </c>
      <c r="F62" s="39" t="s">
        <v>475</v>
      </c>
      <c r="G62" s="39" t="s">
        <v>191</v>
      </c>
      <c r="H62" s="123" t="s">
        <v>394</v>
      </c>
      <c r="I62" s="123" t="s">
        <v>2617</v>
      </c>
      <c r="J62" s="122" t="s">
        <v>2627</v>
      </c>
      <c r="K62" s="43" t="s">
        <v>2628</v>
      </c>
      <c r="L62" s="39" t="s">
        <v>2010</v>
      </c>
      <c r="M62" s="39" t="s">
        <v>403</v>
      </c>
      <c r="N62" s="275" t="s">
        <v>2473</v>
      </c>
      <c r="O62" s="123" t="s">
        <v>835</v>
      </c>
      <c r="P62" s="627" t="s">
        <v>216</v>
      </c>
      <c r="Q62" s="44">
        <v>3300</v>
      </c>
      <c r="R62" s="44">
        <v>60</v>
      </c>
      <c r="S62" s="123" t="s">
        <v>859</v>
      </c>
      <c r="T62" s="123" t="s">
        <v>859</v>
      </c>
      <c r="U62" s="275" t="s">
        <v>859</v>
      </c>
      <c r="V62" s="39"/>
      <c r="W62" s="379">
        <v>3300</v>
      </c>
      <c r="X62" s="147">
        <v>42</v>
      </c>
      <c r="Y62" s="380">
        <f t="shared" si="0"/>
        <v>70</v>
      </c>
      <c r="Z62" s="380">
        <f t="shared" si="1"/>
        <v>100</v>
      </c>
      <c r="AA62" s="381" t="str">
        <f t="shared" si="2"/>
        <v>X</v>
      </c>
      <c r="AB62" s="146">
        <v>106</v>
      </c>
      <c r="AC62" s="146">
        <v>17</v>
      </c>
      <c r="AD62" s="146">
        <v>9740</v>
      </c>
      <c r="AE62" s="146">
        <v>37</v>
      </c>
      <c r="AF62" s="148">
        <v>0</v>
      </c>
      <c r="AG62" s="147">
        <v>0</v>
      </c>
      <c r="AH62" s="147">
        <v>2</v>
      </c>
      <c r="AI62" s="149" t="s">
        <v>2597</v>
      </c>
      <c r="AJ62" s="21"/>
      <c r="AK62" s="21"/>
      <c r="AL62" s="21"/>
      <c r="AM62" s="21"/>
    </row>
    <row r="63" spans="1:39" ht="15.75" customHeight="1">
      <c r="A63" s="39" t="s">
        <v>109</v>
      </c>
      <c r="B63" s="39" t="s">
        <v>1311</v>
      </c>
      <c r="C63" s="39">
        <v>2023</v>
      </c>
      <c r="D63" s="39" t="s">
        <v>644</v>
      </c>
      <c r="E63" s="39" t="s">
        <v>153</v>
      </c>
      <c r="F63" s="39" t="s">
        <v>475</v>
      </c>
      <c r="G63" s="39" t="s">
        <v>191</v>
      </c>
      <c r="H63" s="123" t="s">
        <v>394</v>
      </c>
      <c r="I63" s="123" t="s">
        <v>2617</v>
      </c>
      <c r="J63" s="122" t="s">
        <v>2629</v>
      </c>
      <c r="K63" s="43" t="s">
        <v>2630</v>
      </c>
      <c r="L63" s="39" t="s">
        <v>2010</v>
      </c>
      <c r="M63" s="39" t="s">
        <v>403</v>
      </c>
      <c r="N63" s="275" t="s">
        <v>2473</v>
      </c>
      <c r="O63" s="123" t="s">
        <v>835</v>
      </c>
      <c r="P63" s="627" t="s">
        <v>216</v>
      </c>
      <c r="Q63" s="44">
        <v>7700</v>
      </c>
      <c r="R63" s="44">
        <v>24</v>
      </c>
      <c r="S63" s="123" t="s">
        <v>859</v>
      </c>
      <c r="T63" s="123" t="s">
        <v>859</v>
      </c>
      <c r="U63" s="275" t="s">
        <v>859</v>
      </c>
      <c r="V63" s="39"/>
      <c r="W63" s="379">
        <v>7700</v>
      </c>
      <c r="X63" s="147">
        <v>21</v>
      </c>
      <c r="Y63" s="380">
        <f t="shared" si="0"/>
        <v>87.5</v>
      </c>
      <c r="Z63" s="380">
        <f t="shared" si="1"/>
        <v>100</v>
      </c>
      <c r="AA63" s="381" t="str">
        <f t="shared" si="2"/>
        <v>X</v>
      </c>
      <c r="AB63" s="146">
        <v>455</v>
      </c>
      <c r="AC63" s="146">
        <v>13</v>
      </c>
      <c r="AD63" s="146">
        <v>27970</v>
      </c>
      <c r="AE63" s="146">
        <v>29</v>
      </c>
      <c r="AF63" s="148">
        <v>0</v>
      </c>
      <c r="AG63" s="147">
        <v>0</v>
      </c>
      <c r="AH63" s="147">
        <v>2</v>
      </c>
      <c r="AI63" s="149" t="s">
        <v>2597</v>
      </c>
      <c r="AJ63" s="21"/>
      <c r="AK63" s="21"/>
      <c r="AL63" s="21"/>
      <c r="AM63" s="21"/>
    </row>
    <row r="64" spans="1:39" ht="15.75" customHeight="1">
      <c r="A64" s="39" t="s">
        <v>109</v>
      </c>
      <c r="B64" s="39" t="s">
        <v>1311</v>
      </c>
      <c r="C64" s="39">
        <v>2023</v>
      </c>
      <c r="D64" s="39" t="s">
        <v>644</v>
      </c>
      <c r="E64" s="39" t="s">
        <v>153</v>
      </c>
      <c r="F64" s="39" t="s">
        <v>475</v>
      </c>
      <c r="G64" s="39" t="s">
        <v>191</v>
      </c>
      <c r="H64" s="123" t="s">
        <v>394</v>
      </c>
      <c r="I64" s="123" t="s">
        <v>2617</v>
      </c>
      <c r="J64" s="122" t="s">
        <v>2631</v>
      </c>
      <c r="K64" s="43" t="s">
        <v>2632</v>
      </c>
      <c r="L64" s="39" t="s">
        <v>2010</v>
      </c>
      <c r="M64" s="39" t="s">
        <v>403</v>
      </c>
      <c r="N64" s="275" t="s">
        <v>2473</v>
      </c>
      <c r="O64" s="123" t="s">
        <v>835</v>
      </c>
      <c r="P64" s="627" t="s">
        <v>216</v>
      </c>
      <c r="Q64" s="44">
        <v>2860</v>
      </c>
      <c r="R64" s="44">
        <v>6</v>
      </c>
      <c r="S64" s="123" t="s">
        <v>859</v>
      </c>
      <c r="T64" s="123" t="s">
        <v>859</v>
      </c>
      <c r="U64" s="275" t="s">
        <v>859</v>
      </c>
      <c r="V64" s="39"/>
      <c r="W64" s="379">
        <v>2860</v>
      </c>
      <c r="X64" s="147">
        <v>7</v>
      </c>
      <c r="Y64" s="380">
        <f t="shared" si="0"/>
        <v>116.66666666666667</v>
      </c>
      <c r="Z64" s="380">
        <f t="shared" si="1"/>
        <v>100</v>
      </c>
      <c r="AA64" s="381" t="str">
        <f t="shared" si="2"/>
        <v/>
      </c>
      <c r="AB64" s="146">
        <v>117</v>
      </c>
      <c r="AC64" s="146">
        <v>1</v>
      </c>
      <c r="AD64" s="146">
        <v>4765</v>
      </c>
      <c r="AE64" s="146">
        <v>5</v>
      </c>
      <c r="AF64" s="148">
        <v>0</v>
      </c>
      <c r="AG64" s="147">
        <v>0</v>
      </c>
      <c r="AH64" s="147">
        <v>1</v>
      </c>
      <c r="AI64" s="382"/>
      <c r="AJ64" s="21"/>
      <c r="AK64" s="21"/>
      <c r="AL64" s="21"/>
      <c r="AM64" s="21"/>
    </row>
    <row r="65" spans="1:39" ht="15.75" customHeight="1">
      <c r="A65" s="39" t="s">
        <v>109</v>
      </c>
      <c r="B65" s="39" t="s">
        <v>1311</v>
      </c>
      <c r="C65" s="39">
        <v>2023</v>
      </c>
      <c r="D65" s="39" t="s">
        <v>644</v>
      </c>
      <c r="E65" s="39" t="s">
        <v>153</v>
      </c>
      <c r="F65" s="39" t="s">
        <v>475</v>
      </c>
      <c r="G65" s="39" t="s">
        <v>191</v>
      </c>
      <c r="H65" s="123" t="s">
        <v>394</v>
      </c>
      <c r="I65" s="123" t="s">
        <v>2617</v>
      </c>
      <c r="J65" s="122" t="s">
        <v>2633</v>
      </c>
      <c r="K65" s="43" t="s">
        <v>2634</v>
      </c>
      <c r="L65" s="39" t="s">
        <v>2582</v>
      </c>
      <c r="M65" s="39" t="s">
        <v>403</v>
      </c>
      <c r="N65" s="275" t="s">
        <v>2473</v>
      </c>
      <c r="O65" s="123" t="s">
        <v>835</v>
      </c>
      <c r="P65" s="627" t="s">
        <v>216</v>
      </c>
      <c r="Q65" s="44">
        <v>440</v>
      </c>
      <c r="R65" s="44">
        <v>48</v>
      </c>
      <c r="S65" s="123" t="s">
        <v>859</v>
      </c>
      <c r="T65" s="123" t="s">
        <v>859</v>
      </c>
      <c r="U65" s="275" t="s">
        <v>859</v>
      </c>
      <c r="V65" s="39"/>
      <c r="W65" s="379">
        <v>440</v>
      </c>
      <c r="X65" s="147">
        <v>32</v>
      </c>
      <c r="Y65" s="380">
        <f t="shared" si="0"/>
        <v>66.666666666666657</v>
      </c>
      <c r="Z65" s="380">
        <f t="shared" si="1"/>
        <v>100</v>
      </c>
      <c r="AA65" s="381" t="str">
        <f t="shared" si="2"/>
        <v>X</v>
      </c>
      <c r="AB65" s="146">
        <v>1</v>
      </c>
      <c r="AC65" s="146">
        <v>2</v>
      </c>
      <c r="AD65" s="146">
        <v>42</v>
      </c>
      <c r="AE65" s="146">
        <v>26</v>
      </c>
      <c r="AF65" s="148">
        <v>0</v>
      </c>
      <c r="AG65" s="147">
        <v>0</v>
      </c>
      <c r="AH65" s="147">
        <v>1</v>
      </c>
      <c r="AI65" s="382" t="s">
        <v>2608</v>
      </c>
      <c r="AJ65" s="21"/>
      <c r="AK65" s="21"/>
      <c r="AL65" s="21"/>
      <c r="AM65" s="21"/>
    </row>
    <row r="66" spans="1:39" ht="15.75" customHeight="1">
      <c r="A66" s="39" t="s">
        <v>109</v>
      </c>
      <c r="B66" s="39" t="s">
        <v>1311</v>
      </c>
      <c r="C66" s="39">
        <v>2023</v>
      </c>
      <c r="D66" s="39" t="s">
        <v>643</v>
      </c>
      <c r="E66" s="39" t="s">
        <v>155</v>
      </c>
      <c r="F66" s="39" t="s">
        <v>475</v>
      </c>
      <c r="G66" s="39" t="s">
        <v>189</v>
      </c>
      <c r="H66" s="39" t="s">
        <v>394</v>
      </c>
      <c r="I66" s="41" t="s">
        <v>2635</v>
      </c>
      <c r="J66" s="122" t="s">
        <v>2636</v>
      </c>
      <c r="K66" s="41" t="s">
        <v>2637</v>
      </c>
      <c r="L66" s="41" t="s">
        <v>2638</v>
      </c>
      <c r="M66" s="41" t="s">
        <v>401</v>
      </c>
      <c r="N66" s="41" t="s">
        <v>2639</v>
      </c>
      <c r="O66" s="39" t="s">
        <v>835</v>
      </c>
      <c r="P66" s="39" t="s">
        <v>216</v>
      </c>
      <c r="Q66" s="44" t="s">
        <v>1320</v>
      </c>
      <c r="R66" s="44">
        <v>50</v>
      </c>
      <c r="S66" s="44" t="s">
        <v>859</v>
      </c>
      <c r="T66" s="44" t="s">
        <v>859</v>
      </c>
      <c r="U66" s="41" t="s">
        <v>859</v>
      </c>
      <c r="V66" s="41" t="s">
        <v>2640</v>
      </c>
      <c r="W66" s="379">
        <v>3096</v>
      </c>
      <c r="X66" s="147">
        <v>83</v>
      </c>
      <c r="Y66" s="380">
        <f t="shared" si="0"/>
        <v>166</v>
      </c>
      <c r="Z66" s="380" t="e">
        <f t="shared" si="1"/>
        <v>#VALUE!</v>
      </c>
      <c r="AA66" s="381" t="str">
        <f t="shared" si="2"/>
        <v>X</v>
      </c>
      <c r="AB66" s="146">
        <v>196</v>
      </c>
      <c r="AC66" s="146">
        <v>6</v>
      </c>
      <c r="AD66" s="146">
        <v>3096</v>
      </c>
      <c r="AE66" s="146">
        <v>83</v>
      </c>
      <c r="AF66" s="385" t="s">
        <v>912</v>
      </c>
      <c r="AG66" s="386" t="s">
        <v>912</v>
      </c>
      <c r="AH66" s="147">
        <v>4</v>
      </c>
      <c r="AI66" s="289" t="s">
        <v>2641</v>
      </c>
      <c r="AJ66" s="21"/>
      <c r="AK66" s="21"/>
      <c r="AL66" s="21"/>
      <c r="AM66" s="21"/>
    </row>
    <row r="67" spans="1:39" ht="15.75" customHeight="1">
      <c r="A67" s="39" t="s">
        <v>109</v>
      </c>
      <c r="B67" s="39" t="s">
        <v>1311</v>
      </c>
      <c r="C67" s="39">
        <v>2023</v>
      </c>
      <c r="D67" s="39" t="s">
        <v>643</v>
      </c>
      <c r="E67" s="39" t="s">
        <v>155</v>
      </c>
      <c r="F67" s="39" t="s">
        <v>475</v>
      </c>
      <c r="G67" s="39" t="s">
        <v>189</v>
      </c>
      <c r="H67" s="39" t="s">
        <v>394</v>
      </c>
      <c r="I67" s="41" t="s">
        <v>2635</v>
      </c>
      <c r="J67" s="122" t="s">
        <v>2642</v>
      </c>
      <c r="K67" s="41" t="s">
        <v>2643</v>
      </c>
      <c r="L67" s="41" t="s">
        <v>2638</v>
      </c>
      <c r="M67" s="41" t="s">
        <v>401</v>
      </c>
      <c r="N67" s="41" t="s">
        <v>2639</v>
      </c>
      <c r="O67" s="39" t="s">
        <v>835</v>
      </c>
      <c r="P67" s="39" t="s">
        <v>216</v>
      </c>
      <c r="Q67" s="44" t="s">
        <v>1320</v>
      </c>
      <c r="R67" s="44">
        <v>500</v>
      </c>
      <c r="S67" s="44" t="s">
        <v>859</v>
      </c>
      <c r="T67" s="44" t="s">
        <v>859</v>
      </c>
      <c r="U67" s="41" t="s">
        <v>859</v>
      </c>
      <c r="V67" s="39" t="s">
        <v>2644</v>
      </c>
      <c r="W67" s="379">
        <v>32024</v>
      </c>
      <c r="X67" s="147">
        <v>679</v>
      </c>
      <c r="Y67" s="380">
        <f t="shared" si="0"/>
        <v>135.80000000000001</v>
      </c>
      <c r="Z67" s="380" t="e">
        <f t="shared" si="1"/>
        <v>#VALUE!</v>
      </c>
      <c r="AA67" s="381" t="str">
        <f t="shared" si="2"/>
        <v/>
      </c>
      <c r="AB67" s="146">
        <v>504</v>
      </c>
      <c r="AC67" s="146">
        <v>140</v>
      </c>
      <c r="AD67" s="146">
        <v>32024</v>
      </c>
      <c r="AE67" s="146">
        <v>679</v>
      </c>
      <c r="AF67" s="385" t="s">
        <v>912</v>
      </c>
      <c r="AG67" s="386" t="s">
        <v>912</v>
      </c>
      <c r="AH67" s="147">
        <v>1</v>
      </c>
      <c r="AI67" s="289" t="s">
        <v>2535</v>
      </c>
      <c r="AJ67" s="21"/>
      <c r="AK67" s="21"/>
      <c r="AL67" s="21"/>
      <c r="AM67" s="21"/>
    </row>
    <row r="68" spans="1:39" ht="15.75" customHeight="1">
      <c r="A68" s="39" t="s">
        <v>109</v>
      </c>
      <c r="B68" s="39" t="s">
        <v>1311</v>
      </c>
      <c r="C68" s="39">
        <v>2023</v>
      </c>
      <c r="D68" s="39" t="s">
        <v>643</v>
      </c>
      <c r="E68" s="39" t="s">
        <v>155</v>
      </c>
      <c r="F68" s="39" t="s">
        <v>473</v>
      </c>
      <c r="G68" s="39" t="s">
        <v>189</v>
      </c>
      <c r="H68" s="39" t="s">
        <v>392</v>
      </c>
      <c r="I68" s="41" t="s">
        <v>2645</v>
      </c>
      <c r="J68" s="122" t="s">
        <v>2646</v>
      </c>
      <c r="K68" s="41" t="s">
        <v>2647</v>
      </c>
      <c r="L68" s="41" t="s">
        <v>2638</v>
      </c>
      <c r="M68" s="41" t="s">
        <v>401</v>
      </c>
      <c r="N68" s="41" t="s">
        <v>2648</v>
      </c>
      <c r="O68" s="39" t="s">
        <v>837</v>
      </c>
      <c r="P68" s="39" t="s">
        <v>222</v>
      </c>
      <c r="Q68" s="44" t="s">
        <v>1320</v>
      </c>
      <c r="R68" s="44">
        <v>24</v>
      </c>
      <c r="S68" s="44" t="s">
        <v>14</v>
      </c>
      <c r="T68" s="44" t="s">
        <v>14</v>
      </c>
      <c r="U68" s="41" t="s">
        <v>859</v>
      </c>
      <c r="V68" s="41" t="s">
        <v>2649</v>
      </c>
      <c r="W68" s="379">
        <v>3096</v>
      </c>
      <c r="X68" s="147">
        <v>11</v>
      </c>
      <c r="Y68" s="380">
        <f t="shared" si="0"/>
        <v>45.833333333333329</v>
      </c>
      <c r="Z68" s="380" t="e">
        <f t="shared" si="1"/>
        <v>#VALUE!</v>
      </c>
      <c r="AA68" s="381" t="str">
        <f t="shared" si="2"/>
        <v>X</v>
      </c>
      <c r="AB68" s="146">
        <v>196</v>
      </c>
      <c r="AC68" s="146">
        <v>4</v>
      </c>
      <c r="AD68" s="146">
        <v>3096</v>
      </c>
      <c r="AE68" s="146">
        <v>11</v>
      </c>
      <c r="AF68" s="387">
        <v>1</v>
      </c>
      <c r="AG68" s="147">
        <v>0</v>
      </c>
      <c r="AH68" s="147">
        <v>9</v>
      </c>
      <c r="AI68" s="289" t="s">
        <v>2650</v>
      </c>
      <c r="AJ68" s="21"/>
      <c r="AK68" s="21"/>
      <c r="AL68" s="21"/>
      <c r="AM68" s="21"/>
    </row>
    <row r="69" spans="1:39" ht="15.75" customHeight="1">
      <c r="A69" s="39" t="s">
        <v>109</v>
      </c>
      <c r="B69" s="39" t="s">
        <v>1311</v>
      </c>
      <c r="C69" s="39">
        <v>2023</v>
      </c>
      <c r="D69" s="39" t="s">
        <v>643</v>
      </c>
      <c r="E69" s="39" t="s">
        <v>155</v>
      </c>
      <c r="F69" s="39" t="s">
        <v>473</v>
      </c>
      <c r="G69" s="39" t="s">
        <v>189</v>
      </c>
      <c r="H69" s="39" t="s">
        <v>392</v>
      </c>
      <c r="I69" s="41" t="s">
        <v>2645</v>
      </c>
      <c r="J69" s="122" t="s">
        <v>2651</v>
      </c>
      <c r="K69" s="41" t="s">
        <v>2652</v>
      </c>
      <c r="L69" s="41" t="s">
        <v>2638</v>
      </c>
      <c r="M69" s="41" t="s">
        <v>401</v>
      </c>
      <c r="N69" s="41" t="s">
        <v>2648</v>
      </c>
      <c r="O69" s="39" t="s">
        <v>837</v>
      </c>
      <c r="P69" s="39" t="s">
        <v>222</v>
      </c>
      <c r="Q69" s="44" t="s">
        <v>1320</v>
      </c>
      <c r="R69" s="44">
        <v>72</v>
      </c>
      <c r="S69" s="44" t="s">
        <v>14</v>
      </c>
      <c r="T69" s="44" t="s">
        <v>14</v>
      </c>
      <c r="U69" s="41" t="s">
        <v>859</v>
      </c>
      <c r="V69" s="41" t="s">
        <v>2653</v>
      </c>
      <c r="W69" s="379">
        <v>32024</v>
      </c>
      <c r="X69" s="147">
        <v>59</v>
      </c>
      <c r="Y69" s="380">
        <f t="shared" si="0"/>
        <v>81.944444444444443</v>
      </c>
      <c r="Z69" s="380" t="e">
        <f t="shared" si="1"/>
        <v>#VALUE!</v>
      </c>
      <c r="AA69" s="381" t="str">
        <f t="shared" si="2"/>
        <v>X</v>
      </c>
      <c r="AB69" s="146">
        <v>504</v>
      </c>
      <c r="AC69" s="146">
        <v>15</v>
      </c>
      <c r="AD69" s="146">
        <v>32024</v>
      </c>
      <c r="AE69" s="146">
        <v>59</v>
      </c>
      <c r="AF69" s="387">
        <v>1</v>
      </c>
      <c r="AG69" s="147">
        <v>0</v>
      </c>
      <c r="AH69" s="147">
        <v>117</v>
      </c>
      <c r="AI69" s="289" t="s">
        <v>2650</v>
      </c>
      <c r="AJ69" s="21"/>
      <c r="AK69" s="21"/>
      <c r="AL69" s="21"/>
      <c r="AM69" s="21"/>
    </row>
    <row r="70" spans="1:39" ht="15.75" customHeight="1">
      <c r="A70" s="39" t="s">
        <v>109</v>
      </c>
      <c r="B70" s="39" t="s">
        <v>1311</v>
      </c>
      <c r="C70" s="39">
        <v>2023</v>
      </c>
      <c r="D70" s="39" t="s">
        <v>643</v>
      </c>
      <c r="E70" s="39" t="s">
        <v>155</v>
      </c>
      <c r="F70" s="39" t="s">
        <v>473</v>
      </c>
      <c r="G70" s="39" t="s">
        <v>189</v>
      </c>
      <c r="H70" s="39" t="s">
        <v>392</v>
      </c>
      <c r="I70" s="41" t="s">
        <v>2645</v>
      </c>
      <c r="J70" s="122" t="s">
        <v>2654</v>
      </c>
      <c r="K70" s="41" t="s">
        <v>2655</v>
      </c>
      <c r="L70" s="41" t="s">
        <v>2656</v>
      </c>
      <c r="M70" s="41" t="s">
        <v>1872</v>
      </c>
      <c r="N70" s="41" t="s">
        <v>2648</v>
      </c>
      <c r="O70" s="39" t="s">
        <v>1872</v>
      </c>
      <c r="P70" s="39" t="s">
        <v>1872</v>
      </c>
      <c r="Q70" s="44">
        <v>0</v>
      </c>
      <c r="R70" s="44">
        <v>0</v>
      </c>
      <c r="S70" s="44" t="s">
        <v>859</v>
      </c>
      <c r="T70" s="44" t="s">
        <v>859</v>
      </c>
      <c r="U70" s="41" t="s">
        <v>859</v>
      </c>
      <c r="V70" s="39"/>
      <c r="W70" s="379">
        <v>0</v>
      </c>
      <c r="X70" s="147">
        <v>0</v>
      </c>
      <c r="Y70" s="380" t="e">
        <f t="shared" ref="Y70:Y117" si="3">(X70/R70)*100</f>
        <v>#DIV/0!</v>
      </c>
      <c r="Z70" s="380" t="e">
        <f t="shared" ref="Z70:Z117" si="4">(W70/Q70)*100</f>
        <v>#DIV/0!</v>
      </c>
      <c r="AA70" s="381" t="e">
        <f t="shared" ref="AA70:AA117" si="5">IF(OR(Y70&lt;90,Y70&gt;150),"X","")</f>
        <v>#DIV/0!</v>
      </c>
      <c r="AB70" s="146">
        <v>0</v>
      </c>
      <c r="AC70" s="146">
        <v>0</v>
      </c>
      <c r="AD70" s="146">
        <v>0</v>
      </c>
      <c r="AE70" s="146">
        <v>0</v>
      </c>
      <c r="AF70" s="387">
        <v>0</v>
      </c>
      <c r="AG70" s="147">
        <v>0</v>
      </c>
      <c r="AH70" s="147">
        <v>0</v>
      </c>
      <c r="AI70" s="289" t="s">
        <v>2657</v>
      </c>
      <c r="AJ70" s="21"/>
      <c r="AK70" s="21"/>
      <c r="AL70" s="21"/>
      <c r="AM70" s="21"/>
    </row>
    <row r="71" spans="1:39" ht="15.75" customHeight="1">
      <c r="A71" s="39" t="s">
        <v>109</v>
      </c>
      <c r="B71" s="39" t="s">
        <v>1311</v>
      </c>
      <c r="C71" s="39">
        <v>2023</v>
      </c>
      <c r="D71" s="39" t="s">
        <v>642</v>
      </c>
      <c r="E71" s="39" t="s">
        <v>155</v>
      </c>
      <c r="F71" s="39" t="s">
        <v>475</v>
      </c>
      <c r="G71" s="39" t="s">
        <v>189</v>
      </c>
      <c r="H71" s="39" t="s">
        <v>392</v>
      </c>
      <c r="I71" s="41" t="s">
        <v>2658</v>
      </c>
      <c r="J71" s="122" t="s">
        <v>2659</v>
      </c>
      <c r="K71" s="39" t="s">
        <v>2660</v>
      </c>
      <c r="L71" s="41" t="s">
        <v>2661</v>
      </c>
      <c r="M71" s="41" t="s">
        <v>401</v>
      </c>
      <c r="N71" s="41" t="s">
        <v>2639</v>
      </c>
      <c r="O71" s="39" t="s">
        <v>835</v>
      </c>
      <c r="P71" s="39" t="s">
        <v>216</v>
      </c>
      <c r="Q71" s="44">
        <v>343</v>
      </c>
      <c r="R71" s="44">
        <v>10</v>
      </c>
      <c r="S71" s="44" t="s">
        <v>859</v>
      </c>
      <c r="T71" s="44" t="s">
        <v>859</v>
      </c>
      <c r="U71" s="41" t="s">
        <v>859</v>
      </c>
      <c r="V71" s="39" t="s">
        <v>2662</v>
      </c>
      <c r="W71" s="379">
        <v>0</v>
      </c>
      <c r="X71" s="147">
        <v>0</v>
      </c>
      <c r="Y71" s="380">
        <f t="shared" si="3"/>
        <v>0</v>
      </c>
      <c r="Z71" s="380">
        <f>(W71/Q71)*100</f>
        <v>0</v>
      </c>
      <c r="AA71" s="381" t="str">
        <f t="shared" si="5"/>
        <v>X</v>
      </c>
      <c r="AB71" s="146">
        <v>0</v>
      </c>
      <c r="AC71" s="146">
        <v>0</v>
      </c>
      <c r="AD71" s="146">
        <v>0</v>
      </c>
      <c r="AE71" s="146">
        <v>0</v>
      </c>
      <c r="AF71" s="385" t="s">
        <v>912</v>
      </c>
      <c r="AG71" s="386" t="s">
        <v>912</v>
      </c>
      <c r="AH71" s="147">
        <v>0</v>
      </c>
      <c r="AI71" s="289" t="s">
        <v>2663</v>
      </c>
      <c r="AJ71" s="21"/>
      <c r="AK71" s="21"/>
      <c r="AL71" s="21"/>
      <c r="AM71" s="21"/>
    </row>
    <row r="72" spans="1:39" ht="15.75" customHeight="1">
      <c r="A72" s="39" t="s">
        <v>109</v>
      </c>
      <c r="B72" s="39" t="s">
        <v>2664</v>
      </c>
      <c r="C72" s="39">
        <v>2023</v>
      </c>
      <c r="D72" s="39" t="s">
        <v>642</v>
      </c>
      <c r="E72" s="39" t="s">
        <v>155</v>
      </c>
      <c r="F72" s="39" t="s">
        <v>475</v>
      </c>
      <c r="G72" s="39" t="s">
        <v>189</v>
      </c>
      <c r="H72" s="39" t="s">
        <v>392</v>
      </c>
      <c r="I72" s="41" t="s">
        <v>2658</v>
      </c>
      <c r="J72" s="122" t="s">
        <v>2665</v>
      </c>
      <c r="K72" s="39" t="s">
        <v>2666</v>
      </c>
      <c r="L72" s="41" t="s">
        <v>2667</v>
      </c>
      <c r="M72" s="41" t="s">
        <v>401</v>
      </c>
      <c r="N72" s="41" t="s">
        <v>2639</v>
      </c>
      <c r="O72" s="39" t="s">
        <v>835</v>
      </c>
      <c r="P72" s="39" t="s">
        <v>216</v>
      </c>
      <c r="Q72" s="44">
        <v>176</v>
      </c>
      <c r="R72" s="44">
        <v>12</v>
      </c>
      <c r="S72" s="44" t="s">
        <v>859</v>
      </c>
      <c r="T72" s="44" t="s">
        <v>859</v>
      </c>
      <c r="U72" s="41" t="s">
        <v>859</v>
      </c>
      <c r="V72" s="41" t="s">
        <v>2668</v>
      </c>
      <c r="W72" s="379">
        <v>197</v>
      </c>
      <c r="X72" s="147">
        <v>12</v>
      </c>
      <c r="Y72" s="380">
        <f t="shared" si="3"/>
        <v>100</v>
      </c>
      <c r="Z72" s="380">
        <f t="shared" si="4"/>
        <v>111.93181818181819</v>
      </c>
      <c r="AA72" s="381" t="str">
        <f t="shared" si="5"/>
        <v/>
      </c>
      <c r="AB72" s="146">
        <v>4</v>
      </c>
      <c r="AC72" s="146">
        <v>4</v>
      </c>
      <c r="AD72" s="146">
        <v>197</v>
      </c>
      <c r="AE72" s="146">
        <v>12</v>
      </c>
      <c r="AF72" s="385" t="s">
        <v>912</v>
      </c>
      <c r="AG72" s="386" t="s">
        <v>912</v>
      </c>
      <c r="AH72" s="147">
        <v>25</v>
      </c>
      <c r="AI72" s="383" t="s">
        <v>2535</v>
      </c>
      <c r="AJ72" s="21"/>
      <c r="AK72" s="21"/>
      <c r="AL72" s="21"/>
      <c r="AM72" s="21"/>
    </row>
    <row r="73" spans="1:39" ht="15.75" customHeight="1">
      <c r="A73" s="39" t="s">
        <v>109</v>
      </c>
      <c r="B73" s="39" t="s">
        <v>1311</v>
      </c>
      <c r="C73" s="39">
        <v>2023</v>
      </c>
      <c r="D73" s="39" t="s">
        <v>642</v>
      </c>
      <c r="E73" s="39" t="s">
        <v>155</v>
      </c>
      <c r="F73" s="39" t="s">
        <v>475</v>
      </c>
      <c r="G73" s="39" t="s">
        <v>189</v>
      </c>
      <c r="H73" s="39" t="s">
        <v>392</v>
      </c>
      <c r="I73" s="41" t="s">
        <v>2658</v>
      </c>
      <c r="J73" s="122" t="s">
        <v>2669</v>
      </c>
      <c r="K73" s="39" t="s">
        <v>2670</v>
      </c>
      <c r="L73" s="41" t="s">
        <v>2671</v>
      </c>
      <c r="M73" s="41" t="s">
        <v>232</v>
      </c>
      <c r="N73" s="41" t="s">
        <v>2639</v>
      </c>
      <c r="O73" s="39" t="s">
        <v>835</v>
      </c>
      <c r="P73" s="39" t="s">
        <v>216</v>
      </c>
      <c r="Q73" s="44">
        <v>136</v>
      </c>
      <c r="R73" s="44">
        <v>24</v>
      </c>
      <c r="S73" s="44" t="s">
        <v>859</v>
      </c>
      <c r="T73" s="44" t="s">
        <v>859</v>
      </c>
      <c r="U73" s="41" t="s">
        <v>859</v>
      </c>
      <c r="V73" s="41" t="s">
        <v>2672</v>
      </c>
      <c r="W73" s="379">
        <v>48</v>
      </c>
      <c r="X73" s="147">
        <v>8</v>
      </c>
      <c r="Y73" s="380">
        <f t="shared" si="3"/>
        <v>33.333333333333329</v>
      </c>
      <c r="Z73" s="380">
        <f>(W73/Q73)*100</f>
        <v>35.294117647058826</v>
      </c>
      <c r="AA73" s="381" t="str">
        <f t="shared" si="5"/>
        <v>X</v>
      </c>
      <c r="AB73" s="146">
        <v>2</v>
      </c>
      <c r="AC73" s="146">
        <v>2</v>
      </c>
      <c r="AD73" s="146">
        <v>48</v>
      </c>
      <c r="AE73" s="146">
        <v>8</v>
      </c>
      <c r="AF73" s="385" t="s">
        <v>912</v>
      </c>
      <c r="AG73" s="386" t="s">
        <v>912</v>
      </c>
      <c r="AH73" s="147">
        <v>1</v>
      </c>
      <c r="AI73" s="289" t="s">
        <v>2673</v>
      </c>
      <c r="AJ73" s="21"/>
      <c r="AK73" s="21"/>
      <c r="AL73" s="21"/>
      <c r="AM73" s="21"/>
    </row>
    <row r="74" spans="1:39" ht="15.75" customHeight="1">
      <c r="A74" s="39" t="s">
        <v>109</v>
      </c>
      <c r="B74" s="39" t="s">
        <v>1311</v>
      </c>
      <c r="C74" s="39">
        <v>2023</v>
      </c>
      <c r="D74" s="39" t="s">
        <v>642</v>
      </c>
      <c r="E74" s="39" t="s">
        <v>155</v>
      </c>
      <c r="F74" s="39" t="s">
        <v>475</v>
      </c>
      <c r="G74" s="39" t="s">
        <v>189</v>
      </c>
      <c r="H74" s="39" t="s">
        <v>392</v>
      </c>
      <c r="I74" s="41" t="s">
        <v>2658</v>
      </c>
      <c r="J74" s="122" t="s">
        <v>2674</v>
      </c>
      <c r="K74" s="41" t="s">
        <v>2675</v>
      </c>
      <c r="L74" s="41" t="s">
        <v>2656</v>
      </c>
      <c r="M74" s="41" t="s">
        <v>1872</v>
      </c>
      <c r="N74" s="41" t="s">
        <v>2639</v>
      </c>
      <c r="O74" s="39" t="s">
        <v>1872</v>
      </c>
      <c r="P74" s="39" t="s">
        <v>1872</v>
      </c>
      <c r="Q74" s="44">
        <v>334</v>
      </c>
      <c r="R74" s="44">
        <v>0</v>
      </c>
      <c r="S74" s="44" t="s">
        <v>859</v>
      </c>
      <c r="T74" s="44" t="s">
        <v>859</v>
      </c>
      <c r="U74" s="41" t="s">
        <v>859</v>
      </c>
      <c r="V74" s="39"/>
      <c r="W74" s="379">
        <v>0</v>
      </c>
      <c r="X74" s="147">
        <v>0</v>
      </c>
      <c r="Y74" s="380" t="e">
        <f t="shared" si="3"/>
        <v>#DIV/0!</v>
      </c>
      <c r="Z74" s="380">
        <f t="shared" si="4"/>
        <v>0</v>
      </c>
      <c r="AA74" s="381" t="e">
        <f t="shared" si="5"/>
        <v>#DIV/0!</v>
      </c>
      <c r="AB74" s="146">
        <v>0</v>
      </c>
      <c r="AC74" s="146">
        <v>0</v>
      </c>
      <c r="AD74" s="146">
        <v>0</v>
      </c>
      <c r="AE74" s="146">
        <v>0</v>
      </c>
      <c r="AF74" s="387">
        <v>0</v>
      </c>
      <c r="AG74" s="147">
        <v>0</v>
      </c>
      <c r="AH74" s="147">
        <v>0</v>
      </c>
      <c r="AI74" s="383" t="s">
        <v>2657</v>
      </c>
      <c r="AJ74" s="21"/>
      <c r="AK74" s="21"/>
      <c r="AL74" s="21"/>
      <c r="AM74" s="21"/>
    </row>
    <row r="75" spans="1:39" ht="15.75" customHeight="1">
      <c r="A75" s="39" t="s">
        <v>109</v>
      </c>
      <c r="B75" s="39" t="s">
        <v>1311</v>
      </c>
      <c r="C75" s="39">
        <v>2023</v>
      </c>
      <c r="D75" s="39" t="s">
        <v>642</v>
      </c>
      <c r="E75" s="39" t="s">
        <v>155</v>
      </c>
      <c r="F75" s="39" t="s">
        <v>475</v>
      </c>
      <c r="G75" s="39" t="s">
        <v>189</v>
      </c>
      <c r="H75" s="39" t="s">
        <v>394</v>
      </c>
      <c r="I75" s="41" t="s">
        <v>2635</v>
      </c>
      <c r="J75" s="122" t="s">
        <v>2676</v>
      </c>
      <c r="K75" s="39" t="s">
        <v>2677</v>
      </c>
      <c r="L75" s="41" t="s">
        <v>2661</v>
      </c>
      <c r="M75" s="41" t="s">
        <v>232</v>
      </c>
      <c r="N75" s="41" t="s">
        <v>2639</v>
      </c>
      <c r="O75" s="39" t="s">
        <v>835</v>
      </c>
      <c r="P75" s="39" t="s">
        <v>216</v>
      </c>
      <c r="Q75" s="44">
        <v>343</v>
      </c>
      <c r="R75" s="44">
        <v>20</v>
      </c>
      <c r="S75" s="44" t="s">
        <v>859</v>
      </c>
      <c r="T75" s="44" t="s">
        <v>859</v>
      </c>
      <c r="U75" s="41" t="s">
        <v>859</v>
      </c>
      <c r="V75" s="41" t="s">
        <v>2678</v>
      </c>
      <c r="W75" s="379">
        <v>0</v>
      </c>
      <c r="X75" s="147">
        <v>0</v>
      </c>
      <c r="Y75" s="380">
        <f t="shared" si="3"/>
        <v>0</v>
      </c>
      <c r="Z75" s="380">
        <f>(W75/Q75)*100</f>
        <v>0</v>
      </c>
      <c r="AA75" s="381" t="str">
        <f t="shared" si="5"/>
        <v>X</v>
      </c>
      <c r="AB75" s="146">
        <v>0</v>
      </c>
      <c r="AC75" s="146">
        <v>0</v>
      </c>
      <c r="AD75" s="146">
        <v>0</v>
      </c>
      <c r="AE75" s="146">
        <v>0</v>
      </c>
      <c r="AF75" s="385" t="s">
        <v>912</v>
      </c>
      <c r="AG75" s="386" t="s">
        <v>912</v>
      </c>
      <c r="AH75" s="147">
        <v>0</v>
      </c>
      <c r="AI75" s="289" t="s">
        <v>2663</v>
      </c>
      <c r="AJ75" s="21"/>
      <c r="AK75" s="21"/>
      <c r="AL75" s="21"/>
      <c r="AM75" s="21"/>
    </row>
    <row r="76" spans="1:39" ht="15.75" customHeight="1">
      <c r="A76" s="39" t="s">
        <v>109</v>
      </c>
      <c r="B76" s="39" t="s">
        <v>1311</v>
      </c>
      <c r="C76" s="39">
        <v>2023</v>
      </c>
      <c r="D76" s="39" t="s">
        <v>642</v>
      </c>
      <c r="E76" s="39" t="s">
        <v>155</v>
      </c>
      <c r="F76" s="39" t="s">
        <v>475</v>
      </c>
      <c r="G76" s="39" t="s">
        <v>189</v>
      </c>
      <c r="H76" s="39" t="s">
        <v>394</v>
      </c>
      <c r="I76" s="41" t="s">
        <v>2635</v>
      </c>
      <c r="J76" s="122" t="s">
        <v>2679</v>
      </c>
      <c r="K76" s="39" t="s">
        <v>2680</v>
      </c>
      <c r="L76" s="41" t="s">
        <v>2667</v>
      </c>
      <c r="M76" s="41" t="s">
        <v>232</v>
      </c>
      <c r="N76" s="41" t="s">
        <v>2639</v>
      </c>
      <c r="O76" s="39" t="s">
        <v>835</v>
      </c>
      <c r="P76" s="39" t="s">
        <v>216</v>
      </c>
      <c r="Q76" s="44">
        <v>176</v>
      </c>
      <c r="R76" s="44">
        <v>36</v>
      </c>
      <c r="S76" s="44" t="s">
        <v>859</v>
      </c>
      <c r="T76" s="44" t="s">
        <v>859</v>
      </c>
      <c r="U76" s="41" t="s">
        <v>859</v>
      </c>
      <c r="V76" s="41" t="s">
        <v>2681</v>
      </c>
      <c r="W76" s="379">
        <v>197</v>
      </c>
      <c r="X76" s="147">
        <v>36</v>
      </c>
      <c r="Y76" s="380">
        <f t="shared" si="3"/>
        <v>100</v>
      </c>
      <c r="Z76" s="380">
        <f t="shared" si="4"/>
        <v>111.93181818181819</v>
      </c>
      <c r="AA76" s="381" t="str">
        <f t="shared" si="5"/>
        <v/>
      </c>
      <c r="AB76" s="146">
        <v>4</v>
      </c>
      <c r="AC76" s="146">
        <v>4</v>
      </c>
      <c r="AD76" s="146">
        <v>197</v>
      </c>
      <c r="AE76" s="146">
        <v>36</v>
      </c>
      <c r="AF76" s="385" t="s">
        <v>912</v>
      </c>
      <c r="AG76" s="386" t="s">
        <v>912</v>
      </c>
      <c r="AH76" s="147">
        <v>2</v>
      </c>
      <c r="AI76" s="383" t="s">
        <v>2535</v>
      </c>
      <c r="AJ76" s="21"/>
      <c r="AK76" s="21"/>
      <c r="AL76" s="21"/>
      <c r="AM76" s="21"/>
    </row>
    <row r="77" spans="1:39" ht="15.75" customHeight="1">
      <c r="A77" s="39" t="s">
        <v>109</v>
      </c>
      <c r="B77" s="39" t="s">
        <v>1311</v>
      </c>
      <c r="C77" s="39">
        <v>2023</v>
      </c>
      <c r="D77" s="39" t="s">
        <v>642</v>
      </c>
      <c r="E77" s="39" t="s">
        <v>155</v>
      </c>
      <c r="F77" s="39" t="s">
        <v>473</v>
      </c>
      <c r="G77" s="39" t="s">
        <v>189</v>
      </c>
      <c r="H77" s="39" t="s">
        <v>392</v>
      </c>
      <c r="I77" s="41" t="s">
        <v>2682</v>
      </c>
      <c r="J77" s="122" t="s">
        <v>2683</v>
      </c>
      <c r="K77" s="39" t="s">
        <v>2684</v>
      </c>
      <c r="L77" s="41" t="s">
        <v>2656</v>
      </c>
      <c r="M77" s="41" t="s">
        <v>403</v>
      </c>
      <c r="N77" s="41" t="s">
        <v>2648</v>
      </c>
      <c r="O77" s="39" t="s">
        <v>837</v>
      </c>
      <c r="P77" s="39" t="s">
        <v>222</v>
      </c>
      <c r="Q77" s="44">
        <v>92</v>
      </c>
      <c r="R77" s="44">
        <v>4</v>
      </c>
      <c r="S77" s="44" t="s">
        <v>14</v>
      </c>
      <c r="T77" s="44" t="s">
        <v>14</v>
      </c>
      <c r="U77" s="41" t="s">
        <v>859</v>
      </c>
      <c r="V77" s="39" t="s">
        <v>2672</v>
      </c>
      <c r="W77" s="379">
        <v>179</v>
      </c>
      <c r="X77" s="147">
        <v>2</v>
      </c>
      <c r="Y77" s="380">
        <f t="shared" si="3"/>
        <v>50</v>
      </c>
      <c r="Z77" s="380">
        <f>(W77/Q77)*100</f>
        <v>194.56521739130434</v>
      </c>
      <c r="AA77" s="381" t="str">
        <f t="shared" si="5"/>
        <v>X</v>
      </c>
      <c r="AB77" s="146">
        <v>20</v>
      </c>
      <c r="AC77" s="146">
        <v>2</v>
      </c>
      <c r="AD77" s="146">
        <v>179</v>
      </c>
      <c r="AE77" s="146">
        <v>2</v>
      </c>
      <c r="AF77" s="387">
        <v>1</v>
      </c>
      <c r="AG77" s="147">
        <v>0</v>
      </c>
      <c r="AH77" s="147">
        <v>15</v>
      </c>
      <c r="AI77" s="289" t="s">
        <v>2685</v>
      </c>
      <c r="AJ77" s="21"/>
      <c r="AK77" s="21"/>
      <c r="AL77" s="21"/>
      <c r="AM77" s="21"/>
    </row>
    <row r="78" spans="1:39" ht="15.75" customHeight="1">
      <c r="A78" s="39" t="s">
        <v>109</v>
      </c>
      <c r="B78" s="39" t="s">
        <v>1311</v>
      </c>
      <c r="C78" s="39">
        <v>2023</v>
      </c>
      <c r="D78" s="39" t="s">
        <v>642</v>
      </c>
      <c r="E78" s="39" t="s">
        <v>155</v>
      </c>
      <c r="F78" s="39" t="s">
        <v>473</v>
      </c>
      <c r="G78" s="39" t="s">
        <v>189</v>
      </c>
      <c r="H78" s="39" t="s">
        <v>392</v>
      </c>
      <c r="I78" s="41" t="s">
        <v>2682</v>
      </c>
      <c r="J78" s="122" t="s">
        <v>2686</v>
      </c>
      <c r="K78" s="39" t="s">
        <v>2687</v>
      </c>
      <c r="L78" s="41" t="s">
        <v>2667</v>
      </c>
      <c r="M78" s="41" t="s">
        <v>401</v>
      </c>
      <c r="N78" s="41" t="s">
        <v>2648</v>
      </c>
      <c r="O78" s="39" t="s">
        <v>837</v>
      </c>
      <c r="P78" s="39" t="s">
        <v>222</v>
      </c>
      <c r="Q78" s="44">
        <v>212</v>
      </c>
      <c r="R78" s="44">
        <v>16</v>
      </c>
      <c r="S78" s="44" t="s">
        <v>14</v>
      </c>
      <c r="T78" s="44" t="s">
        <v>14</v>
      </c>
      <c r="U78" s="41" t="s">
        <v>859</v>
      </c>
      <c r="V78" s="41" t="s">
        <v>2688</v>
      </c>
      <c r="W78" s="379">
        <v>212</v>
      </c>
      <c r="X78" s="147">
        <v>6</v>
      </c>
      <c r="Y78" s="380">
        <f t="shared" si="3"/>
        <v>37.5</v>
      </c>
      <c r="Z78" s="380">
        <v>0</v>
      </c>
      <c r="AA78" s="381" t="str">
        <f t="shared" si="5"/>
        <v>X</v>
      </c>
      <c r="AB78" s="146">
        <v>8</v>
      </c>
      <c r="AC78" s="146">
        <v>2</v>
      </c>
      <c r="AD78" s="146">
        <v>212</v>
      </c>
      <c r="AE78" s="146">
        <v>6</v>
      </c>
      <c r="AF78" s="387">
        <v>1</v>
      </c>
      <c r="AG78" s="147">
        <v>0</v>
      </c>
      <c r="AH78" s="147">
        <v>26</v>
      </c>
      <c r="AI78" s="289" t="s">
        <v>2689</v>
      </c>
      <c r="AJ78" s="21"/>
      <c r="AK78" s="21"/>
      <c r="AL78" s="21"/>
      <c r="AM78" s="21"/>
    </row>
    <row r="79" spans="1:39" ht="15.75" customHeight="1">
      <c r="A79" s="39" t="s">
        <v>109</v>
      </c>
      <c r="B79" s="39" t="s">
        <v>1311</v>
      </c>
      <c r="C79" s="39">
        <v>2023</v>
      </c>
      <c r="D79" s="39" t="s">
        <v>642</v>
      </c>
      <c r="E79" s="39" t="s">
        <v>155</v>
      </c>
      <c r="F79" s="39" t="s">
        <v>473</v>
      </c>
      <c r="G79" s="39" t="s">
        <v>189</v>
      </c>
      <c r="H79" s="39" t="s">
        <v>392</v>
      </c>
      <c r="I79" s="41" t="s">
        <v>2682</v>
      </c>
      <c r="J79" s="122" t="s">
        <v>2690</v>
      </c>
      <c r="K79" s="41" t="s">
        <v>2691</v>
      </c>
      <c r="L79" s="41" t="s">
        <v>2692</v>
      </c>
      <c r="M79" s="41" t="s">
        <v>403</v>
      </c>
      <c r="N79" s="41" t="s">
        <v>2648</v>
      </c>
      <c r="O79" s="39" t="s">
        <v>837</v>
      </c>
      <c r="P79" s="39" t="s">
        <v>222</v>
      </c>
      <c r="Q79" s="44">
        <v>102</v>
      </c>
      <c r="R79" s="44">
        <v>4</v>
      </c>
      <c r="S79" s="44" t="s">
        <v>14</v>
      </c>
      <c r="T79" s="44" t="s">
        <v>14</v>
      </c>
      <c r="U79" s="41" t="s">
        <v>859</v>
      </c>
      <c r="V79" s="41" t="s">
        <v>2672</v>
      </c>
      <c r="W79" s="379">
        <v>27</v>
      </c>
      <c r="X79" s="147">
        <v>0</v>
      </c>
      <c r="Y79" s="380">
        <f t="shared" si="3"/>
        <v>0</v>
      </c>
      <c r="Z79" s="380">
        <f t="shared" si="4"/>
        <v>26.47058823529412</v>
      </c>
      <c r="AA79" s="381" t="str">
        <f t="shared" si="5"/>
        <v>X</v>
      </c>
      <c r="AB79" s="146">
        <v>4</v>
      </c>
      <c r="AC79" s="146">
        <v>0</v>
      </c>
      <c r="AD79" s="146">
        <v>27</v>
      </c>
      <c r="AE79" s="146">
        <v>0</v>
      </c>
      <c r="AF79" s="387">
        <v>0</v>
      </c>
      <c r="AG79" s="147">
        <v>0</v>
      </c>
      <c r="AH79" s="147">
        <v>0</v>
      </c>
      <c r="AI79" s="289" t="s">
        <v>2693</v>
      </c>
      <c r="AJ79" s="21"/>
      <c r="AK79" s="21"/>
      <c r="AL79" s="21"/>
      <c r="AM79" s="21"/>
    </row>
    <row r="80" spans="1:39" ht="15.75" customHeight="1">
      <c r="A80" s="39" t="s">
        <v>109</v>
      </c>
      <c r="B80" s="39" t="s">
        <v>1311</v>
      </c>
      <c r="C80" s="39">
        <v>2023</v>
      </c>
      <c r="D80" s="39" t="s">
        <v>642</v>
      </c>
      <c r="E80" s="39" t="s">
        <v>155</v>
      </c>
      <c r="F80" s="39" t="s">
        <v>473</v>
      </c>
      <c r="G80" s="39" t="s">
        <v>189</v>
      </c>
      <c r="H80" s="39" t="s">
        <v>392</v>
      </c>
      <c r="I80" s="41" t="s">
        <v>2682</v>
      </c>
      <c r="J80" s="122" t="s">
        <v>2694</v>
      </c>
      <c r="K80" s="41" t="s">
        <v>2695</v>
      </c>
      <c r="L80" s="41" t="s">
        <v>2656</v>
      </c>
      <c r="M80" s="41" t="s">
        <v>1872</v>
      </c>
      <c r="N80" s="41" t="s">
        <v>2648</v>
      </c>
      <c r="O80" s="39" t="s">
        <v>1872</v>
      </c>
      <c r="P80" s="39" t="s">
        <v>1872</v>
      </c>
      <c r="Q80" s="44">
        <v>17</v>
      </c>
      <c r="R80" s="44">
        <v>0</v>
      </c>
      <c r="S80" s="44" t="s">
        <v>859</v>
      </c>
      <c r="T80" s="44" t="s">
        <v>859</v>
      </c>
      <c r="U80" s="41" t="s">
        <v>859</v>
      </c>
      <c r="V80" s="39"/>
      <c r="W80" s="379">
        <v>0</v>
      </c>
      <c r="X80" s="147">
        <v>0</v>
      </c>
      <c r="Y80" s="380" t="e">
        <f t="shared" si="3"/>
        <v>#DIV/0!</v>
      </c>
      <c r="Z80" s="380">
        <f t="shared" si="4"/>
        <v>0</v>
      </c>
      <c r="AA80" s="381" t="e">
        <f t="shared" si="5"/>
        <v>#DIV/0!</v>
      </c>
      <c r="AB80" s="146">
        <v>0</v>
      </c>
      <c r="AC80" s="146">
        <v>0</v>
      </c>
      <c r="AD80" s="146">
        <v>0</v>
      </c>
      <c r="AE80" s="146">
        <v>0</v>
      </c>
      <c r="AF80" s="387">
        <v>0</v>
      </c>
      <c r="AG80" s="147">
        <v>0</v>
      </c>
      <c r="AH80" s="147">
        <v>0</v>
      </c>
      <c r="AI80" s="383" t="s">
        <v>2657</v>
      </c>
      <c r="AJ80" s="21"/>
      <c r="AK80" s="21"/>
      <c r="AL80" s="21"/>
      <c r="AM80" s="21"/>
    </row>
    <row r="81" spans="1:39" ht="15.75" customHeight="1">
      <c r="A81" s="39" t="s">
        <v>109</v>
      </c>
      <c r="B81" s="39" t="s">
        <v>1311</v>
      </c>
      <c r="C81" s="557">
        <v>2022</v>
      </c>
      <c r="D81" s="39" t="s">
        <v>642</v>
      </c>
      <c r="E81" s="39" t="s">
        <v>163</v>
      </c>
      <c r="F81" s="39" t="s">
        <v>473</v>
      </c>
      <c r="G81" s="39" t="s">
        <v>189</v>
      </c>
      <c r="H81" s="123" t="s">
        <v>392</v>
      </c>
      <c r="I81" s="640" t="s">
        <v>2078</v>
      </c>
      <c r="J81" s="122" t="s">
        <v>2696</v>
      </c>
      <c r="K81" s="43" t="s">
        <v>2697</v>
      </c>
      <c r="L81" s="39" t="s">
        <v>2698</v>
      </c>
      <c r="M81" s="39" t="s">
        <v>405</v>
      </c>
      <c r="N81" s="275" t="s">
        <v>2648</v>
      </c>
      <c r="O81" s="627" t="s">
        <v>820</v>
      </c>
      <c r="P81" s="123" t="s">
        <v>222</v>
      </c>
      <c r="Q81" s="44">
        <v>2122</v>
      </c>
      <c r="R81" s="44">
        <v>150</v>
      </c>
      <c r="S81" s="123" t="s">
        <v>14</v>
      </c>
      <c r="T81" s="123" t="s">
        <v>14</v>
      </c>
      <c r="U81" s="275" t="s">
        <v>859</v>
      </c>
      <c r="V81" s="39"/>
      <c r="W81" s="379">
        <v>1685</v>
      </c>
      <c r="X81" s="147">
        <v>88</v>
      </c>
      <c r="Y81" s="380">
        <f t="shared" ref="Y81" si="6">(X81/R81)*100</f>
        <v>58.666666666666664</v>
      </c>
      <c r="Z81" s="380">
        <f t="shared" ref="Z81" si="7">(W81/Q81)*100</f>
        <v>79.406220546654112</v>
      </c>
      <c r="AA81" s="381" t="str">
        <f t="shared" ref="AA81" si="8">IF(OR(Y81&lt;90,Y81&gt;150),"X","")</f>
        <v>X</v>
      </c>
      <c r="AB81" s="146">
        <v>44</v>
      </c>
      <c r="AC81" s="146">
        <v>8</v>
      </c>
      <c r="AD81" s="146">
        <v>1685</v>
      </c>
      <c r="AE81" s="146">
        <v>88</v>
      </c>
      <c r="AF81" s="148">
        <v>1</v>
      </c>
      <c r="AG81" s="147">
        <v>0</v>
      </c>
      <c r="AH81" s="147">
        <v>36</v>
      </c>
      <c r="AI81" s="382" t="s">
        <v>2699</v>
      </c>
      <c r="AJ81" s="388"/>
      <c r="AK81" s="21"/>
      <c r="AL81" s="21"/>
      <c r="AM81" s="21"/>
    </row>
    <row r="82" spans="1:39" ht="15.75" customHeight="1">
      <c r="A82" s="39" t="s">
        <v>109</v>
      </c>
      <c r="B82" s="39" t="s">
        <v>1311</v>
      </c>
      <c r="C82" s="39">
        <v>2023</v>
      </c>
      <c r="D82" s="39" t="s">
        <v>642</v>
      </c>
      <c r="E82" s="39" t="s">
        <v>163</v>
      </c>
      <c r="F82" s="39" t="s">
        <v>473</v>
      </c>
      <c r="G82" s="39" t="s">
        <v>189</v>
      </c>
      <c r="H82" s="123" t="s">
        <v>392</v>
      </c>
      <c r="I82" s="640" t="s">
        <v>2078</v>
      </c>
      <c r="J82" s="122" t="s">
        <v>2700</v>
      </c>
      <c r="K82" s="43" t="s">
        <v>2701</v>
      </c>
      <c r="L82" s="39" t="s">
        <v>2702</v>
      </c>
      <c r="M82" s="39" t="s">
        <v>405</v>
      </c>
      <c r="N82" s="275" t="s">
        <v>2648</v>
      </c>
      <c r="O82" s="627" t="s">
        <v>820</v>
      </c>
      <c r="P82" s="123" t="s">
        <v>232</v>
      </c>
      <c r="Q82" s="44">
        <v>1</v>
      </c>
      <c r="R82" s="44">
        <v>1</v>
      </c>
      <c r="S82" s="123" t="s">
        <v>859</v>
      </c>
      <c r="T82" s="123" t="s">
        <v>859</v>
      </c>
      <c r="U82" s="275" t="s">
        <v>859</v>
      </c>
      <c r="V82" s="39" t="s">
        <v>2703</v>
      </c>
      <c r="W82" s="379">
        <v>4</v>
      </c>
      <c r="X82" s="147">
        <v>4</v>
      </c>
      <c r="Y82" s="380">
        <f t="shared" si="3"/>
        <v>400</v>
      </c>
      <c r="Z82" s="380">
        <f t="shared" si="4"/>
        <v>400</v>
      </c>
      <c r="AA82" s="381" t="str">
        <f t="shared" si="5"/>
        <v>X</v>
      </c>
      <c r="AB82" s="146">
        <v>7</v>
      </c>
      <c r="AC82" s="146">
        <v>7</v>
      </c>
      <c r="AD82" s="146">
        <v>4</v>
      </c>
      <c r="AE82" s="146">
        <v>4</v>
      </c>
      <c r="AF82" s="148">
        <v>0</v>
      </c>
      <c r="AG82" s="147">
        <v>0</v>
      </c>
      <c r="AH82" s="147">
        <v>1</v>
      </c>
      <c r="AI82" s="382" t="s">
        <v>2704</v>
      </c>
      <c r="AJ82" s="389"/>
      <c r="AK82" s="21"/>
      <c r="AL82" s="21"/>
      <c r="AM82" s="21"/>
    </row>
    <row r="83" spans="1:39" ht="15.75" customHeight="1">
      <c r="A83" s="39" t="s">
        <v>109</v>
      </c>
      <c r="B83" s="39" t="s">
        <v>1311</v>
      </c>
      <c r="C83" s="39">
        <v>2023</v>
      </c>
      <c r="D83" s="39" t="s">
        <v>642</v>
      </c>
      <c r="E83" s="39" t="s">
        <v>163</v>
      </c>
      <c r="F83" s="39" t="s">
        <v>473</v>
      </c>
      <c r="G83" s="39" t="s">
        <v>189</v>
      </c>
      <c r="H83" s="123" t="s">
        <v>392</v>
      </c>
      <c r="I83" s="640" t="s">
        <v>2078</v>
      </c>
      <c r="J83" s="122" t="s">
        <v>2705</v>
      </c>
      <c r="K83" s="43" t="s">
        <v>2706</v>
      </c>
      <c r="L83" s="39" t="s">
        <v>1789</v>
      </c>
      <c r="M83" s="39" t="s">
        <v>405</v>
      </c>
      <c r="N83" s="275" t="s">
        <v>2648</v>
      </c>
      <c r="O83" s="627" t="s">
        <v>820</v>
      </c>
      <c r="P83" s="123" t="s">
        <v>222</v>
      </c>
      <c r="Q83" s="44">
        <v>650</v>
      </c>
      <c r="R83" s="44">
        <v>1</v>
      </c>
      <c r="S83" s="123" t="s">
        <v>14</v>
      </c>
      <c r="T83" s="123" t="s">
        <v>859</v>
      </c>
      <c r="U83" s="275" t="s">
        <v>859</v>
      </c>
      <c r="V83" s="39"/>
      <c r="W83" s="379">
        <v>613</v>
      </c>
      <c r="X83" s="147">
        <v>1</v>
      </c>
      <c r="Y83" s="380">
        <f t="shared" si="3"/>
        <v>100</v>
      </c>
      <c r="Z83" s="380">
        <f t="shared" si="4"/>
        <v>94.307692307692307</v>
      </c>
      <c r="AA83" s="381" t="str">
        <f t="shared" si="5"/>
        <v/>
      </c>
      <c r="AB83" s="146">
        <v>80</v>
      </c>
      <c r="AC83" s="146">
        <v>1</v>
      </c>
      <c r="AD83" s="146">
        <v>613</v>
      </c>
      <c r="AE83" s="146">
        <v>1</v>
      </c>
      <c r="AF83" s="148">
        <v>1</v>
      </c>
      <c r="AG83" s="147">
        <v>0</v>
      </c>
      <c r="AH83" s="147">
        <v>3</v>
      </c>
      <c r="AI83" s="383" t="s">
        <v>2535</v>
      </c>
      <c r="AJ83" s="389"/>
      <c r="AK83" s="21"/>
      <c r="AL83" s="21"/>
      <c r="AM83" s="21"/>
    </row>
    <row r="84" spans="1:39" ht="15.75" customHeight="1">
      <c r="A84" s="39" t="s">
        <v>109</v>
      </c>
      <c r="B84" s="39" t="s">
        <v>1311</v>
      </c>
      <c r="C84" s="39">
        <v>2023</v>
      </c>
      <c r="D84" s="39" t="s">
        <v>642</v>
      </c>
      <c r="E84" s="39" t="s">
        <v>167</v>
      </c>
      <c r="F84" s="39" t="s">
        <v>473</v>
      </c>
      <c r="G84" s="39" t="s">
        <v>189</v>
      </c>
      <c r="H84" s="123" t="s">
        <v>392</v>
      </c>
      <c r="I84" s="640" t="s">
        <v>2078</v>
      </c>
      <c r="J84" s="122" t="s">
        <v>2707</v>
      </c>
      <c r="K84" s="43" t="s">
        <v>2708</v>
      </c>
      <c r="L84" s="39" t="s">
        <v>2709</v>
      </c>
      <c r="M84" s="39" t="s">
        <v>405</v>
      </c>
      <c r="N84" s="275" t="s">
        <v>2648</v>
      </c>
      <c r="O84" s="627" t="s">
        <v>820</v>
      </c>
      <c r="P84" s="123" t="s">
        <v>222</v>
      </c>
      <c r="Q84" s="44">
        <v>51</v>
      </c>
      <c r="R84" s="44">
        <v>1</v>
      </c>
      <c r="S84" s="123" t="s">
        <v>14</v>
      </c>
      <c r="T84" s="123" t="s">
        <v>859</v>
      </c>
      <c r="U84" s="275" t="s">
        <v>859</v>
      </c>
      <c r="V84" s="39"/>
      <c r="W84" s="379">
        <v>51</v>
      </c>
      <c r="X84" s="147">
        <v>1</v>
      </c>
      <c r="Y84" s="380">
        <f t="shared" si="3"/>
        <v>100</v>
      </c>
      <c r="Z84" s="380">
        <f t="shared" si="4"/>
        <v>100</v>
      </c>
      <c r="AA84" s="381" t="str">
        <f t="shared" si="5"/>
        <v/>
      </c>
      <c r="AB84" s="146">
        <v>14</v>
      </c>
      <c r="AC84" s="146">
        <v>1</v>
      </c>
      <c r="AD84" s="146">
        <v>51</v>
      </c>
      <c r="AE84" s="146">
        <v>1</v>
      </c>
      <c r="AF84" s="148">
        <v>1</v>
      </c>
      <c r="AG84" s="147">
        <v>0</v>
      </c>
      <c r="AH84" s="147">
        <v>9</v>
      </c>
      <c r="AI84" s="383"/>
      <c r="AJ84" s="389"/>
      <c r="AK84" s="21"/>
      <c r="AL84" s="21"/>
      <c r="AM84" s="21"/>
    </row>
    <row r="85" spans="1:39" ht="15.75" customHeight="1">
      <c r="A85" s="39" t="s">
        <v>109</v>
      </c>
      <c r="B85" s="39" t="s">
        <v>1311</v>
      </c>
      <c r="C85" s="39">
        <v>2023</v>
      </c>
      <c r="D85" s="39" t="s">
        <v>642</v>
      </c>
      <c r="E85" s="39" t="s">
        <v>171</v>
      </c>
      <c r="F85" s="39" t="s">
        <v>473</v>
      </c>
      <c r="G85" s="39" t="s">
        <v>189</v>
      </c>
      <c r="H85" s="123" t="s">
        <v>392</v>
      </c>
      <c r="I85" s="640" t="s">
        <v>2078</v>
      </c>
      <c r="J85" s="122" t="s">
        <v>2710</v>
      </c>
      <c r="K85" s="43" t="s">
        <v>2711</v>
      </c>
      <c r="L85" s="39" t="s">
        <v>2712</v>
      </c>
      <c r="M85" s="39" t="s">
        <v>405</v>
      </c>
      <c r="N85" s="275" t="s">
        <v>2648</v>
      </c>
      <c r="O85" s="627" t="s">
        <v>820</v>
      </c>
      <c r="P85" s="123" t="s">
        <v>222</v>
      </c>
      <c r="Q85" s="44">
        <f>(58+63+77)/3</f>
        <v>66</v>
      </c>
      <c r="R85" s="44">
        <v>1</v>
      </c>
      <c r="S85" s="123" t="s">
        <v>14</v>
      </c>
      <c r="T85" s="123" t="s">
        <v>859</v>
      </c>
      <c r="U85" s="275" t="s">
        <v>859</v>
      </c>
      <c r="V85" s="39"/>
      <c r="W85" s="379">
        <v>162</v>
      </c>
      <c r="X85" s="147">
        <v>1</v>
      </c>
      <c r="Y85" s="380">
        <f t="shared" si="3"/>
        <v>100</v>
      </c>
      <c r="Z85" s="380">
        <f t="shared" si="4"/>
        <v>245.45454545454547</v>
      </c>
      <c r="AA85" s="381" t="str">
        <f t="shared" si="5"/>
        <v/>
      </c>
      <c r="AB85" s="146">
        <v>45</v>
      </c>
      <c r="AC85" s="146">
        <v>1</v>
      </c>
      <c r="AD85" s="146">
        <v>162</v>
      </c>
      <c r="AE85" s="146">
        <v>1</v>
      </c>
      <c r="AF85" s="148">
        <v>1</v>
      </c>
      <c r="AG85" s="147">
        <v>0</v>
      </c>
      <c r="AH85" s="147">
        <v>8</v>
      </c>
      <c r="AI85" s="383"/>
      <c r="AJ85" s="389"/>
      <c r="AK85" s="21"/>
      <c r="AL85" s="21"/>
      <c r="AM85" s="21"/>
    </row>
    <row r="86" spans="1:39" ht="15.75" customHeight="1">
      <c r="A86" s="39" t="s">
        <v>109</v>
      </c>
      <c r="B86" s="39" t="s">
        <v>1311</v>
      </c>
      <c r="C86" s="39">
        <v>2023</v>
      </c>
      <c r="D86" s="39" t="s">
        <v>642</v>
      </c>
      <c r="E86" s="39" t="s">
        <v>169</v>
      </c>
      <c r="F86" s="39" t="s">
        <v>473</v>
      </c>
      <c r="G86" s="39" t="s">
        <v>189</v>
      </c>
      <c r="H86" s="123" t="s">
        <v>392</v>
      </c>
      <c r="I86" s="640" t="s">
        <v>2078</v>
      </c>
      <c r="J86" s="122" t="s">
        <v>2713</v>
      </c>
      <c r="K86" s="43" t="s">
        <v>2714</v>
      </c>
      <c r="L86" s="39" t="s">
        <v>2715</v>
      </c>
      <c r="M86" s="39" t="s">
        <v>405</v>
      </c>
      <c r="N86" s="275" t="s">
        <v>2648</v>
      </c>
      <c r="O86" s="627" t="s">
        <v>820</v>
      </c>
      <c r="P86" s="123" t="s">
        <v>222</v>
      </c>
      <c r="Q86" s="44">
        <f>(6+3+6)/3</f>
        <v>5</v>
      </c>
      <c r="R86" s="44">
        <v>0</v>
      </c>
      <c r="S86" s="123" t="s">
        <v>14</v>
      </c>
      <c r="T86" s="123" t="s">
        <v>859</v>
      </c>
      <c r="U86" s="275" t="s">
        <v>859</v>
      </c>
      <c r="V86" s="39"/>
      <c r="W86" s="379">
        <v>41</v>
      </c>
      <c r="X86" s="147">
        <v>0</v>
      </c>
      <c r="Y86" s="380" t="e">
        <f t="shared" si="3"/>
        <v>#DIV/0!</v>
      </c>
      <c r="Z86" s="380">
        <f t="shared" si="4"/>
        <v>819.99999999999989</v>
      </c>
      <c r="AA86" s="381" t="e">
        <f t="shared" si="5"/>
        <v>#DIV/0!</v>
      </c>
      <c r="AB86" s="146">
        <v>9</v>
      </c>
      <c r="AC86" s="146">
        <v>0</v>
      </c>
      <c r="AD86" s="146">
        <v>41</v>
      </c>
      <c r="AE86" s="147">
        <v>0</v>
      </c>
      <c r="AF86" s="390">
        <v>0</v>
      </c>
      <c r="AG86" s="147">
        <v>0</v>
      </c>
      <c r="AH86" s="147">
        <v>0</v>
      </c>
      <c r="AI86" s="147" t="s">
        <v>2535</v>
      </c>
      <c r="AJ86" s="389"/>
      <c r="AK86" s="21"/>
      <c r="AL86" s="21"/>
      <c r="AM86" s="21"/>
    </row>
    <row r="87" spans="1:39" ht="15.75" customHeight="1">
      <c r="A87" s="39" t="s">
        <v>109</v>
      </c>
      <c r="B87" s="39" t="s">
        <v>1311</v>
      </c>
      <c r="C87" s="39">
        <v>2023</v>
      </c>
      <c r="D87" s="39" t="s">
        <v>642</v>
      </c>
      <c r="E87" s="39" t="s">
        <v>163</v>
      </c>
      <c r="F87" s="39" t="s">
        <v>473</v>
      </c>
      <c r="G87" s="39" t="s">
        <v>189</v>
      </c>
      <c r="H87" s="123" t="s">
        <v>392</v>
      </c>
      <c r="I87" s="640" t="s">
        <v>2078</v>
      </c>
      <c r="J87" s="122" t="s">
        <v>2716</v>
      </c>
      <c r="K87" s="43" t="s">
        <v>2717</v>
      </c>
      <c r="L87" s="39" t="s">
        <v>2718</v>
      </c>
      <c r="M87" s="39" t="s">
        <v>405</v>
      </c>
      <c r="N87" s="275" t="s">
        <v>2648</v>
      </c>
      <c r="O87" s="627" t="s">
        <v>820</v>
      </c>
      <c r="P87" s="123" t="s">
        <v>218</v>
      </c>
      <c r="Q87" s="44">
        <v>114</v>
      </c>
      <c r="R87" s="44">
        <v>5</v>
      </c>
      <c r="S87" s="123" t="s">
        <v>14</v>
      </c>
      <c r="T87" s="123" t="s">
        <v>14</v>
      </c>
      <c r="U87" s="275" t="s">
        <v>859</v>
      </c>
      <c r="V87" s="39"/>
      <c r="W87" s="379">
        <v>85</v>
      </c>
      <c r="X87" s="147">
        <v>5</v>
      </c>
      <c r="Y87" s="380">
        <f t="shared" si="3"/>
        <v>100</v>
      </c>
      <c r="Z87" s="380">
        <f t="shared" si="4"/>
        <v>74.561403508771932</v>
      </c>
      <c r="AA87" s="381" t="str">
        <f t="shared" si="5"/>
        <v/>
      </c>
      <c r="AB87" s="146">
        <v>9</v>
      </c>
      <c r="AC87" s="146">
        <v>3</v>
      </c>
      <c r="AD87" s="146">
        <v>85</v>
      </c>
      <c r="AE87" s="146">
        <v>5</v>
      </c>
      <c r="AF87" s="148">
        <v>1</v>
      </c>
      <c r="AG87" s="147">
        <v>5</v>
      </c>
      <c r="AH87" s="147">
        <v>14</v>
      </c>
      <c r="AI87" s="383" t="s">
        <v>2535</v>
      </c>
      <c r="AJ87" s="389"/>
      <c r="AK87" s="21"/>
      <c r="AL87" s="21"/>
      <c r="AM87" s="21"/>
    </row>
    <row r="88" spans="1:39" ht="15.75" customHeight="1">
      <c r="A88" s="39" t="s">
        <v>109</v>
      </c>
      <c r="B88" s="39" t="s">
        <v>1311</v>
      </c>
      <c r="C88" s="39">
        <v>2023</v>
      </c>
      <c r="D88" s="39" t="s">
        <v>642</v>
      </c>
      <c r="E88" s="39" t="s">
        <v>167</v>
      </c>
      <c r="F88" s="39" t="s">
        <v>473</v>
      </c>
      <c r="G88" s="39" t="s">
        <v>189</v>
      </c>
      <c r="H88" s="123" t="s">
        <v>392</v>
      </c>
      <c r="I88" s="640" t="s">
        <v>2078</v>
      </c>
      <c r="J88" s="122" t="s">
        <v>2719</v>
      </c>
      <c r="K88" s="43" t="s">
        <v>2720</v>
      </c>
      <c r="L88" s="39" t="s">
        <v>2709</v>
      </c>
      <c r="M88" s="39" t="s">
        <v>405</v>
      </c>
      <c r="N88" s="275" t="s">
        <v>2648</v>
      </c>
      <c r="O88" s="627" t="s">
        <v>820</v>
      </c>
      <c r="P88" s="123" t="s">
        <v>218</v>
      </c>
      <c r="Q88" s="44">
        <v>173</v>
      </c>
      <c r="R88" s="44">
        <v>7</v>
      </c>
      <c r="S88" s="123" t="s">
        <v>14</v>
      </c>
      <c r="T88" s="123" t="s">
        <v>14</v>
      </c>
      <c r="U88" s="275" t="s">
        <v>859</v>
      </c>
      <c r="V88" s="39"/>
      <c r="W88" s="379">
        <v>153</v>
      </c>
      <c r="X88" s="147">
        <v>11</v>
      </c>
      <c r="Y88" s="380">
        <f>(X88/R88)*100</f>
        <v>157.14285714285714</v>
      </c>
      <c r="Z88" s="380">
        <f t="shared" si="4"/>
        <v>88.439306358381501</v>
      </c>
      <c r="AA88" s="381" t="str">
        <f t="shared" si="5"/>
        <v>X</v>
      </c>
      <c r="AB88" s="146">
        <v>13</v>
      </c>
      <c r="AC88" s="146">
        <v>7</v>
      </c>
      <c r="AD88" s="146">
        <v>153</v>
      </c>
      <c r="AE88" s="146">
        <v>11</v>
      </c>
      <c r="AF88" s="148">
        <v>1</v>
      </c>
      <c r="AG88" s="147">
        <v>11</v>
      </c>
      <c r="AH88" s="147">
        <v>16</v>
      </c>
      <c r="AI88" s="382" t="s">
        <v>2721</v>
      </c>
      <c r="AJ88" s="389"/>
      <c r="AK88" s="21"/>
      <c r="AL88" s="21"/>
      <c r="AM88" s="21"/>
    </row>
    <row r="89" spans="1:39" ht="15.75" customHeight="1">
      <c r="A89" s="39" t="s">
        <v>109</v>
      </c>
      <c r="B89" s="39" t="s">
        <v>1311</v>
      </c>
      <c r="C89" s="39">
        <v>2023</v>
      </c>
      <c r="D89" s="39" t="s">
        <v>642</v>
      </c>
      <c r="E89" s="39" t="s">
        <v>171</v>
      </c>
      <c r="F89" s="39" t="s">
        <v>473</v>
      </c>
      <c r="G89" s="39" t="s">
        <v>189</v>
      </c>
      <c r="H89" s="123" t="s">
        <v>392</v>
      </c>
      <c r="I89" s="640" t="s">
        <v>2078</v>
      </c>
      <c r="J89" s="122" t="s">
        <v>2722</v>
      </c>
      <c r="K89" s="43" t="s">
        <v>2723</v>
      </c>
      <c r="L89" s="39" t="s">
        <v>2712</v>
      </c>
      <c r="M89" s="39" t="s">
        <v>405</v>
      </c>
      <c r="N89" s="275" t="s">
        <v>2648</v>
      </c>
      <c r="O89" s="627" t="s">
        <v>820</v>
      </c>
      <c r="P89" s="123" t="s">
        <v>218</v>
      </c>
      <c r="Q89" s="391">
        <f>(6+9+6)/3</f>
        <v>7</v>
      </c>
      <c r="R89" s="45">
        <v>8</v>
      </c>
      <c r="S89" s="123" t="s">
        <v>14</v>
      </c>
      <c r="T89" s="123" t="s">
        <v>14</v>
      </c>
      <c r="U89" s="275" t="s">
        <v>859</v>
      </c>
      <c r="V89" s="39" t="s">
        <v>2724</v>
      </c>
      <c r="W89" s="379">
        <v>18</v>
      </c>
      <c r="X89" s="147">
        <v>7</v>
      </c>
      <c r="Y89" s="380">
        <f t="shared" si="3"/>
        <v>87.5</v>
      </c>
      <c r="Z89" s="380">
        <f t="shared" si="4"/>
        <v>257.14285714285717</v>
      </c>
      <c r="AA89" s="381" t="str">
        <f t="shared" si="5"/>
        <v>X</v>
      </c>
      <c r="AB89" s="146">
        <v>4</v>
      </c>
      <c r="AC89" s="146">
        <v>4</v>
      </c>
      <c r="AD89" s="146">
        <v>18</v>
      </c>
      <c r="AE89" s="146">
        <v>7</v>
      </c>
      <c r="AF89" s="148">
        <v>1</v>
      </c>
      <c r="AG89" s="147">
        <v>3</v>
      </c>
      <c r="AH89" s="147">
        <v>9</v>
      </c>
      <c r="AI89" s="382" t="s">
        <v>2725</v>
      </c>
      <c r="AJ89" s="389"/>
      <c r="AK89" s="21"/>
      <c r="AL89" s="21"/>
      <c r="AM89" s="21"/>
    </row>
    <row r="90" spans="1:39" ht="15.75" customHeight="1">
      <c r="A90" s="39" t="s">
        <v>109</v>
      </c>
      <c r="B90" s="39" t="s">
        <v>1311</v>
      </c>
      <c r="C90" s="39">
        <v>2023</v>
      </c>
      <c r="D90" s="39" t="s">
        <v>642</v>
      </c>
      <c r="E90" s="39" t="s">
        <v>169</v>
      </c>
      <c r="F90" s="39" t="s">
        <v>473</v>
      </c>
      <c r="G90" s="39" t="s">
        <v>189</v>
      </c>
      <c r="H90" s="123" t="s">
        <v>392</v>
      </c>
      <c r="I90" s="640" t="s">
        <v>2078</v>
      </c>
      <c r="J90" s="122" t="s">
        <v>2726</v>
      </c>
      <c r="K90" s="43" t="s">
        <v>2727</v>
      </c>
      <c r="L90" s="39" t="s">
        <v>2715</v>
      </c>
      <c r="M90" s="39" t="s">
        <v>405</v>
      </c>
      <c r="N90" s="275" t="s">
        <v>2648</v>
      </c>
      <c r="O90" s="627" t="s">
        <v>820</v>
      </c>
      <c r="P90" s="123" t="s">
        <v>218</v>
      </c>
      <c r="Q90" s="391">
        <v>11</v>
      </c>
      <c r="R90" s="45">
        <v>8</v>
      </c>
      <c r="S90" s="123" t="s">
        <v>14</v>
      </c>
      <c r="T90" s="123" t="s">
        <v>14</v>
      </c>
      <c r="U90" s="275" t="s">
        <v>859</v>
      </c>
      <c r="V90" s="39" t="s">
        <v>2724</v>
      </c>
      <c r="W90" s="379">
        <v>21</v>
      </c>
      <c r="X90" s="147">
        <v>9</v>
      </c>
      <c r="Y90" s="380">
        <f t="shared" si="3"/>
        <v>112.5</v>
      </c>
      <c r="Z90" s="380">
        <f t="shared" si="4"/>
        <v>190.90909090909091</v>
      </c>
      <c r="AA90" s="381" t="str">
        <f t="shared" si="5"/>
        <v/>
      </c>
      <c r="AB90" s="146">
        <v>4</v>
      </c>
      <c r="AC90" s="146">
        <v>4</v>
      </c>
      <c r="AD90" s="146">
        <v>20</v>
      </c>
      <c r="AE90" s="146">
        <v>10</v>
      </c>
      <c r="AF90" s="148">
        <v>1</v>
      </c>
      <c r="AG90" s="147">
        <v>4</v>
      </c>
      <c r="AH90" s="147">
        <v>8</v>
      </c>
      <c r="AI90" s="383" t="s">
        <v>2535</v>
      </c>
      <c r="AJ90" s="389"/>
      <c r="AK90" s="21"/>
      <c r="AL90" s="21"/>
      <c r="AM90" s="21"/>
    </row>
    <row r="91" spans="1:39" ht="15.75" customHeight="1">
      <c r="A91" s="39" t="s">
        <v>109</v>
      </c>
      <c r="B91" s="39" t="s">
        <v>1311</v>
      </c>
      <c r="C91" s="39">
        <v>2023</v>
      </c>
      <c r="D91" s="39" t="s">
        <v>642</v>
      </c>
      <c r="E91" s="39" t="s">
        <v>163</v>
      </c>
      <c r="F91" s="39" t="s">
        <v>473</v>
      </c>
      <c r="G91" s="39" t="s">
        <v>189</v>
      </c>
      <c r="H91" s="123" t="s">
        <v>392</v>
      </c>
      <c r="I91" s="640" t="s">
        <v>2078</v>
      </c>
      <c r="J91" s="122" t="s">
        <v>2728</v>
      </c>
      <c r="K91" s="43" t="s">
        <v>2729</v>
      </c>
      <c r="L91" s="39" t="s">
        <v>2702</v>
      </c>
      <c r="M91" s="39" t="s">
        <v>401</v>
      </c>
      <c r="N91" s="275" t="s">
        <v>2648</v>
      </c>
      <c r="O91" s="627" t="s">
        <v>820</v>
      </c>
      <c r="P91" s="627" t="s">
        <v>216</v>
      </c>
      <c r="Q91" s="44">
        <v>157</v>
      </c>
      <c r="R91" s="44">
        <v>68</v>
      </c>
      <c r="S91" s="123" t="s">
        <v>14</v>
      </c>
      <c r="T91" s="123" t="s">
        <v>14</v>
      </c>
      <c r="U91" s="275" t="s">
        <v>859</v>
      </c>
      <c r="V91" s="39"/>
      <c r="W91" s="379">
        <v>108</v>
      </c>
      <c r="X91" s="147">
        <v>73</v>
      </c>
      <c r="Y91" s="380">
        <f t="shared" si="3"/>
        <v>107.35294117647058</v>
      </c>
      <c r="Z91" s="380">
        <f t="shared" si="4"/>
        <v>68.789808917197448</v>
      </c>
      <c r="AA91" s="381" t="str">
        <f t="shared" si="5"/>
        <v/>
      </c>
      <c r="AB91" s="146">
        <v>2</v>
      </c>
      <c r="AC91" s="146">
        <v>2</v>
      </c>
      <c r="AD91" s="146">
        <v>108</v>
      </c>
      <c r="AE91" s="146">
        <v>73</v>
      </c>
      <c r="AF91" s="148">
        <v>0.4</v>
      </c>
      <c r="AG91" s="147">
        <v>0</v>
      </c>
      <c r="AH91" s="147">
        <v>21</v>
      </c>
      <c r="AI91" s="383" t="s">
        <v>2535</v>
      </c>
      <c r="AJ91" s="389"/>
      <c r="AK91" s="21"/>
      <c r="AL91" s="21"/>
      <c r="AM91" s="21"/>
    </row>
    <row r="92" spans="1:39" ht="15.75" customHeight="1">
      <c r="A92" s="39" t="s">
        <v>109</v>
      </c>
      <c r="B92" s="39" t="s">
        <v>1311</v>
      </c>
      <c r="C92" s="39">
        <v>2023</v>
      </c>
      <c r="D92" s="39" t="s">
        <v>642</v>
      </c>
      <c r="E92" s="39" t="s">
        <v>163</v>
      </c>
      <c r="F92" s="39" t="s">
        <v>473</v>
      </c>
      <c r="G92" s="39" t="s">
        <v>189</v>
      </c>
      <c r="H92" s="123" t="s">
        <v>392</v>
      </c>
      <c r="I92" s="640" t="s">
        <v>2078</v>
      </c>
      <c r="J92" s="122" t="s">
        <v>2730</v>
      </c>
      <c r="K92" s="43" t="s">
        <v>2731</v>
      </c>
      <c r="L92" s="39" t="s">
        <v>2732</v>
      </c>
      <c r="M92" s="39" t="s">
        <v>401</v>
      </c>
      <c r="N92" s="275" t="s">
        <v>2648</v>
      </c>
      <c r="O92" s="627" t="s">
        <v>820</v>
      </c>
      <c r="P92" s="627" t="s">
        <v>216</v>
      </c>
      <c r="Q92" s="44">
        <v>60</v>
      </c>
      <c r="R92" s="44">
        <v>30</v>
      </c>
      <c r="S92" s="123" t="s">
        <v>859</v>
      </c>
      <c r="T92" s="123" t="s">
        <v>859</v>
      </c>
      <c r="U92" s="275" t="s">
        <v>859</v>
      </c>
      <c r="V92" s="39"/>
      <c r="W92" s="379">
        <v>60</v>
      </c>
      <c r="X92" s="147">
        <v>20</v>
      </c>
      <c r="Y92" s="380">
        <f t="shared" si="3"/>
        <v>66.666666666666657</v>
      </c>
      <c r="Z92" s="380">
        <f t="shared" si="4"/>
        <v>100</v>
      </c>
      <c r="AA92" s="381" t="str">
        <f t="shared" si="5"/>
        <v>X</v>
      </c>
      <c r="AB92" s="146">
        <v>4</v>
      </c>
      <c r="AC92" s="146">
        <v>4</v>
      </c>
      <c r="AD92" s="146">
        <v>60</v>
      </c>
      <c r="AE92" s="146">
        <v>20</v>
      </c>
      <c r="AF92" s="148">
        <v>0.2</v>
      </c>
      <c r="AG92" s="147">
        <v>0</v>
      </c>
      <c r="AH92" s="147">
        <v>1</v>
      </c>
      <c r="AI92" s="382" t="s">
        <v>2733</v>
      </c>
      <c r="AJ92" s="389"/>
      <c r="AK92" s="21"/>
      <c r="AL92" s="21"/>
      <c r="AM92" s="21"/>
    </row>
    <row r="93" spans="1:39" ht="15.75" customHeight="1">
      <c r="A93" s="39" t="s">
        <v>109</v>
      </c>
      <c r="B93" s="39" t="s">
        <v>1311</v>
      </c>
      <c r="C93" s="39">
        <v>2023</v>
      </c>
      <c r="D93" s="39" t="s">
        <v>642</v>
      </c>
      <c r="E93" s="39" t="s">
        <v>163</v>
      </c>
      <c r="F93" s="39" t="s">
        <v>475</v>
      </c>
      <c r="G93" s="39" t="s">
        <v>189</v>
      </c>
      <c r="H93" s="123" t="s">
        <v>392</v>
      </c>
      <c r="I93" s="640" t="s">
        <v>2734</v>
      </c>
      <c r="J93" s="122" t="s">
        <v>2735</v>
      </c>
      <c r="K93" s="43" t="s">
        <v>2736</v>
      </c>
      <c r="L93" s="39" t="s">
        <v>2698</v>
      </c>
      <c r="M93" s="39" t="s">
        <v>401</v>
      </c>
      <c r="N93" s="275" t="s">
        <v>2648</v>
      </c>
      <c r="O93" s="627" t="s">
        <v>820</v>
      </c>
      <c r="P93" s="627" t="s">
        <v>216</v>
      </c>
      <c r="Q93" s="44">
        <v>2122</v>
      </c>
      <c r="R93" s="44">
        <v>200</v>
      </c>
      <c r="S93" s="123" t="s">
        <v>859</v>
      </c>
      <c r="T93" s="123" t="s">
        <v>859</v>
      </c>
      <c r="U93" s="275" t="s">
        <v>859</v>
      </c>
      <c r="V93" s="39"/>
      <c r="W93" s="379">
        <v>1685</v>
      </c>
      <c r="X93" s="147">
        <v>262</v>
      </c>
      <c r="Y93" s="380">
        <f t="shared" si="3"/>
        <v>131</v>
      </c>
      <c r="Z93" s="380">
        <f t="shared" si="4"/>
        <v>79.406220546654112</v>
      </c>
      <c r="AA93" s="381" t="str">
        <f t="shared" si="5"/>
        <v/>
      </c>
      <c r="AB93" s="146">
        <v>44</v>
      </c>
      <c r="AC93" s="146">
        <v>17</v>
      </c>
      <c r="AD93" s="146">
        <v>1685</v>
      </c>
      <c r="AE93" s="146">
        <v>262</v>
      </c>
      <c r="AF93" s="148">
        <v>0</v>
      </c>
      <c r="AG93" s="147">
        <v>0</v>
      </c>
      <c r="AH93" s="147">
        <v>15</v>
      </c>
      <c r="AI93" s="383" t="s">
        <v>2535</v>
      </c>
      <c r="AJ93" s="389"/>
      <c r="AK93" s="21"/>
      <c r="AL93" s="21"/>
      <c r="AM93" s="21"/>
    </row>
    <row r="94" spans="1:39" ht="15.75" customHeight="1">
      <c r="A94" s="39" t="s">
        <v>109</v>
      </c>
      <c r="B94" s="39" t="s">
        <v>1311</v>
      </c>
      <c r="C94" s="39">
        <v>2023</v>
      </c>
      <c r="D94" s="39" t="s">
        <v>642</v>
      </c>
      <c r="E94" s="39" t="s">
        <v>163</v>
      </c>
      <c r="F94" s="39" t="s">
        <v>475</v>
      </c>
      <c r="G94" s="39" t="s">
        <v>189</v>
      </c>
      <c r="H94" s="123" t="s">
        <v>392</v>
      </c>
      <c r="I94" s="640" t="s">
        <v>2734</v>
      </c>
      <c r="J94" s="122" t="s">
        <v>2737</v>
      </c>
      <c r="K94" s="43" t="s">
        <v>2738</v>
      </c>
      <c r="L94" s="39" t="s">
        <v>2739</v>
      </c>
      <c r="M94" s="39" t="s">
        <v>401</v>
      </c>
      <c r="N94" s="275" t="s">
        <v>2648</v>
      </c>
      <c r="O94" s="627" t="s">
        <v>820</v>
      </c>
      <c r="P94" s="627" t="s">
        <v>216</v>
      </c>
      <c r="Q94" s="44">
        <v>97</v>
      </c>
      <c r="R94" s="44">
        <v>35</v>
      </c>
      <c r="S94" s="123" t="s">
        <v>859</v>
      </c>
      <c r="T94" s="123" t="s">
        <v>859</v>
      </c>
      <c r="U94" s="275" t="s">
        <v>859</v>
      </c>
      <c r="V94" s="39"/>
      <c r="W94" s="379">
        <v>0</v>
      </c>
      <c r="X94" s="147">
        <v>0</v>
      </c>
      <c r="Y94" s="380">
        <f t="shared" si="3"/>
        <v>0</v>
      </c>
      <c r="Z94" s="380">
        <f t="shared" si="4"/>
        <v>0</v>
      </c>
      <c r="AA94" s="381" t="str">
        <f t="shared" si="5"/>
        <v>X</v>
      </c>
      <c r="AB94" s="146">
        <v>0</v>
      </c>
      <c r="AC94" s="146">
        <v>0</v>
      </c>
      <c r="AD94" s="146">
        <v>0</v>
      </c>
      <c r="AE94" s="146">
        <v>0</v>
      </c>
      <c r="AF94" s="148">
        <v>0</v>
      </c>
      <c r="AG94" s="147">
        <v>0</v>
      </c>
      <c r="AH94" s="147">
        <v>0</v>
      </c>
      <c r="AI94" s="382" t="s">
        <v>2740</v>
      </c>
      <c r="AJ94" s="389"/>
      <c r="AK94" s="21"/>
      <c r="AL94" s="21"/>
      <c r="AM94" s="21"/>
    </row>
    <row r="95" spans="1:39" ht="15.75" customHeight="1">
      <c r="A95" s="39" t="s">
        <v>109</v>
      </c>
      <c r="B95" s="39" t="s">
        <v>2741</v>
      </c>
      <c r="C95" s="39">
        <v>2023</v>
      </c>
      <c r="D95" s="39" t="s">
        <v>642</v>
      </c>
      <c r="E95" s="39" t="s">
        <v>163</v>
      </c>
      <c r="F95" s="39" t="s">
        <v>475</v>
      </c>
      <c r="G95" s="39" t="s">
        <v>189</v>
      </c>
      <c r="H95" s="123" t="s">
        <v>392</v>
      </c>
      <c r="I95" s="640" t="s">
        <v>2734</v>
      </c>
      <c r="J95" s="122" t="s">
        <v>2742</v>
      </c>
      <c r="K95" s="43" t="s">
        <v>2743</v>
      </c>
      <c r="L95" s="39" t="s">
        <v>2732</v>
      </c>
      <c r="M95" s="39" t="s">
        <v>401</v>
      </c>
      <c r="N95" s="275" t="s">
        <v>2648</v>
      </c>
      <c r="O95" s="627" t="s">
        <v>820</v>
      </c>
      <c r="P95" s="627" t="s">
        <v>216</v>
      </c>
      <c r="Q95" s="44">
        <v>502</v>
      </c>
      <c r="R95" s="44">
        <v>100</v>
      </c>
      <c r="S95" s="123" t="s">
        <v>859</v>
      </c>
      <c r="T95" s="123" t="s">
        <v>859</v>
      </c>
      <c r="U95" s="275" t="s">
        <v>859</v>
      </c>
      <c r="V95" s="39"/>
      <c r="W95" s="379">
        <v>812</v>
      </c>
      <c r="X95" s="147">
        <v>812</v>
      </c>
      <c r="Y95" s="380">
        <f t="shared" si="3"/>
        <v>811.99999999999989</v>
      </c>
      <c r="Z95" s="380">
        <f t="shared" si="4"/>
        <v>161.75298804780874</v>
      </c>
      <c r="AA95" s="381" t="str">
        <f t="shared" si="5"/>
        <v>X</v>
      </c>
      <c r="AB95" s="146">
        <v>46</v>
      </c>
      <c r="AC95" s="146">
        <v>46</v>
      </c>
      <c r="AD95" s="146">
        <v>812</v>
      </c>
      <c r="AE95" s="146">
        <v>812</v>
      </c>
      <c r="AF95" s="148">
        <v>0</v>
      </c>
      <c r="AG95" s="147">
        <v>0</v>
      </c>
      <c r="AH95" s="147">
        <v>1</v>
      </c>
      <c r="AI95" s="382" t="s">
        <v>2744</v>
      </c>
      <c r="AJ95" s="389"/>
      <c r="AK95" s="21"/>
      <c r="AL95" s="21"/>
      <c r="AM95" s="21"/>
    </row>
    <row r="96" spans="1:39" ht="15.75" customHeight="1">
      <c r="A96" s="39" t="s">
        <v>109</v>
      </c>
      <c r="B96" s="39" t="s">
        <v>2741</v>
      </c>
      <c r="C96" s="39">
        <v>2023</v>
      </c>
      <c r="D96" s="39" t="s">
        <v>642</v>
      </c>
      <c r="E96" s="39" t="s">
        <v>163</v>
      </c>
      <c r="F96" s="39" t="s">
        <v>475</v>
      </c>
      <c r="G96" s="39" t="s">
        <v>189</v>
      </c>
      <c r="H96" s="123" t="s">
        <v>392</v>
      </c>
      <c r="I96" s="640" t="s">
        <v>2734</v>
      </c>
      <c r="J96" s="122" t="s">
        <v>2745</v>
      </c>
      <c r="K96" s="43" t="s">
        <v>2746</v>
      </c>
      <c r="L96" s="39" t="s">
        <v>2732</v>
      </c>
      <c r="M96" s="39" t="s">
        <v>401</v>
      </c>
      <c r="N96" s="275" t="s">
        <v>2648</v>
      </c>
      <c r="O96" s="627" t="s">
        <v>820</v>
      </c>
      <c r="P96" s="627" t="s">
        <v>216</v>
      </c>
      <c r="Q96" s="44">
        <v>353</v>
      </c>
      <c r="R96" s="44">
        <v>100</v>
      </c>
      <c r="S96" s="123" t="s">
        <v>859</v>
      </c>
      <c r="T96" s="123" t="s">
        <v>859</v>
      </c>
      <c r="U96" s="275" t="s">
        <v>859</v>
      </c>
      <c r="V96" s="39"/>
      <c r="W96" s="379">
        <v>289</v>
      </c>
      <c r="X96" s="147">
        <v>289</v>
      </c>
      <c r="Y96" s="380">
        <f t="shared" si="3"/>
        <v>289</v>
      </c>
      <c r="Z96" s="380">
        <f t="shared" si="4"/>
        <v>81.869688385269129</v>
      </c>
      <c r="AA96" s="381" t="str">
        <f t="shared" si="5"/>
        <v>X</v>
      </c>
      <c r="AB96" s="146">
        <v>31</v>
      </c>
      <c r="AC96" s="146">
        <v>31</v>
      </c>
      <c r="AD96" s="146">
        <v>289</v>
      </c>
      <c r="AE96" s="146">
        <v>289</v>
      </c>
      <c r="AF96" s="148">
        <v>0</v>
      </c>
      <c r="AG96" s="147">
        <v>0</v>
      </c>
      <c r="AH96" s="147">
        <v>1</v>
      </c>
      <c r="AI96" s="382" t="s">
        <v>2744</v>
      </c>
      <c r="AJ96" s="389"/>
      <c r="AK96" s="21"/>
      <c r="AL96" s="21"/>
      <c r="AM96" s="21"/>
    </row>
    <row r="97" spans="1:39" ht="15.75" customHeight="1">
      <c r="A97" s="39" t="s">
        <v>109</v>
      </c>
      <c r="B97" s="39" t="s">
        <v>1311</v>
      </c>
      <c r="C97" s="39">
        <v>2023</v>
      </c>
      <c r="D97" s="39" t="s">
        <v>642</v>
      </c>
      <c r="E97" s="39" t="s">
        <v>163</v>
      </c>
      <c r="F97" s="39" t="s">
        <v>475</v>
      </c>
      <c r="G97" s="39" t="s">
        <v>189</v>
      </c>
      <c r="H97" s="123" t="s">
        <v>392</v>
      </c>
      <c r="I97" s="640" t="s">
        <v>2734</v>
      </c>
      <c r="J97" s="122" t="s">
        <v>2747</v>
      </c>
      <c r="K97" s="43" t="s">
        <v>2748</v>
      </c>
      <c r="L97" s="39" t="s">
        <v>2749</v>
      </c>
      <c r="M97" s="39" t="s">
        <v>401</v>
      </c>
      <c r="N97" s="275" t="s">
        <v>2648</v>
      </c>
      <c r="O97" s="627" t="s">
        <v>820</v>
      </c>
      <c r="P97" s="627" t="s">
        <v>216</v>
      </c>
      <c r="Q97" s="44">
        <v>90</v>
      </c>
      <c r="R97" s="44">
        <v>90</v>
      </c>
      <c r="S97" s="123" t="s">
        <v>859</v>
      </c>
      <c r="T97" s="123" t="s">
        <v>859</v>
      </c>
      <c r="U97" s="275" t="s">
        <v>859</v>
      </c>
      <c r="V97" s="39"/>
      <c r="W97" s="379">
        <v>694</v>
      </c>
      <c r="X97" s="147">
        <v>218</v>
      </c>
      <c r="Y97" s="380">
        <f t="shared" si="3"/>
        <v>242.2222222222222</v>
      </c>
      <c r="Z97" s="380">
        <f t="shared" si="4"/>
        <v>771.11111111111109</v>
      </c>
      <c r="AA97" s="381" t="str">
        <f t="shared" si="5"/>
        <v>X</v>
      </c>
      <c r="AB97" s="146">
        <v>54</v>
      </c>
      <c r="AC97" s="146">
        <v>44</v>
      </c>
      <c r="AD97" s="146">
        <v>694</v>
      </c>
      <c r="AE97" s="146">
        <v>218</v>
      </c>
      <c r="AF97" s="148">
        <v>0</v>
      </c>
      <c r="AG97" s="147">
        <v>0</v>
      </c>
      <c r="AH97" s="147">
        <v>2</v>
      </c>
      <c r="AI97" s="382" t="s">
        <v>2750</v>
      </c>
      <c r="AJ97" s="389"/>
      <c r="AK97" s="21"/>
      <c r="AL97" s="21"/>
      <c r="AM97" s="21"/>
    </row>
    <row r="98" spans="1:39" ht="15.75" customHeight="1">
      <c r="A98" s="39" t="s">
        <v>109</v>
      </c>
      <c r="B98" s="39" t="s">
        <v>1311</v>
      </c>
      <c r="C98" s="39">
        <v>2023</v>
      </c>
      <c r="D98" s="39" t="s">
        <v>642</v>
      </c>
      <c r="E98" s="39" t="s">
        <v>163</v>
      </c>
      <c r="F98" s="39" t="s">
        <v>475</v>
      </c>
      <c r="G98" s="39" t="s">
        <v>189</v>
      </c>
      <c r="H98" s="123" t="s">
        <v>392</v>
      </c>
      <c r="I98" s="640" t="s">
        <v>2734</v>
      </c>
      <c r="J98" s="122" t="s">
        <v>2751</v>
      </c>
      <c r="K98" s="43" t="s">
        <v>2752</v>
      </c>
      <c r="L98" s="39" t="s">
        <v>2749</v>
      </c>
      <c r="M98" s="39" t="s">
        <v>401</v>
      </c>
      <c r="N98" s="275" t="s">
        <v>2648</v>
      </c>
      <c r="O98" s="627" t="s">
        <v>820</v>
      </c>
      <c r="P98" s="627" t="s">
        <v>216</v>
      </c>
      <c r="Q98" s="44">
        <v>350</v>
      </c>
      <c r="R98" s="44">
        <v>300</v>
      </c>
      <c r="S98" s="123" t="s">
        <v>859</v>
      </c>
      <c r="T98" s="123" t="s">
        <v>859</v>
      </c>
      <c r="U98" s="275" t="s">
        <v>859</v>
      </c>
      <c r="V98" s="39"/>
      <c r="W98" s="379">
        <v>842</v>
      </c>
      <c r="X98" s="147">
        <v>328</v>
      </c>
      <c r="Y98" s="380">
        <f t="shared" si="3"/>
        <v>109.33333333333333</v>
      </c>
      <c r="Z98" s="380">
        <f t="shared" si="4"/>
        <v>240.57142857142856</v>
      </c>
      <c r="AA98" s="381" t="str">
        <f t="shared" si="5"/>
        <v/>
      </c>
      <c r="AB98" s="146">
        <v>376</v>
      </c>
      <c r="AC98" s="146">
        <v>103</v>
      </c>
      <c r="AD98" s="146">
        <v>842</v>
      </c>
      <c r="AE98" s="146">
        <v>328</v>
      </c>
      <c r="AF98" s="148">
        <v>0</v>
      </c>
      <c r="AG98" s="147">
        <v>0</v>
      </c>
      <c r="AH98" s="147">
        <v>2</v>
      </c>
      <c r="AI98" s="383" t="s">
        <v>2535</v>
      </c>
      <c r="AJ98" s="389"/>
      <c r="AK98" s="21"/>
      <c r="AL98" s="21"/>
      <c r="AM98" s="21"/>
    </row>
    <row r="99" spans="1:39" ht="15.75" customHeight="1">
      <c r="A99" s="39" t="s">
        <v>109</v>
      </c>
      <c r="B99" s="39" t="s">
        <v>1311</v>
      </c>
      <c r="C99" s="39">
        <v>2023</v>
      </c>
      <c r="D99" s="39" t="s">
        <v>642</v>
      </c>
      <c r="E99" s="39" t="s">
        <v>163</v>
      </c>
      <c r="F99" s="39" t="s">
        <v>475</v>
      </c>
      <c r="G99" s="39" t="s">
        <v>189</v>
      </c>
      <c r="H99" s="123" t="s">
        <v>392</v>
      </c>
      <c r="I99" s="640" t="s">
        <v>2734</v>
      </c>
      <c r="J99" s="122" t="s">
        <v>2753</v>
      </c>
      <c r="K99" s="43" t="s">
        <v>2754</v>
      </c>
      <c r="L99" s="39" t="s">
        <v>2755</v>
      </c>
      <c r="M99" s="39" t="s">
        <v>401</v>
      </c>
      <c r="N99" s="275" t="s">
        <v>2648</v>
      </c>
      <c r="O99" s="627" t="s">
        <v>820</v>
      </c>
      <c r="P99" s="627" t="s">
        <v>216</v>
      </c>
      <c r="Q99" s="44">
        <v>563</v>
      </c>
      <c r="R99" s="44">
        <v>150</v>
      </c>
      <c r="S99" s="123" t="s">
        <v>859</v>
      </c>
      <c r="T99" s="123" t="s">
        <v>859</v>
      </c>
      <c r="U99" s="275" t="s">
        <v>859</v>
      </c>
      <c r="V99" s="39"/>
      <c r="W99" s="379">
        <v>613</v>
      </c>
      <c r="X99" s="147">
        <v>114</v>
      </c>
      <c r="Y99" s="380">
        <f t="shared" si="3"/>
        <v>76</v>
      </c>
      <c r="Z99" s="380">
        <f t="shared" si="4"/>
        <v>108.8809946714032</v>
      </c>
      <c r="AA99" s="381" t="str">
        <f t="shared" si="5"/>
        <v>X</v>
      </c>
      <c r="AB99" s="146">
        <v>80</v>
      </c>
      <c r="AC99" s="146">
        <v>21</v>
      </c>
      <c r="AD99" s="146">
        <v>613</v>
      </c>
      <c r="AE99" s="146">
        <v>114</v>
      </c>
      <c r="AF99" s="148">
        <v>0</v>
      </c>
      <c r="AG99" s="147">
        <v>0</v>
      </c>
      <c r="AH99" s="147">
        <v>8</v>
      </c>
      <c r="AI99" s="382" t="s">
        <v>2756</v>
      </c>
      <c r="AJ99" s="389"/>
      <c r="AK99" s="21"/>
      <c r="AL99" s="21"/>
      <c r="AM99" s="21"/>
    </row>
    <row r="100" spans="1:39" ht="15.75" customHeight="1">
      <c r="A100" s="39" t="s">
        <v>109</v>
      </c>
      <c r="B100" s="39" t="s">
        <v>1311</v>
      </c>
      <c r="C100" s="39">
        <v>2023</v>
      </c>
      <c r="D100" s="39" t="s">
        <v>642</v>
      </c>
      <c r="E100" s="39" t="s">
        <v>163</v>
      </c>
      <c r="F100" s="39" t="s">
        <v>475</v>
      </c>
      <c r="G100" s="39" t="s">
        <v>189</v>
      </c>
      <c r="H100" s="123" t="s">
        <v>392</v>
      </c>
      <c r="I100" s="640" t="s">
        <v>2734</v>
      </c>
      <c r="J100" s="122" t="s">
        <v>2757</v>
      </c>
      <c r="K100" s="43" t="s">
        <v>2758</v>
      </c>
      <c r="L100" s="39" t="s">
        <v>2759</v>
      </c>
      <c r="M100" s="39" t="s">
        <v>401</v>
      </c>
      <c r="N100" s="275" t="s">
        <v>2648</v>
      </c>
      <c r="O100" s="627" t="s">
        <v>820</v>
      </c>
      <c r="P100" s="627" t="s">
        <v>216</v>
      </c>
      <c r="Q100" s="44">
        <v>6571</v>
      </c>
      <c r="R100" s="44">
        <v>750</v>
      </c>
      <c r="S100" s="123" t="s">
        <v>859</v>
      </c>
      <c r="T100" s="123" t="s">
        <v>859</v>
      </c>
      <c r="U100" s="275" t="s">
        <v>859</v>
      </c>
      <c r="V100" s="39"/>
      <c r="W100" s="379">
        <v>5440</v>
      </c>
      <c r="X100" s="147">
        <v>590</v>
      </c>
      <c r="Y100" s="380">
        <f t="shared" si="3"/>
        <v>78.666666666666657</v>
      </c>
      <c r="Z100" s="380">
        <f t="shared" si="4"/>
        <v>82.788007913559582</v>
      </c>
      <c r="AA100" s="381" t="str">
        <f t="shared" si="5"/>
        <v>X</v>
      </c>
      <c r="AB100" s="146">
        <v>283</v>
      </c>
      <c r="AC100" s="146">
        <v>102</v>
      </c>
      <c r="AD100" s="146">
        <v>5440</v>
      </c>
      <c r="AE100" s="146">
        <v>590</v>
      </c>
      <c r="AF100" s="148">
        <v>0</v>
      </c>
      <c r="AG100" s="147">
        <v>0</v>
      </c>
      <c r="AH100" s="147">
        <v>5</v>
      </c>
      <c r="AI100" s="382" t="s">
        <v>2760</v>
      </c>
      <c r="AJ100" s="389"/>
      <c r="AK100" s="21"/>
      <c r="AL100" s="21"/>
      <c r="AM100" s="21"/>
    </row>
    <row r="101" spans="1:39" ht="15.75" customHeight="1">
      <c r="A101" s="39" t="s">
        <v>109</v>
      </c>
      <c r="B101" s="39" t="s">
        <v>1311</v>
      </c>
      <c r="C101" s="39">
        <v>2023</v>
      </c>
      <c r="D101" s="39" t="s">
        <v>642</v>
      </c>
      <c r="E101" s="39" t="s">
        <v>163</v>
      </c>
      <c r="F101" s="39" t="s">
        <v>475</v>
      </c>
      <c r="G101" s="39" t="s">
        <v>189</v>
      </c>
      <c r="H101" s="123" t="s">
        <v>392</v>
      </c>
      <c r="I101" s="640" t="s">
        <v>2734</v>
      </c>
      <c r="J101" s="122" t="s">
        <v>2761</v>
      </c>
      <c r="K101" s="43" t="s">
        <v>2762</v>
      </c>
      <c r="L101" s="39" t="s">
        <v>2763</v>
      </c>
      <c r="M101" s="39" t="s">
        <v>401</v>
      </c>
      <c r="N101" s="275" t="s">
        <v>2648</v>
      </c>
      <c r="O101" s="627" t="s">
        <v>820</v>
      </c>
      <c r="P101" s="627" t="s">
        <v>216</v>
      </c>
      <c r="Q101" s="44">
        <v>152</v>
      </c>
      <c r="R101" s="44">
        <v>30</v>
      </c>
      <c r="S101" s="123" t="s">
        <v>859</v>
      </c>
      <c r="T101" s="123" t="s">
        <v>859</v>
      </c>
      <c r="U101" s="275" t="s">
        <v>859</v>
      </c>
      <c r="V101" s="39"/>
      <c r="W101" s="379">
        <v>25</v>
      </c>
      <c r="X101" s="147">
        <v>12</v>
      </c>
      <c r="Y101" s="380">
        <f t="shared" si="3"/>
        <v>40</v>
      </c>
      <c r="Z101" s="380">
        <f t="shared" si="4"/>
        <v>16.447368421052634</v>
      </c>
      <c r="AA101" s="381" t="str">
        <f t="shared" si="5"/>
        <v>X</v>
      </c>
      <c r="AB101" s="146">
        <v>3</v>
      </c>
      <c r="AC101" s="146">
        <v>3</v>
      </c>
      <c r="AD101" s="146">
        <v>25</v>
      </c>
      <c r="AE101" s="146">
        <v>12</v>
      </c>
      <c r="AF101" s="148">
        <v>0</v>
      </c>
      <c r="AG101" s="147">
        <v>0</v>
      </c>
      <c r="AH101" s="147">
        <v>5</v>
      </c>
      <c r="AI101" s="382" t="s">
        <v>2764</v>
      </c>
      <c r="AJ101" s="389"/>
      <c r="AK101" s="21"/>
      <c r="AL101" s="21"/>
      <c r="AM101" s="21"/>
    </row>
    <row r="102" spans="1:39" ht="15.75" customHeight="1">
      <c r="A102" s="39" t="s">
        <v>109</v>
      </c>
      <c r="B102" s="39" t="s">
        <v>1311</v>
      </c>
      <c r="C102" s="39">
        <v>2023</v>
      </c>
      <c r="D102" s="39" t="s">
        <v>642</v>
      </c>
      <c r="E102" s="39" t="s">
        <v>163</v>
      </c>
      <c r="F102" s="39" t="s">
        <v>475</v>
      </c>
      <c r="G102" s="39" t="s">
        <v>189</v>
      </c>
      <c r="H102" s="123" t="s">
        <v>394</v>
      </c>
      <c r="I102" s="640" t="s">
        <v>2765</v>
      </c>
      <c r="J102" s="122" t="s">
        <v>2766</v>
      </c>
      <c r="K102" s="43" t="s">
        <v>2767</v>
      </c>
      <c r="L102" s="39" t="s">
        <v>2768</v>
      </c>
      <c r="M102" s="39" t="s">
        <v>401</v>
      </c>
      <c r="N102" s="275" t="s">
        <v>2648</v>
      </c>
      <c r="O102" s="627" t="s">
        <v>820</v>
      </c>
      <c r="P102" s="627" t="s">
        <v>216</v>
      </c>
      <c r="Q102" s="44">
        <v>114</v>
      </c>
      <c r="R102" s="44">
        <v>105</v>
      </c>
      <c r="S102" s="123" t="s">
        <v>859</v>
      </c>
      <c r="T102" s="123" t="s">
        <v>859</v>
      </c>
      <c r="U102" s="275" t="s">
        <v>859</v>
      </c>
      <c r="V102" s="39"/>
      <c r="W102" s="379">
        <v>85</v>
      </c>
      <c r="X102" s="147">
        <v>62</v>
      </c>
      <c r="Y102" s="380">
        <f t="shared" si="3"/>
        <v>59.047619047619051</v>
      </c>
      <c r="Z102" s="380">
        <f t="shared" si="4"/>
        <v>74.561403508771932</v>
      </c>
      <c r="AA102" s="381" t="str">
        <f t="shared" si="5"/>
        <v>X</v>
      </c>
      <c r="AB102" s="146">
        <v>9</v>
      </c>
      <c r="AC102" s="146">
        <v>9</v>
      </c>
      <c r="AD102" s="146">
        <v>85</v>
      </c>
      <c r="AE102" s="146">
        <v>62</v>
      </c>
      <c r="AF102" s="148">
        <v>0</v>
      </c>
      <c r="AG102" s="147">
        <v>0</v>
      </c>
      <c r="AH102" s="147">
        <v>5</v>
      </c>
      <c r="AI102" s="382" t="s">
        <v>2769</v>
      </c>
      <c r="AJ102" s="389"/>
      <c r="AK102" s="21"/>
      <c r="AL102" s="21"/>
      <c r="AM102" s="21"/>
    </row>
    <row r="103" spans="1:39" ht="15.75" customHeight="1">
      <c r="A103" s="39" t="s">
        <v>109</v>
      </c>
      <c r="B103" s="39" t="s">
        <v>1311</v>
      </c>
      <c r="C103" s="39">
        <v>2023</v>
      </c>
      <c r="D103" s="39" t="s">
        <v>642</v>
      </c>
      <c r="E103" s="39" t="s">
        <v>167</v>
      </c>
      <c r="F103" s="39" t="s">
        <v>475</v>
      </c>
      <c r="G103" s="39" t="s">
        <v>189</v>
      </c>
      <c r="H103" s="123" t="s">
        <v>394</v>
      </c>
      <c r="I103" s="640" t="s">
        <v>2765</v>
      </c>
      <c r="J103" s="122" t="s">
        <v>2770</v>
      </c>
      <c r="K103" s="43" t="s">
        <v>2771</v>
      </c>
      <c r="L103" s="39" t="s">
        <v>2709</v>
      </c>
      <c r="M103" s="39" t="s">
        <v>401</v>
      </c>
      <c r="N103" s="275" t="s">
        <v>2648</v>
      </c>
      <c r="O103" s="627" t="s">
        <v>820</v>
      </c>
      <c r="P103" s="627" t="s">
        <v>216</v>
      </c>
      <c r="Q103" s="44">
        <v>173</v>
      </c>
      <c r="R103" s="44">
        <v>140</v>
      </c>
      <c r="S103" s="123" t="s">
        <v>859</v>
      </c>
      <c r="T103" s="123" t="s">
        <v>859</v>
      </c>
      <c r="U103" s="275" t="s">
        <v>859</v>
      </c>
      <c r="V103" s="39"/>
      <c r="W103" s="379">
        <v>153</v>
      </c>
      <c r="X103" s="147">
        <v>117</v>
      </c>
      <c r="Y103" s="380">
        <f t="shared" si="3"/>
        <v>83.571428571428569</v>
      </c>
      <c r="Z103" s="380">
        <f t="shared" si="4"/>
        <v>88.439306358381501</v>
      </c>
      <c r="AA103" s="381" t="str">
        <f t="shared" si="5"/>
        <v>X</v>
      </c>
      <c r="AB103" s="146">
        <v>13</v>
      </c>
      <c r="AC103" s="146">
        <v>13</v>
      </c>
      <c r="AD103" s="146">
        <v>153</v>
      </c>
      <c r="AE103" s="146">
        <v>117</v>
      </c>
      <c r="AF103" s="148">
        <v>0</v>
      </c>
      <c r="AG103" s="147">
        <v>0</v>
      </c>
      <c r="AH103" s="147">
        <v>6</v>
      </c>
      <c r="AI103" s="382" t="s">
        <v>2772</v>
      </c>
      <c r="AJ103" s="389"/>
      <c r="AK103" s="21"/>
      <c r="AL103" s="21"/>
      <c r="AM103" s="21"/>
    </row>
    <row r="104" spans="1:39" ht="15.75" customHeight="1">
      <c r="A104" s="39" t="s">
        <v>109</v>
      </c>
      <c r="B104" s="39" t="s">
        <v>1311</v>
      </c>
      <c r="C104" s="392">
        <v>2023</v>
      </c>
      <c r="D104" s="41" t="s">
        <v>640</v>
      </c>
      <c r="E104" s="39" t="s">
        <v>149</v>
      </c>
      <c r="F104" s="393" t="s">
        <v>473</v>
      </c>
      <c r="G104" s="39" t="s">
        <v>189</v>
      </c>
      <c r="H104" s="39" t="s">
        <v>392</v>
      </c>
      <c r="I104" s="39" t="s">
        <v>2773</v>
      </c>
      <c r="J104" s="122" t="s">
        <v>2774</v>
      </c>
      <c r="K104" s="41" t="s">
        <v>2775</v>
      </c>
      <c r="L104" s="41" t="s">
        <v>2776</v>
      </c>
      <c r="M104" s="39" t="s">
        <v>405</v>
      </c>
      <c r="N104" s="41" t="s">
        <v>2450</v>
      </c>
      <c r="O104" s="39" t="s">
        <v>826</v>
      </c>
      <c r="P104" s="39" t="s">
        <v>222</v>
      </c>
      <c r="Q104" s="44">
        <v>13</v>
      </c>
      <c r="R104" s="44">
        <v>1</v>
      </c>
      <c r="S104" s="39" t="s">
        <v>14</v>
      </c>
      <c r="T104" s="39" t="s">
        <v>859</v>
      </c>
      <c r="U104" s="41" t="s">
        <v>859</v>
      </c>
      <c r="V104" s="39"/>
      <c r="W104" s="379">
        <v>7</v>
      </c>
      <c r="X104" s="147">
        <f>1+1</f>
        <v>2</v>
      </c>
      <c r="Y104" s="380">
        <f t="shared" si="3"/>
        <v>200</v>
      </c>
      <c r="Z104" s="380">
        <f t="shared" si="4"/>
        <v>53.846153846153847</v>
      </c>
      <c r="AA104" s="381" t="str">
        <f t="shared" si="5"/>
        <v>X</v>
      </c>
      <c r="AB104" s="146">
        <v>4</v>
      </c>
      <c r="AC104" s="146">
        <f>1+1</f>
        <v>2</v>
      </c>
      <c r="AD104" s="146">
        <v>7</v>
      </c>
      <c r="AE104" s="146">
        <f>1+1</f>
        <v>2</v>
      </c>
      <c r="AF104" s="148">
        <v>1</v>
      </c>
      <c r="AG104" s="147">
        <v>0</v>
      </c>
      <c r="AH104" s="147">
        <v>12</v>
      </c>
      <c r="AI104" s="394" t="s">
        <v>2777</v>
      </c>
      <c r="AJ104" s="21"/>
      <c r="AK104" s="21"/>
      <c r="AL104" s="21"/>
      <c r="AM104" s="21"/>
    </row>
    <row r="105" spans="1:39" ht="15.75" customHeight="1">
      <c r="A105" s="39" t="s">
        <v>109</v>
      </c>
      <c r="B105" s="39" t="s">
        <v>1311</v>
      </c>
      <c r="C105" s="392">
        <v>2023</v>
      </c>
      <c r="D105" s="47" t="s">
        <v>640</v>
      </c>
      <c r="E105" s="39" t="s">
        <v>149</v>
      </c>
      <c r="F105" s="393" t="s">
        <v>473</v>
      </c>
      <c r="G105" s="39" t="s">
        <v>189</v>
      </c>
      <c r="H105" s="39" t="s">
        <v>392</v>
      </c>
      <c r="I105" s="39" t="s">
        <v>2773</v>
      </c>
      <c r="J105" s="122" t="s">
        <v>2778</v>
      </c>
      <c r="K105" s="41" t="s">
        <v>2779</v>
      </c>
      <c r="L105" s="41" t="s">
        <v>2780</v>
      </c>
      <c r="M105" s="39" t="s">
        <v>405</v>
      </c>
      <c r="N105" s="41" t="s">
        <v>2450</v>
      </c>
      <c r="O105" s="39" t="s">
        <v>826</v>
      </c>
      <c r="P105" s="39" t="s">
        <v>222</v>
      </c>
      <c r="Q105" s="45">
        <v>4</v>
      </c>
      <c r="R105" s="45">
        <v>1</v>
      </c>
      <c r="S105" s="39" t="s">
        <v>14</v>
      </c>
      <c r="T105" s="39" t="s">
        <v>859</v>
      </c>
      <c r="U105" s="41" t="s">
        <v>859</v>
      </c>
      <c r="V105" s="39" t="s">
        <v>2781</v>
      </c>
      <c r="W105" s="379">
        <v>0</v>
      </c>
      <c r="X105" s="147">
        <v>0</v>
      </c>
      <c r="Y105" s="380">
        <f t="shared" si="3"/>
        <v>0</v>
      </c>
      <c r="Z105" s="380">
        <f t="shared" si="4"/>
        <v>0</v>
      </c>
      <c r="AA105" s="381" t="str">
        <f t="shared" si="5"/>
        <v>X</v>
      </c>
      <c r="AB105" s="146">
        <v>0</v>
      </c>
      <c r="AC105" s="146">
        <v>0</v>
      </c>
      <c r="AD105" s="146">
        <v>0</v>
      </c>
      <c r="AE105" s="146">
        <v>0</v>
      </c>
      <c r="AF105" s="148">
        <v>0</v>
      </c>
      <c r="AG105" s="146">
        <v>0</v>
      </c>
      <c r="AH105" s="146">
        <v>0</v>
      </c>
      <c r="AI105" s="394" t="s">
        <v>2782</v>
      </c>
      <c r="AJ105" s="21"/>
      <c r="AK105" s="21"/>
      <c r="AL105" s="21"/>
      <c r="AM105" s="21"/>
    </row>
    <row r="106" spans="1:39" ht="15.75" customHeight="1">
      <c r="A106" s="39" t="s">
        <v>109</v>
      </c>
      <c r="B106" s="39" t="s">
        <v>1311</v>
      </c>
      <c r="C106" s="392">
        <v>2023</v>
      </c>
      <c r="D106" s="47" t="s">
        <v>641</v>
      </c>
      <c r="E106" s="39" t="s">
        <v>149</v>
      </c>
      <c r="F106" s="393" t="s">
        <v>473</v>
      </c>
      <c r="G106" s="39" t="s">
        <v>189</v>
      </c>
      <c r="H106" s="39" t="s">
        <v>392</v>
      </c>
      <c r="I106" s="39" t="s">
        <v>2773</v>
      </c>
      <c r="J106" s="122" t="s">
        <v>2778</v>
      </c>
      <c r="K106" s="41" t="s">
        <v>2779</v>
      </c>
      <c r="L106" s="41" t="s">
        <v>2783</v>
      </c>
      <c r="M106" s="39" t="s">
        <v>405</v>
      </c>
      <c r="N106" s="41" t="s">
        <v>2450</v>
      </c>
      <c r="O106" s="39" t="s">
        <v>826</v>
      </c>
      <c r="P106" s="39" t="s">
        <v>222</v>
      </c>
      <c r="Q106" s="45">
        <v>2</v>
      </c>
      <c r="R106" s="45">
        <v>1</v>
      </c>
      <c r="S106" s="39" t="s">
        <v>14</v>
      </c>
      <c r="T106" s="39" t="s">
        <v>859</v>
      </c>
      <c r="U106" s="41" t="s">
        <v>859</v>
      </c>
      <c r="V106" s="39" t="s">
        <v>2781</v>
      </c>
      <c r="W106" s="379">
        <v>0</v>
      </c>
      <c r="X106" s="147">
        <v>0</v>
      </c>
      <c r="Y106" s="380">
        <f t="shared" si="3"/>
        <v>0</v>
      </c>
      <c r="Z106" s="380">
        <f t="shared" si="4"/>
        <v>0</v>
      </c>
      <c r="AA106" s="381" t="str">
        <f t="shared" si="5"/>
        <v>X</v>
      </c>
      <c r="AB106" s="146">
        <v>0</v>
      </c>
      <c r="AC106" s="146">
        <v>0</v>
      </c>
      <c r="AD106" s="146">
        <v>0</v>
      </c>
      <c r="AE106" s="146">
        <v>0</v>
      </c>
      <c r="AF106" s="148">
        <v>0</v>
      </c>
      <c r="AG106" s="146">
        <v>0</v>
      </c>
      <c r="AH106" s="146">
        <v>0</v>
      </c>
      <c r="AI106" s="394" t="s">
        <v>2784</v>
      </c>
      <c r="AJ106" s="21"/>
      <c r="AK106" s="21"/>
      <c r="AL106" s="21"/>
      <c r="AM106" s="21"/>
    </row>
    <row r="107" spans="1:39" ht="15.75" customHeight="1">
      <c r="A107" s="39" t="s">
        <v>109</v>
      </c>
      <c r="B107" s="39" t="s">
        <v>1311</v>
      </c>
      <c r="C107" s="392">
        <v>2023</v>
      </c>
      <c r="D107" s="47" t="s">
        <v>641</v>
      </c>
      <c r="E107" s="39" t="s">
        <v>149</v>
      </c>
      <c r="F107" s="393" t="s">
        <v>473</v>
      </c>
      <c r="G107" s="39" t="s">
        <v>189</v>
      </c>
      <c r="H107" s="39" t="s">
        <v>392</v>
      </c>
      <c r="I107" s="39" t="s">
        <v>2773</v>
      </c>
      <c r="J107" s="122" t="s">
        <v>2785</v>
      </c>
      <c r="K107" s="41" t="s">
        <v>2786</v>
      </c>
      <c r="L107" s="41" t="s">
        <v>2787</v>
      </c>
      <c r="M107" s="39" t="s">
        <v>405</v>
      </c>
      <c r="N107" s="41" t="s">
        <v>2450</v>
      </c>
      <c r="O107" s="39" t="s">
        <v>826</v>
      </c>
      <c r="P107" s="39" t="s">
        <v>222</v>
      </c>
      <c r="Q107" s="45">
        <v>6</v>
      </c>
      <c r="R107" s="45">
        <v>2</v>
      </c>
      <c r="S107" s="39" t="s">
        <v>14</v>
      </c>
      <c r="T107" s="39" t="s">
        <v>859</v>
      </c>
      <c r="U107" s="41" t="s">
        <v>859</v>
      </c>
      <c r="V107" s="39" t="s">
        <v>2788</v>
      </c>
      <c r="W107" s="379">
        <v>0</v>
      </c>
      <c r="X107" s="147">
        <v>0</v>
      </c>
      <c r="Y107" s="380">
        <f t="shared" si="3"/>
        <v>0</v>
      </c>
      <c r="Z107" s="380">
        <f t="shared" si="4"/>
        <v>0</v>
      </c>
      <c r="AA107" s="381" t="str">
        <f t="shared" si="5"/>
        <v>X</v>
      </c>
      <c r="AB107" s="146">
        <v>0</v>
      </c>
      <c r="AC107" s="146">
        <v>0</v>
      </c>
      <c r="AD107" s="146">
        <v>0</v>
      </c>
      <c r="AE107" s="146">
        <v>0</v>
      </c>
      <c r="AF107" s="148">
        <v>0</v>
      </c>
      <c r="AG107" s="146">
        <v>0</v>
      </c>
      <c r="AH107" s="146">
        <v>0</v>
      </c>
      <c r="AI107" s="394" t="s">
        <v>2789</v>
      </c>
      <c r="AJ107" s="21"/>
      <c r="AK107" s="21"/>
      <c r="AL107" s="21"/>
      <c r="AM107" s="21"/>
    </row>
    <row r="108" spans="1:39" ht="15.75" customHeight="1">
      <c r="A108" s="39" t="s">
        <v>109</v>
      </c>
      <c r="B108" s="39" t="s">
        <v>1311</v>
      </c>
      <c r="C108" s="392">
        <v>2023</v>
      </c>
      <c r="D108" s="39" t="s">
        <v>642</v>
      </c>
      <c r="E108" s="39" t="s">
        <v>151</v>
      </c>
      <c r="F108" s="393" t="s">
        <v>473</v>
      </c>
      <c r="G108" s="39" t="s">
        <v>189</v>
      </c>
      <c r="H108" s="39" t="s">
        <v>392</v>
      </c>
      <c r="I108" s="39" t="s">
        <v>2773</v>
      </c>
      <c r="J108" s="122" t="s">
        <v>2790</v>
      </c>
      <c r="K108" s="41" t="s">
        <v>2791</v>
      </c>
      <c r="L108" s="39" t="s">
        <v>2792</v>
      </c>
      <c r="M108" s="39" t="s">
        <v>405</v>
      </c>
      <c r="N108" s="41" t="s">
        <v>2450</v>
      </c>
      <c r="O108" s="39" t="s">
        <v>826</v>
      </c>
      <c r="P108" s="39" t="s">
        <v>222</v>
      </c>
      <c r="Q108" s="44">
        <v>29</v>
      </c>
      <c r="R108" s="44">
        <v>8</v>
      </c>
      <c r="S108" s="39" t="s">
        <v>14</v>
      </c>
      <c r="T108" s="39" t="s">
        <v>859</v>
      </c>
      <c r="U108" s="41" t="s">
        <v>859</v>
      </c>
      <c r="V108" s="39" t="s">
        <v>2788</v>
      </c>
      <c r="W108" s="379">
        <v>32</v>
      </c>
      <c r="X108" s="147">
        <v>8</v>
      </c>
      <c r="Y108" s="380">
        <f t="shared" si="3"/>
        <v>100</v>
      </c>
      <c r="Z108" s="380">
        <f t="shared" si="4"/>
        <v>110.34482758620689</v>
      </c>
      <c r="AA108" s="381" t="str">
        <f t="shared" si="5"/>
        <v/>
      </c>
      <c r="AB108" s="146">
        <v>8</v>
      </c>
      <c r="AC108" s="146">
        <v>6</v>
      </c>
      <c r="AD108" s="146">
        <v>32</v>
      </c>
      <c r="AE108" s="146">
        <v>8</v>
      </c>
      <c r="AF108" s="148">
        <v>1</v>
      </c>
      <c r="AG108" s="146">
        <v>0</v>
      </c>
      <c r="AH108" s="147">
        <v>20</v>
      </c>
      <c r="AI108" s="395" t="s">
        <v>2535</v>
      </c>
      <c r="AJ108" s="21"/>
      <c r="AK108" s="21"/>
      <c r="AL108" s="21"/>
      <c r="AM108" s="21"/>
    </row>
    <row r="109" spans="1:39" ht="15.75" customHeight="1">
      <c r="A109" s="39" t="s">
        <v>109</v>
      </c>
      <c r="B109" s="39" t="s">
        <v>1311</v>
      </c>
      <c r="C109" s="392">
        <v>2023</v>
      </c>
      <c r="D109" s="39" t="s">
        <v>642</v>
      </c>
      <c r="E109" s="39" t="s">
        <v>175</v>
      </c>
      <c r="F109" s="393" t="s">
        <v>473</v>
      </c>
      <c r="G109" s="39" t="s">
        <v>189</v>
      </c>
      <c r="H109" s="39" t="s">
        <v>392</v>
      </c>
      <c r="I109" s="39" t="s">
        <v>2793</v>
      </c>
      <c r="J109" s="122" t="s">
        <v>2794</v>
      </c>
      <c r="K109" s="41" t="s">
        <v>2795</v>
      </c>
      <c r="L109" s="39" t="s">
        <v>2796</v>
      </c>
      <c r="M109" s="39" t="s">
        <v>405</v>
      </c>
      <c r="N109" s="41" t="s">
        <v>2450</v>
      </c>
      <c r="O109" s="39" t="s">
        <v>820</v>
      </c>
      <c r="P109" s="39" t="s">
        <v>222</v>
      </c>
      <c r="Q109" s="346">
        <v>1</v>
      </c>
      <c r="R109" s="346">
        <v>1</v>
      </c>
      <c r="S109" s="39" t="s">
        <v>14</v>
      </c>
      <c r="T109" s="39" t="s">
        <v>859</v>
      </c>
      <c r="U109" s="41" t="s">
        <v>859</v>
      </c>
      <c r="V109" s="39"/>
      <c r="W109" s="379">
        <v>2</v>
      </c>
      <c r="X109" s="147">
        <v>2</v>
      </c>
      <c r="Y109" s="380">
        <f t="shared" si="3"/>
        <v>200</v>
      </c>
      <c r="Z109" s="380">
        <f t="shared" si="4"/>
        <v>200</v>
      </c>
      <c r="AA109" s="381" t="str">
        <f t="shared" si="5"/>
        <v>X</v>
      </c>
      <c r="AB109" s="146">
        <v>1</v>
      </c>
      <c r="AC109" s="146">
        <v>1</v>
      </c>
      <c r="AD109" s="146">
        <v>2</v>
      </c>
      <c r="AE109" s="146">
        <v>2</v>
      </c>
      <c r="AF109" s="148">
        <v>1</v>
      </c>
      <c r="AG109" s="147">
        <v>2</v>
      </c>
      <c r="AH109" s="147">
        <v>15</v>
      </c>
      <c r="AI109" s="394" t="s">
        <v>2797</v>
      </c>
      <c r="AJ109" s="21"/>
      <c r="AK109" s="21"/>
      <c r="AL109" s="21"/>
      <c r="AM109" s="21"/>
    </row>
    <row r="110" spans="1:39" ht="15.75" customHeight="1">
      <c r="A110" s="39" t="s">
        <v>109</v>
      </c>
      <c r="B110" s="39" t="s">
        <v>1311</v>
      </c>
      <c r="C110" s="39">
        <v>2023</v>
      </c>
      <c r="D110" s="39" t="s">
        <v>642</v>
      </c>
      <c r="E110" s="39" t="s">
        <v>163</v>
      </c>
      <c r="F110" s="39" t="s">
        <v>473</v>
      </c>
      <c r="G110" s="39" t="s">
        <v>189</v>
      </c>
      <c r="H110" s="123" t="s">
        <v>392</v>
      </c>
      <c r="I110" s="640" t="s">
        <v>2078</v>
      </c>
      <c r="J110" s="122" t="s">
        <v>2798</v>
      </c>
      <c r="K110" s="43" t="s">
        <v>2799</v>
      </c>
      <c r="L110" s="39" t="s">
        <v>1345</v>
      </c>
      <c r="M110" s="41" t="s">
        <v>1872</v>
      </c>
      <c r="N110" s="275" t="s">
        <v>2648</v>
      </c>
      <c r="O110" s="41" t="s">
        <v>1872</v>
      </c>
      <c r="P110" s="41" t="s">
        <v>1872</v>
      </c>
      <c r="Q110" s="44">
        <v>0</v>
      </c>
      <c r="R110" s="44">
        <v>0</v>
      </c>
      <c r="S110" s="123" t="s">
        <v>859</v>
      </c>
      <c r="T110" s="123" t="s">
        <v>859</v>
      </c>
      <c r="U110" s="275" t="s">
        <v>859</v>
      </c>
      <c r="V110" s="39" t="s">
        <v>2800</v>
      </c>
      <c r="W110" s="379">
        <v>0</v>
      </c>
      <c r="X110" s="147">
        <v>0</v>
      </c>
      <c r="Y110" s="380" t="e">
        <f t="shared" si="3"/>
        <v>#DIV/0!</v>
      </c>
      <c r="Z110" s="380" t="e">
        <f t="shared" si="4"/>
        <v>#DIV/0!</v>
      </c>
      <c r="AA110" s="381" t="e">
        <f t="shared" si="5"/>
        <v>#DIV/0!</v>
      </c>
      <c r="AB110" s="379">
        <v>0</v>
      </c>
      <c r="AC110" s="379">
        <v>0</v>
      </c>
      <c r="AD110" s="379">
        <v>0</v>
      </c>
      <c r="AE110" s="379">
        <v>0</v>
      </c>
      <c r="AF110" s="379">
        <v>0</v>
      </c>
      <c r="AG110" s="379">
        <v>0</v>
      </c>
      <c r="AH110" s="379">
        <v>0</v>
      </c>
      <c r="AI110" s="383" t="s">
        <v>2468</v>
      </c>
      <c r="AJ110" s="21"/>
      <c r="AK110" s="21"/>
      <c r="AL110" s="21"/>
      <c r="AM110" s="21"/>
    </row>
    <row r="111" spans="1:39" ht="15.75" customHeight="1">
      <c r="A111" s="39" t="s">
        <v>109</v>
      </c>
      <c r="B111" s="39" t="s">
        <v>1311</v>
      </c>
      <c r="C111" s="39">
        <v>2023</v>
      </c>
      <c r="D111" s="39" t="s">
        <v>642</v>
      </c>
      <c r="E111" s="39" t="s">
        <v>163</v>
      </c>
      <c r="F111" s="39" t="s">
        <v>475</v>
      </c>
      <c r="G111" s="39" t="s">
        <v>189</v>
      </c>
      <c r="H111" s="123" t="s">
        <v>392</v>
      </c>
      <c r="I111" s="640" t="s">
        <v>2734</v>
      </c>
      <c r="J111" s="122" t="s">
        <v>2801</v>
      </c>
      <c r="K111" s="43" t="s">
        <v>2799</v>
      </c>
      <c r="L111" s="39" t="s">
        <v>1345</v>
      </c>
      <c r="M111" s="41" t="s">
        <v>1872</v>
      </c>
      <c r="N111" s="275" t="s">
        <v>2648</v>
      </c>
      <c r="O111" s="41" t="s">
        <v>1872</v>
      </c>
      <c r="P111" s="41" t="s">
        <v>1872</v>
      </c>
      <c r="Q111" s="44">
        <v>0</v>
      </c>
      <c r="R111" s="44">
        <v>0</v>
      </c>
      <c r="S111" s="123" t="s">
        <v>859</v>
      </c>
      <c r="T111" s="123" t="s">
        <v>859</v>
      </c>
      <c r="U111" s="275" t="s">
        <v>859</v>
      </c>
      <c r="V111" s="39" t="s">
        <v>2802</v>
      </c>
      <c r="W111" s="379">
        <v>0</v>
      </c>
      <c r="X111" s="147">
        <v>0</v>
      </c>
      <c r="Y111" s="380" t="e">
        <f t="shared" si="3"/>
        <v>#DIV/0!</v>
      </c>
      <c r="Z111" s="380" t="e">
        <f t="shared" si="4"/>
        <v>#DIV/0!</v>
      </c>
      <c r="AA111" s="381" t="e">
        <f t="shared" si="5"/>
        <v>#DIV/0!</v>
      </c>
      <c r="AB111" s="379">
        <v>0</v>
      </c>
      <c r="AC111" s="379">
        <v>0</v>
      </c>
      <c r="AD111" s="379">
        <v>0</v>
      </c>
      <c r="AE111" s="379">
        <v>0</v>
      </c>
      <c r="AF111" s="379">
        <v>0</v>
      </c>
      <c r="AG111" s="379">
        <v>0</v>
      </c>
      <c r="AH111" s="379">
        <v>0</v>
      </c>
      <c r="AI111" s="383" t="s">
        <v>2468</v>
      </c>
      <c r="AJ111" s="21"/>
      <c r="AK111" s="21"/>
      <c r="AL111" s="21"/>
      <c r="AM111" s="21"/>
    </row>
    <row r="112" spans="1:39" ht="15.75" customHeight="1">
      <c r="A112" s="39" t="s">
        <v>109</v>
      </c>
      <c r="B112" s="39" t="s">
        <v>1311</v>
      </c>
      <c r="C112" s="39">
        <v>2023</v>
      </c>
      <c r="D112" s="39" t="s">
        <v>642</v>
      </c>
      <c r="E112" s="39" t="s">
        <v>167</v>
      </c>
      <c r="F112" s="39" t="s">
        <v>473</v>
      </c>
      <c r="G112" s="39" t="s">
        <v>189</v>
      </c>
      <c r="H112" s="123" t="s">
        <v>392</v>
      </c>
      <c r="I112" s="640" t="s">
        <v>2078</v>
      </c>
      <c r="J112" s="122" t="s">
        <v>2798</v>
      </c>
      <c r="K112" s="43" t="s">
        <v>2799</v>
      </c>
      <c r="L112" s="39" t="s">
        <v>2709</v>
      </c>
      <c r="M112" s="41" t="s">
        <v>1872</v>
      </c>
      <c r="N112" s="275" t="s">
        <v>2648</v>
      </c>
      <c r="O112" s="41" t="s">
        <v>1872</v>
      </c>
      <c r="P112" s="41" t="s">
        <v>1872</v>
      </c>
      <c r="Q112" s="44">
        <v>0</v>
      </c>
      <c r="R112" s="44">
        <v>0</v>
      </c>
      <c r="S112" s="123" t="s">
        <v>859</v>
      </c>
      <c r="T112" s="123" t="s">
        <v>859</v>
      </c>
      <c r="U112" s="275" t="s">
        <v>859</v>
      </c>
      <c r="V112" s="39" t="s">
        <v>2800</v>
      </c>
      <c r="W112" s="379">
        <v>0</v>
      </c>
      <c r="X112" s="147">
        <v>0</v>
      </c>
      <c r="Y112" s="380" t="e">
        <f t="shared" si="3"/>
        <v>#DIV/0!</v>
      </c>
      <c r="Z112" s="380" t="e">
        <f t="shared" si="4"/>
        <v>#DIV/0!</v>
      </c>
      <c r="AA112" s="381" t="e">
        <f t="shared" si="5"/>
        <v>#DIV/0!</v>
      </c>
      <c r="AB112" s="379">
        <v>0</v>
      </c>
      <c r="AC112" s="379">
        <v>0</v>
      </c>
      <c r="AD112" s="379">
        <v>0</v>
      </c>
      <c r="AE112" s="379">
        <v>0</v>
      </c>
      <c r="AF112" s="379">
        <v>0</v>
      </c>
      <c r="AG112" s="379">
        <v>0</v>
      </c>
      <c r="AH112" s="379">
        <v>0</v>
      </c>
      <c r="AI112" s="383" t="s">
        <v>2468</v>
      </c>
      <c r="AJ112" s="21"/>
      <c r="AK112" s="21"/>
      <c r="AL112" s="21"/>
      <c r="AM112" s="21"/>
    </row>
    <row r="113" spans="1:39" ht="15.75" customHeight="1">
      <c r="A113" s="39" t="s">
        <v>109</v>
      </c>
      <c r="B113" s="39" t="s">
        <v>1311</v>
      </c>
      <c r="C113" s="39">
        <v>2023</v>
      </c>
      <c r="D113" s="39" t="s">
        <v>642</v>
      </c>
      <c r="E113" s="39" t="s">
        <v>171</v>
      </c>
      <c r="F113" s="39" t="s">
        <v>473</v>
      </c>
      <c r="G113" s="39" t="s">
        <v>189</v>
      </c>
      <c r="H113" s="123" t="s">
        <v>392</v>
      </c>
      <c r="I113" s="640" t="s">
        <v>2078</v>
      </c>
      <c r="J113" s="122" t="s">
        <v>2798</v>
      </c>
      <c r="K113" s="43" t="s">
        <v>2799</v>
      </c>
      <c r="L113" s="39" t="s">
        <v>2712</v>
      </c>
      <c r="M113" s="41" t="s">
        <v>1872</v>
      </c>
      <c r="N113" s="275" t="s">
        <v>2648</v>
      </c>
      <c r="O113" s="41" t="s">
        <v>1872</v>
      </c>
      <c r="P113" s="41" t="s">
        <v>1872</v>
      </c>
      <c r="Q113" s="44">
        <v>0</v>
      </c>
      <c r="R113" s="44">
        <v>0</v>
      </c>
      <c r="S113" s="123" t="s">
        <v>859</v>
      </c>
      <c r="T113" s="123" t="s">
        <v>859</v>
      </c>
      <c r="U113" s="275" t="s">
        <v>859</v>
      </c>
      <c r="V113" s="39" t="s">
        <v>2800</v>
      </c>
      <c r="W113" s="379">
        <v>0</v>
      </c>
      <c r="X113" s="147">
        <v>0</v>
      </c>
      <c r="Y113" s="380" t="e">
        <f t="shared" si="3"/>
        <v>#DIV/0!</v>
      </c>
      <c r="Z113" s="380" t="e">
        <f t="shared" si="4"/>
        <v>#DIV/0!</v>
      </c>
      <c r="AA113" s="381" t="e">
        <f t="shared" si="5"/>
        <v>#DIV/0!</v>
      </c>
      <c r="AB113" s="379">
        <v>0</v>
      </c>
      <c r="AC113" s="379">
        <v>0</v>
      </c>
      <c r="AD113" s="379">
        <v>0</v>
      </c>
      <c r="AE113" s="379">
        <v>0</v>
      </c>
      <c r="AF113" s="379">
        <v>0</v>
      </c>
      <c r="AG113" s="379">
        <v>0</v>
      </c>
      <c r="AH113" s="379">
        <v>0</v>
      </c>
      <c r="AI113" s="383" t="s">
        <v>2468</v>
      </c>
      <c r="AJ113" s="21"/>
      <c r="AK113" s="21"/>
      <c r="AL113" s="21"/>
      <c r="AM113" s="21"/>
    </row>
    <row r="114" spans="1:39" ht="15.75" customHeight="1">
      <c r="A114" s="39" t="s">
        <v>109</v>
      </c>
      <c r="B114" s="39" t="s">
        <v>1311</v>
      </c>
      <c r="C114" s="39">
        <v>2023</v>
      </c>
      <c r="D114" s="39" t="s">
        <v>642</v>
      </c>
      <c r="E114" s="39" t="s">
        <v>169</v>
      </c>
      <c r="F114" s="39" t="s">
        <v>473</v>
      </c>
      <c r="G114" s="39" t="s">
        <v>189</v>
      </c>
      <c r="H114" s="123" t="s">
        <v>392</v>
      </c>
      <c r="I114" s="640" t="s">
        <v>2078</v>
      </c>
      <c r="J114" s="122" t="s">
        <v>2798</v>
      </c>
      <c r="K114" s="43" t="s">
        <v>2799</v>
      </c>
      <c r="L114" s="39" t="s">
        <v>2715</v>
      </c>
      <c r="M114" s="41" t="s">
        <v>1872</v>
      </c>
      <c r="N114" s="275" t="s">
        <v>2648</v>
      </c>
      <c r="O114" s="41" t="s">
        <v>1872</v>
      </c>
      <c r="P114" s="41" t="s">
        <v>1872</v>
      </c>
      <c r="Q114" s="44">
        <v>0</v>
      </c>
      <c r="R114" s="44">
        <v>0</v>
      </c>
      <c r="S114" s="123" t="s">
        <v>859</v>
      </c>
      <c r="T114" s="123" t="s">
        <v>859</v>
      </c>
      <c r="U114" s="275" t="s">
        <v>859</v>
      </c>
      <c r="V114" s="39" t="s">
        <v>2800</v>
      </c>
      <c r="W114" s="379">
        <v>0</v>
      </c>
      <c r="X114" s="147">
        <v>0</v>
      </c>
      <c r="Y114" s="380" t="e">
        <f t="shared" si="3"/>
        <v>#DIV/0!</v>
      </c>
      <c r="Z114" s="380" t="e">
        <f t="shared" si="4"/>
        <v>#DIV/0!</v>
      </c>
      <c r="AA114" s="381" t="e">
        <f t="shared" si="5"/>
        <v>#DIV/0!</v>
      </c>
      <c r="AB114" s="379">
        <v>0</v>
      </c>
      <c r="AC114" s="379">
        <v>0</v>
      </c>
      <c r="AD114" s="379">
        <v>0</v>
      </c>
      <c r="AE114" s="379">
        <v>0</v>
      </c>
      <c r="AF114" s="379">
        <v>0</v>
      </c>
      <c r="AG114" s="379">
        <v>0</v>
      </c>
      <c r="AH114" s="379">
        <v>0</v>
      </c>
      <c r="AI114" s="383" t="s">
        <v>2468</v>
      </c>
      <c r="AJ114" s="21"/>
      <c r="AK114" s="21"/>
      <c r="AL114" s="21"/>
      <c r="AM114" s="21"/>
    </row>
    <row r="115" spans="1:39" ht="15.75" customHeight="1">
      <c r="A115" s="39" t="s">
        <v>109</v>
      </c>
      <c r="B115" s="39" t="s">
        <v>1311</v>
      </c>
      <c r="C115" s="39">
        <v>2023</v>
      </c>
      <c r="D115" s="39" t="s">
        <v>642</v>
      </c>
      <c r="E115" s="39" t="s">
        <v>151</v>
      </c>
      <c r="F115" s="39" t="s">
        <v>473</v>
      </c>
      <c r="G115" s="39" t="s">
        <v>189</v>
      </c>
      <c r="H115" s="123" t="s">
        <v>392</v>
      </c>
      <c r="I115" s="39" t="s">
        <v>2773</v>
      </c>
      <c r="J115" s="122" t="s">
        <v>2803</v>
      </c>
      <c r="K115" s="43" t="s">
        <v>2799</v>
      </c>
      <c r="L115" s="39" t="s">
        <v>2792</v>
      </c>
      <c r="M115" s="41" t="s">
        <v>1872</v>
      </c>
      <c r="N115" s="41" t="s">
        <v>2450</v>
      </c>
      <c r="O115" s="41" t="s">
        <v>1872</v>
      </c>
      <c r="P115" s="41" t="s">
        <v>1872</v>
      </c>
      <c r="Q115" s="44">
        <v>0</v>
      </c>
      <c r="R115" s="44">
        <v>0</v>
      </c>
      <c r="S115" s="123" t="s">
        <v>859</v>
      </c>
      <c r="T115" s="123" t="s">
        <v>859</v>
      </c>
      <c r="U115" s="275" t="s">
        <v>859</v>
      </c>
      <c r="V115" s="39" t="s">
        <v>2804</v>
      </c>
      <c r="W115" s="147">
        <v>0</v>
      </c>
      <c r="X115" s="147">
        <v>0</v>
      </c>
      <c r="Y115" s="380" t="e">
        <f t="shared" si="3"/>
        <v>#DIV/0!</v>
      </c>
      <c r="Z115" s="380" t="e">
        <f t="shared" si="4"/>
        <v>#DIV/0!</v>
      </c>
      <c r="AA115" s="381" t="e">
        <f t="shared" si="5"/>
        <v>#DIV/0!</v>
      </c>
      <c r="AB115" s="146">
        <v>0</v>
      </c>
      <c r="AC115" s="146">
        <v>0</v>
      </c>
      <c r="AD115" s="146">
        <v>0</v>
      </c>
      <c r="AE115" s="146">
        <v>0</v>
      </c>
      <c r="AF115" s="148">
        <v>0</v>
      </c>
      <c r="AG115" s="379">
        <v>0</v>
      </c>
      <c r="AH115" s="379">
        <v>0</v>
      </c>
      <c r="AI115" s="395" t="s">
        <v>2468</v>
      </c>
      <c r="AJ115" s="21"/>
      <c r="AK115" s="21"/>
      <c r="AL115" s="21"/>
      <c r="AM115" s="21"/>
    </row>
    <row r="116" spans="1:39" ht="15.75" customHeight="1">
      <c r="A116" s="39" t="s">
        <v>109</v>
      </c>
      <c r="B116" s="39" t="s">
        <v>1311</v>
      </c>
      <c r="C116" s="39">
        <v>2023</v>
      </c>
      <c r="D116" s="39" t="s">
        <v>642</v>
      </c>
      <c r="E116" s="39" t="s">
        <v>175</v>
      </c>
      <c r="F116" s="39" t="s">
        <v>473</v>
      </c>
      <c r="G116" s="39" t="s">
        <v>189</v>
      </c>
      <c r="H116" s="123" t="s">
        <v>392</v>
      </c>
      <c r="I116" s="39" t="s">
        <v>2793</v>
      </c>
      <c r="J116" s="122" t="s">
        <v>2803</v>
      </c>
      <c r="K116" s="43" t="s">
        <v>2799</v>
      </c>
      <c r="L116" s="39" t="s">
        <v>2796</v>
      </c>
      <c r="M116" s="41" t="s">
        <v>1872</v>
      </c>
      <c r="N116" s="41" t="s">
        <v>2450</v>
      </c>
      <c r="O116" s="41" t="s">
        <v>1872</v>
      </c>
      <c r="P116" s="41" t="s">
        <v>1872</v>
      </c>
      <c r="Q116" s="44">
        <v>0</v>
      </c>
      <c r="R116" s="44">
        <v>0</v>
      </c>
      <c r="S116" s="123" t="s">
        <v>859</v>
      </c>
      <c r="T116" s="123" t="s">
        <v>859</v>
      </c>
      <c r="U116" s="275" t="s">
        <v>859</v>
      </c>
      <c r="V116" s="39" t="s">
        <v>2804</v>
      </c>
      <c r="W116" s="147">
        <v>0</v>
      </c>
      <c r="X116" s="147">
        <v>0</v>
      </c>
      <c r="Y116" s="380" t="e">
        <f t="shared" si="3"/>
        <v>#DIV/0!</v>
      </c>
      <c r="Z116" s="380" t="e">
        <f t="shared" si="4"/>
        <v>#DIV/0!</v>
      </c>
      <c r="AA116" s="381" t="e">
        <f t="shared" si="5"/>
        <v>#DIV/0!</v>
      </c>
      <c r="AB116" s="379">
        <v>0</v>
      </c>
      <c r="AC116" s="379">
        <v>0</v>
      </c>
      <c r="AD116" s="379">
        <v>0</v>
      </c>
      <c r="AE116" s="379">
        <v>0</v>
      </c>
      <c r="AF116" s="148">
        <v>0</v>
      </c>
      <c r="AG116" s="379">
        <v>0</v>
      </c>
      <c r="AH116" s="379">
        <v>0</v>
      </c>
      <c r="AI116" s="395" t="s">
        <v>2468</v>
      </c>
      <c r="AJ116" s="21"/>
      <c r="AK116" s="21"/>
      <c r="AL116" s="21"/>
      <c r="AM116" s="21"/>
    </row>
    <row r="117" spans="1:39" ht="15.75" customHeight="1">
      <c r="A117" s="39" t="s">
        <v>109</v>
      </c>
      <c r="B117" s="39" t="s">
        <v>1311</v>
      </c>
      <c r="C117" s="39">
        <v>2023</v>
      </c>
      <c r="D117" s="47" t="s">
        <v>640</v>
      </c>
      <c r="E117" s="39" t="s">
        <v>149</v>
      </c>
      <c r="F117" s="39" t="s">
        <v>473</v>
      </c>
      <c r="G117" s="39" t="s">
        <v>189</v>
      </c>
      <c r="H117" s="123" t="s">
        <v>392</v>
      </c>
      <c r="I117" s="39" t="s">
        <v>2773</v>
      </c>
      <c r="J117" s="122" t="s">
        <v>2803</v>
      </c>
      <c r="K117" s="43" t="s">
        <v>2799</v>
      </c>
      <c r="L117" s="41" t="s">
        <v>2776</v>
      </c>
      <c r="M117" s="41" t="s">
        <v>1872</v>
      </c>
      <c r="N117" s="41" t="s">
        <v>2450</v>
      </c>
      <c r="O117" s="41" t="s">
        <v>1872</v>
      </c>
      <c r="P117" s="41" t="s">
        <v>1872</v>
      </c>
      <c r="Q117" s="44">
        <v>0</v>
      </c>
      <c r="R117" s="44">
        <v>0</v>
      </c>
      <c r="S117" s="123" t="s">
        <v>859</v>
      </c>
      <c r="T117" s="123" t="s">
        <v>859</v>
      </c>
      <c r="U117" s="275" t="s">
        <v>859</v>
      </c>
      <c r="V117" s="39" t="s">
        <v>2804</v>
      </c>
      <c r="W117" s="379">
        <v>0</v>
      </c>
      <c r="X117" s="147">
        <v>0</v>
      </c>
      <c r="Y117" s="380" t="e">
        <f t="shared" si="3"/>
        <v>#DIV/0!</v>
      </c>
      <c r="Z117" s="380" t="e">
        <f t="shared" si="4"/>
        <v>#DIV/0!</v>
      </c>
      <c r="AA117" s="381" t="e">
        <f t="shared" si="5"/>
        <v>#DIV/0!</v>
      </c>
      <c r="AB117" s="146">
        <v>0</v>
      </c>
      <c r="AC117" s="146">
        <v>0</v>
      </c>
      <c r="AD117" s="146">
        <v>0</v>
      </c>
      <c r="AE117" s="146">
        <v>0</v>
      </c>
      <c r="AF117" s="148">
        <v>0</v>
      </c>
      <c r="AG117" s="146">
        <v>0</v>
      </c>
      <c r="AH117" s="146">
        <v>0</v>
      </c>
      <c r="AI117" s="395" t="s">
        <v>2468</v>
      </c>
      <c r="AJ117" s="21"/>
      <c r="AK117" s="21"/>
      <c r="AL117" s="21"/>
      <c r="AM117" s="21"/>
    </row>
    <row r="118" spans="1:39" ht="15.75" customHeight="1">
      <c r="A118" s="21"/>
      <c r="B118" s="21"/>
      <c r="C118" s="21"/>
      <c r="D118" s="21"/>
      <c r="E118" s="21"/>
      <c r="F118" s="21"/>
      <c r="G118" s="21"/>
      <c r="H118" s="21"/>
      <c r="I118" s="166"/>
      <c r="J118" s="21"/>
      <c r="K118" s="21"/>
      <c r="L118" s="21"/>
      <c r="M118" s="21"/>
      <c r="N118" s="21"/>
      <c r="O118" s="21"/>
      <c r="P118" s="21"/>
      <c r="Q118" s="37"/>
      <c r="R118" s="37"/>
      <c r="S118" s="37"/>
      <c r="T118" s="37"/>
      <c r="U118" s="37"/>
      <c r="V118" s="21"/>
      <c r="W118" s="21"/>
      <c r="X118" s="21"/>
      <c r="Y118" s="21"/>
      <c r="Z118" s="21"/>
      <c r="AA118" s="21"/>
      <c r="AB118" s="21"/>
      <c r="AC118" s="21"/>
      <c r="AD118" s="21"/>
      <c r="AE118" s="21"/>
      <c r="AF118" s="21"/>
      <c r="AG118" s="21"/>
      <c r="AH118" s="21"/>
      <c r="AI118" s="21"/>
      <c r="AJ118" s="21"/>
      <c r="AK118" s="21"/>
      <c r="AL118" s="21"/>
      <c r="AM118" s="21"/>
    </row>
    <row r="119" spans="1:39" ht="15.75" customHeight="1">
      <c r="A119" s="21"/>
      <c r="B119" s="21"/>
      <c r="C119" s="21"/>
      <c r="D119" s="21"/>
      <c r="E119" s="21"/>
      <c r="F119" s="21"/>
      <c r="G119" s="21"/>
      <c r="H119" s="21"/>
      <c r="I119" s="166"/>
      <c r="J119" s="21"/>
      <c r="K119" s="21"/>
      <c r="L119" s="21"/>
      <c r="M119" s="21"/>
      <c r="N119" s="21"/>
      <c r="O119" s="21"/>
      <c r="P119" s="21"/>
      <c r="Q119" s="37"/>
      <c r="R119" s="37"/>
      <c r="S119" s="37"/>
      <c r="T119" s="37"/>
      <c r="U119" s="37"/>
      <c r="V119" s="21"/>
      <c r="W119" s="21"/>
      <c r="X119" s="21"/>
      <c r="Y119" s="21"/>
      <c r="Z119" s="21"/>
      <c r="AA119" s="21"/>
      <c r="AB119" s="21"/>
      <c r="AC119" s="21"/>
      <c r="AD119" s="21"/>
      <c r="AE119" s="21"/>
      <c r="AF119" s="21"/>
      <c r="AG119" s="21"/>
      <c r="AH119" s="21"/>
      <c r="AI119" s="21"/>
      <c r="AJ119" s="21"/>
      <c r="AK119" s="21"/>
      <c r="AL119" s="21"/>
      <c r="AM119" s="21"/>
    </row>
    <row r="120" spans="1:39" ht="15.75" customHeight="1">
      <c r="A120" s="21"/>
      <c r="B120" s="21"/>
      <c r="C120" s="21"/>
      <c r="D120" s="21"/>
      <c r="E120" s="21"/>
      <c r="F120" s="21"/>
      <c r="G120" s="21"/>
      <c r="H120" s="21"/>
      <c r="I120" s="166"/>
      <c r="J120" s="21"/>
      <c r="K120" s="21"/>
      <c r="L120" s="21"/>
      <c r="M120" s="21"/>
      <c r="N120" s="21"/>
      <c r="O120" s="21"/>
      <c r="P120" s="21"/>
      <c r="Q120" s="37"/>
      <c r="R120" s="37"/>
      <c r="S120" s="37"/>
      <c r="T120" s="37"/>
      <c r="U120" s="37"/>
      <c r="V120" s="21"/>
      <c r="W120" s="21"/>
      <c r="X120" s="21"/>
      <c r="Y120" s="21"/>
      <c r="Z120" s="21"/>
      <c r="AA120" s="21"/>
      <c r="AB120" s="21"/>
      <c r="AC120" s="21"/>
      <c r="AD120" s="21"/>
      <c r="AE120" s="21"/>
      <c r="AF120" s="21"/>
      <c r="AG120" s="21"/>
      <c r="AH120" s="21"/>
      <c r="AI120" s="21"/>
      <c r="AJ120" s="21"/>
      <c r="AK120" s="21"/>
      <c r="AL120" s="21"/>
      <c r="AM120" s="21"/>
    </row>
    <row r="121" spans="1:39" ht="15.75" customHeight="1">
      <c r="A121" s="21"/>
      <c r="B121" s="21"/>
      <c r="C121" s="21"/>
      <c r="D121" s="21"/>
      <c r="E121" s="21"/>
      <c r="F121" s="21"/>
      <c r="G121" s="21"/>
      <c r="H121" s="21"/>
      <c r="I121" s="166"/>
      <c r="J121" s="21"/>
      <c r="K121" s="21"/>
      <c r="L121" s="21"/>
      <c r="M121" s="21"/>
      <c r="N121" s="21"/>
      <c r="O121" s="21"/>
      <c r="P121" s="21"/>
      <c r="Q121" s="37"/>
      <c r="R121" s="37"/>
      <c r="S121" s="37"/>
      <c r="T121" s="37"/>
      <c r="U121" s="37"/>
      <c r="V121" s="21"/>
      <c r="W121" s="21"/>
      <c r="X121" s="21"/>
      <c r="Y121" s="21"/>
      <c r="Z121" s="21"/>
      <c r="AA121" s="21"/>
      <c r="AB121" s="21"/>
      <c r="AC121" s="21"/>
      <c r="AD121" s="21"/>
      <c r="AE121" s="21"/>
      <c r="AF121" s="21"/>
      <c r="AG121" s="21"/>
      <c r="AH121" s="21"/>
      <c r="AI121" s="21"/>
      <c r="AJ121" s="21"/>
      <c r="AK121" s="21"/>
      <c r="AL121" s="21"/>
      <c r="AM121" s="21"/>
    </row>
    <row r="122" spans="1:39" ht="15.75" customHeight="1">
      <c r="A122" s="21"/>
      <c r="B122" s="21"/>
      <c r="C122" s="21"/>
      <c r="D122" s="21"/>
      <c r="E122" s="21"/>
      <c r="F122" s="21"/>
      <c r="G122" s="21"/>
      <c r="H122" s="21"/>
      <c r="I122" s="166"/>
      <c r="J122" s="21"/>
      <c r="K122" s="21"/>
      <c r="L122" s="21"/>
      <c r="M122" s="21"/>
      <c r="N122" s="21"/>
      <c r="O122" s="21"/>
      <c r="P122" s="21"/>
      <c r="Q122" s="37"/>
      <c r="R122" s="37"/>
      <c r="S122" s="37"/>
      <c r="T122" s="37"/>
      <c r="U122" s="37"/>
      <c r="V122" s="21"/>
      <c r="W122" s="21"/>
      <c r="X122" s="21"/>
      <c r="Y122" s="21"/>
      <c r="Z122" s="21"/>
      <c r="AA122" s="21"/>
      <c r="AB122" s="21"/>
      <c r="AC122" s="21"/>
      <c r="AD122" s="21"/>
      <c r="AE122" s="21"/>
      <c r="AF122" s="21"/>
      <c r="AG122" s="21"/>
      <c r="AH122" s="21"/>
      <c r="AI122" s="21"/>
      <c r="AJ122" s="21"/>
      <c r="AK122" s="21"/>
      <c r="AL122" s="21"/>
      <c r="AM122" s="21"/>
    </row>
    <row r="123" spans="1:39" ht="15.75" customHeight="1">
      <c r="A123" s="21"/>
      <c r="B123" s="21"/>
      <c r="C123" s="21"/>
      <c r="D123" s="21"/>
      <c r="E123" s="21"/>
      <c r="F123" s="21"/>
      <c r="G123" s="21"/>
      <c r="H123" s="21"/>
      <c r="I123" s="166"/>
      <c r="J123" s="21"/>
      <c r="K123" s="21"/>
      <c r="L123" s="21"/>
      <c r="M123" s="21"/>
      <c r="N123" s="21"/>
      <c r="O123" s="21"/>
      <c r="P123" s="21"/>
      <c r="Q123" s="37"/>
      <c r="R123" s="37"/>
      <c r="S123" s="37"/>
      <c r="T123" s="37"/>
      <c r="U123" s="37"/>
      <c r="V123" s="21"/>
      <c r="W123" s="21"/>
      <c r="X123" s="21"/>
      <c r="Y123" s="21"/>
      <c r="Z123" s="21"/>
      <c r="AA123" s="21"/>
      <c r="AB123" s="21"/>
      <c r="AC123" s="21"/>
      <c r="AD123" s="21"/>
      <c r="AE123" s="21"/>
      <c r="AF123" s="21"/>
      <c r="AG123" s="21"/>
      <c r="AH123" s="21"/>
      <c r="AI123" s="21"/>
      <c r="AJ123" s="21"/>
      <c r="AK123" s="21"/>
      <c r="AL123" s="21"/>
      <c r="AM123" s="21"/>
    </row>
    <row r="124" spans="1:39" ht="15.75" customHeight="1">
      <c r="A124" s="21"/>
      <c r="B124" s="21"/>
      <c r="C124" s="21"/>
      <c r="D124" s="21"/>
      <c r="E124" s="21"/>
      <c r="F124" s="21"/>
      <c r="G124" s="21"/>
      <c r="H124" s="21"/>
      <c r="I124" s="166"/>
      <c r="J124" s="21"/>
      <c r="K124" s="21"/>
      <c r="L124" s="21"/>
      <c r="M124" s="21"/>
      <c r="N124" s="21"/>
      <c r="O124" s="21"/>
      <c r="P124" s="21"/>
      <c r="Q124" s="37"/>
      <c r="R124" s="37"/>
      <c r="S124" s="37"/>
      <c r="T124" s="37"/>
      <c r="U124" s="37"/>
      <c r="V124" s="21"/>
      <c r="W124" s="21"/>
      <c r="X124" s="21"/>
      <c r="Y124" s="21"/>
      <c r="Z124" s="21"/>
      <c r="AA124" s="21"/>
      <c r="AB124" s="21"/>
      <c r="AC124" s="21"/>
      <c r="AD124" s="21"/>
      <c r="AE124" s="21"/>
      <c r="AF124" s="21"/>
      <c r="AG124" s="21"/>
      <c r="AH124" s="21"/>
      <c r="AI124" s="21"/>
      <c r="AJ124" s="21"/>
      <c r="AK124" s="21"/>
      <c r="AL124" s="21"/>
      <c r="AM124" s="21"/>
    </row>
    <row r="125" spans="1:39" ht="15.75" customHeight="1">
      <c r="A125" s="21"/>
      <c r="B125" s="21"/>
      <c r="C125" s="21"/>
      <c r="D125" s="21"/>
      <c r="E125" s="21"/>
      <c r="F125" s="21"/>
      <c r="G125" s="21"/>
      <c r="H125" s="21"/>
      <c r="I125" s="166"/>
      <c r="J125" s="21"/>
      <c r="K125" s="21"/>
      <c r="L125" s="21"/>
      <c r="M125" s="21"/>
      <c r="N125" s="21"/>
      <c r="O125" s="21"/>
      <c r="P125" s="21"/>
      <c r="Q125" s="37"/>
      <c r="R125" s="37"/>
      <c r="S125" s="37"/>
      <c r="T125" s="37"/>
      <c r="U125" s="37"/>
      <c r="V125" s="21"/>
      <c r="W125" s="21"/>
      <c r="X125" s="21"/>
      <c r="Y125" s="21"/>
      <c r="Z125" s="21"/>
      <c r="AA125" s="21"/>
      <c r="AB125" s="21"/>
      <c r="AC125" s="21"/>
      <c r="AD125" s="21"/>
      <c r="AE125" s="21"/>
      <c r="AF125" s="21"/>
      <c r="AG125" s="21"/>
      <c r="AH125" s="21"/>
      <c r="AI125" s="21"/>
      <c r="AJ125" s="21"/>
      <c r="AK125" s="21"/>
      <c r="AL125" s="21"/>
      <c r="AM125" s="21"/>
    </row>
    <row r="126" spans="1:39" ht="15.75" customHeight="1">
      <c r="A126" s="21"/>
      <c r="B126" s="21"/>
      <c r="C126" s="21"/>
      <c r="D126" s="21"/>
      <c r="E126" s="21"/>
      <c r="F126" s="21"/>
      <c r="G126" s="21"/>
      <c r="H126" s="21"/>
      <c r="I126" s="166"/>
      <c r="J126" s="21"/>
      <c r="K126" s="21"/>
      <c r="L126" s="21"/>
      <c r="M126" s="150"/>
      <c r="N126" s="150"/>
      <c r="O126" s="21"/>
      <c r="P126" s="21"/>
      <c r="Q126" s="37"/>
      <c r="R126" s="37"/>
      <c r="S126" s="37"/>
      <c r="T126" s="37"/>
      <c r="U126" s="37"/>
      <c r="V126" s="21"/>
      <c r="W126" s="21"/>
      <c r="X126" s="21"/>
      <c r="Y126" s="21"/>
      <c r="Z126" s="21"/>
      <c r="AA126" s="21"/>
      <c r="AB126" s="21"/>
      <c r="AC126" s="21"/>
      <c r="AD126" s="21"/>
      <c r="AE126" s="21"/>
      <c r="AF126" s="21"/>
      <c r="AG126" s="21"/>
      <c r="AH126" s="21"/>
      <c r="AI126" s="21"/>
      <c r="AJ126" s="21"/>
      <c r="AK126" s="21"/>
      <c r="AL126" s="21"/>
      <c r="AM126" s="21"/>
    </row>
    <row r="127" spans="1:39" ht="15.75" customHeight="1">
      <c r="A127" s="21"/>
      <c r="B127" s="21"/>
      <c r="C127" s="21"/>
      <c r="D127" s="21"/>
      <c r="E127" s="21"/>
      <c r="F127" s="21"/>
      <c r="G127" s="21"/>
      <c r="H127" s="21"/>
      <c r="I127" s="166"/>
      <c r="J127" s="21"/>
      <c r="K127" s="21"/>
      <c r="L127" s="21"/>
      <c r="M127" s="150"/>
      <c r="N127" s="150"/>
      <c r="O127" s="21"/>
      <c r="P127" s="21"/>
      <c r="Q127" s="37"/>
      <c r="R127" s="37"/>
      <c r="S127" s="37"/>
      <c r="T127" s="37"/>
      <c r="U127" s="37"/>
      <c r="V127" s="21"/>
      <c r="W127" s="21"/>
      <c r="X127" s="21"/>
      <c r="Y127" s="21"/>
      <c r="Z127" s="21"/>
      <c r="AA127" s="21"/>
      <c r="AB127" s="21"/>
      <c r="AC127" s="21"/>
      <c r="AD127" s="21"/>
      <c r="AE127" s="21"/>
      <c r="AF127" s="21"/>
      <c r="AG127" s="21"/>
      <c r="AH127" s="21"/>
      <c r="AI127" s="21"/>
      <c r="AJ127" s="21"/>
      <c r="AK127" s="21"/>
      <c r="AL127" s="21"/>
      <c r="AM127" s="21"/>
    </row>
    <row r="128" spans="1:39" ht="15.75" customHeight="1">
      <c r="A128" s="21"/>
      <c r="B128" s="21"/>
      <c r="C128" s="21"/>
      <c r="D128" s="21"/>
      <c r="E128" s="21"/>
      <c r="F128" s="21"/>
      <c r="G128" s="21"/>
      <c r="H128" s="21"/>
      <c r="I128" s="166"/>
      <c r="J128" s="21"/>
      <c r="K128" s="21"/>
      <c r="L128" s="21"/>
      <c r="M128" s="150"/>
      <c r="N128" s="150"/>
      <c r="O128" s="21"/>
      <c r="P128" s="21"/>
      <c r="Q128" s="37"/>
      <c r="R128" s="37"/>
      <c r="S128" s="37"/>
      <c r="T128" s="37"/>
      <c r="U128" s="37"/>
      <c r="V128" s="21"/>
      <c r="W128" s="21"/>
      <c r="X128" s="21"/>
      <c r="Y128" s="21"/>
      <c r="Z128" s="21"/>
      <c r="AA128" s="21"/>
      <c r="AB128" s="21"/>
      <c r="AC128" s="21"/>
      <c r="AD128" s="21"/>
      <c r="AE128" s="21"/>
      <c r="AF128" s="21"/>
      <c r="AG128" s="21"/>
      <c r="AH128" s="21"/>
      <c r="AI128" s="21"/>
      <c r="AJ128" s="21"/>
      <c r="AK128" s="21"/>
      <c r="AL128" s="21"/>
      <c r="AM128" s="21"/>
    </row>
    <row r="129" spans="1:39" ht="15.75" customHeight="1">
      <c r="A129" s="21"/>
      <c r="B129" s="21"/>
      <c r="C129" s="21"/>
      <c r="D129" s="21"/>
      <c r="E129" s="21"/>
      <c r="F129" s="21"/>
      <c r="G129" s="21"/>
      <c r="H129" s="21"/>
      <c r="I129" s="166"/>
      <c r="J129" s="21"/>
      <c r="K129" s="21"/>
      <c r="L129" s="21"/>
      <c r="M129" s="150"/>
      <c r="N129" s="150"/>
      <c r="O129" s="21"/>
      <c r="P129" s="21"/>
      <c r="Q129" s="37"/>
      <c r="R129" s="37"/>
      <c r="S129" s="37"/>
      <c r="T129" s="37"/>
      <c r="U129" s="37"/>
      <c r="V129" s="21"/>
      <c r="W129" s="21"/>
      <c r="X129" s="21"/>
      <c r="Y129" s="21"/>
      <c r="Z129" s="21"/>
      <c r="AA129" s="21"/>
      <c r="AB129" s="21"/>
      <c r="AC129" s="21"/>
      <c r="AD129" s="21"/>
      <c r="AE129" s="21"/>
      <c r="AF129" s="21"/>
      <c r="AG129" s="21"/>
      <c r="AH129" s="21"/>
      <c r="AI129" s="21"/>
      <c r="AJ129" s="21"/>
      <c r="AK129" s="21"/>
      <c r="AL129" s="21"/>
      <c r="AM129" s="21"/>
    </row>
    <row r="130" spans="1:39" ht="15.75" customHeight="1">
      <c r="A130" s="21"/>
      <c r="B130" s="21"/>
      <c r="C130" s="21"/>
      <c r="D130" s="21"/>
      <c r="E130" s="21"/>
      <c r="F130" s="21"/>
      <c r="G130" s="21"/>
      <c r="H130" s="21"/>
      <c r="I130" s="166"/>
      <c r="J130" s="21"/>
      <c r="K130" s="21"/>
      <c r="L130" s="21"/>
      <c r="M130" s="21"/>
      <c r="N130" s="21"/>
      <c r="O130" s="21"/>
      <c r="P130" s="21"/>
      <c r="Q130" s="37"/>
      <c r="R130" s="37"/>
      <c r="S130" s="37"/>
      <c r="T130" s="37"/>
      <c r="U130" s="37"/>
      <c r="V130" s="21"/>
      <c r="W130" s="21"/>
      <c r="X130" s="21"/>
      <c r="Y130" s="21"/>
      <c r="Z130" s="21"/>
      <c r="AA130" s="21"/>
      <c r="AB130" s="21"/>
      <c r="AC130" s="21"/>
      <c r="AD130" s="21"/>
      <c r="AE130" s="21"/>
      <c r="AF130" s="21"/>
      <c r="AG130" s="21"/>
      <c r="AH130" s="21"/>
      <c r="AI130" s="21"/>
      <c r="AJ130" s="21"/>
      <c r="AK130" s="21"/>
      <c r="AL130" s="21"/>
      <c r="AM130" s="21"/>
    </row>
    <row r="131" spans="1:39" ht="15.75" customHeight="1">
      <c r="A131" s="21"/>
      <c r="B131" s="21"/>
      <c r="C131" s="21"/>
      <c r="D131" s="21"/>
      <c r="E131" s="21"/>
      <c r="F131" s="21"/>
      <c r="G131" s="21"/>
      <c r="H131" s="21"/>
      <c r="I131" s="166"/>
      <c r="J131" s="21"/>
      <c r="K131" s="21"/>
      <c r="L131" s="21"/>
      <c r="M131" s="21"/>
      <c r="N131" s="21"/>
      <c r="O131" s="21"/>
      <c r="P131" s="21"/>
      <c r="Q131" s="37"/>
      <c r="R131" s="37"/>
      <c r="S131" s="37"/>
      <c r="T131" s="37"/>
      <c r="U131" s="37"/>
      <c r="V131" s="21"/>
      <c r="W131" s="21"/>
      <c r="X131" s="21"/>
      <c r="Y131" s="21"/>
      <c r="Z131" s="21"/>
      <c r="AA131" s="21"/>
      <c r="AB131" s="21"/>
      <c r="AC131" s="21"/>
      <c r="AD131" s="21"/>
      <c r="AE131" s="21"/>
      <c r="AF131" s="21"/>
      <c r="AG131" s="21"/>
      <c r="AH131" s="21"/>
      <c r="AI131" s="21"/>
      <c r="AJ131" s="21"/>
      <c r="AK131" s="21"/>
      <c r="AL131" s="21"/>
      <c r="AM131" s="21"/>
    </row>
    <row r="132" spans="1:39" ht="15.75" customHeight="1">
      <c r="A132" s="21"/>
      <c r="B132" s="21"/>
      <c r="C132" s="21"/>
      <c r="D132" s="21"/>
      <c r="E132" s="21"/>
      <c r="F132" s="21"/>
      <c r="G132" s="21"/>
      <c r="H132" s="21"/>
      <c r="I132" s="166"/>
      <c r="J132" s="21"/>
      <c r="K132" s="21"/>
      <c r="L132" s="21"/>
      <c r="M132" s="21"/>
      <c r="N132" s="21"/>
      <c r="O132" s="21"/>
      <c r="P132" s="21"/>
      <c r="Q132" s="37"/>
      <c r="R132" s="37"/>
      <c r="S132" s="37"/>
      <c r="T132" s="37"/>
      <c r="U132" s="37"/>
      <c r="V132" s="21"/>
      <c r="W132" s="21"/>
      <c r="X132" s="21"/>
      <c r="Y132" s="21"/>
      <c r="Z132" s="21"/>
      <c r="AA132" s="21"/>
      <c r="AB132" s="21"/>
      <c r="AC132" s="21"/>
      <c r="AD132" s="21"/>
      <c r="AE132" s="21"/>
      <c r="AF132" s="21"/>
      <c r="AG132" s="21"/>
      <c r="AH132" s="21"/>
      <c r="AI132" s="21"/>
      <c r="AJ132" s="21"/>
      <c r="AK132" s="21"/>
      <c r="AL132" s="21"/>
      <c r="AM132" s="21"/>
    </row>
    <row r="133" spans="1:39" ht="15.75" customHeight="1">
      <c r="A133" s="21"/>
      <c r="B133" s="21"/>
      <c r="C133" s="21"/>
      <c r="D133" s="21"/>
      <c r="E133" s="21"/>
      <c r="F133" s="21"/>
      <c r="G133" s="21"/>
      <c r="H133" s="21"/>
      <c r="I133" s="166"/>
      <c r="J133" s="21"/>
      <c r="K133" s="21"/>
      <c r="L133" s="21"/>
      <c r="M133" s="21"/>
      <c r="N133" s="21"/>
      <c r="O133" s="21"/>
      <c r="P133" s="21"/>
      <c r="Q133" s="37"/>
      <c r="R133" s="37"/>
      <c r="S133" s="37"/>
      <c r="T133" s="37"/>
      <c r="U133" s="37"/>
      <c r="V133" s="21"/>
      <c r="W133" s="21"/>
      <c r="X133" s="21"/>
      <c r="Y133" s="21"/>
      <c r="Z133" s="21"/>
      <c r="AA133" s="21"/>
      <c r="AB133" s="21"/>
      <c r="AC133" s="21"/>
      <c r="AD133" s="21"/>
      <c r="AE133" s="21"/>
      <c r="AF133" s="21"/>
      <c r="AG133" s="21"/>
      <c r="AH133" s="21"/>
      <c r="AI133" s="21"/>
      <c r="AJ133" s="21"/>
      <c r="AK133" s="21"/>
      <c r="AL133" s="21"/>
      <c r="AM133" s="21"/>
    </row>
    <row r="134" spans="1:39" ht="15.75" customHeight="1">
      <c r="A134" s="21"/>
      <c r="B134" s="21"/>
      <c r="C134" s="21"/>
      <c r="D134" s="21"/>
      <c r="E134" s="21"/>
      <c r="F134" s="21"/>
      <c r="G134" s="21"/>
      <c r="H134" s="21"/>
      <c r="I134" s="166"/>
      <c r="J134" s="21"/>
      <c r="K134" s="21"/>
      <c r="L134" s="21"/>
      <c r="M134" s="21"/>
      <c r="N134" s="21"/>
      <c r="O134" s="21"/>
      <c r="P134" s="21"/>
      <c r="Q134" s="37"/>
      <c r="R134" s="37"/>
      <c r="S134" s="37"/>
      <c r="T134" s="37"/>
      <c r="U134" s="37"/>
      <c r="V134" s="21"/>
      <c r="W134" s="21"/>
      <c r="X134" s="21"/>
      <c r="Y134" s="21"/>
      <c r="Z134" s="21"/>
      <c r="AA134" s="21"/>
      <c r="AB134" s="21"/>
      <c r="AC134" s="21"/>
      <c r="AD134" s="21"/>
      <c r="AE134" s="21"/>
      <c r="AF134" s="21"/>
      <c r="AG134" s="21"/>
      <c r="AH134" s="21"/>
      <c r="AI134" s="21"/>
      <c r="AJ134" s="21"/>
      <c r="AK134" s="21"/>
      <c r="AL134" s="21"/>
      <c r="AM134" s="21"/>
    </row>
    <row r="135" spans="1:39" ht="15.75" customHeight="1">
      <c r="A135" s="21"/>
      <c r="B135" s="21"/>
      <c r="C135" s="21"/>
      <c r="D135" s="21"/>
      <c r="E135" s="21"/>
      <c r="F135" s="21"/>
      <c r="G135" s="21"/>
      <c r="H135" s="21"/>
      <c r="I135" s="166"/>
      <c r="J135" s="21"/>
      <c r="K135" s="21"/>
      <c r="L135" s="21"/>
      <c r="M135" s="21"/>
      <c r="N135" s="21"/>
      <c r="O135" s="21"/>
      <c r="P135" s="21"/>
      <c r="Q135" s="37"/>
      <c r="R135" s="37"/>
      <c r="S135" s="37"/>
      <c r="T135" s="37"/>
      <c r="U135" s="37"/>
      <c r="V135" s="21"/>
      <c r="W135" s="21"/>
      <c r="X135" s="21"/>
      <c r="Y135" s="21"/>
      <c r="Z135" s="21"/>
      <c r="AA135" s="21"/>
      <c r="AB135" s="21"/>
      <c r="AC135" s="21"/>
      <c r="AD135" s="21"/>
      <c r="AE135" s="21"/>
      <c r="AF135" s="21"/>
      <c r="AG135" s="21"/>
      <c r="AH135" s="21"/>
      <c r="AI135" s="21"/>
      <c r="AJ135" s="21"/>
      <c r="AK135" s="21"/>
      <c r="AL135" s="21"/>
      <c r="AM135" s="21"/>
    </row>
    <row r="136" spans="1:39" ht="15.75" customHeight="1">
      <c r="A136" s="21"/>
      <c r="B136" s="21"/>
      <c r="C136" s="21"/>
      <c r="D136" s="21"/>
      <c r="E136" s="21"/>
      <c r="F136" s="21"/>
      <c r="G136" s="21"/>
      <c r="H136" s="21"/>
      <c r="I136" s="166"/>
      <c r="J136" s="21"/>
      <c r="K136" s="21"/>
      <c r="L136" s="21"/>
      <c r="M136" s="21"/>
      <c r="N136" s="21"/>
      <c r="O136" s="21"/>
      <c r="P136" s="21"/>
      <c r="Q136" s="37"/>
      <c r="R136" s="37"/>
      <c r="S136" s="37"/>
      <c r="T136" s="37"/>
      <c r="U136" s="37"/>
      <c r="V136" s="21"/>
      <c r="W136" s="21"/>
      <c r="X136" s="21"/>
      <c r="Y136" s="21"/>
      <c r="Z136" s="21"/>
      <c r="AA136" s="21"/>
      <c r="AB136" s="21"/>
      <c r="AC136" s="21"/>
      <c r="AD136" s="21"/>
      <c r="AE136" s="21"/>
      <c r="AF136" s="21"/>
      <c r="AG136" s="21"/>
      <c r="AH136" s="21"/>
      <c r="AI136" s="21"/>
      <c r="AJ136" s="21"/>
      <c r="AK136" s="21"/>
      <c r="AL136" s="21"/>
      <c r="AM136" s="21"/>
    </row>
    <row r="137" spans="1:39" ht="15.75" customHeight="1">
      <c r="A137" s="21"/>
      <c r="B137" s="21"/>
      <c r="C137" s="21"/>
      <c r="D137" s="21"/>
      <c r="E137" s="21"/>
      <c r="F137" s="21"/>
      <c r="G137" s="21"/>
      <c r="H137" s="21"/>
      <c r="I137" s="166"/>
      <c r="J137" s="21"/>
      <c r="K137" s="21"/>
      <c r="L137" s="21"/>
      <c r="M137" s="21"/>
      <c r="N137" s="21"/>
      <c r="O137" s="21"/>
      <c r="P137" s="21"/>
      <c r="Q137" s="37"/>
      <c r="R137" s="37"/>
      <c r="S137" s="37"/>
      <c r="T137" s="37"/>
      <c r="U137" s="37"/>
      <c r="V137" s="21"/>
      <c r="W137" s="21"/>
      <c r="X137" s="21"/>
      <c r="Y137" s="21"/>
      <c r="Z137" s="21"/>
      <c r="AA137" s="21"/>
      <c r="AB137" s="21"/>
      <c r="AC137" s="21"/>
      <c r="AD137" s="21"/>
      <c r="AE137" s="21"/>
      <c r="AF137" s="21"/>
      <c r="AG137" s="21"/>
      <c r="AH137" s="21"/>
      <c r="AI137" s="21"/>
      <c r="AJ137" s="21"/>
      <c r="AK137" s="21"/>
      <c r="AL137" s="21"/>
      <c r="AM137" s="21"/>
    </row>
    <row r="138" spans="1:39" ht="15.75" customHeight="1">
      <c r="A138" s="21"/>
      <c r="B138" s="21"/>
      <c r="C138" s="21"/>
      <c r="D138" s="21"/>
      <c r="E138" s="21"/>
      <c r="F138" s="21"/>
      <c r="G138" s="21"/>
      <c r="H138" s="21"/>
      <c r="I138" s="166"/>
      <c r="J138" s="21"/>
      <c r="K138" s="21"/>
      <c r="L138" s="21"/>
      <c r="M138" s="21"/>
      <c r="N138" s="21"/>
      <c r="O138" s="21"/>
      <c r="P138" s="21"/>
      <c r="Q138" s="37"/>
      <c r="R138" s="37"/>
      <c r="S138" s="37"/>
      <c r="T138" s="37"/>
      <c r="U138" s="37"/>
      <c r="V138" s="21"/>
      <c r="W138" s="21"/>
      <c r="X138" s="21"/>
      <c r="Y138" s="21"/>
      <c r="Z138" s="21"/>
      <c r="AA138" s="21"/>
      <c r="AB138" s="21"/>
      <c r="AC138" s="21"/>
      <c r="AD138" s="21"/>
      <c r="AE138" s="21"/>
      <c r="AF138" s="21"/>
      <c r="AG138" s="21"/>
      <c r="AH138" s="21"/>
      <c r="AI138" s="21"/>
      <c r="AJ138" s="21"/>
      <c r="AK138" s="21"/>
      <c r="AL138" s="21"/>
      <c r="AM138" s="21"/>
    </row>
    <row r="139" spans="1:39" ht="15.75" customHeight="1">
      <c r="A139" s="21"/>
      <c r="B139" s="21"/>
      <c r="C139" s="21"/>
      <c r="D139" s="21"/>
      <c r="E139" s="21"/>
      <c r="F139" s="21"/>
      <c r="G139" s="21"/>
      <c r="H139" s="21"/>
      <c r="I139" s="166"/>
      <c r="J139" s="21"/>
      <c r="K139" s="21"/>
      <c r="L139" s="21"/>
      <c r="M139" s="21"/>
      <c r="N139" s="21"/>
      <c r="O139" s="21"/>
      <c r="P139" s="21"/>
      <c r="Q139" s="37"/>
      <c r="R139" s="37"/>
      <c r="S139" s="37"/>
      <c r="T139" s="37"/>
      <c r="U139" s="37"/>
      <c r="V139" s="21"/>
      <c r="W139" s="21"/>
      <c r="X139" s="21"/>
      <c r="Y139" s="21"/>
      <c r="Z139" s="21"/>
      <c r="AA139" s="21"/>
      <c r="AB139" s="21"/>
      <c r="AC139" s="21"/>
      <c r="AD139" s="21"/>
      <c r="AE139" s="21"/>
      <c r="AF139" s="21"/>
      <c r="AG139" s="21"/>
      <c r="AH139" s="21"/>
      <c r="AI139" s="21"/>
      <c r="AJ139" s="21"/>
      <c r="AK139" s="21"/>
      <c r="AL139" s="21"/>
      <c r="AM139" s="21"/>
    </row>
    <row r="140" spans="1:39" ht="15.75" customHeight="1">
      <c r="A140" s="21"/>
      <c r="B140" s="21"/>
      <c r="C140" s="21"/>
      <c r="D140" s="21"/>
      <c r="E140" s="21"/>
      <c r="F140" s="21"/>
      <c r="G140" s="21"/>
      <c r="H140" s="21"/>
      <c r="I140" s="166"/>
      <c r="J140" s="21"/>
      <c r="K140" s="21"/>
      <c r="L140" s="21"/>
      <c r="M140" s="21"/>
      <c r="N140" s="21"/>
      <c r="O140" s="21"/>
      <c r="P140" s="21"/>
      <c r="Q140" s="37"/>
      <c r="R140" s="37"/>
      <c r="S140" s="37"/>
      <c r="T140" s="37"/>
      <c r="U140" s="37"/>
      <c r="V140" s="21"/>
      <c r="W140" s="21"/>
      <c r="X140" s="21"/>
      <c r="Y140" s="21"/>
      <c r="Z140" s="21"/>
      <c r="AA140" s="21"/>
      <c r="AB140" s="21"/>
      <c r="AC140" s="21"/>
      <c r="AD140" s="21"/>
      <c r="AE140" s="21"/>
      <c r="AF140" s="21"/>
      <c r="AG140" s="21"/>
      <c r="AH140" s="21"/>
      <c r="AI140" s="21"/>
      <c r="AJ140" s="21"/>
      <c r="AK140" s="21"/>
      <c r="AL140" s="21"/>
      <c r="AM140" s="21"/>
    </row>
    <row r="141" spans="1:39" ht="15.75" customHeight="1">
      <c r="A141" s="21"/>
      <c r="B141" s="21"/>
      <c r="C141" s="21"/>
      <c r="D141" s="21"/>
      <c r="E141" s="21"/>
      <c r="F141" s="21"/>
      <c r="G141" s="21"/>
      <c r="H141" s="21"/>
      <c r="I141" s="166"/>
      <c r="J141" s="21"/>
      <c r="K141" s="21"/>
      <c r="L141" s="21"/>
      <c r="M141" s="21"/>
      <c r="N141" s="21"/>
      <c r="O141" s="21"/>
      <c r="P141" s="21"/>
      <c r="Q141" s="37"/>
      <c r="R141" s="37"/>
      <c r="S141" s="37"/>
      <c r="T141" s="37"/>
      <c r="U141" s="37"/>
      <c r="V141" s="21"/>
      <c r="W141" s="21"/>
      <c r="X141" s="21"/>
      <c r="Y141" s="21"/>
      <c r="Z141" s="21"/>
      <c r="AA141" s="21"/>
      <c r="AB141" s="21"/>
      <c r="AC141" s="21"/>
      <c r="AD141" s="21"/>
      <c r="AE141" s="21"/>
      <c r="AF141" s="21"/>
      <c r="AG141" s="21"/>
      <c r="AH141" s="21"/>
      <c r="AI141" s="21"/>
      <c r="AJ141" s="21"/>
      <c r="AK141" s="21"/>
      <c r="AL141" s="21"/>
      <c r="AM141" s="21"/>
    </row>
    <row r="142" spans="1:39" ht="15.75" customHeight="1">
      <c r="A142" s="21"/>
      <c r="B142" s="21"/>
      <c r="C142" s="21"/>
      <c r="D142" s="21"/>
      <c r="E142" s="21"/>
      <c r="F142" s="21"/>
      <c r="G142" s="21"/>
      <c r="H142" s="21"/>
      <c r="I142" s="166"/>
      <c r="J142" s="21"/>
      <c r="K142" s="21"/>
      <c r="L142" s="21"/>
      <c r="M142" s="21"/>
      <c r="N142" s="21"/>
      <c r="O142" s="21"/>
      <c r="P142" s="21"/>
      <c r="Q142" s="37"/>
      <c r="R142" s="37"/>
      <c r="S142" s="37"/>
      <c r="T142" s="37"/>
      <c r="U142" s="37"/>
      <c r="V142" s="21"/>
      <c r="W142" s="21"/>
      <c r="X142" s="21"/>
      <c r="Y142" s="21"/>
      <c r="Z142" s="21"/>
      <c r="AA142" s="21"/>
      <c r="AB142" s="21"/>
      <c r="AC142" s="21"/>
      <c r="AD142" s="21"/>
      <c r="AE142" s="21"/>
      <c r="AF142" s="21"/>
      <c r="AG142" s="21"/>
      <c r="AH142" s="21"/>
      <c r="AI142" s="21"/>
      <c r="AJ142" s="21"/>
      <c r="AK142" s="21"/>
      <c r="AL142" s="21"/>
      <c r="AM142" s="21"/>
    </row>
    <row r="143" spans="1:39" ht="15.75" customHeight="1">
      <c r="A143" s="21"/>
      <c r="B143" s="21"/>
      <c r="C143" s="21"/>
      <c r="D143" s="21"/>
      <c r="E143" s="21"/>
      <c r="F143" s="21"/>
      <c r="G143" s="21"/>
      <c r="H143" s="21"/>
      <c r="I143" s="166"/>
      <c r="J143" s="21"/>
      <c r="K143" s="21"/>
      <c r="L143" s="21"/>
      <c r="M143" s="21"/>
      <c r="N143" s="21"/>
      <c r="O143" s="21"/>
      <c r="P143" s="21"/>
      <c r="Q143" s="37"/>
      <c r="R143" s="37"/>
      <c r="S143" s="37"/>
      <c r="T143" s="37"/>
      <c r="U143" s="37"/>
      <c r="V143" s="21"/>
      <c r="W143" s="21"/>
      <c r="X143" s="21"/>
      <c r="Y143" s="21"/>
      <c r="Z143" s="21"/>
      <c r="AA143" s="21"/>
      <c r="AB143" s="21"/>
      <c r="AC143" s="21"/>
      <c r="AD143" s="21"/>
      <c r="AE143" s="21"/>
      <c r="AF143" s="21"/>
      <c r="AG143" s="21"/>
      <c r="AH143" s="21"/>
      <c r="AI143" s="21"/>
      <c r="AJ143" s="21"/>
      <c r="AK143" s="21"/>
      <c r="AL143" s="21"/>
      <c r="AM143" s="21"/>
    </row>
    <row r="144" spans="1:39" ht="15.75" customHeight="1">
      <c r="A144" s="21"/>
      <c r="B144" s="21"/>
      <c r="C144" s="21"/>
      <c r="D144" s="21"/>
      <c r="E144" s="21"/>
      <c r="F144" s="21"/>
      <c r="G144" s="21"/>
      <c r="H144" s="21"/>
      <c r="I144" s="166"/>
      <c r="J144" s="21"/>
      <c r="K144" s="21"/>
      <c r="L144" s="21"/>
      <c r="M144" s="21"/>
      <c r="N144" s="21"/>
      <c r="O144" s="21"/>
      <c r="P144" s="21"/>
      <c r="Q144" s="37"/>
      <c r="R144" s="37"/>
      <c r="S144" s="37"/>
      <c r="T144" s="37"/>
      <c r="U144" s="37"/>
      <c r="V144" s="21"/>
      <c r="W144" s="21"/>
      <c r="X144" s="21"/>
      <c r="Y144" s="21"/>
      <c r="Z144" s="21"/>
      <c r="AA144" s="21"/>
      <c r="AB144" s="21"/>
      <c r="AC144" s="21"/>
      <c r="AD144" s="21"/>
      <c r="AE144" s="21"/>
      <c r="AF144" s="21"/>
      <c r="AG144" s="21"/>
      <c r="AH144" s="21"/>
      <c r="AI144" s="21"/>
      <c r="AJ144" s="21"/>
      <c r="AK144" s="21"/>
      <c r="AL144" s="21"/>
      <c r="AM144" s="21"/>
    </row>
    <row r="145" spans="1:39" ht="15.75" customHeight="1">
      <c r="A145" s="21"/>
      <c r="B145" s="21"/>
      <c r="C145" s="21"/>
      <c r="D145" s="21"/>
      <c r="E145" s="21"/>
      <c r="F145" s="21"/>
      <c r="G145" s="21"/>
      <c r="H145" s="21"/>
      <c r="I145" s="166"/>
      <c r="J145" s="21"/>
      <c r="K145" s="21"/>
      <c r="L145" s="21"/>
      <c r="M145" s="21"/>
      <c r="N145" s="21"/>
      <c r="O145" s="21"/>
      <c r="P145" s="21"/>
      <c r="Q145" s="37"/>
      <c r="R145" s="37"/>
      <c r="S145" s="37"/>
      <c r="T145" s="37"/>
      <c r="U145" s="37"/>
      <c r="V145" s="21"/>
      <c r="W145" s="21"/>
      <c r="X145" s="21"/>
      <c r="Y145" s="21"/>
      <c r="Z145" s="21"/>
      <c r="AA145" s="21"/>
      <c r="AB145" s="21"/>
      <c r="AC145" s="21"/>
      <c r="AD145" s="21"/>
      <c r="AE145" s="21"/>
      <c r="AF145" s="21"/>
      <c r="AG145" s="21"/>
      <c r="AH145" s="21"/>
      <c r="AI145" s="21"/>
      <c r="AJ145" s="21"/>
      <c r="AK145" s="21"/>
      <c r="AL145" s="21"/>
      <c r="AM145" s="21"/>
    </row>
    <row r="146" spans="1:39" ht="15.75" customHeight="1">
      <c r="A146" s="21"/>
      <c r="B146" s="21"/>
      <c r="C146" s="21"/>
      <c r="D146" s="21"/>
      <c r="E146" s="21"/>
      <c r="F146" s="21"/>
      <c r="G146" s="21"/>
      <c r="H146" s="21"/>
      <c r="I146" s="166"/>
      <c r="J146" s="21"/>
      <c r="K146" s="21"/>
      <c r="L146" s="21"/>
      <c r="M146" s="21"/>
      <c r="N146" s="21"/>
      <c r="O146" s="21"/>
      <c r="P146" s="21"/>
      <c r="Q146" s="37"/>
      <c r="R146" s="37"/>
      <c r="S146" s="37"/>
      <c r="T146" s="37"/>
      <c r="U146" s="37"/>
      <c r="V146" s="21"/>
      <c r="W146" s="21"/>
      <c r="X146" s="21"/>
      <c r="Y146" s="21"/>
      <c r="Z146" s="21"/>
      <c r="AA146" s="21"/>
      <c r="AB146" s="21"/>
      <c r="AC146" s="21"/>
      <c r="AD146" s="21"/>
      <c r="AE146" s="21"/>
      <c r="AF146" s="21"/>
      <c r="AG146" s="21"/>
      <c r="AH146" s="21"/>
      <c r="AI146" s="21"/>
      <c r="AJ146" s="21"/>
      <c r="AK146" s="21"/>
      <c r="AL146" s="21"/>
      <c r="AM146" s="21"/>
    </row>
    <row r="147" spans="1:39" ht="15.75" customHeight="1">
      <c r="A147" s="21"/>
      <c r="B147" s="21"/>
      <c r="C147" s="21"/>
      <c r="D147" s="21"/>
      <c r="E147" s="21"/>
      <c r="F147" s="21"/>
      <c r="G147" s="21"/>
      <c r="H147" s="21"/>
      <c r="I147" s="166"/>
      <c r="J147" s="21"/>
      <c r="K147" s="21"/>
      <c r="L147" s="21"/>
      <c r="M147" s="21"/>
      <c r="N147" s="21"/>
      <c r="O147" s="21"/>
      <c r="P147" s="21"/>
      <c r="Q147" s="37"/>
      <c r="R147" s="37"/>
      <c r="S147" s="37"/>
      <c r="T147" s="37"/>
      <c r="U147" s="37"/>
      <c r="V147" s="21"/>
      <c r="W147" s="21"/>
      <c r="X147" s="21"/>
      <c r="Y147" s="21"/>
      <c r="Z147" s="21"/>
      <c r="AA147" s="21"/>
      <c r="AB147" s="21"/>
      <c r="AC147" s="21"/>
      <c r="AD147" s="21"/>
      <c r="AE147" s="21"/>
      <c r="AF147" s="21"/>
      <c r="AG147" s="21"/>
      <c r="AH147" s="21"/>
      <c r="AI147" s="21"/>
      <c r="AJ147" s="21"/>
      <c r="AK147" s="21"/>
      <c r="AL147" s="21"/>
      <c r="AM147" s="21"/>
    </row>
    <row r="148" spans="1:39" ht="15.75" customHeight="1">
      <c r="A148" s="21"/>
      <c r="B148" s="21"/>
      <c r="C148" s="21"/>
      <c r="D148" s="21"/>
      <c r="E148" s="21"/>
      <c r="F148" s="21"/>
      <c r="G148" s="21"/>
      <c r="H148" s="21"/>
      <c r="I148" s="166"/>
      <c r="J148" s="21"/>
      <c r="K148" s="21"/>
      <c r="L148" s="21"/>
      <c r="M148" s="21"/>
      <c r="N148" s="21"/>
      <c r="O148" s="21"/>
      <c r="P148" s="21"/>
      <c r="Q148" s="37"/>
      <c r="R148" s="37"/>
      <c r="S148" s="37"/>
      <c r="T148" s="37"/>
      <c r="U148" s="37"/>
      <c r="V148" s="21"/>
      <c r="W148" s="21"/>
      <c r="X148" s="21"/>
      <c r="Y148" s="21"/>
      <c r="Z148" s="21"/>
      <c r="AA148" s="21"/>
      <c r="AB148" s="21"/>
      <c r="AC148" s="21"/>
      <c r="AD148" s="21"/>
      <c r="AE148" s="21"/>
      <c r="AF148" s="21"/>
      <c r="AG148" s="21"/>
      <c r="AH148" s="21"/>
      <c r="AI148" s="21"/>
      <c r="AJ148" s="21"/>
      <c r="AK148" s="21"/>
      <c r="AL148" s="21"/>
      <c r="AM148" s="21"/>
    </row>
    <row r="149" spans="1:39" ht="15.75" customHeight="1">
      <c r="A149" s="21"/>
      <c r="B149" s="21"/>
      <c r="C149" s="21"/>
      <c r="D149" s="21"/>
      <c r="E149" s="21"/>
      <c r="F149" s="21"/>
      <c r="G149" s="21"/>
      <c r="H149" s="21"/>
      <c r="I149" s="166"/>
      <c r="J149" s="21"/>
      <c r="K149" s="21"/>
      <c r="L149" s="21"/>
      <c r="M149" s="21"/>
      <c r="N149" s="21"/>
      <c r="O149" s="21"/>
      <c r="P149" s="21"/>
      <c r="Q149" s="37"/>
      <c r="R149" s="37"/>
      <c r="S149" s="37"/>
      <c r="T149" s="37"/>
      <c r="U149" s="37"/>
      <c r="V149" s="21"/>
      <c r="W149" s="21"/>
      <c r="X149" s="21"/>
      <c r="Y149" s="21"/>
      <c r="Z149" s="21"/>
      <c r="AA149" s="21"/>
      <c r="AB149" s="21"/>
      <c r="AC149" s="21"/>
      <c r="AD149" s="21"/>
      <c r="AE149" s="21"/>
      <c r="AF149" s="21"/>
      <c r="AG149" s="21"/>
      <c r="AH149" s="21"/>
      <c r="AI149" s="21"/>
      <c r="AJ149" s="21"/>
      <c r="AK149" s="21"/>
      <c r="AL149" s="21"/>
      <c r="AM149" s="21"/>
    </row>
    <row r="150" spans="1:39" ht="15.75" customHeight="1">
      <c r="A150" s="21"/>
      <c r="B150" s="21"/>
      <c r="C150" s="21"/>
      <c r="D150" s="21"/>
      <c r="E150" s="21"/>
      <c r="F150" s="21"/>
      <c r="G150" s="21"/>
      <c r="H150" s="21"/>
      <c r="I150" s="166"/>
      <c r="J150" s="21"/>
      <c r="K150" s="21"/>
      <c r="L150" s="21"/>
      <c r="M150" s="21"/>
      <c r="N150" s="21"/>
      <c r="O150" s="21"/>
      <c r="P150" s="21"/>
      <c r="Q150" s="37"/>
      <c r="R150" s="37"/>
      <c r="S150" s="37"/>
      <c r="T150" s="37"/>
      <c r="U150" s="37"/>
      <c r="V150" s="21"/>
      <c r="W150" s="21"/>
      <c r="X150" s="21"/>
      <c r="Y150" s="21"/>
      <c r="Z150" s="21"/>
      <c r="AA150" s="21"/>
      <c r="AB150" s="21"/>
      <c r="AC150" s="21"/>
      <c r="AD150" s="21"/>
      <c r="AE150" s="21"/>
      <c r="AF150" s="21"/>
      <c r="AG150" s="21"/>
      <c r="AH150" s="21"/>
      <c r="AI150" s="21"/>
      <c r="AJ150" s="21"/>
      <c r="AK150" s="21"/>
      <c r="AL150" s="21"/>
      <c r="AM150" s="21"/>
    </row>
    <row r="151" spans="1:39" ht="15.75" customHeight="1">
      <c r="A151" s="21"/>
      <c r="B151" s="21"/>
      <c r="C151" s="21"/>
      <c r="D151" s="21"/>
      <c r="E151" s="21"/>
      <c r="F151" s="21"/>
      <c r="G151" s="21"/>
      <c r="H151" s="21"/>
      <c r="I151" s="166"/>
      <c r="J151" s="21"/>
      <c r="K151" s="21"/>
      <c r="L151" s="21"/>
      <c r="M151" s="21"/>
      <c r="N151" s="21"/>
      <c r="O151" s="21"/>
      <c r="P151" s="21"/>
      <c r="Q151" s="37"/>
      <c r="R151" s="37"/>
      <c r="S151" s="37"/>
      <c r="T151" s="37"/>
      <c r="U151" s="37"/>
      <c r="V151" s="21"/>
      <c r="W151" s="21"/>
      <c r="X151" s="21"/>
      <c r="Y151" s="21"/>
      <c r="Z151" s="21"/>
      <c r="AA151" s="21"/>
      <c r="AB151" s="21"/>
      <c r="AC151" s="21"/>
      <c r="AD151" s="21"/>
      <c r="AE151" s="21"/>
      <c r="AF151" s="21"/>
      <c r="AG151" s="21"/>
      <c r="AH151" s="21"/>
      <c r="AI151" s="21"/>
      <c r="AJ151" s="21"/>
      <c r="AK151" s="21"/>
      <c r="AL151" s="21"/>
      <c r="AM151" s="21"/>
    </row>
    <row r="152" spans="1:39" ht="15.75" customHeight="1">
      <c r="A152" s="21"/>
      <c r="B152" s="21"/>
      <c r="C152" s="21"/>
      <c r="D152" s="21"/>
      <c r="E152" s="21"/>
      <c r="F152" s="21"/>
      <c r="G152" s="21"/>
      <c r="H152" s="21"/>
      <c r="I152" s="166"/>
      <c r="J152" s="21"/>
      <c r="K152" s="21"/>
      <c r="L152" s="21"/>
      <c r="M152" s="21"/>
      <c r="N152" s="21"/>
      <c r="O152" s="21"/>
      <c r="P152" s="21"/>
      <c r="Q152" s="37"/>
      <c r="R152" s="37"/>
      <c r="S152" s="37"/>
      <c r="T152" s="37"/>
      <c r="U152" s="37"/>
      <c r="V152" s="21"/>
      <c r="W152" s="21"/>
      <c r="X152" s="21"/>
      <c r="Y152" s="21"/>
      <c r="Z152" s="21"/>
      <c r="AA152" s="21"/>
      <c r="AB152" s="21"/>
      <c r="AC152" s="21"/>
      <c r="AD152" s="21"/>
      <c r="AE152" s="21"/>
      <c r="AF152" s="21"/>
      <c r="AG152" s="21"/>
      <c r="AH152" s="21"/>
      <c r="AI152" s="21"/>
      <c r="AJ152" s="21"/>
      <c r="AK152" s="21"/>
      <c r="AL152" s="21"/>
      <c r="AM152" s="21"/>
    </row>
    <row r="153" spans="1:39" ht="15.75" customHeight="1">
      <c r="A153" s="21"/>
      <c r="B153" s="21"/>
      <c r="C153" s="21"/>
      <c r="D153" s="21"/>
      <c r="E153" s="21"/>
      <c r="F153" s="21"/>
      <c r="G153" s="21"/>
      <c r="H153" s="21"/>
      <c r="I153" s="166"/>
      <c r="J153" s="21"/>
      <c r="K153" s="21"/>
      <c r="L153" s="21"/>
      <c r="M153" s="21"/>
      <c r="N153" s="21"/>
      <c r="O153" s="21"/>
      <c r="P153" s="21"/>
      <c r="Q153" s="37"/>
      <c r="R153" s="37"/>
      <c r="S153" s="37"/>
      <c r="T153" s="37"/>
      <c r="U153" s="37"/>
      <c r="V153" s="21"/>
      <c r="W153" s="21"/>
      <c r="X153" s="21"/>
      <c r="Y153" s="21"/>
      <c r="Z153" s="21"/>
      <c r="AA153" s="21"/>
      <c r="AB153" s="21"/>
      <c r="AC153" s="21"/>
      <c r="AD153" s="21"/>
      <c r="AE153" s="21"/>
      <c r="AF153" s="21"/>
      <c r="AG153" s="21"/>
      <c r="AH153" s="21"/>
      <c r="AI153" s="21"/>
      <c r="AJ153" s="21"/>
      <c r="AK153" s="21"/>
      <c r="AL153" s="21"/>
      <c r="AM153" s="21"/>
    </row>
    <row r="154" spans="1:39" ht="15.75" customHeight="1">
      <c r="A154" s="21"/>
      <c r="B154" s="21"/>
      <c r="C154" s="21"/>
      <c r="D154" s="21"/>
      <c r="E154" s="21"/>
      <c r="F154" s="21"/>
      <c r="G154" s="21"/>
      <c r="H154" s="21"/>
      <c r="I154" s="166"/>
      <c r="J154" s="21"/>
      <c r="K154" s="21"/>
      <c r="L154" s="21"/>
      <c r="M154" s="21"/>
      <c r="N154" s="21"/>
      <c r="O154" s="21"/>
      <c r="P154" s="21"/>
      <c r="Q154" s="37"/>
      <c r="R154" s="37"/>
      <c r="S154" s="37"/>
      <c r="T154" s="37"/>
      <c r="U154" s="37"/>
      <c r="V154" s="21"/>
      <c r="W154" s="21"/>
      <c r="X154" s="21"/>
      <c r="Y154" s="21"/>
      <c r="Z154" s="21"/>
      <c r="AA154" s="21"/>
      <c r="AB154" s="21"/>
      <c r="AC154" s="21"/>
      <c r="AD154" s="21"/>
      <c r="AE154" s="21"/>
      <c r="AF154" s="21"/>
      <c r="AG154" s="21"/>
      <c r="AH154" s="21"/>
      <c r="AI154" s="21"/>
      <c r="AJ154" s="21"/>
      <c r="AK154" s="21"/>
      <c r="AL154" s="21"/>
      <c r="AM154" s="21"/>
    </row>
    <row r="155" spans="1:39" ht="15.75" customHeight="1">
      <c r="A155" s="21"/>
      <c r="B155" s="21"/>
      <c r="C155" s="21"/>
      <c r="D155" s="21"/>
      <c r="E155" s="21"/>
      <c r="F155" s="21"/>
      <c r="G155" s="21"/>
      <c r="H155" s="21"/>
      <c r="I155" s="166"/>
      <c r="J155" s="21"/>
      <c r="K155" s="21"/>
      <c r="L155" s="21"/>
      <c r="M155" s="21"/>
      <c r="N155" s="21"/>
      <c r="O155" s="21"/>
      <c r="P155" s="21"/>
      <c r="Q155" s="37"/>
      <c r="R155" s="37"/>
      <c r="S155" s="37"/>
      <c r="T155" s="37"/>
      <c r="U155" s="37"/>
      <c r="V155" s="21"/>
      <c r="W155" s="21"/>
      <c r="X155" s="21"/>
      <c r="Y155" s="21"/>
      <c r="Z155" s="21"/>
      <c r="AA155" s="21"/>
      <c r="AB155" s="21"/>
      <c r="AC155" s="21"/>
      <c r="AD155" s="21"/>
      <c r="AE155" s="21"/>
      <c r="AF155" s="21"/>
      <c r="AG155" s="21"/>
      <c r="AH155" s="21"/>
      <c r="AI155" s="21"/>
      <c r="AJ155" s="21"/>
      <c r="AK155" s="21"/>
      <c r="AL155" s="21"/>
      <c r="AM155" s="21"/>
    </row>
    <row r="156" spans="1:39" ht="15.75" customHeight="1">
      <c r="A156" s="21"/>
      <c r="B156" s="21"/>
      <c r="C156" s="21"/>
      <c r="D156" s="21"/>
      <c r="E156" s="21"/>
      <c r="F156" s="21"/>
      <c r="G156" s="21"/>
      <c r="H156" s="21"/>
      <c r="I156" s="166"/>
      <c r="J156" s="21"/>
      <c r="K156" s="21"/>
      <c r="L156" s="21"/>
      <c r="M156" s="21"/>
      <c r="N156" s="21"/>
      <c r="O156" s="21"/>
      <c r="P156" s="21"/>
      <c r="Q156" s="37"/>
      <c r="R156" s="37"/>
      <c r="S156" s="37"/>
      <c r="T156" s="37"/>
      <c r="U156" s="37"/>
      <c r="V156" s="21"/>
      <c r="W156" s="21"/>
      <c r="X156" s="21"/>
      <c r="Y156" s="21"/>
      <c r="Z156" s="21"/>
      <c r="AA156" s="21"/>
      <c r="AB156" s="21"/>
      <c r="AC156" s="21"/>
      <c r="AD156" s="21"/>
      <c r="AE156" s="21"/>
      <c r="AF156" s="21"/>
      <c r="AG156" s="21"/>
      <c r="AH156" s="21"/>
      <c r="AI156" s="21"/>
      <c r="AJ156" s="21"/>
      <c r="AK156" s="21"/>
      <c r="AL156" s="21"/>
      <c r="AM156" s="21"/>
    </row>
    <row r="157" spans="1:39" ht="15.75" customHeight="1">
      <c r="A157" s="21"/>
      <c r="B157" s="21"/>
      <c r="C157" s="21"/>
      <c r="D157" s="21"/>
      <c r="E157" s="21"/>
      <c r="F157" s="21"/>
      <c r="G157" s="21"/>
      <c r="H157" s="21"/>
      <c r="I157" s="166"/>
      <c r="J157" s="21"/>
      <c r="K157" s="21"/>
      <c r="L157" s="21"/>
      <c r="M157" s="21"/>
      <c r="N157" s="21"/>
      <c r="O157" s="21"/>
      <c r="P157" s="21"/>
      <c r="Q157" s="37"/>
      <c r="R157" s="37"/>
      <c r="S157" s="37"/>
      <c r="T157" s="37"/>
      <c r="U157" s="37"/>
      <c r="V157" s="21"/>
      <c r="W157" s="21"/>
      <c r="X157" s="21"/>
      <c r="Y157" s="21"/>
      <c r="Z157" s="21"/>
      <c r="AA157" s="21"/>
      <c r="AB157" s="21"/>
      <c r="AC157" s="21"/>
      <c r="AD157" s="21"/>
      <c r="AE157" s="21"/>
      <c r="AF157" s="21"/>
      <c r="AG157" s="21"/>
      <c r="AH157" s="21"/>
      <c r="AI157" s="21"/>
      <c r="AJ157" s="21"/>
      <c r="AK157" s="21"/>
      <c r="AL157" s="21"/>
      <c r="AM157" s="21"/>
    </row>
    <row r="158" spans="1:39" ht="15.75" customHeight="1">
      <c r="A158" s="21"/>
      <c r="B158" s="21"/>
      <c r="C158" s="21"/>
      <c r="D158" s="21"/>
      <c r="E158" s="21"/>
      <c r="F158" s="21"/>
      <c r="G158" s="21"/>
      <c r="H158" s="21"/>
      <c r="I158" s="166"/>
      <c r="J158" s="21"/>
      <c r="K158" s="21"/>
      <c r="L158" s="21"/>
      <c r="M158" s="21"/>
      <c r="N158" s="21"/>
      <c r="O158" s="21"/>
      <c r="P158" s="21"/>
      <c r="Q158" s="37"/>
      <c r="R158" s="37"/>
      <c r="S158" s="37"/>
      <c r="T158" s="37"/>
      <c r="U158" s="37"/>
      <c r="V158" s="21"/>
      <c r="W158" s="21"/>
      <c r="X158" s="21"/>
      <c r="Y158" s="21"/>
      <c r="Z158" s="21"/>
      <c r="AA158" s="21"/>
      <c r="AB158" s="21"/>
      <c r="AC158" s="21"/>
      <c r="AD158" s="21"/>
      <c r="AE158" s="21"/>
      <c r="AF158" s="21"/>
      <c r="AG158" s="21"/>
      <c r="AH158" s="21"/>
      <c r="AI158" s="21"/>
      <c r="AJ158" s="21"/>
      <c r="AK158" s="21"/>
      <c r="AL158" s="21"/>
      <c r="AM158" s="21"/>
    </row>
    <row r="159" spans="1:39" ht="15.75" customHeight="1">
      <c r="A159" s="21"/>
      <c r="B159" s="21"/>
      <c r="C159" s="21"/>
      <c r="D159" s="21"/>
      <c r="E159" s="21"/>
      <c r="F159" s="21"/>
      <c r="G159" s="21"/>
      <c r="H159" s="21"/>
      <c r="I159" s="166"/>
      <c r="J159" s="21"/>
      <c r="K159" s="21"/>
      <c r="L159" s="21"/>
      <c r="M159" s="21"/>
      <c r="N159" s="21"/>
      <c r="O159" s="21"/>
      <c r="P159" s="21"/>
      <c r="Q159" s="37"/>
      <c r="R159" s="37"/>
      <c r="S159" s="37"/>
      <c r="T159" s="37"/>
      <c r="U159" s="37"/>
      <c r="V159" s="21"/>
      <c r="W159" s="21"/>
      <c r="X159" s="21"/>
      <c r="Y159" s="21"/>
      <c r="Z159" s="21"/>
      <c r="AA159" s="21"/>
      <c r="AB159" s="21"/>
      <c r="AC159" s="21"/>
      <c r="AD159" s="21"/>
      <c r="AE159" s="21"/>
      <c r="AF159" s="21"/>
      <c r="AG159" s="21"/>
      <c r="AH159" s="21"/>
      <c r="AI159" s="21"/>
      <c r="AJ159" s="21"/>
      <c r="AK159" s="21"/>
      <c r="AL159" s="21"/>
      <c r="AM159" s="21"/>
    </row>
    <row r="160" spans="1:39" ht="15.75" customHeight="1">
      <c r="A160" s="21"/>
      <c r="B160" s="21"/>
      <c r="C160" s="21"/>
      <c r="D160" s="21"/>
      <c r="E160" s="21"/>
      <c r="F160" s="21"/>
      <c r="G160" s="21"/>
      <c r="H160" s="21"/>
      <c r="I160" s="166"/>
      <c r="J160" s="21"/>
      <c r="K160" s="21"/>
      <c r="L160" s="21"/>
      <c r="M160" s="21"/>
      <c r="N160" s="21"/>
      <c r="O160" s="21"/>
      <c r="P160" s="21"/>
      <c r="Q160" s="37"/>
      <c r="R160" s="37"/>
      <c r="S160" s="37"/>
      <c r="T160" s="37"/>
      <c r="U160" s="37"/>
      <c r="V160" s="21"/>
      <c r="W160" s="21"/>
      <c r="X160" s="21"/>
      <c r="Y160" s="21"/>
      <c r="Z160" s="21"/>
      <c r="AA160" s="21"/>
      <c r="AB160" s="21"/>
      <c r="AC160" s="21"/>
      <c r="AD160" s="21"/>
      <c r="AE160" s="21"/>
      <c r="AF160" s="21"/>
      <c r="AG160" s="21"/>
      <c r="AH160" s="21"/>
      <c r="AI160" s="21"/>
      <c r="AJ160" s="21"/>
      <c r="AK160" s="21"/>
      <c r="AL160" s="21"/>
      <c r="AM160" s="21"/>
    </row>
    <row r="161" spans="1:39" ht="15.75" customHeight="1">
      <c r="A161" s="21"/>
      <c r="B161" s="21"/>
      <c r="C161" s="21"/>
      <c r="D161" s="21"/>
      <c r="E161" s="21"/>
      <c r="F161" s="21"/>
      <c r="G161" s="21"/>
      <c r="H161" s="21"/>
      <c r="I161" s="166"/>
      <c r="J161" s="21"/>
      <c r="K161" s="21"/>
      <c r="L161" s="21"/>
      <c r="M161" s="21"/>
      <c r="N161" s="21"/>
      <c r="O161" s="21"/>
      <c r="P161" s="21"/>
      <c r="Q161" s="37"/>
      <c r="R161" s="37"/>
      <c r="S161" s="37"/>
      <c r="T161" s="37"/>
      <c r="U161" s="37"/>
      <c r="V161" s="21"/>
      <c r="W161" s="21"/>
      <c r="X161" s="21"/>
      <c r="Y161" s="21"/>
      <c r="Z161" s="21"/>
      <c r="AA161" s="21"/>
      <c r="AB161" s="21"/>
      <c r="AC161" s="21"/>
      <c r="AD161" s="21"/>
      <c r="AE161" s="21"/>
      <c r="AF161" s="21"/>
      <c r="AG161" s="21"/>
      <c r="AH161" s="21"/>
      <c r="AI161" s="21"/>
      <c r="AJ161" s="21"/>
      <c r="AK161" s="21"/>
      <c r="AL161" s="21"/>
      <c r="AM161" s="21"/>
    </row>
    <row r="162" spans="1:39" ht="15.75" customHeight="1">
      <c r="A162" s="21"/>
      <c r="B162" s="21"/>
      <c r="C162" s="21"/>
      <c r="D162" s="21"/>
      <c r="E162" s="21"/>
      <c r="F162" s="21"/>
      <c r="G162" s="21"/>
      <c r="H162" s="21"/>
      <c r="I162" s="166"/>
      <c r="J162" s="21"/>
      <c r="K162" s="21"/>
      <c r="L162" s="21"/>
      <c r="M162" s="21"/>
      <c r="N162" s="21"/>
      <c r="O162" s="21"/>
      <c r="P162" s="21"/>
      <c r="Q162" s="37"/>
      <c r="R162" s="37"/>
      <c r="S162" s="37"/>
      <c r="T162" s="37"/>
      <c r="U162" s="37"/>
      <c r="V162" s="21"/>
      <c r="W162" s="21"/>
      <c r="X162" s="21"/>
      <c r="Y162" s="21"/>
      <c r="Z162" s="21"/>
      <c r="AA162" s="21"/>
      <c r="AB162" s="21"/>
      <c r="AC162" s="21"/>
      <c r="AD162" s="21"/>
      <c r="AE162" s="21"/>
      <c r="AF162" s="21"/>
      <c r="AG162" s="21"/>
      <c r="AH162" s="21"/>
      <c r="AI162" s="21"/>
      <c r="AJ162" s="21"/>
      <c r="AK162" s="21"/>
      <c r="AL162" s="21"/>
      <c r="AM162" s="21"/>
    </row>
    <row r="163" spans="1:39" ht="15.75" customHeight="1">
      <c r="A163" s="21"/>
      <c r="B163" s="21"/>
      <c r="C163" s="21"/>
      <c r="D163" s="21"/>
      <c r="E163" s="21"/>
      <c r="F163" s="21"/>
      <c r="G163" s="21"/>
      <c r="H163" s="21"/>
      <c r="I163" s="166"/>
      <c r="J163" s="21"/>
      <c r="K163" s="21"/>
      <c r="L163" s="21"/>
      <c r="M163" s="21"/>
      <c r="N163" s="21"/>
      <c r="O163" s="21"/>
      <c r="P163" s="21"/>
      <c r="Q163" s="37"/>
      <c r="R163" s="37"/>
      <c r="S163" s="37"/>
      <c r="T163" s="37"/>
      <c r="U163" s="37"/>
      <c r="V163" s="21"/>
      <c r="W163" s="21"/>
      <c r="X163" s="21"/>
      <c r="Y163" s="21"/>
      <c r="Z163" s="21"/>
      <c r="AA163" s="21"/>
      <c r="AB163" s="21"/>
      <c r="AC163" s="21"/>
      <c r="AD163" s="21"/>
      <c r="AE163" s="21"/>
      <c r="AF163" s="21"/>
      <c r="AG163" s="21"/>
      <c r="AH163" s="21"/>
      <c r="AI163" s="21"/>
      <c r="AJ163" s="21"/>
      <c r="AK163" s="21"/>
      <c r="AL163" s="21"/>
      <c r="AM163" s="21"/>
    </row>
    <row r="164" spans="1:39" ht="15.75" customHeight="1">
      <c r="A164" s="21"/>
      <c r="B164" s="21"/>
      <c r="C164" s="21"/>
      <c r="D164" s="21"/>
      <c r="E164" s="21"/>
      <c r="F164" s="21"/>
      <c r="G164" s="21"/>
      <c r="H164" s="21"/>
      <c r="I164" s="166"/>
      <c r="J164" s="21"/>
      <c r="K164" s="21"/>
      <c r="L164" s="21"/>
      <c r="M164" s="21"/>
      <c r="N164" s="21"/>
      <c r="O164" s="21"/>
      <c r="P164" s="21"/>
      <c r="Q164" s="37"/>
      <c r="R164" s="37"/>
      <c r="S164" s="37"/>
      <c r="T164" s="37"/>
      <c r="U164" s="37"/>
      <c r="V164" s="21"/>
      <c r="W164" s="21"/>
      <c r="X164" s="21"/>
      <c r="Y164" s="21"/>
      <c r="Z164" s="21"/>
      <c r="AA164" s="21"/>
      <c r="AB164" s="21"/>
      <c r="AC164" s="21"/>
      <c r="AD164" s="21"/>
      <c r="AE164" s="21"/>
      <c r="AF164" s="21"/>
      <c r="AG164" s="21"/>
      <c r="AH164" s="21"/>
      <c r="AI164" s="21"/>
      <c r="AJ164" s="21"/>
      <c r="AK164" s="21"/>
      <c r="AL164" s="21"/>
      <c r="AM164" s="21"/>
    </row>
    <row r="165" spans="1:39" ht="15.75" customHeight="1">
      <c r="A165" s="21"/>
      <c r="B165" s="21"/>
      <c r="C165" s="21"/>
      <c r="D165" s="21"/>
      <c r="E165" s="21"/>
      <c r="F165" s="21"/>
      <c r="G165" s="21"/>
      <c r="H165" s="21"/>
      <c r="I165" s="166"/>
      <c r="J165" s="21"/>
      <c r="K165" s="21"/>
      <c r="L165" s="21"/>
      <c r="M165" s="21"/>
      <c r="N165" s="21"/>
      <c r="O165" s="21"/>
      <c r="P165" s="21"/>
      <c r="Q165" s="37"/>
      <c r="R165" s="37"/>
      <c r="S165" s="37"/>
      <c r="T165" s="37"/>
      <c r="U165" s="37"/>
      <c r="V165" s="21"/>
      <c r="W165" s="21"/>
      <c r="X165" s="21"/>
      <c r="Y165" s="21"/>
      <c r="Z165" s="21"/>
      <c r="AA165" s="21"/>
      <c r="AB165" s="21"/>
      <c r="AC165" s="21"/>
      <c r="AD165" s="21"/>
      <c r="AE165" s="21"/>
      <c r="AF165" s="21"/>
      <c r="AG165" s="21"/>
      <c r="AH165" s="21"/>
      <c r="AI165" s="21"/>
      <c r="AJ165" s="21"/>
      <c r="AK165" s="21"/>
      <c r="AL165" s="21"/>
      <c r="AM165" s="21"/>
    </row>
    <row r="166" spans="1:39" ht="15.75" customHeight="1">
      <c r="A166" s="21"/>
      <c r="B166" s="21"/>
      <c r="C166" s="21"/>
      <c r="D166" s="21"/>
      <c r="E166" s="21"/>
      <c r="F166" s="21"/>
      <c r="G166" s="21"/>
      <c r="H166" s="21"/>
      <c r="I166" s="166"/>
      <c r="J166" s="21"/>
      <c r="K166" s="21"/>
      <c r="L166" s="21"/>
      <c r="M166" s="21"/>
      <c r="N166" s="21"/>
      <c r="O166" s="21"/>
      <c r="P166" s="21"/>
      <c r="Q166" s="37"/>
      <c r="R166" s="37"/>
      <c r="S166" s="37"/>
      <c r="T166" s="37"/>
      <c r="U166" s="37"/>
      <c r="V166" s="21"/>
      <c r="W166" s="21"/>
      <c r="X166" s="21"/>
      <c r="Y166" s="21"/>
      <c r="Z166" s="21"/>
      <c r="AA166" s="21"/>
      <c r="AB166" s="21"/>
      <c r="AC166" s="21"/>
      <c r="AD166" s="21"/>
      <c r="AE166" s="21"/>
      <c r="AF166" s="21"/>
      <c r="AG166" s="21"/>
      <c r="AH166" s="21"/>
      <c r="AI166" s="21"/>
      <c r="AJ166" s="21"/>
      <c r="AK166" s="21"/>
      <c r="AL166" s="21"/>
      <c r="AM166" s="21"/>
    </row>
    <row r="167" spans="1:39" ht="15.75" customHeight="1">
      <c r="A167" s="21"/>
      <c r="B167" s="21"/>
      <c r="C167" s="21"/>
      <c r="D167" s="21"/>
      <c r="E167" s="21"/>
      <c r="F167" s="21"/>
      <c r="G167" s="21"/>
      <c r="H167" s="21"/>
      <c r="I167" s="166"/>
      <c r="J167" s="21"/>
      <c r="K167" s="21"/>
      <c r="L167" s="21"/>
      <c r="M167" s="21"/>
      <c r="N167" s="21"/>
      <c r="O167" s="21"/>
      <c r="P167" s="21"/>
      <c r="Q167" s="37"/>
      <c r="R167" s="37"/>
      <c r="S167" s="37"/>
      <c r="T167" s="37"/>
      <c r="U167" s="37"/>
      <c r="V167" s="21"/>
      <c r="W167" s="21"/>
      <c r="X167" s="21"/>
      <c r="Y167" s="21"/>
      <c r="Z167" s="21"/>
      <c r="AA167" s="21"/>
      <c r="AB167" s="21"/>
      <c r="AC167" s="21"/>
      <c r="AD167" s="21"/>
      <c r="AE167" s="21"/>
      <c r="AF167" s="21"/>
      <c r="AG167" s="21"/>
      <c r="AH167" s="21"/>
      <c r="AI167" s="21"/>
      <c r="AJ167" s="21"/>
      <c r="AK167" s="21"/>
      <c r="AL167" s="21"/>
      <c r="AM167" s="21"/>
    </row>
    <row r="168" spans="1:39" ht="15.75" customHeight="1">
      <c r="A168" s="21"/>
      <c r="B168" s="21"/>
      <c r="C168" s="21"/>
      <c r="D168" s="21"/>
      <c r="E168" s="21"/>
      <c r="F168" s="21"/>
      <c r="G168" s="21"/>
      <c r="H168" s="21"/>
      <c r="I168" s="166"/>
      <c r="J168" s="21"/>
      <c r="K168" s="21"/>
      <c r="L168" s="21"/>
      <c r="M168" s="21"/>
      <c r="N168" s="21"/>
      <c r="O168" s="21"/>
      <c r="P168" s="21"/>
      <c r="Q168" s="37"/>
      <c r="R168" s="37"/>
      <c r="S168" s="37"/>
      <c r="T168" s="37"/>
      <c r="U168" s="37"/>
      <c r="V168" s="21"/>
      <c r="W168" s="21"/>
      <c r="X168" s="21"/>
      <c r="Y168" s="21"/>
      <c r="Z168" s="21"/>
      <c r="AA168" s="21"/>
      <c r="AB168" s="21"/>
      <c r="AC168" s="21"/>
      <c r="AD168" s="21"/>
      <c r="AE168" s="21"/>
      <c r="AF168" s="21"/>
      <c r="AG168" s="21"/>
      <c r="AH168" s="21"/>
      <c r="AI168" s="21"/>
      <c r="AJ168" s="21"/>
      <c r="AK168" s="21"/>
      <c r="AL168" s="21"/>
      <c r="AM168" s="21"/>
    </row>
    <row r="169" spans="1:39" ht="15.75" customHeight="1">
      <c r="A169" s="21"/>
      <c r="B169" s="21"/>
      <c r="C169" s="21"/>
      <c r="D169" s="21"/>
      <c r="E169" s="21"/>
      <c r="F169" s="21"/>
      <c r="G169" s="21"/>
      <c r="H169" s="21"/>
      <c r="I169" s="166"/>
      <c r="J169" s="21"/>
      <c r="K169" s="21"/>
      <c r="L169" s="21"/>
      <c r="M169" s="21"/>
      <c r="N169" s="21"/>
      <c r="O169" s="21"/>
      <c r="P169" s="21"/>
      <c r="Q169" s="37"/>
      <c r="R169" s="37"/>
      <c r="S169" s="37"/>
      <c r="T169" s="37"/>
      <c r="U169" s="37"/>
      <c r="V169" s="21"/>
      <c r="W169" s="21"/>
      <c r="X169" s="21"/>
      <c r="Y169" s="21"/>
      <c r="Z169" s="21"/>
      <c r="AA169" s="21"/>
      <c r="AB169" s="21"/>
      <c r="AC169" s="21"/>
      <c r="AD169" s="21"/>
      <c r="AE169" s="21"/>
      <c r="AF169" s="21"/>
      <c r="AG169" s="21"/>
      <c r="AH169" s="21"/>
      <c r="AI169" s="21"/>
      <c r="AJ169" s="21"/>
      <c r="AK169" s="21"/>
      <c r="AL169" s="21"/>
      <c r="AM169" s="21"/>
    </row>
    <row r="170" spans="1:39" ht="15.75" customHeight="1">
      <c r="A170" s="21"/>
      <c r="B170" s="21"/>
      <c r="C170" s="21"/>
      <c r="D170" s="21"/>
      <c r="E170" s="21"/>
      <c r="F170" s="21"/>
      <c r="G170" s="21"/>
      <c r="H170" s="21"/>
      <c r="I170" s="166"/>
      <c r="J170" s="21"/>
      <c r="K170" s="21"/>
      <c r="L170" s="21"/>
      <c r="M170" s="21"/>
      <c r="N170" s="21"/>
      <c r="O170" s="21"/>
      <c r="P170" s="21"/>
      <c r="Q170" s="37"/>
      <c r="R170" s="37"/>
      <c r="S170" s="37"/>
      <c r="T170" s="37"/>
      <c r="U170" s="37"/>
      <c r="V170" s="21"/>
      <c r="W170" s="21"/>
      <c r="X170" s="21"/>
      <c r="Y170" s="21"/>
      <c r="Z170" s="21"/>
      <c r="AA170" s="21"/>
      <c r="AB170" s="21"/>
      <c r="AC170" s="21"/>
      <c r="AD170" s="21"/>
      <c r="AE170" s="21"/>
      <c r="AF170" s="21"/>
      <c r="AG170" s="21"/>
      <c r="AH170" s="21"/>
      <c r="AI170" s="21"/>
      <c r="AJ170" s="21"/>
      <c r="AK170" s="21"/>
      <c r="AL170" s="21"/>
      <c r="AM170" s="21"/>
    </row>
    <row r="171" spans="1:39" ht="15.75" customHeight="1">
      <c r="A171" s="21"/>
      <c r="B171" s="21"/>
      <c r="C171" s="21"/>
      <c r="D171" s="21"/>
      <c r="E171" s="21"/>
      <c r="F171" s="21"/>
      <c r="G171" s="21"/>
      <c r="H171" s="21"/>
      <c r="I171" s="166"/>
      <c r="J171" s="21"/>
      <c r="K171" s="21"/>
      <c r="L171" s="21"/>
      <c r="M171" s="21"/>
      <c r="N171" s="21"/>
      <c r="O171" s="21"/>
      <c r="P171" s="21"/>
      <c r="Q171" s="37"/>
      <c r="R171" s="37"/>
      <c r="S171" s="37"/>
      <c r="T171" s="37"/>
      <c r="U171" s="37"/>
      <c r="V171" s="21"/>
      <c r="W171" s="21"/>
      <c r="X171" s="21"/>
      <c r="Y171" s="21"/>
      <c r="Z171" s="21"/>
      <c r="AA171" s="21"/>
      <c r="AB171" s="21"/>
      <c r="AC171" s="21"/>
      <c r="AD171" s="21"/>
      <c r="AE171" s="21"/>
      <c r="AF171" s="21"/>
      <c r="AG171" s="21"/>
      <c r="AH171" s="21"/>
      <c r="AI171" s="21"/>
      <c r="AJ171" s="21"/>
      <c r="AK171" s="21"/>
      <c r="AL171" s="21"/>
      <c r="AM171" s="21"/>
    </row>
    <row r="172" spans="1:39" ht="15.75" customHeight="1">
      <c r="A172" s="21"/>
      <c r="B172" s="21"/>
      <c r="C172" s="21"/>
      <c r="D172" s="21"/>
      <c r="E172" s="21"/>
      <c r="F172" s="21"/>
      <c r="G172" s="21"/>
      <c r="H172" s="21"/>
      <c r="I172" s="166"/>
      <c r="J172" s="21"/>
      <c r="K172" s="21"/>
      <c r="L172" s="21"/>
      <c r="M172" s="21"/>
      <c r="N172" s="21"/>
      <c r="O172" s="21"/>
      <c r="P172" s="21"/>
      <c r="Q172" s="37"/>
      <c r="R172" s="37"/>
      <c r="S172" s="37"/>
      <c r="T172" s="37"/>
      <c r="U172" s="37"/>
      <c r="V172" s="21"/>
      <c r="W172" s="21"/>
      <c r="X172" s="21"/>
      <c r="Y172" s="21"/>
      <c r="Z172" s="21"/>
      <c r="AA172" s="21"/>
      <c r="AB172" s="21"/>
      <c r="AC172" s="21"/>
      <c r="AD172" s="21"/>
      <c r="AE172" s="21"/>
      <c r="AF172" s="21"/>
      <c r="AG172" s="21"/>
      <c r="AH172" s="21"/>
      <c r="AI172" s="21"/>
      <c r="AJ172" s="21"/>
      <c r="AK172" s="21"/>
      <c r="AL172" s="21"/>
      <c r="AM172" s="21"/>
    </row>
    <row r="173" spans="1:39" ht="15.75" customHeight="1">
      <c r="A173" s="21"/>
      <c r="B173" s="21"/>
      <c r="C173" s="21"/>
      <c r="D173" s="21"/>
      <c r="E173" s="21"/>
      <c r="F173" s="21"/>
      <c r="G173" s="21"/>
      <c r="H173" s="21"/>
      <c r="I173" s="166"/>
      <c r="J173" s="21"/>
      <c r="K173" s="21"/>
      <c r="L173" s="21"/>
      <c r="M173" s="21"/>
      <c r="N173" s="21"/>
      <c r="O173" s="21"/>
      <c r="P173" s="21"/>
      <c r="Q173" s="37"/>
      <c r="R173" s="37"/>
      <c r="S173" s="37"/>
      <c r="T173" s="37"/>
      <c r="U173" s="37"/>
      <c r="V173" s="21"/>
      <c r="W173" s="21"/>
      <c r="X173" s="21"/>
      <c r="Y173" s="21"/>
      <c r="Z173" s="21"/>
      <c r="AA173" s="21"/>
      <c r="AB173" s="21"/>
      <c r="AC173" s="21"/>
      <c r="AD173" s="21"/>
      <c r="AE173" s="21"/>
      <c r="AF173" s="21"/>
      <c r="AG173" s="21"/>
      <c r="AH173" s="21"/>
      <c r="AI173" s="21"/>
      <c r="AJ173" s="21"/>
      <c r="AK173" s="21"/>
      <c r="AL173" s="21"/>
      <c r="AM173" s="21"/>
    </row>
    <row r="174" spans="1:39" ht="15.75" customHeight="1">
      <c r="A174" s="21"/>
      <c r="B174" s="21"/>
      <c r="C174" s="21"/>
      <c r="D174" s="21"/>
      <c r="E174" s="21"/>
      <c r="F174" s="21"/>
      <c r="G174" s="21"/>
      <c r="H174" s="21"/>
      <c r="I174" s="166"/>
      <c r="J174" s="21"/>
      <c r="K174" s="21"/>
      <c r="L174" s="21"/>
      <c r="M174" s="21"/>
      <c r="N174" s="21"/>
      <c r="O174" s="21"/>
      <c r="P174" s="21"/>
      <c r="Q174" s="37"/>
      <c r="R174" s="37"/>
      <c r="S174" s="37"/>
      <c r="T174" s="37"/>
      <c r="U174" s="37"/>
      <c r="V174" s="21"/>
      <c r="W174" s="21"/>
      <c r="X174" s="21"/>
      <c r="Y174" s="21"/>
      <c r="Z174" s="21"/>
      <c r="AA174" s="21"/>
      <c r="AB174" s="21"/>
      <c r="AC174" s="21"/>
      <c r="AD174" s="21"/>
      <c r="AE174" s="21"/>
      <c r="AF174" s="21"/>
      <c r="AG174" s="21"/>
      <c r="AH174" s="21"/>
      <c r="AI174" s="21"/>
      <c r="AJ174" s="21"/>
      <c r="AK174" s="21"/>
      <c r="AL174" s="21"/>
      <c r="AM174" s="21"/>
    </row>
    <row r="175" spans="1:39" ht="15.75" customHeight="1">
      <c r="A175" s="21"/>
      <c r="B175" s="21"/>
      <c r="C175" s="21"/>
      <c r="D175" s="21"/>
      <c r="E175" s="21"/>
      <c r="F175" s="21"/>
      <c r="G175" s="21"/>
      <c r="H175" s="21"/>
      <c r="I175" s="166"/>
      <c r="J175" s="21"/>
      <c r="K175" s="21"/>
      <c r="L175" s="21"/>
      <c r="M175" s="21"/>
      <c r="N175" s="21"/>
      <c r="O175" s="21"/>
      <c r="P175" s="21"/>
      <c r="Q175" s="37"/>
      <c r="R175" s="37"/>
      <c r="S175" s="37"/>
      <c r="T175" s="37"/>
      <c r="U175" s="37"/>
      <c r="V175" s="21"/>
      <c r="W175" s="21"/>
      <c r="X175" s="21"/>
      <c r="Y175" s="21"/>
      <c r="Z175" s="21"/>
      <c r="AA175" s="21"/>
      <c r="AB175" s="21"/>
      <c r="AC175" s="21"/>
      <c r="AD175" s="21"/>
      <c r="AE175" s="21"/>
      <c r="AF175" s="21"/>
      <c r="AG175" s="21"/>
      <c r="AH175" s="21"/>
      <c r="AI175" s="21"/>
      <c r="AJ175" s="21"/>
      <c r="AK175" s="21"/>
      <c r="AL175" s="21"/>
      <c r="AM175" s="21"/>
    </row>
    <row r="176" spans="1:39" ht="15.75" customHeight="1">
      <c r="A176" s="21"/>
      <c r="B176" s="21"/>
      <c r="C176" s="21"/>
      <c r="D176" s="21"/>
      <c r="E176" s="21"/>
      <c r="F176" s="21"/>
      <c r="G176" s="21"/>
      <c r="H176" s="21"/>
      <c r="I176" s="166"/>
      <c r="J176" s="21"/>
      <c r="K176" s="21"/>
      <c r="L176" s="21"/>
      <c r="M176" s="21"/>
      <c r="N176" s="21"/>
      <c r="O176" s="21"/>
      <c r="P176" s="21"/>
      <c r="Q176" s="37"/>
      <c r="R176" s="37"/>
      <c r="S176" s="37"/>
      <c r="T176" s="37"/>
      <c r="U176" s="37"/>
      <c r="V176" s="21"/>
      <c r="W176" s="21"/>
      <c r="X176" s="21"/>
      <c r="Y176" s="21"/>
      <c r="Z176" s="21"/>
      <c r="AA176" s="21"/>
      <c r="AB176" s="21"/>
      <c r="AC176" s="21"/>
      <c r="AD176" s="21"/>
      <c r="AE176" s="21"/>
      <c r="AF176" s="21"/>
      <c r="AG176" s="21"/>
      <c r="AH176" s="21"/>
      <c r="AI176" s="21"/>
      <c r="AJ176" s="21"/>
      <c r="AK176" s="21"/>
      <c r="AL176" s="21"/>
      <c r="AM176" s="21"/>
    </row>
    <row r="177" spans="1:39" ht="15.75" customHeight="1">
      <c r="A177" s="21"/>
      <c r="B177" s="21"/>
      <c r="C177" s="21"/>
      <c r="D177" s="21"/>
      <c r="E177" s="21"/>
      <c r="F177" s="21"/>
      <c r="G177" s="21"/>
      <c r="H177" s="21"/>
      <c r="I177" s="166"/>
      <c r="J177" s="21"/>
      <c r="K177" s="21"/>
      <c r="L177" s="21"/>
      <c r="M177" s="21"/>
      <c r="N177" s="21"/>
      <c r="O177" s="21"/>
      <c r="P177" s="21"/>
      <c r="Q177" s="37"/>
      <c r="R177" s="37"/>
      <c r="S177" s="37"/>
      <c r="T177" s="37"/>
      <c r="U177" s="37"/>
      <c r="V177" s="21"/>
      <c r="W177" s="21"/>
      <c r="X177" s="21"/>
      <c r="Y177" s="21"/>
      <c r="Z177" s="21"/>
      <c r="AA177" s="21"/>
      <c r="AB177" s="21"/>
      <c r="AC177" s="21"/>
      <c r="AD177" s="21"/>
      <c r="AE177" s="21"/>
      <c r="AF177" s="21"/>
      <c r="AG177" s="21"/>
      <c r="AH177" s="21"/>
      <c r="AI177" s="21"/>
      <c r="AJ177" s="21"/>
      <c r="AK177" s="21"/>
      <c r="AL177" s="21"/>
      <c r="AM177" s="21"/>
    </row>
    <row r="178" spans="1:39" ht="15.75" customHeight="1">
      <c r="A178" s="21"/>
      <c r="B178" s="21"/>
      <c r="C178" s="21"/>
      <c r="D178" s="21"/>
      <c r="E178" s="21"/>
      <c r="F178" s="21"/>
      <c r="G178" s="21"/>
      <c r="H178" s="21"/>
      <c r="I178" s="166"/>
      <c r="J178" s="21"/>
      <c r="K178" s="21"/>
      <c r="L178" s="21"/>
      <c r="M178" s="21"/>
      <c r="N178" s="21"/>
      <c r="O178" s="21"/>
      <c r="P178" s="21"/>
      <c r="Q178" s="37"/>
      <c r="R178" s="37"/>
      <c r="S178" s="37"/>
      <c r="T178" s="37"/>
      <c r="U178" s="37"/>
      <c r="V178" s="21"/>
      <c r="W178" s="21"/>
      <c r="X178" s="21"/>
      <c r="Y178" s="21"/>
      <c r="Z178" s="21"/>
      <c r="AA178" s="21"/>
      <c r="AB178" s="21"/>
      <c r="AC178" s="21"/>
      <c r="AD178" s="21"/>
      <c r="AE178" s="21"/>
      <c r="AF178" s="21"/>
      <c r="AG178" s="21"/>
      <c r="AH178" s="21"/>
      <c r="AI178" s="21"/>
      <c r="AJ178" s="21"/>
      <c r="AK178" s="21"/>
      <c r="AL178" s="21"/>
      <c r="AM178" s="21"/>
    </row>
    <row r="179" spans="1:39" ht="15.75" customHeight="1">
      <c r="A179" s="21"/>
      <c r="B179" s="21"/>
      <c r="C179" s="21"/>
      <c r="D179" s="21"/>
      <c r="E179" s="21"/>
      <c r="F179" s="21"/>
      <c r="G179" s="21"/>
      <c r="H179" s="21"/>
      <c r="I179" s="166"/>
      <c r="J179" s="21"/>
      <c r="K179" s="21"/>
      <c r="L179" s="21"/>
      <c r="M179" s="21"/>
      <c r="N179" s="21"/>
      <c r="O179" s="21"/>
      <c r="P179" s="21"/>
      <c r="Q179" s="37"/>
      <c r="R179" s="37"/>
      <c r="S179" s="37"/>
      <c r="T179" s="37"/>
      <c r="U179" s="37"/>
      <c r="V179" s="21"/>
      <c r="W179" s="21"/>
      <c r="X179" s="21"/>
      <c r="Y179" s="21"/>
      <c r="Z179" s="21"/>
      <c r="AA179" s="21"/>
      <c r="AB179" s="21"/>
      <c r="AC179" s="21"/>
      <c r="AD179" s="21"/>
      <c r="AE179" s="21"/>
      <c r="AF179" s="21"/>
      <c r="AG179" s="21"/>
      <c r="AH179" s="21"/>
      <c r="AI179" s="21"/>
      <c r="AJ179" s="21"/>
      <c r="AK179" s="21"/>
      <c r="AL179" s="21"/>
      <c r="AM179" s="21"/>
    </row>
    <row r="180" spans="1:39" ht="15.75" customHeight="1">
      <c r="A180" s="21"/>
      <c r="B180" s="21"/>
      <c r="C180" s="21"/>
      <c r="D180" s="21"/>
      <c r="E180" s="21"/>
      <c r="F180" s="21"/>
      <c r="G180" s="21"/>
      <c r="H180" s="21"/>
      <c r="I180" s="166"/>
      <c r="J180" s="21"/>
      <c r="K180" s="21"/>
      <c r="L180" s="21"/>
      <c r="M180" s="21"/>
      <c r="N180" s="21"/>
      <c r="O180" s="21"/>
      <c r="P180" s="21"/>
      <c r="Q180" s="37"/>
      <c r="R180" s="37"/>
      <c r="S180" s="37"/>
      <c r="T180" s="37"/>
      <c r="U180" s="37"/>
      <c r="V180" s="21"/>
      <c r="W180" s="21"/>
      <c r="X180" s="21"/>
      <c r="Y180" s="21"/>
      <c r="Z180" s="21"/>
      <c r="AA180" s="21"/>
      <c r="AB180" s="21"/>
      <c r="AC180" s="21"/>
      <c r="AD180" s="21"/>
      <c r="AE180" s="21"/>
      <c r="AF180" s="21"/>
      <c r="AG180" s="21"/>
      <c r="AH180" s="21"/>
      <c r="AI180" s="21"/>
      <c r="AJ180" s="21"/>
      <c r="AK180" s="21"/>
      <c r="AL180" s="21"/>
      <c r="AM180" s="21"/>
    </row>
    <row r="181" spans="1:39" ht="15.75" customHeight="1">
      <c r="A181" s="21"/>
      <c r="B181" s="21"/>
      <c r="C181" s="21"/>
      <c r="D181" s="21"/>
      <c r="E181" s="21"/>
      <c r="F181" s="21"/>
      <c r="G181" s="21"/>
      <c r="H181" s="21"/>
      <c r="I181" s="166"/>
      <c r="J181" s="21"/>
      <c r="K181" s="21"/>
      <c r="L181" s="21"/>
      <c r="M181" s="21"/>
      <c r="N181" s="21"/>
      <c r="O181" s="21"/>
      <c r="P181" s="21"/>
      <c r="Q181" s="37"/>
      <c r="R181" s="37"/>
      <c r="S181" s="37"/>
      <c r="T181" s="37"/>
      <c r="U181" s="37"/>
      <c r="V181" s="21"/>
      <c r="W181" s="21"/>
      <c r="X181" s="21"/>
      <c r="Y181" s="21"/>
      <c r="Z181" s="21"/>
      <c r="AA181" s="21"/>
      <c r="AB181" s="21"/>
      <c r="AC181" s="21"/>
      <c r="AD181" s="21"/>
      <c r="AE181" s="21"/>
      <c r="AF181" s="21"/>
      <c r="AG181" s="21"/>
      <c r="AH181" s="21"/>
      <c r="AI181" s="21"/>
      <c r="AJ181" s="21"/>
      <c r="AK181" s="21"/>
      <c r="AL181" s="21"/>
      <c r="AM181" s="21"/>
    </row>
    <row r="182" spans="1:39" ht="15.75" customHeight="1">
      <c r="A182" s="21"/>
      <c r="B182" s="21"/>
      <c r="C182" s="21"/>
      <c r="D182" s="21"/>
      <c r="E182" s="21"/>
      <c r="F182" s="21"/>
      <c r="G182" s="21"/>
      <c r="H182" s="21"/>
      <c r="I182" s="166"/>
      <c r="J182" s="21"/>
      <c r="K182" s="21"/>
      <c r="L182" s="21"/>
      <c r="M182" s="21"/>
      <c r="N182" s="21"/>
      <c r="O182" s="21"/>
      <c r="P182" s="21"/>
      <c r="Q182" s="37"/>
      <c r="R182" s="37"/>
      <c r="S182" s="37"/>
      <c r="T182" s="37"/>
      <c r="U182" s="37"/>
      <c r="V182" s="21"/>
      <c r="W182" s="21"/>
      <c r="X182" s="21"/>
      <c r="Y182" s="21"/>
      <c r="Z182" s="21"/>
      <c r="AA182" s="21"/>
      <c r="AB182" s="21"/>
      <c r="AC182" s="21"/>
      <c r="AD182" s="21"/>
      <c r="AE182" s="21"/>
      <c r="AF182" s="21"/>
      <c r="AG182" s="21"/>
      <c r="AH182" s="21"/>
      <c r="AI182" s="21"/>
      <c r="AJ182" s="21"/>
      <c r="AK182" s="21"/>
      <c r="AL182" s="21"/>
      <c r="AM182" s="21"/>
    </row>
    <row r="183" spans="1:39" ht="15.75" customHeight="1">
      <c r="A183" s="21"/>
      <c r="B183" s="21"/>
      <c r="C183" s="21"/>
      <c r="D183" s="21"/>
      <c r="E183" s="21"/>
      <c r="F183" s="21"/>
      <c r="G183" s="21"/>
      <c r="H183" s="21"/>
      <c r="I183" s="166"/>
      <c r="J183" s="21"/>
      <c r="K183" s="21"/>
      <c r="L183" s="21"/>
      <c r="M183" s="21"/>
      <c r="N183" s="21"/>
      <c r="O183" s="21"/>
      <c r="P183" s="21"/>
      <c r="Q183" s="37"/>
      <c r="R183" s="37"/>
      <c r="S183" s="37"/>
      <c r="T183" s="37"/>
      <c r="U183" s="37"/>
      <c r="V183" s="21"/>
      <c r="W183" s="21"/>
      <c r="X183" s="21"/>
      <c r="Y183" s="21"/>
      <c r="Z183" s="21"/>
      <c r="AA183" s="21"/>
      <c r="AB183" s="21"/>
      <c r="AC183" s="21"/>
      <c r="AD183" s="21"/>
      <c r="AE183" s="21"/>
      <c r="AF183" s="21"/>
      <c r="AG183" s="21"/>
      <c r="AH183" s="21"/>
      <c r="AI183" s="21"/>
      <c r="AJ183" s="21"/>
      <c r="AK183" s="21"/>
      <c r="AL183" s="21"/>
      <c r="AM183" s="21"/>
    </row>
    <row r="184" spans="1:39" ht="15.75" customHeight="1">
      <c r="A184" s="21"/>
      <c r="B184" s="21"/>
      <c r="C184" s="21"/>
      <c r="D184" s="21"/>
      <c r="E184" s="21"/>
      <c r="F184" s="21"/>
      <c r="G184" s="21"/>
      <c r="H184" s="21"/>
      <c r="I184" s="166"/>
      <c r="J184" s="21"/>
      <c r="K184" s="21"/>
      <c r="L184" s="21"/>
      <c r="M184" s="21"/>
      <c r="N184" s="21"/>
      <c r="O184" s="21"/>
      <c r="P184" s="21"/>
      <c r="Q184" s="37"/>
      <c r="R184" s="37"/>
      <c r="S184" s="37"/>
      <c r="T184" s="37"/>
      <c r="U184" s="37"/>
      <c r="V184" s="21"/>
      <c r="W184" s="21"/>
      <c r="X184" s="21"/>
      <c r="Y184" s="21"/>
      <c r="Z184" s="21"/>
      <c r="AA184" s="21"/>
      <c r="AB184" s="21"/>
      <c r="AC184" s="21"/>
      <c r="AD184" s="21"/>
      <c r="AE184" s="21"/>
      <c r="AF184" s="21"/>
      <c r="AG184" s="21"/>
      <c r="AH184" s="21"/>
      <c r="AI184" s="21"/>
      <c r="AJ184" s="21"/>
      <c r="AK184" s="21"/>
      <c r="AL184" s="21"/>
      <c r="AM184" s="21"/>
    </row>
    <row r="185" spans="1:39" ht="15.75" customHeight="1">
      <c r="A185" s="21"/>
      <c r="B185" s="21"/>
      <c r="C185" s="21"/>
      <c r="D185" s="21"/>
      <c r="E185" s="21"/>
      <c r="F185" s="21"/>
      <c r="G185" s="21"/>
      <c r="H185" s="21"/>
      <c r="I185" s="166"/>
      <c r="J185" s="21"/>
      <c r="K185" s="21"/>
      <c r="L185" s="21"/>
      <c r="M185" s="21"/>
      <c r="N185" s="21"/>
      <c r="O185" s="21"/>
      <c r="P185" s="21"/>
      <c r="Q185" s="37"/>
      <c r="R185" s="37"/>
      <c r="S185" s="37"/>
      <c r="T185" s="37"/>
      <c r="U185" s="37"/>
      <c r="V185" s="21"/>
      <c r="W185" s="21"/>
      <c r="X185" s="21"/>
      <c r="Y185" s="21"/>
      <c r="Z185" s="21"/>
      <c r="AA185" s="21"/>
      <c r="AB185" s="21"/>
      <c r="AC185" s="21"/>
      <c r="AD185" s="21"/>
      <c r="AE185" s="21"/>
      <c r="AF185" s="21"/>
      <c r="AG185" s="21"/>
      <c r="AH185" s="21"/>
      <c r="AI185" s="21"/>
      <c r="AJ185" s="21"/>
      <c r="AK185" s="21"/>
      <c r="AL185" s="21"/>
      <c r="AM185" s="21"/>
    </row>
    <row r="186" spans="1:39" ht="15.75" customHeight="1">
      <c r="A186" s="21"/>
      <c r="B186" s="21"/>
      <c r="C186" s="21"/>
      <c r="D186" s="21"/>
      <c r="E186" s="21"/>
      <c r="F186" s="21"/>
      <c r="G186" s="21"/>
      <c r="H186" s="21"/>
      <c r="I186" s="166"/>
      <c r="J186" s="21"/>
      <c r="K186" s="21"/>
      <c r="L186" s="21"/>
      <c r="M186" s="21"/>
      <c r="N186" s="21"/>
      <c r="O186" s="21"/>
      <c r="P186" s="21"/>
      <c r="Q186" s="37"/>
      <c r="R186" s="37"/>
      <c r="S186" s="37"/>
      <c r="T186" s="37"/>
      <c r="U186" s="37"/>
      <c r="V186" s="21"/>
      <c r="W186" s="21"/>
      <c r="X186" s="21"/>
      <c r="Y186" s="21"/>
      <c r="Z186" s="21"/>
      <c r="AA186" s="21"/>
      <c r="AB186" s="21"/>
      <c r="AC186" s="21"/>
      <c r="AD186" s="21"/>
      <c r="AE186" s="21"/>
      <c r="AF186" s="21"/>
      <c r="AG186" s="21"/>
      <c r="AH186" s="21"/>
      <c r="AI186" s="21"/>
      <c r="AJ186" s="21"/>
      <c r="AK186" s="21"/>
      <c r="AL186" s="21"/>
      <c r="AM186" s="21"/>
    </row>
    <row r="187" spans="1:39" ht="15.75" customHeight="1">
      <c r="A187" s="21"/>
      <c r="B187" s="21"/>
      <c r="C187" s="21"/>
      <c r="D187" s="21"/>
      <c r="E187" s="21"/>
      <c r="F187" s="21"/>
      <c r="G187" s="21"/>
      <c r="H187" s="21"/>
      <c r="I187" s="166"/>
      <c r="J187" s="21"/>
      <c r="K187" s="21"/>
      <c r="L187" s="21"/>
      <c r="M187" s="21"/>
      <c r="N187" s="21"/>
      <c r="O187" s="21"/>
      <c r="P187" s="21"/>
      <c r="Q187" s="37"/>
      <c r="R187" s="37"/>
      <c r="S187" s="37"/>
      <c r="T187" s="37"/>
      <c r="U187" s="37"/>
      <c r="V187" s="21"/>
      <c r="W187" s="21"/>
      <c r="X187" s="21"/>
      <c r="Y187" s="21"/>
      <c r="Z187" s="21"/>
      <c r="AA187" s="21"/>
      <c r="AB187" s="21"/>
      <c r="AC187" s="21"/>
      <c r="AD187" s="21"/>
      <c r="AE187" s="21"/>
      <c r="AF187" s="21"/>
      <c r="AG187" s="21"/>
      <c r="AH187" s="21"/>
      <c r="AI187" s="21"/>
      <c r="AJ187" s="21"/>
      <c r="AK187" s="21"/>
      <c r="AL187" s="21"/>
      <c r="AM187" s="21"/>
    </row>
    <row r="188" spans="1:39" ht="15.75" customHeight="1">
      <c r="A188" s="21"/>
      <c r="B188" s="21"/>
      <c r="C188" s="21"/>
      <c r="D188" s="21"/>
      <c r="E188" s="21"/>
      <c r="F188" s="21"/>
      <c r="G188" s="21"/>
      <c r="H188" s="21"/>
      <c r="I188" s="166"/>
      <c r="J188" s="21"/>
      <c r="K188" s="21"/>
      <c r="L188" s="21"/>
      <c r="M188" s="21"/>
      <c r="N188" s="21"/>
      <c r="O188" s="21"/>
      <c r="P188" s="21"/>
      <c r="Q188" s="37"/>
      <c r="R188" s="37"/>
      <c r="S188" s="37"/>
      <c r="T188" s="37"/>
      <c r="U188" s="37"/>
      <c r="V188" s="21"/>
      <c r="W188" s="21"/>
      <c r="X188" s="21"/>
      <c r="Y188" s="21"/>
      <c r="Z188" s="21"/>
      <c r="AA188" s="21"/>
      <c r="AB188" s="21"/>
      <c r="AC188" s="21"/>
      <c r="AD188" s="21"/>
      <c r="AE188" s="21"/>
      <c r="AF188" s="21"/>
      <c r="AG188" s="21"/>
      <c r="AH188" s="21"/>
      <c r="AI188" s="21"/>
      <c r="AJ188" s="21"/>
      <c r="AK188" s="21"/>
      <c r="AL188" s="21"/>
      <c r="AM188" s="21"/>
    </row>
    <row r="189" spans="1:39" ht="15.75" customHeight="1">
      <c r="A189" s="21"/>
      <c r="B189" s="21"/>
      <c r="C189" s="21"/>
      <c r="D189" s="21"/>
      <c r="E189" s="21"/>
      <c r="F189" s="21"/>
      <c r="G189" s="21"/>
      <c r="H189" s="21"/>
      <c r="I189" s="166"/>
      <c r="J189" s="21"/>
      <c r="K189" s="21"/>
      <c r="L189" s="21"/>
      <c r="M189" s="21"/>
      <c r="N189" s="21"/>
      <c r="O189" s="21"/>
      <c r="P189" s="21"/>
      <c r="Q189" s="37"/>
      <c r="R189" s="37"/>
      <c r="S189" s="37"/>
      <c r="T189" s="37"/>
      <c r="U189" s="37"/>
      <c r="V189" s="21"/>
      <c r="W189" s="21"/>
      <c r="X189" s="21"/>
      <c r="Y189" s="21"/>
      <c r="Z189" s="21"/>
      <c r="AA189" s="21"/>
      <c r="AB189" s="21"/>
      <c r="AC189" s="21"/>
      <c r="AD189" s="21"/>
      <c r="AE189" s="21"/>
      <c r="AF189" s="21"/>
      <c r="AG189" s="21"/>
      <c r="AH189" s="21"/>
      <c r="AI189" s="21"/>
      <c r="AJ189" s="21"/>
      <c r="AK189" s="21"/>
      <c r="AL189" s="21"/>
      <c r="AM189" s="21"/>
    </row>
    <row r="190" spans="1:39" ht="15.75" customHeight="1">
      <c r="A190" s="21"/>
      <c r="B190" s="21"/>
      <c r="C190" s="21"/>
      <c r="D190" s="21"/>
      <c r="E190" s="21"/>
      <c r="F190" s="21"/>
      <c r="G190" s="21"/>
      <c r="H190" s="21"/>
      <c r="I190" s="166"/>
      <c r="J190" s="21"/>
      <c r="K190" s="21"/>
      <c r="L190" s="21"/>
      <c r="M190" s="21"/>
      <c r="N190" s="21"/>
      <c r="O190" s="21"/>
      <c r="P190" s="21"/>
      <c r="Q190" s="37"/>
      <c r="R190" s="37"/>
      <c r="S190" s="37"/>
      <c r="T190" s="37"/>
      <c r="U190" s="37"/>
      <c r="V190" s="21"/>
      <c r="W190" s="21"/>
      <c r="X190" s="21"/>
      <c r="Y190" s="21"/>
      <c r="Z190" s="21"/>
      <c r="AA190" s="21"/>
      <c r="AB190" s="21"/>
      <c r="AC190" s="21"/>
      <c r="AD190" s="21"/>
      <c r="AE190" s="21"/>
      <c r="AF190" s="21"/>
      <c r="AG190" s="21"/>
      <c r="AH190" s="21"/>
      <c r="AI190" s="21"/>
      <c r="AJ190" s="21"/>
      <c r="AK190" s="21"/>
      <c r="AL190" s="21"/>
      <c r="AM190" s="21"/>
    </row>
    <row r="191" spans="1:39" ht="15.75" customHeight="1">
      <c r="A191" s="21"/>
      <c r="B191" s="21"/>
      <c r="C191" s="21"/>
      <c r="D191" s="21"/>
      <c r="E191" s="21"/>
      <c r="F191" s="21"/>
      <c r="G191" s="21"/>
      <c r="H191" s="21"/>
      <c r="I191" s="166"/>
      <c r="J191" s="21"/>
      <c r="K191" s="21"/>
      <c r="L191" s="21"/>
      <c r="M191" s="21"/>
      <c r="N191" s="21"/>
      <c r="O191" s="21"/>
      <c r="P191" s="21"/>
      <c r="Q191" s="37"/>
      <c r="R191" s="37"/>
      <c r="S191" s="37"/>
      <c r="T191" s="37"/>
      <c r="U191" s="37"/>
      <c r="V191" s="21"/>
      <c r="W191" s="21"/>
      <c r="X191" s="21"/>
      <c r="Y191" s="21"/>
      <c r="Z191" s="21"/>
      <c r="AA191" s="21"/>
      <c r="AB191" s="21"/>
      <c r="AC191" s="21"/>
      <c r="AD191" s="21"/>
      <c r="AE191" s="21"/>
      <c r="AF191" s="21"/>
      <c r="AG191" s="21"/>
      <c r="AH191" s="21"/>
      <c r="AI191" s="21"/>
      <c r="AJ191" s="21"/>
      <c r="AK191" s="21"/>
      <c r="AL191" s="21"/>
      <c r="AM191" s="21"/>
    </row>
    <row r="192" spans="1:39" ht="15.75" customHeight="1">
      <c r="A192" s="21"/>
      <c r="B192" s="21"/>
      <c r="C192" s="21"/>
      <c r="D192" s="21"/>
      <c r="E192" s="21"/>
      <c r="F192" s="21"/>
      <c r="G192" s="21"/>
      <c r="H192" s="21"/>
      <c r="I192" s="166"/>
      <c r="J192" s="21"/>
      <c r="K192" s="21"/>
      <c r="L192" s="21"/>
      <c r="M192" s="21"/>
      <c r="N192" s="21"/>
      <c r="O192" s="21"/>
      <c r="P192" s="21"/>
      <c r="Q192" s="37"/>
      <c r="R192" s="37"/>
      <c r="S192" s="37"/>
      <c r="T192" s="37"/>
      <c r="U192" s="37"/>
      <c r="V192" s="21"/>
      <c r="W192" s="21"/>
      <c r="X192" s="21"/>
      <c r="Y192" s="21"/>
      <c r="Z192" s="21"/>
      <c r="AA192" s="21"/>
      <c r="AB192" s="21"/>
      <c r="AC192" s="21"/>
      <c r="AD192" s="21"/>
      <c r="AE192" s="21"/>
      <c r="AF192" s="21"/>
      <c r="AG192" s="21"/>
      <c r="AH192" s="21"/>
      <c r="AI192" s="21"/>
      <c r="AJ192" s="21"/>
      <c r="AK192" s="21"/>
      <c r="AL192" s="21"/>
      <c r="AM192" s="21"/>
    </row>
    <row r="193" spans="1:39" ht="15.75" customHeight="1">
      <c r="A193" s="21"/>
      <c r="B193" s="21"/>
      <c r="C193" s="21"/>
      <c r="D193" s="21"/>
      <c r="E193" s="21"/>
      <c r="F193" s="21"/>
      <c r="G193" s="21"/>
      <c r="H193" s="21"/>
      <c r="I193" s="166"/>
      <c r="J193" s="21"/>
      <c r="K193" s="21"/>
      <c r="L193" s="21"/>
      <c r="M193" s="21"/>
      <c r="N193" s="21"/>
      <c r="O193" s="21"/>
      <c r="P193" s="21"/>
      <c r="Q193" s="37"/>
      <c r="R193" s="37"/>
      <c r="S193" s="37"/>
      <c r="T193" s="37"/>
      <c r="U193" s="37"/>
      <c r="V193" s="21"/>
      <c r="W193" s="21"/>
      <c r="X193" s="21"/>
      <c r="Y193" s="21"/>
      <c r="Z193" s="21"/>
      <c r="AA193" s="21"/>
      <c r="AB193" s="21"/>
      <c r="AC193" s="21"/>
      <c r="AD193" s="21"/>
      <c r="AE193" s="21"/>
      <c r="AF193" s="21"/>
      <c r="AG193" s="21"/>
      <c r="AH193" s="21"/>
      <c r="AI193" s="21"/>
      <c r="AJ193" s="21"/>
      <c r="AK193" s="21"/>
      <c r="AL193" s="21"/>
      <c r="AM193" s="21"/>
    </row>
    <row r="194" spans="1:39" ht="15.75" customHeight="1">
      <c r="A194" s="21"/>
      <c r="B194" s="21"/>
      <c r="C194" s="21"/>
      <c r="D194" s="21"/>
      <c r="E194" s="21"/>
      <c r="F194" s="21"/>
      <c r="G194" s="21"/>
      <c r="H194" s="21"/>
      <c r="I194" s="166"/>
      <c r="J194" s="21"/>
      <c r="K194" s="21"/>
      <c r="L194" s="21"/>
      <c r="M194" s="21"/>
      <c r="N194" s="21"/>
      <c r="O194" s="21"/>
      <c r="P194" s="21"/>
      <c r="Q194" s="37"/>
      <c r="R194" s="37"/>
      <c r="S194" s="37"/>
      <c r="T194" s="37"/>
      <c r="U194" s="37"/>
      <c r="V194" s="21"/>
      <c r="W194" s="21"/>
      <c r="X194" s="21"/>
      <c r="Y194" s="21"/>
      <c r="Z194" s="21"/>
      <c r="AA194" s="21"/>
      <c r="AB194" s="21"/>
      <c r="AC194" s="21"/>
      <c r="AD194" s="21"/>
      <c r="AE194" s="21"/>
      <c r="AF194" s="21"/>
      <c r="AG194" s="21"/>
      <c r="AH194" s="21"/>
      <c r="AI194" s="21"/>
      <c r="AJ194" s="21"/>
      <c r="AK194" s="21"/>
      <c r="AL194" s="21"/>
      <c r="AM194" s="21"/>
    </row>
    <row r="195" spans="1:39" ht="15.75" customHeight="1">
      <c r="A195" s="21"/>
      <c r="B195" s="21"/>
      <c r="C195" s="21"/>
      <c r="D195" s="21"/>
      <c r="E195" s="21"/>
      <c r="F195" s="21"/>
      <c r="G195" s="21"/>
      <c r="H195" s="21"/>
      <c r="I195" s="166"/>
      <c r="J195" s="21"/>
      <c r="K195" s="21"/>
      <c r="L195" s="21"/>
      <c r="M195" s="21"/>
      <c r="N195" s="21"/>
      <c r="O195" s="21"/>
      <c r="P195" s="21"/>
      <c r="Q195" s="37"/>
      <c r="R195" s="37"/>
      <c r="S195" s="37"/>
      <c r="T195" s="37"/>
      <c r="U195" s="37"/>
      <c r="V195" s="21"/>
      <c r="W195" s="21"/>
      <c r="X195" s="21"/>
      <c r="Y195" s="21"/>
      <c r="Z195" s="21"/>
      <c r="AA195" s="21"/>
      <c r="AB195" s="21"/>
      <c r="AC195" s="21"/>
      <c r="AD195" s="21"/>
      <c r="AE195" s="21"/>
      <c r="AF195" s="21"/>
      <c r="AG195" s="21"/>
      <c r="AH195" s="21"/>
      <c r="AI195" s="21"/>
      <c r="AJ195" s="21"/>
      <c r="AK195" s="21"/>
      <c r="AL195" s="21"/>
      <c r="AM195" s="21"/>
    </row>
    <row r="196" spans="1:39" ht="15.75" customHeight="1">
      <c r="A196" s="21"/>
      <c r="B196" s="21"/>
      <c r="C196" s="21"/>
      <c r="D196" s="21"/>
      <c r="E196" s="21"/>
      <c r="F196" s="21"/>
      <c r="G196" s="21"/>
      <c r="H196" s="21"/>
      <c r="I196" s="166"/>
      <c r="J196" s="21"/>
      <c r="K196" s="21"/>
      <c r="L196" s="21"/>
      <c r="M196" s="21"/>
      <c r="N196" s="21"/>
      <c r="O196" s="21"/>
      <c r="P196" s="21"/>
      <c r="Q196" s="37"/>
      <c r="R196" s="37"/>
      <c r="S196" s="37"/>
      <c r="T196" s="37"/>
      <c r="U196" s="37"/>
      <c r="V196" s="21"/>
      <c r="W196" s="21"/>
      <c r="X196" s="21"/>
      <c r="Y196" s="21"/>
      <c r="Z196" s="21"/>
      <c r="AA196" s="21"/>
      <c r="AB196" s="21"/>
      <c r="AC196" s="21"/>
      <c r="AD196" s="21"/>
      <c r="AE196" s="21"/>
      <c r="AF196" s="21"/>
      <c r="AG196" s="21"/>
      <c r="AH196" s="21"/>
      <c r="AI196" s="21"/>
      <c r="AJ196" s="21"/>
      <c r="AK196" s="21"/>
      <c r="AL196" s="21"/>
      <c r="AM196" s="21"/>
    </row>
    <row r="197" spans="1:39" ht="15.75" customHeight="1">
      <c r="A197" s="21"/>
      <c r="B197" s="21"/>
      <c r="C197" s="21"/>
      <c r="D197" s="21"/>
      <c r="E197" s="21"/>
      <c r="F197" s="21"/>
      <c r="G197" s="21"/>
      <c r="H197" s="21"/>
      <c r="I197" s="166"/>
      <c r="J197" s="21"/>
      <c r="K197" s="21"/>
      <c r="L197" s="21"/>
      <c r="M197" s="21"/>
      <c r="N197" s="21"/>
      <c r="O197" s="21"/>
      <c r="P197" s="21"/>
      <c r="Q197" s="37"/>
      <c r="R197" s="37"/>
      <c r="S197" s="37"/>
      <c r="T197" s="37"/>
      <c r="U197" s="37"/>
      <c r="V197" s="21"/>
      <c r="W197" s="21"/>
      <c r="X197" s="21"/>
      <c r="Y197" s="21"/>
      <c r="Z197" s="21"/>
      <c r="AA197" s="21"/>
      <c r="AB197" s="21"/>
      <c r="AC197" s="21"/>
      <c r="AD197" s="21"/>
      <c r="AE197" s="21"/>
      <c r="AF197" s="21"/>
      <c r="AG197" s="21"/>
      <c r="AH197" s="21"/>
      <c r="AI197" s="21"/>
      <c r="AJ197" s="21"/>
      <c r="AK197" s="21"/>
      <c r="AL197" s="21"/>
      <c r="AM197" s="21"/>
    </row>
    <row r="198" spans="1:39" ht="15.75" customHeight="1">
      <c r="A198" s="21"/>
      <c r="B198" s="21"/>
      <c r="C198" s="21"/>
      <c r="D198" s="21"/>
      <c r="E198" s="21"/>
      <c r="F198" s="21"/>
      <c r="G198" s="21"/>
      <c r="H198" s="21"/>
      <c r="I198" s="166"/>
      <c r="J198" s="21"/>
      <c r="K198" s="21"/>
      <c r="L198" s="21"/>
      <c r="M198" s="21"/>
      <c r="N198" s="21"/>
      <c r="O198" s="21"/>
      <c r="P198" s="21"/>
      <c r="Q198" s="37"/>
      <c r="R198" s="37"/>
      <c r="S198" s="37"/>
      <c r="T198" s="37"/>
      <c r="U198" s="37"/>
      <c r="V198" s="21"/>
      <c r="W198" s="21"/>
      <c r="X198" s="21"/>
      <c r="Y198" s="21"/>
      <c r="Z198" s="21"/>
      <c r="AA198" s="21"/>
      <c r="AB198" s="21"/>
      <c r="AC198" s="21"/>
      <c r="AD198" s="21"/>
      <c r="AE198" s="21"/>
      <c r="AF198" s="21"/>
      <c r="AG198" s="21"/>
      <c r="AH198" s="21"/>
      <c r="AI198" s="21"/>
      <c r="AJ198" s="21"/>
      <c r="AK198" s="21"/>
      <c r="AL198" s="21"/>
      <c r="AM198" s="21"/>
    </row>
    <row r="199" spans="1:39" ht="15.75" customHeight="1">
      <c r="A199" s="21"/>
      <c r="B199" s="21"/>
      <c r="C199" s="21"/>
      <c r="D199" s="21"/>
      <c r="E199" s="21"/>
      <c r="F199" s="21"/>
      <c r="G199" s="21"/>
      <c r="H199" s="21"/>
      <c r="I199" s="166"/>
      <c r="J199" s="21"/>
      <c r="K199" s="21"/>
      <c r="L199" s="21"/>
      <c r="M199" s="21"/>
      <c r="N199" s="21"/>
      <c r="O199" s="21"/>
      <c r="P199" s="21"/>
      <c r="Q199" s="37"/>
      <c r="R199" s="37"/>
      <c r="S199" s="37"/>
      <c r="T199" s="37"/>
      <c r="U199" s="37"/>
      <c r="V199" s="21"/>
      <c r="W199" s="21"/>
      <c r="X199" s="21"/>
      <c r="Y199" s="21"/>
      <c r="Z199" s="21"/>
      <c r="AA199" s="21"/>
      <c r="AB199" s="21"/>
      <c r="AC199" s="21"/>
      <c r="AD199" s="21"/>
      <c r="AE199" s="21"/>
      <c r="AF199" s="21"/>
      <c r="AG199" s="21"/>
      <c r="AH199" s="21"/>
      <c r="AI199" s="21"/>
      <c r="AJ199" s="21"/>
      <c r="AK199" s="21"/>
      <c r="AL199" s="21"/>
      <c r="AM199" s="21"/>
    </row>
    <row r="200" spans="1:39" ht="15.75" customHeight="1">
      <c r="A200" s="21"/>
      <c r="B200" s="21"/>
      <c r="C200" s="21"/>
      <c r="D200" s="21"/>
      <c r="E200" s="21"/>
      <c r="F200" s="21"/>
      <c r="G200" s="21"/>
      <c r="H200" s="21"/>
      <c r="I200" s="166"/>
      <c r="J200" s="21"/>
      <c r="K200" s="21"/>
      <c r="L200" s="21"/>
      <c r="M200" s="21"/>
      <c r="N200" s="21"/>
      <c r="O200" s="21"/>
      <c r="P200" s="21"/>
      <c r="Q200" s="37"/>
      <c r="R200" s="37"/>
      <c r="S200" s="37"/>
      <c r="T200" s="37"/>
      <c r="U200" s="37"/>
      <c r="V200" s="21"/>
      <c r="W200" s="21"/>
      <c r="X200" s="21"/>
      <c r="Y200" s="21"/>
      <c r="Z200" s="21"/>
      <c r="AA200" s="21"/>
      <c r="AB200" s="21"/>
      <c r="AC200" s="21"/>
      <c r="AD200" s="21"/>
      <c r="AE200" s="21"/>
      <c r="AF200" s="21"/>
      <c r="AG200" s="21"/>
      <c r="AH200" s="21"/>
      <c r="AI200" s="21"/>
      <c r="AJ200" s="21"/>
      <c r="AK200" s="21"/>
      <c r="AL200" s="21"/>
      <c r="AM200" s="21"/>
    </row>
    <row r="201" spans="1:39" ht="15.75" customHeight="1">
      <c r="A201" s="21"/>
      <c r="B201" s="21"/>
      <c r="C201" s="21"/>
      <c r="D201" s="21"/>
      <c r="E201" s="21"/>
      <c r="F201" s="21"/>
      <c r="G201" s="21"/>
      <c r="H201" s="21"/>
      <c r="I201" s="166"/>
      <c r="J201" s="21"/>
      <c r="K201" s="21"/>
      <c r="L201" s="21"/>
      <c r="M201" s="21"/>
      <c r="N201" s="21"/>
      <c r="O201" s="21"/>
      <c r="P201" s="21"/>
      <c r="Q201" s="37"/>
      <c r="R201" s="37"/>
      <c r="S201" s="37"/>
      <c r="T201" s="37"/>
      <c r="U201" s="37"/>
      <c r="V201" s="21"/>
      <c r="W201" s="21"/>
      <c r="X201" s="21"/>
      <c r="Y201" s="21"/>
      <c r="Z201" s="21"/>
      <c r="AA201" s="21"/>
      <c r="AB201" s="21"/>
      <c r="AC201" s="21"/>
      <c r="AD201" s="21"/>
      <c r="AE201" s="21"/>
      <c r="AF201" s="21"/>
      <c r="AG201" s="21"/>
      <c r="AH201" s="21"/>
      <c r="AI201" s="21"/>
      <c r="AJ201" s="21"/>
      <c r="AK201" s="21"/>
      <c r="AL201" s="21"/>
      <c r="AM201" s="21"/>
    </row>
    <row r="202" spans="1:39" ht="15.75" customHeight="1">
      <c r="A202" s="21"/>
      <c r="B202" s="21"/>
      <c r="C202" s="21"/>
      <c r="D202" s="21"/>
      <c r="E202" s="21"/>
      <c r="F202" s="21"/>
      <c r="G202" s="21"/>
      <c r="H202" s="21"/>
      <c r="I202" s="166"/>
      <c r="J202" s="21"/>
      <c r="K202" s="21"/>
      <c r="L202" s="21"/>
      <c r="M202" s="21"/>
      <c r="N202" s="21"/>
      <c r="O202" s="21"/>
      <c r="P202" s="21"/>
      <c r="Q202" s="37"/>
      <c r="R202" s="37"/>
      <c r="S202" s="37"/>
      <c r="T202" s="37"/>
      <c r="U202" s="37"/>
      <c r="V202" s="21"/>
      <c r="W202" s="21"/>
      <c r="X202" s="21"/>
      <c r="Y202" s="21"/>
      <c r="Z202" s="21"/>
      <c r="AA202" s="21"/>
      <c r="AB202" s="21"/>
      <c r="AC202" s="21"/>
      <c r="AD202" s="21"/>
      <c r="AE202" s="21"/>
      <c r="AF202" s="21"/>
      <c r="AG202" s="21"/>
      <c r="AH202" s="21"/>
      <c r="AI202" s="21"/>
      <c r="AJ202" s="21"/>
      <c r="AK202" s="21"/>
      <c r="AL202" s="21"/>
      <c r="AM202" s="21"/>
    </row>
    <row r="203" spans="1:39" ht="15.75" customHeight="1">
      <c r="A203" s="21"/>
      <c r="B203" s="21"/>
      <c r="C203" s="21"/>
      <c r="D203" s="21"/>
      <c r="E203" s="21"/>
      <c r="F203" s="21"/>
      <c r="G203" s="21"/>
      <c r="H203" s="21"/>
      <c r="I203" s="166"/>
      <c r="J203" s="21"/>
      <c r="K203" s="21"/>
      <c r="L203" s="21"/>
      <c r="M203" s="21"/>
      <c r="N203" s="21"/>
      <c r="O203" s="21"/>
      <c r="P203" s="21"/>
      <c r="Q203" s="37"/>
      <c r="R203" s="37"/>
      <c r="S203" s="37"/>
      <c r="T203" s="37"/>
      <c r="U203" s="37"/>
      <c r="V203" s="21"/>
      <c r="W203" s="21"/>
      <c r="X203" s="21"/>
      <c r="Y203" s="21"/>
      <c r="Z203" s="21"/>
      <c r="AA203" s="21"/>
      <c r="AB203" s="21"/>
      <c r="AC203" s="21"/>
      <c r="AD203" s="21"/>
      <c r="AE203" s="21"/>
      <c r="AF203" s="21"/>
      <c r="AG203" s="21"/>
      <c r="AH203" s="21"/>
      <c r="AI203" s="21"/>
      <c r="AJ203" s="21"/>
      <c r="AK203" s="21"/>
      <c r="AL203" s="21"/>
      <c r="AM203" s="21"/>
    </row>
    <row r="204" spans="1:39" ht="15.75" customHeight="1">
      <c r="A204" s="21"/>
      <c r="B204" s="21"/>
      <c r="C204" s="21"/>
      <c r="D204" s="21"/>
      <c r="E204" s="21"/>
      <c r="F204" s="21"/>
      <c r="G204" s="21"/>
      <c r="H204" s="21"/>
      <c r="I204" s="166"/>
      <c r="J204" s="21"/>
      <c r="K204" s="21"/>
      <c r="L204" s="21"/>
      <c r="M204" s="21"/>
      <c r="N204" s="21"/>
      <c r="O204" s="21"/>
      <c r="P204" s="21"/>
      <c r="Q204" s="37"/>
      <c r="R204" s="37"/>
      <c r="S204" s="37"/>
      <c r="T204" s="37"/>
      <c r="U204" s="37"/>
      <c r="V204" s="21"/>
      <c r="W204" s="21"/>
      <c r="X204" s="21"/>
      <c r="Y204" s="21"/>
      <c r="Z204" s="21"/>
      <c r="AA204" s="21"/>
      <c r="AB204" s="21"/>
      <c r="AC204" s="21"/>
      <c r="AD204" s="21"/>
      <c r="AE204" s="21"/>
      <c r="AF204" s="21"/>
      <c r="AG204" s="21"/>
      <c r="AH204" s="21"/>
      <c r="AI204" s="21"/>
      <c r="AJ204" s="21"/>
      <c r="AK204" s="21"/>
      <c r="AL204" s="21"/>
      <c r="AM204" s="21"/>
    </row>
    <row r="205" spans="1:39" ht="15.75" customHeight="1">
      <c r="A205" s="21"/>
      <c r="B205" s="21"/>
      <c r="C205" s="21"/>
      <c r="D205" s="21"/>
      <c r="E205" s="21"/>
      <c r="F205" s="21"/>
      <c r="G205" s="21"/>
      <c r="H205" s="21"/>
      <c r="I205" s="166"/>
      <c r="J205" s="21"/>
      <c r="K205" s="21"/>
      <c r="L205" s="21"/>
      <c r="M205" s="21"/>
      <c r="N205" s="21"/>
      <c r="O205" s="21"/>
      <c r="P205" s="21"/>
      <c r="Q205" s="37"/>
      <c r="R205" s="37"/>
      <c r="S205" s="37"/>
      <c r="T205" s="37"/>
      <c r="U205" s="37"/>
      <c r="V205" s="21"/>
      <c r="W205" s="21"/>
      <c r="X205" s="21"/>
      <c r="Y205" s="21"/>
      <c r="Z205" s="21"/>
      <c r="AA205" s="21"/>
      <c r="AB205" s="21"/>
      <c r="AC205" s="21"/>
      <c r="AD205" s="21"/>
      <c r="AE205" s="21"/>
      <c r="AF205" s="21"/>
      <c r="AG205" s="21"/>
      <c r="AH205" s="21"/>
      <c r="AI205" s="21"/>
      <c r="AJ205" s="21"/>
      <c r="AK205" s="21"/>
      <c r="AL205" s="21"/>
      <c r="AM205" s="21"/>
    </row>
    <row r="206" spans="1:39" ht="15.75" customHeight="1">
      <c r="A206" s="21"/>
      <c r="B206" s="21"/>
      <c r="C206" s="21"/>
      <c r="D206" s="21"/>
      <c r="E206" s="21"/>
      <c r="F206" s="21"/>
      <c r="G206" s="21"/>
      <c r="H206" s="21"/>
      <c r="I206" s="166"/>
      <c r="J206" s="21"/>
      <c r="K206" s="21"/>
      <c r="L206" s="21"/>
      <c r="M206" s="21"/>
      <c r="N206" s="21"/>
      <c r="O206" s="21"/>
      <c r="P206" s="21"/>
      <c r="Q206" s="37"/>
      <c r="R206" s="37"/>
      <c r="S206" s="37"/>
      <c r="T206" s="37"/>
      <c r="U206" s="37"/>
      <c r="V206" s="21"/>
      <c r="W206" s="21"/>
      <c r="X206" s="21"/>
      <c r="Y206" s="21"/>
      <c r="Z206" s="21"/>
      <c r="AA206" s="21"/>
      <c r="AB206" s="21"/>
      <c r="AC206" s="21"/>
      <c r="AD206" s="21"/>
      <c r="AE206" s="21"/>
      <c r="AF206" s="21"/>
      <c r="AG206" s="21"/>
      <c r="AH206" s="21"/>
      <c r="AI206" s="21"/>
      <c r="AJ206" s="21"/>
      <c r="AK206" s="21"/>
      <c r="AL206" s="21"/>
      <c r="AM206" s="21"/>
    </row>
    <row r="207" spans="1:39" ht="15.75" customHeight="1">
      <c r="A207" s="21"/>
      <c r="B207" s="21"/>
      <c r="C207" s="21"/>
      <c r="D207" s="21"/>
      <c r="E207" s="21"/>
      <c r="F207" s="21"/>
      <c r="G207" s="21"/>
      <c r="H207" s="21"/>
      <c r="I207" s="166"/>
      <c r="J207" s="21"/>
      <c r="K207" s="21"/>
      <c r="L207" s="21"/>
      <c r="M207" s="21"/>
      <c r="N207" s="21"/>
      <c r="O207" s="21"/>
      <c r="P207" s="21"/>
      <c r="Q207" s="37"/>
      <c r="R207" s="37"/>
      <c r="S207" s="37"/>
      <c r="T207" s="37"/>
      <c r="U207" s="37"/>
      <c r="V207" s="21"/>
      <c r="W207" s="21"/>
      <c r="X207" s="21"/>
      <c r="Y207" s="21"/>
      <c r="Z207" s="21"/>
      <c r="AA207" s="21"/>
      <c r="AB207" s="21"/>
      <c r="AC207" s="21"/>
      <c r="AD207" s="21"/>
      <c r="AE207" s="21"/>
      <c r="AF207" s="21"/>
      <c r="AG207" s="21"/>
      <c r="AH207" s="21"/>
      <c r="AI207" s="21"/>
      <c r="AJ207" s="21"/>
      <c r="AK207" s="21"/>
      <c r="AL207" s="21"/>
      <c r="AM207" s="21"/>
    </row>
    <row r="208" spans="1:39" ht="15.75" customHeight="1">
      <c r="A208" s="21"/>
      <c r="B208" s="21"/>
      <c r="C208" s="21"/>
      <c r="D208" s="21"/>
      <c r="E208" s="21"/>
      <c r="F208" s="21"/>
      <c r="G208" s="21"/>
      <c r="H208" s="21"/>
      <c r="I208" s="166"/>
      <c r="J208" s="21"/>
      <c r="K208" s="21"/>
      <c r="L208" s="21"/>
      <c r="M208" s="21"/>
      <c r="N208" s="21"/>
      <c r="O208" s="21"/>
      <c r="P208" s="21"/>
      <c r="Q208" s="37"/>
      <c r="R208" s="37"/>
      <c r="S208" s="37"/>
      <c r="T208" s="37"/>
      <c r="U208" s="37"/>
      <c r="V208" s="21"/>
      <c r="W208" s="21"/>
      <c r="X208" s="21"/>
      <c r="Y208" s="21"/>
      <c r="Z208" s="21"/>
      <c r="AA208" s="21"/>
      <c r="AB208" s="21"/>
      <c r="AC208" s="21"/>
      <c r="AD208" s="21"/>
      <c r="AE208" s="21"/>
      <c r="AF208" s="21"/>
      <c r="AG208" s="21"/>
      <c r="AH208" s="21"/>
      <c r="AI208" s="21"/>
      <c r="AJ208" s="21"/>
      <c r="AK208" s="21"/>
      <c r="AL208" s="21"/>
      <c r="AM208" s="21"/>
    </row>
    <row r="209" spans="1:39" ht="15.75" customHeight="1">
      <c r="A209" s="21"/>
      <c r="B209" s="21"/>
      <c r="C209" s="21"/>
      <c r="D209" s="21"/>
      <c r="E209" s="21"/>
      <c r="F209" s="21"/>
      <c r="G209" s="21"/>
      <c r="H209" s="21"/>
      <c r="I209" s="166"/>
      <c r="J209" s="21"/>
      <c r="K209" s="21"/>
      <c r="L209" s="21"/>
      <c r="M209" s="21"/>
      <c r="N209" s="21"/>
      <c r="O209" s="21"/>
      <c r="P209" s="21"/>
      <c r="Q209" s="37"/>
      <c r="R209" s="37"/>
      <c r="S209" s="37"/>
      <c r="T209" s="37"/>
      <c r="U209" s="37"/>
      <c r="V209" s="21"/>
      <c r="W209" s="21"/>
      <c r="X209" s="21"/>
      <c r="Y209" s="21"/>
      <c r="Z209" s="21"/>
      <c r="AA209" s="21"/>
      <c r="AB209" s="21"/>
      <c r="AC209" s="21"/>
      <c r="AD209" s="21"/>
      <c r="AE209" s="21"/>
      <c r="AF209" s="21"/>
      <c r="AG209" s="21"/>
      <c r="AH209" s="21"/>
      <c r="AI209" s="21"/>
      <c r="AJ209" s="21"/>
      <c r="AK209" s="21"/>
      <c r="AL209" s="21"/>
      <c r="AM209" s="21"/>
    </row>
    <row r="210" spans="1:39" ht="15.75" customHeight="1">
      <c r="A210" s="21"/>
      <c r="B210" s="21"/>
      <c r="C210" s="21"/>
      <c r="D210" s="21"/>
      <c r="E210" s="21"/>
      <c r="F210" s="21"/>
      <c r="G210" s="21"/>
      <c r="H210" s="21"/>
      <c r="I210" s="166"/>
      <c r="J210" s="21"/>
      <c r="K210" s="21"/>
      <c r="L210" s="21"/>
      <c r="M210" s="21"/>
      <c r="N210" s="21"/>
      <c r="O210" s="21"/>
      <c r="P210" s="21"/>
      <c r="Q210" s="37"/>
      <c r="R210" s="37"/>
      <c r="S210" s="37"/>
      <c r="T210" s="37"/>
      <c r="U210" s="37"/>
      <c r="V210" s="21"/>
      <c r="W210" s="21"/>
      <c r="X210" s="21"/>
      <c r="Y210" s="21"/>
      <c r="Z210" s="21"/>
      <c r="AA210" s="21"/>
      <c r="AB210" s="21"/>
      <c r="AC210" s="21"/>
      <c r="AD210" s="21"/>
      <c r="AE210" s="21"/>
      <c r="AF210" s="21"/>
      <c r="AG210" s="21"/>
      <c r="AH210" s="21"/>
      <c r="AI210" s="21"/>
      <c r="AJ210" s="21"/>
      <c r="AK210" s="21"/>
      <c r="AL210" s="21"/>
      <c r="AM210" s="21"/>
    </row>
    <row r="211" spans="1:39" ht="15.75" customHeight="1">
      <c r="A211" s="21"/>
      <c r="B211" s="21"/>
      <c r="C211" s="21"/>
      <c r="D211" s="21"/>
      <c r="E211" s="21"/>
      <c r="F211" s="21"/>
      <c r="G211" s="21"/>
      <c r="H211" s="21"/>
      <c r="I211" s="166"/>
      <c r="J211" s="21"/>
      <c r="K211" s="21"/>
      <c r="L211" s="21"/>
      <c r="M211" s="21"/>
      <c r="N211" s="21"/>
      <c r="O211" s="21"/>
      <c r="P211" s="21"/>
      <c r="Q211" s="37"/>
      <c r="R211" s="37"/>
      <c r="S211" s="37"/>
      <c r="T211" s="37"/>
      <c r="U211" s="37"/>
      <c r="V211" s="21"/>
      <c r="W211" s="21"/>
      <c r="X211" s="21"/>
      <c r="Y211" s="21"/>
      <c r="Z211" s="21"/>
      <c r="AA211" s="21"/>
      <c r="AB211" s="21"/>
      <c r="AC211" s="21"/>
      <c r="AD211" s="21"/>
      <c r="AE211" s="21"/>
      <c r="AF211" s="21"/>
      <c r="AG211" s="21"/>
      <c r="AH211" s="21"/>
      <c r="AI211" s="21"/>
      <c r="AJ211" s="21"/>
      <c r="AK211" s="21"/>
      <c r="AL211" s="21"/>
      <c r="AM211" s="21"/>
    </row>
    <row r="212" spans="1:39" ht="15.75" customHeight="1">
      <c r="A212" s="21"/>
      <c r="B212" s="21"/>
      <c r="C212" s="21"/>
      <c r="D212" s="21"/>
      <c r="E212" s="21"/>
      <c r="F212" s="21"/>
      <c r="G212" s="21"/>
      <c r="H212" s="21"/>
      <c r="I212" s="166"/>
      <c r="J212" s="21"/>
      <c r="K212" s="21"/>
      <c r="L212" s="21"/>
      <c r="M212" s="21"/>
      <c r="N212" s="21"/>
      <c r="O212" s="21"/>
      <c r="P212" s="21"/>
      <c r="Q212" s="37"/>
      <c r="R212" s="37"/>
      <c r="S212" s="37"/>
      <c r="T212" s="37"/>
      <c r="U212" s="37"/>
      <c r="V212" s="21"/>
      <c r="W212" s="21"/>
      <c r="X212" s="21"/>
      <c r="Y212" s="21"/>
      <c r="Z212" s="21"/>
      <c r="AA212" s="21"/>
      <c r="AB212" s="21"/>
      <c r="AC212" s="21"/>
      <c r="AD212" s="21"/>
      <c r="AE212" s="21"/>
      <c r="AF212" s="21"/>
      <c r="AG212" s="21"/>
      <c r="AH212" s="21"/>
      <c r="AI212" s="21"/>
      <c r="AJ212" s="21"/>
      <c r="AK212" s="21"/>
      <c r="AL212" s="21"/>
      <c r="AM212" s="21"/>
    </row>
    <row r="213" spans="1:39" ht="15.75" customHeight="1">
      <c r="A213" s="21"/>
      <c r="B213" s="21"/>
      <c r="C213" s="21"/>
      <c r="D213" s="21"/>
      <c r="E213" s="21"/>
      <c r="F213" s="21"/>
      <c r="G213" s="21"/>
      <c r="H213" s="21"/>
      <c r="I213" s="166"/>
      <c r="J213" s="21"/>
      <c r="K213" s="21"/>
      <c r="L213" s="21"/>
      <c r="M213" s="21"/>
      <c r="N213" s="21"/>
      <c r="O213" s="21"/>
      <c r="P213" s="21"/>
      <c r="Q213" s="37"/>
      <c r="R213" s="37"/>
      <c r="S213" s="37"/>
      <c r="T213" s="37"/>
      <c r="U213" s="37"/>
      <c r="V213" s="21"/>
      <c r="W213" s="21"/>
      <c r="X213" s="21"/>
      <c r="Y213" s="21"/>
      <c r="Z213" s="21"/>
      <c r="AA213" s="21"/>
      <c r="AB213" s="21"/>
      <c r="AC213" s="21"/>
      <c r="AD213" s="21"/>
      <c r="AE213" s="21"/>
      <c r="AF213" s="21"/>
      <c r="AG213" s="21"/>
      <c r="AH213" s="21"/>
      <c r="AI213" s="21"/>
      <c r="AJ213" s="21"/>
      <c r="AK213" s="21"/>
      <c r="AL213" s="21"/>
      <c r="AM213" s="21"/>
    </row>
    <row r="214" spans="1:39" ht="15.75" customHeight="1">
      <c r="A214" s="21"/>
      <c r="B214" s="21"/>
      <c r="C214" s="21"/>
      <c r="D214" s="21"/>
      <c r="E214" s="21"/>
      <c r="F214" s="21"/>
      <c r="G214" s="21"/>
      <c r="H214" s="21"/>
      <c r="I214" s="166"/>
      <c r="J214" s="21"/>
      <c r="K214" s="21"/>
      <c r="L214" s="21"/>
      <c r="M214" s="21"/>
      <c r="N214" s="21"/>
      <c r="O214" s="21"/>
      <c r="P214" s="21"/>
      <c r="Q214" s="37"/>
      <c r="R214" s="37"/>
      <c r="S214" s="37"/>
      <c r="T214" s="37"/>
      <c r="U214" s="37"/>
      <c r="V214" s="21"/>
      <c r="W214" s="21"/>
      <c r="X214" s="21"/>
      <c r="Y214" s="21"/>
      <c r="Z214" s="21"/>
      <c r="AA214" s="21"/>
      <c r="AB214" s="21"/>
      <c r="AC214" s="21"/>
      <c r="AD214" s="21"/>
      <c r="AE214" s="21"/>
      <c r="AF214" s="21"/>
      <c r="AG214" s="21"/>
      <c r="AH214" s="21"/>
      <c r="AI214" s="21"/>
      <c r="AJ214" s="21"/>
      <c r="AK214" s="21"/>
      <c r="AL214" s="21"/>
      <c r="AM214" s="21"/>
    </row>
    <row r="215" spans="1:39" ht="15.75" customHeight="1">
      <c r="A215" s="21"/>
      <c r="B215" s="21"/>
      <c r="C215" s="21"/>
      <c r="D215" s="21"/>
      <c r="E215" s="21"/>
      <c r="F215" s="21"/>
      <c r="G215" s="21"/>
      <c r="H215" s="21"/>
      <c r="I215" s="166"/>
      <c r="J215" s="21"/>
      <c r="K215" s="21"/>
      <c r="L215" s="21"/>
      <c r="M215" s="21"/>
      <c r="N215" s="21"/>
      <c r="O215" s="21"/>
      <c r="P215" s="21"/>
      <c r="Q215" s="37"/>
      <c r="R215" s="37"/>
      <c r="S215" s="37"/>
      <c r="T215" s="37"/>
      <c r="U215" s="37"/>
      <c r="V215" s="21"/>
      <c r="W215" s="21"/>
      <c r="X215" s="21"/>
      <c r="Y215" s="21"/>
      <c r="Z215" s="21"/>
      <c r="AA215" s="21"/>
      <c r="AB215" s="21"/>
      <c r="AC215" s="21"/>
      <c r="AD215" s="21"/>
      <c r="AE215" s="21"/>
      <c r="AF215" s="21"/>
      <c r="AG215" s="21"/>
      <c r="AH215" s="21"/>
      <c r="AI215" s="21"/>
      <c r="AJ215" s="21"/>
      <c r="AK215" s="21"/>
      <c r="AL215" s="21"/>
      <c r="AM215" s="21"/>
    </row>
    <row r="216" spans="1:39" ht="15.75" customHeight="1">
      <c r="A216" s="21"/>
      <c r="B216" s="21"/>
      <c r="C216" s="21"/>
      <c r="D216" s="21"/>
      <c r="E216" s="21"/>
      <c r="F216" s="21"/>
      <c r="G216" s="21"/>
      <c r="H216" s="21"/>
      <c r="I216" s="166"/>
      <c r="J216" s="21"/>
      <c r="K216" s="21"/>
      <c r="L216" s="21"/>
      <c r="M216" s="21"/>
      <c r="N216" s="21"/>
      <c r="O216" s="21"/>
      <c r="P216" s="21"/>
      <c r="Q216" s="37"/>
      <c r="R216" s="37"/>
      <c r="S216" s="37"/>
      <c r="T216" s="37"/>
      <c r="U216" s="37"/>
      <c r="V216" s="21"/>
      <c r="W216" s="21"/>
      <c r="X216" s="21"/>
      <c r="Y216" s="21"/>
      <c r="Z216" s="21"/>
      <c r="AA216" s="21"/>
      <c r="AB216" s="21"/>
      <c r="AC216" s="21"/>
      <c r="AD216" s="21"/>
      <c r="AE216" s="21"/>
      <c r="AF216" s="21"/>
      <c r="AG216" s="21"/>
      <c r="AH216" s="21"/>
      <c r="AI216" s="21"/>
      <c r="AJ216" s="21"/>
      <c r="AK216" s="21"/>
      <c r="AL216" s="21"/>
      <c r="AM216" s="21"/>
    </row>
    <row r="217" spans="1:39" ht="15.75" customHeight="1">
      <c r="A217" s="21"/>
      <c r="B217" s="21"/>
      <c r="C217" s="21"/>
      <c r="D217" s="21"/>
      <c r="E217" s="21"/>
      <c r="F217" s="21"/>
      <c r="G217" s="21"/>
      <c r="H217" s="21"/>
      <c r="I217" s="166"/>
      <c r="J217" s="21"/>
      <c r="K217" s="21"/>
      <c r="L217" s="21"/>
      <c r="M217" s="21"/>
      <c r="N217" s="21"/>
      <c r="O217" s="21"/>
      <c r="P217" s="21"/>
      <c r="Q217" s="37"/>
      <c r="R217" s="37"/>
      <c r="S217" s="37"/>
      <c r="T217" s="37"/>
      <c r="U217" s="37"/>
      <c r="V217" s="21"/>
      <c r="W217" s="21"/>
      <c r="X217" s="21"/>
      <c r="Y217" s="21"/>
      <c r="Z217" s="21"/>
      <c r="AA217" s="21"/>
      <c r="AB217" s="21"/>
      <c r="AC217" s="21"/>
      <c r="AD217" s="21"/>
      <c r="AE217" s="21"/>
      <c r="AF217" s="21"/>
      <c r="AG217" s="21"/>
      <c r="AH217" s="21"/>
      <c r="AI217" s="21"/>
      <c r="AJ217" s="21"/>
      <c r="AK217" s="21"/>
      <c r="AL217" s="21"/>
      <c r="AM217" s="21"/>
    </row>
    <row r="218" spans="1:39" ht="15.75" customHeight="1">
      <c r="A218" s="21"/>
      <c r="B218" s="21"/>
      <c r="C218" s="21"/>
      <c r="D218" s="21"/>
      <c r="E218" s="21"/>
      <c r="F218" s="21"/>
      <c r="G218" s="21"/>
      <c r="H218" s="21"/>
      <c r="I218" s="166"/>
      <c r="J218" s="21"/>
      <c r="K218" s="21"/>
      <c r="L218" s="21"/>
      <c r="M218" s="21"/>
      <c r="N218" s="21"/>
      <c r="O218" s="21"/>
      <c r="P218" s="21"/>
      <c r="Q218" s="37"/>
      <c r="R218" s="37"/>
      <c r="S218" s="37"/>
      <c r="T218" s="37"/>
      <c r="U218" s="37"/>
      <c r="V218" s="21"/>
      <c r="W218" s="21"/>
      <c r="X218" s="21"/>
      <c r="Y218" s="21"/>
      <c r="Z218" s="21"/>
      <c r="AA218" s="21"/>
      <c r="AB218" s="21"/>
      <c r="AC218" s="21"/>
      <c r="AD218" s="21"/>
      <c r="AE218" s="21"/>
      <c r="AF218" s="21"/>
      <c r="AG218" s="21"/>
      <c r="AH218" s="21"/>
      <c r="AI218" s="21"/>
      <c r="AJ218" s="21"/>
      <c r="AK218" s="21"/>
      <c r="AL218" s="21"/>
      <c r="AM218" s="21"/>
    </row>
    <row r="219" spans="1:39" ht="15.75" customHeight="1">
      <c r="A219" s="21"/>
      <c r="B219" s="21"/>
      <c r="C219" s="21"/>
      <c r="D219" s="21"/>
      <c r="E219" s="21"/>
      <c r="F219" s="21"/>
      <c r="G219" s="21"/>
      <c r="H219" s="21"/>
      <c r="I219" s="166"/>
      <c r="J219" s="21"/>
      <c r="K219" s="21"/>
      <c r="L219" s="21"/>
      <c r="M219" s="21"/>
      <c r="N219" s="21"/>
      <c r="O219" s="21"/>
      <c r="P219" s="21"/>
      <c r="Q219" s="37"/>
      <c r="R219" s="37"/>
      <c r="S219" s="37"/>
      <c r="T219" s="37"/>
      <c r="U219" s="37"/>
      <c r="V219" s="21"/>
      <c r="W219" s="21"/>
      <c r="X219" s="21"/>
      <c r="Y219" s="21"/>
      <c r="Z219" s="21"/>
      <c r="AA219" s="21"/>
      <c r="AB219" s="21"/>
      <c r="AC219" s="21"/>
      <c r="AD219" s="21"/>
      <c r="AE219" s="21"/>
      <c r="AF219" s="21"/>
      <c r="AG219" s="21"/>
      <c r="AH219" s="21"/>
      <c r="AI219" s="21"/>
      <c r="AJ219" s="21"/>
      <c r="AK219" s="21"/>
      <c r="AL219" s="21"/>
      <c r="AM219" s="21"/>
    </row>
    <row r="220" spans="1:39" ht="15.75" customHeight="1">
      <c r="A220" s="21"/>
      <c r="B220" s="21"/>
      <c r="C220" s="21"/>
      <c r="D220" s="21"/>
      <c r="E220" s="21"/>
      <c r="F220" s="21"/>
      <c r="G220" s="21"/>
      <c r="H220" s="21"/>
      <c r="I220" s="166"/>
      <c r="J220" s="21"/>
      <c r="K220" s="21"/>
      <c r="L220" s="21"/>
      <c r="M220" s="21"/>
      <c r="N220" s="21"/>
      <c r="O220" s="21"/>
      <c r="P220" s="21"/>
      <c r="Q220" s="37"/>
      <c r="R220" s="37"/>
      <c r="S220" s="37"/>
      <c r="T220" s="37"/>
      <c r="U220" s="37"/>
      <c r="V220" s="21"/>
      <c r="W220" s="21"/>
      <c r="X220" s="21"/>
      <c r="Y220" s="21"/>
      <c r="Z220" s="21"/>
      <c r="AA220" s="21"/>
      <c r="AB220" s="21"/>
      <c r="AC220" s="21"/>
      <c r="AD220" s="21"/>
      <c r="AE220" s="21"/>
      <c r="AF220" s="21"/>
      <c r="AG220" s="21"/>
      <c r="AH220" s="21"/>
      <c r="AI220" s="21"/>
      <c r="AJ220" s="21"/>
      <c r="AK220" s="21"/>
      <c r="AL220" s="21"/>
      <c r="AM220" s="21"/>
    </row>
    <row r="221" spans="1:39" ht="15.75" customHeight="1">
      <c r="A221" s="21"/>
      <c r="B221" s="21"/>
      <c r="C221" s="21"/>
      <c r="D221" s="21"/>
      <c r="E221" s="21"/>
      <c r="F221" s="21"/>
      <c r="G221" s="21"/>
      <c r="H221" s="21"/>
      <c r="I221" s="166"/>
      <c r="J221" s="21"/>
      <c r="K221" s="21"/>
      <c r="L221" s="21"/>
      <c r="M221" s="21"/>
      <c r="N221" s="21"/>
      <c r="O221" s="21"/>
      <c r="P221" s="21"/>
      <c r="Q221" s="37"/>
      <c r="R221" s="37"/>
      <c r="S221" s="37"/>
      <c r="T221" s="37"/>
      <c r="U221" s="37"/>
      <c r="V221" s="21"/>
      <c r="W221" s="21"/>
      <c r="X221" s="21"/>
      <c r="Y221" s="21"/>
      <c r="Z221" s="21"/>
      <c r="AA221" s="21"/>
      <c r="AB221" s="21"/>
      <c r="AC221" s="21"/>
      <c r="AD221" s="21"/>
      <c r="AE221" s="21"/>
      <c r="AF221" s="21"/>
      <c r="AG221" s="21"/>
      <c r="AH221" s="21"/>
      <c r="AI221" s="21"/>
      <c r="AJ221" s="21"/>
      <c r="AK221" s="21"/>
      <c r="AL221" s="21"/>
      <c r="AM221" s="21"/>
    </row>
    <row r="222" spans="1:39" ht="15.75" customHeight="1">
      <c r="A222" s="21"/>
      <c r="B222" s="21"/>
      <c r="C222" s="21"/>
      <c r="D222" s="21"/>
      <c r="E222" s="21"/>
      <c r="F222" s="21"/>
      <c r="G222" s="21"/>
      <c r="H222" s="21"/>
      <c r="I222" s="166"/>
      <c r="J222" s="21"/>
      <c r="K222" s="21"/>
      <c r="L222" s="21"/>
      <c r="M222" s="21"/>
      <c r="N222" s="21"/>
      <c r="O222" s="21"/>
      <c r="P222" s="21"/>
      <c r="Q222" s="37"/>
      <c r="R222" s="37"/>
      <c r="S222" s="37"/>
      <c r="T222" s="37"/>
      <c r="U222" s="37"/>
      <c r="V222" s="21"/>
      <c r="W222" s="21"/>
      <c r="X222" s="21"/>
      <c r="Y222" s="21"/>
      <c r="Z222" s="21"/>
      <c r="AA222" s="21"/>
      <c r="AB222" s="21"/>
      <c r="AC222" s="21"/>
      <c r="AD222" s="21"/>
      <c r="AE222" s="21"/>
      <c r="AF222" s="21"/>
      <c r="AG222" s="21"/>
      <c r="AH222" s="21"/>
      <c r="AI222" s="21"/>
      <c r="AJ222" s="21"/>
      <c r="AK222" s="21"/>
      <c r="AL222" s="21"/>
      <c r="AM222" s="21"/>
    </row>
    <row r="223" spans="1:39" ht="15.75" customHeight="1">
      <c r="A223" s="21"/>
      <c r="B223" s="21"/>
      <c r="C223" s="21"/>
      <c r="D223" s="21"/>
      <c r="E223" s="21"/>
      <c r="F223" s="21"/>
      <c r="G223" s="21"/>
      <c r="H223" s="21"/>
      <c r="I223" s="166"/>
      <c r="J223" s="21"/>
      <c r="K223" s="21"/>
      <c r="L223" s="21"/>
      <c r="M223" s="21"/>
      <c r="N223" s="21"/>
      <c r="O223" s="21"/>
      <c r="P223" s="21"/>
      <c r="Q223" s="37"/>
      <c r="R223" s="37"/>
      <c r="S223" s="37"/>
      <c r="T223" s="37"/>
      <c r="U223" s="37"/>
      <c r="V223" s="21"/>
      <c r="W223" s="21"/>
      <c r="X223" s="21"/>
      <c r="Y223" s="21"/>
      <c r="Z223" s="21"/>
      <c r="AA223" s="21"/>
      <c r="AB223" s="21"/>
      <c r="AC223" s="21"/>
      <c r="AD223" s="21"/>
      <c r="AE223" s="21"/>
      <c r="AF223" s="21"/>
      <c r="AG223" s="21"/>
      <c r="AH223" s="21"/>
      <c r="AI223" s="21"/>
      <c r="AJ223" s="21"/>
      <c r="AK223" s="21"/>
      <c r="AL223" s="21"/>
      <c r="AM223" s="21"/>
    </row>
    <row r="224" spans="1:39" ht="15.75" customHeight="1">
      <c r="A224" s="21"/>
      <c r="B224" s="21"/>
      <c r="C224" s="21"/>
      <c r="D224" s="21"/>
      <c r="E224" s="21"/>
      <c r="F224" s="21"/>
      <c r="G224" s="21"/>
      <c r="H224" s="21"/>
      <c r="I224" s="166"/>
      <c r="J224" s="21"/>
      <c r="K224" s="21"/>
      <c r="L224" s="21"/>
      <c r="M224" s="21"/>
      <c r="N224" s="21"/>
      <c r="O224" s="21"/>
      <c r="P224" s="21"/>
      <c r="Q224" s="37"/>
      <c r="R224" s="37"/>
      <c r="S224" s="37"/>
      <c r="T224" s="37"/>
      <c r="U224" s="37"/>
      <c r="V224" s="21"/>
      <c r="W224" s="21"/>
      <c r="X224" s="21"/>
      <c r="Y224" s="21"/>
      <c r="Z224" s="21"/>
      <c r="AA224" s="21"/>
      <c r="AB224" s="21"/>
      <c r="AC224" s="21"/>
      <c r="AD224" s="21"/>
      <c r="AE224" s="21"/>
      <c r="AF224" s="21"/>
      <c r="AG224" s="21"/>
      <c r="AH224" s="21"/>
      <c r="AI224" s="21"/>
      <c r="AJ224" s="21"/>
      <c r="AK224" s="21"/>
      <c r="AL224" s="21"/>
      <c r="AM224" s="21"/>
    </row>
    <row r="225" spans="1:39" ht="15.75" customHeight="1">
      <c r="A225" s="21"/>
      <c r="B225" s="21"/>
      <c r="C225" s="21"/>
      <c r="D225" s="21"/>
      <c r="E225" s="21"/>
      <c r="F225" s="21"/>
      <c r="G225" s="21"/>
      <c r="H225" s="21"/>
      <c r="I225" s="166"/>
      <c r="J225" s="21"/>
      <c r="K225" s="21"/>
      <c r="L225" s="21"/>
      <c r="M225" s="21"/>
      <c r="N225" s="21"/>
      <c r="O225" s="21"/>
      <c r="P225" s="21"/>
      <c r="Q225" s="37"/>
      <c r="R225" s="37"/>
      <c r="S225" s="37"/>
      <c r="T225" s="37"/>
      <c r="U225" s="37"/>
      <c r="V225" s="21"/>
      <c r="W225" s="21"/>
      <c r="X225" s="21"/>
      <c r="Y225" s="21"/>
      <c r="Z225" s="21"/>
      <c r="AA225" s="21"/>
      <c r="AB225" s="21"/>
      <c r="AC225" s="21"/>
      <c r="AD225" s="21"/>
      <c r="AE225" s="21"/>
      <c r="AF225" s="21"/>
      <c r="AG225" s="21"/>
      <c r="AH225" s="21"/>
      <c r="AI225" s="21"/>
      <c r="AJ225" s="21"/>
      <c r="AK225" s="21"/>
      <c r="AL225" s="21"/>
      <c r="AM225" s="21"/>
    </row>
    <row r="226" spans="1:39" ht="15.75" customHeight="1">
      <c r="A226" s="21"/>
      <c r="B226" s="21"/>
      <c r="C226" s="21"/>
      <c r="D226" s="21"/>
      <c r="E226" s="21"/>
      <c r="F226" s="21"/>
      <c r="G226" s="21"/>
      <c r="H226" s="21"/>
      <c r="I226" s="166"/>
      <c r="J226" s="21"/>
      <c r="K226" s="21"/>
      <c r="L226" s="21"/>
      <c r="M226" s="21"/>
      <c r="N226" s="21"/>
      <c r="O226" s="21"/>
      <c r="P226" s="21"/>
      <c r="Q226" s="37"/>
      <c r="R226" s="37"/>
      <c r="S226" s="37"/>
      <c r="T226" s="37"/>
      <c r="U226" s="37"/>
      <c r="V226" s="21"/>
      <c r="W226" s="21"/>
      <c r="X226" s="21"/>
      <c r="Y226" s="21"/>
      <c r="Z226" s="21"/>
      <c r="AA226" s="21"/>
      <c r="AB226" s="21"/>
      <c r="AC226" s="21"/>
      <c r="AD226" s="21"/>
      <c r="AE226" s="21"/>
      <c r="AF226" s="21"/>
      <c r="AG226" s="21"/>
      <c r="AH226" s="21"/>
      <c r="AI226" s="21"/>
      <c r="AJ226" s="21"/>
      <c r="AK226" s="21"/>
      <c r="AL226" s="21"/>
      <c r="AM226" s="21"/>
    </row>
    <row r="227" spans="1:39" ht="15.75" customHeight="1">
      <c r="A227" s="21"/>
      <c r="B227" s="21"/>
      <c r="C227" s="21"/>
      <c r="D227" s="21"/>
      <c r="E227" s="21"/>
      <c r="F227" s="21"/>
      <c r="G227" s="21"/>
      <c r="H227" s="21"/>
      <c r="I227" s="166"/>
      <c r="J227" s="21"/>
      <c r="K227" s="21"/>
      <c r="L227" s="21"/>
      <c r="M227" s="21"/>
      <c r="N227" s="21"/>
      <c r="O227" s="21"/>
      <c r="P227" s="21"/>
      <c r="Q227" s="37"/>
      <c r="R227" s="37"/>
      <c r="S227" s="37"/>
      <c r="T227" s="37"/>
      <c r="U227" s="37"/>
      <c r="V227" s="21"/>
      <c r="W227" s="21"/>
      <c r="X227" s="21"/>
      <c r="Y227" s="21"/>
      <c r="Z227" s="21"/>
      <c r="AA227" s="21"/>
      <c r="AB227" s="21"/>
      <c r="AC227" s="21"/>
      <c r="AD227" s="21"/>
      <c r="AE227" s="21"/>
      <c r="AF227" s="21"/>
      <c r="AG227" s="21"/>
      <c r="AH227" s="21"/>
      <c r="AI227" s="21"/>
      <c r="AJ227" s="21"/>
      <c r="AK227" s="21"/>
      <c r="AL227" s="21"/>
      <c r="AM227" s="21"/>
    </row>
    <row r="228" spans="1:39" ht="15.75" customHeight="1">
      <c r="A228" s="21"/>
      <c r="B228" s="21"/>
      <c r="C228" s="21"/>
      <c r="D228" s="21"/>
      <c r="E228" s="21"/>
      <c r="F228" s="21"/>
      <c r="G228" s="21"/>
      <c r="H228" s="21"/>
      <c r="I228" s="166"/>
      <c r="J228" s="21"/>
      <c r="K228" s="21"/>
      <c r="L228" s="21"/>
      <c r="M228" s="21"/>
      <c r="N228" s="21"/>
      <c r="O228" s="21"/>
      <c r="P228" s="21"/>
      <c r="Q228" s="37"/>
      <c r="R228" s="37"/>
      <c r="S228" s="37"/>
      <c r="T228" s="37"/>
      <c r="U228" s="37"/>
      <c r="V228" s="21"/>
      <c r="W228" s="21"/>
      <c r="X228" s="21"/>
      <c r="Y228" s="21"/>
      <c r="Z228" s="21"/>
      <c r="AA228" s="21"/>
      <c r="AB228" s="21"/>
      <c r="AC228" s="21"/>
      <c r="AD228" s="21"/>
      <c r="AE228" s="21"/>
      <c r="AF228" s="21"/>
      <c r="AG228" s="21"/>
      <c r="AH228" s="21"/>
      <c r="AI228" s="21"/>
      <c r="AJ228" s="21"/>
      <c r="AK228" s="21"/>
      <c r="AL228" s="21"/>
      <c r="AM228" s="21"/>
    </row>
    <row r="229" spans="1:39" ht="15.75" customHeight="1">
      <c r="A229" s="21"/>
      <c r="B229" s="21"/>
      <c r="C229" s="21"/>
      <c r="D229" s="21"/>
      <c r="E229" s="21"/>
      <c r="F229" s="21"/>
      <c r="G229" s="21"/>
      <c r="H229" s="21"/>
      <c r="I229" s="166"/>
      <c r="J229" s="21"/>
      <c r="K229" s="21"/>
      <c r="L229" s="21"/>
      <c r="M229" s="21"/>
      <c r="N229" s="21"/>
      <c r="O229" s="21"/>
      <c r="P229" s="21"/>
      <c r="Q229" s="37"/>
      <c r="R229" s="37"/>
      <c r="S229" s="37"/>
      <c r="T229" s="37"/>
      <c r="U229" s="37"/>
      <c r="V229" s="21"/>
      <c r="W229" s="21"/>
      <c r="X229" s="21"/>
      <c r="Y229" s="21"/>
      <c r="Z229" s="21"/>
      <c r="AA229" s="21"/>
      <c r="AB229" s="21"/>
      <c r="AC229" s="21"/>
      <c r="AD229" s="21"/>
      <c r="AE229" s="21"/>
      <c r="AF229" s="21"/>
      <c r="AG229" s="21"/>
      <c r="AH229" s="21"/>
      <c r="AI229" s="21"/>
      <c r="AJ229" s="21"/>
      <c r="AK229" s="21"/>
      <c r="AL229" s="21"/>
      <c r="AM229" s="21"/>
    </row>
    <row r="230" spans="1:39" ht="15.75" customHeight="1">
      <c r="A230" s="21"/>
      <c r="B230" s="21"/>
      <c r="C230" s="21"/>
      <c r="D230" s="21"/>
      <c r="E230" s="21"/>
      <c r="F230" s="21"/>
      <c r="G230" s="21"/>
      <c r="H230" s="21"/>
      <c r="I230" s="166"/>
      <c r="J230" s="21"/>
      <c r="K230" s="21"/>
      <c r="L230" s="21"/>
      <c r="M230" s="21"/>
      <c r="N230" s="21"/>
      <c r="O230" s="21"/>
      <c r="P230" s="21"/>
      <c r="Q230" s="37"/>
      <c r="R230" s="37"/>
      <c r="S230" s="37"/>
      <c r="T230" s="37"/>
      <c r="U230" s="37"/>
      <c r="V230" s="21"/>
      <c r="W230" s="21"/>
      <c r="X230" s="21"/>
      <c r="Y230" s="21"/>
      <c r="Z230" s="21"/>
      <c r="AA230" s="21"/>
      <c r="AB230" s="21"/>
      <c r="AC230" s="21"/>
      <c r="AD230" s="21"/>
      <c r="AE230" s="21"/>
      <c r="AF230" s="21"/>
      <c r="AG230" s="21"/>
      <c r="AH230" s="21"/>
      <c r="AI230" s="21"/>
      <c r="AJ230" s="21"/>
      <c r="AK230" s="21"/>
      <c r="AL230" s="21"/>
      <c r="AM230" s="21"/>
    </row>
    <row r="231" spans="1:39" ht="15.75" customHeight="1">
      <c r="A231" s="21"/>
      <c r="B231" s="21"/>
      <c r="C231" s="21"/>
      <c r="D231" s="21"/>
      <c r="E231" s="21"/>
      <c r="F231" s="21"/>
      <c r="G231" s="21"/>
      <c r="H231" s="21"/>
      <c r="I231" s="166"/>
      <c r="J231" s="21"/>
      <c r="K231" s="21"/>
      <c r="L231" s="21"/>
      <c r="M231" s="21"/>
      <c r="N231" s="21"/>
      <c r="O231" s="21"/>
      <c r="P231" s="21"/>
      <c r="Q231" s="37"/>
      <c r="R231" s="37"/>
      <c r="S231" s="37"/>
      <c r="T231" s="37"/>
      <c r="U231" s="37"/>
      <c r="V231" s="21"/>
      <c r="W231" s="21"/>
      <c r="X231" s="21"/>
      <c r="Y231" s="21"/>
      <c r="Z231" s="21"/>
      <c r="AA231" s="21"/>
      <c r="AB231" s="21"/>
      <c r="AC231" s="21"/>
      <c r="AD231" s="21"/>
      <c r="AE231" s="21"/>
      <c r="AF231" s="21"/>
      <c r="AG231" s="21"/>
      <c r="AH231" s="21"/>
      <c r="AI231" s="21"/>
      <c r="AJ231" s="21"/>
      <c r="AK231" s="21"/>
      <c r="AL231" s="21"/>
      <c r="AM231" s="21"/>
    </row>
    <row r="232" spans="1:39" ht="15.75" customHeight="1">
      <c r="A232" s="21"/>
      <c r="B232" s="21"/>
      <c r="C232" s="21"/>
      <c r="D232" s="21"/>
      <c r="E232" s="21"/>
      <c r="F232" s="21"/>
      <c r="G232" s="21"/>
      <c r="H232" s="21"/>
      <c r="I232" s="166"/>
      <c r="J232" s="21"/>
      <c r="K232" s="21"/>
      <c r="L232" s="21"/>
      <c r="M232" s="21"/>
      <c r="N232" s="21"/>
      <c r="O232" s="21"/>
      <c r="P232" s="21"/>
      <c r="Q232" s="37"/>
      <c r="R232" s="37"/>
      <c r="S232" s="37"/>
      <c r="T232" s="37"/>
      <c r="U232" s="37"/>
      <c r="V232" s="21"/>
      <c r="W232" s="21"/>
      <c r="X232" s="21"/>
      <c r="Y232" s="21"/>
      <c r="Z232" s="21"/>
      <c r="AA232" s="21"/>
      <c r="AB232" s="21"/>
      <c r="AC232" s="21"/>
      <c r="AD232" s="21"/>
      <c r="AE232" s="21"/>
      <c r="AF232" s="21"/>
      <c r="AG232" s="21"/>
      <c r="AH232" s="21"/>
      <c r="AI232" s="21"/>
      <c r="AJ232" s="21"/>
      <c r="AK232" s="21"/>
      <c r="AL232" s="21"/>
      <c r="AM232" s="21"/>
    </row>
    <row r="233" spans="1:39" ht="15.75" customHeight="1">
      <c r="A233" s="21"/>
      <c r="B233" s="21"/>
      <c r="C233" s="21"/>
      <c r="D233" s="21"/>
      <c r="E233" s="21"/>
      <c r="F233" s="21"/>
      <c r="G233" s="21"/>
      <c r="H233" s="21"/>
      <c r="I233" s="166"/>
      <c r="J233" s="21"/>
      <c r="K233" s="21"/>
      <c r="L233" s="21"/>
      <c r="M233" s="21"/>
      <c r="N233" s="21"/>
      <c r="O233" s="21"/>
      <c r="P233" s="21"/>
      <c r="Q233" s="37"/>
      <c r="R233" s="37"/>
      <c r="S233" s="37"/>
      <c r="T233" s="37"/>
      <c r="U233" s="37"/>
      <c r="V233" s="21"/>
      <c r="W233" s="21"/>
      <c r="X233" s="21"/>
      <c r="Y233" s="21"/>
      <c r="Z233" s="21"/>
      <c r="AA233" s="21"/>
      <c r="AB233" s="21"/>
      <c r="AC233" s="21"/>
      <c r="AD233" s="21"/>
      <c r="AE233" s="21"/>
      <c r="AF233" s="21"/>
      <c r="AG233" s="21"/>
      <c r="AH233" s="21"/>
      <c r="AI233" s="21"/>
      <c r="AJ233" s="21"/>
      <c r="AK233" s="21"/>
      <c r="AL233" s="21"/>
      <c r="AM233" s="21"/>
    </row>
    <row r="234" spans="1:39" ht="15.75" customHeight="1">
      <c r="A234" s="21"/>
      <c r="B234" s="21"/>
      <c r="C234" s="21"/>
      <c r="D234" s="21"/>
      <c r="E234" s="21"/>
      <c r="F234" s="21"/>
      <c r="G234" s="21"/>
      <c r="H234" s="21"/>
      <c r="I234" s="166"/>
      <c r="J234" s="21"/>
      <c r="K234" s="21"/>
      <c r="L234" s="21"/>
      <c r="M234" s="21"/>
      <c r="N234" s="21"/>
      <c r="O234" s="21"/>
      <c r="P234" s="21"/>
      <c r="Q234" s="37"/>
      <c r="R234" s="37"/>
      <c r="S234" s="37"/>
      <c r="T234" s="37"/>
      <c r="U234" s="37"/>
      <c r="V234" s="21"/>
      <c r="W234" s="21"/>
      <c r="X234" s="21"/>
      <c r="Y234" s="21"/>
      <c r="Z234" s="21"/>
      <c r="AA234" s="21"/>
      <c r="AB234" s="21"/>
      <c r="AC234" s="21"/>
      <c r="AD234" s="21"/>
      <c r="AE234" s="21"/>
      <c r="AF234" s="21"/>
      <c r="AG234" s="21"/>
      <c r="AH234" s="21"/>
      <c r="AI234" s="21"/>
      <c r="AJ234" s="21"/>
      <c r="AK234" s="21"/>
      <c r="AL234" s="21"/>
      <c r="AM234" s="21"/>
    </row>
    <row r="235" spans="1:39" ht="15.75" customHeight="1">
      <c r="A235" s="21"/>
      <c r="B235" s="21"/>
      <c r="C235" s="21"/>
      <c r="D235" s="21"/>
      <c r="E235" s="21"/>
      <c r="F235" s="21"/>
      <c r="G235" s="21"/>
      <c r="H235" s="21"/>
      <c r="I235" s="166"/>
      <c r="J235" s="21"/>
      <c r="K235" s="21"/>
      <c r="L235" s="21"/>
      <c r="M235" s="21"/>
      <c r="N235" s="21"/>
      <c r="O235" s="21"/>
      <c r="P235" s="21"/>
      <c r="Q235" s="37"/>
      <c r="R235" s="37"/>
      <c r="S235" s="37"/>
      <c r="T235" s="37"/>
      <c r="U235" s="37"/>
      <c r="V235" s="21"/>
      <c r="W235" s="21"/>
      <c r="X235" s="21"/>
      <c r="Y235" s="21"/>
      <c r="Z235" s="21"/>
      <c r="AA235" s="21"/>
      <c r="AB235" s="21"/>
      <c r="AC235" s="21"/>
      <c r="AD235" s="21"/>
      <c r="AE235" s="21"/>
      <c r="AF235" s="21"/>
      <c r="AG235" s="21"/>
      <c r="AH235" s="21"/>
      <c r="AI235" s="21"/>
      <c r="AJ235" s="21"/>
      <c r="AK235" s="21"/>
      <c r="AL235" s="21"/>
      <c r="AM235" s="21"/>
    </row>
    <row r="236" spans="1:39" ht="15.75" customHeight="1">
      <c r="A236" s="21"/>
      <c r="B236" s="21"/>
      <c r="C236" s="21"/>
      <c r="D236" s="21"/>
      <c r="E236" s="21"/>
      <c r="F236" s="21"/>
      <c r="G236" s="21"/>
      <c r="H236" s="21"/>
      <c r="I236" s="166"/>
      <c r="J236" s="21"/>
      <c r="K236" s="21"/>
      <c r="L236" s="21"/>
      <c r="M236" s="21"/>
      <c r="N236" s="21"/>
      <c r="O236" s="21"/>
      <c r="P236" s="21"/>
      <c r="Q236" s="37"/>
      <c r="R236" s="37"/>
      <c r="S236" s="37"/>
      <c r="T236" s="37"/>
      <c r="U236" s="37"/>
      <c r="V236" s="21"/>
      <c r="W236" s="21"/>
      <c r="X236" s="21"/>
      <c r="Y236" s="21"/>
      <c r="Z236" s="21"/>
      <c r="AA236" s="21"/>
      <c r="AB236" s="21"/>
      <c r="AC236" s="21"/>
      <c r="AD236" s="21"/>
      <c r="AE236" s="21"/>
      <c r="AF236" s="21"/>
      <c r="AG236" s="21"/>
      <c r="AH236" s="21"/>
      <c r="AI236" s="21"/>
      <c r="AJ236" s="21"/>
      <c r="AK236" s="21"/>
      <c r="AL236" s="21"/>
      <c r="AM236" s="21"/>
    </row>
    <row r="237" spans="1:39" ht="15.75" customHeight="1">
      <c r="A237" s="21"/>
      <c r="B237" s="21"/>
      <c r="C237" s="21"/>
      <c r="D237" s="21"/>
      <c r="E237" s="21"/>
      <c r="F237" s="21"/>
      <c r="G237" s="21"/>
      <c r="H237" s="21"/>
      <c r="I237" s="166"/>
      <c r="J237" s="21"/>
      <c r="K237" s="21"/>
      <c r="L237" s="21"/>
      <c r="M237" s="21"/>
      <c r="N237" s="21"/>
      <c r="O237" s="21"/>
      <c r="P237" s="21"/>
      <c r="Q237" s="37"/>
      <c r="R237" s="37"/>
      <c r="S237" s="37"/>
      <c r="T237" s="37"/>
      <c r="U237" s="37"/>
      <c r="V237" s="21"/>
      <c r="W237" s="21"/>
      <c r="X237" s="21"/>
      <c r="Y237" s="21"/>
      <c r="Z237" s="21"/>
      <c r="AA237" s="21"/>
      <c r="AB237" s="21"/>
      <c r="AC237" s="21"/>
      <c r="AD237" s="21"/>
      <c r="AE237" s="21"/>
      <c r="AF237" s="21"/>
      <c r="AG237" s="21"/>
      <c r="AH237" s="21"/>
      <c r="AI237" s="21"/>
      <c r="AJ237" s="21"/>
      <c r="AK237" s="21"/>
      <c r="AL237" s="21"/>
      <c r="AM237" s="21"/>
    </row>
    <row r="238" spans="1:39" ht="15.75" customHeight="1">
      <c r="A238" s="21"/>
      <c r="B238" s="21"/>
      <c r="C238" s="21"/>
      <c r="D238" s="21"/>
      <c r="E238" s="21"/>
      <c r="F238" s="21"/>
      <c r="G238" s="21"/>
      <c r="H238" s="21"/>
      <c r="I238" s="166"/>
      <c r="J238" s="21"/>
      <c r="K238" s="21"/>
      <c r="L238" s="21"/>
      <c r="M238" s="21"/>
      <c r="N238" s="21"/>
      <c r="O238" s="21"/>
      <c r="P238" s="21"/>
      <c r="Q238" s="37"/>
      <c r="R238" s="37"/>
      <c r="S238" s="37"/>
      <c r="T238" s="37"/>
      <c r="U238" s="37"/>
      <c r="V238" s="21"/>
      <c r="W238" s="21"/>
      <c r="X238" s="21"/>
      <c r="Y238" s="21"/>
      <c r="Z238" s="21"/>
      <c r="AA238" s="21"/>
      <c r="AB238" s="21"/>
      <c r="AC238" s="21"/>
      <c r="AD238" s="21"/>
      <c r="AE238" s="21"/>
      <c r="AF238" s="21"/>
      <c r="AG238" s="21"/>
      <c r="AH238" s="21"/>
      <c r="AI238" s="21"/>
      <c r="AJ238" s="21"/>
      <c r="AK238" s="21"/>
      <c r="AL238" s="21"/>
      <c r="AM238" s="21"/>
    </row>
    <row r="239" spans="1:39" ht="15.75" customHeight="1">
      <c r="A239" s="21"/>
      <c r="B239" s="21"/>
      <c r="C239" s="21"/>
      <c r="D239" s="21"/>
      <c r="E239" s="21"/>
      <c r="F239" s="21"/>
      <c r="G239" s="21"/>
      <c r="H239" s="21"/>
      <c r="I239" s="166"/>
      <c r="J239" s="21"/>
      <c r="K239" s="21"/>
      <c r="L239" s="21"/>
      <c r="M239" s="21"/>
      <c r="N239" s="21"/>
      <c r="O239" s="21"/>
      <c r="P239" s="21"/>
      <c r="Q239" s="37"/>
      <c r="R239" s="37"/>
      <c r="S239" s="37"/>
      <c r="T239" s="37"/>
      <c r="U239" s="37"/>
      <c r="V239" s="21"/>
      <c r="W239" s="21"/>
      <c r="X239" s="21"/>
      <c r="Y239" s="21"/>
      <c r="Z239" s="21"/>
      <c r="AA239" s="21"/>
      <c r="AB239" s="21"/>
      <c r="AC239" s="21"/>
      <c r="AD239" s="21"/>
      <c r="AE239" s="21"/>
      <c r="AF239" s="21"/>
      <c r="AG239" s="21"/>
      <c r="AH239" s="21"/>
      <c r="AI239" s="21"/>
      <c r="AJ239" s="21"/>
      <c r="AK239" s="21"/>
      <c r="AL239" s="21"/>
      <c r="AM239" s="21"/>
    </row>
    <row r="240" spans="1:39" ht="15.75" customHeight="1">
      <c r="A240" s="21"/>
      <c r="B240" s="21"/>
      <c r="C240" s="21"/>
      <c r="D240" s="21"/>
      <c r="E240" s="21"/>
      <c r="F240" s="21"/>
      <c r="G240" s="21"/>
      <c r="H240" s="21"/>
      <c r="I240" s="166"/>
      <c r="J240" s="21"/>
      <c r="K240" s="21"/>
      <c r="L240" s="21"/>
      <c r="M240" s="21"/>
      <c r="N240" s="21"/>
      <c r="O240" s="21"/>
      <c r="P240" s="21"/>
      <c r="Q240" s="37"/>
      <c r="R240" s="37"/>
      <c r="S240" s="37"/>
      <c r="T240" s="37"/>
      <c r="U240" s="37"/>
      <c r="V240" s="21"/>
      <c r="W240" s="21"/>
      <c r="X240" s="21"/>
      <c r="Y240" s="21"/>
      <c r="Z240" s="21"/>
      <c r="AA240" s="21"/>
      <c r="AB240" s="21"/>
      <c r="AC240" s="21"/>
      <c r="AD240" s="21"/>
      <c r="AE240" s="21"/>
      <c r="AF240" s="21"/>
      <c r="AG240" s="21"/>
      <c r="AH240" s="21"/>
      <c r="AI240" s="21"/>
      <c r="AJ240" s="21"/>
      <c r="AK240" s="21"/>
      <c r="AL240" s="21"/>
      <c r="AM240" s="21"/>
    </row>
    <row r="241" spans="1:39" ht="15.75" customHeight="1">
      <c r="A241" s="21"/>
      <c r="B241" s="21"/>
      <c r="C241" s="21"/>
      <c r="D241" s="21"/>
      <c r="E241" s="21"/>
      <c r="F241" s="21"/>
      <c r="G241" s="21"/>
      <c r="H241" s="21"/>
      <c r="I241" s="166"/>
      <c r="J241" s="21"/>
      <c r="K241" s="21"/>
      <c r="L241" s="21"/>
      <c r="M241" s="21"/>
      <c r="N241" s="21"/>
      <c r="O241" s="21"/>
      <c r="P241" s="21"/>
      <c r="Q241" s="37"/>
      <c r="R241" s="37"/>
      <c r="S241" s="37"/>
      <c r="T241" s="37"/>
      <c r="U241" s="37"/>
      <c r="V241" s="21"/>
      <c r="W241" s="21"/>
      <c r="X241" s="21"/>
      <c r="Y241" s="21"/>
      <c r="Z241" s="21"/>
      <c r="AA241" s="21"/>
      <c r="AB241" s="21"/>
      <c r="AC241" s="21"/>
      <c r="AD241" s="21"/>
      <c r="AE241" s="21"/>
      <c r="AF241" s="21"/>
      <c r="AG241" s="21"/>
      <c r="AH241" s="21"/>
      <c r="AI241" s="21"/>
      <c r="AJ241" s="21"/>
      <c r="AK241" s="21"/>
      <c r="AL241" s="21"/>
      <c r="AM241" s="21"/>
    </row>
    <row r="242" spans="1:39" ht="15.75" customHeight="1">
      <c r="A242" s="21"/>
      <c r="B242" s="21"/>
      <c r="C242" s="21"/>
      <c r="D242" s="21"/>
      <c r="E242" s="21"/>
      <c r="F242" s="21"/>
      <c r="G242" s="21"/>
      <c r="H242" s="21"/>
      <c r="I242" s="166"/>
      <c r="J242" s="21"/>
      <c r="K242" s="21"/>
      <c r="L242" s="21"/>
      <c r="M242" s="21"/>
      <c r="N242" s="21"/>
      <c r="O242" s="21"/>
      <c r="P242" s="21"/>
      <c r="Q242" s="37"/>
      <c r="R242" s="37"/>
      <c r="S242" s="37"/>
      <c r="T242" s="37"/>
      <c r="U242" s="37"/>
      <c r="V242" s="21"/>
      <c r="W242" s="21"/>
      <c r="X242" s="21"/>
      <c r="Y242" s="21"/>
      <c r="Z242" s="21"/>
      <c r="AA242" s="21"/>
      <c r="AB242" s="21"/>
      <c r="AC242" s="21"/>
      <c r="AD242" s="21"/>
      <c r="AE242" s="21"/>
      <c r="AF242" s="21"/>
      <c r="AG242" s="21"/>
      <c r="AH242" s="21"/>
      <c r="AI242" s="21"/>
      <c r="AJ242" s="21"/>
      <c r="AK242" s="21"/>
      <c r="AL242" s="21"/>
      <c r="AM242" s="21"/>
    </row>
    <row r="243" spans="1:39" ht="15.75" customHeight="1">
      <c r="A243" s="21"/>
      <c r="B243" s="21"/>
      <c r="C243" s="21"/>
      <c r="D243" s="21"/>
      <c r="E243" s="21"/>
      <c r="F243" s="21"/>
      <c r="G243" s="21"/>
      <c r="H243" s="21"/>
      <c r="I243" s="166"/>
      <c r="J243" s="21"/>
      <c r="K243" s="21"/>
      <c r="L243" s="21"/>
      <c r="M243" s="21"/>
      <c r="N243" s="21"/>
      <c r="O243" s="21"/>
      <c r="P243" s="21"/>
      <c r="Q243" s="37"/>
      <c r="R243" s="37"/>
      <c r="S243" s="37"/>
      <c r="T243" s="37"/>
      <c r="U243" s="37"/>
      <c r="V243" s="21"/>
      <c r="W243" s="21"/>
      <c r="X243" s="21"/>
      <c r="Y243" s="21"/>
      <c r="Z243" s="21"/>
      <c r="AA243" s="21"/>
      <c r="AB243" s="21"/>
      <c r="AC243" s="21"/>
      <c r="AD243" s="21"/>
      <c r="AE243" s="21"/>
      <c r="AF243" s="21"/>
      <c r="AG243" s="21"/>
      <c r="AH243" s="21"/>
      <c r="AI243" s="21"/>
      <c r="AJ243" s="21"/>
      <c r="AK243" s="21"/>
      <c r="AL243" s="21"/>
      <c r="AM243" s="21"/>
    </row>
    <row r="244" spans="1:39" ht="15.75" customHeight="1">
      <c r="A244" s="21"/>
      <c r="B244" s="21"/>
      <c r="C244" s="21"/>
      <c r="D244" s="21"/>
      <c r="E244" s="21"/>
      <c r="F244" s="21"/>
      <c r="G244" s="21"/>
      <c r="H244" s="21"/>
      <c r="I244" s="166"/>
      <c r="J244" s="21"/>
      <c r="K244" s="21"/>
      <c r="L244" s="21"/>
      <c r="M244" s="21"/>
      <c r="N244" s="21"/>
      <c r="O244" s="21"/>
      <c r="P244" s="21"/>
      <c r="Q244" s="37"/>
      <c r="R244" s="37"/>
      <c r="S244" s="37"/>
      <c r="T244" s="37"/>
      <c r="U244" s="37"/>
      <c r="V244" s="21"/>
      <c r="W244" s="21"/>
      <c r="X244" s="21"/>
      <c r="Y244" s="21"/>
      <c r="Z244" s="21"/>
      <c r="AA244" s="21"/>
      <c r="AB244" s="21"/>
      <c r="AC244" s="21"/>
      <c r="AD244" s="21"/>
      <c r="AE244" s="21"/>
      <c r="AF244" s="21"/>
      <c r="AG244" s="21"/>
      <c r="AH244" s="21"/>
      <c r="AI244" s="21"/>
      <c r="AJ244" s="21"/>
      <c r="AK244" s="21"/>
      <c r="AL244" s="21"/>
      <c r="AM244" s="21"/>
    </row>
    <row r="245" spans="1:39" ht="15.75" customHeight="1">
      <c r="A245" s="21"/>
      <c r="B245" s="21"/>
      <c r="C245" s="21"/>
      <c r="D245" s="21"/>
      <c r="E245" s="21"/>
      <c r="F245" s="21"/>
      <c r="G245" s="21"/>
      <c r="H245" s="21"/>
      <c r="I245" s="166"/>
      <c r="J245" s="21"/>
      <c r="K245" s="21"/>
      <c r="L245" s="21"/>
      <c r="M245" s="21"/>
      <c r="N245" s="21"/>
      <c r="O245" s="21"/>
      <c r="P245" s="21"/>
      <c r="Q245" s="37"/>
      <c r="R245" s="37"/>
      <c r="S245" s="37"/>
      <c r="T245" s="37"/>
      <c r="U245" s="37"/>
      <c r="V245" s="21"/>
      <c r="W245" s="21"/>
      <c r="X245" s="21"/>
      <c r="Y245" s="21"/>
      <c r="Z245" s="21"/>
      <c r="AA245" s="21"/>
      <c r="AB245" s="21"/>
      <c r="AC245" s="21"/>
      <c r="AD245" s="21"/>
      <c r="AE245" s="21"/>
      <c r="AF245" s="21"/>
      <c r="AG245" s="21"/>
      <c r="AH245" s="21"/>
      <c r="AI245" s="21"/>
      <c r="AJ245" s="21"/>
      <c r="AK245" s="21"/>
      <c r="AL245" s="21"/>
      <c r="AM245" s="21"/>
    </row>
    <row r="246" spans="1:39" ht="15.75" customHeight="1">
      <c r="A246" s="21"/>
      <c r="B246" s="21"/>
      <c r="C246" s="21"/>
      <c r="D246" s="21"/>
      <c r="E246" s="21"/>
      <c r="F246" s="21"/>
      <c r="G246" s="21"/>
      <c r="H246" s="21"/>
      <c r="I246" s="166"/>
      <c r="J246" s="21"/>
      <c r="K246" s="21"/>
      <c r="L246" s="21"/>
      <c r="M246" s="21"/>
      <c r="N246" s="21"/>
      <c r="O246" s="21"/>
      <c r="P246" s="21"/>
      <c r="Q246" s="37"/>
      <c r="R246" s="37"/>
      <c r="S246" s="37"/>
      <c r="T246" s="37"/>
      <c r="U246" s="37"/>
      <c r="V246" s="21"/>
      <c r="W246" s="21"/>
      <c r="X246" s="21"/>
      <c r="Y246" s="21"/>
      <c r="Z246" s="21"/>
      <c r="AA246" s="21"/>
      <c r="AB246" s="21"/>
      <c r="AC246" s="21"/>
      <c r="AD246" s="21"/>
      <c r="AE246" s="21"/>
      <c r="AF246" s="21"/>
      <c r="AG246" s="21"/>
      <c r="AH246" s="21"/>
      <c r="AI246" s="21"/>
      <c r="AJ246" s="21"/>
      <c r="AK246" s="21"/>
      <c r="AL246" s="21"/>
      <c r="AM246" s="21"/>
    </row>
    <row r="247" spans="1:39" ht="15.75" customHeight="1">
      <c r="A247" s="21"/>
      <c r="B247" s="21"/>
      <c r="C247" s="21"/>
      <c r="D247" s="21"/>
      <c r="E247" s="21"/>
      <c r="F247" s="21"/>
      <c r="G247" s="21"/>
      <c r="H247" s="21"/>
      <c r="I247" s="166"/>
      <c r="J247" s="21"/>
      <c r="K247" s="21"/>
      <c r="L247" s="21"/>
      <c r="M247" s="21"/>
      <c r="N247" s="21"/>
      <c r="O247" s="21"/>
      <c r="P247" s="21"/>
      <c r="Q247" s="37"/>
      <c r="R247" s="37"/>
      <c r="S247" s="37"/>
      <c r="T247" s="37"/>
      <c r="U247" s="37"/>
      <c r="V247" s="21"/>
      <c r="W247" s="21"/>
      <c r="X247" s="21"/>
      <c r="Y247" s="21"/>
      <c r="Z247" s="21"/>
      <c r="AA247" s="21"/>
      <c r="AB247" s="21"/>
      <c r="AC247" s="21"/>
      <c r="AD247" s="21"/>
      <c r="AE247" s="21"/>
      <c r="AF247" s="21"/>
      <c r="AG247" s="21"/>
      <c r="AH247" s="21"/>
      <c r="AI247" s="21"/>
      <c r="AJ247" s="21"/>
      <c r="AK247" s="21"/>
      <c r="AL247" s="21"/>
      <c r="AM247" s="21"/>
    </row>
    <row r="248" spans="1:39" ht="15.75" customHeight="1">
      <c r="A248" s="21"/>
      <c r="B248" s="21"/>
      <c r="C248" s="21"/>
      <c r="D248" s="21"/>
      <c r="E248" s="21"/>
      <c r="F248" s="21"/>
      <c r="G248" s="21"/>
      <c r="H248" s="21"/>
      <c r="I248" s="166"/>
      <c r="J248" s="21"/>
      <c r="K248" s="21"/>
      <c r="L248" s="21"/>
      <c r="M248" s="21"/>
      <c r="N248" s="21"/>
      <c r="O248" s="21"/>
      <c r="P248" s="21"/>
      <c r="Q248" s="37"/>
      <c r="R248" s="37"/>
      <c r="S248" s="37"/>
      <c r="T248" s="37"/>
      <c r="U248" s="37"/>
      <c r="V248" s="21"/>
      <c r="W248" s="21"/>
      <c r="X248" s="21"/>
      <c r="Y248" s="21"/>
      <c r="Z248" s="21"/>
      <c r="AA248" s="21"/>
      <c r="AB248" s="21"/>
      <c r="AC248" s="21"/>
      <c r="AD248" s="21"/>
      <c r="AE248" s="21"/>
      <c r="AF248" s="21"/>
      <c r="AG248" s="21"/>
      <c r="AH248" s="21"/>
      <c r="AI248" s="21"/>
      <c r="AJ248" s="21"/>
      <c r="AK248" s="21"/>
      <c r="AL248" s="21"/>
      <c r="AM248" s="21"/>
    </row>
    <row r="249" spans="1:39" ht="15.75" customHeight="1">
      <c r="A249" s="21"/>
      <c r="B249" s="21"/>
      <c r="C249" s="21"/>
      <c r="D249" s="21"/>
      <c r="E249" s="21"/>
      <c r="F249" s="21"/>
      <c r="G249" s="21"/>
      <c r="H249" s="21"/>
      <c r="I249" s="166"/>
      <c r="J249" s="21"/>
      <c r="K249" s="21"/>
      <c r="L249" s="21"/>
      <c r="M249" s="21"/>
      <c r="N249" s="21"/>
      <c r="O249" s="21"/>
      <c r="P249" s="21"/>
      <c r="Q249" s="37"/>
      <c r="R249" s="37"/>
      <c r="S249" s="37"/>
      <c r="T249" s="37"/>
      <c r="U249" s="37"/>
      <c r="V249" s="21"/>
      <c r="W249" s="21"/>
      <c r="X249" s="21"/>
      <c r="Y249" s="21"/>
      <c r="Z249" s="21"/>
      <c r="AA249" s="21"/>
      <c r="AB249" s="21"/>
      <c r="AC249" s="21"/>
      <c r="AD249" s="21"/>
      <c r="AE249" s="21"/>
      <c r="AF249" s="21"/>
      <c r="AG249" s="21"/>
      <c r="AH249" s="21"/>
      <c r="AI249" s="21"/>
      <c r="AJ249" s="21"/>
      <c r="AK249" s="21"/>
      <c r="AL249" s="21"/>
      <c r="AM249" s="21"/>
    </row>
    <row r="250" spans="1:39" ht="15.75" customHeight="1">
      <c r="A250" s="21"/>
      <c r="B250" s="21"/>
      <c r="C250" s="21"/>
      <c r="D250" s="21"/>
      <c r="E250" s="21"/>
      <c r="F250" s="21"/>
      <c r="G250" s="21"/>
      <c r="H250" s="21"/>
      <c r="I250" s="166"/>
      <c r="J250" s="21"/>
      <c r="K250" s="21"/>
      <c r="L250" s="21"/>
      <c r="M250" s="21"/>
      <c r="N250" s="21"/>
      <c r="O250" s="21"/>
      <c r="P250" s="21"/>
      <c r="Q250" s="37"/>
      <c r="R250" s="37"/>
      <c r="S250" s="37"/>
      <c r="T250" s="37"/>
      <c r="U250" s="37"/>
      <c r="V250" s="21"/>
      <c r="W250" s="21"/>
      <c r="X250" s="21"/>
      <c r="Y250" s="21"/>
      <c r="Z250" s="21"/>
      <c r="AA250" s="21"/>
      <c r="AB250" s="21"/>
      <c r="AC250" s="21"/>
      <c r="AD250" s="21"/>
      <c r="AE250" s="21"/>
      <c r="AF250" s="21"/>
      <c r="AG250" s="21"/>
      <c r="AH250" s="21"/>
      <c r="AI250" s="21"/>
      <c r="AJ250" s="21"/>
      <c r="AK250" s="21"/>
      <c r="AL250" s="21"/>
      <c r="AM250" s="21"/>
    </row>
    <row r="251" spans="1:39" ht="15.75" customHeight="1">
      <c r="A251" s="21"/>
      <c r="B251" s="21"/>
      <c r="C251" s="21"/>
      <c r="D251" s="21"/>
      <c r="E251" s="21"/>
      <c r="F251" s="21"/>
      <c r="G251" s="21"/>
      <c r="H251" s="21"/>
      <c r="I251" s="166"/>
      <c r="J251" s="21"/>
      <c r="K251" s="21"/>
      <c r="L251" s="21"/>
      <c r="M251" s="21"/>
      <c r="N251" s="21"/>
      <c r="O251" s="21"/>
      <c r="P251" s="21"/>
      <c r="Q251" s="37"/>
      <c r="R251" s="37"/>
      <c r="S251" s="37"/>
      <c r="T251" s="37"/>
      <c r="U251" s="37"/>
      <c r="V251" s="21"/>
      <c r="W251" s="21"/>
      <c r="X251" s="21"/>
      <c r="Y251" s="21"/>
      <c r="Z251" s="21"/>
      <c r="AA251" s="21"/>
      <c r="AB251" s="21"/>
      <c r="AC251" s="21"/>
      <c r="AD251" s="21"/>
      <c r="AE251" s="21"/>
      <c r="AF251" s="21"/>
      <c r="AG251" s="21"/>
      <c r="AH251" s="21"/>
      <c r="AI251" s="21"/>
      <c r="AJ251" s="21"/>
      <c r="AK251" s="21"/>
      <c r="AL251" s="21"/>
      <c r="AM251" s="21"/>
    </row>
    <row r="252" spans="1:39" ht="15.75" customHeight="1">
      <c r="A252" s="21"/>
      <c r="B252" s="21"/>
      <c r="C252" s="21"/>
      <c r="D252" s="21"/>
      <c r="E252" s="21"/>
      <c r="F252" s="21"/>
      <c r="G252" s="21"/>
      <c r="H252" s="21"/>
      <c r="I252" s="166"/>
      <c r="J252" s="21"/>
      <c r="K252" s="21"/>
      <c r="L252" s="21"/>
      <c r="M252" s="21"/>
      <c r="N252" s="21"/>
      <c r="O252" s="21"/>
      <c r="P252" s="21"/>
      <c r="Q252" s="37"/>
      <c r="R252" s="37"/>
      <c r="S252" s="37"/>
      <c r="T252" s="37"/>
      <c r="U252" s="37"/>
      <c r="V252" s="21"/>
      <c r="W252" s="21"/>
      <c r="X252" s="21"/>
      <c r="Y252" s="21"/>
      <c r="Z252" s="21"/>
      <c r="AA252" s="21"/>
      <c r="AB252" s="21"/>
      <c r="AC252" s="21"/>
      <c r="AD252" s="21"/>
      <c r="AE252" s="21"/>
      <c r="AF252" s="21"/>
      <c r="AG252" s="21"/>
      <c r="AH252" s="21"/>
      <c r="AI252" s="21"/>
      <c r="AJ252" s="21"/>
      <c r="AK252" s="21"/>
      <c r="AL252" s="21"/>
      <c r="AM252" s="21"/>
    </row>
    <row r="253" spans="1:39" ht="15.75" customHeight="1">
      <c r="A253" s="21"/>
      <c r="B253" s="21"/>
      <c r="C253" s="21"/>
      <c r="D253" s="21"/>
      <c r="E253" s="21"/>
      <c r="F253" s="21"/>
      <c r="G253" s="21"/>
      <c r="H253" s="21"/>
      <c r="I253" s="166"/>
      <c r="J253" s="21"/>
      <c r="K253" s="21"/>
      <c r="L253" s="21"/>
      <c r="M253" s="21"/>
      <c r="N253" s="21"/>
      <c r="O253" s="21"/>
      <c r="P253" s="21"/>
      <c r="Q253" s="37"/>
      <c r="R253" s="37"/>
      <c r="S253" s="37"/>
      <c r="T253" s="37"/>
      <c r="U253" s="37"/>
      <c r="V253" s="21"/>
      <c r="W253" s="21"/>
      <c r="X253" s="21"/>
      <c r="Y253" s="21"/>
      <c r="Z253" s="21"/>
      <c r="AA253" s="21"/>
      <c r="AB253" s="21"/>
      <c r="AC253" s="21"/>
      <c r="AD253" s="21"/>
      <c r="AE253" s="21"/>
      <c r="AF253" s="21"/>
      <c r="AG253" s="21"/>
      <c r="AH253" s="21"/>
      <c r="AI253" s="21"/>
      <c r="AJ253" s="21"/>
      <c r="AK253" s="21"/>
      <c r="AL253" s="21"/>
      <c r="AM253" s="21"/>
    </row>
    <row r="254" spans="1:39" ht="15.75" customHeight="1">
      <c r="A254" s="21"/>
      <c r="B254" s="21"/>
      <c r="C254" s="21"/>
      <c r="D254" s="21"/>
      <c r="E254" s="21"/>
      <c r="F254" s="21"/>
      <c r="G254" s="21"/>
      <c r="H254" s="21"/>
      <c r="I254" s="166"/>
      <c r="J254" s="21"/>
      <c r="K254" s="21"/>
      <c r="L254" s="21"/>
      <c r="M254" s="21"/>
      <c r="N254" s="21"/>
      <c r="O254" s="21"/>
      <c r="P254" s="21"/>
      <c r="Q254" s="37"/>
      <c r="R254" s="37"/>
      <c r="S254" s="37"/>
      <c r="T254" s="37"/>
      <c r="U254" s="37"/>
      <c r="V254" s="21"/>
      <c r="W254" s="21"/>
      <c r="X254" s="21"/>
      <c r="Y254" s="21"/>
      <c r="Z254" s="21"/>
      <c r="AA254" s="21"/>
      <c r="AB254" s="21"/>
      <c r="AC254" s="21"/>
      <c r="AD254" s="21"/>
      <c r="AE254" s="21"/>
      <c r="AF254" s="21"/>
      <c r="AG254" s="21"/>
      <c r="AH254" s="21"/>
      <c r="AI254" s="21"/>
      <c r="AJ254" s="21"/>
      <c r="AK254" s="21"/>
      <c r="AL254" s="21"/>
      <c r="AM254" s="21"/>
    </row>
    <row r="255" spans="1:39" ht="15.75" customHeight="1">
      <c r="A255" s="21"/>
      <c r="B255" s="21"/>
      <c r="C255" s="21"/>
      <c r="D255" s="21"/>
      <c r="E255" s="21"/>
      <c r="F255" s="21"/>
      <c r="G255" s="21"/>
      <c r="H255" s="21"/>
      <c r="I255" s="166"/>
      <c r="J255" s="21"/>
      <c r="K255" s="21"/>
      <c r="L255" s="21"/>
      <c r="M255" s="21"/>
      <c r="N255" s="21"/>
      <c r="O255" s="21"/>
      <c r="P255" s="21"/>
      <c r="Q255" s="37"/>
      <c r="R255" s="37"/>
      <c r="S255" s="37"/>
      <c r="T255" s="37"/>
      <c r="U255" s="37"/>
      <c r="V255" s="21"/>
      <c r="W255" s="21"/>
      <c r="X255" s="21"/>
      <c r="Y255" s="21"/>
      <c r="Z255" s="21"/>
      <c r="AA255" s="21"/>
      <c r="AB255" s="21"/>
      <c r="AC255" s="21"/>
      <c r="AD255" s="21"/>
      <c r="AE255" s="21"/>
      <c r="AF255" s="21"/>
      <c r="AG255" s="21"/>
      <c r="AH255" s="21"/>
      <c r="AI255" s="21"/>
      <c r="AJ255" s="21"/>
      <c r="AK255" s="21"/>
      <c r="AL255" s="21"/>
      <c r="AM255" s="21"/>
    </row>
    <row r="256" spans="1:39" ht="15.75" customHeight="1">
      <c r="A256" s="21"/>
      <c r="B256" s="21"/>
      <c r="C256" s="21"/>
      <c r="D256" s="21"/>
      <c r="E256" s="21"/>
      <c r="F256" s="21"/>
      <c r="G256" s="21"/>
      <c r="H256" s="21"/>
      <c r="I256" s="166"/>
      <c r="J256" s="21"/>
      <c r="K256" s="21"/>
      <c r="L256" s="21"/>
      <c r="M256" s="21"/>
      <c r="N256" s="21"/>
      <c r="O256" s="21"/>
      <c r="P256" s="21"/>
      <c r="Q256" s="37"/>
      <c r="R256" s="37"/>
      <c r="S256" s="37"/>
      <c r="T256" s="37"/>
      <c r="U256" s="37"/>
      <c r="V256" s="21"/>
      <c r="W256" s="21"/>
      <c r="X256" s="21"/>
      <c r="Y256" s="21"/>
      <c r="Z256" s="21"/>
      <c r="AA256" s="21"/>
      <c r="AB256" s="21"/>
      <c r="AC256" s="21"/>
      <c r="AD256" s="21"/>
      <c r="AE256" s="21"/>
      <c r="AF256" s="21"/>
      <c r="AG256" s="21"/>
      <c r="AH256" s="21"/>
      <c r="AI256" s="21"/>
      <c r="AJ256" s="21"/>
      <c r="AK256" s="21"/>
      <c r="AL256" s="21"/>
      <c r="AM256" s="21"/>
    </row>
    <row r="257" spans="1:39" ht="15.75" customHeight="1">
      <c r="A257" s="21"/>
      <c r="B257" s="21"/>
      <c r="C257" s="21"/>
      <c r="D257" s="21"/>
      <c r="E257" s="21"/>
      <c r="F257" s="21"/>
      <c r="G257" s="21"/>
      <c r="H257" s="21"/>
      <c r="I257" s="166"/>
      <c r="J257" s="21"/>
      <c r="K257" s="21"/>
      <c r="L257" s="21"/>
      <c r="M257" s="21"/>
      <c r="N257" s="21"/>
      <c r="O257" s="21"/>
      <c r="P257" s="21"/>
      <c r="Q257" s="37"/>
      <c r="R257" s="37"/>
      <c r="S257" s="37"/>
      <c r="T257" s="37"/>
      <c r="U257" s="37"/>
      <c r="V257" s="21"/>
      <c r="W257" s="21"/>
      <c r="X257" s="21"/>
      <c r="Y257" s="21"/>
      <c r="Z257" s="21"/>
      <c r="AA257" s="21"/>
      <c r="AB257" s="21"/>
      <c r="AC257" s="21"/>
      <c r="AD257" s="21"/>
      <c r="AE257" s="21"/>
      <c r="AF257" s="21"/>
      <c r="AG257" s="21"/>
      <c r="AH257" s="21"/>
      <c r="AI257" s="21"/>
      <c r="AJ257" s="21"/>
      <c r="AK257" s="21"/>
      <c r="AL257" s="21"/>
      <c r="AM257" s="21"/>
    </row>
    <row r="258" spans="1:39" ht="15.75" customHeight="1">
      <c r="A258" s="21"/>
      <c r="B258" s="21"/>
      <c r="C258" s="21"/>
      <c r="D258" s="21"/>
      <c r="E258" s="21"/>
      <c r="F258" s="21"/>
      <c r="G258" s="21"/>
      <c r="H258" s="21"/>
      <c r="I258" s="166"/>
      <c r="J258" s="21"/>
      <c r="K258" s="21"/>
      <c r="L258" s="21"/>
      <c r="M258" s="21"/>
      <c r="N258" s="21"/>
      <c r="O258" s="21"/>
      <c r="P258" s="21"/>
      <c r="Q258" s="37"/>
      <c r="R258" s="37"/>
      <c r="S258" s="37"/>
      <c r="T258" s="37"/>
      <c r="U258" s="37"/>
      <c r="V258" s="21"/>
      <c r="W258" s="21"/>
      <c r="X258" s="21"/>
      <c r="Y258" s="21"/>
      <c r="Z258" s="21"/>
      <c r="AA258" s="21"/>
      <c r="AB258" s="21"/>
      <c r="AC258" s="21"/>
      <c r="AD258" s="21"/>
      <c r="AE258" s="21"/>
      <c r="AF258" s="21"/>
      <c r="AG258" s="21"/>
      <c r="AH258" s="21"/>
      <c r="AI258" s="21"/>
      <c r="AJ258" s="21"/>
      <c r="AK258" s="21"/>
      <c r="AL258" s="21"/>
      <c r="AM258" s="21"/>
    </row>
    <row r="259" spans="1:39" ht="15.75" customHeight="1">
      <c r="A259" s="21"/>
      <c r="B259" s="21"/>
      <c r="C259" s="21"/>
      <c r="D259" s="21"/>
      <c r="E259" s="21"/>
      <c r="F259" s="21"/>
      <c r="G259" s="21"/>
      <c r="H259" s="21"/>
      <c r="I259" s="166"/>
      <c r="J259" s="21"/>
      <c r="K259" s="21"/>
      <c r="L259" s="21"/>
      <c r="M259" s="21"/>
      <c r="N259" s="21"/>
      <c r="O259" s="21"/>
      <c r="P259" s="21"/>
      <c r="Q259" s="37"/>
      <c r="R259" s="37"/>
      <c r="S259" s="37"/>
      <c r="T259" s="37"/>
      <c r="U259" s="37"/>
      <c r="V259" s="21"/>
      <c r="W259" s="21"/>
      <c r="X259" s="21"/>
      <c r="Y259" s="21"/>
      <c r="Z259" s="21"/>
      <c r="AA259" s="21"/>
      <c r="AB259" s="21"/>
      <c r="AC259" s="21"/>
      <c r="AD259" s="21"/>
      <c r="AE259" s="21"/>
      <c r="AF259" s="21"/>
      <c r="AG259" s="21"/>
      <c r="AH259" s="21"/>
      <c r="AI259" s="21"/>
      <c r="AJ259" s="21"/>
      <c r="AK259" s="21"/>
      <c r="AL259" s="21"/>
      <c r="AM259" s="21"/>
    </row>
    <row r="260" spans="1:39" ht="15.75" customHeight="1">
      <c r="A260" s="21"/>
      <c r="B260" s="21"/>
      <c r="C260" s="21"/>
      <c r="D260" s="21"/>
      <c r="E260" s="21"/>
      <c r="F260" s="21"/>
      <c r="G260" s="21"/>
      <c r="H260" s="21"/>
      <c r="I260" s="166"/>
      <c r="J260" s="21"/>
      <c r="K260" s="21"/>
      <c r="L260" s="21"/>
      <c r="M260" s="21"/>
      <c r="N260" s="21"/>
      <c r="O260" s="21"/>
      <c r="P260" s="21"/>
      <c r="Q260" s="37"/>
      <c r="R260" s="37"/>
      <c r="S260" s="37"/>
      <c r="T260" s="37"/>
      <c r="U260" s="37"/>
      <c r="V260" s="21"/>
      <c r="W260" s="21"/>
      <c r="X260" s="21"/>
      <c r="Y260" s="21"/>
      <c r="Z260" s="21"/>
      <c r="AA260" s="21"/>
      <c r="AB260" s="21"/>
      <c r="AC260" s="21"/>
      <c r="AD260" s="21"/>
      <c r="AE260" s="21"/>
      <c r="AF260" s="21"/>
      <c r="AG260" s="21"/>
      <c r="AH260" s="21"/>
      <c r="AI260" s="21"/>
      <c r="AJ260" s="21"/>
      <c r="AK260" s="21"/>
      <c r="AL260" s="21"/>
      <c r="AM260" s="21"/>
    </row>
    <row r="261" spans="1:39" ht="15.75" customHeight="1">
      <c r="A261" s="21"/>
      <c r="B261" s="21"/>
      <c r="C261" s="21"/>
      <c r="D261" s="21"/>
      <c r="E261" s="21"/>
      <c r="F261" s="21"/>
      <c r="G261" s="21"/>
      <c r="H261" s="21"/>
      <c r="I261" s="166"/>
      <c r="J261" s="21"/>
      <c r="K261" s="21"/>
      <c r="L261" s="21"/>
      <c r="M261" s="21"/>
      <c r="N261" s="21"/>
      <c r="O261" s="21"/>
      <c r="P261" s="21"/>
      <c r="Q261" s="37"/>
      <c r="R261" s="37"/>
      <c r="S261" s="37"/>
      <c r="T261" s="37"/>
      <c r="U261" s="37"/>
      <c r="V261" s="21"/>
      <c r="W261" s="21"/>
      <c r="X261" s="21"/>
      <c r="Y261" s="21"/>
      <c r="Z261" s="21"/>
      <c r="AA261" s="21"/>
      <c r="AB261" s="21"/>
      <c r="AC261" s="21"/>
      <c r="AD261" s="21"/>
      <c r="AE261" s="21"/>
      <c r="AF261" s="21"/>
      <c r="AG261" s="21"/>
      <c r="AH261" s="21"/>
      <c r="AI261" s="21"/>
      <c r="AJ261" s="21"/>
      <c r="AK261" s="21"/>
      <c r="AL261" s="21"/>
      <c r="AM261" s="21"/>
    </row>
    <row r="262" spans="1:39" ht="15.75" customHeight="1">
      <c r="A262" s="21"/>
      <c r="B262" s="21"/>
      <c r="C262" s="21"/>
      <c r="D262" s="21"/>
      <c r="E262" s="21"/>
      <c r="F262" s="21"/>
      <c r="G262" s="21"/>
      <c r="H262" s="21"/>
      <c r="I262" s="166"/>
      <c r="J262" s="21"/>
      <c r="K262" s="21"/>
      <c r="L262" s="21"/>
      <c r="M262" s="21"/>
      <c r="N262" s="21"/>
      <c r="O262" s="21"/>
      <c r="P262" s="21"/>
      <c r="Q262" s="37"/>
      <c r="R262" s="37"/>
      <c r="S262" s="37"/>
      <c r="T262" s="37"/>
      <c r="U262" s="37"/>
      <c r="V262" s="21"/>
      <c r="W262" s="21"/>
      <c r="X262" s="21"/>
      <c r="Y262" s="21"/>
      <c r="Z262" s="21"/>
      <c r="AA262" s="21"/>
      <c r="AB262" s="21"/>
      <c r="AC262" s="21"/>
      <c r="AD262" s="21"/>
      <c r="AE262" s="21"/>
      <c r="AF262" s="21"/>
      <c r="AG262" s="21"/>
      <c r="AH262" s="21"/>
      <c r="AI262" s="21"/>
      <c r="AJ262" s="21"/>
      <c r="AK262" s="21"/>
      <c r="AL262" s="21"/>
      <c r="AM262" s="21"/>
    </row>
    <row r="263" spans="1:39" ht="15.75" customHeight="1">
      <c r="A263" s="21"/>
      <c r="B263" s="21"/>
      <c r="C263" s="21"/>
      <c r="D263" s="21"/>
      <c r="E263" s="21"/>
      <c r="F263" s="21"/>
      <c r="G263" s="21"/>
      <c r="H263" s="21"/>
      <c r="I263" s="166"/>
      <c r="J263" s="21"/>
      <c r="K263" s="21"/>
      <c r="L263" s="21"/>
      <c r="M263" s="21"/>
      <c r="N263" s="21"/>
      <c r="O263" s="21"/>
      <c r="P263" s="21"/>
      <c r="Q263" s="37"/>
      <c r="R263" s="37"/>
      <c r="S263" s="37"/>
      <c r="T263" s="37"/>
      <c r="U263" s="37"/>
      <c r="V263" s="21"/>
      <c r="W263" s="21"/>
      <c r="X263" s="21"/>
      <c r="Y263" s="21"/>
      <c r="Z263" s="21"/>
      <c r="AA263" s="21"/>
      <c r="AB263" s="21"/>
      <c r="AC263" s="21"/>
      <c r="AD263" s="21"/>
      <c r="AE263" s="21"/>
      <c r="AF263" s="21"/>
      <c r="AG263" s="21"/>
      <c r="AH263" s="21"/>
      <c r="AI263" s="21"/>
      <c r="AJ263" s="21"/>
      <c r="AK263" s="21"/>
      <c r="AL263" s="21"/>
      <c r="AM263" s="21"/>
    </row>
    <row r="264" spans="1:39" ht="15.75" customHeight="1">
      <c r="A264" s="21"/>
      <c r="B264" s="21"/>
      <c r="C264" s="21"/>
      <c r="D264" s="21"/>
      <c r="E264" s="21"/>
      <c r="F264" s="21"/>
      <c r="G264" s="21"/>
      <c r="H264" s="21"/>
      <c r="I264" s="166"/>
      <c r="J264" s="21"/>
      <c r="K264" s="21"/>
      <c r="L264" s="21"/>
      <c r="M264" s="21"/>
      <c r="N264" s="21"/>
      <c r="O264" s="21"/>
      <c r="P264" s="21"/>
      <c r="Q264" s="37"/>
      <c r="R264" s="37"/>
      <c r="S264" s="37"/>
      <c r="T264" s="37"/>
      <c r="U264" s="37"/>
      <c r="V264" s="21"/>
      <c r="W264" s="21"/>
      <c r="X264" s="21"/>
      <c r="Y264" s="21"/>
      <c r="Z264" s="21"/>
      <c r="AA264" s="21"/>
      <c r="AB264" s="21"/>
      <c r="AC264" s="21"/>
      <c r="AD264" s="21"/>
      <c r="AE264" s="21"/>
      <c r="AF264" s="21"/>
      <c r="AG264" s="21"/>
      <c r="AH264" s="21"/>
      <c r="AI264" s="21"/>
      <c r="AJ264" s="21"/>
      <c r="AK264" s="21"/>
      <c r="AL264" s="21"/>
      <c r="AM264" s="21"/>
    </row>
    <row r="265" spans="1:39" ht="15.75" customHeight="1">
      <c r="A265" s="21"/>
      <c r="B265" s="21"/>
      <c r="C265" s="21"/>
      <c r="D265" s="21"/>
      <c r="E265" s="21"/>
      <c r="F265" s="21"/>
      <c r="G265" s="21"/>
      <c r="H265" s="21"/>
      <c r="I265" s="166"/>
      <c r="J265" s="21"/>
      <c r="K265" s="21"/>
      <c r="L265" s="21"/>
      <c r="M265" s="21"/>
      <c r="N265" s="21"/>
      <c r="O265" s="21"/>
      <c r="P265" s="21"/>
      <c r="Q265" s="37"/>
      <c r="R265" s="37"/>
      <c r="S265" s="37"/>
      <c r="T265" s="37"/>
      <c r="U265" s="37"/>
      <c r="V265" s="21"/>
      <c r="W265" s="21"/>
      <c r="X265" s="21"/>
      <c r="Y265" s="21"/>
      <c r="Z265" s="21"/>
      <c r="AA265" s="21"/>
      <c r="AB265" s="21"/>
      <c r="AC265" s="21"/>
      <c r="AD265" s="21"/>
      <c r="AE265" s="21"/>
      <c r="AF265" s="21"/>
      <c r="AG265" s="21"/>
      <c r="AH265" s="21"/>
      <c r="AI265" s="21"/>
      <c r="AJ265" s="21"/>
      <c r="AK265" s="21"/>
      <c r="AL265" s="21"/>
      <c r="AM265" s="21"/>
    </row>
    <row r="266" spans="1:39" ht="15.75" customHeight="1">
      <c r="A266" s="21"/>
      <c r="B266" s="21"/>
      <c r="C266" s="21"/>
      <c r="D266" s="21"/>
      <c r="E266" s="21"/>
      <c r="F266" s="21"/>
      <c r="G266" s="21"/>
      <c r="H266" s="21"/>
      <c r="I266" s="166"/>
      <c r="J266" s="21"/>
      <c r="K266" s="21"/>
      <c r="L266" s="21"/>
      <c r="M266" s="21"/>
      <c r="N266" s="21"/>
      <c r="O266" s="21"/>
      <c r="P266" s="21"/>
      <c r="Q266" s="37"/>
      <c r="R266" s="37"/>
      <c r="S266" s="37"/>
      <c r="T266" s="37"/>
      <c r="U266" s="37"/>
      <c r="V266" s="21"/>
      <c r="W266" s="21"/>
      <c r="X266" s="21"/>
      <c r="Y266" s="21"/>
      <c r="Z266" s="21"/>
      <c r="AA266" s="21"/>
      <c r="AB266" s="21"/>
      <c r="AC266" s="21"/>
      <c r="AD266" s="21"/>
      <c r="AE266" s="21"/>
      <c r="AF266" s="21"/>
      <c r="AG266" s="21"/>
      <c r="AH266" s="21"/>
      <c r="AI266" s="21"/>
      <c r="AJ266" s="21"/>
      <c r="AK266" s="21"/>
      <c r="AL266" s="21"/>
      <c r="AM266" s="21"/>
    </row>
    <row r="267" spans="1:39" ht="15.75" customHeight="1">
      <c r="A267" s="21"/>
      <c r="B267" s="21"/>
      <c r="C267" s="21"/>
      <c r="D267" s="21"/>
      <c r="E267" s="21"/>
      <c r="F267" s="21"/>
      <c r="G267" s="21"/>
      <c r="H267" s="21"/>
      <c r="I267" s="166"/>
      <c r="J267" s="21"/>
      <c r="K267" s="21"/>
      <c r="L267" s="21"/>
      <c r="M267" s="21"/>
      <c r="N267" s="21"/>
      <c r="O267" s="21"/>
      <c r="P267" s="21"/>
      <c r="Q267" s="37"/>
      <c r="R267" s="37"/>
      <c r="S267" s="37"/>
      <c r="T267" s="37"/>
      <c r="U267" s="37"/>
      <c r="V267" s="21"/>
      <c r="W267" s="21"/>
      <c r="X267" s="21"/>
      <c r="Y267" s="21"/>
      <c r="Z267" s="21"/>
      <c r="AA267" s="21"/>
      <c r="AB267" s="21"/>
      <c r="AC267" s="21"/>
      <c r="AD267" s="21"/>
      <c r="AE267" s="21"/>
      <c r="AF267" s="21"/>
      <c r="AG267" s="21"/>
      <c r="AH267" s="21"/>
      <c r="AI267" s="21"/>
      <c r="AJ267" s="21"/>
      <c r="AK267" s="21"/>
      <c r="AL267" s="21"/>
      <c r="AM267" s="21"/>
    </row>
    <row r="268" spans="1:39" ht="15.75" customHeight="1">
      <c r="A268" s="21"/>
      <c r="B268" s="21"/>
      <c r="C268" s="21"/>
      <c r="D268" s="21"/>
      <c r="E268" s="21"/>
      <c r="F268" s="21"/>
      <c r="G268" s="21"/>
      <c r="H268" s="21"/>
      <c r="I268" s="166"/>
      <c r="J268" s="21"/>
      <c r="K268" s="21"/>
      <c r="L268" s="21"/>
      <c r="M268" s="21"/>
      <c r="N268" s="21"/>
      <c r="O268" s="21"/>
      <c r="P268" s="21"/>
      <c r="Q268" s="37"/>
      <c r="R268" s="37"/>
      <c r="S268" s="37"/>
      <c r="T268" s="37"/>
      <c r="U268" s="37"/>
      <c r="V268" s="21"/>
      <c r="W268" s="21"/>
      <c r="X268" s="21"/>
      <c r="Y268" s="21"/>
      <c r="Z268" s="21"/>
      <c r="AA268" s="21"/>
      <c r="AB268" s="21"/>
      <c r="AC268" s="21"/>
      <c r="AD268" s="21"/>
      <c r="AE268" s="21"/>
      <c r="AF268" s="21"/>
      <c r="AG268" s="21"/>
      <c r="AH268" s="21"/>
      <c r="AI268" s="21"/>
      <c r="AJ268" s="21"/>
      <c r="AK268" s="21"/>
      <c r="AL268" s="21"/>
      <c r="AM268" s="21"/>
    </row>
    <row r="269" spans="1:39" ht="15.75" customHeight="1">
      <c r="A269" s="21"/>
      <c r="B269" s="21"/>
      <c r="C269" s="21"/>
      <c r="D269" s="21"/>
      <c r="E269" s="21"/>
      <c r="F269" s="21"/>
      <c r="G269" s="21"/>
      <c r="H269" s="21"/>
      <c r="I269" s="166"/>
      <c r="J269" s="21"/>
      <c r="K269" s="21"/>
      <c r="L269" s="21"/>
      <c r="M269" s="21"/>
      <c r="N269" s="21"/>
      <c r="O269" s="21"/>
      <c r="P269" s="21"/>
      <c r="Q269" s="37"/>
      <c r="R269" s="37"/>
      <c r="S269" s="37"/>
      <c r="T269" s="37"/>
      <c r="U269" s="37"/>
      <c r="V269" s="21"/>
      <c r="W269" s="21"/>
      <c r="X269" s="21"/>
      <c r="Y269" s="21"/>
      <c r="Z269" s="21"/>
      <c r="AA269" s="21"/>
      <c r="AB269" s="21"/>
      <c r="AC269" s="21"/>
      <c r="AD269" s="21"/>
      <c r="AE269" s="21"/>
      <c r="AF269" s="21"/>
      <c r="AG269" s="21"/>
      <c r="AH269" s="21"/>
      <c r="AI269" s="21"/>
      <c r="AJ269" s="21"/>
      <c r="AK269" s="21"/>
      <c r="AL269" s="21"/>
      <c r="AM269" s="21"/>
    </row>
    <row r="270" spans="1:39" ht="15.75" customHeight="1">
      <c r="A270" s="21"/>
      <c r="B270" s="21"/>
      <c r="C270" s="21"/>
      <c r="D270" s="21"/>
      <c r="E270" s="21"/>
      <c r="F270" s="21"/>
      <c r="G270" s="21"/>
      <c r="H270" s="21"/>
      <c r="I270" s="166"/>
      <c r="J270" s="21"/>
      <c r="K270" s="21"/>
      <c r="L270" s="21"/>
      <c r="M270" s="21"/>
      <c r="N270" s="21"/>
      <c r="O270" s="21"/>
      <c r="P270" s="21"/>
      <c r="Q270" s="37"/>
      <c r="R270" s="37"/>
      <c r="S270" s="37"/>
      <c r="T270" s="37"/>
      <c r="U270" s="37"/>
      <c r="V270" s="21"/>
      <c r="W270" s="21"/>
      <c r="X270" s="21"/>
      <c r="Y270" s="21"/>
      <c r="Z270" s="21"/>
      <c r="AA270" s="21"/>
      <c r="AB270" s="21"/>
      <c r="AC270" s="21"/>
      <c r="AD270" s="21"/>
      <c r="AE270" s="21"/>
      <c r="AF270" s="21"/>
      <c r="AG270" s="21"/>
      <c r="AH270" s="21"/>
      <c r="AI270" s="21"/>
      <c r="AJ270" s="21"/>
      <c r="AK270" s="21"/>
      <c r="AL270" s="21"/>
      <c r="AM270" s="21"/>
    </row>
    <row r="271" spans="1:39" ht="15.75" customHeight="1">
      <c r="A271" s="21"/>
      <c r="B271" s="21"/>
      <c r="C271" s="21"/>
      <c r="D271" s="21"/>
      <c r="E271" s="21"/>
      <c r="F271" s="21"/>
      <c r="G271" s="21"/>
      <c r="H271" s="21"/>
      <c r="I271" s="166"/>
      <c r="J271" s="21"/>
      <c r="K271" s="21"/>
      <c r="L271" s="21"/>
      <c r="M271" s="21"/>
      <c r="N271" s="21"/>
      <c r="O271" s="21"/>
      <c r="P271" s="21"/>
      <c r="Q271" s="37"/>
      <c r="R271" s="37"/>
      <c r="S271" s="37"/>
      <c r="T271" s="37"/>
      <c r="U271" s="37"/>
      <c r="V271" s="21"/>
      <c r="W271" s="21"/>
      <c r="X271" s="21"/>
      <c r="Y271" s="21"/>
      <c r="Z271" s="21"/>
      <c r="AA271" s="21"/>
      <c r="AB271" s="21"/>
      <c r="AC271" s="21"/>
      <c r="AD271" s="21"/>
      <c r="AE271" s="21"/>
      <c r="AF271" s="21"/>
      <c r="AG271" s="21"/>
      <c r="AH271" s="21"/>
      <c r="AI271" s="21"/>
      <c r="AJ271" s="21"/>
      <c r="AK271" s="21"/>
      <c r="AL271" s="21"/>
      <c r="AM271" s="21"/>
    </row>
    <row r="272" spans="1:39" ht="15.75" customHeight="1">
      <c r="A272" s="21"/>
      <c r="B272" s="21"/>
      <c r="C272" s="21"/>
      <c r="D272" s="21"/>
      <c r="E272" s="21"/>
      <c r="F272" s="21"/>
      <c r="G272" s="21"/>
      <c r="H272" s="21"/>
      <c r="I272" s="166"/>
      <c r="J272" s="21"/>
      <c r="K272" s="21"/>
      <c r="L272" s="21"/>
      <c r="M272" s="21"/>
      <c r="N272" s="21"/>
      <c r="O272" s="21"/>
      <c r="P272" s="21"/>
      <c r="Q272" s="37"/>
      <c r="R272" s="37"/>
      <c r="S272" s="37"/>
      <c r="T272" s="37"/>
      <c r="U272" s="37"/>
      <c r="V272" s="21"/>
      <c r="W272" s="21"/>
      <c r="X272" s="21"/>
      <c r="Y272" s="21"/>
      <c r="Z272" s="21"/>
      <c r="AA272" s="21"/>
      <c r="AB272" s="21"/>
      <c r="AC272" s="21"/>
      <c r="AD272" s="21"/>
      <c r="AE272" s="21"/>
      <c r="AF272" s="21"/>
      <c r="AG272" s="21"/>
      <c r="AH272" s="21"/>
      <c r="AI272" s="21"/>
      <c r="AJ272" s="21"/>
      <c r="AK272" s="21"/>
      <c r="AL272" s="21"/>
      <c r="AM272" s="21"/>
    </row>
    <row r="273" spans="1:39" ht="15.75" customHeight="1">
      <c r="A273" s="21"/>
      <c r="B273" s="21"/>
      <c r="C273" s="21"/>
      <c r="D273" s="21"/>
      <c r="E273" s="21"/>
      <c r="F273" s="21"/>
      <c r="G273" s="21"/>
      <c r="H273" s="21"/>
      <c r="I273" s="166"/>
      <c r="J273" s="21"/>
      <c r="K273" s="21"/>
      <c r="L273" s="21"/>
      <c r="M273" s="21"/>
      <c r="N273" s="21"/>
      <c r="O273" s="21"/>
      <c r="P273" s="21"/>
      <c r="Q273" s="37"/>
      <c r="R273" s="37"/>
      <c r="S273" s="37"/>
      <c r="T273" s="37"/>
      <c r="U273" s="37"/>
      <c r="V273" s="21"/>
      <c r="W273" s="21"/>
      <c r="X273" s="21"/>
      <c r="Y273" s="21"/>
      <c r="Z273" s="21"/>
      <c r="AA273" s="21"/>
      <c r="AB273" s="21"/>
      <c r="AC273" s="21"/>
      <c r="AD273" s="21"/>
      <c r="AE273" s="21"/>
      <c r="AF273" s="21"/>
      <c r="AG273" s="21"/>
      <c r="AH273" s="21"/>
      <c r="AI273" s="21"/>
      <c r="AJ273" s="21"/>
      <c r="AK273" s="21"/>
      <c r="AL273" s="21"/>
      <c r="AM273" s="21"/>
    </row>
    <row r="274" spans="1:39" ht="15.75" customHeight="1">
      <c r="A274" s="21"/>
      <c r="B274" s="21"/>
      <c r="C274" s="21"/>
      <c r="D274" s="21"/>
      <c r="E274" s="21"/>
      <c r="F274" s="21"/>
      <c r="G274" s="21"/>
      <c r="H274" s="21"/>
      <c r="I274" s="166"/>
      <c r="J274" s="21"/>
      <c r="K274" s="21"/>
      <c r="L274" s="21"/>
      <c r="M274" s="21"/>
      <c r="N274" s="21"/>
      <c r="O274" s="21"/>
      <c r="P274" s="21"/>
      <c r="Q274" s="37"/>
      <c r="R274" s="37"/>
      <c r="S274" s="37"/>
      <c r="T274" s="37"/>
      <c r="U274" s="37"/>
      <c r="V274" s="21"/>
      <c r="W274" s="21"/>
      <c r="X274" s="21"/>
      <c r="Y274" s="21"/>
      <c r="Z274" s="21"/>
      <c r="AA274" s="21"/>
      <c r="AB274" s="21"/>
      <c r="AC274" s="21"/>
      <c r="AD274" s="21"/>
      <c r="AE274" s="21"/>
      <c r="AF274" s="21"/>
      <c r="AG274" s="21"/>
      <c r="AH274" s="21"/>
      <c r="AI274" s="21"/>
      <c r="AJ274" s="21"/>
      <c r="AK274" s="21"/>
      <c r="AL274" s="21"/>
      <c r="AM274" s="21"/>
    </row>
    <row r="275" spans="1:39" ht="15.75" customHeight="1">
      <c r="A275" s="21"/>
      <c r="B275" s="21"/>
      <c r="C275" s="21"/>
      <c r="D275" s="21"/>
      <c r="E275" s="21"/>
      <c r="F275" s="21"/>
      <c r="G275" s="21"/>
      <c r="H275" s="21"/>
      <c r="I275" s="166"/>
      <c r="J275" s="21"/>
      <c r="K275" s="21"/>
      <c r="L275" s="21"/>
      <c r="M275" s="21"/>
      <c r="N275" s="21"/>
      <c r="O275" s="21"/>
      <c r="P275" s="21"/>
      <c r="Q275" s="37"/>
      <c r="R275" s="37"/>
      <c r="S275" s="37"/>
      <c r="T275" s="37"/>
      <c r="U275" s="37"/>
      <c r="V275" s="21"/>
      <c r="W275" s="21"/>
      <c r="X275" s="21"/>
      <c r="Y275" s="21"/>
      <c r="Z275" s="21"/>
      <c r="AA275" s="21"/>
      <c r="AB275" s="21"/>
      <c r="AC275" s="21"/>
      <c r="AD275" s="21"/>
      <c r="AE275" s="21"/>
      <c r="AF275" s="21"/>
      <c r="AG275" s="21"/>
      <c r="AH275" s="21"/>
      <c r="AI275" s="21"/>
      <c r="AJ275" s="21"/>
      <c r="AK275" s="21"/>
      <c r="AL275" s="21"/>
      <c r="AM275" s="21"/>
    </row>
    <row r="276" spans="1:39" ht="15.75" customHeight="1">
      <c r="A276" s="21"/>
      <c r="B276" s="21"/>
      <c r="C276" s="21"/>
      <c r="D276" s="21"/>
      <c r="E276" s="21"/>
      <c r="F276" s="21"/>
      <c r="G276" s="21"/>
      <c r="H276" s="21"/>
      <c r="I276" s="166"/>
      <c r="J276" s="21"/>
      <c r="K276" s="21"/>
      <c r="L276" s="21"/>
      <c r="M276" s="21"/>
      <c r="N276" s="21"/>
      <c r="O276" s="21"/>
      <c r="P276" s="21"/>
      <c r="Q276" s="37"/>
      <c r="R276" s="37"/>
      <c r="S276" s="37"/>
      <c r="T276" s="37"/>
      <c r="U276" s="37"/>
      <c r="V276" s="21"/>
      <c r="W276" s="21"/>
      <c r="X276" s="21"/>
      <c r="Y276" s="21"/>
      <c r="Z276" s="21"/>
      <c r="AA276" s="21"/>
      <c r="AB276" s="21"/>
      <c r="AC276" s="21"/>
      <c r="AD276" s="21"/>
      <c r="AE276" s="21"/>
      <c r="AF276" s="21"/>
      <c r="AG276" s="21"/>
      <c r="AH276" s="21"/>
      <c r="AI276" s="21"/>
      <c r="AJ276" s="21"/>
      <c r="AK276" s="21"/>
      <c r="AL276" s="21"/>
      <c r="AM276" s="21"/>
    </row>
    <row r="277" spans="1:39" ht="15.75" customHeight="1">
      <c r="A277" s="21"/>
      <c r="B277" s="21"/>
      <c r="C277" s="21"/>
      <c r="D277" s="21"/>
      <c r="E277" s="21"/>
      <c r="F277" s="21"/>
      <c r="G277" s="21"/>
      <c r="H277" s="21"/>
      <c r="I277" s="166"/>
      <c r="J277" s="21"/>
      <c r="K277" s="21"/>
      <c r="L277" s="21"/>
      <c r="M277" s="21"/>
      <c r="N277" s="21"/>
      <c r="O277" s="21"/>
      <c r="P277" s="21"/>
      <c r="Q277" s="37"/>
      <c r="R277" s="37"/>
      <c r="S277" s="37"/>
      <c r="T277" s="37"/>
      <c r="U277" s="37"/>
      <c r="V277" s="21"/>
      <c r="W277" s="21"/>
      <c r="X277" s="21"/>
      <c r="Y277" s="21"/>
      <c r="Z277" s="21"/>
      <c r="AA277" s="21"/>
      <c r="AB277" s="21"/>
      <c r="AC277" s="21"/>
      <c r="AD277" s="21"/>
      <c r="AE277" s="21"/>
      <c r="AF277" s="21"/>
      <c r="AG277" s="21"/>
      <c r="AH277" s="21"/>
      <c r="AI277" s="21"/>
      <c r="AJ277" s="21"/>
      <c r="AK277" s="21"/>
      <c r="AL277" s="21"/>
      <c r="AM277" s="21"/>
    </row>
    <row r="278" spans="1:39" ht="15.75" customHeight="1">
      <c r="A278" s="21"/>
      <c r="B278" s="21"/>
      <c r="C278" s="21"/>
      <c r="D278" s="21"/>
      <c r="E278" s="21"/>
      <c r="F278" s="21"/>
      <c r="G278" s="21"/>
      <c r="H278" s="21"/>
      <c r="I278" s="166"/>
      <c r="J278" s="21"/>
      <c r="K278" s="21"/>
      <c r="L278" s="21"/>
      <c r="M278" s="21"/>
      <c r="N278" s="21"/>
      <c r="O278" s="21"/>
      <c r="P278" s="21"/>
      <c r="Q278" s="37"/>
      <c r="R278" s="37"/>
      <c r="S278" s="37"/>
      <c r="T278" s="37"/>
      <c r="U278" s="37"/>
      <c r="V278" s="21"/>
      <c r="W278" s="21"/>
      <c r="X278" s="21"/>
      <c r="Y278" s="21"/>
      <c r="Z278" s="21"/>
      <c r="AA278" s="21"/>
      <c r="AB278" s="21"/>
      <c r="AC278" s="21"/>
      <c r="AD278" s="21"/>
      <c r="AE278" s="21"/>
      <c r="AF278" s="21"/>
      <c r="AG278" s="21"/>
      <c r="AH278" s="21"/>
      <c r="AI278" s="21"/>
      <c r="AJ278" s="21"/>
      <c r="AK278" s="21"/>
      <c r="AL278" s="21"/>
      <c r="AM278" s="21"/>
    </row>
    <row r="279" spans="1:39" ht="15.75" customHeight="1">
      <c r="A279" s="21"/>
      <c r="B279" s="21"/>
      <c r="C279" s="21"/>
      <c r="D279" s="21"/>
      <c r="E279" s="21"/>
      <c r="F279" s="21"/>
      <c r="G279" s="21"/>
      <c r="H279" s="21"/>
      <c r="I279" s="166"/>
      <c r="J279" s="21"/>
      <c r="K279" s="21"/>
      <c r="L279" s="21"/>
      <c r="M279" s="21"/>
      <c r="N279" s="21"/>
      <c r="O279" s="21"/>
      <c r="P279" s="21"/>
      <c r="Q279" s="37"/>
      <c r="R279" s="37"/>
      <c r="S279" s="37"/>
      <c r="T279" s="37"/>
      <c r="U279" s="37"/>
      <c r="V279" s="21"/>
      <c r="W279" s="21"/>
      <c r="X279" s="21"/>
      <c r="Y279" s="21"/>
      <c r="Z279" s="21"/>
      <c r="AA279" s="21"/>
      <c r="AB279" s="21"/>
      <c r="AC279" s="21"/>
      <c r="AD279" s="21"/>
      <c r="AE279" s="21"/>
      <c r="AF279" s="21"/>
      <c r="AG279" s="21"/>
      <c r="AH279" s="21"/>
      <c r="AI279" s="21"/>
      <c r="AJ279" s="21"/>
      <c r="AK279" s="21"/>
      <c r="AL279" s="21"/>
      <c r="AM279" s="21"/>
    </row>
    <row r="280" spans="1:39" ht="15.75" customHeight="1">
      <c r="A280" s="21"/>
      <c r="B280" s="21"/>
      <c r="C280" s="21"/>
      <c r="D280" s="21"/>
      <c r="E280" s="21"/>
      <c r="F280" s="21"/>
      <c r="G280" s="21"/>
      <c r="H280" s="21"/>
      <c r="I280" s="166"/>
      <c r="J280" s="21"/>
      <c r="K280" s="21"/>
      <c r="L280" s="21"/>
      <c r="M280" s="21"/>
      <c r="N280" s="21"/>
      <c r="O280" s="21"/>
      <c r="P280" s="21"/>
      <c r="Q280" s="37"/>
      <c r="R280" s="37"/>
      <c r="S280" s="37"/>
      <c r="T280" s="37"/>
      <c r="U280" s="37"/>
      <c r="V280" s="21"/>
      <c r="W280" s="21"/>
      <c r="X280" s="21"/>
      <c r="Y280" s="21"/>
      <c r="Z280" s="21"/>
      <c r="AA280" s="21"/>
      <c r="AB280" s="21"/>
      <c r="AC280" s="21"/>
      <c r="AD280" s="21"/>
      <c r="AE280" s="21"/>
      <c r="AF280" s="21"/>
      <c r="AG280" s="21"/>
      <c r="AH280" s="21"/>
      <c r="AI280" s="21"/>
      <c r="AJ280" s="21"/>
      <c r="AK280" s="21"/>
      <c r="AL280" s="21"/>
      <c r="AM280" s="21"/>
    </row>
    <row r="281" spans="1:39" ht="15.75" customHeight="1">
      <c r="A281" s="21"/>
      <c r="B281" s="21"/>
      <c r="C281" s="21"/>
      <c r="D281" s="21"/>
      <c r="E281" s="21"/>
      <c r="F281" s="21"/>
      <c r="G281" s="21"/>
      <c r="H281" s="21"/>
      <c r="I281" s="166"/>
      <c r="J281" s="21"/>
      <c r="K281" s="21"/>
      <c r="L281" s="21"/>
      <c r="M281" s="21"/>
      <c r="N281" s="21"/>
      <c r="O281" s="21"/>
      <c r="P281" s="21"/>
      <c r="Q281" s="37"/>
      <c r="R281" s="37"/>
      <c r="S281" s="37"/>
      <c r="T281" s="37"/>
      <c r="U281" s="37"/>
      <c r="V281" s="21"/>
      <c r="W281" s="21"/>
      <c r="X281" s="21"/>
      <c r="Y281" s="21"/>
      <c r="Z281" s="21"/>
      <c r="AA281" s="21"/>
      <c r="AB281" s="21"/>
      <c r="AC281" s="21"/>
      <c r="AD281" s="21"/>
      <c r="AE281" s="21"/>
      <c r="AF281" s="21"/>
      <c r="AG281" s="21"/>
      <c r="AH281" s="21"/>
      <c r="AI281" s="21"/>
      <c r="AJ281" s="21"/>
      <c r="AK281" s="21"/>
      <c r="AL281" s="21"/>
      <c r="AM281" s="21"/>
    </row>
    <row r="282" spans="1:39" ht="15.75" customHeight="1">
      <c r="A282" s="21"/>
      <c r="B282" s="21"/>
      <c r="C282" s="21"/>
      <c r="D282" s="21"/>
      <c r="E282" s="21"/>
      <c r="F282" s="21"/>
      <c r="G282" s="21"/>
      <c r="H282" s="21"/>
      <c r="I282" s="166"/>
      <c r="J282" s="21"/>
      <c r="K282" s="21"/>
      <c r="L282" s="21"/>
      <c r="M282" s="21"/>
      <c r="N282" s="21"/>
      <c r="O282" s="21"/>
      <c r="P282" s="21"/>
      <c r="Q282" s="37"/>
      <c r="R282" s="37"/>
      <c r="S282" s="37"/>
      <c r="T282" s="37"/>
      <c r="U282" s="37"/>
      <c r="V282" s="21"/>
      <c r="W282" s="21"/>
      <c r="X282" s="21"/>
      <c r="Y282" s="21"/>
      <c r="Z282" s="21"/>
      <c r="AA282" s="21"/>
      <c r="AB282" s="21"/>
      <c r="AC282" s="21"/>
      <c r="AD282" s="21"/>
      <c r="AE282" s="21"/>
      <c r="AF282" s="21"/>
      <c r="AG282" s="21"/>
      <c r="AH282" s="21"/>
      <c r="AI282" s="21"/>
      <c r="AJ282" s="21"/>
      <c r="AK282" s="21"/>
      <c r="AL282" s="21"/>
      <c r="AM282" s="21"/>
    </row>
    <row r="283" spans="1:39" ht="15.75" customHeight="1">
      <c r="A283" s="21"/>
      <c r="B283" s="21"/>
      <c r="C283" s="21"/>
      <c r="D283" s="21"/>
      <c r="E283" s="21"/>
      <c r="F283" s="21"/>
      <c r="G283" s="21"/>
      <c r="H283" s="21"/>
      <c r="I283" s="166"/>
      <c r="J283" s="21"/>
      <c r="K283" s="21"/>
      <c r="L283" s="21"/>
      <c r="M283" s="21"/>
      <c r="N283" s="21"/>
      <c r="O283" s="21"/>
      <c r="P283" s="21"/>
      <c r="Q283" s="37"/>
      <c r="R283" s="37"/>
      <c r="S283" s="37"/>
      <c r="T283" s="37"/>
      <c r="U283" s="37"/>
      <c r="V283" s="21"/>
      <c r="W283" s="21"/>
      <c r="X283" s="21"/>
      <c r="Y283" s="21"/>
      <c r="Z283" s="21"/>
      <c r="AA283" s="21"/>
      <c r="AB283" s="21"/>
      <c r="AC283" s="21"/>
      <c r="AD283" s="21"/>
      <c r="AE283" s="21"/>
      <c r="AF283" s="21"/>
      <c r="AG283" s="21"/>
      <c r="AH283" s="21"/>
      <c r="AI283" s="21"/>
      <c r="AJ283" s="21"/>
      <c r="AK283" s="21"/>
      <c r="AL283" s="21"/>
      <c r="AM283" s="21"/>
    </row>
    <row r="284" spans="1:39" ht="15.75" customHeight="1">
      <c r="A284" s="21"/>
      <c r="B284" s="21"/>
      <c r="C284" s="21"/>
      <c r="D284" s="21"/>
      <c r="E284" s="21"/>
      <c r="F284" s="21"/>
      <c r="G284" s="21"/>
      <c r="H284" s="21"/>
      <c r="I284" s="166"/>
      <c r="J284" s="21"/>
      <c r="K284" s="21"/>
      <c r="L284" s="21"/>
      <c r="M284" s="21"/>
      <c r="N284" s="21"/>
      <c r="O284" s="21"/>
      <c r="P284" s="21"/>
      <c r="Q284" s="37"/>
      <c r="R284" s="37"/>
      <c r="S284" s="37"/>
      <c r="T284" s="37"/>
      <c r="U284" s="37"/>
      <c r="V284" s="21"/>
      <c r="W284" s="21"/>
      <c r="X284" s="21"/>
      <c r="Y284" s="21"/>
      <c r="Z284" s="21"/>
      <c r="AA284" s="21"/>
      <c r="AB284" s="21"/>
      <c r="AC284" s="21"/>
      <c r="AD284" s="21"/>
      <c r="AE284" s="21"/>
      <c r="AF284" s="21"/>
      <c r="AG284" s="21"/>
      <c r="AH284" s="21"/>
      <c r="AI284" s="21"/>
      <c r="AJ284" s="21"/>
      <c r="AK284" s="21"/>
      <c r="AL284" s="21"/>
      <c r="AM284" s="21"/>
    </row>
    <row r="285" spans="1:39" ht="15.75" customHeight="1">
      <c r="A285" s="21"/>
      <c r="B285" s="21"/>
      <c r="C285" s="21"/>
      <c r="D285" s="21"/>
      <c r="E285" s="21"/>
      <c r="F285" s="21"/>
      <c r="G285" s="21"/>
      <c r="H285" s="21"/>
      <c r="I285" s="166"/>
      <c r="J285" s="21"/>
      <c r="K285" s="21"/>
      <c r="L285" s="21"/>
      <c r="M285" s="21"/>
      <c r="N285" s="21"/>
      <c r="O285" s="21"/>
      <c r="P285" s="21"/>
      <c r="Q285" s="37"/>
      <c r="R285" s="37"/>
      <c r="S285" s="37"/>
      <c r="T285" s="37"/>
      <c r="U285" s="37"/>
      <c r="V285" s="21"/>
      <c r="W285" s="21"/>
      <c r="X285" s="21"/>
      <c r="Y285" s="21"/>
      <c r="Z285" s="21"/>
      <c r="AA285" s="21"/>
      <c r="AB285" s="21"/>
      <c r="AC285" s="21"/>
      <c r="AD285" s="21"/>
      <c r="AE285" s="21"/>
      <c r="AF285" s="21"/>
      <c r="AG285" s="21"/>
      <c r="AH285" s="21"/>
      <c r="AI285" s="21"/>
      <c r="AJ285" s="21"/>
      <c r="AK285" s="21"/>
      <c r="AL285" s="21"/>
      <c r="AM285" s="21"/>
    </row>
    <row r="286" spans="1:39" ht="15.75" customHeight="1">
      <c r="A286" s="21"/>
      <c r="B286" s="21"/>
      <c r="C286" s="21"/>
      <c r="D286" s="21"/>
      <c r="E286" s="21"/>
      <c r="F286" s="21"/>
      <c r="G286" s="21"/>
      <c r="H286" s="21"/>
      <c r="I286" s="166"/>
      <c r="J286" s="21"/>
      <c r="K286" s="21"/>
      <c r="L286" s="21"/>
      <c r="M286" s="21"/>
      <c r="N286" s="21"/>
      <c r="O286" s="21"/>
      <c r="P286" s="21"/>
      <c r="Q286" s="37"/>
      <c r="R286" s="37"/>
      <c r="S286" s="37"/>
      <c r="T286" s="37"/>
      <c r="U286" s="37"/>
      <c r="V286" s="21"/>
      <c r="W286" s="21"/>
      <c r="X286" s="21"/>
      <c r="Y286" s="21"/>
      <c r="Z286" s="21"/>
      <c r="AA286" s="21"/>
      <c r="AB286" s="21"/>
      <c r="AC286" s="21"/>
      <c r="AD286" s="21"/>
      <c r="AE286" s="21"/>
      <c r="AF286" s="21"/>
      <c r="AG286" s="21"/>
      <c r="AH286" s="21"/>
      <c r="AI286" s="21"/>
      <c r="AJ286" s="21"/>
      <c r="AK286" s="21"/>
      <c r="AL286" s="21"/>
      <c r="AM286" s="21"/>
    </row>
    <row r="287" spans="1:39" ht="15.75" customHeight="1">
      <c r="A287" s="21"/>
      <c r="B287" s="21"/>
      <c r="C287" s="21"/>
      <c r="D287" s="21"/>
      <c r="E287" s="21"/>
      <c r="F287" s="21"/>
      <c r="G287" s="21"/>
      <c r="H287" s="21"/>
      <c r="I287" s="166"/>
      <c r="J287" s="21"/>
      <c r="K287" s="21"/>
      <c r="L287" s="21"/>
      <c r="M287" s="21"/>
      <c r="N287" s="21"/>
      <c r="O287" s="21"/>
      <c r="P287" s="21"/>
      <c r="Q287" s="37"/>
      <c r="R287" s="37"/>
      <c r="S287" s="37"/>
      <c r="T287" s="37"/>
      <c r="U287" s="37"/>
      <c r="V287" s="21"/>
      <c r="W287" s="21"/>
      <c r="X287" s="21"/>
      <c r="Y287" s="21"/>
      <c r="Z287" s="21"/>
      <c r="AA287" s="21"/>
      <c r="AB287" s="21"/>
      <c r="AC287" s="21"/>
      <c r="AD287" s="21"/>
      <c r="AE287" s="21"/>
      <c r="AF287" s="21"/>
      <c r="AG287" s="21"/>
      <c r="AH287" s="21"/>
      <c r="AI287" s="21"/>
      <c r="AJ287" s="21"/>
      <c r="AK287" s="21"/>
      <c r="AL287" s="21"/>
      <c r="AM287" s="21"/>
    </row>
    <row r="288" spans="1:39" ht="15.75" customHeight="1">
      <c r="A288" s="21"/>
      <c r="B288" s="21"/>
      <c r="C288" s="21"/>
      <c r="D288" s="21"/>
      <c r="E288" s="21"/>
      <c r="F288" s="21"/>
      <c r="G288" s="21"/>
      <c r="H288" s="21"/>
      <c r="I288" s="166"/>
      <c r="J288" s="21"/>
      <c r="K288" s="21"/>
      <c r="L288" s="21"/>
      <c r="M288" s="21"/>
      <c r="N288" s="21"/>
      <c r="O288" s="21"/>
      <c r="P288" s="21"/>
      <c r="Q288" s="37"/>
      <c r="R288" s="37"/>
      <c r="S288" s="37"/>
      <c r="T288" s="37"/>
      <c r="U288" s="37"/>
      <c r="V288" s="21"/>
      <c r="W288" s="21"/>
      <c r="X288" s="21"/>
      <c r="Y288" s="21"/>
      <c r="Z288" s="21"/>
      <c r="AA288" s="21"/>
      <c r="AB288" s="21"/>
      <c r="AC288" s="21"/>
      <c r="AD288" s="21"/>
      <c r="AE288" s="21"/>
      <c r="AF288" s="21"/>
      <c r="AG288" s="21"/>
      <c r="AH288" s="21"/>
      <c r="AI288" s="21"/>
      <c r="AJ288" s="21"/>
      <c r="AK288" s="21"/>
      <c r="AL288" s="21"/>
      <c r="AM288" s="21"/>
    </row>
    <row r="289" spans="1:39" ht="15.75" customHeight="1">
      <c r="A289" s="21"/>
      <c r="B289" s="21"/>
      <c r="C289" s="21"/>
      <c r="D289" s="21"/>
      <c r="E289" s="21"/>
      <c r="F289" s="21"/>
      <c r="G289" s="21"/>
      <c r="H289" s="21"/>
      <c r="I289" s="166"/>
      <c r="J289" s="21"/>
      <c r="K289" s="21"/>
      <c r="L289" s="21"/>
      <c r="M289" s="21"/>
      <c r="N289" s="21"/>
      <c r="O289" s="21"/>
      <c r="P289" s="21"/>
      <c r="Q289" s="37"/>
      <c r="R289" s="37"/>
      <c r="S289" s="37"/>
      <c r="T289" s="37"/>
      <c r="U289" s="37"/>
      <c r="V289" s="21"/>
      <c r="W289" s="21"/>
      <c r="X289" s="21"/>
      <c r="Y289" s="21"/>
      <c r="Z289" s="21"/>
      <c r="AA289" s="21"/>
      <c r="AB289" s="21"/>
      <c r="AC289" s="21"/>
      <c r="AD289" s="21"/>
      <c r="AE289" s="21"/>
      <c r="AF289" s="21"/>
      <c r="AG289" s="21"/>
      <c r="AH289" s="21"/>
      <c r="AI289" s="21"/>
      <c r="AJ289" s="21"/>
      <c r="AK289" s="21"/>
      <c r="AL289" s="21"/>
      <c r="AM289" s="21"/>
    </row>
    <row r="290" spans="1:39" ht="15.75" customHeight="1">
      <c r="A290" s="21"/>
      <c r="B290" s="21"/>
      <c r="C290" s="21"/>
      <c r="D290" s="21"/>
      <c r="E290" s="21"/>
      <c r="F290" s="21"/>
      <c r="G290" s="21"/>
      <c r="H290" s="21"/>
      <c r="I290" s="166"/>
      <c r="J290" s="21"/>
      <c r="K290" s="21"/>
      <c r="L290" s="21"/>
      <c r="M290" s="21"/>
      <c r="N290" s="21"/>
      <c r="O290" s="21"/>
      <c r="P290" s="21"/>
      <c r="Q290" s="37"/>
      <c r="R290" s="37"/>
      <c r="S290" s="37"/>
      <c r="T290" s="37"/>
      <c r="U290" s="37"/>
      <c r="V290" s="21"/>
      <c r="W290" s="21"/>
      <c r="X290" s="21"/>
      <c r="Y290" s="21"/>
      <c r="Z290" s="21"/>
      <c r="AA290" s="21"/>
      <c r="AB290" s="21"/>
      <c r="AC290" s="21"/>
      <c r="AD290" s="21"/>
      <c r="AE290" s="21"/>
      <c r="AF290" s="21"/>
      <c r="AG290" s="21"/>
      <c r="AH290" s="21"/>
      <c r="AI290" s="21"/>
      <c r="AJ290" s="21"/>
      <c r="AK290" s="21"/>
      <c r="AL290" s="21"/>
      <c r="AM290" s="21"/>
    </row>
    <row r="291" spans="1:39" ht="15.75" customHeight="1">
      <c r="A291" s="21"/>
      <c r="B291" s="21"/>
      <c r="C291" s="21"/>
      <c r="D291" s="21"/>
      <c r="E291" s="21"/>
      <c r="F291" s="21"/>
      <c r="G291" s="21"/>
      <c r="H291" s="21"/>
      <c r="I291" s="166"/>
      <c r="J291" s="21"/>
      <c r="K291" s="21"/>
      <c r="L291" s="21"/>
      <c r="M291" s="21"/>
      <c r="N291" s="21"/>
      <c r="O291" s="21"/>
      <c r="P291" s="21"/>
      <c r="Q291" s="37"/>
      <c r="R291" s="37"/>
      <c r="S291" s="37"/>
      <c r="T291" s="37"/>
      <c r="U291" s="37"/>
      <c r="V291" s="21"/>
      <c r="W291" s="21"/>
      <c r="X291" s="21"/>
      <c r="Y291" s="21"/>
      <c r="Z291" s="21"/>
      <c r="AA291" s="21"/>
      <c r="AB291" s="21"/>
      <c r="AC291" s="21"/>
      <c r="AD291" s="21"/>
      <c r="AE291" s="21"/>
      <c r="AF291" s="21"/>
      <c r="AG291" s="21"/>
      <c r="AH291" s="21"/>
      <c r="AI291" s="21"/>
      <c r="AJ291" s="21"/>
      <c r="AK291" s="21"/>
      <c r="AL291" s="21"/>
      <c r="AM291" s="21"/>
    </row>
    <row r="292" spans="1:39" ht="15.75" customHeight="1">
      <c r="A292" s="21"/>
      <c r="B292" s="21"/>
      <c r="C292" s="21"/>
      <c r="D292" s="21"/>
      <c r="E292" s="21"/>
      <c r="F292" s="21"/>
      <c r="G292" s="21"/>
      <c r="H292" s="21"/>
      <c r="I292" s="166"/>
      <c r="J292" s="21"/>
      <c r="K292" s="21"/>
      <c r="L292" s="21"/>
      <c r="M292" s="21"/>
      <c r="N292" s="21"/>
      <c r="O292" s="21"/>
      <c r="P292" s="21"/>
      <c r="Q292" s="37"/>
      <c r="R292" s="37"/>
      <c r="S292" s="37"/>
      <c r="T292" s="37"/>
      <c r="U292" s="37"/>
      <c r="V292" s="21"/>
      <c r="W292" s="21"/>
      <c r="X292" s="21"/>
      <c r="Y292" s="21"/>
      <c r="Z292" s="21"/>
      <c r="AA292" s="21"/>
      <c r="AB292" s="21"/>
      <c r="AC292" s="21"/>
      <c r="AD292" s="21"/>
      <c r="AE292" s="21"/>
      <c r="AF292" s="21"/>
      <c r="AG292" s="21"/>
      <c r="AH292" s="21"/>
      <c r="AI292" s="21"/>
      <c r="AJ292" s="21"/>
      <c r="AK292" s="21"/>
      <c r="AL292" s="21"/>
      <c r="AM292" s="21"/>
    </row>
    <row r="293" spans="1:39" ht="15.75" customHeight="1">
      <c r="A293" s="21"/>
      <c r="B293" s="21"/>
      <c r="C293" s="21"/>
      <c r="D293" s="21"/>
      <c r="E293" s="21"/>
      <c r="F293" s="21"/>
      <c r="G293" s="21"/>
      <c r="H293" s="21"/>
      <c r="I293" s="166"/>
      <c r="J293" s="21"/>
      <c r="K293" s="21"/>
      <c r="L293" s="21"/>
      <c r="M293" s="21"/>
      <c r="N293" s="21"/>
      <c r="O293" s="21"/>
      <c r="P293" s="21"/>
      <c r="Q293" s="37"/>
      <c r="R293" s="37"/>
      <c r="S293" s="37"/>
      <c r="T293" s="37"/>
      <c r="U293" s="37"/>
      <c r="V293" s="21"/>
      <c r="W293" s="21"/>
      <c r="X293" s="21"/>
      <c r="Y293" s="21"/>
      <c r="Z293" s="21"/>
      <c r="AA293" s="21"/>
      <c r="AB293" s="21"/>
      <c r="AC293" s="21"/>
      <c r="AD293" s="21"/>
      <c r="AE293" s="21"/>
      <c r="AF293" s="21"/>
      <c r="AG293" s="21"/>
      <c r="AH293" s="21"/>
      <c r="AI293" s="21"/>
      <c r="AJ293" s="21"/>
      <c r="AK293" s="21"/>
      <c r="AL293" s="21"/>
      <c r="AM293" s="21"/>
    </row>
    <row r="294" spans="1:39" ht="15.75" customHeight="1">
      <c r="A294" s="21"/>
      <c r="B294" s="21"/>
      <c r="C294" s="21"/>
      <c r="D294" s="21"/>
      <c r="E294" s="21"/>
      <c r="F294" s="21"/>
      <c r="G294" s="21"/>
      <c r="H294" s="21"/>
      <c r="I294" s="166"/>
      <c r="J294" s="21"/>
      <c r="K294" s="21"/>
      <c r="L294" s="21"/>
      <c r="M294" s="21"/>
      <c r="N294" s="21"/>
      <c r="O294" s="21"/>
      <c r="P294" s="21"/>
      <c r="Q294" s="37"/>
      <c r="R294" s="37"/>
      <c r="S294" s="37"/>
      <c r="T294" s="37"/>
      <c r="U294" s="37"/>
      <c r="V294" s="21"/>
      <c r="W294" s="21"/>
      <c r="X294" s="21"/>
      <c r="Y294" s="21"/>
      <c r="Z294" s="21"/>
      <c r="AA294" s="21"/>
      <c r="AB294" s="21"/>
      <c r="AC294" s="21"/>
      <c r="AD294" s="21"/>
      <c r="AE294" s="21"/>
      <c r="AF294" s="21"/>
      <c r="AG294" s="21"/>
      <c r="AH294" s="21"/>
      <c r="AI294" s="21"/>
      <c r="AJ294" s="21"/>
      <c r="AK294" s="21"/>
      <c r="AL294" s="21"/>
      <c r="AM294" s="21"/>
    </row>
    <row r="295" spans="1:39" ht="15.75" customHeight="1">
      <c r="A295" s="21"/>
      <c r="B295" s="21"/>
      <c r="C295" s="21"/>
      <c r="D295" s="21"/>
      <c r="E295" s="21"/>
      <c r="F295" s="21"/>
      <c r="G295" s="21"/>
      <c r="H295" s="21"/>
      <c r="I295" s="166"/>
      <c r="J295" s="21"/>
      <c r="K295" s="21"/>
      <c r="L295" s="21"/>
      <c r="M295" s="21"/>
      <c r="N295" s="21"/>
      <c r="O295" s="21"/>
      <c r="P295" s="21"/>
      <c r="Q295" s="37"/>
      <c r="R295" s="37"/>
      <c r="S295" s="37"/>
      <c r="T295" s="37"/>
      <c r="U295" s="37"/>
      <c r="V295" s="21"/>
      <c r="W295" s="21"/>
      <c r="X295" s="21"/>
      <c r="Y295" s="21"/>
      <c r="Z295" s="21"/>
      <c r="AA295" s="21"/>
      <c r="AB295" s="21"/>
      <c r="AC295" s="21"/>
      <c r="AD295" s="21"/>
      <c r="AE295" s="21"/>
      <c r="AF295" s="21"/>
      <c r="AG295" s="21"/>
      <c r="AH295" s="21"/>
      <c r="AI295" s="21"/>
      <c r="AJ295" s="21"/>
      <c r="AK295" s="21"/>
      <c r="AL295" s="21"/>
      <c r="AM295" s="21"/>
    </row>
    <row r="296" spans="1:39" ht="15.75" customHeight="1">
      <c r="A296" s="21"/>
      <c r="B296" s="21"/>
      <c r="C296" s="21"/>
      <c r="D296" s="21"/>
      <c r="E296" s="21"/>
      <c r="F296" s="21"/>
      <c r="G296" s="21"/>
      <c r="H296" s="21"/>
      <c r="I296" s="166"/>
      <c r="J296" s="21"/>
      <c r="K296" s="21"/>
      <c r="L296" s="21"/>
      <c r="M296" s="21"/>
      <c r="N296" s="21"/>
      <c r="O296" s="21"/>
      <c r="P296" s="21"/>
      <c r="Q296" s="37"/>
      <c r="R296" s="37"/>
      <c r="S296" s="37"/>
      <c r="T296" s="37"/>
      <c r="U296" s="37"/>
      <c r="V296" s="21"/>
      <c r="W296" s="21"/>
      <c r="X296" s="21"/>
      <c r="Y296" s="21"/>
      <c r="Z296" s="21"/>
      <c r="AA296" s="21"/>
      <c r="AB296" s="21"/>
      <c r="AC296" s="21"/>
      <c r="AD296" s="21"/>
      <c r="AE296" s="21"/>
      <c r="AF296" s="21"/>
      <c r="AG296" s="21"/>
      <c r="AH296" s="21"/>
      <c r="AI296" s="21"/>
      <c r="AJ296" s="21"/>
      <c r="AK296" s="21"/>
      <c r="AL296" s="21"/>
      <c r="AM296" s="21"/>
    </row>
    <row r="297" spans="1:39" ht="15.75" customHeight="1">
      <c r="A297" s="21"/>
      <c r="B297" s="21"/>
      <c r="C297" s="21"/>
      <c r="D297" s="21"/>
      <c r="E297" s="21"/>
      <c r="F297" s="21"/>
      <c r="G297" s="21"/>
      <c r="H297" s="21"/>
      <c r="I297" s="166"/>
      <c r="J297" s="21"/>
      <c r="K297" s="21"/>
      <c r="L297" s="21"/>
      <c r="M297" s="21"/>
      <c r="N297" s="21"/>
      <c r="O297" s="21"/>
      <c r="P297" s="21"/>
      <c r="Q297" s="37"/>
      <c r="R297" s="37"/>
      <c r="S297" s="37"/>
      <c r="T297" s="37"/>
      <c r="U297" s="37"/>
      <c r="V297" s="21"/>
      <c r="W297" s="21"/>
      <c r="X297" s="21"/>
      <c r="Y297" s="21"/>
      <c r="Z297" s="21"/>
      <c r="AA297" s="21"/>
      <c r="AB297" s="21"/>
      <c r="AC297" s="21"/>
      <c r="AD297" s="21"/>
      <c r="AE297" s="21"/>
      <c r="AF297" s="21"/>
      <c r="AG297" s="21"/>
      <c r="AH297" s="21"/>
      <c r="AI297" s="21"/>
      <c r="AJ297" s="21"/>
      <c r="AK297" s="21"/>
      <c r="AL297" s="21"/>
      <c r="AM297" s="21"/>
    </row>
    <row r="298" spans="1:39" ht="15.75" customHeight="1">
      <c r="A298" s="21"/>
      <c r="B298" s="21"/>
      <c r="C298" s="21"/>
      <c r="D298" s="21"/>
      <c r="E298" s="21"/>
      <c r="F298" s="21"/>
      <c r="G298" s="21"/>
      <c r="H298" s="21"/>
      <c r="I298" s="166"/>
      <c r="J298" s="21"/>
      <c r="K298" s="21"/>
      <c r="L298" s="21"/>
      <c r="M298" s="21"/>
      <c r="N298" s="21"/>
      <c r="O298" s="21"/>
      <c r="P298" s="21"/>
      <c r="Q298" s="37"/>
      <c r="R298" s="37"/>
      <c r="S298" s="37"/>
      <c r="T298" s="37"/>
      <c r="U298" s="37"/>
      <c r="V298" s="21"/>
      <c r="W298" s="21"/>
      <c r="X298" s="21"/>
      <c r="Y298" s="21"/>
      <c r="Z298" s="21"/>
      <c r="AA298" s="21"/>
      <c r="AB298" s="21"/>
      <c r="AC298" s="21"/>
      <c r="AD298" s="21"/>
      <c r="AE298" s="21"/>
      <c r="AF298" s="21"/>
      <c r="AG298" s="21"/>
      <c r="AH298" s="21"/>
      <c r="AI298" s="21"/>
      <c r="AJ298" s="21"/>
      <c r="AK298" s="21"/>
      <c r="AL298" s="21"/>
      <c r="AM298" s="21"/>
    </row>
    <row r="299" spans="1:39" ht="15.75" customHeight="1">
      <c r="A299" s="21"/>
      <c r="B299" s="21"/>
      <c r="C299" s="21"/>
      <c r="D299" s="21"/>
      <c r="E299" s="21"/>
      <c r="F299" s="21"/>
      <c r="G299" s="21"/>
      <c r="H299" s="21"/>
      <c r="I299" s="166"/>
      <c r="J299" s="21"/>
      <c r="K299" s="21"/>
      <c r="L299" s="21"/>
      <c r="M299" s="21"/>
      <c r="N299" s="21"/>
      <c r="O299" s="21"/>
      <c r="P299" s="21"/>
      <c r="Q299" s="37"/>
      <c r="R299" s="37"/>
      <c r="S299" s="37"/>
      <c r="T299" s="37"/>
      <c r="U299" s="37"/>
      <c r="V299" s="21"/>
      <c r="W299" s="21"/>
      <c r="X299" s="21"/>
      <c r="Y299" s="21"/>
      <c r="Z299" s="21"/>
      <c r="AA299" s="21"/>
      <c r="AB299" s="21"/>
      <c r="AC299" s="21"/>
      <c r="AD299" s="21"/>
      <c r="AE299" s="21"/>
      <c r="AF299" s="21"/>
      <c r="AG299" s="21"/>
      <c r="AH299" s="21"/>
      <c r="AI299" s="21"/>
      <c r="AJ299" s="21"/>
      <c r="AK299" s="21"/>
      <c r="AL299" s="21"/>
      <c r="AM299" s="21"/>
    </row>
    <row r="300" spans="1:39" ht="15.75" customHeight="1">
      <c r="A300" s="21"/>
      <c r="B300" s="21"/>
      <c r="C300" s="21"/>
      <c r="D300" s="21"/>
      <c r="E300" s="21"/>
      <c r="F300" s="21"/>
      <c r="G300" s="21"/>
      <c r="H300" s="21"/>
      <c r="I300" s="166"/>
      <c r="J300" s="21"/>
      <c r="K300" s="21"/>
      <c r="L300" s="21"/>
      <c r="M300" s="21"/>
      <c r="N300" s="21"/>
      <c r="O300" s="21"/>
      <c r="P300" s="21"/>
      <c r="Q300" s="37"/>
      <c r="R300" s="37"/>
      <c r="S300" s="37"/>
      <c r="T300" s="37"/>
      <c r="U300" s="37"/>
      <c r="V300" s="21"/>
      <c r="W300" s="21"/>
      <c r="X300" s="21"/>
      <c r="Y300" s="21"/>
      <c r="Z300" s="21"/>
      <c r="AA300" s="21"/>
      <c r="AB300" s="21"/>
      <c r="AC300" s="21"/>
      <c r="AD300" s="21"/>
      <c r="AE300" s="21"/>
      <c r="AF300" s="21"/>
      <c r="AG300" s="21"/>
      <c r="AH300" s="21"/>
      <c r="AI300" s="21"/>
      <c r="AJ300" s="21"/>
      <c r="AK300" s="21"/>
      <c r="AL300" s="21"/>
      <c r="AM300" s="21"/>
    </row>
    <row r="301" spans="1:39" ht="15.75" customHeight="1">
      <c r="A301" s="21"/>
      <c r="B301" s="21"/>
      <c r="C301" s="21"/>
      <c r="D301" s="21"/>
      <c r="E301" s="21"/>
      <c r="F301" s="21"/>
      <c r="G301" s="21"/>
      <c r="H301" s="21"/>
      <c r="I301" s="166"/>
      <c r="J301" s="21"/>
      <c r="K301" s="21"/>
      <c r="L301" s="21"/>
      <c r="M301" s="21"/>
      <c r="N301" s="21"/>
      <c r="O301" s="21"/>
      <c r="P301" s="21"/>
      <c r="Q301" s="37"/>
      <c r="R301" s="37"/>
      <c r="S301" s="37"/>
      <c r="T301" s="37"/>
      <c r="U301" s="37"/>
      <c r="V301" s="21"/>
      <c r="W301" s="21"/>
      <c r="X301" s="21"/>
      <c r="Y301" s="21"/>
      <c r="Z301" s="21"/>
      <c r="AA301" s="21"/>
      <c r="AB301" s="21"/>
      <c r="AC301" s="21"/>
      <c r="AD301" s="21"/>
      <c r="AE301" s="21"/>
      <c r="AF301" s="21"/>
      <c r="AG301" s="21"/>
      <c r="AH301" s="21"/>
      <c r="AI301" s="21"/>
      <c r="AJ301" s="21"/>
      <c r="AK301" s="21"/>
      <c r="AL301" s="21"/>
      <c r="AM301" s="21"/>
    </row>
    <row r="302" spans="1:39" ht="15.75" customHeight="1">
      <c r="A302" s="21"/>
      <c r="B302" s="21"/>
      <c r="C302" s="21"/>
      <c r="D302" s="21"/>
      <c r="E302" s="21"/>
      <c r="F302" s="21"/>
      <c r="G302" s="21"/>
      <c r="H302" s="21"/>
      <c r="I302" s="166"/>
      <c r="J302" s="21"/>
      <c r="K302" s="21"/>
      <c r="L302" s="21"/>
      <c r="M302" s="21"/>
      <c r="N302" s="21"/>
      <c r="O302" s="21"/>
      <c r="P302" s="21"/>
      <c r="Q302" s="37"/>
      <c r="R302" s="37"/>
      <c r="S302" s="37"/>
      <c r="T302" s="37"/>
      <c r="U302" s="37"/>
      <c r="V302" s="21"/>
      <c r="W302" s="21"/>
      <c r="X302" s="21"/>
      <c r="Y302" s="21"/>
      <c r="Z302" s="21"/>
      <c r="AA302" s="21"/>
      <c r="AB302" s="21"/>
      <c r="AC302" s="21"/>
      <c r="AD302" s="21"/>
      <c r="AE302" s="21"/>
      <c r="AF302" s="21"/>
      <c r="AG302" s="21"/>
      <c r="AH302" s="21"/>
      <c r="AI302" s="21"/>
      <c r="AJ302" s="21"/>
      <c r="AK302" s="21"/>
      <c r="AL302" s="21"/>
      <c r="AM302" s="21"/>
    </row>
    <row r="303" spans="1:39" ht="15.75" customHeight="1">
      <c r="A303" s="21"/>
      <c r="B303" s="21"/>
      <c r="C303" s="21"/>
      <c r="D303" s="21"/>
      <c r="E303" s="21"/>
      <c r="F303" s="21"/>
      <c r="G303" s="21"/>
      <c r="H303" s="21"/>
      <c r="I303" s="166"/>
      <c r="J303" s="21"/>
      <c r="K303" s="21"/>
      <c r="L303" s="21"/>
      <c r="M303" s="21"/>
      <c r="N303" s="21"/>
      <c r="O303" s="21"/>
      <c r="P303" s="21"/>
      <c r="Q303" s="37"/>
      <c r="R303" s="37"/>
      <c r="S303" s="37"/>
      <c r="T303" s="37"/>
      <c r="U303" s="37"/>
      <c r="V303" s="21"/>
      <c r="W303" s="21"/>
      <c r="X303" s="21"/>
      <c r="Y303" s="21"/>
      <c r="Z303" s="21"/>
      <c r="AA303" s="21"/>
      <c r="AB303" s="21"/>
      <c r="AC303" s="21"/>
      <c r="AD303" s="21"/>
      <c r="AE303" s="21"/>
      <c r="AF303" s="21"/>
      <c r="AG303" s="21"/>
      <c r="AH303" s="21"/>
      <c r="AI303" s="21"/>
      <c r="AJ303" s="21"/>
      <c r="AK303" s="21"/>
      <c r="AL303" s="21"/>
      <c r="AM303" s="21"/>
    </row>
    <row r="304" spans="1:39" ht="15.75" customHeight="1">
      <c r="A304" s="21"/>
      <c r="B304" s="21"/>
      <c r="C304" s="21"/>
      <c r="D304" s="21"/>
      <c r="E304" s="21"/>
      <c r="F304" s="21"/>
      <c r="G304" s="21"/>
      <c r="H304" s="21"/>
      <c r="I304" s="166"/>
      <c r="J304" s="21"/>
      <c r="K304" s="21"/>
      <c r="L304" s="21"/>
      <c r="M304" s="21"/>
      <c r="N304" s="21"/>
      <c r="O304" s="21"/>
      <c r="P304" s="21"/>
      <c r="Q304" s="37"/>
      <c r="R304" s="37"/>
      <c r="S304" s="37"/>
      <c r="T304" s="37"/>
      <c r="U304" s="37"/>
      <c r="V304" s="21"/>
      <c r="W304" s="21"/>
      <c r="X304" s="21"/>
      <c r="Y304" s="21"/>
      <c r="Z304" s="21"/>
      <c r="AA304" s="21"/>
      <c r="AB304" s="21"/>
      <c r="AC304" s="21"/>
      <c r="AD304" s="21"/>
      <c r="AE304" s="21"/>
      <c r="AF304" s="21"/>
      <c r="AG304" s="21"/>
      <c r="AH304" s="21"/>
      <c r="AI304" s="21"/>
      <c r="AJ304" s="21"/>
      <c r="AK304" s="21"/>
      <c r="AL304" s="21"/>
      <c r="AM304" s="21"/>
    </row>
    <row r="305" spans="1:39" ht="15.75" customHeight="1">
      <c r="A305" s="21"/>
      <c r="B305" s="21"/>
      <c r="C305" s="21"/>
      <c r="D305" s="21"/>
      <c r="E305" s="21"/>
      <c r="F305" s="21"/>
      <c r="G305" s="21"/>
      <c r="H305" s="21"/>
      <c r="I305" s="166"/>
      <c r="J305" s="21"/>
      <c r="K305" s="21"/>
      <c r="L305" s="21"/>
      <c r="M305" s="21"/>
      <c r="N305" s="21"/>
      <c r="O305" s="21"/>
      <c r="P305" s="21"/>
      <c r="Q305" s="37"/>
      <c r="R305" s="37"/>
      <c r="S305" s="37"/>
      <c r="T305" s="37"/>
      <c r="U305" s="37"/>
      <c r="V305" s="21"/>
      <c r="W305" s="21"/>
      <c r="X305" s="21"/>
      <c r="Y305" s="21"/>
      <c r="Z305" s="21"/>
      <c r="AA305" s="21"/>
      <c r="AB305" s="21"/>
      <c r="AC305" s="21"/>
      <c r="AD305" s="21"/>
      <c r="AE305" s="21"/>
      <c r="AF305" s="21"/>
      <c r="AG305" s="21"/>
      <c r="AH305" s="21"/>
      <c r="AI305" s="21"/>
      <c r="AJ305" s="21"/>
      <c r="AK305" s="21"/>
      <c r="AL305" s="21"/>
      <c r="AM305" s="21"/>
    </row>
    <row r="306" spans="1:39" ht="15.75" customHeight="1">
      <c r="A306" s="21"/>
      <c r="B306" s="21"/>
      <c r="C306" s="21"/>
      <c r="D306" s="21"/>
      <c r="E306" s="21"/>
      <c r="F306" s="21"/>
      <c r="G306" s="21"/>
      <c r="H306" s="21"/>
      <c r="I306" s="166"/>
      <c r="J306" s="21"/>
      <c r="K306" s="21"/>
      <c r="L306" s="21"/>
      <c r="M306" s="21"/>
      <c r="N306" s="21"/>
      <c r="O306" s="21"/>
      <c r="P306" s="21"/>
      <c r="Q306" s="37"/>
      <c r="R306" s="37"/>
      <c r="S306" s="37"/>
      <c r="T306" s="37"/>
      <c r="U306" s="37"/>
      <c r="V306" s="21"/>
      <c r="W306" s="21"/>
      <c r="X306" s="21"/>
      <c r="Y306" s="21"/>
      <c r="Z306" s="21"/>
      <c r="AA306" s="21"/>
      <c r="AB306" s="21"/>
      <c r="AC306" s="21"/>
      <c r="AD306" s="21"/>
      <c r="AE306" s="21"/>
      <c r="AF306" s="21"/>
      <c r="AG306" s="21"/>
      <c r="AH306" s="21"/>
      <c r="AI306" s="21"/>
      <c r="AJ306" s="21"/>
      <c r="AK306" s="21"/>
      <c r="AL306" s="21"/>
      <c r="AM306" s="21"/>
    </row>
    <row r="307" spans="1:39" ht="15.75" customHeight="1">
      <c r="A307" s="21"/>
      <c r="B307" s="21"/>
      <c r="C307" s="21"/>
      <c r="D307" s="21"/>
      <c r="E307" s="21"/>
      <c r="F307" s="21"/>
      <c r="G307" s="21"/>
      <c r="H307" s="21"/>
      <c r="I307" s="166"/>
      <c r="J307" s="21"/>
      <c r="K307" s="21"/>
      <c r="L307" s="21"/>
      <c r="M307" s="21"/>
      <c r="N307" s="21"/>
      <c r="O307" s="21"/>
      <c r="P307" s="21"/>
      <c r="Q307" s="37"/>
      <c r="R307" s="37"/>
      <c r="S307" s="37"/>
      <c r="T307" s="37"/>
      <c r="U307" s="37"/>
      <c r="V307" s="21"/>
      <c r="W307" s="21"/>
      <c r="X307" s="21"/>
      <c r="Y307" s="21"/>
      <c r="Z307" s="21"/>
      <c r="AA307" s="21"/>
      <c r="AB307" s="21"/>
      <c r="AC307" s="21"/>
      <c r="AD307" s="21"/>
      <c r="AE307" s="21"/>
      <c r="AF307" s="21"/>
      <c r="AG307" s="21"/>
      <c r="AH307" s="21"/>
      <c r="AI307" s="21"/>
      <c r="AJ307" s="21"/>
      <c r="AK307" s="21"/>
      <c r="AL307" s="21"/>
      <c r="AM307" s="21"/>
    </row>
    <row r="308" spans="1:39" ht="15.75" customHeight="1">
      <c r="A308" s="21"/>
      <c r="B308" s="21"/>
      <c r="C308" s="21"/>
      <c r="D308" s="21"/>
      <c r="E308" s="21"/>
      <c r="F308" s="21"/>
      <c r="G308" s="21"/>
      <c r="H308" s="21"/>
      <c r="I308" s="166"/>
      <c r="J308" s="21"/>
      <c r="K308" s="21"/>
      <c r="L308" s="21"/>
      <c r="M308" s="21"/>
      <c r="N308" s="21"/>
      <c r="O308" s="21"/>
      <c r="P308" s="21"/>
      <c r="Q308" s="37"/>
      <c r="R308" s="37"/>
      <c r="S308" s="37"/>
      <c r="T308" s="37"/>
      <c r="U308" s="37"/>
      <c r="V308" s="21"/>
      <c r="W308" s="21"/>
      <c r="X308" s="21"/>
      <c r="Y308" s="21"/>
      <c r="Z308" s="21"/>
      <c r="AA308" s="21"/>
      <c r="AB308" s="21"/>
      <c r="AC308" s="21"/>
      <c r="AD308" s="21"/>
      <c r="AE308" s="21"/>
      <c r="AF308" s="21"/>
      <c r="AG308" s="21"/>
      <c r="AH308" s="21"/>
      <c r="AI308" s="21"/>
      <c r="AJ308" s="21"/>
      <c r="AK308" s="21"/>
      <c r="AL308" s="21"/>
      <c r="AM308" s="21"/>
    </row>
    <row r="309" spans="1:39" ht="15.75" customHeight="1">
      <c r="A309" s="21"/>
      <c r="B309" s="21"/>
      <c r="C309" s="21"/>
      <c r="D309" s="21"/>
      <c r="E309" s="21"/>
      <c r="F309" s="21"/>
      <c r="G309" s="21"/>
      <c r="H309" s="21"/>
      <c r="I309" s="166"/>
      <c r="J309" s="21"/>
      <c r="K309" s="21"/>
      <c r="L309" s="21"/>
      <c r="M309" s="21"/>
      <c r="N309" s="21"/>
      <c r="O309" s="21"/>
      <c r="P309" s="21"/>
      <c r="Q309" s="37"/>
      <c r="R309" s="37"/>
      <c r="S309" s="37"/>
      <c r="T309" s="37"/>
      <c r="U309" s="37"/>
      <c r="V309" s="21"/>
      <c r="W309" s="21"/>
      <c r="X309" s="21"/>
      <c r="Y309" s="21"/>
      <c r="Z309" s="21"/>
      <c r="AA309" s="21"/>
      <c r="AB309" s="21"/>
      <c r="AC309" s="21"/>
      <c r="AD309" s="21"/>
      <c r="AE309" s="21"/>
      <c r="AF309" s="21"/>
      <c r="AG309" s="21"/>
      <c r="AH309" s="21"/>
      <c r="AI309" s="21"/>
      <c r="AJ309" s="21"/>
      <c r="AK309" s="21"/>
      <c r="AL309" s="21"/>
      <c r="AM309" s="21"/>
    </row>
    <row r="310" spans="1:39" ht="15.75" customHeight="1">
      <c r="A310" s="21"/>
      <c r="B310" s="21"/>
      <c r="C310" s="21"/>
      <c r="D310" s="21"/>
      <c r="E310" s="21"/>
      <c r="F310" s="21"/>
      <c r="G310" s="21"/>
      <c r="H310" s="21"/>
      <c r="I310" s="166"/>
      <c r="J310" s="21"/>
      <c r="K310" s="21"/>
      <c r="L310" s="21"/>
      <c r="M310" s="21"/>
      <c r="N310" s="21"/>
      <c r="O310" s="21"/>
      <c r="P310" s="21"/>
      <c r="Q310" s="37"/>
      <c r="R310" s="37"/>
      <c r="S310" s="37"/>
      <c r="T310" s="37"/>
      <c r="U310" s="37"/>
      <c r="V310" s="21"/>
      <c r="W310" s="21"/>
      <c r="X310" s="21"/>
      <c r="Y310" s="21"/>
      <c r="Z310" s="21"/>
      <c r="AA310" s="21"/>
      <c r="AB310" s="21"/>
      <c r="AC310" s="21"/>
      <c r="AD310" s="21"/>
      <c r="AE310" s="21"/>
      <c r="AF310" s="21"/>
      <c r="AG310" s="21"/>
      <c r="AH310" s="21"/>
      <c r="AI310" s="21"/>
      <c r="AJ310" s="21"/>
      <c r="AK310" s="21"/>
      <c r="AL310" s="21"/>
      <c r="AM310" s="21"/>
    </row>
    <row r="311" spans="1:39" ht="15.75" customHeight="1">
      <c r="A311" s="21"/>
      <c r="B311" s="21"/>
      <c r="C311" s="21"/>
      <c r="D311" s="21"/>
      <c r="E311" s="21"/>
      <c r="F311" s="21"/>
      <c r="G311" s="21"/>
      <c r="H311" s="21"/>
      <c r="I311" s="166"/>
      <c r="J311" s="21"/>
      <c r="K311" s="21"/>
      <c r="L311" s="21"/>
      <c r="M311" s="21"/>
      <c r="N311" s="21"/>
      <c r="O311" s="21"/>
      <c r="P311" s="21"/>
      <c r="Q311" s="37"/>
      <c r="R311" s="37"/>
      <c r="S311" s="37"/>
      <c r="T311" s="37"/>
      <c r="U311" s="37"/>
      <c r="V311" s="21"/>
      <c r="W311" s="21"/>
      <c r="X311" s="21"/>
      <c r="Y311" s="21"/>
      <c r="Z311" s="21"/>
      <c r="AA311" s="21"/>
      <c r="AB311" s="21"/>
      <c r="AC311" s="21"/>
      <c r="AD311" s="21"/>
      <c r="AE311" s="21"/>
      <c r="AF311" s="21"/>
      <c r="AG311" s="21"/>
      <c r="AH311" s="21"/>
      <c r="AI311" s="21"/>
      <c r="AJ311" s="21"/>
      <c r="AK311" s="21"/>
      <c r="AL311" s="21"/>
      <c r="AM311" s="21"/>
    </row>
    <row r="312" spans="1:39" ht="15.75" customHeight="1">
      <c r="A312" s="21"/>
      <c r="B312" s="21"/>
      <c r="C312" s="21"/>
      <c r="D312" s="21"/>
      <c r="E312" s="21"/>
      <c r="F312" s="21"/>
      <c r="G312" s="21"/>
      <c r="H312" s="21"/>
      <c r="I312" s="166"/>
      <c r="J312" s="21"/>
      <c r="K312" s="21"/>
      <c r="L312" s="21"/>
      <c r="M312" s="21"/>
      <c r="N312" s="21"/>
      <c r="O312" s="21"/>
      <c r="P312" s="21"/>
      <c r="Q312" s="37"/>
      <c r="R312" s="37"/>
      <c r="S312" s="37"/>
      <c r="T312" s="37"/>
      <c r="U312" s="37"/>
      <c r="V312" s="21"/>
      <c r="W312" s="21"/>
      <c r="X312" s="21"/>
      <c r="Y312" s="21"/>
      <c r="Z312" s="21"/>
      <c r="AA312" s="21"/>
      <c r="AB312" s="21"/>
      <c r="AC312" s="21"/>
      <c r="AD312" s="21"/>
      <c r="AE312" s="21"/>
      <c r="AF312" s="21"/>
      <c r="AG312" s="21"/>
      <c r="AH312" s="21"/>
      <c r="AI312" s="21"/>
      <c r="AJ312" s="21"/>
      <c r="AK312" s="21"/>
      <c r="AL312" s="21"/>
      <c r="AM312" s="21"/>
    </row>
    <row r="313" spans="1:39" ht="15.75" customHeight="1">
      <c r="A313" s="21"/>
      <c r="B313" s="21"/>
      <c r="C313" s="21"/>
      <c r="D313" s="21"/>
      <c r="E313" s="21"/>
      <c r="F313" s="21"/>
      <c r="G313" s="21"/>
      <c r="H313" s="21"/>
      <c r="I313" s="166"/>
      <c r="J313" s="21"/>
      <c r="K313" s="21"/>
      <c r="L313" s="21"/>
      <c r="M313" s="21"/>
      <c r="N313" s="21"/>
      <c r="O313" s="21"/>
      <c r="P313" s="21"/>
      <c r="Q313" s="37"/>
      <c r="R313" s="37"/>
      <c r="S313" s="37"/>
      <c r="T313" s="37"/>
      <c r="U313" s="37"/>
      <c r="V313" s="21"/>
      <c r="W313" s="21"/>
      <c r="X313" s="21"/>
      <c r="Y313" s="21"/>
      <c r="Z313" s="21"/>
      <c r="AA313" s="21"/>
      <c r="AB313" s="21"/>
      <c r="AC313" s="21"/>
      <c r="AD313" s="21"/>
      <c r="AE313" s="21"/>
      <c r="AF313" s="21"/>
      <c r="AG313" s="21"/>
      <c r="AH313" s="21"/>
      <c r="AI313" s="21"/>
      <c r="AJ313" s="21"/>
      <c r="AK313" s="21"/>
      <c r="AL313" s="21"/>
      <c r="AM313" s="21"/>
    </row>
    <row r="314" spans="1:39" ht="15.75" customHeight="1">
      <c r="A314" s="21"/>
      <c r="B314" s="21"/>
      <c r="C314" s="21"/>
      <c r="D314" s="21"/>
      <c r="E314" s="21"/>
      <c r="F314" s="21"/>
      <c r="G314" s="21"/>
      <c r="H314" s="21"/>
      <c r="I314" s="166"/>
      <c r="J314" s="21"/>
      <c r="K314" s="21"/>
      <c r="L314" s="21"/>
      <c r="M314" s="21"/>
      <c r="N314" s="21"/>
      <c r="O314" s="21"/>
      <c r="P314" s="21"/>
      <c r="Q314" s="37"/>
      <c r="R314" s="37"/>
      <c r="S314" s="37"/>
      <c r="T314" s="37"/>
      <c r="U314" s="37"/>
      <c r="V314" s="21"/>
      <c r="W314" s="21"/>
      <c r="X314" s="21"/>
      <c r="Y314" s="21"/>
      <c r="Z314" s="21"/>
      <c r="AA314" s="21"/>
      <c r="AB314" s="21"/>
      <c r="AC314" s="21"/>
      <c r="AD314" s="21"/>
      <c r="AE314" s="21"/>
      <c r="AF314" s="21"/>
      <c r="AG314" s="21"/>
      <c r="AH314" s="21"/>
      <c r="AI314" s="21"/>
      <c r="AJ314" s="21"/>
      <c r="AK314" s="21"/>
      <c r="AL314" s="21"/>
      <c r="AM314" s="21"/>
    </row>
    <row r="315" spans="1:39" ht="15.75" customHeight="1">
      <c r="A315" s="21"/>
      <c r="B315" s="21"/>
      <c r="C315" s="21"/>
      <c r="D315" s="21"/>
      <c r="E315" s="21"/>
      <c r="F315" s="21"/>
      <c r="G315" s="21"/>
      <c r="H315" s="21"/>
      <c r="I315" s="166"/>
      <c r="J315" s="21"/>
      <c r="K315" s="21"/>
      <c r="L315" s="21"/>
      <c r="M315" s="21"/>
      <c r="N315" s="21"/>
      <c r="O315" s="21"/>
      <c r="P315" s="21"/>
      <c r="Q315" s="37"/>
      <c r="R315" s="37"/>
      <c r="S315" s="37"/>
      <c r="T315" s="37"/>
      <c r="U315" s="37"/>
      <c r="V315" s="21"/>
      <c r="W315" s="21"/>
      <c r="X315" s="21"/>
      <c r="Y315" s="21"/>
      <c r="Z315" s="21"/>
      <c r="AA315" s="21"/>
      <c r="AB315" s="21"/>
      <c r="AC315" s="21"/>
      <c r="AD315" s="21"/>
      <c r="AE315" s="21"/>
      <c r="AF315" s="21"/>
      <c r="AG315" s="21"/>
      <c r="AH315" s="21"/>
      <c r="AI315" s="21"/>
      <c r="AJ315" s="21"/>
      <c r="AK315" s="21"/>
      <c r="AL315" s="21"/>
      <c r="AM315" s="21"/>
    </row>
    <row r="316" spans="1:39" ht="15.75" customHeight="1">
      <c r="A316" s="21"/>
      <c r="B316" s="21"/>
      <c r="C316" s="21"/>
      <c r="D316" s="21"/>
      <c r="E316" s="21"/>
      <c r="F316" s="21"/>
      <c r="G316" s="21"/>
      <c r="H316" s="21"/>
      <c r="I316" s="166"/>
      <c r="J316" s="21"/>
      <c r="K316" s="21"/>
      <c r="L316" s="21"/>
      <c r="M316" s="21"/>
      <c r="N316" s="21"/>
      <c r="O316" s="21"/>
      <c r="P316" s="21"/>
      <c r="Q316" s="37"/>
      <c r="R316" s="37"/>
      <c r="S316" s="37"/>
      <c r="T316" s="37"/>
      <c r="U316" s="37"/>
      <c r="V316" s="21"/>
      <c r="W316" s="21"/>
      <c r="X316" s="21"/>
      <c r="Y316" s="21"/>
      <c r="Z316" s="21"/>
      <c r="AA316" s="21"/>
      <c r="AB316" s="21"/>
      <c r="AC316" s="21"/>
      <c r="AD316" s="21"/>
      <c r="AE316" s="21"/>
      <c r="AF316" s="21"/>
      <c r="AG316" s="21"/>
      <c r="AH316" s="21"/>
      <c r="AI316" s="21"/>
      <c r="AJ316" s="21"/>
      <c r="AK316" s="21"/>
      <c r="AL316" s="21"/>
      <c r="AM316" s="21"/>
    </row>
    <row r="317" spans="1:39" ht="15.75" customHeight="1">
      <c r="A317" s="21"/>
      <c r="B317" s="21"/>
      <c r="C317" s="21"/>
      <c r="D317" s="21"/>
      <c r="E317" s="21"/>
      <c r="F317" s="21"/>
      <c r="G317" s="21"/>
      <c r="H317" s="21"/>
      <c r="I317" s="166"/>
      <c r="J317" s="21"/>
      <c r="K317" s="21"/>
      <c r="L317" s="21"/>
      <c r="M317" s="21"/>
      <c r="N317" s="21"/>
      <c r="O317" s="21"/>
      <c r="P317" s="21"/>
      <c r="Q317" s="37"/>
      <c r="R317" s="37"/>
      <c r="S317" s="37"/>
      <c r="T317" s="37"/>
      <c r="U317" s="37"/>
      <c r="V317" s="21"/>
      <c r="W317" s="21"/>
      <c r="X317" s="21"/>
      <c r="Y317" s="21"/>
      <c r="Z317" s="21"/>
      <c r="AA317" s="21"/>
      <c r="AB317" s="21"/>
      <c r="AC317" s="21"/>
      <c r="AD317" s="21"/>
      <c r="AE317" s="21"/>
      <c r="AF317" s="21"/>
      <c r="AG317" s="21"/>
      <c r="AH317" s="21"/>
      <c r="AI317" s="21"/>
      <c r="AJ317" s="21"/>
      <c r="AK317" s="21"/>
      <c r="AL317" s="21"/>
      <c r="AM317" s="21"/>
    </row>
  </sheetData>
  <autoFilter ref="A2:AM117" xr:uid="{A30B2032-F9C7-41A9-A9CB-AE860CF8C2B1}"/>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AH315"/>
  <sheetViews>
    <sheetView zoomScaleNormal="100" workbookViewId="0">
      <selection activeCell="A2" sqref="A2:XFD2"/>
    </sheetView>
  </sheetViews>
  <sheetFormatPr defaultColWidth="12.5703125" defaultRowHeight="15" customHeight="1"/>
  <cols>
    <col min="1" max="1" width="5" style="23" customWidth="1"/>
    <col min="2" max="2" width="7.7109375" style="23" customWidth="1"/>
    <col min="3" max="3" width="12.42578125" style="23" customWidth="1"/>
    <col min="4" max="4" width="5.7109375" style="23" customWidth="1"/>
    <col min="5" max="5" width="12.7109375" style="23" customWidth="1"/>
    <col min="6" max="6" width="9" style="23" customWidth="1"/>
    <col min="7" max="11" width="4.7109375" style="23" customWidth="1"/>
    <col min="12" max="12" width="8.85546875" style="23" customWidth="1"/>
    <col min="13" max="13" width="6.28515625" style="23" customWidth="1"/>
    <col min="14" max="14" width="6.42578125" style="23" customWidth="1"/>
    <col min="15" max="15" width="7.7109375" style="23" customWidth="1"/>
    <col min="16" max="16" width="4.7109375" style="23" customWidth="1"/>
    <col min="17" max="17" width="14.28515625" style="23" customWidth="1"/>
    <col min="18" max="18" width="12.42578125" style="32" customWidth="1"/>
    <col min="19" max="19" width="15.5703125" style="23" customWidth="1"/>
    <col min="20" max="20" width="7.5703125" style="23" customWidth="1"/>
    <col min="21" max="21" width="11.85546875" style="23" customWidth="1"/>
    <col min="22" max="27" width="9.7109375" style="23" customWidth="1"/>
    <col min="28" max="28" width="11.28515625" style="23" customWidth="1"/>
    <col min="29" max="29" width="9.7109375" style="23" customWidth="1"/>
    <col min="30" max="34" width="14.42578125" style="23" customWidth="1"/>
    <col min="35" max="16384" width="12.5703125" style="23"/>
  </cols>
  <sheetData>
    <row r="1" spans="1:34" ht="12.75" customHeight="1">
      <c r="A1" s="20" t="s">
        <v>2805</v>
      </c>
      <c r="B1" s="21"/>
      <c r="C1" s="20"/>
      <c r="D1" s="20"/>
      <c r="E1" s="21"/>
      <c r="F1" s="21"/>
      <c r="G1" s="21"/>
      <c r="H1" s="21"/>
      <c r="I1" s="21"/>
      <c r="J1" s="21"/>
      <c r="K1" s="21"/>
      <c r="L1" s="21"/>
      <c r="M1" s="21"/>
      <c r="N1" s="21"/>
      <c r="O1" s="21"/>
      <c r="P1" s="21"/>
      <c r="Q1" s="21"/>
      <c r="R1" s="22"/>
      <c r="S1" s="21"/>
      <c r="T1" s="21"/>
      <c r="U1" s="21"/>
      <c r="V1" s="21"/>
      <c r="W1" s="21"/>
      <c r="X1" s="21"/>
      <c r="Y1" s="21"/>
      <c r="Z1" s="21"/>
      <c r="AA1" s="21"/>
      <c r="AB1" s="21"/>
      <c r="AC1" s="21"/>
      <c r="AD1" s="21"/>
      <c r="AE1" s="21"/>
      <c r="AF1" s="21"/>
      <c r="AG1" s="21"/>
      <c r="AH1" s="21"/>
    </row>
    <row r="2" spans="1:34" s="108" customFormat="1" ht="153">
      <c r="A2" s="24" t="s">
        <v>92</v>
      </c>
      <c r="B2" s="24" t="s">
        <v>813</v>
      </c>
      <c r="C2" s="24" t="s">
        <v>842</v>
      </c>
      <c r="D2" s="24" t="s">
        <v>147</v>
      </c>
      <c r="E2" s="24" t="s">
        <v>2806</v>
      </c>
      <c r="F2" s="24" t="s">
        <v>2807</v>
      </c>
      <c r="G2" s="24" t="s">
        <v>2808</v>
      </c>
      <c r="H2" s="24" t="s">
        <v>426</v>
      </c>
      <c r="I2" s="24" t="s">
        <v>1857</v>
      </c>
      <c r="J2" s="24" t="s">
        <v>2809</v>
      </c>
      <c r="K2" s="24" t="s">
        <v>447</v>
      </c>
      <c r="L2" s="24" t="s">
        <v>2363</v>
      </c>
      <c r="M2" s="24" t="s">
        <v>2810</v>
      </c>
      <c r="N2" s="24" t="s">
        <v>400</v>
      </c>
      <c r="O2" s="24" t="s">
        <v>2811</v>
      </c>
      <c r="P2" s="24" t="s">
        <v>2812</v>
      </c>
      <c r="Q2" s="24" t="s">
        <v>2813</v>
      </c>
      <c r="R2" s="24" t="s">
        <v>2814</v>
      </c>
      <c r="S2" s="48" t="s">
        <v>2815</v>
      </c>
      <c r="T2" s="24" t="s">
        <v>2816</v>
      </c>
      <c r="U2" s="49" t="s">
        <v>847</v>
      </c>
      <c r="V2" s="257" t="s">
        <v>2817</v>
      </c>
      <c r="W2" s="257" t="s">
        <v>2818</v>
      </c>
      <c r="X2" s="257" t="s">
        <v>2819</v>
      </c>
      <c r="Y2" s="257" t="s">
        <v>2820</v>
      </c>
      <c r="Z2" s="257" t="s">
        <v>2821</v>
      </c>
      <c r="AA2" s="257" t="s">
        <v>2822</v>
      </c>
      <c r="AB2" s="109" t="s">
        <v>2823</v>
      </c>
      <c r="AC2" s="109" t="s">
        <v>2824</v>
      </c>
      <c r="AD2" s="257" t="s">
        <v>1305</v>
      </c>
      <c r="AE2" s="31"/>
      <c r="AF2" s="31"/>
      <c r="AG2" s="31"/>
      <c r="AH2" s="31"/>
    </row>
    <row r="3" spans="1:34" s="250" customFormat="1" ht="12.75">
      <c r="A3" s="396" t="s">
        <v>2825</v>
      </c>
      <c r="B3" s="170" t="s">
        <v>2826</v>
      </c>
      <c r="C3" s="170" t="s">
        <v>851</v>
      </c>
      <c r="D3" s="170" t="s">
        <v>852</v>
      </c>
      <c r="E3" s="170" t="s">
        <v>2826</v>
      </c>
      <c r="F3" s="170" t="s">
        <v>2826</v>
      </c>
      <c r="G3" s="170" t="s">
        <v>2826</v>
      </c>
      <c r="H3" s="170" t="s">
        <v>2827</v>
      </c>
      <c r="I3" s="170" t="s">
        <v>2826</v>
      </c>
      <c r="J3" s="170" t="s">
        <v>2826</v>
      </c>
      <c r="K3" s="170" t="s">
        <v>2828</v>
      </c>
      <c r="L3" s="170" t="s">
        <v>2826</v>
      </c>
      <c r="M3" s="170" t="s">
        <v>2826</v>
      </c>
      <c r="N3" s="170" t="s">
        <v>2138</v>
      </c>
      <c r="O3" s="170" t="s">
        <v>2829</v>
      </c>
      <c r="P3" s="170" t="s">
        <v>2826</v>
      </c>
      <c r="Q3" s="170" t="s">
        <v>2826</v>
      </c>
      <c r="R3" s="170" t="s">
        <v>2826</v>
      </c>
      <c r="S3" s="170" t="s">
        <v>2826</v>
      </c>
      <c r="T3" s="170" t="s">
        <v>2826</v>
      </c>
      <c r="U3" s="170" t="s">
        <v>2826</v>
      </c>
      <c r="V3" s="171" t="s">
        <v>2830</v>
      </c>
      <c r="W3" s="171" t="s">
        <v>2830</v>
      </c>
      <c r="X3" s="171" t="s">
        <v>2830</v>
      </c>
      <c r="Y3" s="171" t="s">
        <v>2830</v>
      </c>
      <c r="Z3" s="171" t="s">
        <v>2830</v>
      </c>
      <c r="AA3" s="171" t="s">
        <v>2830</v>
      </c>
      <c r="AB3" s="178" t="s">
        <v>2831</v>
      </c>
      <c r="AC3" s="178" t="s">
        <v>2832</v>
      </c>
      <c r="AD3" s="171" t="s">
        <v>2830</v>
      </c>
    </row>
    <row r="4" spans="1:34" ht="12.75" customHeight="1">
      <c r="A4" s="39" t="s">
        <v>109</v>
      </c>
      <c r="B4" s="640">
        <v>2023</v>
      </c>
      <c r="C4" s="123" t="s">
        <v>642</v>
      </c>
      <c r="D4" s="123" t="s">
        <v>151</v>
      </c>
      <c r="E4" s="275" t="s">
        <v>748</v>
      </c>
      <c r="F4" s="123" t="s">
        <v>747</v>
      </c>
      <c r="G4" s="123" t="s">
        <v>14</v>
      </c>
      <c r="H4" s="624" t="s">
        <v>428</v>
      </c>
      <c r="I4" s="123" t="s">
        <v>859</v>
      </c>
      <c r="J4" s="123" t="s">
        <v>859</v>
      </c>
      <c r="K4" s="123" t="s">
        <v>185</v>
      </c>
      <c r="L4" s="275" t="s">
        <v>2833</v>
      </c>
      <c r="M4" s="275" t="s">
        <v>2834</v>
      </c>
      <c r="N4" s="623" t="s">
        <v>405</v>
      </c>
      <c r="O4" s="275" t="s">
        <v>185</v>
      </c>
      <c r="P4" s="623">
        <v>30</v>
      </c>
      <c r="Q4" s="123" t="s">
        <v>2835</v>
      </c>
      <c r="R4" s="623">
        <v>115</v>
      </c>
      <c r="S4" s="50" t="s">
        <v>2836</v>
      </c>
      <c r="T4" s="397" t="s">
        <v>2837</v>
      </c>
      <c r="U4" s="122" t="s">
        <v>2838</v>
      </c>
      <c r="V4" s="398" t="s">
        <v>185</v>
      </c>
      <c r="W4" s="399">
        <v>27</v>
      </c>
      <c r="X4" s="399">
        <v>106</v>
      </c>
      <c r="Y4" s="399" t="s">
        <v>859</v>
      </c>
      <c r="Z4" s="400" t="s">
        <v>14</v>
      </c>
      <c r="AA4" s="400" t="s">
        <v>14</v>
      </c>
      <c r="AB4" s="169" t="str">
        <f>IF(OR(X4/R4&lt;0.9,X4/R4&gt;1.5),"X","")</f>
        <v/>
      </c>
      <c r="AC4" s="169" t="str">
        <f>IF(OR(AA4="N",Z4="N",AA4="",Z4=""),"X","")</f>
        <v/>
      </c>
      <c r="AD4" s="401"/>
      <c r="AE4" s="21"/>
      <c r="AF4" s="21"/>
      <c r="AG4" s="21"/>
      <c r="AH4" s="21"/>
    </row>
    <row r="5" spans="1:34" ht="12.75" customHeight="1">
      <c r="A5" s="281" t="s">
        <v>109</v>
      </c>
      <c r="B5" s="641">
        <v>2023</v>
      </c>
      <c r="C5" s="122" t="s">
        <v>642</v>
      </c>
      <c r="D5" s="122" t="s">
        <v>151</v>
      </c>
      <c r="E5" s="627" t="s">
        <v>748</v>
      </c>
      <c r="F5" s="123" t="s">
        <v>747</v>
      </c>
      <c r="G5" s="122" t="s">
        <v>14</v>
      </c>
      <c r="H5" s="625" t="s">
        <v>428</v>
      </c>
      <c r="I5" s="122" t="s">
        <v>859</v>
      </c>
      <c r="J5" s="122" t="s">
        <v>859</v>
      </c>
      <c r="K5" s="122" t="s">
        <v>185</v>
      </c>
      <c r="L5" s="627" t="s">
        <v>2833</v>
      </c>
      <c r="M5" s="627" t="s">
        <v>2834</v>
      </c>
      <c r="N5" s="294" t="s">
        <v>405</v>
      </c>
      <c r="O5" s="627" t="s">
        <v>185</v>
      </c>
      <c r="P5" s="294">
        <v>30</v>
      </c>
      <c r="Q5" s="122" t="s">
        <v>2839</v>
      </c>
      <c r="R5" s="623">
        <v>115</v>
      </c>
      <c r="S5" s="50" t="s">
        <v>2840</v>
      </c>
      <c r="T5" s="397" t="s">
        <v>2837</v>
      </c>
      <c r="U5" s="122" t="s">
        <v>2838</v>
      </c>
      <c r="V5" s="398" t="s">
        <v>185</v>
      </c>
      <c r="W5" s="402">
        <v>27</v>
      </c>
      <c r="X5" s="402">
        <v>83</v>
      </c>
      <c r="Y5" s="399" t="s">
        <v>859</v>
      </c>
      <c r="Z5" s="400" t="s">
        <v>14</v>
      </c>
      <c r="AA5" s="400" t="s">
        <v>14</v>
      </c>
      <c r="AB5" s="169" t="str">
        <f>IF(OR(X5/R5&lt;0.9,X5/R5&gt;1.5),"X","")</f>
        <v>X</v>
      </c>
      <c r="AC5" s="169" t="str">
        <f>IF(OR(AA5="N",Z5="N",AA5="",Z5=""),"X","")</f>
        <v/>
      </c>
      <c r="AD5" s="403" t="s">
        <v>2841</v>
      </c>
      <c r="AE5" s="21"/>
      <c r="AF5" s="21"/>
      <c r="AG5" s="21"/>
      <c r="AH5" s="21"/>
    </row>
    <row r="6" spans="1:34" ht="12.75" customHeight="1">
      <c r="A6" s="281" t="s">
        <v>109</v>
      </c>
      <c r="B6" s="640">
        <v>2023</v>
      </c>
      <c r="C6" s="122" t="s">
        <v>642</v>
      </c>
      <c r="D6" s="122" t="s">
        <v>151</v>
      </c>
      <c r="E6" s="627" t="s">
        <v>748</v>
      </c>
      <c r="F6" s="123" t="s">
        <v>747</v>
      </c>
      <c r="G6" s="122" t="s">
        <v>14</v>
      </c>
      <c r="H6" s="625" t="s">
        <v>428</v>
      </c>
      <c r="I6" s="122" t="s">
        <v>859</v>
      </c>
      <c r="J6" s="122" t="s">
        <v>859</v>
      </c>
      <c r="K6" s="122" t="s">
        <v>185</v>
      </c>
      <c r="L6" s="627" t="s">
        <v>2833</v>
      </c>
      <c r="M6" s="627" t="s">
        <v>2834</v>
      </c>
      <c r="N6" s="294" t="s">
        <v>405</v>
      </c>
      <c r="O6" s="627" t="s">
        <v>185</v>
      </c>
      <c r="P6" s="294">
        <v>30</v>
      </c>
      <c r="Q6" s="122" t="s">
        <v>2842</v>
      </c>
      <c r="R6" s="122" t="s">
        <v>2843</v>
      </c>
      <c r="S6" s="50" t="s">
        <v>2836</v>
      </c>
      <c r="T6" s="397" t="s">
        <v>2837</v>
      </c>
      <c r="U6" s="122" t="s">
        <v>2838</v>
      </c>
      <c r="V6" s="398" t="s">
        <v>185</v>
      </c>
      <c r="W6" s="402">
        <v>27</v>
      </c>
      <c r="X6" s="402">
        <v>41119</v>
      </c>
      <c r="Y6" s="399" t="s">
        <v>859</v>
      </c>
      <c r="Z6" s="400" t="s">
        <v>14</v>
      </c>
      <c r="AA6" s="400" t="s">
        <v>14</v>
      </c>
      <c r="AB6" s="169" t="e">
        <f>IF(OR(X6/R6&lt;0.9,X6/R6&gt;1.5),"X","")</f>
        <v>#VALUE!</v>
      </c>
      <c r="AC6" s="169" t="str">
        <f>IF(OR(AA6="N",Z6="N",AA6="",Z6=""),"X","")</f>
        <v/>
      </c>
      <c r="AD6" s="403" t="s">
        <v>2844</v>
      </c>
      <c r="AE6" s="21"/>
      <c r="AF6" s="21"/>
      <c r="AG6" s="21"/>
      <c r="AH6" s="21"/>
    </row>
    <row r="7" spans="1:34" ht="12.75" customHeight="1">
      <c r="A7" s="281" t="s">
        <v>109</v>
      </c>
      <c r="B7" s="641">
        <v>2023</v>
      </c>
      <c r="C7" s="122" t="s">
        <v>642</v>
      </c>
      <c r="D7" s="122" t="s">
        <v>151</v>
      </c>
      <c r="E7" s="627" t="s">
        <v>748</v>
      </c>
      <c r="F7" s="123" t="s">
        <v>747</v>
      </c>
      <c r="G7" s="122" t="s">
        <v>14</v>
      </c>
      <c r="H7" s="625" t="s">
        <v>428</v>
      </c>
      <c r="I7" s="122" t="s">
        <v>859</v>
      </c>
      <c r="J7" s="122" t="s">
        <v>859</v>
      </c>
      <c r="K7" s="122" t="s">
        <v>185</v>
      </c>
      <c r="L7" s="627" t="s">
        <v>2833</v>
      </c>
      <c r="M7" s="627" t="s">
        <v>2834</v>
      </c>
      <c r="N7" s="294" t="s">
        <v>405</v>
      </c>
      <c r="O7" s="627" t="s">
        <v>185</v>
      </c>
      <c r="P7" s="294">
        <v>30</v>
      </c>
      <c r="Q7" s="122" t="s">
        <v>2845</v>
      </c>
      <c r="R7" s="122">
        <v>0</v>
      </c>
      <c r="S7" s="50" t="s">
        <v>2846</v>
      </c>
      <c r="T7" s="397" t="s">
        <v>2837</v>
      </c>
      <c r="U7" s="122" t="s">
        <v>2847</v>
      </c>
      <c r="V7" s="398" t="s">
        <v>185</v>
      </c>
      <c r="W7" s="402">
        <v>27</v>
      </c>
      <c r="X7" s="402">
        <v>0</v>
      </c>
      <c r="Y7" s="398" t="s">
        <v>859</v>
      </c>
      <c r="Z7" s="400" t="s">
        <v>14</v>
      </c>
      <c r="AA7" s="400" t="s">
        <v>14</v>
      </c>
      <c r="AB7" s="169" t="e">
        <f t="shared" ref="AB7:AB69" si="0">IF(OR(X7/R7&lt;0.9,X7/R7&gt;1.5),"X","")</f>
        <v>#DIV/0!</v>
      </c>
      <c r="AC7" s="169" t="str">
        <f t="shared" ref="AC7:AC69" si="1">IF(OR(AA7="N",Z7="N",AA7="",Z7=""),"X","")</f>
        <v/>
      </c>
      <c r="AD7" s="403" t="s">
        <v>2848</v>
      </c>
      <c r="AE7" s="21"/>
      <c r="AF7" s="21"/>
      <c r="AG7" s="21"/>
      <c r="AH7" s="21"/>
    </row>
    <row r="8" spans="1:34" ht="12.75" customHeight="1">
      <c r="A8" s="281" t="s">
        <v>109</v>
      </c>
      <c r="B8" s="640">
        <v>2023</v>
      </c>
      <c r="C8" s="122" t="s">
        <v>642</v>
      </c>
      <c r="D8" s="122" t="s">
        <v>151</v>
      </c>
      <c r="E8" s="627" t="s">
        <v>748</v>
      </c>
      <c r="F8" s="123" t="s">
        <v>747</v>
      </c>
      <c r="G8" s="122" t="s">
        <v>14</v>
      </c>
      <c r="H8" s="625" t="s">
        <v>428</v>
      </c>
      <c r="I8" s="122" t="s">
        <v>859</v>
      </c>
      <c r="J8" s="122" t="s">
        <v>859</v>
      </c>
      <c r="K8" s="122" t="s">
        <v>185</v>
      </c>
      <c r="L8" s="627" t="s">
        <v>2833</v>
      </c>
      <c r="M8" s="627" t="s">
        <v>2834</v>
      </c>
      <c r="N8" s="294" t="s">
        <v>405</v>
      </c>
      <c r="O8" s="627" t="s">
        <v>185</v>
      </c>
      <c r="P8" s="294">
        <v>30</v>
      </c>
      <c r="Q8" s="627" t="s">
        <v>2849</v>
      </c>
      <c r="R8" s="623">
        <v>115</v>
      </c>
      <c r="S8" s="50" t="s">
        <v>2836</v>
      </c>
      <c r="T8" s="397" t="s">
        <v>2837</v>
      </c>
      <c r="U8" s="122" t="s">
        <v>2838</v>
      </c>
      <c r="V8" s="398" t="s">
        <v>185</v>
      </c>
      <c r="W8" s="402">
        <v>27</v>
      </c>
      <c r="X8" s="402">
        <v>106</v>
      </c>
      <c r="Y8" s="398" t="s">
        <v>859</v>
      </c>
      <c r="Z8" s="400" t="s">
        <v>14</v>
      </c>
      <c r="AA8" s="400" t="s">
        <v>14</v>
      </c>
      <c r="AB8" s="169" t="str">
        <f t="shared" si="0"/>
        <v/>
      </c>
      <c r="AC8" s="169" t="str">
        <f t="shared" si="1"/>
        <v/>
      </c>
      <c r="AD8" s="403"/>
      <c r="AE8" s="21"/>
      <c r="AF8" s="21"/>
      <c r="AG8" s="21"/>
      <c r="AH8" s="21"/>
    </row>
    <row r="9" spans="1:34" ht="12.75" customHeight="1">
      <c r="A9" s="39" t="s">
        <v>109</v>
      </c>
      <c r="B9" s="641">
        <v>2023</v>
      </c>
      <c r="C9" s="123" t="s">
        <v>642</v>
      </c>
      <c r="D9" s="123" t="s">
        <v>151</v>
      </c>
      <c r="E9" s="275" t="s">
        <v>748</v>
      </c>
      <c r="F9" s="123" t="s">
        <v>747</v>
      </c>
      <c r="G9" s="123" t="s">
        <v>14</v>
      </c>
      <c r="H9" s="624" t="s">
        <v>428</v>
      </c>
      <c r="I9" s="123" t="s">
        <v>859</v>
      </c>
      <c r="J9" s="123" t="s">
        <v>859</v>
      </c>
      <c r="K9" s="123" t="s">
        <v>185</v>
      </c>
      <c r="L9" s="275" t="s">
        <v>2833</v>
      </c>
      <c r="M9" s="275" t="s">
        <v>2834</v>
      </c>
      <c r="N9" s="623" t="s">
        <v>405</v>
      </c>
      <c r="O9" s="275" t="s">
        <v>185</v>
      </c>
      <c r="P9" s="623">
        <v>30</v>
      </c>
      <c r="Q9" s="275" t="s">
        <v>2850</v>
      </c>
      <c r="R9" s="623">
        <v>115</v>
      </c>
      <c r="S9" s="50" t="s">
        <v>2851</v>
      </c>
      <c r="T9" s="397" t="s">
        <v>2837</v>
      </c>
      <c r="U9" s="122" t="s">
        <v>2838</v>
      </c>
      <c r="V9" s="398" t="s">
        <v>185</v>
      </c>
      <c r="W9" s="402">
        <v>27</v>
      </c>
      <c r="X9" s="402">
        <v>106</v>
      </c>
      <c r="Y9" s="398" t="s">
        <v>859</v>
      </c>
      <c r="Z9" s="400" t="s">
        <v>14</v>
      </c>
      <c r="AA9" s="400" t="s">
        <v>14</v>
      </c>
      <c r="AB9" s="169" t="str">
        <f t="shared" si="0"/>
        <v/>
      </c>
      <c r="AC9" s="169" t="str">
        <f t="shared" si="1"/>
        <v/>
      </c>
      <c r="AD9" s="403"/>
      <c r="AE9" s="21"/>
      <c r="AF9" s="21"/>
      <c r="AG9" s="21"/>
      <c r="AH9" s="21"/>
    </row>
    <row r="10" spans="1:34" ht="12.75" customHeight="1">
      <c r="A10" s="281" t="s">
        <v>109</v>
      </c>
      <c r="B10" s="640">
        <v>2023</v>
      </c>
      <c r="C10" s="122" t="s">
        <v>642</v>
      </c>
      <c r="D10" s="122" t="s">
        <v>151</v>
      </c>
      <c r="E10" s="627" t="s">
        <v>748</v>
      </c>
      <c r="F10" s="123" t="s">
        <v>747</v>
      </c>
      <c r="G10" s="122" t="s">
        <v>14</v>
      </c>
      <c r="H10" s="625" t="s">
        <v>428</v>
      </c>
      <c r="I10" s="122" t="s">
        <v>859</v>
      </c>
      <c r="J10" s="122" t="s">
        <v>859</v>
      </c>
      <c r="K10" s="122" t="s">
        <v>185</v>
      </c>
      <c r="L10" s="627" t="s">
        <v>2852</v>
      </c>
      <c r="M10" s="627" t="s">
        <v>2853</v>
      </c>
      <c r="N10" s="294" t="s">
        <v>405</v>
      </c>
      <c r="O10" s="627" t="s">
        <v>185</v>
      </c>
      <c r="P10" s="294">
        <v>28</v>
      </c>
      <c r="Q10" s="122" t="s">
        <v>2835</v>
      </c>
      <c r="R10" s="294">
        <v>100</v>
      </c>
      <c r="S10" s="50" t="s">
        <v>2836</v>
      </c>
      <c r="T10" s="397" t="s">
        <v>2837</v>
      </c>
      <c r="U10" s="122" t="s">
        <v>2854</v>
      </c>
      <c r="V10" s="398" t="s">
        <v>185</v>
      </c>
      <c r="W10" s="402">
        <v>28</v>
      </c>
      <c r="X10" s="402">
        <v>100</v>
      </c>
      <c r="Y10" s="398" t="s">
        <v>859</v>
      </c>
      <c r="Z10" s="400" t="s">
        <v>14</v>
      </c>
      <c r="AA10" s="400" t="s">
        <v>14</v>
      </c>
      <c r="AB10" s="169" t="str">
        <f t="shared" si="0"/>
        <v/>
      </c>
      <c r="AC10" s="169" t="str">
        <f t="shared" si="1"/>
        <v/>
      </c>
      <c r="AD10" s="404"/>
      <c r="AE10" s="21"/>
      <c r="AF10" s="21"/>
      <c r="AG10" s="21"/>
      <c r="AH10" s="21"/>
    </row>
    <row r="11" spans="1:34" ht="12.75" customHeight="1">
      <c r="A11" s="39" t="s">
        <v>109</v>
      </c>
      <c r="B11" s="641">
        <v>2023</v>
      </c>
      <c r="C11" s="123" t="s">
        <v>642</v>
      </c>
      <c r="D11" s="123" t="s">
        <v>151</v>
      </c>
      <c r="E11" s="275" t="s">
        <v>748</v>
      </c>
      <c r="F11" s="123" t="s">
        <v>747</v>
      </c>
      <c r="G11" s="123" t="s">
        <v>14</v>
      </c>
      <c r="H11" s="624" t="s">
        <v>428</v>
      </c>
      <c r="I11" s="123" t="s">
        <v>859</v>
      </c>
      <c r="J11" s="123" t="s">
        <v>859</v>
      </c>
      <c r="K11" s="123" t="s">
        <v>185</v>
      </c>
      <c r="L11" s="275" t="s">
        <v>2852</v>
      </c>
      <c r="M11" s="275" t="s">
        <v>2853</v>
      </c>
      <c r="N11" s="623" t="s">
        <v>405</v>
      </c>
      <c r="O11" s="275" t="s">
        <v>185</v>
      </c>
      <c r="P11" s="623">
        <v>28</v>
      </c>
      <c r="Q11" s="123" t="s">
        <v>2839</v>
      </c>
      <c r="R11" s="294">
        <v>100</v>
      </c>
      <c r="S11" s="50" t="s">
        <v>2840</v>
      </c>
      <c r="T11" s="397" t="s">
        <v>2837</v>
      </c>
      <c r="U11" s="122" t="s">
        <v>2854</v>
      </c>
      <c r="V11" s="398" t="s">
        <v>185</v>
      </c>
      <c r="W11" s="402">
        <v>28</v>
      </c>
      <c r="X11" s="402">
        <v>98</v>
      </c>
      <c r="Y11" s="398" t="s">
        <v>859</v>
      </c>
      <c r="Z11" s="400" t="s">
        <v>14</v>
      </c>
      <c r="AA11" s="400" t="s">
        <v>14</v>
      </c>
      <c r="AB11" s="169" t="str">
        <f t="shared" si="0"/>
        <v/>
      </c>
      <c r="AC11" s="169" t="str">
        <f t="shared" si="1"/>
        <v/>
      </c>
      <c r="AD11" s="404"/>
      <c r="AE11" s="21"/>
      <c r="AF11" s="21"/>
      <c r="AG11" s="21"/>
      <c r="AH11" s="21"/>
    </row>
    <row r="12" spans="1:34" ht="12.75" customHeight="1">
      <c r="A12" s="281" t="s">
        <v>109</v>
      </c>
      <c r="B12" s="640">
        <v>2023</v>
      </c>
      <c r="C12" s="122" t="s">
        <v>642</v>
      </c>
      <c r="D12" s="122" t="s">
        <v>151</v>
      </c>
      <c r="E12" s="627" t="s">
        <v>748</v>
      </c>
      <c r="F12" s="123" t="s">
        <v>747</v>
      </c>
      <c r="G12" s="122" t="s">
        <v>14</v>
      </c>
      <c r="H12" s="625" t="s">
        <v>428</v>
      </c>
      <c r="I12" s="122" t="s">
        <v>859</v>
      </c>
      <c r="J12" s="122" t="s">
        <v>859</v>
      </c>
      <c r="K12" s="122" t="s">
        <v>185</v>
      </c>
      <c r="L12" s="627" t="s">
        <v>2852</v>
      </c>
      <c r="M12" s="627" t="s">
        <v>2853</v>
      </c>
      <c r="N12" s="294" t="s">
        <v>405</v>
      </c>
      <c r="O12" s="627" t="s">
        <v>185</v>
      </c>
      <c r="P12" s="294">
        <v>28</v>
      </c>
      <c r="Q12" s="122" t="s">
        <v>2842</v>
      </c>
      <c r="R12" s="122" t="s">
        <v>2843</v>
      </c>
      <c r="S12" s="50" t="s">
        <v>2836</v>
      </c>
      <c r="T12" s="397" t="s">
        <v>2837</v>
      </c>
      <c r="U12" s="122" t="s">
        <v>2854</v>
      </c>
      <c r="V12" s="398" t="s">
        <v>185</v>
      </c>
      <c r="W12" s="402">
        <v>28</v>
      </c>
      <c r="X12" s="402">
        <v>56493</v>
      </c>
      <c r="Y12" s="398" t="s">
        <v>859</v>
      </c>
      <c r="Z12" s="400" t="s">
        <v>14</v>
      </c>
      <c r="AA12" s="400" t="s">
        <v>14</v>
      </c>
      <c r="AB12" s="169" t="e">
        <f t="shared" si="0"/>
        <v>#VALUE!</v>
      </c>
      <c r="AC12" s="169" t="str">
        <f t="shared" si="1"/>
        <v/>
      </c>
      <c r="AD12" s="403" t="s">
        <v>2844</v>
      </c>
      <c r="AE12" s="21"/>
      <c r="AF12" s="21"/>
      <c r="AG12" s="21"/>
      <c r="AH12" s="21"/>
    </row>
    <row r="13" spans="1:34" ht="12.75" customHeight="1">
      <c r="A13" s="281" t="s">
        <v>109</v>
      </c>
      <c r="B13" s="641">
        <v>2023</v>
      </c>
      <c r="C13" s="122" t="s">
        <v>642</v>
      </c>
      <c r="D13" s="122" t="s">
        <v>151</v>
      </c>
      <c r="E13" s="627" t="s">
        <v>748</v>
      </c>
      <c r="F13" s="123" t="s">
        <v>747</v>
      </c>
      <c r="G13" s="122" t="s">
        <v>14</v>
      </c>
      <c r="H13" s="625" t="s">
        <v>428</v>
      </c>
      <c r="I13" s="122" t="s">
        <v>859</v>
      </c>
      <c r="J13" s="122" t="s">
        <v>859</v>
      </c>
      <c r="K13" s="122" t="s">
        <v>185</v>
      </c>
      <c r="L13" s="627" t="s">
        <v>2852</v>
      </c>
      <c r="M13" s="627" t="s">
        <v>2853</v>
      </c>
      <c r="N13" s="294" t="s">
        <v>405</v>
      </c>
      <c r="O13" s="627" t="s">
        <v>185</v>
      </c>
      <c r="P13" s="294">
        <v>28</v>
      </c>
      <c r="Q13" s="122" t="s">
        <v>2845</v>
      </c>
      <c r="R13" s="122">
        <v>0</v>
      </c>
      <c r="S13" s="50" t="s">
        <v>2846</v>
      </c>
      <c r="T13" s="397" t="s">
        <v>2837</v>
      </c>
      <c r="U13" s="122" t="s">
        <v>2855</v>
      </c>
      <c r="V13" s="398" t="s">
        <v>185</v>
      </c>
      <c r="W13" s="402">
        <v>28</v>
      </c>
      <c r="X13" s="402">
        <v>0</v>
      </c>
      <c r="Y13" s="398" t="s">
        <v>859</v>
      </c>
      <c r="Z13" s="400" t="s">
        <v>14</v>
      </c>
      <c r="AA13" s="400" t="s">
        <v>14</v>
      </c>
      <c r="AB13" s="169" t="e">
        <f t="shared" si="0"/>
        <v>#DIV/0!</v>
      </c>
      <c r="AC13" s="169" t="str">
        <f t="shared" si="1"/>
        <v/>
      </c>
      <c r="AD13" s="403" t="s">
        <v>2848</v>
      </c>
      <c r="AE13" s="21"/>
      <c r="AF13" s="21"/>
      <c r="AG13" s="21"/>
      <c r="AH13" s="21"/>
    </row>
    <row r="14" spans="1:34" ht="12.75" customHeight="1">
      <c r="A14" s="281" t="s">
        <v>109</v>
      </c>
      <c r="B14" s="640">
        <v>2023</v>
      </c>
      <c r="C14" s="122" t="s">
        <v>642</v>
      </c>
      <c r="D14" s="122" t="s">
        <v>151</v>
      </c>
      <c r="E14" s="627" t="s">
        <v>748</v>
      </c>
      <c r="F14" s="123" t="s">
        <v>747</v>
      </c>
      <c r="G14" s="122" t="s">
        <v>14</v>
      </c>
      <c r="H14" s="625" t="s">
        <v>428</v>
      </c>
      <c r="I14" s="122" t="s">
        <v>859</v>
      </c>
      <c r="J14" s="122" t="s">
        <v>859</v>
      </c>
      <c r="K14" s="122" t="s">
        <v>185</v>
      </c>
      <c r="L14" s="627" t="s">
        <v>2852</v>
      </c>
      <c r="M14" s="627" t="s">
        <v>2853</v>
      </c>
      <c r="N14" s="294" t="s">
        <v>405</v>
      </c>
      <c r="O14" s="627" t="s">
        <v>185</v>
      </c>
      <c r="P14" s="294">
        <v>28</v>
      </c>
      <c r="Q14" s="627" t="s">
        <v>2849</v>
      </c>
      <c r="R14" s="294">
        <v>100</v>
      </c>
      <c r="S14" s="50" t="s">
        <v>2836</v>
      </c>
      <c r="T14" s="397" t="s">
        <v>2837</v>
      </c>
      <c r="U14" s="122" t="s">
        <v>2854</v>
      </c>
      <c r="V14" s="398" t="s">
        <v>185</v>
      </c>
      <c r="W14" s="402">
        <v>28</v>
      </c>
      <c r="X14" s="402">
        <v>100</v>
      </c>
      <c r="Y14" s="398" t="s">
        <v>859</v>
      </c>
      <c r="Z14" s="400" t="s">
        <v>14</v>
      </c>
      <c r="AA14" s="400" t="s">
        <v>14</v>
      </c>
      <c r="AB14" s="169" t="str">
        <f t="shared" si="0"/>
        <v/>
      </c>
      <c r="AC14" s="169" t="str">
        <f t="shared" si="1"/>
        <v/>
      </c>
      <c r="AD14" s="404"/>
      <c r="AE14" s="21"/>
      <c r="AF14" s="21"/>
      <c r="AG14" s="21"/>
      <c r="AH14" s="21"/>
    </row>
    <row r="15" spans="1:34" ht="12.75" customHeight="1">
      <c r="A15" s="39" t="s">
        <v>109</v>
      </c>
      <c r="B15" s="641">
        <v>2023</v>
      </c>
      <c r="C15" s="123" t="s">
        <v>642</v>
      </c>
      <c r="D15" s="123" t="s">
        <v>151</v>
      </c>
      <c r="E15" s="275" t="s">
        <v>748</v>
      </c>
      <c r="F15" s="123" t="s">
        <v>747</v>
      </c>
      <c r="G15" s="123" t="s">
        <v>14</v>
      </c>
      <c r="H15" s="624" t="s">
        <v>428</v>
      </c>
      <c r="I15" s="123" t="s">
        <v>859</v>
      </c>
      <c r="J15" s="123" t="s">
        <v>859</v>
      </c>
      <c r="K15" s="123" t="s">
        <v>185</v>
      </c>
      <c r="L15" s="275" t="s">
        <v>2852</v>
      </c>
      <c r="M15" s="275" t="s">
        <v>2853</v>
      </c>
      <c r="N15" s="623" t="s">
        <v>405</v>
      </c>
      <c r="O15" s="275" t="s">
        <v>185</v>
      </c>
      <c r="P15" s="623">
        <v>28</v>
      </c>
      <c r="Q15" s="275" t="s">
        <v>2850</v>
      </c>
      <c r="R15" s="294">
        <v>100</v>
      </c>
      <c r="S15" s="50" t="s">
        <v>2851</v>
      </c>
      <c r="T15" s="397" t="s">
        <v>2837</v>
      </c>
      <c r="U15" s="122" t="s">
        <v>2854</v>
      </c>
      <c r="V15" s="398" t="s">
        <v>185</v>
      </c>
      <c r="W15" s="402">
        <v>28</v>
      </c>
      <c r="X15" s="402">
        <v>100</v>
      </c>
      <c r="Y15" s="398" t="s">
        <v>859</v>
      </c>
      <c r="Z15" s="400" t="s">
        <v>14</v>
      </c>
      <c r="AA15" s="400" t="s">
        <v>14</v>
      </c>
      <c r="AB15" s="169" t="str">
        <f t="shared" si="0"/>
        <v/>
      </c>
      <c r="AC15" s="169" t="str">
        <f t="shared" si="1"/>
        <v/>
      </c>
      <c r="AD15" s="404"/>
      <c r="AE15" s="21"/>
      <c r="AF15" s="21"/>
      <c r="AG15" s="21"/>
      <c r="AH15" s="21"/>
    </row>
    <row r="16" spans="1:34" ht="12.75" customHeight="1">
      <c r="A16" s="281" t="s">
        <v>109</v>
      </c>
      <c r="B16" s="640">
        <v>2023</v>
      </c>
      <c r="C16" s="122" t="s">
        <v>642</v>
      </c>
      <c r="D16" s="122" t="s">
        <v>151</v>
      </c>
      <c r="E16" s="627" t="s">
        <v>744</v>
      </c>
      <c r="F16" s="122" t="s">
        <v>743</v>
      </c>
      <c r="G16" s="122" t="s">
        <v>14</v>
      </c>
      <c r="H16" s="625" t="s">
        <v>428</v>
      </c>
      <c r="I16" s="122" t="s">
        <v>859</v>
      </c>
      <c r="J16" s="122" t="s">
        <v>859</v>
      </c>
      <c r="K16" s="122" t="s">
        <v>455</v>
      </c>
      <c r="L16" s="627" t="s">
        <v>2856</v>
      </c>
      <c r="M16" s="627" t="s">
        <v>2857</v>
      </c>
      <c r="N16" s="46" t="s">
        <v>405</v>
      </c>
      <c r="O16" s="627" t="s">
        <v>1006</v>
      </c>
      <c r="P16" s="294">
        <v>35</v>
      </c>
      <c r="Q16" s="122" t="s">
        <v>2835</v>
      </c>
      <c r="R16" s="294">
        <v>180</v>
      </c>
      <c r="S16" s="50" t="s">
        <v>2836</v>
      </c>
      <c r="T16" s="51" t="s">
        <v>2858</v>
      </c>
      <c r="U16" s="122" t="s">
        <v>2859</v>
      </c>
      <c r="V16" s="398" t="s">
        <v>185</v>
      </c>
      <c r="W16" s="402">
        <v>30</v>
      </c>
      <c r="X16" s="402">
        <v>184</v>
      </c>
      <c r="Y16" s="398" t="s">
        <v>859</v>
      </c>
      <c r="Z16" s="400" t="s">
        <v>14</v>
      </c>
      <c r="AA16" s="400" t="s">
        <v>14</v>
      </c>
      <c r="AB16" s="169" t="str">
        <f t="shared" si="0"/>
        <v/>
      </c>
      <c r="AC16" s="169" t="str">
        <f t="shared" si="1"/>
        <v/>
      </c>
      <c r="AD16" s="404"/>
      <c r="AE16" s="21"/>
      <c r="AF16" s="21"/>
      <c r="AG16" s="21"/>
      <c r="AH16" s="21"/>
    </row>
    <row r="17" spans="1:34" ht="12.75" customHeight="1">
      <c r="A17" s="39" t="s">
        <v>109</v>
      </c>
      <c r="B17" s="641">
        <v>2023</v>
      </c>
      <c r="C17" s="123" t="s">
        <v>642</v>
      </c>
      <c r="D17" s="123" t="s">
        <v>151</v>
      </c>
      <c r="E17" s="52" t="s">
        <v>744</v>
      </c>
      <c r="F17" s="122" t="s">
        <v>743</v>
      </c>
      <c r="G17" s="39" t="s">
        <v>14</v>
      </c>
      <c r="H17" s="624" t="s">
        <v>428</v>
      </c>
      <c r="I17" s="123" t="s">
        <v>859</v>
      </c>
      <c r="J17" s="123" t="s">
        <v>859</v>
      </c>
      <c r="K17" s="123" t="s">
        <v>455</v>
      </c>
      <c r="L17" s="52" t="s">
        <v>2856</v>
      </c>
      <c r="M17" s="627" t="s">
        <v>2857</v>
      </c>
      <c r="N17" s="46" t="s">
        <v>405</v>
      </c>
      <c r="O17" s="627" t="s">
        <v>1006</v>
      </c>
      <c r="P17" s="294">
        <v>35</v>
      </c>
      <c r="Q17" s="122" t="s">
        <v>2839</v>
      </c>
      <c r="R17" s="294" t="s">
        <v>2860</v>
      </c>
      <c r="S17" s="50" t="s">
        <v>2840</v>
      </c>
      <c r="T17" s="51" t="s">
        <v>2858</v>
      </c>
      <c r="U17" s="122" t="s">
        <v>2859</v>
      </c>
      <c r="V17" s="398" t="s">
        <v>185</v>
      </c>
      <c r="W17" s="402">
        <v>30</v>
      </c>
      <c r="X17" s="402">
        <v>75</v>
      </c>
      <c r="Y17" s="398" t="s">
        <v>859</v>
      </c>
      <c r="Z17" s="400" t="s">
        <v>14</v>
      </c>
      <c r="AA17" s="400" t="s">
        <v>14</v>
      </c>
      <c r="AB17" s="169" t="e">
        <f t="shared" si="0"/>
        <v>#VALUE!</v>
      </c>
      <c r="AC17" s="169" t="str">
        <f t="shared" si="1"/>
        <v/>
      </c>
      <c r="AD17" s="404"/>
      <c r="AE17" s="21"/>
      <c r="AF17" s="21"/>
      <c r="AG17" s="21"/>
      <c r="AH17" s="21"/>
    </row>
    <row r="18" spans="1:34" ht="12.75" customHeight="1">
      <c r="A18" s="281" t="s">
        <v>109</v>
      </c>
      <c r="B18" s="640">
        <v>2023</v>
      </c>
      <c r="C18" s="122" t="s">
        <v>642</v>
      </c>
      <c r="D18" s="122" t="s">
        <v>151</v>
      </c>
      <c r="E18" s="52" t="s">
        <v>744</v>
      </c>
      <c r="F18" s="122" t="s">
        <v>743</v>
      </c>
      <c r="G18" s="281" t="s">
        <v>14</v>
      </c>
      <c r="H18" s="625" t="s">
        <v>428</v>
      </c>
      <c r="I18" s="122" t="s">
        <v>859</v>
      </c>
      <c r="J18" s="122" t="s">
        <v>859</v>
      </c>
      <c r="K18" s="122" t="s">
        <v>455</v>
      </c>
      <c r="L18" s="52" t="s">
        <v>2856</v>
      </c>
      <c r="M18" s="627" t="s">
        <v>2857</v>
      </c>
      <c r="N18" s="46" t="s">
        <v>405</v>
      </c>
      <c r="O18" s="627" t="s">
        <v>1006</v>
      </c>
      <c r="P18" s="294">
        <v>35</v>
      </c>
      <c r="Q18" s="122" t="s">
        <v>2842</v>
      </c>
      <c r="R18" s="122" t="s">
        <v>2843</v>
      </c>
      <c r="S18" s="50" t="s">
        <v>2836</v>
      </c>
      <c r="T18" s="51" t="s">
        <v>2858</v>
      </c>
      <c r="U18" s="122" t="s">
        <v>2859</v>
      </c>
      <c r="V18" s="398" t="s">
        <v>185</v>
      </c>
      <c r="W18" s="402">
        <v>30</v>
      </c>
      <c r="X18" s="402">
        <v>86757</v>
      </c>
      <c r="Y18" s="402" t="s">
        <v>859</v>
      </c>
      <c r="Z18" s="400" t="s">
        <v>14</v>
      </c>
      <c r="AA18" s="400" t="s">
        <v>14</v>
      </c>
      <c r="AB18" s="169" t="e">
        <f t="shared" si="0"/>
        <v>#VALUE!</v>
      </c>
      <c r="AC18" s="169" t="str">
        <f t="shared" si="1"/>
        <v/>
      </c>
      <c r="AD18" s="403" t="s">
        <v>2844</v>
      </c>
      <c r="AE18" s="21"/>
      <c r="AF18" s="21"/>
      <c r="AG18" s="21"/>
      <c r="AH18" s="21"/>
    </row>
    <row r="19" spans="1:34" ht="12.75" customHeight="1">
      <c r="A19" s="281" t="s">
        <v>109</v>
      </c>
      <c r="B19" s="641">
        <v>2023</v>
      </c>
      <c r="C19" s="122" t="s">
        <v>642</v>
      </c>
      <c r="D19" s="122" t="s">
        <v>151</v>
      </c>
      <c r="E19" s="52" t="s">
        <v>744</v>
      </c>
      <c r="F19" s="122" t="s">
        <v>743</v>
      </c>
      <c r="G19" s="281" t="s">
        <v>14</v>
      </c>
      <c r="H19" s="625" t="s">
        <v>428</v>
      </c>
      <c r="I19" s="122" t="s">
        <v>859</v>
      </c>
      <c r="J19" s="122" t="s">
        <v>859</v>
      </c>
      <c r="K19" s="122" t="s">
        <v>455</v>
      </c>
      <c r="L19" s="52" t="s">
        <v>2856</v>
      </c>
      <c r="M19" s="627" t="s">
        <v>2857</v>
      </c>
      <c r="N19" s="46" t="s">
        <v>405</v>
      </c>
      <c r="O19" s="627" t="s">
        <v>1006</v>
      </c>
      <c r="P19" s="294">
        <v>35</v>
      </c>
      <c r="Q19" s="122" t="s">
        <v>2845</v>
      </c>
      <c r="R19" s="122">
        <v>0</v>
      </c>
      <c r="S19" s="50" t="s">
        <v>2846</v>
      </c>
      <c r="T19" s="51" t="s">
        <v>2858</v>
      </c>
      <c r="U19" s="122" t="s">
        <v>2861</v>
      </c>
      <c r="V19" s="398" t="s">
        <v>185</v>
      </c>
      <c r="W19" s="402">
        <v>30</v>
      </c>
      <c r="X19" s="402">
        <v>0</v>
      </c>
      <c r="Y19" s="398" t="s">
        <v>859</v>
      </c>
      <c r="Z19" s="400" t="s">
        <v>14</v>
      </c>
      <c r="AA19" s="400" t="s">
        <v>14</v>
      </c>
      <c r="AB19" s="169" t="e">
        <f t="shared" si="0"/>
        <v>#DIV/0!</v>
      </c>
      <c r="AC19" s="169" t="str">
        <f t="shared" si="1"/>
        <v/>
      </c>
      <c r="AD19" s="403" t="s">
        <v>2848</v>
      </c>
      <c r="AE19" s="21"/>
      <c r="AF19" s="21"/>
      <c r="AG19" s="21"/>
      <c r="AH19" s="21"/>
    </row>
    <row r="20" spans="1:34" ht="12.75" customHeight="1">
      <c r="A20" s="281" t="s">
        <v>109</v>
      </c>
      <c r="B20" s="640">
        <v>2023</v>
      </c>
      <c r="C20" s="122" t="s">
        <v>642</v>
      </c>
      <c r="D20" s="122" t="s">
        <v>151</v>
      </c>
      <c r="E20" s="52" t="s">
        <v>744</v>
      </c>
      <c r="F20" s="122" t="s">
        <v>743</v>
      </c>
      <c r="G20" s="281" t="s">
        <v>14</v>
      </c>
      <c r="H20" s="625" t="s">
        <v>428</v>
      </c>
      <c r="I20" s="122" t="s">
        <v>859</v>
      </c>
      <c r="J20" s="122" t="s">
        <v>859</v>
      </c>
      <c r="K20" s="122" t="s">
        <v>455</v>
      </c>
      <c r="L20" s="52" t="s">
        <v>2856</v>
      </c>
      <c r="M20" s="627" t="s">
        <v>2857</v>
      </c>
      <c r="N20" s="46" t="s">
        <v>405</v>
      </c>
      <c r="O20" s="627" t="s">
        <v>1006</v>
      </c>
      <c r="P20" s="294">
        <v>35</v>
      </c>
      <c r="Q20" s="627" t="s">
        <v>2849</v>
      </c>
      <c r="R20" s="294">
        <v>180</v>
      </c>
      <c r="S20" s="21" t="s">
        <v>2836</v>
      </c>
      <c r="T20" s="51" t="s">
        <v>2858</v>
      </c>
      <c r="U20" s="122" t="s">
        <v>2859</v>
      </c>
      <c r="V20" s="398" t="s">
        <v>185</v>
      </c>
      <c r="W20" s="402">
        <v>30</v>
      </c>
      <c r="X20" s="402">
        <v>184</v>
      </c>
      <c r="Y20" s="398" t="s">
        <v>859</v>
      </c>
      <c r="Z20" s="400" t="s">
        <v>14</v>
      </c>
      <c r="AA20" s="400" t="s">
        <v>14</v>
      </c>
      <c r="AB20" s="169" t="str">
        <f t="shared" si="0"/>
        <v/>
      </c>
      <c r="AC20" s="169" t="str">
        <f t="shared" si="1"/>
        <v/>
      </c>
      <c r="AD20" s="404"/>
      <c r="AE20" s="21"/>
      <c r="AF20" s="21"/>
      <c r="AG20" s="21"/>
      <c r="AH20" s="21"/>
    </row>
    <row r="21" spans="1:34" ht="12.75" customHeight="1">
      <c r="A21" s="39" t="s">
        <v>109</v>
      </c>
      <c r="B21" s="641">
        <v>2023</v>
      </c>
      <c r="C21" s="123" t="s">
        <v>642</v>
      </c>
      <c r="D21" s="123" t="s">
        <v>151</v>
      </c>
      <c r="E21" s="627" t="s">
        <v>744</v>
      </c>
      <c r="F21" s="122" t="s">
        <v>743</v>
      </c>
      <c r="G21" s="123" t="s">
        <v>14</v>
      </c>
      <c r="H21" s="624" t="s">
        <v>428</v>
      </c>
      <c r="I21" s="123" t="s">
        <v>859</v>
      </c>
      <c r="J21" s="123" t="s">
        <v>859</v>
      </c>
      <c r="K21" s="123" t="s">
        <v>455</v>
      </c>
      <c r="L21" s="627" t="s">
        <v>2856</v>
      </c>
      <c r="M21" s="627" t="s">
        <v>2857</v>
      </c>
      <c r="N21" s="46" t="s">
        <v>405</v>
      </c>
      <c r="O21" s="627" t="s">
        <v>1006</v>
      </c>
      <c r="P21" s="294">
        <v>35</v>
      </c>
      <c r="Q21" s="627" t="s">
        <v>2850</v>
      </c>
      <c r="R21" s="405">
        <v>180</v>
      </c>
      <c r="S21" s="39" t="s">
        <v>2851</v>
      </c>
      <c r="T21" s="406" t="s">
        <v>2858</v>
      </c>
      <c r="U21" s="39" t="s">
        <v>2859</v>
      </c>
      <c r="V21" s="398" t="s">
        <v>185</v>
      </c>
      <c r="W21" s="402">
        <v>30</v>
      </c>
      <c r="X21" s="402">
        <v>184</v>
      </c>
      <c r="Y21" s="398" t="s">
        <v>859</v>
      </c>
      <c r="Z21" s="400" t="s">
        <v>14</v>
      </c>
      <c r="AA21" s="400" t="s">
        <v>14</v>
      </c>
      <c r="AB21" s="169" t="str">
        <f t="shared" si="0"/>
        <v/>
      </c>
      <c r="AC21" s="169" t="str">
        <f t="shared" si="1"/>
        <v/>
      </c>
      <c r="AD21" s="404"/>
      <c r="AE21" s="21"/>
      <c r="AF21" s="21"/>
      <c r="AG21" s="21"/>
      <c r="AH21" s="21"/>
    </row>
    <row r="22" spans="1:34" ht="12.75" customHeight="1">
      <c r="A22" s="281" t="s">
        <v>109</v>
      </c>
      <c r="B22" s="641">
        <v>2023</v>
      </c>
      <c r="C22" s="625" t="s">
        <v>641</v>
      </c>
      <c r="D22" s="122" t="s">
        <v>149</v>
      </c>
      <c r="E22" s="627" t="s">
        <v>750</v>
      </c>
      <c r="F22" s="122" t="s">
        <v>749</v>
      </c>
      <c r="G22" s="122" t="s">
        <v>14</v>
      </c>
      <c r="H22" s="625" t="s">
        <v>428</v>
      </c>
      <c r="I22" s="122" t="s">
        <v>859</v>
      </c>
      <c r="J22" s="122" t="s">
        <v>859</v>
      </c>
      <c r="K22" s="123" t="s">
        <v>455</v>
      </c>
      <c r="L22" s="275" t="s">
        <v>2862</v>
      </c>
      <c r="M22" s="627" t="s">
        <v>2863</v>
      </c>
      <c r="N22" s="294" t="s">
        <v>405</v>
      </c>
      <c r="O22" s="627" t="s">
        <v>994</v>
      </c>
      <c r="P22" s="294">
        <v>35</v>
      </c>
      <c r="Q22" s="122" t="s">
        <v>2835</v>
      </c>
      <c r="R22" s="641">
        <v>133</v>
      </c>
      <c r="S22" s="627" t="s">
        <v>2864</v>
      </c>
      <c r="T22" s="397" t="s">
        <v>2865</v>
      </c>
      <c r="U22" s="627" t="s">
        <v>2866</v>
      </c>
      <c r="V22" s="407" t="s">
        <v>185</v>
      </c>
      <c r="W22" s="408">
        <v>35</v>
      </c>
      <c r="X22" s="408">
        <v>127</v>
      </c>
      <c r="Y22" s="407" t="s">
        <v>859</v>
      </c>
      <c r="Z22" s="407" t="s">
        <v>14</v>
      </c>
      <c r="AA22" s="407" t="s">
        <v>14</v>
      </c>
      <c r="AB22" s="169" t="str">
        <f t="shared" si="0"/>
        <v/>
      </c>
      <c r="AC22" s="169" t="str">
        <f t="shared" si="1"/>
        <v/>
      </c>
      <c r="AD22" s="404"/>
      <c r="AE22" s="21"/>
      <c r="AF22" s="21"/>
      <c r="AG22" s="21"/>
      <c r="AH22" s="21"/>
    </row>
    <row r="23" spans="1:34" ht="12.75" customHeight="1">
      <c r="A23" s="39" t="s">
        <v>109</v>
      </c>
      <c r="B23" s="640">
        <v>2023</v>
      </c>
      <c r="C23" s="624" t="s">
        <v>641</v>
      </c>
      <c r="D23" s="123" t="s">
        <v>149</v>
      </c>
      <c r="E23" s="275" t="s">
        <v>750</v>
      </c>
      <c r="F23" s="123" t="s">
        <v>749</v>
      </c>
      <c r="G23" s="123" t="s">
        <v>14</v>
      </c>
      <c r="H23" s="624" t="s">
        <v>428</v>
      </c>
      <c r="I23" s="123" t="s">
        <v>859</v>
      </c>
      <c r="J23" s="123" t="s">
        <v>859</v>
      </c>
      <c r="K23" s="123" t="s">
        <v>455</v>
      </c>
      <c r="L23" s="275" t="s">
        <v>2862</v>
      </c>
      <c r="M23" s="275" t="s">
        <v>2863</v>
      </c>
      <c r="N23" s="623" t="s">
        <v>405</v>
      </c>
      <c r="O23" s="275" t="s">
        <v>994</v>
      </c>
      <c r="P23" s="623">
        <v>35</v>
      </c>
      <c r="Q23" s="123" t="s">
        <v>2839</v>
      </c>
      <c r="R23" s="640">
        <v>133</v>
      </c>
      <c r="S23" s="627" t="s">
        <v>2840</v>
      </c>
      <c r="T23" s="397" t="s">
        <v>2865</v>
      </c>
      <c r="U23" s="275" t="s">
        <v>2866</v>
      </c>
      <c r="V23" s="407" t="s">
        <v>185</v>
      </c>
      <c r="W23" s="408">
        <v>35</v>
      </c>
      <c r="X23" s="408">
        <v>127</v>
      </c>
      <c r="Y23" s="407" t="s">
        <v>859</v>
      </c>
      <c r="Z23" s="407" t="s">
        <v>14</v>
      </c>
      <c r="AA23" s="407" t="s">
        <v>14</v>
      </c>
      <c r="AB23" s="169" t="str">
        <f t="shared" si="0"/>
        <v/>
      </c>
      <c r="AC23" s="169" t="str">
        <f t="shared" si="1"/>
        <v/>
      </c>
      <c r="AD23" s="404"/>
      <c r="AE23" s="21"/>
      <c r="AF23" s="21"/>
      <c r="AG23" s="21"/>
      <c r="AH23" s="21"/>
    </row>
    <row r="24" spans="1:34" ht="12.75" customHeight="1">
      <c r="A24" s="281" t="s">
        <v>109</v>
      </c>
      <c r="B24" s="641">
        <v>2023</v>
      </c>
      <c r="C24" s="625" t="s">
        <v>641</v>
      </c>
      <c r="D24" s="122" t="s">
        <v>149</v>
      </c>
      <c r="E24" s="627" t="s">
        <v>750</v>
      </c>
      <c r="F24" s="122" t="s">
        <v>749</v>
      </c>
      <c r="G24" s="122" t="s">
        <v>14</v>
      </c>
      <c r="H24" s="625" t="s">
        <v>428</v>
      </c>
      <c r="I24" s="122" t="s">
        <v>859</v>
      </c>
      <c r="J24" s="122" t="s">
        <v>859</v>
      </c>
      <c r="K24" s="122" t="s">
        <v>455</v>
      </c>
      <c r="L24" s="627" t="s">
        <v>2862</v>
      </c>
      <c r="M24" s="627" t="s">
        <v>2863</v>
      </c>
      <c r="N24" s="294" t="s">
        <v>405</v>
      </c>
      <c r="O24" s="627" t="s">
        <v>994</v>
      </c>
      <c r="P24" s="294">
        <v>35</v>
      </c>
      <c r="Q24" s="122" t="s">
        <v>2842</v>
      </c>
      <c r="R24" s="122" t="s">
        <v>2843</v>
      </c>
      <c r="S24" s="627" t="s">
        <v>2864</v>
      </c>
      <c r="T24" s="397" t="s">
        <v>2865</v>
      </c>
      <c r="U24" s="627" t="s">
        <v>2866</v>
      </c>
      <c r="V24" s="407" t="s">
        <v>185</v>
      </c>
      <c r="W24" s="408">
        <v>35</v>
      </c>
      <c r="X24" s="408">
        <v>31001</v>
      </c>
      <c r="Y24" s="407" t="s">
        <v>859</v>
      </c>
      <c r="Z24" s="407" t="s">
        <v>14</v>
      </c>
      <c r="AA24" s="407" t="s">
        <v>14</v>
      </c>
      <c r="AB24" s="169" t="e">
        <f>IF(OR(X24/R24&lt;0.9,X24/R24&gt;1.5),"X","")</f>
        <v>#VALUE!</v>
      </c>
      <c r="AC24" s="169" t="str">
        <f t="shared" si="1"/>
        <v/>
      </c>
      <c r="AD24" s="404" t="s">
        <v>2844</v>
      </c>
      <c r="AE24" s="21"/>
      <c r="AF24" s="21"/>
      <c r="AG24" s="21"/>
      <c r="AH24" s="21"/>
    </row>
    <row r="25" spans="1:34" ht="12.75" customHeight="1">
      <c r="A25" s="281" t="s">
        <v>109</v>
      </c>
      <c r="B25" s="641">
        <v>2023</v>
      </c>
      <c r="C25" s="625" t="s">
        <v>641</v>
      </c>
      <c r="D25" s="122" t="s">
        <v>149</v>
      </c>
      <c r="E25" s="627" t="s">
        <v>750</v>
      </c>
      <c r="F25" s="122" t="s">
        <v>749</v>
      </c>
      <c r="G25" s="122" t="s">
        <v>14</v>
      </c>
      <c r="H25" s="625" t="s">
        <v>428</v>
      </c>
      <c r="I25" s="122" t="s">
        <v>859</v>
      </c>
      <c r="J25" s="122" t="s">
        <v>859</v>
      </c>
      <c r="K25" s="122" t="s">
        <v>455</v>
      </c>
      <c r="L25" s="627" t="s">
        <v>2862</v>
      </c>
      <c r="M25" s="627" t="s">
        <v>2863</v>
      </c>
      <c r="N25" s="294" t="s">
        <v>405</v>
      </c>
      <c r="O25" s="627" t="s">
        <v>994</v>
      </c>
      <c r="P25" s="294">
        <v>35</v>
      </c>
      <c r="Q25" s="122" t="s">
        <v>2845</v>
      </c>
      <c r="R25" s="122" t="s">
        <v>2867</v>
      </c>
      <c r="S25" s="123" t="s">
        <v>428</v>
      </c>
      <c r="T25" s="122" t="s">
        <v>2867</v>
      </c>
      <c r="U25" s="627" t="s">
        <v>2866</v>
      </c>
      <c r="V25" s="407" t="s">
        <v>185</v>
      </c>
      <c r="W25" s="408">
        <v>35</v>
      </c>
      <c r="X25" s="408">
        <f>SUM('[1]Table 4.1 Stomach'!P21:P30)</f>
        <v>149</v>
      </c>
      <c r="Y25" s="407" t="s">
        <v>859</v>
      </c>
      <c r="Z25" s="407" t="s">
        <v>14</v>
      </c>
      <c r="AA25" s="407" t="s">
        <v>14</v>
      </c>
      <c r="AB25" s="169" t="e">
        <f t="shared" si="0"/>
        <v>#VALUE!</v>
      </c>
      <c r="AC25" s="169" t="str">
        <f t="shared" si="1"/>
        <v/>
      </c>
      <c r="AD25" s="404"/>
      <c r="AE25" s="21"/>
      <c r="AF25" s="21"/>
      <c r="AG25" s="21"/>
      <c r="AH25" s="21"/>
    </row>
    <row r="26" spans="1:34" ht="12.75" customHeight="1">
      <c r="A26" s="281" t="s">
        <v>109</v>
      </c>
      <c r="B26" s="641">
        <v>2023</v>
      </c>
      <c r="C26" s="625" t="s">
        <v>641</v>
      </c>
      <c r="D26" s="122" t="s">
        <v>149</v>
      </c>
      <c r="E26" s="627" t="s">
        <v>750</v>
      </c>
      <c r="F26" s="122" t="s">
        <v>749</v>
      </c>
      <c r="G26" s="122" t="s">
        <v>14</v>
      </c>
      <c r="H26" s="625" t="s">
        <v>428</v>
      </c>
      <c r="I26" s="122" t="s">
        <v>859</v>
      </c>
      <c r="J26" s="122" t="s">
        <v>859</v>
      </c>
      <c r="K26" s="122" t="s">
        <v>455</v>
      </c>
      <c r="L26" s="627" t="s">
        <v>2862</v>
      </c>
      <c r="M26" s="627" t="s">
        <v>2863</v>
      </c>
      <c r="N26" s="294" t="s">
        <v>405</v>
      </c>
      <c r="O26" s="627" t="s">
        <v>994</v>
      </c>
      <c r="P26" s="294">
        <v>35</v>
      </c>
      <c r="Q26" s="627" t="s">
        <v>2849</v>
      </c>
      <c r="R26" s="641">
        <v>133</v>
      </c>
      <c r="S26" s="627" t="s">
        <v>2864</v>
      </c>
      <c r="T26" s="397" t="s">
        <v>2865</v>
      </c>
      <c r="U26" s="627" t="s">
        <v>2866</v>
      </c>
      <c r="V26" s="407" t="s">
        <v>185</v>
      </c>
      <c r="W26" s="408">
        <v>35</v>
      </c>
      <c r="X26" s="408">
        <v>127</v>
      </c>
      <c r="Y26" s="407" t="s">
        <v>859</v>
      </c>
      <c r="Z26" s="407" t="s">
        <v>14</v>
      </c>
      <c r="AA26" s="407" t="s">
        <v>14</v>
      </c>
      <c r="AB26" s="169" t="str">
        <f t="shared" si="0"/>
        <v/>
      </c>
      <c r="AC26" s="169" t="str">
        <f t="shared" si="1"/>
        <v/>
      </c>
      <c r="AD26" s="404"/>
      <c r="AE26" s="21"/>
      <c r="AF26" s="21"/>
      <c r="AG26" s="21"/>
      <c r="AH26" s="21"/>
    </row>
    <row r="27" spans="1:34" ht="12.75" customHeight="1">
      <c r="A27" s="281" t="s">
        <v>109</v>
      </c>
      <c r="B27" s="641">
        <v>2023</v>
      </c>
      <c r="C27" s="625" t="s">
        <v>641</v>
      </c>
      <c r="D27" s="122" t="s">
        <v>149</v>
      </c>
      <c r="E27" s="627" t="s">
        <v>750</v>
      </c>
      <c r="F27" s="122" t="s">
        <v>749</v>
      </c>
      <c r="G27" s="122" t="s">
        <v>14</v>
      </c>
      <c r="H27" s="625" t="s">
        <v>428</v>
      </c>
      <c r="I27" s="122" t="s">
        <v>859</v>
      </c>
      <c r="J27" s="122" t="s">
        <v>859</v>
      </c>
      <c r="K27" s="122" t="s">
        <v>455</v>
      </c>
      <c r="L27" s="122" t="s">
        <v>2868</v>
      </c>
      <c r="M27" s="627">
        <v>11</v>
      </c>
      <c r="N27" s="294" t="s">
        <v>405</v>
      </c>
      <c r="O27" s="627" t="s">
        <v>994</v>
      </c>
      <c r="P27" s="294">
        <v>14</v>
      </c>
      <c r="Q27" s="122" t="s">
        <v>2835</v>
      </c>
      <c r="R27" s="641">
        <v>45</v>
      </c>
      <c r="S27" s="627" t="s">
        <v>2864</v>
      </c>
      <c r="T27" s="397" t="s">
        <v>2865</v>
      </c>
      <c r="U27" s="122" t="s">
        <v>2869</v>
      </c>
      <c r="V27" s="407" t="s">
        <v>185</v>
      </c>
      <c r="W27" s="408">
        <v>17</v>
      </c>
      <c r="X27" s="408">
        <v>45</v>
      </c>
      <c r="Y27" s="407" t="s">
        <v>859</v>
      </c>
      <c r="Z27" s="407" t="s">
        <v>14</v>
      </c>
      <c r="AA27" s="407" t="s">
        <v>14</v>
      </c>
      <c r="AB27" s="169" t="str">
        <f t="shared" si="0"/>
        <v/>
      </c>
      <c r="AC27" s="169" t="str">
        <f t="shared" si="1"/>
        <v/>
      </c>
      <c r="AD27" s="152" t="s">
        <v>2870</v>
      </c>
      <c r="AE27" s="21"/>
      <c r="AF27" s="21"/>
      <c r="AG27" s="21"/>
      <c r="AH27" s="21"/>
    </row>
    <row r="28" spans="1:34" ht="12.75" customHeight="1">
      <c r="A28" s="39" t="s">
        <v>109</v>
      </c>
      <c r="B28" s="640">
        <v>2023</v>
      </c>
      <c r="C28" s="624" t="s">
        <v>641</v>
      </c>
      <c r="D28" s="123" t="s">
        <v>149</v>
      </c>
      <c r="E28" s="275" t="s">
        <v>750</v>
      </c>
      <c r="F28" s="123" t="s">
        <v>749</v>
      </c>
      <c r="G28" s="123" t="s">
        <v>14</v>
      </c>
      <c r="H28" s="624" t="s">
        <v>428</v>
      </c>
      <c r="I28" s="123" t="s">
        <v>859</v>
      </c>
      <c r="J28" s="123" t="s">
        <v>859</v>
      </c>
      <c r="K28" s="123" t="s">
        <v>455</v>
      </c>
      <c r="L28" s="123" t="s">
        <v>2868</v>
      </c>
      <c r="M28" s="275">
        <v>11</v>
      </c>
      <c r="N28" s="623" t="s">
        <v>405</v>
      </c>
      <c r="O28" s="275" t="s">
        <v>994</v>
      </c>
      <c r="P28" s="623">
        <v>14</v>
      </c>
      <c r="Q28" s="123" t="s">
        <v>2839</v>
      </c>
      <c r="R28" s="640">
        <v>45</v>
      </c>
      <c r="S28" s="123" t="s">
        <v>428</v>
      </c>
      <c r="T28" s="397" t="s">
        <v>2865</v>
      </c>
      <c r="U28" s="123" t="s">
        <v>2869</v>
      </c>
      <c r="V28" s="407" t="s">
        <v>185</v>
      </c>
      <c r="W28" s="408">
        <v>17</v>
      </c>
      <c r="X28" s="408">
        <v>45</v>
      </c>
      <c r="Y28" s="407" t="s">
        <v>859</v>
      </c>
      <c r="Z28" s="407" t="s">
        <v>14</v>
      </c>
      <c r="AA28" s="407" t="s">
        <v>14</v>
      </c>
      <c r="AB28" s="169" t="str">
        <f t="shared" si="0"/>
        <v/>
      </c>
      <c r="AC28" s="169" t="str">
        <f t="shared" si="1"/>
        <v/>
      </c>
      <c r="AD28" s="152" t="s">
        <v>2870</v>
      </c>
      <c r="AE28" s="21"/>
      <c r="AF28" s="21"/>
      <c r="AG28" s="21"/>
      <c r="AH28" s="21"/>
    </row>
    <row r="29" spans="1:34" ht="12.75" customHeight="1">
      <c r="A29" s="281" t="s">
        <v>109</v>
      </c>
      <c r="B29" s="641">
        <v>2023</v>
      </c>
      <c r="C29" s="625" t="s">
        <v>641</v>
      </c>
      <c r="D29" s="122" t="s">
        <v>149</v>
      </c>
      <c r="E29" s="627" t="s">
        <v>750</v>
      </c>
      <c r="F29" s="122" t="s">
        <v>749</v>
      </c>
      <c r="G29" s="122" t="s">
        <v>14</v>
      </c>
      <c r="H29" s="625" t="s">
        <v>428</v>
      </c>
      <c r="I29" s="122" t="s">
        <v>859</v>
      </c>
      <c r="J29" s="122" t="s">
        <v>859</v>
      </c>
      <c r="K29" s="122" t="s">
        <v>455</v>
      </c>
      <c r="L29" s="122" t="s">
        <v>2868</v>
      </c>
      <c r="M29" s="627">
        <v>11</v>
      </c>
      <c r="N29" s="294" t="s">
        <v>405</v>
      </c>
      <c r="O29" s="627" t="s">
        <v>994</v>
      </c>
      <c r="P29" s="294">
        <v>14</v>
      </c>
      <c r="Q29" s="122" t="s">
        <v>2842</v>
      </c>
      <c r="R29" s="122" t="s">
        <v>2843</v>
      </c>
      <c r="S29" s="627" t="s">
        <v>2864</v>
      </c>
      <c r="T29" s="397" t="s">
        <v>2865</v>
      </c>
      <c r="U29" s="122" t="s">
        <v>2869</v>
      </c>
      <c r="V29" s="407" t="s">
        <v>185</v>
      </c>
      <c r="W29" s="408">
        <v>17</v>
      </c>
      <c r="X29" s="408">
        <v>10021</v>
      </c>
      <c r="Y29" s="407" t="s">
        <v>859</v>
      </c>
      <c r="Z29" s="407" t="s">
        <v>14</v>
      </c>
      <c r="AA29" s="407" t="s">
        <v>14</v>
      </c>
      <c r="AB29" s="169" t="e">
        <f t="shared" si="0"/>
        <v>#VALUE!</v>
      </c>
      <c r="AC29" s="169" t="str">
        <f t="shared" si="1"/>
        <v/>
      </c>
      <c r="AD29" s="152" t="s">
        <v>2871</v>
      </c>
      <c r="AE29" s="21"/>
      <c r="AF29" s="21"/>
      <c r="AG29" s="21"/>
      <c r="AH29" s="21"/>
    </row>
    <row r="30" spans="1:34" ht="12.75" customHeight="1">
      <c r="A30" s="281" t="s">
        <v>109</v>
      </c>
      <c r="B30" s="641">
        <v>2023</v>
      </c>
      <c r="C30" s="625" t="s">
        <v>641</v>
      </c>
      <c r="D30" s="122" t="s">
        <v>149</v>
      </c>
      <c r="E30" s="627" t="s">
        <v>750</v>
      </c>
      <c r="F30" s="122" t="s">
        <v>749</v>
      </c>
      <c r="G30" s="122" t="s">
        <v>14</v>
      </c>
      <c r="H30" s="625" t="s">
        <v>428</v>
      </c>
      <c r="I30" s="122" t="s">
        <v>859</v>
      </c>
      <c r="J30" s="122" t="s">
        <v>859</v>
      </c>
      <c r="K30" s="122" t="s">
        <v>455</v>
      </c>
      <c r="L30" s="122" t="s">
        <v>2868</v>
      </c>
      <c r="M30" s="627">
        <v>11</v>
      </c>
      <c r="N30" s="294" t="s">
        <v>405</v>
      </c>
      <c r="O30" s="627" t="s">
        <v>994</v>
      </c>
      <c r="P30" s="294">
        <v>14</v>
      </c>
      <c r="Q30" s="122" t="s">
        <v>2845</v>
      </c>
      <c r="R30" s="122" t="s">
        <v>2867</v>
      </c>
      <c r="S30" s="123" t="s">
        <v>428</v>
      </c>
      <c r="T30" s="122" t="s">
        <v>2867</v>
      </c>
      <c r="U30" s="122" t="s">
        <v>2869</v>
      </c>
      <c r="V30" s="407" t="s">
        <v>185</v>
      </c>
      <c r="W30" s="408">
        <v>17</v>
      </c>
      <c r="X30" s="408">
        <f>SUM('[1]Table 4.1 Stomach'!P31:P40)</f>
        <v>0</v>
      </c>
      <c r="Y30" s="407" t="s">
        <v>859</v>
      </c>
      <c r="Z30" s="407" t="s">
        <v>14</v>
      </c>
      <c r="AA30" s="407" t="s">
        <v>14</v>
      </c>
      <c r="AB30" s="169" t="e">
        <f t="shared" si="0"/>
        <v>#VALUE!</v>
      </c>
      <c r="AC30" s="169" t="str">
        <f t="shared" si="1"/>
        <v/>
      </c>
      <c r="AD30" s="152" t="s">
        <v>2870</v>
      </c>
      <c r="AE30" s="21"/>
      <c r="AF30" s="21"/>
      <c r="AG30" s="21"/>
      <c r="AH30" s="21"/>
    </row>
    <row r="31" spans="1:34" ht="12.75" customHeight="1">
      <c r="A31" s="281" t="s">
        <v>109</v>
      </c>
      <c r="B31" s="641">
        <v>2023</v>
      </c>
      <c r="C31" s="625" t="s">
        <v>641</v>
      </c>
      <c r="D31" s="122" t="s">
        <v>149</v>
      </c>
      <c r="E31" s="627" t="s">
        <v>750</v>
      </c>
      <c r="F31" s="122" t="s">
        <v>749</v>
      </c>
      <c r="G31" s="122" t="s">
        <v>14</v>
      </c>
      <c r="H31" s="625" t="s">
        <v>428</v>
      </c>
      <c r="I31" s="122" t="s">
        <v>859</v>
      </c>
      <c r="J31" s="122" t="s">
        <v>859</v>
      </c>
      <c r="K31" s="122" t="s">
        <v>455</v>
      </c>
      <c r="L31" s="122" t="s">
        <v>2868</v>
      </c>
      <c r="M31" s="627">
        <v>11</v>
      </c>
      <c r="N31" s="294" t="s">
        <v>405</v>
      </c>
      <c r="O31" s="627" t="s">
        <v>994</v>
      </c>
      <c r="P31" s="294">
        <v>14</v>
      </c>
      <c r="Q31" s="627" t="s">
        <v>2849</v>
      </c>
      <c r="R31" s="641">
        <v>45</v>
      </c>
      <c r="S31" s="627" t="s">
        <v>2864</v>
      </c>
      <c r="T31" s="397" t="s">
        <v>2865</v>
      </c>
      <c r="U31" s="122" t="s">
        <v>2869</v>
      </c>
      <c r="V31" s="407" t="s">
        <v>185</v>
      </c>
      <c r="W31" s="408">
        <v>17</v>
      </c>
      <c r="X31" s="408">
        <v>45</v>
      </c>
      <c r="Y31" s="407" t="s">
        <v>859</v>
      </c>
      <c r="Z31" s="407" t="s">
        <v>14</v>
      </c>
      <c r="AA31" s="407" t="s">
        <v>14</v>
      </c>
      <c r="AB31" s="169" t="str">
        <f t="shared" si="0"/>
        <v/>
      </c>
      <c r="AC31" s="169" t="str">
        <f t="shared" si="1"/>
        <v/>
      </c>
      <c r="AD31" s="152" t="s">
        <v>2870</v>
      </c>
      <c r="AE31" s="21"/>
      <c r="AF31" s="21"/>
      <c r="AG31" s="21"/>
      <c r="AH31" s="21"/>
    </row>
    <row r="32" spans="1:34" ht="12.75" customHeight="1">
      <c r="A32" s="281" t="s">
        <v>109</v>
      </c>
      <c r="B32" s="641">
        <v>2023</v>
      </c>
      <c r="C32" s="625" t="s">
        <v>641</v>
      </c>
      <c r="D32" s="122" t="s">
        <v>149</v>
      </c>
      <c r="E32" s="627" t="s">
        <v>750</v>
      </c>
      <c r="F32" s="122" t="s">
        <v>749</v>
      </c>
      <c r="G32" s="122" t="s">
        <v>14</v>
      </c>
      <c r="H32" s="625" t="s">
        <v>428</v>
      </c>
      <c r="I32" s="122" t="s">
        <v>859</v>
      </c>
      <c r="J32" s="122" t="s">
        <v>859</v>
      </c>
      <c r="K32" s="122" t="s">
        <v>455</v>
      </c>
      <c r="L32" s="122" t="s">
        <v>2872</v>
      </c>
      <c r="M32" s="627" t="s">
        <v>2863</v>
      </c>
      <c r="N32" s="294" t="s">
        <v>405</v>
      </c>
      <c r="O32" s="627" t="s">
        <v>994</v>
      </c>
      <c r="P32" s="294">
        <v>31</v>
      </c>
      <c r="Q32" s="122" t="s">
        <v>2835</v>
      </c>
      <c r="R32" s="641">
        <v>80</v>
      </c>
      <c r="S32" s="627" t="s">
        <v>2864</v>
      </c>
      <c r="T32" s="397" t="s">
        <v>2865</v>
      </c>
      <c r="U32" s="627" t="s">
        <v>2873</v>
      </c>
      <c r="V32" s="407" t="s">
        <v>185</v>
      </c>
      <c r="W32" s="408">
        <v>37</v>
      </c>
      <c r="X32" s="408">
        <v>97</v>
      </c>
      <c r="Y32" s="407" t="s">
        <v>859</v>
      </c>
      <c r="Z32" s="407" t="s">
        <v>14</v>
      </c>
      <c r="AA32" s="407" t="s">
        <v>14</v>
      </c>
      <c r="AB32" s="169" t="str">
        <f t="shared" si="0"/>
        <v/>
      </c>
      <c r="AC32" s="169" t="str">
        <f t="shared" si="1"/>
        <v/>
      </c>
      <c r="AD32" s="404"/>
      <c r="AE32" s="21"/>
      <c r="AF32" s="21"/>
      <c r="AG32" s="21"/>
      <c r="AH32" s="21"/>
    </row>
    <row r="33" spans="1:34" ht="12.75" customHeight="1">
      <c r="A33" s="39" t="s">
        <v>109</v>
      </c>
      <c r="B33" s="640">
        <v>2023</v>
      </c>
      <c r="C33" s="624" t="s">
        <v>641</v>
      </c>
      <c r="D33" s="123" t="s">
        <v>149</v>
      </c>
      <c r="E33" s="275" t="s">
        <v>750</v>
      </c>
      <c r="F33" s="123" t="s">
        <v>749</v>
      </c>
      <c r="G33" s="123" t="s">
        <v>14</v>
      </c>
      <c r="H33" s="624" t="s">
        <v>428</v>
      </c>
      <c r="I33" s="123" t="s">
        <v>859</v>
      </c>
      <c r="J33" s="123" t="s">
        <v>859</v>
      </c>
      <c r="K33" s="123" t="s">
        <v>455</v>
      </c>
      <c r="L33" s="122" t="s">
        <v>2872</v>
      </c>
      <c r="M33" s="275" t="s">
        <v>2863</v>
      </c>
      <c r="N33" s="623" t="s">
        <v>405</v>
      </c>
      <c r="O33" s="275" t="s">
        <v>994</v>
      </c>
      <c r="P33" s="623">
        <v>31</v>
      </c>
      <c r="Q33" s="123" t="s">
        <v>2839</v>
      </c>
      <c r="R33" s="640">
        <v>80</v>
      </c>
      <c r="S33" s="627" t="s">
        <v>2840</v>
      </c>
      <c r="T33" s="397" t="s">
        <v>2865</v>
      </c>
      <c r="U33" s="275" t="s">
        <v>2873</v>
      </c>
      <c r="V33" s="407" t="s">
        <v>185</v>
      </c>
      <c r="W33" s="408">
        <v>37</v>
      </c>
      <c r="X33" s="408">
        <v>104</v>
      </c>
      <c r="Y33" s="407" t="s">
        <v>859</v>
      </c>
      <c r="Z33" s="407" t="s">
        <v>14</v>
      </c>
      <c r="AA33" s="407" t="s">
        <v>14</v>
      </c>
      <c r="AB33" s="169" t="str">
        <f t="shared" si="0"/>
        <v/>
      </c>
      <c r="AC33" s="169" t="str">
        <f t="shared" si="1"/>
        <v/>
      </c>
      <c r="AD33" s="404"/>
      <c r="AE33" s="21"/>
      <c r="AF33" s="21"/>
      <c r="AG33" s="21"/>
      <c r="AH33" s="21"/>
    </row>
    <row r="34" spans="1:34" ht="12.75" customHeight="1">
      <c r="A34" s="281" t="s">
        <v>109</v>
      </c>
      <c r="B34" s="641">
        <v>2023</v>
      </c>
      <c r="C34" s="625" t="s">
        <v>641</v>
      </c>
      <c r="D34" s="122" t="s">
        <v>149</v>
      </c>
      <c r="E34" s="627" t="s">
        <v>750</v>
      </c>
      <c r="F34" s="122" t="s">
        <v>749</v>
      </c>
      <c r="G34" s="122" t="s">
        <v>14</v>
      </c>
      <c r="H34" s="625" t="s">
        <v>428</v>
      </c>
      <c r="I34" s="122" t="s">
        <v>859</v>
      </c>
      <c r="J34" s="122" t="s">
        <v>859</v>
      </c>
      <c r="K34" s="122" t="s">
        <v>455</v>
      </c>
      <c r="L34" s="122" t="s">
        <v>2872</v>
      </c>
      <c r="M34" s="627" t="s">
        <v>2863</v>
      </c>
      <c r="N34" s="294" t="s">
        <v>405</v>
      </c>
      <c r="O34" s="627" t="s">
        <v>994</v>
      </c>
      <c r="P34" s="294">
        <v>31</v>
      </c>
      <c r="Q34" s="122" t="s">
        <v>2842</v>
      </c>
      <c r="R34" s="122" t="s">
        <v>2843</v>
      </c>
      <c r="S34" s="627" t="s">
        <v>2864</v>
      </c>
      <c r="T34" s="397" t="s">
        <v>2865</v>
      </c>
      <c r="U34" s="627" t="s">
        <v>2873</v>
      </c>
      <c r="V34" s="407" t="s">
        <v>185</v>
      </c>
      <c r="W34" s="408">
        <v>37</v>
      </c>
      <c r="X34" s="408">
        <v>30580</v>
      </c>
      <c r="Y34" s="407" t="s">
        <v>859</v>
      </c>
      <c r="Z34" s="407" t="s">
        <v>14</v>
      </c>
      <c r="AA34" s="407" t="s">
        <v>14</v>
      </c>
      <c r="AB34" s="169" t="e">
        <f t="shared" si="0"/>
        <v>#VALUE!</v>
      </c>
      <c r="AC34" s="169" t="str">
        <f t="shared" si="1"/>
        <v/>
      </c>
      <c r="AD34" s="403" t="s">
        <v>2844</v>
      </c>
      <c r="AE34" s="21"/>
      <c r="AF34" s="21"/>
      <c r="AG34" s="21"/>
      <c r="AH34" s="21"/>
    </row>
    <row r="35" spans="1:34" ht="12.75" customHeight="1">
      <c r="A35" s="281" t="s">
        <v>109</v>
      </c>
      <c r="B35" s="641">
        <v>2023</v>
      </c>
      <c r="C35" s="625" t="s">
        <v>641</v>
      </c>
      <c r="D35" s="122" t="s">
        <v>149</v>
      </c>
      <c r="E35" s="627" t="s">
        <v>750</v>
      </c>
      <c r="F35" s="122" t="s">
        <v>749</v>
      </c>
      <c r="G35" s="122" t="s">
        <v>14</v>
      </c>
      <c r="H35" s="625" t="s">
        <v>428</v>
      </c>
      <c r="I35" s="122" t="s">
        <v>859</v>
      </c>
      <c r="J35" s="122" t="s">
        <v>859</v>
      </c>
      <c r="K35" s="122" t="s">
        <v>455</v>
      </c>
      <c r="L35" s="122" t="s">
        <v>2872</v>
      </c>
      <c r="M35" s="627" t="s">
        <v>2863</v>
      </c>
      <c r="N35" s="294" t="s">
        <v>405</v>
      </c>
      <c r="O35" s="627" t="s">
        <v>994</v>
      </c>
      <c r="P35" s="294">
        <v>31</v>
      </c>
      <c r="Q35" s="627" t="s">
        <v>2849</v>
      </c>
      <c r="R35" s="641">
        <v>80</v>
      </c>
      <c r="S35" s="627" t="s">
        <v>2864</v>
      </c>
      <c r="T35" s="397" t="s">
        <v>2865</v>
      </c>
      <c r="U35" s="627" t="s">
        <v>2873</v>
      </c>
      <c r="V35" s="407" t="s">
        <v>185</v>
      </c>
      <c r="W35" s="408">
        <v>37</v>
      </c>
      <c r="X35" s="408">
        <v>97</v>
      </c>
      <c r="Y35" s="407" t="s">
        <v>859</v>
      </c>
      <c r="Z35" s="407" t="s">
        <v>14</v>
      </c>
      <c r="AA35" s="407" t="s">
        <v>14</v>
      </c>
      <c r="AB35" s="169" t="str">
        <f t="shared" si="0"/>
        <v/>
      </c>
      <c r="AC35" s="169" t="str">
        <f t="shared" si="1"/>
        <v/>
      </c>
      <c r="AD35" s="404"/>
      <c r="AE35" s="21"/>
      <c r="AF35" s="21"/>
      <c r="AG35" s="21"/>
      <c r="AH35" s="21"/>
    </row>
    <row r="36" spans="1:34" ht="12.75" customHeight="1">
      <c r="A36" s="281" t="s">
        <v>109</v>
      </c>
      <c r="B36" s="641">
        <v>2023</v>
      </c>
      <c r="C36" s="625" t="s">
        <v>641</v>
      </c>
      <c r="D36" s="122" t="s">
        <v>149</v>
      </c>
      <c r="E36" s="627" t="s">
        <v>2874</v>
      </c>
      <c r="F36" s="122" t="s">
        <v>756</v>
      </c>
      <c r="G36" s="122" t="s">
        <v>14</v>
      </c>
      <c r="H36" s="625" t="s">
        <v>428</v>
      </c>
      <c r="I36" s="122" t="s">
        <v>859</v>
      </c>
      <c r="J36" s="122" t="s">
        <v>859</v>
      </c>
      <c r="K36" s="122" t="s">
        <v>455</v>
      </c>
      <c r="L36" s="122" t="s">
        <v>2875</v>
      </c>
      <c r="M36" s="627">
        <v>3</v>
      </c>
      <c r="N36" s="294" t="s">
        <v>405</v>
      </c>
      <c r="O36" s="122" t="s">
        <v>996</v>
      </c>
      <c r="P36" s="294">
        <v>7</v>
      </c>
      <c r="Q36" s="122" t="s">
        <v>2876</v>
      </c>
      <c r="R36" s="641">
        <v>7</v>
      </c>
      <c r="S36" s="122" t="s">
        <v>2877</v>
      </c>
      <c r="T36" s="409" t="s">
        <v>2878</v>
      </c>
      <c r="U36" s="122"/>
      <c r="V36" s="335" t="s">
        <v>185</v>
      </c>
      <c r="W36" s="410">
        <v>8</v>
      </c>
      <c r="X36" s="410">
        <v>10</v>
      </c>
      <c r="Y36" s="411" t="s">
        <v>859</v>
      </c>
      <c r="Z36" s="411" t="s">
        <v>14</v>
      </c>
      <c r="AA36" s="411" t="s">
        <v>14</v>
      </c>
      <c r="AB36" s="169" t="str">
        <f t="shared" si="0"/>
        <v/>
      </c>
      <c r="AC36" s="169" t="str">
        <f t="shared" si="1"/>
        <v/>
      </c>
      <c r="AD36" s="404"/>
      <c r="AE36" s="21"/>
      <c r="AF36" s="21"/>
      <c r="AG36" s="21"/>
      <c r="AH36" s="21"/>
    </row>
    <row r="37" spans="1:34" ht="12.75" customHeight="1">
      <c r="A37" s="39" t="s">
        <v>109</v>
      </c>
      <c r="B37" s="640">
        <v>2023</v>
      </c>
      <c r="C37" s="624" t="s">
        <v>641</v>
      </c>
      <c r="D37" s="123" t="s">
        <v>149</v>
      </c>
      <c r="E37" s="275" t="s">
        <v>2874</v>
      </c>
      <c r="F37" s="123" t="s">
        <v>756</v>
      </c>
      <c r="G37" s="123" t="s">
        <v>14</v>
      </c>
      <c r="H37" s="624" t="s">
        <v>428</v>
      </c>
      <c r="I37" s="123" t="s">
        <v>859</v>
      </c>
      <c r="J37" s="123" t="s">
        <v>859</v>
      </c>
      <c r="K37" s="123" t="s">
        <v>455</v>
      </c>
      <c r="L37" s="122" t="s">
        <v>2875</v>
      </c>
      <c r="M37" s="275">
        <v>3</v>
      </c>
      <c r="N37" s="623" t="s">
        <v>405</v>
      </c>
      <c r="O37" s="123" t="s">
        <v>996</v>
      </c>
      <c r="P37" s="623">
        <v>7</v>
      </c>
      <c r="Q37" s="123" t="s">
        <v>2839</v>
      </c>
      <c r="R37" s="623">
        <v>14</v>
      </c>
      <c r="S37" s="122" t="s">
        <v>2879</v>
      </c>
      <c r="T37" s="409" t="s">
        <v>2878</v>
      </c>
      <c r="U37" s="123"/>
      <c r="V37" s="412" t="s">
        <v>185</v>
      </c>
      <c r="W37" s="413">
        <v>8</v>
      </c>
      <c r="X37" s="413">
        <v>0</v>
      </c>
      <c r="Y37" s="414" t="s">
        <v>859</v>
      </c>
      <c r="Z37" s="414" t="s">
        <v>14</v>
      </c>
      <c r="AA37" s="414" t="s">
        <v>14</v>
      </c>
      <c r="AB37" s="169" t="str">
        <f t="shared" si="0"/>
        <v>X</v>
      </c>
      <c r="AC37" s="169" t="str">
        <f t="shared" si="1"/>
        <v/>
      </c>
      <c r="AD37" s="344" t="s">
        <v>2880</v>
      </c>
      <c r="AE37" s="21"/>
      <c r="AF37" s="21"/>
      <c r="AG37" s="21"/>
      <c r="AH37" s="21"/>
    </row>
    <row r="38" spans="1:34" ht="12.75" customHeight="1">
      <c r="A38" s="281" t="s">
        <v>109</v>
      </c>
      <c r="B38" s="641">
        <v>2023</v>
      </c>
      <c r="C38" s="625" t="s">
        <v>641</v>
      </c>
      <c r="D38" s="122" t="s">
        <v>149</v>
      </c>
      <c r="E38" s="627" t="s">
        <v>2874</v>
      </c>
      <c r="F38" s="122" t="s">
        <v>756</v>
      </c>
      <c r="G38" s="122" t="s">
        <v>14</v>
      </c>
      <c r="H38" s="625" t="s">
        <v>428</v>
      </c>
      <c r="I38" s="122" t="s">
        <v>859</v>
      </c>
      <c r="J38" s="122" t="s">
        <v>859</v>
      </c>
      <c r="K38" s="122" t="s">
        <v>455</v>
      </c>
      <c r="L38" s="122" t="s">
        <v>2875</v>
      </c>
      <c r="M38" s="627">
        <v>3</v>
      </c>
      <c r="N38" s="294" t="s">
        <v>405</v>
      </c>
      <c r="O38" s="122" t="s">
        <v>996</v>
      </c>
      <c r="P38" s="294">
        <v>7</v>
      </c>
      <c r="Q38" s="122" t="s">
        <v>2881</v>
      </c>
      <c r="R38" s="627" t="s">
        <v>2882</v>
      </c>
      <c r="S38" s="122" t="s">
        <v>2883</v>
      </c>
      <c r="T38" s="409" t="s">
        <v>2878</v>
      </c>
      <c r="U38" s="123" t="s">
        <v>2884</v>
      </c>
      <c r="V38" s="412" t="s">
        <v>185</v>
      </c>
      <c r="W38" s="413">
        <v>8</v>
      </c>
      <c r="X38" s="413">
        <v>4</v>
      </c>
      <c r="Y38" s="414" t="s">
        <v>859</v>
      </c>
      <c r="Z38" s="414" t="s">
        <v>14</v>
      </c>
      <c r="AA38" s="414" t="s">
        <v>14</v>
      </c>
      <c r="AB38" s="169" t="e">
        <f t="shared" si="0"/>
        <v>#VALUE!</v>
      </c>
      <c r="AC38" s="169" t="str">
        <f t="shared" si="1"/>
        <v/>
      </c>
      <c r="AD38" s="404"/>
      <c r="AE38" s="21"/>
      <c r="AF38" s="21"/>
      <c r="AG38" s="21"/>
      <c r="AH38" s="21"/>
    </row>
    <row r="39" spans="1:34" ht="12.75" customHeight="1">
      <c r="A39" s="281" t="s">
        <v>109</v>
      </c>
      <c r="B39" s="641">
        <v>2023</v>
      </c>
      <c r="C39" s="625" t="s">
        <v>641</v>
      </c>
      <c r="D39" s="122" t="s">
        <v>149</v>
      </c>
      <c r="E39" s="627" t="s">
        <v>2874</v>
      </c>
      <c r="F39" s="122" t="s">
        <v>756</v>
      </c>
      <c r="G39" s="122" t="s">
        <v>14</v>
      </c>
      <c r="H39" s="625" t="s">
        <v>428</v>
      </c>
      <c r="I39" s="122" t="s">
        <v>859</v>
      </c>
      <c r="J39" s="122" t="s">
        <v>859</v>
      </c>
      <c r="K39" s="122" t="s">
        <v>455</v>
      </c>
      <c r="L39" s="122" t="s">
        <v>2875</v>
      </c>
      <c r="M39" s="627">
        <v>3</v>
      </c>
      <c r="N39" s="294" t="s">
        <v>405</v>
      </c>
      <c r="O39" s="122" t="s">
        <v>996</v>
      </c>
      <c r="P39" s="294">
        <v>7</v>
      </c>
      <c r="Q39" s="122" t="s">
        <v>2842</v>
      </c>
      <c r="R39" s="122" t="s">
        <v>2843</v>
      </c>
      <c r="S39" s="415" t="s">
        <v>2883</v>
      </c>
      <c r="T39" s="409" t="s">
        <v>2878</v>
      </c>
      <c r="U39" s="122"/>
      <c r="V39" s="407" t="s">
        <v>185</v>
      </c>
      <c r="W39" s="408">
        <v>8</v>
      </c>
      <c r="X39" s="408">
        <v>430</v>
      </c>
      <c r="Y39" s="414" t="s">
        <v>859</v>
      </c>
      <c r="Z39" s="414" t="s">
        <v>14</v>
      </c>
      <c r="AA39" s="414" t="s">
        <v>14</v>
      </c>
      <c r="AB39" s="169" t="e">
        <f t="shared" si="0"/>
        <v>#VALUE!</v>
      </c>
      <c r="AC39" s="169" t="str">
        <f t="shared" si="1"/>
        <v/>
      </c>
      <c r="AD39" s="403" t="s">
        <v>2844</v>
      </c>
      <c r="AE39" s="21"/>
      <c r="AF39" s="21"/>
      <c r="AG39" s="21"/>
      <c r="AH39" s="21"/>
    </row>
    <row r="40" spans="1:34" ht="12.75" customHeight="1">
      <c r="A40" s="281" t="s">
        <v>109</v>
      </c>
      <c r="B40" s="641">
        <v>2023</v>
      </c>
      <c r="C40" s="625" t="s">
        <v>641</v>
      </c>
      <c r="D40" s="122" t="s">
        <v>149</v>
      </c>
      <c r="E40" s="627" t="s">
        <v>2885</v>
      </c>
      <c r="F40" s="122" t="s">
        <v>760</v>
      </c>
      <c r="G40" s="122" t="s">
        <v>14</v>
      </c>
      <c r="H40" s="625" t="s">
        <v>428</v>
      </c>
      <c r="I40" s="122" t="s">
        <v>859</v>
      </c>
      <c r="J40" s="122" t="s">
        <v>859</v>
      </c>
      <c r="K40" s="122" t="s">
        <v>455</v>
      </c>
      <c r="L40" s="627" t="s">
        <v>2862</v>
      </c>
      <c r="M40" s="627" t="s">
        <v>2886</v>
      </c>
      <c r="N40" s="294" t="s">
        <v>405</v>
      </c>
      <c r="O40" s="122" t="s">
        <v>2887</v>
      </c>
      <c r="P40" s="294">
        <v>22</v>
      </c>
      <c r="Q40" s="122" t="s">
        <v>2876</v>
      </c>
      <c r="R40" s="22">
        <v>53</v>
      </c>
      <c r="S40" s="39" t="s">
        <v>2888</v>
      </c>
      <c r="T40" s="642" t="s">
        <v>2889</v>
      </c>
      <c r="U40" s="122"/>
      <c r="V40" s="407" t="s">
        <v>185</v>
      </c>
      <c r="W40" s="408">
        <v>23</v>
      </c>
      <c r="X40" s="408">
        <v>44</v>
      </c>
      <c r="Y40" s="407" t="s">
        <v>859</v>
      </c>
      <c r="Z40" s="407" t="s">
        <v>14</v>
      </c>
      <c r="AA40" s="407" t="s">
        <v>14</v>
      </c>
      <c r="AB40" s="169" t="str">
        <f t="shared" si="0"/>
        <v>X</v>
      </c>
      <c r="AC40" s="169" t="str">
        <f t="shared" si="1"/>
        <v/>
      </c>
      <c r="AD40" s="416" t="s">
        <v>2890</v>
      </c>
      <c r="AE40" s="21"/>
      <c r="AF40" s="21"/>
      <c r="AG40" s="21"/>
      <c r="AH40" s="21"/>
    </row>
    <row r="41" spans="1:34" ht="12.75" customHeight="1">
      <c r="A41" s="39" t="s">
        <v>109</v>
      </c>
      <c r="B41" s="640">
        <v>2023</v>
      </c>
      <c r="C41" s="624" t="s">
        <v>641</v>
      </c>
      <c r="D41" s="123" t="s">
        <v>149</v>
      </c>
      <c r="E41" s="275" t="s">
        <v>2885</v>
      </c>
      <c r="F41" s="123" t="s">
        <v>760</v>
      </c>
      <c r="G41" s="123" t="s">
        <v>14</v>
      </c>
      <c r="H41" s="624" t="s">
        <v>428</v>
      </c>
      <c r="I41" s="123" t="s">
        <v>859</v>
      </c>
      <c r="J41" s="123" t="s">
        <v>859</v>
      </c>
      <c r="K41" s="123" t="s">
        <v>455</v>
      </c>
      <c r="L41" s="275" t="s">
        <v>2862</v>
      </c>
      <c r="M41" s="275" t="s">
        <v>2886</v>
      </c>
      <c r="N41" s="623" t="s">
        <v>405</v>
      </c>
      <c r="O41" s="123" t="s">
        <v>2887</v>
      </c>
      <c r="P41" s="623">
        <v>22</v>
      </c>
      <c r="Q41" s="123" t="s">
        <v>2839</v>
      </c>
      <c r="R41" s="643">
        <v>106</v>
      </c>
      <c r="S41" s="39" t="s">
        <v>428</v>
      </c>
      <c r="T41" s="642" t="s">
        <v>2889</v>
      </c>
      <c r="U41" s="123"/>
      <c r="V41" s="407" t="s">
        <v>185</v>
      </c>
      <c r="W41" s="408">
        <v>23</v>
      </c>
      <c r="X41" s="408">
        <v>75</v>
      </c>
      <c r="Y41" s="407" t="s">
        <v>859</v>
      </c>
      <c r="Z41" s="407" t="s">
        <v>14</v>
      </c>
      <c r="AA41" s="407" t="s">
        <v>14</v>
      </c>
      <c r="AB41" s="169" t="str">
        <f t="shared" si="0"/>
        <v>X</v>
      </c>
      <c r="AC41" s="169" t="str">
        <f t="shared" si="1"/>
        <v/>
      </c>
      <c r="AD41" s="416" t="s">
        <v>2890</v>
      </c>
      <c r="AE41" s="21"/>
      <c r="AF41" s="21"/>
      <c r="AG41" s="21"/>
      <c r="AH41" s="21"/>
    </row>
    <row r="42" spans="1:34" ht="12.75" customHeight="1">
      <c r="A42" s="281" t="s">
        <v>109</v>
      </c>
      <c r="B42" s="641">
        <v>2023</v>
      </c>
      <c r="C42" s="625" t="s">
        <v>641</v>
      </c>
      <c r="D42" s="122" t="s">
        <v>149</v>
      </c>
      <c r="E42" s="627" t="s">
        <v>2885</v>
      </c>
      <c r="F42" s="122" t="s">
        <v>760</v>
      </c>
      <c r="G42" s="122" t="s">
        <v>14</v>
      </c>
      <c r="H42" s="625" t="s">
        <v>428</v>
      </c>
      <c r="I42" s="122" t="s">
        <v>859</v>
      </c>
      <c r="J42" s="122" t="s">
        <v>859</v>
      </c>
      <c r="K42" s="122" t="s">
        <v>455</v>
      </c>
      <c r="L42" s="627" t="s">
        <v>2862</v>
      </c>
      <c r="M42" s="627" t="s">
        <v>2886</v>
      </c>
      <c r="N42" s="294" t="s">
        <v>405</v>
      </c>
      <c r="O42" s="122" t="s">
        <v>2887</v>
      </c>
      <c r="P42" s="294">
        <v>22</v>
      </c>
      <c r="Q42" s="122" t="s">
        <v>2881</v>
      </c>
      <c r="R42" s="340" t="s">
        <v>2882</v>
      </c>
      <c r="S42" s="39" t="s">
        <v>2836</v>
      </c>
      <c r="T42" s="642" t="s">
        <v>2889</v>
      </c>
      <c r="U42" s="123" t="s">
        <v>2884</v>
      </c>
      <c r="V42" s="407" t="s">
        <v>185</v>
      </c>
      <c r="W42" s="408">
        <v>23</v>
      </c>
      <c r="X42" s="408">
        <v>34</v>
      </c>
      <c r="Y42" s="407" t="s">
        <v>859</v>
      </c>
      <c r="Z42" s="407" t="s">
        <v>14</v>
      </c>
      <c r="AA42" s="407" t="s">
        <v>14</v>
      </c>
      <c r="AB42" s="169" t="e">
        <f t="shared" si="0"/>
        <v>#VALUE!</v>
      </c>
      <c r="AC42" s="169" t="str">
        <f t="shared" si="1"/>
        <v/>
      </c>
      <c r="AD42" s="152"/>
      <c r="AE42" s="21"/>
      <c r="AF42" s="21"/>
      <c r="AG42" s="21"/>
      <c r="AH42" s="21"/>
    </row>
    <row r="43" spans="1:34" ht="12.75" customHeight="1">
      <c r="A43" s="281" t="s">
        <v>109</v>
      </c>
      <c r="B43" s="641">
        <v>2023</v>
      </c>
      <c r="C43" s="625" t="s">
        <v>641</v>
      </c>
      <c r="D43" s="122" t="s">
        <v>149</v>
      </c>
      <c r="E43" s="627" t="s">
        <v>2885</v>
      </c>
      <c r="F43" s="122" t="s">
        <v>760</v>
      </c>
      <c r="G43" s="122" t="s">
        <v>14</v>
      </c>
      <c r="H43" s="625" t="s">
        <v>428</v>
      </c>
      <c r="I43" s="122" t="s">
        <v>859</v>
      </c>
      <c r="J43" s="122" t="s">
        <v>859</v>
      </c>
      <c r="K43" s="122" t="s">
        <v>455</v>
      </c>
      <c r="L43" s="627" t="s">
        <v>2862</v>
      </c>
      <c r="M43" s="627" t="s">
        <v>2886</v>
      </c>
      <c r="N43" s="294" t="s">
        <v>405</v>
      </c>
      <c r="O43" s="122" t="s">
        <v>2887</v>
      </c>
      <c r="P43" s="294">
        <v>22</v>
      </c>
      <c r="Q43" s="122" t="s">
        <v>2842</v>
      </c>
      <c r="R43" s="50" t="s">
        <v>2843</v>
      </c>
      <c r="S43" s="39" t="s">
        <v>2836</v>
      </c>
      <c r="T43" s="642" t="s">
        <v>2889</v>
      </c>
      <c r="U43" s="122"/>
      <c r="V43" s="407" t="s">
        <v>185</v>
      </c>
      <c r="W43" s="408">
        <v>23</v>
      </c>
      <c r="X43" s="408">
        <v>11830</v>
      </c>
      <c r="Y43" s="407" t="s">
        <v>859</v>
      </c>
      <c r="Z43" s="407" t="s">
        <v>14</v>
      </c>
      <c r="AA43" s="407" t="s">
        <v>14</v>
      </c>
      <c r="AB43" s="169" t="e">
        <f t="shared" si="0"/>
        <v>#VALUE!</v>
      </c>
      <c r="AC43" s="169" t="str">
        <f t="shared" si="1"/>
        <v/>
      </c>
      <c r="AD43" s="403" t="s">
        <v>2844</v>
      </c>
      <c r="AE43" s="21"/>
      <c r="AF43" s="21"/>
      <c r="AG43" s="21"/>
      <c r="AH43" s="21"/>
    </row>
    <row r="44" spans="1:34" ht="12.75" customHeight="1">
      <c r="A44" s="281" t="s">
        <v>109</v>
      </c>
      <c r="B44" s="641">
        <v>2023</v>
      </c>
      <c r="C44" s="625" t="s">
        <v>641</v>
      </c>
      <c r="D44" s="122" t="s">
        <v>149</v>
      </c>
      <c r="E44" s="627" t="s">
        <v>2885</v>
      </c>
      <c r="F44" s="122" t="s">
        <v>760</v>
      </c>
      <c r="G44" s="122" t="s">
        <v>14</v>
      </c>
      <c r="H44" s="625" t="s">
        <v>428</v>
      </c>
      <c r="I44" s="122" t="s">
        <v>859</v>
      </c>
      <c r="J44" s="122" t="s">
        <v>859</v>
      </c>
      <c r="K44" s="122" t="s">
        <v>455</v>
      </c>
      <c r="L44" s="627" t="s">
        <v>2862</v>
      </c>
      <c r="M44" s="627" t="s">
        <v>2886</v>
      </c>
      <c r="N44" s="294" t="s">
        <v>405</v>
      </c>
      <c r="O44" s="122" t="s">
        <v>2887</v>
      </c>
      <c r="P44" s="294">
        <v>22</v>
      </c>
      <c r="Q44" s="627" t="s">
        <v>2849</v>
      </c>
      <c r="R44" s="50" t="s">
        <v>2891</v>
      </c>
      <c r="S44" s="39" t="s">
        <v>428</v>
      </c>
      <c r="T44" s="122" t="s">
        <v>2892</v>
      </c>
      <c r="U44" s="417" t="s">
        <v>2893</v>
      </c>
      <c r="V44" s="407" t="s">
        <v>185</v>
      </c>
      <c r="W44" s="408">
        <v>23</v>
      </c>
      <c r="X44" s="408">
        <v>138</v>
      </c>
      <c r="Y44" s="407" t="s">
        <v>859</v>
      </c>
      <c r="Z44" s="407" t="s">
        <v>14</v>
      </c>
      <c r="AA44" s="407" t="s">
        <v>14</v>
      </c>
      <c r="AB44" s="169" t="e">
        <f t="shared" si="0"/>
        <v>#VALUE!</v>
      </c>
      <c r="AC44" s="169" t="str">
        <f t="shared" si="1"/>
        <v/>
      </c>
      <c r="AD44" s="152"/>
      <c r="AE44" s="21"/>
      <c r="AF44" s="21"/>
      <c r="AG44" s="21"/>
      <c r="AH44" s="21"/>
    </row>
    <row r="45" spans="1:34" ht="12.75" customHeight="1">
      <c r="A45" s="281" t="s">
        <v>109</v>
      </c>
      <c r="B45" s="641">
        <v>2023</v>
      </c>
      <c r="C45" s="625" t="s">
        <v>641</v>
      </c>
      <c r="D45" s="122" t="s">
        <v>149</v>
      </c>
      <c r="E45" s="122" t="s">
        <v>763</v>
      </c>
      <c r="F45" s="122" t="s">
        <v>762</v>
      </c>
      <c r="G45" s="122" t="s">
        <v>14</v>
      </c>
      <c r="H45" s="625" t="s">
        <v>428</v>
      </c>
      <c r="I45" s="122" t="s">
        <v>859</v>
      </c>
      <c r="J45" s="122" t="s">
        <v>859</v>
      </c>
      <c r="K45" s="122" t="s">
        <v>455</v>
      </c>
      <c r="L45" s="627" t="s">
        <v>2862</v>
      </c>
      <c r="M45" s="627" t="s">
        <v>2886</v>
      </c>
      <c r="N45" s="294" t="s">
        <v>409</v>
      </c>
      <c r="O45" s="122" t="s">
        <v>2887</v>
      </c>
      <c r="P45" s="294">
        <v>25</v>
      </c>
      <c r="Q45" s="122" t="s">
        <v>2894</v>
      </c>
      <c r="R45" s="627" t="s">
        <v>2882</v>
      </c>
      <c r="S45" s="418" t="s">
        <v>2895</v>
      </c>
      <c r="T45" s="397" t="s">
        <v>2896</v>
      </c>
      <c r="U45" s="122" t="s">
        <v>2897</v>
      </c>
      <c r="V45" s="407" t="s">
        <v>185</v>
      </c>
      <c r="W45" s="419">
        <v>22</v>
      </c>
      <c r="X45" s="408">
        <v>389</v>
      </c>
      <c r="Y45" s="407" t="s">
        <v>859</v>
      </c>
      <c r="Z45" s="407" t="s">
        <v>14</v>
      </c>
      <c r="AA45" s="407" t="s">
        <v>14</v>
      </c>
      <c r="AB45" s="169" t="e">
        <f>IF(OR(X45/R45&lt;0.9,X45/R45&gt;1.5),"X","")</f>
        <v>#VALUE!</v>
      </c>
      <c r="AC45" s="169" t="str">
        <f t="shared" si="1"/>
        <v/>
      </c>
      <c r="AD45" s="152" t="s">
        <v>2898</v>
      </c>
      <c r="AE45" s="21"/>
      <c r="AF45" s="21"/>
      <c r="AG45" s="21"/>
      <c r="AH45" s="21"/>
    </row>
    <row r="46" spans="1:34" ht="12.75" customHeight="1">
      <c r="A46" s="39" t="s">
        <v>109</v>
      </c>
      <c r="B46" s="640">
        <v>2023</v>
      </c>
      <c r="C46" s="624" t="s">
        <v>641</v>
      </c>
      <c r="D46" s="123" t="s">
        <v>149</v>
      </c>
      <c r="E46" s="123" t="s">
        <v>763</v>
      </c>
      <c r="F46" s="123" t="s">
        <v>762</v>
      </c>
      <c r="G46" s="123" t="s">
        <v>14</v>
      </c>
      <c r="H46" s="624" t="s">
        <v>428</v>
      </c>
      <c r="I46" s="123" t="s">
        <v>859</v>
      </c>
      <c r="J46" s="123" t="s">
        <v>859</v>
      </c>
      <c r="K46" s="123" t="s">
        <v>455</v>
      </c>
      <c r="L46" s="275" t="s">
        <v>2862</v>
      </c>
      <c r="M46" s="275" t="s">
        <v>2886</v>
      </c>
      <c r="N46" s="623" t="s">
        <v>409</v>
      </c>
      <c r="O46" s="123" t="s">
        <v>2887</v>
      </c>
      <c r="P46" s="623">
        <v>25</v>
      </c>
      <c r="Q46" s="123" t="s">
        <v>2839</v>
      </c>
      <c r="R46" s="627" t="s">
        <v>2882</v>
      </c>
      <c r="S46" s="397" t="s">
        <v>2895</v>
      </c>
      <c r="T46" s="397" t="s">
        <v>2896</v>
      </c>
      <c r="U46" s="122" t="s">
        <v>2897</v>
      </c>
      <c r="V46" s="407" t="s">
        <v>185</v>
      </c>
      <c r="W46" s="419">
        <v>22</v>
      </c>
      <c r="X46" s="408">
        <v>389</v>
      </c>
      <c r="Y46" s="407" t="s">
        <v>859</v>
      </c>
      <c r="Z46" s="407" t="s">
        <v>14</v>
      </c>
      <c r="AA46" s="407" t="s">
        <v>14</v>
      </c>
      <c r="AB46" s="169" t="e">
        <f>IF(OR(X46/R46&lt;0.9,X46/R46&gt;1.5),"X","")</f>
        <v>#VALUE!</v>
      </c>
      <c r="AC46" s="169" t="str">
        <f t="shared" si="1"/>
        <v/>
      </c>
      <c r="AD46" s="152" t="s">
        <v>2898</v>
      </c>
      <c r="AE46" s="21"/>
      <c r="AF46" s="21"/>
      <c r="AG46" s="21"/>
      <c r="AH46" s="21"/>
    </row>
    <row r="47" spans="1:34" ht="12.75" customHeight="1">
      <c r="A47" s="281" t="s">
        <v>109</v>
      </c>
      <c r="B47" s="641">
        <v>2023</v>
      </c>
      <c r="C47" s="625" t="s">
        <v>641</v>
      </c>
      <c r="D47" s="122" t="s">
        <v>149</v>
      </c>
      <c r="E47" s="122" t="s">
        <v>763</v>
      </c>
      <c r="F47" s="122" t="s">
        <v>762</v>
      </c>
      <c r="G47" s="122" t="s">
        <v>14</v>
      </c>
      <c r="H47" s="625" t="s">
        <v>428</v>
      </c>
      <c r="I47" s="122" t="s">
        <v>859</v>
      </c>
      <c r="J47" s="122" t="s">
        <v>859</v>
      </c>
      <c r="K47" s="122" t="s">
        <v>455</v>
      </c>
      <c r="L47" s="627" t="s">
        <v>2862</v>
      </c>
      <c r="M47" s="627" t="s">
        <v>2886</v>
      </c>
      <c r="N47" s="294" t="s">
        <v>409</v>
      </c>
      <c r="O47" s="122" t="s">
        <v>2887</v>
      </c>
      <c r="P47" s="294">
        <v>25</v>
      </c>
      <c r="Q47" s="122" t="s">
        <v>2881</v>
      </c>
      <c r="R47" s="627" t="s">
        <v>2882</v>
      </c>
      <c r="S47" s="39" t="s">
        <v>2836</v>
      </c>
      <c r="T47" s="397" t="s">
        <v>2896</v>
      </c>
      <c r="U47" s="122" t="s">
        <v>2899</v>
      </c>
      <c r="V47" s="407" t="s">
        <v>185</v>
      </c>
      <c r="W47" s="419">
        <v>22</v>
      </c>
      <c r="X47" s="408">
        <v>0</v>
      </c>
      <c r="Y47" s="407" t="s">
        <v>859</v>
      </c>
      <c r="Z47" s="407" t="s">
        <v>14</v>
      </c>
      <c r="AA47" s="407" t="s">
        <v>14</v>
      </c>
      <c r="AB47" s="169" t="e">
        <f t="shared" si="0"/>
        <v>#VALUE!</v>
      </c>
      <c r="AC47" s="169" t="str">
        <f t="shared" si="1"/>
        <v/>
      </c>
      <c r="AD47" s="152" t="s">
        <v>1970</v>
      </c>
      <c r="AE47" s="21"/>
      <c r="AF47" s="21"/>
      <c r="AG47" s="21"/>
      <c r="AH47" s="21"/>
    </row>
    <row r="48" spans="1:34" ht="12.75" customHeight="1">
      <c r="A48" s="281" t="s">
        <v>109</v>
      </c>
      <c r="B48" s="641">
        <v>2023</v>
      </c>
      <c r="C48" s="625" t="s">
        <v>641</v>
      </c>
      <c r="D48" s="122" t="s">
        <v>149</v>
      </c>
      <c r="E48" s="122" t="s">
        <v>763</v>
      </c>
      <c r="F48" s="122" t="s">
        <v>762</v>
      </c>
      <c r="G48" s="122" t="s">
        <v>14</v>
      </c>
      <c r="H48" s="625" t="s">
        <v>428</v>
      </c>
      <c r="I48" s="122" t="s">
        <v>859</v>
      </c>
      <c r="J48" s="122" t="s">
        <v>859</v>
      </c>
      <c r="K48" s="122" t="s">
        <v>455</v>
      </c>
      <c r="L48" s="627" t="s">
        <v>2862</v>
      </c>
      <c r="M48" s="627" t="s">
        <v>2886</v>
      </c>
      <c r="N48" s="294" t="s">
        <v>409</v>
      </c>
      <c r="O48" s="122" t="s">
        <v>2887</v>
      </c>
      <c r="P48" s="294">
        <v>25</v>
      </c>
      <c r="Q48" s="122" t="s">
        <v>2842</v>
      </c>
      <c r="R48" s="122" t="s">
        <v>2843</v>
      </c>
      <c r="S48" s="39" t="s">
        <v>2836</v>
      </c>
      <c r="T48" s="420" t="s">
        <v>2896</v>
      </c>
      <c r="U48" s="122" t="s">
        <v>2900</v>
      </c>
      <c r="V48" s="407" t="s">
        <v>185</v>
      </c>
      <c r="W48" s="419">
        <v>22</v>
      </c>
      <c r="X48" s="408">
        <v>0</v>
      </c>
      <c r="Y48" s="407" t="s">
        <v>859</v>
      </c>
      <c r="Z48" s="407" t="s">
        <v>14</v>
      </c>
      <c r="AA48" s="407" t="s">
        <v>14</v>
      </c>
      <c r="AB48" s="169" t="e">
        <f t="shared" si="0"/>
        <v>#VALUE!</v>
      </c>
      <c r="AC48" s="169" t="str">
        <f t="shared" si="1"/>
        <v/>
      </c>
      <c r="AD48" s="152" t="s">
        <v>2901</v>
      </c>
      <c r="AE48" s="21"/>
      <c r="AF48" s="21"/>
      <c r="AG48" s="21"/>
      <c r="AH48" s="21"/>
    </row>
    <row r="49" spans="1:34" ht="12.75" customHeight="1">
      <c r="A49" s="421" t="s">
        <v>109</v>
      </c>
      <c r="B49" s="422">
        <v>2023</v>
      </c>
      <c r="C49" s="53" t="s">
        <v>641</v>
      </c>
      <c r="D49" s="415" t="s">
        <v>149</v>
      </c>
      <c r="E49" s="423" t="s">
        <v>2902</v>
      </c>
      <c r="F49" s="21" t="s">
        <v>758</v>
      </c>
      <c r="G49" s="421" t="s">
        <v>14</v>
      </c>
      <c r="H49" s="53" t="s">
        <v>428</v>
      </c>
      <c r="I49" s="415" t="s">
        <v>859</v>
      </c>
      <c r="J49" s="415" t="s">
        <v>859</v>
      </c>
      <c r="K49" s="415" t="s">
        <v>455</v>
      </c>
      <c r="L49" s="423" t="s">
        <v>2903</v>
      </c>
      <c r="M49" s="423" t="s">
        <v>2886</v>
      </c>
      <c r="N49" s="249" t="s">
        <v>409</v>
      </c>
      <c r="O49" s="21" t="s">
        <v>1000</v>
      </c>
      <c r="P49" s="424">
        <v>0</v>
      </c>
      <c r="Q49" s="122" t="s">
        <v>2894</v>
      </c>
      <c r="R49" s="641">
        <v>0</v>
      </c>
      <c r="S49" s="425" t="s">
        <v>2904</v>
      </c>
      <c r="T49" s="397" t="s">
        <v>2905</v>
      </c>
      <c r="U49" s="122" t="s">
        <v>2906</v>
      </c>
      <c r="V49" s="407" t="s">
        <v>185</v>
      </c>
      <c r="W49" s="408">
        <v>0</v>
      </c>
      <c r="X49" s="408">
        <v>0</v>
      </c>
      <c r="Y49" s="407" t="s">
        <v>859</v>
      </c>
      <c r="Z49" s="407" t="s">
        <v>14</v>
      </c>
      <c r="AA49" s="407" t="s">
        <v>14</v>
      </c>
      <c r="AB49" s="169" t="e">
        <f t="shared" si="0"/>
        <v>#DIV/0!</v>
      </c>
      <c r="AC49" s="169" t="str">
        <f t="shared" si="1"/>
        <v/>
      </c>
      <c r="AD49" s="152" t="s">
        <v>2907</v>
      </c>
      <c r="AE49" s="21"/>
      <c r="AF49" s="21"/>
      <c r="AG49" s="21"/>
      <c r="AH49" s="21"/>
    </row>
    <row r="50" spans="1:34" ht="12.75" customHeight="1">
      <c r="A50" s="39" t="s">
        <v>109</v>
      </c>
      <c r="B50" s="640">
        <v>2023</v>
      </c>
      <c r="C50" s="624" t="s">
        <v>641</v>
      </c>
      <c r="D50" s="123" t="s">
        <v>149</v>
      </c>
      <c r="E50" s="275" t="s">
        <v>2902</v>
      </c>
      <c r="F50" s="123" t="s">
        <v>758</v>
      </c>
      <c r="G50" s="123" t="s">
        <v>14</v>
      </c>
      <c r="H50" s="624" t="s">
        <v>428</v>
      </c>
      <c r="I50" s="123" t="s">
        <v>859</v>
      </c>
      <c r="J50" s="123" t="s">
        <v>859</v>
      </c>
      <c r="K50" s="123" t="s">
        <v>455</v>
      </c>
      <c r="L50" s="275" t="s">
        <v>2903</v>
      </c>
      <c r="M50" s="275" t="s">
        <v>2886</v>
      </c>
      <c r="N50" s="623" t="s">
        <v>409</v>
      </c>
      <c r="O50" s="123" t="s">
        <v>1000</v>
      </c>
      <c r="P50" s="623">
        <v>0</v>
      </c>
      <c r="Q50" s="122" t="s">
        <v>2839</v>
      </c>
      <c r="R50" s="641">
        <v>0</v>
      </c>
      <c r="S50" s="340" t="s">
        <v>2840</v>
      </c>
      <c r="T50" s="397" t="s">
        <v>2905</v>
      </c>
      <c r="U50" s="122" t="s">
        <v>2906</v>
      </c>
      <c r="V50" s="407" t="s">
        <v>185</v>
      </c>
      <c r="W50" s="408">
        <v>0</v>
      </c>
      <c r="X50" s="408">
        <v>0</v>
      </c>
      <c r="Y50" s="407" t="s">
        <v>859</v>
      </c>
      <c r="Z50" s="407" t="s">
        <v>14</v>
      </c>
      <c r="AA50" s="407" t="s">
        <v>14</v>
      </c>
      <c r="AB50" s="169" t="e">
        <f t="shared" si="0"/>
        <v>#DIV/0!</v>
      </c>
      <c r="AC50" s="169" t="str">
        <f t="shared" si="1"/>
        <v/>
      </c>
      <c r="AD50" s="152" t="s">
        <v>2907</v>
      </c>
      <c r="AE50" s="21"/>
      <c r="AF50" s="21"/>
      <c r="AG50" s="21"/>
      <c r="AH50" s="21"/>
    </row>
    <row r="51" spans="1:34" ht="12.75" customHeight="1">
      <c r="A51" s="281" t="s">
        <v>109</v>
      </c>
      <c r="B51" s="641">
        <v>2023</v>
      </c>
      <c r="C51" s="625" t="s">
        <v>641</v>
      </c>
      <c r="D51" s="122" t="s">
        <v>149</v>
      </c>
      <c r="E51" s="627" t="s">
        <v>2902</v>
      </c>
      <c r="F51" s="122" t="s">
        <v>758</v>
      </c>
      <c r="G51" s="122" t="s">
        <v>14</v>
      </c>
      <c r="H51" s="625" t="s">
        <v>428</v>
      </c>
      <c r="I51" s="122" t="s">
        <v>859</v>
      </c>
      <c r="J51" s="122" t="s">
        <v>859</v>
      </c>
      <c r="K51" s="122" t="s">
        <v>455</v>
      </c>
      <c r="L51" s="627" t="s">
        <v>2903</v>
      </c>
      <c r="M51" s="627" t="s">
        <v>2886</v>
      </c>
      <c r="N51" s="294" t="s">
        <v>409</v>
      </c>
      <c r="O51" s="122" t="s">
        <v>1000</v>
      </c>
      <c r="P51" s="294">
        <v>0</v>
      </c>
      <c r="Q51" s="122" t="s">
        <v>2881</v>
      </c>
      <c r="R51" s="122">
        <v>0</v>
      </c>
      <c r="S51" s="50" t="s">
        <v>2836</v>
      </c>
      <c r="T51" s="397" t="s">
        <v>2905</v>
      </c>
      <c r="U51" s="122" t="s">
        <v>2908</v>
      </c>
      <c r="V51" s="407" t="s">
        <v>185</v>
      </c>
      <c r="W51" s="408">
        <v>0</v>
      </c>
      <c r="X51" s="408">
        <v>0</v>
      </c>
      <c r="Y51" s="407" t="s">
        <v>859</v>
      </c>
      <c r="Z51" s="407" t="s">
        <v>14</v>
      </c>
      <c r="AA51" s="407" t="s">
        <v>14</v>
      </c>
      <c r="AB51" s="169" t="e">
        <f t="shared" si="0"/>
        <v>#DIV/0!</v>
      </c>
      <c r="AC51" s="169" t="str">
        <f t="shared" si="1"/>
        <v/>
      </c>
      <c r="AD51" s="152" t="s">
        <v>2907</v>
      </c>
      <c r="AE51" s="21"/>
      <c r="AF51" s="21"/>
      <c r="AG51" s="21"/>
      <c r="AH51" s="21"/>
    </row>
    <row r="52" spans="1:34" ht="12.75" customHeight="1">
      <c r="A52" s="281" t="s">
        <v>109</v>
      </c>
      <c r="B52" s="641">
        <v>2023</v>
      </c>
      <c r="C52" s="625" t="s">
        <v>641</v>
      </c>
      <c r="D52" s="122" t="s">
        <v>149</v>
      </c>
      <c r="E52" s="627" t="s">
        <v>2902</v>
      </c>
      <c r="F52" s="122" t="s">
        <v>758</v>
      </c>
      <c r="G52" s="122" t="s">
        <v>14</v>
      </c>
      <c r="H52" s="625" t="s">
        <v>428</v>
      </c>
      <c r="I52" s="122" t="s">
        <v>859</v>
      </c>
      <c r="J52" s="122" t="s">
        <v>859</v>
      </c>
      <c r="K52" s="122" t="s">
        <v>455</v>
      </c>
      <c r="L52" s="627" t="s">
        <v>2903</v>
      </c>
      <c r="M52" s="627" t="s">
        <v>2886</v>
      </c>
      <c r="N52" s="294" t="s">
        <v>409</v>
      </c>
      <c r="O52" s="122" t="s">
        <v>1000</v>
      </c>
      <c r="P52" s="294">
        <v>0</v>
      </c>
      <c r="Q52" s="122" t="s">
        <v>2842</v>
      </c>
      <c r="R52" s="122">
        <v>0</v>
      </c>
      <c r="S52" s="50" t="s">
        <v>2909</v>
      </c>
      <c r="T52" s="397" t="s">
        <v>2905</v>
      </c>
      <c r="U52" s="122" t="s">
        <v>2906</v>
      </c>
      <c r="V52" s="407" t="s">
        <v>185</v>
      </c>
      <c r="W52" s="408">
        <v>0</v>
      </c>
      <c r="X52" s="408">
        <v>0</v>
      </c>
      <c r="Y52" s="407" t="s">
        <v>859</v>
      </c>
      <c r="Z52" s="407" t="s">
        <v>14</v>
      </c>
      <c r="AA52" s="407" t="s">
        <v>14</v>
      </c>
      <c r="AB52" s="169" t="e">
        <f t="shared" si="0"/>
        <v>#DIV/0!</v>
      </c>
      <c r="AC52" s="169" t="str">
        <f t="shared" si="1"/>
        <v/>
      </c>
      <c r="AD52" s="152" t="s">
        <v>2907</v>
      </c>
      <c r="AE52" s="21"/>
      <c r="AF52" s="21"/>
      <c r="AG52" s="21"/>
      <c r="AH52" s="21"/>
    </row>
    <row r="53" spans="1:34" ht="12.75" customHeight="1">
      <c r="A53" s="421" t="s">
        <v>109</v>
      </c>
      <c r="B53" s="422">
        <v>2023</v>
      </c>
      <c r="C53" s="53" t="s">
        <v>641</v>
      </c>
      <c r="D53" s="415" t="s">
        <v>149</v>
      </c>
      <c r="E53" s="423" t="s">
        <v>2902</v>
      </c>
      <c r="F53" s="21" t="s">
        <v>758</v>
      </c>
      <c r="G53" s="421" t="s">
        <v>14</v>
      </c>
      <c r="H53" s="53" t="s">
        <v>428</v>
      </c>
      <c r="I53" s="415" t="s">
        <v>859</v>
      </c>
      <c r="J53" s="415" t="s">
        <v>859</v>
      </c>
      <c r="K53" s="415" t="s">
        <v>455</v>
      </c>
      <c r="L53" s="423" t="s">
        <v>2903</v>
      </c>
      <c r="M53" s="627" t="s">
        <v>2910</v>
      </c>
      <c r="N53" s="249" t="s">
        <v>409</v>
      </c>
      <c r="O53" s="21" t="s">
        <v>1000</v>
      </c>
      <c r="P53" s="424">
        <v>0</v>
      </c>
      <c r="Q53" s="122" t="s">
        <v>2894</v>
      </c>
      <c r="R53" s="641">
        <v>0</v>
      </c>
      <c r="S53" s="425" t="s">
        <v>2904</v>
      </c>
      <c r="T53" s="397" t="s">
        <v>2905</v>
      </c>
      <c r="U53" s="122" t="s">
        <v>2911</v>
      </c>
      <c r="V53" s="407" t="s">
        <v>185</v>
      </c>
      <c r="W53" s="408">
        <v>0</v>
      </c>
      <c r="X53" s="408">
        <v>0</v>
      </c>
      <c r="Y53" s="407" t="s">
        <v>859</v>
      </c>
      <c r="Z53" s="407" t="s">
        <v>14</v>
      </c>
      <c r="AA53" s="407" t="s">
        <v>14</v>
      </c>
      <c r="AB53" s="169" t="e">
        <f t="shared" si="0"/>
        <v>#DIV/0!</v>
      </c>
      <c r="AC53" s="169" t="str">
        <f t="shared" si="1"/>
        <v/>
      </c>
      <c r="AD53" s="152" t="s">
        <v>2907</v>
      </c>
      <c r="AE53" s="21"/>
      <c r="AF53" s="21"/>
      <c r="AG53" s="21"/>
      <c r="AH53" s="21"/>
    </row>
    <row r="54" spans="1:34" ht="12.75" customHeight="1">
      <c r="A54" s="39" t="s">
        <v>109</v>
      </c>
      <c r="B54" s="640">
        <v>2023</v>
      </c>
      <c r="C54" s="624" t="s">
        <v>641</v>
      </c>
      <c r="D54" s="123" t="s">
        <v>149</v>
      </c>
      <c r="E54" s="275" t="s">
        <v>2902</v>
      </c>
      <c r="F54" s="123" t="s">
        <v>758</v>
      </c>
      <c r="G54" s="123" t="s">
        <v>14</v>
      </c>
      <c r="H54" s="624" t="s">
        <v>428</v>
      </c>
      <c r="I54" s="123" t="s">
        <v>859</v>
      </c>
      <c r="J54" s="123" t="s">
        <v>859</v>
      </c>
      <c r="K54" s="123" t="s">
        <v>455</v>
      </c>
      <c r="L54" s="275" t="s">
        <v>2903</v>
      </c>
      <c r="M54" s="627" t="s">
        <v>2910</v>
      </c>
      <c r="N54" s="623" t="s">
        <v>409</v>
      </c>
      <c r="O54" s="123" t="s">
        <v>1000</v>
      </c>
      <c r="P54" s="623">
        <v>0</v>
      </c>
      <c r="Q54" s="122" t="s">
        <v>2839</v>
      </c>
      <c r="R54" s="641">
        <v>0</v>
      </c>
      <c r="S54" s="340" t="s">
        <v>2840</v>
      </c>
      <c r="T54" s="397" t="s">
        <v>2905</v>
      </c>
      <c r="U54" s="122" t="s">
        <v>2912</v>
      </c>
      <c r="V54" s="407" t="s">
        <v>185</v>
      </c>
      <c r="W54" s="408">
        <v>0</v>
      </c>
      <c r="X54" s="408">
        <v>0</v>
      </c>
      <c r="Y54" s="407" t="s">
        <v>859</v>
      </c>
      <c r="Z54" s="407" t="s">
        <v>14</v>
      </c>
      <c r="AA54" s="407" t="s">
        <v>14</v>
      </c>
      <c r="AB54" s="169" t="e">
        <f t="shared" si="0"/>
        <v>#DIV/0!</v>
      </c>
      <c r="AC54" s="169" t="str">
        <f t="shared" si="1"/>
        <v/>
      </c>
      <c r="AD54" s="152" t="s">
        <v>2907</v>
      </c>
      <c r="AE54" s="21"/>
      <c r="AF54" s="21"/>
      <c r="AG54" s="21"/>
      <c r="AH54" s="21"/>
    </row>
    <row r="55" spans="1:34" ht="12.75" customHeight="1">
      <c r="A55" s="281" t="s">
        <v>109</v>
      </c>
      <c r="B55" s="641">
        <v>2023</v>
      </c>
      <c r="C55" s="625" t="s">
        <v>641</v>
      </c>
      <c r="D55" s="122" t="s">
        <v>149</v>
      </c>
      <c r="E55" s="627" t="s">
        <v>2902</v>
      </c>
      <c r="F55" s="122" t="s">
        <v>758</v>
      </c>
      <c r="G55" s="122" t="s">
        <v>14</v>
      </c>
      <c r="H55" s="625" t="s">
        <v>428</v>
      </c>
      <c r="I55" s="122" t="s">
        <v>859</v>
      </c>
      <c r="J55" s="122" t="s">
        <v>859</v>
      </c>
      <c r="K55" s="122" t="s">
        <v>455</v>
      </c>
      <c r="L55" s="627" t="s">
        <v>2903</v>
      </c>
      <c r="M55" s="627" t="s">
        <v>2910</v>
      </c>
      <c r="N55" s="294" t="s">
        <v>409</v>
      </c>
      <c r="O55" s="122" t="s">
        <v>1000</v>
      </c>
      <c r="P55" s="294">
        <v>0</v>
      </c>
      <c r="Q55" s="122" t="s">
        <v>2881</v>
      </c>
      <c r="R55" s="122">
        <v>0</v>
      </c>
      <c r="S55" s="50" t="s">
        <v>2836</v>
      </c>
      <c r="T55" s="397" t="s">
        <v>2905</v>
      </c>
      <c r="U55" s="122" t="s">
        <v>2913</v>
      </c>
      <c r="V55" s="407" t="s">
        <v>185</v>
      </c>
      <c r="W55" s="408">
        <v>0</v>
      </c>
      <c r="X55" s="408">
        <v>0</v>
      </c>
      <c r="Y55" s="407" t="s">
        <v>859</v>
      </c>
      <c r="Z55" s="407" t="s">
        <v>14</v>
      </c>
      <c r="AA55" s="407" t="s">
        <v>14</v>
      </c>
      <c r="AB55" s="169" t="e">
        <f t="shared" si="0"/>
        <v>#DIV/0!</v>
      </c>
      <c r="AC55" s="169" t="str">
        <f t="shared" si="1"/>
        <v/>
      </c>
      <c r="AD55" s="152" t="s">
        <v>2907</v>
      </c>
      <c r="AE55" s="21"/>
      <c r="AF55" s="21"/>
      <c r="AG55" s="21"/>
      <c r="AH55" s="21"/>
    </row>
    <row r="56" spans="1:34" ht="12.75" customHeight="1">
      <c r="A56" s="281" t="s">
        <v>109</v>
      </c>
      <c r="B56" s="641">
        <v>2023</v>
      </c>
      <c r="C56" s="625" t="s">
        <v>641</v>
      </c>
      <c r="D56" s="122" t="s">
        <v>149</v>
      </c>
      <c r="E56" s="627" t="s">
        <v>2902</v>
      </c>
      <c r="F56" s="122" t="s">
        <v>758</v>
      </c>
      <c r="G56" s="122" t="s">
        <v>14</v>
      </c>
      <c r="H56" s="625" t="s">
        <v>428</v>
      </c>
      <c r="I56" s="122" t="s">
        <v>859</v>
      </c>
      <c r="J56" s="122" t="s">
        <v>859</v>
      </c>
      <c r="K56" s="122" t="s">
        <v>455</v>
      </c>
      <c r="L56" s="627" t="s">
        <v>2903</v>
      </c>
      <c r="M56" s="627" t="s">
        <v>2910</v>
      </c>
      <c r="N56" s="294" t="s">
        <v>409</v>
      </c>
      <c r="O56" s="122" t="s">
        <v>1000</v>
      </c>
      <c r="P56" s="294">
        <v>0</v>
      </c>
      <c r="Q56" s="122" t="s">
        <v>2842</v>
      </c>
      <c r="R56" s="122">
        <v>0</v>
      </c>
      <c r="S56" s="50" t="s">
        <v>2909</v>
      </c>
      <c r="T56" s="397" t="s">
        <v>2905</v>
      </c>
      <c r="U56" s="122" t="s">
        <v>2912</v>
      </c>
      <c r="V56" s="407" t="s">
        <v>185</v>
      </c>
      <c r="W56" s="408">
        <v>0</v>
      </c>
      <c r="X56" s="408">
        <v>0</v>
      </c>
      <c r="Y56" s="407" t="s">
        <v>859</v>
      </c>
      <c r="Z56" s="407" t="s">
        <v>14</v>
      </c>
      <c r="AA56" s="407" t="s">
        <v>14</v>
      </c>
      <c r="AB56" s="169" t="e">
        <f t="shared" si="0"/>
        <v>#DIV/0!</v>
      </c>
      <c r="AC56" s="169" t="str">
        <f t="shared" si="1"/>
        <v/>
      </c>
      <c r="AD56" s="152" t="s">
        <v>2907</v>
      </c>
      <c r="AE56" s="21"/>
      <c r="AF56" s="21"/>
      <c r="AG56" s="21"/>
      <c r="AH56" s="21"/>
    </row>
    <row r="57" spans="1:34" ht="12.75" customHeight="1">
      <c r="A57" s="281" t="s">
        <v>109</v>
      </c>
      <c r="B57" s="641">
        <v>2023</v>
      </c>
      <c r="C57" s="625" t="s">
        <v>641</v>
      </c>
      <c r="D57" s="122" t="s">
        <v>149</v>
      </c>
      <c r="E57" s="122" t="s">
        <v>781</v>
      </c>
      <c r="F57" s="627" t="s">
        <v>780</v>
      </c>
      <c r="G57" s="122" t="s">
        <v>14</v>
      </c>
      <c r="H57" s="625" t="s">
        <v>428</v>
      </c>
      <c r="I57" s="122" t="s">
        <v>859</v>
      </c>
      <c r="J57" s="122" t="s">
        <v>859</v>
      </c>
      <c r="K57" s="122" t="s">
        <v>185</v>
      </c>
      <c r="L57" s="122" t="s">
        <v>2868</v>
      </c>
      <c r="M57" s="627" t="s">
        <v>2853</v>
      </c>
      <c r="N57" s="294" t="s">
        <v>405</v>
      </c>
      <c r="O57" s="122" t="s">
        <v>2887</v>
      </c>
      <c r="P57" s="294">
        <v>12</v>
      </c>
      <c r="Q57" s="122" t="s">
        <v>2876</v>
      </c>
      <c r="R57" s="166">
        <v>21</v>
      </c>
      <c r="S57" s="281" t="s">
        <v>428</v>
      </c>
      <c r="T57" s="122" t="s">
        <v>2914</v>
      </c>
      <c r="U57" s="21"/>
      <c r="V57" s="407" t="s">
        <v>185</v>
      </c>
      <c r="W57" s="408">
        <v>10</v>
      </c>
      <c r="X57" s="408">
        <v>21</v>
      </c>
      <c r="Y57" s="408" t="s">
        <v>859</v>
      </c>
      <c r="Z57" s="408" t="s">
        <v>14</v>
      </c>
      <c r="AA57" s="408" t="s">
        <v>14</v>
      </c>
      <c r="AB57" s="169" t="str">
        <f t="shared" si="0"/>
        <v/>
      </c>
      <c r="AC57" s="169" t="str">
        <f t="shared" si="1"/>
        <v/>
      </c>
      <c r="AD57" s="404"/>
      <c r="AE57" s="21"/>
      <c r="AF57" s="21"/>
      <c r="AG57" s="21"/>
      <c r="AH57" s="21"/>
    </row>
    <row r="58" spans="1:34" ht="12.75" customHeight="1">
      <c r="A58" s="281" t="s">
        <v>109</v>
      </c>
      <c r="B58" s="641">
        <v>2023</v>
      </c>
      <c r="C58" s="625" t="s">
        <v>641</v>
      </c>
      <c r="D58" s="122" t="s">
        <v>149</v>
      </c>
      <c r="E58" s="122" t="s">
        <v>781</v>
      </c>
      <c r="F58" s="627" t="s">
        <v>780</v>
      </c>
      <c r="G58" s="122" t="s">
        <v>14</v>
      </c>
      <c r="H58" s="625" t="s">
        <v>428</v>
      </c>
      <c r="I58" s="122" t="s">
        <v>859</v>
      </c>
      <c r="J58" s="122" t="s">
        <v>859</v>
      </c>
      <c r="K58" s="122" t="s">
        <v>185</v>
      </c>
      <c r="L58" s="122" t="s">
        <v>2868</v>
      </c>
      <c r="M58" s="627" t="s">
        <v>2853</v>
      </c>
      <c r="N58" s="294" t="s">
        <v>405</v>
      </c>
      <c r="O58" s="122" t="s">
        <v>2887</v>
      </c>
      <c r="P58" s="294">
        <v>12</v>
      </c>
      <c r="Q58" s="122" t="s">
        <v>2839</v>
      </c>
      <c r="R58" s="623">
        <v>155</v>
      </c>
      <c r="S58" s="122" t="s">
        <v>428</v>
      </c>
      <c r="T58" s="122" t="s">
        <v>2914</v>
      </c>
      <c r="U58" s="21"/>
      <c r="V58" s="407" t="s">
        <v>185</v>
      </c>
      <c r="W58" s="408">
        <v>10</v>
      </c>
      <c r="X58" s="408">
        <v>74</v>
      </c>
      <c r="Y58" s="408" t="s">
        <v>859</v>
      </c>
      <c r="Z58" s="408" t="s">
        <v>14</v>
      </c>
      <c r="AA58" s="408" t="s">
        <v>14</v>
      </c>
      <c r="AB58" s="169" t="str">
        <f t="shared" si="0"/>
        <v>X</v>
      </c>
      <c r="AC58" s="169" t="str">
        <f t="shared" si="1"/>
        <v/>
      </c>
      <c r="AD58" s="404"/>
      <c r="AE58" s="21"/>
      <c r="AF58" s="21"/>
      <c r="AG58" s="21"/>
      <c r="AH58" s="21"/>
    </row>
    <row r="59" spans="1:34" ht="12.75" customHeight="1">
      <c r="A59" s="281" t="s">
        <v>109</v>
      </c>
      <c r="B59" s="641">
        <v>2023</v>
      </c>
      <c r="C59" s="625" t="s">
        <v>641</v>
      </c>
      <c r="D59" s="122" t="s">
        <v>149</v>
      </c>
      <c r="E59" s="122" t="s">
        <v>781</v>
      </c>
      <c r="F59" s="627" t="s">
        <v>780</v>
      </c>
      <c r="G59" s="122" t="s">
        <v>14</v>
      </c>
      <c r="H59" s="625" t="s">
        <v>428</v>
      </c>
      <c r="I59" s="122" t="s">
        <v>859</v>
      </c>
      <c r="J59" s="122" t="s">
        <v>859</v>
      </c>
      <c r="K59" s="122" t="s">
        <v>185</v>
      </c>
      <c r="L59" s="122" t="s">
        <v>2868</v>
      </c>
      <c r="M59" s="627" t="s">
        <v>2853</v>
      </c>
      <c r="N59" s="294" t="s">
        <v>405</v>
      </c>
      <c r="O59" s="122" t="s">
        <v>2887</v>
      </c>
      <c r="P59" s="294">
        <v>12</v>
      </c>
      <c r="Q59" s="122" t="s">
        <v>2881</v>
      </c>
      <c r="R59" s="627" t="s">
        <v>2882</v>
      </c>
      <c r="S59" s="39" t="s">
        <v>2836</v>
      </c>
      <c r="T59" s="122" t="s">
        <v>2914</v>
      </c>
      <c r="U59" s="123" t="s">
        <v>2884</v>
      </c>
      <c r="V59" s="407" t="s">
        <v>185</v>
      </c>
      <c r="W59" s="408">
        <v>10</v>
      </c>
      <c r="X59" s="408">
        <v>16</v>
      </c>
      <c r="Y59" s="408" t="s">
        <v>859</v>
      </c>
      <c r="Z59" s="408" t="s">
        <v>14</v>
      </c>
      <c r="AA59" s="408" t="s">
        <v>14</v>
      </c>
      <c r="AB59" s="169" t="e">
        <f t="shared" si="0"/>
        <v>#VALUE!</v>
      </c>
      <c r="AC59" s="169" t="str">
        <f t="shared" si="1"/>
        <v/>
      </c>
      <c r="AD59" s="404"/>
      <c r="AE59" s="21"/>
      <c r="AF59" s="21"/>
      <c r="AG59" s="21"/>
      <c r="AH59" s="21"/>
    </row>
    <row r="60" spans="1:34" ht="12.75" customHeight="1">
      <c r="A60" s="281" t="s">
        <v>109</v>
      </c>
      <c r="B60" s="641">
        <v>2023</v>
      </c>
      <c r="C60" s="625" t="s">
        <v>641</v>
      </c>
      <c r="D60" s="122" t="s">
        <v>149</v>
      </c>
      <c r="E60" s="122" t="s">
        <v>781</v>
      </c>
      <c r="F60" s="627" t="s">
        <v>780</v>
      </c>
      <c r="G60" s="122" t="s">
        <v>14</v>
      </c>
      <c r="H60" s="625" t="s">
        <v>428</v>
      </c>
      <c r="I60" s="122" t="s">
        <v>859</v>
      </c>
      <c r="J60" s="122" t="s">
        <v>859</v>
      </c>
      <c r="K60" s="122" t="s">
        <v>185</v>
      </c>
      <c r="L60" s="122" t="s">
        <v>2868</v>
      </c>
      <c r="M60" s="627" t="s">
        <v>2853</v>
      </c>
      <c r="N60" s="294" t="s">
        <v>405</v>
      </c>
      <c r="O60" s="122" t="s">
        <v>2887</v>
      </c>
      <c r="P60" s="294">
        <v>12</v>
      </c>
      <c r="Q60" s="122" t="s">
        <v>2842</v>
      </c>
      <c r="R60" s="122" t="s">
        <v>2843</v>
      </c>
      <c r="S60" s="39" t="s">
        <v>2836</v>
      </c>
      <c r="T60" s="281" t="s">
        <v>2914</v>
      </c>
      <c r="U60" s="21"/>
      <c r="V60" s="407" t="s">
        <v>185</v>
      </c>
      <c r="W60" s="408">
        <v>10</v>
      </c>
      <c r="X60" s="408">
        <v>5631</v>
      </c>
      <c r="Y60" s="408" t="s">
        <v>859</v>
      </c>
      <c r="Z60" s="408" t="s">
        <v>14</v>
      </c>
      <c r="AA60" s="408" t="s">
        <v>14</v>
      </c>
      <c r="AB60" s="169" t="e">
        <f t="shared" si="0"/>
        <v>#VALUE!</v>
      </c>
      <c r="AC60" s="169" t="str">
        <f t="shared" si="1"/>
        <v/>
      </c>
      <c r="AD60" s="403" t="s">
        <v>2844</v>
      </c>
      <c r="AE60" s="21"/>
      <c r="AF60" s="21"/>
      <c r="AG60" s="21"/>
      <c r="AH60" s="21"/>
    </row>
    <row r="61" spans="1:34" ht="12.75" customHeight="1">
      <c r="A61" s="281" t="s">
        <v>109</v>
      </c>
      <c r="B61" s="641">
        <v>2023</v>
      </c>
      <c r="C61" s="625" t="s">
        <v>641</v>
      </c>
      <c r="D61" s="122" t="s">
        <v>149</v>
      </c>
      <c r="E61" s="122" t="s">
        <v>781</v>
      </c>
      <c r="F61" s="627" t="s">
        <v>780</v>
      </c>
      <c r="G61" s="122" t="s">
        <v>14</v>
      </c>
      <c r="H61" s="625" t="s">
        <v>428</v>
      </c>
      <c r="I61" s="122" t="s">
        <v>859</v>
      </c>
      <c r="J61" s="122" t="s">
        <v>859</v>
      </c>
      <c r="K61" s="122" t="s">
        <v>185</v>
      </c>
      <c r="L61" s="122" t="s">
        <v>2868</v>
      </c>
      <c r="M61" s="627" t="s">
        <v>2853</v>
      </c>
      <c r="N61" s="294" t="s">
        <v>405</v>
      </c>
      <c r="O61" s="122" t="s">
        <v>2887</v>
      </c>
      <c r="P61" s="294">
        <v>12</v>
      </c>
      <c r="Q61" s="627" t="s">
        <v>2849</v>
      </c>
      <c r="R61" s="627" t="s">
        <v>2891</v>
      </c>
      <c r="S61" s="39" t="s">
        <v>428</v>
      </c>
      <c r="T61" s="122" t="s">
        <v>2914</v>
      </c>
      <c r="U61" s="417" t="s">
        <v>2893</v>
      </c>
      <c r="V61" s="407" t="s">
        <v>185</v>
      </c>
      <c r="W61" s="408">
        <v>10</v>
      </c>
      <c r="X61" s="408">
        <v>16</v>
      </c>
      <c r="Y61" s="408" t="s">
        <v>859</v>
      </c>
      <c r="Z61" s="408" t="s">
        <v>14</v>
      </c>
      <c r="AA61" s="408" t="s">
        <v>14</v>
      </c>
      <c r="AB61" s="169" t="e">
        <f t="shared" si="0"/>
        <v>#VALUE!</v>
      </c>
      <c r="AC61" s="169" t="str">
        <f t="shared" si="1"/>
        <v/>
      </c>
      <c r="AD61" s="404"/>
      <c r="AE61" s="21"/>
      <c r="AF61" s="21"/>
      <c r="AG61" s="21"/>
      <c r="AH61" s="21"/>
    </row>
    <row r="62" spans="1:34" ht="12.75" customHeight="1">
      <c r="A62" s="281" t="s">
        <v>109</v>
      </c>
      <c r="B62" s="641">
        <v>2023</v>
      </c>
      <c r="C62" s="625" t="s">
        <v>641</v>
      </c>
      <c r="D62" s="122" t="s">
        <v>149</v>
      </c>
      <c r="E62" s="122" t="s">
        <v>769</v>
      </c>
      <c r="F62" s="625" t="s">
        <v>775</v>
      </c>
      <c r="G62" s="122" t="s">
        <v>14</v>
      </c>
      <c r="H62" s="47" t="s">
        <v>428</v>
      </c>
      <c r="I62" s="123" t="s">
        <v>859</v>
      </c>
      <c r="J62" s="123" t="s">
        <v>859</v>
      </c>
      <c r="K62" s="123" t="s">
        <v>185</v>
      </c>
      <c r="L62" s="123" t="s">
        <v>2868</v>
      </c>
      <c r="M62" s="52">
        <v>6</v>
      </c>
      <c r="N62" s="644" t="s">
        <v>405</v>
      </c>
      <c r="O62" s="122" t="s">
        <v>1002</v>
      </c>
      <c r="P62" s="294">
        <v>14</v>
      </c>
      <c r="Q62" s="275" t="s">
        <v>2915</v>
      </c>
      <c r="R62" s="625" t="s">
        <v>185</v>
      </c>
      <c r="S62" s="122" t="s">
        <v>428</v>
      </c>
      <c r="T62" s="426" t="s">
        <v>2916</v>
      </c>
      <c r="U62" s="122" t="s">
        <v>2917</v>
      </c>
      <c r="V62" s="407" t="s">
        <v>185</v>
      </c>
      <c r="W62" s="408">
        <v>14</v>
      </c>
      <c r="X62" s="408">
        <v>91</v>
      </c>
      <c r="Y62" s="407" t="s">
        <v>859</v>
      </c>
      <c r="Z62" s="407" t="s">
        <v>14</v>
      </c>
      <c r="AA62" s="407" t="s">
        <v>14</v>
      </c>
      <c r="AB62" s="169" t="e">
        <f t="shared" si="0"/>
        <v>#VALUE!</v>
      </c>
      <c r="AC62" s="169" t="str">
        <f t="shared" si="1"/>
        <v/>
      </c>
      <c r="AD62" s="404"/>
      <c r="AE62" s="21"/>
      <c r="AF62" s="21"/>
      <c r="AG62" s="21"/>
      <c r="AH62" s="21"/>
    </row>
    <row r="63" spans="1:34" ht="12.75" customHeight="1">
      <c r="A63" s="281" t="s">
        <v>109</v>
      </c>
      <c r="B63" s="641">
        <v>2023</v>
      </c>
      <c r="C63" s="625" t="s">
        <v>641</v>
      </c>
      <c r="D63" s="122" t="s">
        <v>149</v>
      </c>
      <c r="E63" s="122" t="s">
        <v>769</v>
      </c>
      <c r="F63" s="625" t="s">
        <v>775</v>
      </c>
      <c r="G63" s="122" t="s">
        <v>14</v>
      </c>
      <c r="H63" s="624" t="s">
        <v>428</v>
      </c>
      <c r="I63" s="123" t="s">
        <v>859</v>
      </c>
      <c r="J63" s="123" t="s">
        <v>859</v>
      </c>
      <c r="K63" s="123" t="s">
        <v>185</v>
      </c>
      <c r="L63" s="123" t="s">
        <v>2868</v>
      </c>
      <c r="M63" s="627">
        <v>6</v>
      </c>
      <c r="N63" s="644" t="s">
        <v>405</v>
      </c>
      <c r="O63" s="122" t="s">
        <v>1002</v>
      </c>
      <c r="P63" s="294">
        <v>14</v>
      </c>
      <c r="Q63" s="122" t="s">
        <v>2839</v>
      </c>
      <c r="R63" s="625" t="s">
        <v>185</v>
      </c>
      <c r="S63" s="122" t="s">
        <v>428</v>
      </c>
      <c r="T63" s="426" t="s">
        <v>2916</v>
      </c>
      <c r="U63" s="122" t="s">
        <v>2917</v>
      </c>
      <c r="V63" s="407" t="s">
        <v>185</v>
      </c>
      <c r="W63" s="408">
        <v>14</v>
      </c>
      <c r="X63" s="408">
        <v>91</v>
      </c>
      <c r="Y63" s="407" t="s">
        <v>859</v>
      </c>
      <c r="Z63" s="407" t="s">
        <v>14</v>
      </c>
      <c r="AA63" s="407" t="s">
        <v>14</v>
      </c>
      <c r="AB63" s="169" t="e">
        <f t="shared" si="0"/>
        <v>#VALUE!</v>
      </c>
      <c r="AC63" s="169" t="str">
        <f t="shared" si="1"/>
        <v/>
      </c>
      <c r="AD63" s="404"/>
      <c r="AE63" s="21"/>
      <c r="AF63" s="21"/>
      <c r="AG63" s="21"/>
      <c r="AH63" s="21"/>
    </row>
    <row r="64" spans="1:34" ht="12.75" customHeight="1">
      <c r="A64" s="281" t="s">
        <v>109</v>
      </c>
      <c r="B64" s="641">
        <v>2023</v>
      </c>
      <c r="C64" s="625" t="s">
        <v>641</v>
      </c>
      <c r="D64" s="122" t="s">
        <v>149</v>
      </c>
      <c r="E64" s="627" t="s">
        <v>2902</v>
      </c>
      <c r="F64" s="122" t="s">
        <v>758</v>
      </c>
      <c r="G64" s="122" t="s">
        <v>14</v>
      </c>
      <c r="H64" s="625" t="s">
        <v>428</v>
      </c>
      <c r="I64" s="122" t="s">
        <v>859</v>
      </c>
      <c r="J64" s="122" t="s">
        <v>859</v>
      </c>
      <c r="K64" s="122" t="s">
        <v>455</v>
      </c>
      <c r="L64" s="627" t="s">
        <v>2918</v>
      </c>
      <c r="M64" s="627" t="s">
        <v>2919</v>
      </c>
      <c r="N64" s="294" t="s">
        <v>409</v>
      </c>
      <c r="O64" s="122" t="s">
        <v>1000</v>
      </c>
      <c r="P64" s="294">
        <v>0</v>
      </c>
      <c r="Q64" s="122" t="s">
        <v>2920</v>
      </c>
      <c r="R64" s="645">
        <v>0</v>
      </c>
      <c r="S64" s="646" t="s">
        <v>2904</v>
      </c>
      <c r="T64" s="397" t="s">
        <v>2905</v>
      </c>
      <c r="U64" s="122" t="s">
        <v>2921</v>
      </c>
      <c r="V64" s="407" t="s">
        <v>185</v>
      </c>
      <c r="W64" s="408">
        <v>0</v>
      </c>
      <c r="X64" s="408">
        <v>0</v>
      </c>
      <c r="Y64" s="407" t="s">
        <v>859</v>
      </c>
      <c r="Z64" s="407" t="s">
        <v>14</v>
      </c>
      <c r="AA64" s="407" t="s">
        <v>14</v>
      </c>
      <c r="AB64" s="169" t="e">
        <f t="shared" si="0"/>
        <v>#DIV/0!</v>
      </c>
      <c r="AC64" s="169" t="str">
        <f t="shared" si="1"/>
        <v/>
      </c>
      <c r="AD64" s="152" t="s">
        <v>2907</v>
      </c>
      <c r="AE64" s="21"/>
      <c r="AF64" s="21"/>
      <c r="AG64" s="21"/>
      <c r="AH64" s="21"/>
    </row>
    <row r="65" spans="1:34" ht="12.75" customHeight="1">
      <c r="A65" s="281" t="s">
        <v>109</v>
      </c>
      <c r="B65" s="641">
        <v>2023</v>
      </c>
      <c r="C65" s="625" t="s">
        <v>641</v>
      </c>
      <c r="D65" s="122" t="s">
        <v>149</v>
      </c>
      <c r="E65" s="627" t="s">
        <v>2902</v>
      </c>
      <c r="F65" s="122" t="s">
        <v>758</v>
      </c>
      <c r="G65" s="122" t="s">
        <v>14</v>
      </c>
      <c r="H65" s="625" t="s">
        <v>428</v>
      </c>
      <c r="I65" s="122" t="s">
        <v>859</v>
      </c>
      <c r="J65" s="122" t="s">
        <v>859</v>
      </c>
      <c r="K65" s="122" t="s">
        <v>455</v>
      </c>
      <c r="L65" s="627" t="s">
        <v>2918</v>
      </c>
      <c r="M65" s="627" t="s">
        <v>2919</v>
      </c>
      <c r="N65" s="294" t="s">
        <v>409</v>
      </c>
      <c r="O65" s="122" t="s">
        <v>1000</v>
      </c>
      <c r="P65" s="294">
        <v>0</v>
      </c>
      <c r="Q65" s="122" t="s">
        <v>2839</v>
      </c>
      <c r="R65" s="645">
        <v>0</v>
      </c>
      <c r="S65" s="122" t="s">
        <v>2922</v>
      </c>
      <c r="T65" s="397" t="s">
        <v>2905</v>
      </c>
      <c r="U65" s="122" t="s">
        <v>2921</v>
      </c>
      <c r="V65" s="407" t="s">
        <v>185</v>
      </c>
      <c r="W65" s="408">
        <v>0</v>
      </c>
      <c r="X65" s="408">
        <v>0</v>
      </c>
      <c r="Y65" s="407" t="s">
        <v>859</v>
      </c>
      <c r="Z65" s="407" t="s">
        <v>14</v>
      </c>
      <c r="AA65" s="407" t="s">
        <v>14</v>
      </c>
      <c r="AB65" s="169" t="e">
        <f t="shared" si="0"/>
        <v>#DIV/0!</v>
      </c>
      <c r="AC65" s="169" t="str">
        <f t="shared" si="1"/>
        <v/>
      </c>
      <c r="AD65" s="152" t="s">
        <v>2907</v>
      </c>
      <c r="AE65" s="21"/>
      <c r="AF65" s="21"/>
      <c r="AG65" s="21"/>
      <c r="AH65" s="21"/>
    </row>
    <row r="66" spans="1:34" ht="12.75" customHeight="1">
      <c r="A66" s="281" t="s">
        <v>109</v>
      </c>
      <c r="B66" s="641">
        <v>2023</v>
      </c>
      <c r="C66" s="625" t="s">
        <v>641</v>
      </c>
      <c r="D66" s="122" t="s">
        <v>149</v>
      </c>
      <c r="E66" s="627" t="s">
        <v>2902</v>
      </c>
      <c r="F66" s="122" t="s">
        <v>758</v>
      </c>
      <c r="G66" s="122" t="s">
        <v>14</v>
      </c>
      <c r="H66" s="625" t="s">
        <v>428</v>
      </c>
      <c r="I66" s="122" t="s">
        <v>859</v>
      </c>
      <c r="J66" s="122" t="s">
        <v>859</v>
      </c>
      <c r="K66" s="122" t="s">
        <v>455</v>
      </c>
      <c r="L66" s="627" t="s">
        <v>2918</v>
      </c>
      <c r="M66" s="627" t="s">
        <v>2919</v>
      </c>
      <c r="N66" s="294" t="s">
        <v>409</v>
      </c>
      <c r="O66" s="122" t="s">
        <v>1000</v>
      </c>
      <c r="P66" s="294">
        <v>0</v>
      </c>
      <c r="Q66" s="122" t="s">
        <v>2923</v>
      </c>
      <c r="R66" s="647">
        <v>0</v>
      </c>
      <c r="S66" s="122" t="s">
        <v>2922</v>
      </c>
      <c r="T66" s="397" t="s">
        <v>2905</v>
      </c>
      <c r="U66" s="122" t="s">
        <v>2921</v>
      </c>
      <c r="V66" s="407" t="s">
        <v>185</v>
      </c>
      <c r="W66" s="408">
        <v>0</v>
      </c>
      <c r="X66" s="408">
        <v>0</v>
      </c>
      <c r="Y66" s="407" t="s">
        <v>859</v>
      </c>
      <c r="Z66" s="407" t="s">
        <v>14</v>
      </c>
      <c r="AA66" s="407" t="s">
        <v>14</v>
      </c>
      <c r="AB66" s="169" t="e">
        <f t="shared" si="0"/>
        <v>#DIV/0!</v>
      </c>
      <c r="AC66" s="169" t="str">
        <f t="shared" si="1"/>
        <v/>
      </c>
      <c r="AD66" s="152" t="s">
        <v>2907</v>
      </c>
      <c r="AE66" s="21"/>
      <c r="AF66" s="21"/>
      <c r="AG66" s="21"/>
      <c r="AH66" s="21"/>
    </row>
    <row r="67" spans="1:34" ht="12.75" customHeight="1">
      <c r="A67" s="281" t="s">
        <v>109</v>
      </c>
      <c r="B67" s="641">
        <v>2023</v>
      </c>
      <c r="C67" s="625" t="s">
        <v>641</v>
      </c>
      <c r="D67" s="122" t="s">
        <v>149</v>
      </c>
      <c r="E67" s="627" t="s">
        <v>2902</v>
      </c>
      <c r="F67" s="122" t="s">
        <v>758</v>
      </c>
      <c r="G67" s="122" t="s">
        <v>14</v>
      </c>
      <c r="H67" s="625" t="s">
        <v>428</v>
      </c>
      <c r="I67" s="122" t="s">
        <v>859</v>
      </c>
      <c r="J67" s="122" t="s">
        <v>859</v>
      </c>
      <c r="K67" s="122" t="s">
        <v>455</v>
      </c>
      <c r="L67" s="627" t="s">
        <v>2918</v>
      </c>
      <c r="M67" s="627" t="s">
        <v>2919</v>
      </c>
      <c r="N67" s="294" t="s">
        <v>409</v>
      </c>
      <c r="O67" s="122" t="s">
        <v>1000</v>
      </c>
      <c r="P67" s="294">
        <v>0</v>
      </c>
      <c r="Q67" s="122" t="s">
        <v>2842</v>
      </c>
      <c r="R67" s="647">
        <v>0</v>
      </c>
      <c r="S67" s="122" t="s">
        <v>2922</v>
      </c>
      <c r="T67" s="397" t="s">
        <v>2905</v>
      </c>
      <c r="U67" s="122" t="s">
        <v>2921</v>
      </c>
      <c r="V67" s="407" t="s">
        <v>185</v>
      </c>
      <c r="W67" s="408">
        <v>0</v>
      </c>
      <c r="X67" s="408">
        <v>0</v>
      </c>
      <c r="Y67" s="407" t="s">
        <v>859</v>
      </c>
      <c r="Z67" s="407" t="s">
        <v>14</v>
      </c>
      <c r="AA67" s="407" t="s">
        <v>14</v>
      </c>
      <c r="AB67" s="169" t="e">
        <f t="shared" si="0"/>
        <v>#DIV/0!</v>
      </c>
      <c r="AC67" s="169" t="str">
        <f t="shared" si="1"/>
        <v/>
      </c>
      <c r="AD67" s="152" t="s">
        <v>2907</v>
      </c>
      <c r="AE67" s="21"/>
      <c r="AF67" s="21"/>
      <c r="AG67" s="21"/>
      <c r="AH67" s="21"/>
    </row>
    <row r="68" spans="1:34" ht="12.75" customHeight="1">
      <c r="A68" s="281" t="s">
        <v>109</v>
      </c>
      <c r="B68" s="641">
        <v>2023</v>
      </c>
      <c r="C68" s="625" t="s">
        <v>641</v>
      </c>
      <c r="D68" s="122" t="s">
        <v>149</v>
      </c>
      <c r="E68" s="627" t="s">
        <v>2902</v>
      </c>
      <c r="F68" s="122" t="s">
        <v>758</v>
      </c>
      <c r="G68" s="122" t="s">
        <v>14</v>
      </c>
      <c r="H68" s="625" t="s">
        <v>428</v>
      </c>
      <c r="I68" s="122" t="s">
        <v>859</v>
      </c>
      <c r="J68" s="122" t="s">
        <v>859</v>
      </c>
      <c r="K68" s="122" t="s">
        <v>455</v>
      </c>
      <c r="L68" s="627" t="s">
        <v>2918</v>
      </c>
      <c r="M68" s="627" t="s">
        <v>2919</v>
      </c>
      <c r="N68" s="294" t="s">
        <v>409</v>
      </c>
      <c r="O68" s="122" t="s">
        <v>1000</v>
      </c>
      <c r="P68" s="294">
        <v>0</v>
      </c>
      <c r="Q68" s="627" t="s">
        <v>2849</v>
      </c>
      <c r="R68" s="647">
        <v>0</v>
      </c>
      <c r="S68" s="122"/>
      <c r="T68" s="122" t="s">
        <v>2892</v>
      </c>
      <c r="U68" s="122" t="s">
        <v>2921</v>
      </c>
      <c r="V68" s="407" t="s">
        <v>185</v>
      </c>
      <c r="W68" s="408">
        <v>0</v>
      </c>
      <c r="X68" s="408">
        <v>0</v>
      </c>
      <c r="Y68" s="407" t="s">
        <v>859</v>
      </c>
      <c r="Z68" s="407" t="s">
        <v>14</v>
      </c>
      <c r="AA68" s="407" t="s">
        <v>14</v>
      </c>
      <c r="AB68" s="169" t="e">
        <f t="shared" si="0"/>
        <v>#DIV/0!</v>
      </c>
      <c r="AC68" s="169" t="str">
        <f t="shared" si="1"/>
        <v/>
      </c>
      <c r="AD68" s="152" t="s">
        <v>2907</v>
      </c>
      <c r="AE68" s="21"/>
      <c r="AF68" s="21"/>
      <c r="AG68" s="21"/>
      <c r="AH68" s="21"/>
    </row>
    <row r="69" spans="1:34" ht="12.75" customHeight="1">
      <c r="A69" s="281" t="s">
        <v>109</v>
      </c>
      <c r="B69" s="641">
        <v>2023</v>
      </c>
      <c r="C69" s="625" t="s">
        <v>641</v>
      </c>
      <c r="D69" s="122" t="s">
        <v>149</v>
      </c>
      <c r="E69" s="627" t="s">
        <v>2902</v>
      </c>
      <c r="F69" s="122" t="s">
        <v>758</v>
      </c>
      <c r="G69" s="122" t="s">
        <v>14</v>
      </c>
      <c r="H69" s="625" t="s">
        <v>428</v>
      </c>
      <c r="I69" s="122" t="s">
        <v>859</v>
      </c>
      <c r="J69" s="122" t="s">
        <v>859</v>
      </c>
      <c r="K69" s="122" t="s">
        <v>455</v>
      </c>
      <c r="L69" s="627" t="s">
        <v>2918</v>
      </c>
      <c r="M69" s="627" t="s">
        <v>2919</v>
      </c>
      <c r="N69" s="294" t="s">
        <v>409</v>
      </c>
      <c r="O69" s="122" t="s">
        <v>1000</v>
      </c>
      <c r="P69" s="294">
        <v>0</v>
      </c>
      <c r="Q69" s="627" t="s">
        <v>2876</v>
      </c>
      <c r="R69" s="647">
        <v>0</v>
      </c>
      <c r="S69" s="122"/>
      <c r="T69" s="122" t="s">
        <v>2924</v>
      </c>
      <c r="U69" s="122" t="s">
        <v>2921</v>
      </c>
      <c r="V69" s="407" t="s">
        <v>185</v>
      </c>
      <c r="W69" s="408">
        <v>0</v>
      </c>
      <c r="X69" s="408">
        <v>0</v>
      </c>
      <c r="Y69" s="407" t="s">
        <v>859</v>
      </c>
      <c r="Z69" s="407" t="s">
        <v>14</v>
      </c>
      <c r="AA69" s="407" t="s">
        <v>14</v>
      </c>
      <c r="AB69" s="169" t="e">
        <f t="shared" si="0"/>
        <v>#DIV/0!</v>
      </c>
      <c r="AC69" s="169" t="str">
        <f t="shared" si="1"/>
        <v/>
      </c>
      <c r="AD69" s="152" t="s">
        <v>2907</v>
      </c>
      <c r="AE69" s="21"/>
      <c r="AF69" s="21"/>
      <c r="AG69" s="21"/>
      <c r="AH69" s="21"/>
    </row>
    <row r="70" spans="1:34" ht="12.75" customHeight="1">
      <c r="A70" s="281" t="s">
        <v>109</v>
      </c>
      <c r="B70" s="641">
        <v>2023</v>
      </c>
      <c r="C70" s="625" t="s">
        <v>641</v>
      </c>
      <c r="D70" s="122" t="s">
        <v>149</v>
      </c>
      <c r="E70" s="627" t="s">
        <v>767</v>
      </c>
      <c r="F70" s="122" t="s">
        <v>766</v>
      </c>
      <c r="G70" s="122" t="s">
        <v>14</v>
      </c>
      <c r="H70" s="625" t="s">
        <v>428</v>
      </c>
      <c r="I70" s="122" t="s">
        <v>859</v>
      </c>
      <c r="J70" s="122" t="s">
        <v>859</v>
      </c>
      <c r="K70" s="122" t="s">
        <v>185</v>
      </c>
      <c r="L70" s="627" t="s">
        <v>2925</v>
      </c>
      <c r="M70" s="627">
        <v>5</v>
      </c>
      <c r="N70" s="294" t="s">
        <v>405</v>
      </c>
      <c r="O70" s="122" t="s">
        <v>2887</v>
      </c>
      <c r="P70" s="294">
        <v>25</v>
      </c>
      <c r="Q70" s="122" t="s">
        <v>2926</v>
      </c>
      <c r="R70" s="641">
        <v>800</v>
      </c>
      <c r="S70" s="122" t="s">
        <v>2927</v>
      </c>
      <c r="T70" s="427" t="s">
        <v>2896</v>
      </c>
      <c r="U70" s="122" t="s">
        <v>2928</v>
      </c>
      <c r="V70" s="407" t="s">
        <v>185</v>
      </c>
      <c r="W70" s="408">
        <v>24</v>
      </c>
      <c r="X70" s="408">
        <v>778</v>
      </c>
      <c r="Y70" s="407" t="s">
        <v>859</v>
      </c>
      <c r="Z70" s="407" t="s">
        <v>14</v>
      </c>
      <c r="AA70" s="407" t="s">
        <v>14</v>
      </c>
      <c r="AB70" s="169" t="str">
        <f t="shared" ref="AB70:AB115" si="2">IF(OR(X70/R70&lt;0.9,X70/R70&gt;1.5),"X","")</f>
        <v/>
      </c>
      <c r="AC70" s="169" t="str">
        <f t="shared" ref="AC70:AC115" si="3">IF(OR(AA70="N",Z70="N",AA70="",Z70=""),"X","")</f>
        <v/>
      </c>
      <c r="AD70" s="404"/>
      <c r="AE70" s="21"/>
      <c r="AF70" s="21"/>
      <c r="AG70" s="21"/>
      <c r="AH70" s="21"/>
    </row>
    <row r="71" spans="1:34" ht="12.75" customHeight="1">
      <c r="A71" s="281" t="s">
        <v>109</v>
      </c>
      <c r="B71" s="641">
        <v>2023</v>
      </c>
      <c r="C71" s="625" t="s">
        <v>641</v>
      </c>
      <c r="D71" s="122" t="s">
        <v>149</v>
      </c>
      <c r="E71" s="627" t="s">
        <v>767</v>
      </c>
      <c r="F71" s="122" t="s">
        <v>766</v>
      </c>
      <c r="G71" s="122" t="s">
        <v>14</v>
      </c>
      <c r="H71" s="625" t="s">
        <v>428</v>
      </c>
      <c r="I71" s="122" t="s">
        <v>859</v>
      </c>
      <c r="J71" s="122" t="s">
        <v>859</v>
      </c>
      <c r="K71" s="122" t="s">
        <v>185</v>
      </c>
      <c r="L71" s="627" t="s">
        <v>2925</v>
      </c>
      <c r="M71" s="627">
        <v>5</v>
      </c>
      <c r="N71" s="294" t="s">
        <v>405</v>
      </c>
      <c r="O71" s="122" t="s">
        <v>2887</v>
      </c>
      <c r="P71" s="294">
        <v>25</v>
      </c>
      <c r="Q71" s="122" t="s">
        <v>2839</v>
      </c>
      <c r="R71" s="641">
        <v>800</v>
      </c>
      <c r="S71" s="122" t="s">
        <v>2927</v>
      </c>
      <c r="T71" s="427" t="s">
        <v>2896</v>
      </c>
      <c r="U71" s="37" t="s">
        <v>2929</v>
      </c>
      <c r="V71" s="407" t="s">
        <v>185</v>
      </c>
      <c r="W71" s="408">
        <v>24</v>
      </c>
      <c r="X71" s="408">
        <v>785</v>
      </c>
      <c r="Y71" s="407" t="s">
        <v>859</v>
      </c>
      <c r="Z71" s="407" t="s">
        <v>14</v>
      </c>
      <c r="AA71" s="407" t="s">
        <v>14</v>
      </c>
      <c r="AB71" s="169" t="str">
        <f t="shared" si="2"/>
        <v/>
      </c>
      <c r="AC71" s="169" t="str">
        <f t="shared" si="3"/>
        <v/>
      </c>
      <c r="AD71" s="404"/>
      <c r="AE71" s="21"/>
      <c r="AF71" s="21"/>
      <c r="AG71" s="21"/>
      <c r="AH71" s="21"/>
    </row>
    <row r="72" spans="1:34" ht="12.75" customHeight="1">
      <c r="A72" s="281" t="s">
        <v>109</v>
      </c>
      <c r="B72" s="641">
        <v>2023</v>
      </c>
      <c r="C72" s="625" t="s">
        <v>641</v>
      </c>
      <c r="D72" s="122" t="s">
        <v>149</v>
      </c>
      <c r="E72" s="627" t="s">
        <v>767</v>
      </c>
      <c r="F72" s="122" t="s">
        <v>766</v>
      </c>
      <c r="G72" s="122" t="s">
        <v>14</v>
      </c>
      <c r="H72" s="625" t="s">
        <v>428</v>
      </c>
      <c r="I72" s="122" t="s">
        <v>859</v>
      </c>
      <c r="J72" s="122" t="s">
        <v>859</v>
      </c>
      <c r="K72" s="122" t="s">
        <v>185</v>
      </c>
      <c r="L72" s="627" t="s">
        <v>2925</v>
      </c>
      <c r="M72" s="627">
        <v>5</v>
      </c>
      <c r="N72" s="294" t="s">
        <v>405</v>
      </c>
      <c r="O72" s="122" t="s">
        <v>2887</v>
      </c>
      <c r="P72" s="294">
        <v>25</v>
      </c>
      <c r="Q72" s="122" t="s">
        <v>2881</v>
      </c>
      <c r="R72" s="122">
        <v>45</v>
      </c>
      <c r="S72" s="122" t="s">
        <v>428</v>
      </c>
      <c r="T72" s="427" t="s">
        <v>2896</v>
      </c>
      <c r="U72" s="122" t="s">
        <v>2928</v>
      </c>
      <c r="V72" s="407" t="s">
        <v>185</v>
      </c>
      <c r="W72" s="408">
        <v>24</v>
      </c>
      <c r="X72" s="408">
        <v>51</v>
      </c>
      <c r="Y72" s="407" t="s">
        <v>859</v>
      </c>
      <c r="Z72" s="407" t="s">
        <v>14</v>
      </c>
      <c r="AA72" s="407" t="s">
        <v>14</v>
      </c>
      <c r="AB72" s="169" t="str">
        <f t="shared" si="2"/>
        <v/>
      </c>
      <c r="AC72" s="169" t="str">
        <f t="shared" si="3"/>
        <v/>
      </c>
      <c r="AD72" s="404"/>
      <c r="AE72" s="21"/>
      <c r="AF72" s="21"/>
      <c r="AG72" s="21"/>
      <c r="AH72" s="21"/>
    </row>
    <row r="73" spans="1:34" ht="12.75" customHeight="1">
      <c r="A73" s="281" t="s">
        <v>109</v>
      </c>
      <c r="B73" s="641">
        <v>2023</v>
      </c>
      <c r="C73" s="625" t="s">
        <v>641</v>
      </c>
      <c r="D73" s="122" t="s">
        <v>149</v>
      </c>
      <c r="E73" s="627" t="s">
        <v>767</v>
      </c>
      <c r="F73" s="122" t="s">
        <v>766</v>
      </c>
      <c r="G73" s="122" t="s">
        <v>14</v>
      </c>
      <c r="H73" s="625" t="s">
        <v>428</v>
      </c>
      <c r="I73" s="122" t="s">
        <v>859</v>
      </c>
      <c r="J73" s="122" t="s">
        <v>859</v>
      </c>
      <c r="K73" s="122" t="s">
        <v>185</v>
      </c>
      <c r="L73" s="627" t="s">
        <v>2925</v>
      </c>
      <c r="M73" s="627">
        <v>5</v>
      </c>
      <c r="N73" s="294" t="s">
        <v>405</v>
      </c>
      <c r="O73" s="122" t="s">
        <v>2887</v>
      </c>
      <c r="P73" s="294">
        <v>25</v>
      </c>
      <c r="Q73" s="122" t="s">
        <v>2842</v>
      </c>
      <c r="R73" s="122" t="s">
        <v>2843</v>
      </c>
      <c r="S73" s="122" t="s">
        <v>2927</v>
      </c>
      <c r="T73" s="427" t="s">
        <v>2896</v>
      </c>
      <c r="U73" s="122" t="s">
        <v>912</v>
      </c>
      <c r="V73" s="407" t="s">
        <v>185</v>
      </c>
      <c r="W73" s="408">
        <v>24</v>
      </c>
      <c r="X73" s="408">
        <v>12197</v>
      </c>
      <c r="Y73" s="407" t="s">
        <v>859</v>
      </c>
      <c r="Z73" s="407" t="s">
        <v>14</v>
      </c>
      <c r="AA73" s="407" t="s">
        <v>14</v>
      </c>
      <c r="AB73" s="169" t="e">
        <f t="shared" si="2"/>
        <v>#VALUE!</v>
      </c>
      <c r="AC73" s="169" t="str">
        <f t="shared" si="3"/>
        <v/>
      </c>
      <c r="AD73" s="152" t="s">
        <v>2930</v>
      </c>
      <c r="AE73" s="21"/>
      <c r="AF73" s="21"/>
      <c r="AG73" s="21"/>
      <c r="AH73" s="21"/>
    </row>
    <row r="74" spans="1:34" ht="12.75" customHeight="1">
      <c r="A74" s="281" t="s">
        <v>109</v>
      </c>
      <c r="B74" s="641">
        <v>2023</v>
      </c>
      <c r="C74" s="625" t="s">
        <v>641</v>
      </c>
      <c r="D74" s="122" t="s">
        <v>149</v>
      </c>
      <c r="E74" s="627" t="s">
        <v>767</v>
      </c>
      <c r="F74" s="122" t="s">
        <v>766</v>
      </c>
      <c r="G74" s="122" t="s">
        <v>14</v>
      </c>
      <c r="H74" s="625" t="s">
        <v>428</v>
      </c>
      <c r="I74" s="122" t="s">
        <v>859</v>
      </c>
      <c r="J74" s="122" t="s">
        <v>859</v>
      </c>
      <c r="K74" s="122" t="s">
        <v>185</v>
      </c>
      <c r="L74" s="627" t="s">
        <v>2925</v>
      </c>
      <c r="M74" s="627">
        <v>5</v>
      </c>
      <c r="N74" s="294" t="s">
        <v>405</v>
      </c>
      <c r="O74" s="122" t="s">
        <v>2887</v>
      </c>
      <c r="P74" s="294">
        <v>25</v>
      </c>
      <c r="Q74" s="627" t="s">
        <v>2931</v>
      </c>
      <c r="R74" s="122">
        <v>35</v>
      </c>
      <c r="S74" s="122" t="s">
        <v>428</v>
      </c>
      <c r="T74" s="122" t="s">
        <v>2932</v>
      </c>
      <c r="U74" s="122"/>
      <c r="V74" s="407" t="s">
        <v>185</v>
      </c>
      <c r="W74" s="408">
        <v>24</v>
      </c>
      <c r="X74" s="408">
        <v>34</v>
      </c>
      <c r="Y74" s="407" t="s">
        <v>859</v>
      </c>
      <c r="Z74" s="407" t="s">
        <v>14</v>
      </c>
      <c r="AA74" s="407" t="s">
        <v>14</v>
      </c>
      <c r="AB74" s="169" t="str">
        <f t="shared" si="2"/>
        <v/>
      </c>
      <c r="AC74" s="169" t="str">
        <f t="shared" si="3"/>
        <v/>
      </c>
      <c r="AD74" s="404"/>
      <c r="AE74" s="21"/>
      <c r="AF74" s="21"/>
      <c r="AG74" s="21"/>
      <c r="AH74" s="21"/>
    </row>
    <row r="75" spans="1:34" ht="12.75" customHeight="1">
      <c r="A75" s="281" t="s">
        <v>109</v>
      </c>
      <c r="B75" s="641">
        <v>2023</v>
      </c>
      <c r="C75" s="625" t="s">
        <v>641</v>
      </c>
      <c r="D75" s="122" t="s">
        <v>149</v>
      </c>
      <c r="E75" s="627" t="s">
        <v>767</v>
      </c>
      <c r="F75" s="122" t="s">
        <v>766</v>
      </c>
      <c r="G75" s="122" t="s">
        <v>14</v>
      </c>
      <c r="H75" s="625" t="s">
        <v>428</v>
      </c>
      <c r="I75" s="122" t="s">
        <v>859</v>
      </c>
      <c r="J75" s="122" t="s">
        <v>859</v>
      </c>
      <c r="K75" s="122" t="s">
        <v>185</v>
      </c>
      <c r="L75" s="627" t="s">
        <v>2925</v>
      </c>
      <c r="M75" s="627">
        <v>5</v>
      </c>
      <c r="N75" s="294" t="s">
        <v>405</v>
      </c>
      <c r="O75" s="122" t="s">
        <v>2887</v>
      </c>
      <c r="P75" s="294">
        <v>25</v>
      </c>
      <c r="Q75" s="627" t="s">
        <v>2933</v>
      </c>
      <c r="R75" s="294">
        <v>100</v>
      </c>
      <c r="S75" s="122" t="s">
        <v>428</v>
      </c>
      <c r="T75" s="122" t="s">
        <v>2932</v>
      </c>
      <c r="U75" s="122"/>
      <c r="V75" s="407" t="s">
        <v>185</v>
      </c>
      <c r="W75" s="408">
        <v>24</v>
      </c>
      <c r="X75" s="408">
        <v>32</v>
      </c>
      <c r="Y75" s="407" t="s">
        <v>859</v>
      </c>
      <c r="Z75" s="407" t="s">
        <v>14</v>
      </c>
      <c r="AA75" s="407" t="s">
        <v>14</v>
      </c>
      <c r="AB75" s="169" t="str">
        <f t="shared" si="2"/>
        <v>X</v>
      </c>
      <c r="AC75" s="169" t="str">
        <f t="shared" si="3"/>
        <v/>
      </c>
      <c r="AD75" s="428" t="s">
        <v>2934</v>
      </c>
      <c r="AE75" s="21"/>
      <c r="AF75" s="21"/>
      <c r="AG75" s="21"/>
      <c r="AH75" s="21"/>
    </row>
    <row r="76" spans="1:34" ht="12.75" customHeight="1">
      <c r="A76" s="281" t="s">
        <v>109</v>
      </c>
      <c r="B76" s="641">
        <v>2023</v>
      </c>
      <c r="C76" s="625" t="s">
        <v>641</v>
      </c>
      <c r="D76" s="122" t="s">
        <v>149</v>
      </c>
      <c r="E76" s="627" t="s">
        <v>767</v>
      </c>
      <c r="F76" s="122" t="s">
        <v>766</v>
      </c>
      <c r="G76" s="122" t="s">
        <v>14</v>
      </c>
      <c r="H76" s="625" t="s">
        <v>428</v>
      </c>
      <c r="I76" s="122" t="s">
        <v>859</v>
      </c>
      <c r="J76" s="122" t="s">
        <v>859</v>
      </c>
      <c r="K76" s="122" t="s">
        <v>185</v>
      </c>
      <c r="L76" s="627" t="s">
        <v>2925</v>
      </c>
      <c r="M76" s="627">
        <v>5</v>
      </c>
      <c r="N76" s="294" t="s">
        <v>405</v>
      </c>
      <c r="O76" s="122" t="s">
        <v>2887</v>
      </c>
      <c r="P76" s="294">
        <v>25</v>
      </c>
      <c r="Q76" s="627" t="s">
        <v>2935</v>
      </c>
      <c r="R76" s="122">
        <v>35</v>
      </c>
      <c r="S76" s="122" t="s">
        <v>428</v>
      </c>
      <c r="T76" s="122" t="s">
        <v>2932</v>
      </c>
      <c r="U76" s="122"/>
      <c r="V76" s="407" t="s">
        <v>185</v>
      </c>
      <c r="W76" s="408">
        <v>24</v>
      </c>
      <c r="X76" s="408">
        <v>40</v>
      </c>
      <c r="Y76" s="407" t="s">
        <v>859</v>
      </c>
      <c r="Z76" s="407" t="s">
        <v>14</v>
      </c>
      <c r="AA76" s="407" t="s">
        <v>14</v>
      </c>
      <c r="AB76" s="169" t="str">
        <f t="shared" si="2"/>
        <v/>
      </c>
      <c r="AC76" s="169" t="str">
        <f t="shared" si="3"/>
        <v/>
      </c>
      <c r="AD76" s="404"/>
      <c r="AE76" s="21"/>
      <c r="AF76" s="21"/>
      <c r="AG76" s="21"/>
      <c r="AH76" s="21"/>
    </row>
    <row r="77" spans="1:34" ht="12.75" customHeight="1">
      <c r="A77" s="281" t="s">
        <v>109</v>
      </c>
      <c r="B77" s="641">
        <v>2023</v>
      </c>
      <c r="C77" s="625" t="s">
        <v>641</v>
      </c>
      <c r="D77" s="122" t="s">
        <v>149</v>
      </c>
      <c r="E77" s="627" t="s">
        <v>767</v>
      </c>
      <c r="F77" s="122" t="s">
        <v>766</v>
      </c>
      <c r="G77" s="122" t="s">
        <v>14</v>
      </c>
      <c r="H77" s="625" t="s">
        <v>428</v>
      </c>
      <c r="I77" s="122" t="s">
        <v>859</v>
      </c>
      <c r="J77" s="122" t="s">
        <v>859</v>
      </c>
      <c r="K77" s="122" t="s">
        <v>185</v>
      </c>
      <c r="L77" s="627" t="s">
        <v>2925</v>
      </c>
      <c r="M77" s="627">
        <v>5</v>
      </c>
      <c r="N77" s="294" t="s">
        <v>405</v>
      </c>
      <c r="O77" s="122" t="s">
        <v>2887</v>
      </c>
      <c r="P77" s="294">
        <v>25</v>
      </c>
      <c r="Q77" s="627" t="s">
        <v>2936</v>
      </c>
      <c r="R77" s="122">
        <v>1800</v>
      </c>
      <c r="S77" s="122" t="s">
        <v>2937</v>
      </c>
      <c r="T77" s="122" t="s">
        <v>2932</v>
      </c>
      <c r="U77" s="122" t="s">
        <v>2938</v>
      </c>
      <c r="V77" s="407" t="s">
        <v>185</v>
      </c>
      <c r="W77" s="408">
        <v>24</v>
      </c>
      <c r="X77" s="408">
        <v>1911</v>
      </c>
      <c r="Y77" s="408" t="s">
        <v>859</v>
      </c>
      <c r="Z77" s="408" t="s">
        <v>14</v>
      </c>
      <c r="AA77" s="408" t="s">
        <v>14</v>
      </c>
      <c r="AB77" s="169" t="str">
        <f t="shared" si="2"/>
        <v/>
      </c>
      <c r="AC77" s="169" t="str">
        <f t="shared" si="3"/>
        <v/>
      </c>
      <c r="AD77" s="404"/>
      <c r="AE77" s="21"/>
      <c r="AF77" s="21"/>
      <c r="AG77" s="21"/>
      <c r="AH77" s="21"/>
    </row>
    <row r="78" spans="1:34" ht="12.75" customHeight="1">
      <c r="A78" s="281" t="s">
        <v>109</v>
      </c>
      <c r="B78" s="641">
        <v>2023</v>
      </c>
      <c r="C78" s="625" t="s">
        <v>641</v>
      </c>
      <c r="D78" s="122" t="s">
        <v>149</v>
      </c>
      <c r="E78" s="627" t="s">
        <v>785</v>
      </c>
      <c r="F78" s="627" t="s">
        <v>784</v>
      </c>
      <c r="G78" s="122" t="s">
        <v>14</v>
      </c>
      <c r="H78" s="625" t="s">
        <v>428</v>
      </c>
      <c r="I78" s="122" t="s">
        <v>859</v>
      </c>
      <c r="J78" s="122" t="s">
        <v>859</v>
      </c>
      <c r="K78" s="122" t="s">
        <v>185</v>
      </c>
      <c r="L78" s="627">
        <v>8</v>
      </c>
      <c r="M78" s="627" t="s">
        <v>2863</v>
      </c>
      <c r="N78" s="294" t="s">
        <v>405</v>
      </c>
      <c r="O78" s="122" t="s">
        <v>2887</v>
      </c>
      <c r="P78" s="294">
        <v>30</v>
      </c>
      <c r="Q78" s="122" t="s">
        <v>2876</v>
      </c>
      <c r="R78" s="641">
        <v>30</v>
      </c>
      <c r="S78" s="122" t="s">
        <v>2939</v>
      </c>
      <c r="T78" s="429" t="s">
        <v>2940</v>
      </c>
      <c r="U78" s="122" t="s">
        <v>2941</v>
      </c>
      <c r="V78" s="407" t="s">
        <v>185</v>
      </c>
      <c r="W78" s="408">
        <v>30</v>
      </c>
      <c r="X78" s="408">
        <v>29</v>
      </c>
      <c r="Y78" s="408" t="s">
        <v>859</v>
      </c>
      <c r="Z78" s="408" t="s">
        <v>14</v>
      </c>
      <c r="AA78" s="408" t="s">
        <v>14</v>
      </c>
      <c r="AB78" s="169" t="str">
        <f t="shared" si="2"/>
        <v/>
      </c>
      <c r="AC78" s="169" t="str">
        <f t="shared" si="3"/>
        <v/>
      </c>
      <c r="AD78" s="404"/>
      <c r="AE78" s="21"/>
      <c r="AF78" s="21"/>
      <c r="AG78" s="21"/>
      <c r="AH78" s="21"/>
    </row>
    <row r="79" spans="1:34" ht="12.75" customHeight="1">
      <c r="A79" s="281" t="s">
        <v>109</v>
      </c>
      <c r="B79" s="641">
        <v>2023</v>
      </c>
      <c r="C79" s="625" t="s">
        <v>641</v>
      </c>
      <c r="D79" s="122" t="s">
        <v>149</v>
      </c>
      <c r="E79" s="627" t="s">
        <v>785</v>
      </c>
      <c r="F79" s="627" t="s">
        <v>784</v>
      </c>
      <c r="G79" s="122" t="s">
        <v>14</v>
      </c>
      <c r="H79" s="625" t="s">
        <v>428</v>
      </c>
      <c r="I79" s="122" t="s">
        <v>859</v>
      </c>
      <c r="J79" s="122" t="s">
        <v>859</v>
      </c>
      <c r="K79" s="122" t="s">
        <v>185</v>
      </c>
      <c r="L79" s="627">
        <v>8</v>
      </c>
      <c r="M79" s="627" t="s">
        <v>2863</v>
      </c>
      <c r="N79" s="294" t="s">
        <v>405</v>
      </c>
      <c r="O79" s="122" t="s">
        <v>2887</v>
      </c>
      <c r="P79" s="294">
        <v>30</v>
      </c>
      <c r="Q79" s="122" t="s">
        <v>2839</v>
      </c>
      <c r="R79" s="641">
        <v>100</v>
      </c>
      <c r="S79" s="122" t="s">
        <v>428</v>
      </c>
      <c r="T79" s="429" t="s">
        <v>2940</v>
      </c>
      <c r="U79" s="122"/>
      <c r="V79" s="407" t="s">
        <v>185</v>
      </c>
      <c r="W79" s="408">
        <v>30</v>
      </c>
      <c r="X79" s="408">
        <v>106</v>
      </c>
      <c r="Y79" s="408" t="s">
        <v>859</v>
      </c>
      <c r="Z79" s="408" t="s">
        <v>14</v>
      </c>
      <c r="AA79" s="408" t="s">
        <v>14</v>
      </c>
      <c r="AB79" s="169" t="str">
        <f t="shared" si="2"/>
        <v/>
      </c>
      <c r="AC79" s="169" t="str">
        <f t="shared" si="3"/>
        <v/>
      </c>
      <c r="AD79" s="404"/>
      <c r="AE79" s="21"/>
      <c r="AF79" s="21"/>
      <c r="AG79" s="21"/>
      <c r="AH79" s="21"/>
    </row>
    <row r="80" spans="1:34" ht="12.75" customHeight="1">
      <c r="A80" s="281" t="s">
        <v>109</v>
      </c>
      <c r="B80" s="641">
        <v>2023</v>
      </c>
      <c r="C80" s="625" t="s">
        <v>641</v>
      </c>
      <c r="D80" s="122" t="s">
        <v>149</v>
      </c>
      <c r="E80" s="627" t="s">
        <v>785</v>
      </c>
      <c r="F80" s="627" t="s">
        <v>784</v>
      </c>
      <c r="G80" s="122" t="s">
        <v>14</v>
      </c>
      <c r="H80" s="625" t="s">
        <v>428</v>
      </c>
      <c r="I80" s="122" t="s">
        <v>859</v>
      </c>
      <c r="J80" s="122" t="s">
        <v>859</v>
      </c>
      <c r="K80" s="122" t="s">
        <v>185</v>
      </c>
      <c r="L80" s="627">
        <v>8</v>
      </c>
      <c r="M80" s="627" t="s">
        <v>2863</v>
      </c>
      <c r="N80" s="294" t="s">
        <v>405</v>
      </c>
      <c r="O80" s="122" t="s">
        <v>2887</v>
      </c>
      <c r="P80" s="294">
        <v>30</v>
      </c>
      <c r="Q80" s="122" t="s">
        <v>2881</v>
      </c>
      <c r="R80" s="641">
        <v>75</v>
      </c>
      <c r="S80" s="122" t="s">
        <v>2942</v>
      </c>
      <c r="T80" s="429" t="s">
        <v>2940</v>
      </c>
      <c r="U80" s="122" t="s">
        <v>2943</v>
      </c>
      <c r="V80" s="407" t="s">
        <v>185</v>
      </c>
      <c r="W80" s="408">
        <v>30</v>
      </c>
      <c r="X80" s="408">
        <v>91</v>
      </c>
      <c r="Y80" s="408" t="s">
        <v>859</v>
      </c>
      <c r="Z80" s="408" t="s">
        <v>14</v>
      </c>
      <c r="AA80" s="408" t="s">
        <v>14</v>
      </c>
      <c r="AB80" s="169" t="str">
        <f t="shared" si="2"/>
        <v/>
      </c>
      <c r="AC80" s="169" t="str">
        <f>IF(OR(AA80="N",Z80="N",AA80="",Z80=""),"X","")</f>
        <v/>
      </c>
      <c r="AD80" s="404"/>
      <c r="AE80" s="21"/>
      <c r="AF80" s="21"/>
      <c r="AG80" s="21"/>
      <c r="AH80" s="21"/>
    </row>
    <row r="81" spans="1:34" ht="12.75" customHeight="1">
      <c r="A81" s="281" t="s">
        <v>109</v>
      </c>
      <c r="B81" s="641">
        <v>2023</v>
      </c>
      <c r="C81" s="625" t="s">
        <v>641</v>
      </c>
      <c r="D81" s="122" t="s">
        <v>149</v>
      </c>
      <c r="E81" s="627" t="s">
        <v>785</v>
      </c>
      <c r="F81" s="627" t="s">
        <v>784</v>
      </c>
      <c r="G81" s="122" t="s">
        <v>14</v>
      </c>
      <c r="H81" s="625" t="s">
        <v>428</v>
      </c>
      <c r="I81" s="122" t="s">
        <v>859</v>
      </c>
      <c r="J81" s="122" t="s">
        <v>859</v>
      </c>
      <c r="K81" s="122" t="s">
        <v>185</v>
      </c>
      <c r="L81" s="627">
        <v>8</v>
      </c>
      <c r="M81" s="627" t="s">
        <v>2863</v>
      </c>
      <c r="N81" s="294" t="s">
        <v>405</v>
      </c>
      <c r="O81" s="122" t="s">
        <v>2887</v>
      </c>
      <c r="P81" s="294">
        <v>30</v>
      </c>
      <c r="Q81" s="122" t="s">
        <v>2842</v>
      </c>
      <c r="R81" s="122" t="s">
        <v>2843</v>
      </c>
      <c r="S81" s="122" t="s">
        <v>428</v>
      </c>
      <c r="T81" s="429" t="s">
        <v>2940</v>
      </c>
      <c r="U81" s="122" t="s">
        <v>912</v>
      </c>
      <c r="V81" s="407" t="s">
        <v>185</v>
      </c>
      <c r="W81" s="408">
        <v>30</v>
      </c>
      <c r="X81" s="408">
        <v>3291</v>
      </c>
      <c r="Y81" s="408" t="s">
        <v>859</v>
      </c>
      <c r="Z81" s="408" t="s">
        <v>14</v>
      </c>
      <c r="AA81" s="408" t="s">
        <v>14</v>
      </c>
      <c r="AB81" s="169" t="e">
        <f t="shared" si="2"/>
        <v>#VALUE!</v>
      </c>
      <c r="AC81" s="169" t="str">
        <f t="shared" si="3"/>
        <v/>
      </c>
      <c r="AD81" s="152" t="s">
        <v>2930</v>
      </c>
      <c r="AE81" s="21"/>
      <c r="AF81" s="21"/>
      <c r="AG81" s="21"/>
      <c r="AH81" s="21"/>
    </row>
    <row r="82" spans="1:34" ht="12.75" customHeight="1">
      <c r="A82" s="281" t="s">
        <v>109</v>
      </c>
      <c r="B82" s="641">
        <v>2023</v>
      </c>
      <c r="C82" s="625" t="s">
        <v>641</v>
      </c>
      <c r="D82" s="122" t="s">
        <v>149</v>
      </c>
      <c r="E82" s="627" t="s">
        <v>2944</v>
      </c>
      <c r="F82" s="627" t="s">
        <v>788</v>
      </c>
      <c r="G82" s="122" t="s">
        <v>14</v>
      </c>
      <c r="H82" s="625" t="s">
        <v>428</v>
      </c>
      <c r="I82" s="122" t="s">
        <v>859</v>
      </c>
      <c r="J82" s="122" t="s">
        <v>859</v>
      </c>
      <c r="K82" s="122" t="s">
        <v>185</v>
      </c>
      <c r="L82" s="627" t="s">
        <v>1440</v>
      </c>
      <c r="M82" s="627" t="s">
        <v>2863</v>
      </c>
      <c r="N82" s="294" t="s">
        <v>405</v>
      </c>
      <c r="O82" s="122" t="s">
        <v>185</v>
      </c>
      <c r="P82" s="294">
        <v>8</v>
      </c>
      <c r="Q82" s="122" t="s">
        <v>2881</v>
      </c>
      <c r="R82" s="641">
        <v>8</v>
      </c>
      <c r="S82" s="122"/>
      <c r="T82" s="122" t="s">
        <v>2924</v>
      </c>
      <c r="U82" s="122"/>
      <c r="V82" s="407" t="s">
        <v>185</v>
      </c>
      <c r="W82" s="408">
        <v>8</v>
      </c>
      <c r="X82" s="408">
        <v>8</v>
      </c>
      <c r="Y82" s="407" t="s">
        <v>14</v>
      </c>
      <c r="Z82" s="407" t="s">
        <v>14</v>
      </c>
      <c r="AA82" s="407" t="s">
        <v>14</v>
      </c>
      <c r="AB82" s="169" t="str">
        <f t="shared" si="2"/>
        <v/>
      </c>
      <c r="AC82" s="169" t="str">
        <f t="shared" si="3"/>
        <v/>
      </c>
      <c r="AD82" s="404"/>
      <c r="AE82" s="21"/>
      <c r="AF82" s="21"/>
      <c r="AG82" s="21"/>
      <c r="AH82" s="21"/>
    </row>
    <row r="83" spans="1:34" ht="12.75" customHeight="1">
      <c r="A83" s="281" t="s">
        <v>109</v>
      </c>
      <c r="B83" s="641">
        <v>2023</v>
      </c>
      <c r="C83" s="625" t="s">
        <v>641</v>
      </c>
      <c r="D83" s="122" t="s">
        <v>149</v>
      </c>
      <c r="E83" s="627" t="s">
        <v>2944</v>
      </c>
      <c r="F83" s="627" t="s">
        <v>788</v>
      </c>
      <c r="G83" s="122" t="s">
        <v>14</v>
      </c>
      <c r="H83" s="625" t="s">
        <v>428</v>
      </c>
      <c r="I83" s="122" t="s">
        <v>859</v>
      </c>
      <c r="J83" s="122" t="s">
        <v>859</v>
      </c>
      <c r="K83" s="122" t="s">
        <v>185</v>
      </c>
      <c r="L83" s="627" t="s">
        <v>1440</v>
      </c>
      <c r="M83" s="627" t="s">
        <v>2863</v>
      </c>
      <c r="N83" s="294" t="s">
        <v>405</v>
      </c>
      <c r="O83" s="122" t="s">
        <v>185</v>
      </c>
      <c r="P83" s="294">
        <v>8</v>
      </c>
      <c r="Q83" s="122" t="s">
        <v>2839</v>
      </c>
      <c r="R83" s="641">
        <v>8</v>
      </c>
      <c r="S83" s="122"/>
      <c r="T83" s="122" t="s">
        <v>2924</v>
      </c>
      <c r="U83" s="122"/>
      <c r="V83" s="407" t="s">
        <v>185</v>
      </c>
      <c r="W83" s="408">
        <v>8</v>
      </c>
      <c r="X83" s="408">
        <v>8</v>
      </c>
      <c r="Y83" s="407" t="s">
        <v>859</v>
      </c>
      <c r="Z83" s="407" t="s">
        <v>14</v>
      </c>
      <c r="AA83" s="407" t="s">
        <v>14</v>
      </c>
      <c r="AB83" s="169" t="str">
        <f t="shared" si="2"/>
        <v/>
      </c>
      <c r="AC83" s="169" t="str">
        <f t="shared" si="3"/>
        <v/>
      </c>
      <c r="AD83" s="404"/>
      <c r="AE83" s="21"/>
      <c r="AF83" s="21"/>
      <c r="AG83" s="21"/>
      <c r="AH83" s="21"/>
    </row>
    <row r="84" spans="1:34" ht="12.75" customHeight="1">
      <c r="A84" s="281" t="s">
        <v>109</v>
      </c>
      <c r="B84" s="641">
        <v>2023</v>
      </c>
      <c r="C84" s="625" t="s">
        <v>641</v>
      </c>
      <c r="D84" s="122" t="s">
        <v>149</v>
      </c>
      <c r="E84" s="627" t="s">
        <v>2944</v>
      </c>
      <c r="F84" s="627" t="s">
        <v>788</v>
      </c>
      <c r="G84" s="122" t="s">
        <v>14</v>
      </c>
      <c r="H84" s="625" t="s">
        <v>428</v>
      </c>
      <c r="I84" s="122" t="s">
        <v>859</v>
      </c>
      <c r="J84" s="122" t="s">
        <v>859</v>
      </c>
      <c r="K84" s="122" t="s">
        <v>185</v>
      </c>
      <c r="L84" s="627" t="s">
        <v>1440</v>
      </c>
      <c r="M84" s="627" t="s">
        <v>2863</v>
      </c>
      <c r="N84" s="294" t="s">
        <v>405</v>
      </c>
      <c r="O84" s="122" t="s">
        <v>185</v>
      </c>
      <c r="P84" s="294">
        <v>8</v>
      </c>
      <c r="Q84" s="122" t="s">
        <v>2842</v>
      </c>
      <c r="R84" s="122" t="s">
        <v>2843</v>
      </c>
      <c r="S84" s="122" t="s">
        <v>912</v>
      </c>
      <c r="T84" s="122" t="s">
        <v>2924</v>
      </c>
      <c r="U84" s="122" t="s">
        <v>912</v>
      </c>
      <c r="V84" s="407" t="s">
        <v>185</v>
      </c>
      <c r="W84" s="408">
        <v>8</v>
      </c>
      <c r="X84" s="408">
        <v>393</v>
      </c>
      <c r="Y84" s="407" t="s">
        <v>14</v>
      </c>
      <c r="Z84" s="407" t="s">
        <v>14</v>
      </c>
      <c r="AA84" s="407" t="s">
        <v>14</v>
      </c>
      <c r="AB84" s="169" t="e">
        <f t="shared" si="2"/>
        <v>#VALUE!</v>
      </c>
      <c r="AC84" s="169" t="str">
        <f t="shared" si="3"/>
        <v/>
      </c>
      <c r="AD84" s="152" t="s">
        <v>2930</v>
      </c>
      <c r="AE84" s="21"/>
      <c r="AF84" s="21"/>
      <c r="AG84" s="21"/>
      <c r="AH84" s="21"/>
    </row>
    <row r="85" spans="1:34" ht="12.75" customHeight="1">
      <c r="A85" s="39" t="s">
        <v>109</v>
      </c>
      <c r="B85" s="640">
        <v>2023</v>
      </c>
      <c r="C85" s="625" t="s">
        <v>641</v>
      </c>
      <c r="D85" s="123" t="s">
        <v>149</v>
      </c>
      <c r="E85" s="275" t="s">
        <v>751</v>
      </c>
      <c r="F85" s="123" t="s">
        <v>716</v>
      </c>
      <c r="G85" s="123" t="s">
        <v>859</v>
      </c>
      <c r="H85" s="624" t="s">
        <v>428</v>
      </c>
      <c r="I85" s="123" t="s">
        <v>859</v>
      </c>
      <c r="J85" s="123" t="s">
        <v>859</v>
      </c>
      <c r="K85" s="122" t="s">
        <v>455</v>
      </c>
      <c r="L85" s="123" t="s">
        <v>2868</v>
      </c>
      <c r="M85" s="275">
        <v>3</v>
      </c>
      <c r="N85" s="623" t="s">
        <v>405</v>
      </c>
      <c r="O85" s="275" t="s">
        <v>994</v>
      </c>
      <c r="P85" s="623">
        <v>14</v>
      </c>
      <c r="Q85" s="122" t="s">
        <v>2835</v>
      </c>
      <c r="R85" s="641">
        <v>45</v>
      </c>
      <c r="S85" s="627" t="s">
        <v>2864</v>
      </c>
      <c r="T85" s="397" t="s">
        <v>2865</v>
      </c>
      <c r="U85" s="122" t="s">
        <v>2945</v>
      </c>
      <c r="V85" s="407" t="s">
        <v>185</v>
      </c>
      <c r="W85" s="408">
        <v>14</v>
      </c>
      <c r="X85" s="408">
        <v>44</v>
      </c>
      <c r="Y85" s="407" t="s">
        <v>859</v>
      </c>
      <c r="Z85" s="407" t="s">
        <v>14</v>
      </c>
      <c r="AA85" s="407" t="s">
        <v>14</v>
      </c>
      <c r="AB85" s="169" t="str">
        <f t="shared" si="2"/>
        <v/>
      </c>
      <c r="AC85" s="169" t="str">
        <f t="shared" si="3"/>
        <v/>
      </c>
      <c r="AD85" s="152"/>
      <c r="AE85" s="21"/>
      <c r="AF85" s="21"/>
      <c r="AG85" s="21"/>
      <c r="AH85" s="21"/>
    </row>
    <row r="86" spans="1:34" ht="12.75" customHeight="1">
      <c r="A86" s="281" t="s">
        <v>109</v>
      </c>
      <c r="B86" s="641">
        <v>2023</v>
      </c>
      <c r="C86" s="625" t="s">
        <v>641</v>
      </c>
      <c r="D86" s="122" t="s">
        <v>149</v>
      </c>
      <c r="E86" s="627" t="s">
        <v>751</v>
      </c>
      <c r="F86" s="122" t="s">
        <v>716</v>
      </c>
      <c r="G86" s="122" t="s">
        <v>859</v>
      </c>
      <c r="H86" s="625" t="s">
        <v>428</v>
      </c>
      <c r="I86" s="122" t="s">
        <v>859</v>
      </c>
      <c r="J86" s="122" t="s">
        <v>859</v>
      </c>
      <c r="K86" s="122" t="s">
        <v>455</v>
      </c>
      <c r="L86" s="122" t="s">
        <v>2868</v>
      </c>
      <c r="M86" s="627">
        <v>3</v>
      </c>
      <c r="N86" s="294" t="s">
        <v>405</v>
      </c>
      <c r="O86" s="627" t="s">
        <v>994</v>
      </c>
      <c r="P86" s="294">
        <v>14</v>
      </c>
      <c r="Q86" s="122" t="s">
        <v>2839</v>
      </c>
      <c r="R86" s="641">
        <v>45</v>
      </c>
      <c r="S86" s="123" t="s">
        <v>428</v>
      </c>
      <c r="T86" s="397" t="s">
        <v>2865</v>
      </c>
      <c r="U86" s="122" t="s">
        <v>2945</v>
      </c>
      <c r="V86" s="407" t="s">
        <v>185</v>
      </c>
      <c r="W86" s="408">
        <v>14</v>
      </c>
      <c r="X86" s="408">
        <v>44</v>
      </c>
      <c r="Y86" s="407" t="s">
        <v>859</v>
      </c>
      <c r="Z86" s="407" t="s">
        <v>14</v>
      </c>
      <c r="AA86" s="407" t="s">
        <v>14</v>
      </c>
      <c r="AB86" s="169" t="str">
        <f t="shared" si="2"/>
        <v/>
      </c>
      <c r="AC86" s="169" t="str">
        <f t="shared" si="3"/>
        <v/>
      </c>
      <c r="AD86" s="152"/>
      <c r="AE86" s="21"/>
      <c r="AF86" s="21"/>
      <c r="AG86" s="21"/>
      <c r="AH86" s="21"/>
    </row>
    <row r="87" spans="1:34" ht="12.75" customHeight="1">
      <c r="A87" s="281" t="s">
        <v>109</v>
      </c>
      <c r="B87" s="641">
        <v>2023</v>
      </c>
      <c r="C87" s="625" t="s">
        <v>641</v>
      </c>
      <c r="D87" s="122" t="s">
        <v>149</v>
      </c>
      <c r="E87" s="627" t="s">
        <v>751</v>
      </c>
      <c r="F87" s="122" t="s">
        <v>716</v>
      </c>
      <c r="G87" s="122" t="s">
        <v>859</v>
      </c>
      <c r="H87" s="625" t="s">
        <v>428</v>
      </c>
      <c r="I87" s="122" t="s">
        <v>859</v>
      </c>
      <c r="J87" s="122" t="s">
        <v>859</v>
      </c>
      <c r="K87" s="122" t="s">
        <v>455</v>
      </c>
      <c r="L87" s="122" t="s">
        <v>2868</v>
      </c>
      <c r="M87" s="627">
        <v>3</v>
      </c>
      <c r="N87" s="294" t="s">
        <v>405</v>
      </c>
      <c r="O87" s="627" t="s">
        <v>994</v>
      </c>
      <c r="P87" s="294">
        <v>14</v>
      </c>
      <c r="Q87" s="122" t="s">
        <v>2842</v>
      </c>
      <c r="R87" s="122" t="s">
        <v>2843</v>
      </c>
      <c r="S87" s="627" t="s">
        <v>2864</v>
      </c>
      <c r="T87" s="397" t="s">
        <v>2865</v>
      </c>
      <c r="U87" s="122" t="s">
        <v>2945</v>
      </c>
      <c r="V87" s="407" t="s">
        <v>185</v>
      </c>
      <c r="W87" s="408">
        <v>14</v>
      </c>
      <c r="X87" s="408">
        <v>9504</v>
      </c>
      <c r="Y87" s="407" t="s">
        <v>859</v>
      </c>
      <c r="Z87" s="407" t="s">
        <v>14</v>
      </c>
      <c r="AA87" s="407" t="s">
        <v>14</v>
      </c>
      <c r="AB87" s="169" t="e">
        <f t="shared" si="2"/>
        <v>#VALUE!</v>
      </c>
      <c r="AC87" s="169" t="str">
        <f t="shared" si="3"/>
        <v/>
      </c>
      <c r="AD87" s="403" t="s">
        <v>2844</v>
      </c>
      <c r="AE87" s="21"/>
      <c r="AF87" s="21"/>
      <c r="AG87" s="21"/>
      <c r="AH87" s="21"/>
    </row>
    <row r="88" spans="1:34" ht="12.75" customHeight="1">
      <c r="A88" s="281" t="s">
        <v>109</v>
      </c>
      <c r="B88" s="641">
        <v>2023</v>
      </c>
      <c r="C88" s="625" t="s">
        <v>641</v>
      </c>
      <c r="D88" s="122" t="s">
        <v>149</v>
      </c>
      <c r="E88" s="627" t="s">
        <v>751</v>
      </c>
      <c r="F88" s="122" t="s">
        <v>716</v>
      </c>
      <c r="G88" s="415" t="s">
        <v>859</v>
      </c>
      <c r="H88" s="625" t="s">
        <v>428</v>
      </c>
      <c r="I88" s="122" t="s">
        <v>859</v>
      </c>
      <c r="J88" s="122" t="s">
        <v>859</v>
      </c>
      <c r="K88" s="122" t="s">
        <v>455</v>
      </c>
      <c r="L88" s="122" t="s">
        <v>2868</v>
      </c>
      <c r="M88" s="627">
        <v>3</v>
      </c>
      <c r="N88" s="294" t="s">
        <v>405</v>
      </c>
      <c r="O88" s="627" t="s">
        <v>994</v>
      </c>
      <c r="P88" s="294">
        <v>14</v>
      </c>
      <c r="Q88" s="627" t="s">
        <v>2849</v>
      </c>
      <c r="R88" s="641">
        <v>45</v>
      </c>
      <c r="S88" s="627" t="s">
        <v>2864</v>
      </c>
      <c r="T88" s="397" t="s">
        <v>2865</v>
      </c>
      <c r="U88" s="415" t="s">
        <v>2945</v>
      </c>
      <c r="V88" s="407" t="s">
        <v>185</v>
      </c>
      <c r="W88" s="408">
        <v>14</v>
      </c>
      <c r="X88" s="408">
        <v>44</v>
      </c>
      <c r="Y88" s="407" t="s">
        <v>859</v>
      </c>
      <c r="Z88" s="407" t="s">
        <v>14</v>
      </c>
      <c r="AA88" s="407" t="s">
        <v>14</v>
      </c>
      <c r="AB88" s="169" t="str">
        <f t="shared" si="2"/>
        <v/>
      </c>
      <c r="AC88" s="169" t="str">
        <f t="shared" si="3"/>
        <v/>
      </c>
      <c r="AD88" s="152"/>
      <c r="AE88" s="21"/>
      <c r="AF88" s="21"/>
      <c r="AG88" s="21"/>
      <c r="AH88" s="21"/>
    </row>
    <row r="89" spans="1:34" ht="12.75" customHeight="1">
      <c r="A89" s="421" t="s">
        <v>109</v>
      </c>
      <c r="B89" s="422">
        <v>2023</v>
      </c>
      <c r="C89" s="53" t="s">
        <v>641</v>
      </c>
      <c r="D89" s="415" t="s">
        <v>149</v>
      </c>
      <c r="E89" s="415" t="s">
        <v>2946</v>
      </c>
      <c r="F89" s="21" t="s">
        <v>1900</v>
      </c>
      <c r="G89" s="39" t="s">
        <v>859</v>
      </c>
      <c r="H89" s="53" t="s">
        <v>428</v>
      </c>
      <c r="I89" s="415" t="s">
        <v>859</v>
      </c>
      <c r="J89" s="415" t="s">
        <v>859</v>
      </c>
      <c r="K89" s="415" t="s">
        <v>185</v>
      </c>
      <c r="L89" s="21" t="s">
        <v>2868</v>
      </c>
      <c r="M89" s="421" t="s">
        <v>2853</v>
      </c>
      <c r="N89" s="249" t="s">
        <v>409</v>
      </c>
      <c r="O89" s="415" t="s">
        <v>2887</v>
      </c>
      <c r="P89" s="249">
        <v>9</v>
      </c>
      <c r="Q89" s="122" t="s">
        <v>2894</v>
      </c>
      <c r="R89" s="641">
        <v>150</v>
      </c>
      <c r="S89" s="123" t="s">
        <v>428</v>
      </c>
      <c r="T89" s="397" t="s">
        <v>2905</v>
      </c>
      <c r="U89" s="39" t="s">
        <v>2947</v>
      </c>
      <c r="V89" s="407" t="s">
        <v>185</v>
      </c>
      <c r="W89" s="408">
        <v>5</v>
      </c>
      <c r="X89" s="408">
        <v>139</v>
      </c>
      <c r="Y89" s="408" t="s">
        <v>859</v>
      </c>
      <c r="Z89" s="408" t="s">
        <v>14</v>
      </c>
      <c r="AA89" s="408" t="s">
        <v>14</v>
      </c>
      <c r="AB89" s="169" t="str">
        <f t="shared" si="2"/>
        <v/>
      </c>
      <c r="AC89" s="169" t="str">
        <f t="shared" si="3"/>
        <v/>
      </c>
      <c r="AD89" s="152" t="s">
        <v>1902</v>
      </c>
      <c r="AE89" s="21"/>
      <c r="AF89" s="21"/>
      <c r="AG89" s="21"/>
      <c r="AH89" s="21"/>
    </row>
    <row r="90" spans="1:34" ht="12.75" customHeight="1">
      <c r="A90" s="39" t="s">
        <v>109</v>
      </c>
      <c r="B90" s="640">
        <v>2023</v>
      </c>
      <c r="C90" s="624" t="s">
        <v>641</v>
      </c>
      <c r="D90" s="123" t="s">
        <v>149</v>
      </c>
      <c r="E90" s="123" t="s">
        <v>2946</v>
      </c>
      <c r="F90" s="648" t="s">
        <v>1900</v>
      </c>
      <c r="G90" s="39" t="s">
        <v>859</v>
      </c>
      <c r="H90" s="624" t="s">
        <v>428</v>
      </c>
      <c r="I90" s="123" t="s">
        <v>859</v>
      </c>
      <c r="J90" s="123" t="s">
        <v>859</v>
      </c>
      <c r="K90" s="123" t="s">
        <v>185</v>
      </c>
      <c r="L90" s="123" t="s">
        <v>2868</v>
      </c>
      <c r="M90" s="123" t="s">
        <v>2853</v>
      </c>
      <c r="N90" s="623" t="s">
        <v>409</v>
      </c>
      <c r="O90" s="123" t="s">
        <v>2887</v>
      </c>
      <c r="P90" s="623">
        <v>9</v>
      </c>
      <c r="Q90" s="122" t="s">
        <v>2839</v>
      </c>
      <c r="R90" s="641">
        <v>150</v>
      </c>
      <c r="S90" s="123" t="s">
        <v>428</v>
      </c>
      <c r="T90" s="397" t="s">
        <v>2905</v>
      </c>
      <c r="U90" s="39" t="s">
        <v>2947</v>
      </c>
      <c r="V90" s="407" t="s">
        <v>185</v>
      </c>
      <c r="W90" s="408">
        <v>5</v>
      </c>
      <c r="X90" s="408">
        <v>139</v>
      </c>
      <c r="Y90" s="408" t="s">
        <v>859</v>
      </c>
      <c r="Z90" s="408" t="s">
        <v>14</v>
      </c>
      <c r="AA90" s="408" t="s">
        <v>14</v>
      </c>
      <c r="AB90" s="169" t="str">
        <f t="shared" si="2"/>
        <v/>
      </c>
      <c r="AC90" s="169" t="str">
        <f t="shared" si="3"/>
        <v/>
      </c>
      <c r="AD90" s="152" t="s">
        <v>1902</v>
      </c>
      <c r="AE90" s="21"/>
      <c r="AF90" s="21"/>
      <c r="AG90" s="21"/>
      <c r="AH90" s="21"/>
    </row>
    <row r="91" spans="1:34" ht="12.75" customHeight="1">
      <c r="A91" s="281" t="s">
        <v>109</v>
      </c>
      <c r="B91" s="641">
        <v>2023</v>
      </c>
      <c r="C91" s="625" t="s">
        <v>641</v>
      </c>
      <c r="D91" s="122" t="s">
        <v>149</v>
      </c>
      <c r="E91" s="122" t="s">
        <v>2946</v>
      </c>
      <c r="F91" s="50" t="s">
        <v>1900</v>
      </c>
      <c r="G91" s="39" t="s">
        <v>859</v>
      </c>
      <c r="H91" s="625" t="s">
        <v>428</v>
      </c>
      <c r="I91" s="122" t="s">
        <v>859</v>
      </c>
      <c r="J91" s="122" t="s">
        <v>859</v>
      </c>
      <c r="K91" s="122" t="s">
        <v>185</v>
      </c>
      <c r="L91" s="122" t="s">
        <v>2868</v>
      </c>
      <c r="M91" s="122" t="s">
        <v>2853</v>
      </c>
      <c r="N91" s="294" t="s">
        <v>409</v>
      </c>
      <c r="O91" s="122" t="s">
        <v>2887</v>
      </c>
      <c r="P91" s="294">
        <v>9</v>
      </c>
      <c r="Q91" s="122" t="s">
        <v>2881</v>
      </c>
      <c r="R91" s="627" t="s">
        <v>2882</v>
      </c>
      <c r="S91" s="123" t="s">
        <v>428</v>
      </c>
      <c r="T91" s="397" t="s">
        <v>2905</v>
      </c>
      <c r="U91" s="39" t="s">
        <v>2948</v>
      </c>
      <c r="V91" s="407" t="s">
        <v>185</v>
      </c>
      <c r="W91" s="408">
        <v>5</v>
      </c>
      <c r="X91" s="408">
        <v>16</v>
      </c>
      <c r="Y91" s="408" t="s">
        <v>859</v>
      </c>
      <c r="Z91" s="408" t="s">
        <v>14</v>
      </c>
      <c r="AA91" s="408" t="s">
        <v>14</v>
      </c>
      <c r="AB91" s="169" t="e">
        <f t="shared" si="2"/>
        <v>#VALUE!</v>
      </c>
      <c r="AC91" s="169" t="str">
        <f t="shared" si="3"/>
        <v/>
      </c>
      <c r="AD91" s="152" t="s">
        <v>1902</v>
      </c>
      <c r="AE91" s="21"/>
      <c r="AF91" s="21"/>
      <c r="AG91" s="21"/>
      <c r="AH91" s="21"/>
    </row>
    <row r="92" spans="1:34" ht="12.75" customHeight="1">
      <c r="A92" s="281" t="s">
        <v>109</v>
      </c>
      <c r="B92" s="641">
        <v>2023</v>
      </c>
      <c r="C92" s="625" t="s">
        <v>641</v>
      </c>
      <c r="D92" s="122" t="s">
        <v>149</v>
      </c>
      <c r="E92" s="122" t="s">
        <v>2946</v>
      </c>
      <c r="F92" s="50" t="s">
        <v>1900</v>
      </c>
      <c r="G92" s="39" t="s">
        <v>859</v>
      </c>
      <c r="H92" s="625" t="s">
        <v>428</v>
      </c>
      <c r="I92" s="122" t="s">
        <v>859</v>
      </c>
      <c r="J92" s="122" t="s">
        <v>859</v>
      </c>
      <c r="K92" s="122" t="s">
        <v>185</v>
      </c>
      <c r="L92" s="122" t="s">
        <v>2868</v>
      </c>
      <c r="M92" s="122" t="s">
        <v>2853</v>
      </c>
      <c r="N92" s="294" t="s">
        <v>409</v>
      </c>
      <c r="O92" s="122" t="s">
        <v>2887</v>
      </c>
      <c r="P92" s="294">
        <v>9</v>
      </c>
      <c r="Q92" s="122" t="s">
        <v>2842</v>
      </c>
      <c r="R92" s="122" t="s">
        <v>2843</v>
      </c>
      <c r="S92" s="122" t="s">
        <v>2836</v>
      </c>
      <c r="T92" s="397" t="s">
        <v>2905</v>
      </c>
      <c r="U92" s="39" t="s">
        <v>2947</v>
      </c>
      <c r="V92" s="407" t="s">
        <v>185</v>
      </c>
      <c r="W92" s="407">
        <v>5</v>
      </c>
      <c r="X92" s="407">
        <v>0</v>
      </c>
      <c r="Y92" s="408" t="s">
        <v>859</v>
      </c>
      <c r="Z92" s="408" t="s">
        <v>14</v>
      </c>
      <c r="AA92" s="408" t="s">
        <v>14</v>
      </c>
      <c r="AB92" s="169" t="e">
        <f t="shared" si="2"/>
        <v>#VALUE!</v>
      </c>
      <c r="AC92" s="169" t="str">
        <f t="shared" si="3"/>
        <v/>
      </c>
      <c r="AD92" s="342" t="s">
        <v>2949</v>
      </c>
      <c r="AE92" s="21"/>
      <c r="AF92" s="21"/>
      <c r="AG92" s="21"/>
      <c r="AH92" s="21"/>
    </row>
    <row r="93" spans="1:34" ht="12.75" customHeight="1">
      <c r="A93" s="281" t="s">
        <v>109</v>
      </c>
      <c r="B93" s="641">
        <v>2023</v>
      </c>
      <c r="C93" s="625" t="s">
        <v>641</v>
      </c>
      <c r="D93" s="122" t="s">
        <v>149</v>
      </c>
      <c r="E93" s="122" t="s">
        <v>2950</v>
      </c>
      <c r="F93" s="122" t="s">
        <v>2951</v>
      </c>
      <c r="G93" s="122" t="s">
        <v>859</v>
      </c>
      <c r="H93" s="625" t="s">
        <v>428</v>
      </c>
      <c r="I93" s="122" t="s">
        <v>859</v>
      </c>
      <c r="J93" s="122" t="s">
        <v>859</v>
      </c>
      <c r="K93" s="122" t="s">
        <v>185</v>
      </c>
      <c r="L93" s="122" t="s">
        <v>2868</v>
      </c>
      <c r="M93" s="627" t="s">
        <v>2952</v>
      </c>
      <c r="N93" s="294" t="s">
        <v>405</v>
      </c>
      <c r="O93" s="122" t="s">
        <v>2887</v>
      </c>
      <c r="P93" s="294">
        <v>17</v>
      </c>
      <c r="Q93" s="122" t="s">
        <v>2876</v>
      </c>
      <c r="R93" s="166">
        <v>21</v>
      </c>
      <c r="S93" s="281" t="s">
        <v>428</v>
      </c>
      <c r="T93" s="122" t="s">
        <v>2914</v>
      </c>
      <c r="U93" s="122"/>
      <c r="V93" s="407" t="s">
        <v>185</v>
      </c>
      <c r="W93" s="407">
        <v>13</v>
      </c>
      <c r="X93" s="407">
        <v>21</v>
      </c>
      <c r="Y93" s="407" t="s">
        <v>859</v>
      </c>
      <c r="Z93" s="407" t="s">
        <v>14</v>
      </c>
      <c r="AA93" s="407" t="s">
        <v>14</v>
      </c>
      <c r="AB93" s="169" t="str">
        <f t="shared" si="2"/>
        <v/>
      </c>
      <c r="AC93" s="169" t="str">
        <f t="shared" si="3"/>
        <v/>
      </c>
      <c r="AD93" s="152" t="s">
        <v>2953</v>
      </c>
      <c r="AE93" s="21"/>
      <c r="AF93" s="21"/>
      <c r="AG93" s="21"/>
      <c r="AH93" s="21"/>
    </row>
    <row r="94" spans="1:34" ht="12.75" customHeight="1">
      <c r="A94" s="281" t="s">
        <v>109</v>
      </c>
      <c r="B94" s="641">
        <v>2023</v>
      </c>
      <c r="C94" s="625" t="s">
        <v>641</v>
      </c>
      <c r="D94" s="122" t="s">
        <v>149</v>
      </c>
      <c r="E94" s="122" t="s">
        <v>2950</v>
      </c>
      <c r="F94" s="122" t="s">
        <v>2951</v>
      </c>
      <c r="G94" s="122" t="s">
        <v>859</v>
      </c>
      <c r="H94" s="625" t="s">
        <v>428</v>
      </c>
      <c r="I94" s="122" t="s">
        <v>859</v>
      </c>
      <c r="J94" s="122" t="s">
        <v>859</v>
      </c>
      <c r="K94" s="122" t="s">
        <v>185</v>
      </c>
      <c r="L94" s="122" t="s">
        <v>2868</v>
      </c>
      <c r="M94" s="627" t="s">
        <v>2952</v>
      </c>
      <c r="N94" s="294" t="s">
        <v>405</v>
      </c>
      <c r="O94" s="122" t="s">
        <v>2887</v>
      </c>
      <c r="P94" s="294">
        <v>17</v>
      </c>
      <c r="Q94" s="122" t="s">
        <v>2839</v>
      </c>
      <c r="R94" s="640">
        <v>155</v>
      </c>
      <c r="S94" s="281" t="s">
        <v>428</v>
      </c>
      <c r="T94" s="122" t="s">
        <v>2914</v>
      </c>
      <c r="U94" s="122"/>
      <c r="V94" s="407" t="s">
        <v>185</v>
      </c>
      <c r="W94" s="407">
        <v>13</v>
      </c>
      <c r="X94" s="407">
        <v>140</v>
      </c>
      <c r="Y94" s="407" t="s">
        <v>859</v>
      </c>
      <c r="Z94" s="407" t="s">
        <v>14</v>
      </c>
      <c r="AA94" s="407" t="s">
        <v>14</v>
      </c>
      <c r="AB94" s="169" t="str">
        <f t="shared" si="2"/>
        <v/>
      </c>
      <c r="AC94" s="169" t="str">
        <f t="shared" si="3"/>
        <v/>
      </c>
      <c r="AD94" s="152" t="s">
        <v>2954</v>
      </c>
      <c r="AE94" s="21"/>
      <c r="AF94" s="21"/>
      <c r="AG94" s="21"/>
      <c r="AH94" s="21"/>
    </row>
    <row r="95" spans="1:34" ht="12.75" customHeight="1">
      <c r="A95" s="281" t="s">
        <v>109</v>
      </c>
      <c r="B95" s="641">
        <v>2023</v>
      </c>
      <c r="C95" s="625" t="s">
        <v>641</v>
      </c>
      <c r="D95" s="122" t="s">
        <v>149</v>
      </c>
      <c r="E95" s="122" t="s">
        <v>2950</v>
      </c>
      <c r="F95" s="122" t="s">
        <v>2951</v>
      </c>
      <c r="G95" s="122" t="s">
        <v>859</v>
      </c>
      <c r="H95" s="625" t="s">
        <v>428</v>
      </c>
      <c r="I95" s="122" t="s">
        <v>859</v>
      </c>
      <c r="J95" s="122" t="s">
        <v>859</v>
      </c>
      <c r="K95" s="122" t="s">
        <v>185</v>
      </c>
      <c r="L95" s="122" t="s">
        <v>2868</v>
      </c>
      <c r="M95" s="627" t="s">
        <v>2952</v>
      </c>
      <c r="N95" s="294" t="s">
        <v>405</v>
      </c>
      <c r="O95" s="122" t="s">
        <v>2887</v>
      </c>
      <c r="P95" s="294">
        <v>17</v>
      </c>
      <c r="Q95" s="122" t="s">
        <v>2881</v>
      </c>
      <c r="R95" s="627" t="s">
        <v>2882</v>
      </c>
      <c r="S95" s="122" t="s">
        <v>2836</v>
      </c>
      <c r="T95" s="122" t="s">
        <v>2914</v>
      </c>
      <c r="U95" s="123" t="s">
        <v>2884</v>
      </c>
      <c r="V95" s="407" t="s">
        <v>185</v>
      </c>
      <c r="W95" s="407">
        <v>13</v>
      </c>
      <c r="X95" s="407">
        <v>13</v>
      </c>
      <c r="Y95" s="407" t="s">
        <v>859</v>
      </c>
      <c r="Z95" s="407" t="s">
        <v>14</v>
      </c>
      <c r="AA95" s="407" t="s">
        <v>14</v>
      </c>
      <c r="AB95" s="169" t="e">
        <f>IF(OR(X95/R95&lt;0.9,X95/R95&gt;1.5),"X","")</f>
        <v>#VALUE!</v>
      </c>
      <c r="AC95" s="169" t="str">
        <f t="shared" si="3"/>
        <v/>
      </c>
      <c r="AD95" s="152" t="s">
        <v>2953</v>
      </c>
      <c r="AE95" s="21"/>
      <c r="AF95" s="21"/>
      <c r="AG95" s="21"/>
      <c r="AH95" s="21"/>
    </row>
    <row r="96" spans="1:34" ht="12.75" customHeight="1">
      <c r="A96" s="281" t="s">
        <v>109</v>
      </c>
      <c r="B96" s="641">
        <v>2023</v>
      </c>
      <c r="C96" s="625" t="s">
        <v>641</v>
      </c>
      <c r="D96" s="122" t="s">
        <v>149</v>
      </c>
      <c r="E96" s="122" t="s">
        <v>2950</v>
      </c>
      <c r="F96" s="122" t="s">
        <v>2951</v>
      </c>
      <c r="G96" s="122" t="s">
        <v>859</v>
      </c>
      <c r="H96" s="625" t="s">
        <v>428</v>
      </c>
      <c r="I96" s="122" t="s">
        <v>859</v>
      </c>
      <c r="J96" s="122" t="s">
        <v>859</v>
      </c>
      <c r="K96" s="122" t="s">
        <v>185</v>
      </c>
      <c r="L96" s="122" t="s">
        <v>2868</v>
      </c>
      <c r="M96" s="627" t="s">
        <v>2952</v>
      </c>
      <c r="N96" s="294" t="s">
        <v>405</v>
      </c>
      <c r="O96" s="122" t="s">
        <v>2887</v>
      </c>
      <c r="P96" s="294">
        <v>17</v>
      </c>
      <c r="Q96" s="122" t="s">
        <v>2842</v>
      </c>
      <c r="R96" s="122" t="s">
        <v>2843</v>
      </c>
      <c r="S96" s="122" t="s">
        <v>2836</v>
      </c>
      <c r="T96" s="122" t="s">
        <v>2914</v>
      </c>
      <c r="U96" s="122"/>
      <c r="V96" s="407" t="s">
        <v>185</v>
      </c>
      <c r="W96" s="407">
        <v>13</v>
      </c>
      <c r="X96" s="407">
        <v>5388</v>
      </c>
      <c r="Y96" s="407" t="s">
        <v>859</v>
      </c>
      <c r="Z96" s="407" t="s">
        <v>14</v>
      </c>
      <c r="AA96" s="407" t="s">
        <v>14</v>
      </c>
      <c r="AB96" s="169" t="e">
        <f t="shared" si="2"/>
        <v>#VALUE!</v>
      </c>
      <c r="AC96" s="169" t="str">
        <f t="shared" si="3"/>
        <v/>
      </c>
      <c r="AD96" s="430" t="s">
        <v>2955</v>
      </c>
      <c r="AE96" s="21"/>
      <c r="AF96" s="21"/>
      <c r="AG96" s="21"/>
      <c r="AH96" s="21"/>
    </row>
    <row r="97" spans="1:34" ht="12.75" customHeight="1">
      <c r="A97" s="39" t="s">
        <v>109</v>
      </c>
      <c r="B97" s="640">
        <v>2023</v>
      </c>
      <c r="C97" s="624" t="s">
        <v>641</v>
      </c>
      <c r="D97" s="123" t="s">
        <v>163</v>
      </c>
      <c r="E97" s="275" t="s">
        <v>2956</v>
      </c>
      <c r="F97" s="275" t="s">
        <v>2957</v>
      </c>
      <c r="G97" s="123" t="s">
        <v>859</v>
      </c>
      <c r="H97" s="624" t="s">
        <v>428</v>
      </c>
      <c r="I97" s="123" t="s">
        <v>859</v>
      </c>
      <c r="J97" s="123" t="s">
        <v>859</v>
      </c>
      <c r="K97" s="123" t="s">
        <v>185</v>
      </c>
      <c r="L97" s="275" t="s">
        <v>2958</v>
      </c>
      <c r="M97" s="275">
        <v>7</v>
      </c>
      <c r="N97" s="623" t="s">
        <v>405</v>
      </c>
      <c r="O97" s="123" t="s">
        <v>185</v>
      </c>
      <c r="P97" s="623">
        <v>11</v>
      </c>
      <c r="Q97" s="123" t="s">
        <v>2876</v>
      </c>
      <c r="R97" s="123">
        <v>36</v>
      </c>
      <c r="S97" s="123"/>
      <c r="T97" s="122" t="s">
        <v>2924</v>
      </c>
      <c r="U97" s="123"/>
      <c r="V97" s="407" t="s">
        <v>185</v>
      </c>
      <c r="W97" s="408">
        <v>6</v>
      </c>
      <c r="X97" s="408">
        <v>36</v>
      </c>
      <c r="Y97" s="407" t="s">
        <v>859</v>
      </c>
      <c r="Z97" s="407" t="s">
        <v>14</v>
      </c>
      <c r="AA97" s="407" t="s">
        <v>14</v>
      </c>
      <c r="AB97" s="169" t="str">
        <f t="shared" si="2"/>
        <v/>
      </c>
      <c r="AC97" s="169" t="str">
        <f t="shared" si="3"/>
        <v/>
      </c>
      <c r="AD97" s="404"/>
      <c r="AE97" s="21"/>
      <c r="AF97" s="21"/>
      <c r="AG97" s="21"/>
      <c r="AH97" s="21"/>
    </row>
    <row r="98" spans="1:34" ht="12.75" customHeight="1">
      <c r="A98" s="281" t="s">
        <v>109</v>
      </c>
      <c r="B98" s="641">
        <v>2023</v>
      </c>
      <c r="C98" s="625" t="s">
        <v>641</v>
      </c>
      <c r="D98" s="122" t="s">
        <v>163</v>
      </c>
      <c r="E98" s="627" t="s">
        <v>2956</v>
      </c>
      <c r="F98" s="627" t="s">
        <v>2957</v>
      </c>
      <c r="G98" s="122" t="s">
        <v>859</v>
      </c>
      <c r="H98" s="625" t="s">
        <v>428</v>
      </c>
      <c r="I98" s="122" t="s">
        <v>859</v>
      </c>
      <c r="J98" s="122" t="s">
        <v>859</v>
      </c>
      <c r="K98" s="122" t="s">
        <v>185</v>
      </c>
      <c r="L98" s="627" t="s">
        <v>2958</v>
      </c>
      <c r="M98" s="627">
        <v>7</v>
      </c>
      <c r="N98" s="294" t="s">
        <v>405</v>
      </c>
      <c r="O98" s="122" t="s">
        <v>185</v>
      </c>
      <c r="P98" s="294">
        <v>11</v>
      </c>
      <c r="Q98" s="122" t="s">
        <v>2881</v>
      </c>
      <c r="R98" s="122" t="s">
        <v>185</v>
      </c>
      <c r="S98" s="122"/>
      <c r="T98" s="122" t="s">
        <v>2924</v>
      </c>
      <c r="U98" s="122" t="s">
        <v>2943</v>
      </c>
      <c r="V98" s="407" t="s">
        <v>185</v>
      </c>
      <c r="W98" s="408">
        <v>6</v>
      </c>
      <c r="X98" s="408">
        <v>4</v>
      </c>
      <c r="Y98" s="407" t="s">
        <v>859</v>
      </c>
      <c r="Z98" s="407" t="s">
        <v>14</v>
      </c>
      <c r="AA98" s="407" t="s">
        <v>14</v>
      </c>
      <c r="AB98" s="169" t="e">
        <f t="shared" si="2"/>
        <v>#VALUE!</v>
      </c>
      <c r="AC98" s="169" t="str">
        <f t="shared" si="3"/>
        <v/>
      </c>
      <c r="AD98" s="404"/>
      <c r="AE98" s="21"/>
      <c r="AF98" s="21"/>
      <c r="AG98" s="21"/>
      <c r="AH98" s="21"/>
    </row>
    <row r="99" spans="1:34" ht="12.75" customHeight="1">
      <c r="A99" s="281" t="s">
        <v>109</v>
      </c>
      <c r="B99" s="641">
        <v>2023</v>
      </c>
      <c r="C99" s="625" t="s">
        <v>641</v>
      </c>
      <c r="D99" s="122" t="s">
        <v>149</v>
      </c>
      <c r="E99" s="275" t="s">
        <v>2959</v>
      </c>
      <c r="F99" s="122" t="s">
        <v>1973</v>
      </c>
      <c r="G99" s="122" t="s">
        <v>859</v>
      </c>
      <c r="H99" s="625" t="s">
        <v>428</v>
      </c>
      <c r="I99" s="122" t="s">
        <v>859</v>
      </c>
      <c r="J99" s="122" t="s">
        <v>859</v>
      </c>
      <c r="K99" s="122" t="s">
        <v>455</v>
      </c>
      <c r="L99" s="41" t="s">
        <v>1425</v>
      </c>
      <c r="M99" s="627" t="s">
        <v>1400</v>
      </c>
      <c r="N99" s="294" t="s">
        <v>405</v>
      </c>
      <c r="O99" s="122" t="s">
        <v>2887</v>
      </c>
      <c r="P99" s="294">
        <v>18</v>
      </c>
      <c r="Q99" s="122" t="s">
        <v>2876</v>
      </c>
      <c r="R99" s="22">
        <v>46</v>
      </c>
      <c r="S99" s="281" t="s">
        <v>2888</v>
      </c>
      <c r="T99" s="642" t="s">
        <v>2889</v>
      </c>
      <c r="U99" s="122"/>
      <c r="V99" s="407" t="s">
        <v>185</v>
      </c>
      <c r="W99" s="408">
        <v>14</v>
      </c>
      <c r="X99" s="408">
        <v>46</v>
      </c>
      <c r="Y99" s="407" t="s">
        <v>859</v>
      </c>
      <c r="Z99" s="407" t="s">
        <v>14</v>
      </c>
      <c r="AA99" s="407" t="s">
        <v>14</v>
      </c>
      <c r="AB99" s="169" t="str">
        <f t="shared" si="2"/>
        <v/>
      </c>
      <c r="AC99" s="169" t="str">
        <f t="shared" si="3"/>
        <v/>
      </c>
      <c r="AD99" s="416" t="s">
        <v>2960</v>
      </c>
      <c r="AE99" s="21"/>
      <c r="AF99" s="21"/>
      <c r="AG99" s="21"/>
      <c r="AH99" s="21"/>
    </row>
    <row r="100" spans="1:34" ht="12.75" customHeight="1">
      <c r="A100" s="39" t="s">
        <v>109</v>
      </c>
      <c r="B100" s="641">
        <v>2023</v>
      </c>
      <c r="C100" s="624" t="s">
        <v>641</v>
      </c>
      <c r="D100" s="123" t="s">
        <v>149</v>
      </c>
      <c r="E100" s="275" t="s">
        <v>2959</v>
      </c>
      <c r="F100" s="122" t="s">
        <v>1973</v>
      </c>
      <c r="G100" s="123" t="s">
        <v>859</v>
      </c>
      <c r="H100" s="624" t="s">
        <v>428</v>
      </c>
      <c r="I100" s="123" t="s">
        <v>859</v>
      </c>
      <c r="J100" s="123" t="s">
        <v>859</v>
      </c>
      <c r="K100" s="123" t="s">
        <v>455</v>
      </c>
      <c r="L100" s="41" t="s">
        <v>1425</v>
      </c>
      <c r="M100" s="627" t="s">
        <v>1400</v>
      </c>
      <c r="N100" s="623" t="s">
        <v>405</v>
      </c>
      <c r="O100" s="122" t="s">
        <v>2887</v>
      </c>
      <c r="P100" s="623">
        <v>18</v>
      </c>
      <c r="Q100" s="123" t="s">
        <v>2839</v>
      </c>
      <c r="R100" s="623">
        <v>40</v>
      </c>
      <c r="S100" s="123" t="s">
        <v>428</v>
      </c>
      <c r="T100" s="642" t="s">
        <v>2889</v>
      </c>
      <c r="U100" s="123"/>
      <c r="V100" s="407" t="s">
        <v>185</v>
      </c>
      <c r="W100" s="408">
        <v>14</v>
      </c>
      <c r="X100" s="408">
        <v>33</v>
      </c>
      <c r="Y100" s="407" t="s">
        <v>859</v>
      </c>
      <c r="Z100" s="407" t="s">
        <v>14</v>
      </c>
      <c r="AA100" s="407" t="s">
        <v>14</v>
      </c>
      <c r="AB100" s="169" t="str">
        <f>IF(OR(X100/R100&lt;0.9,X100/R100&gt;1.5),"X","")</f>
        <v>X</v>
      </c>
      <c r="AC100" s="169" t="str">
        <f t="shared" si="3"/>
        <v/>
      </c>
      <c r="AD100" s="416" t="s">
        <v>2960</v>
      </c>
      <c r="AE100" s="21"/>
      <c r="AF100" s="21"/>
      <c r="AG100" s="21"/>
      <c r="AH100" s="21"/>
    </row>
    <row r="101" spans="1:34" ht="12.75" customHeight="1">
      <c r="A101" s="281" t="s">
        <v>109</v>
      </c>
      <c r="B101" s="641">
        <v>2023</v>
      </c>
      <c r="C101" s="625" t="s">
        <v>641</v>
      </c>
      <c r="D101" s="122" t="s">
        <v>149</v>
      </c>
      <c r="E101" s="275" t="s">
        <v>2959</v>
      </c>
      <c r="F101" s="122" t="s">
        <v>1973</v>
      </c>
      <c r="G101" s="122" t="s">
        <v>859</v>
      </c>
      <c r="H101" s="625" t="s">
        <v>428</v>
      </c>
      <c r="I101" s="122" t="s">
        <v>859</v>
      </c>
      <c r="J101" s="122" t="s">
        <v>859</v>
      </c>
      <c r="K101" s="122" t="s">
        <v>455</v>
      </c>
      <c r="L101" s="41" t="s">
        <v>1425</v>
      </c>
      <c r="M101" s="627" t="s">
        <v>1400</v>
      </c>
      <c r="N101" s="294" t="s">
        <v>405</v>
      </c>
      <c r="O101" s="122" t="s">
        <v>2887</v>
      </c>
      <c r="P101" s="294">
        <v>18</v>
      </c>
      <c r="Q101" s="122" t="s">
        <v>2881</v>
      </c>
      <c r="R101" s="122" t="s">
        <v>2882</v>
      </c>
      <c r="S101" s="122" t="s">
        <v>2836</v>
      </c>
      <c r="T101" s="642" t="s">
        <v>2889</v>
      </c>
      <c r="U101" s="122" t="s">
        <v>2884</v>
      </c>
      <c r="V101" s="407" t="s">
        <v>185</v>
      </c>
      <c r="W101" s="408">
        <v>14</v>
      </c>
      <c r="X101" s="408">
        <v>25</v>
      </c>
      <c r="Y101" s="407" t="s">
        <v>859</v>
      </c>
      <c r="Z101" s="407" t="s">
        <v>14</v>
      </c>
      <c r="AA101" s="407" t="s">
        <v>14</v>
      </c>
      <c r="AB101" s="169" t="e">
        <f t="shared" si="2"/>
        <v>#VALUE!</v>
      </c>
      <c r="AC101" s="169" t="str">
        <f t="shared" si="3"/>
        <v/>
      </c>
      <c r="AD101" s="416" t="s">
        <v>2961</v>
      </c>
      <c r="AE101" s="21"/>
      <c r="AF101" s="21"/>
      <c r="AG101" s="21"/>
      <c r="AH101" s="21"/>
    </row>
    <row r="102" spans="1:34" ht="12.75" customHeight="1">
      <c r="A102" s="281" t="s">
        <v>109</v>
      </c>
      <c r="B102" s="641">
        <v>2023</v>
      </c>
      <c r="C102" s="625" t="s">
        <v>641</v>
      </c>
      <c r="D102" s="122" t="s">
        <v>149</v>
      </c>
      <c r="E102" s="275" t="s">
        <v>2959</v>
      </c>
      <c r="F102" s="122" t="s">
        <v>1973</v>
      </c>
      <c r="G102" s="123" t="s">
        <v>859</v>
      </c>
      <c r="H102" s="625" t="s">
        <v>428</v>
      </c>
      <c r="I102" s="122" t="s">
        <v>859</v>
      </c>
      <c r="J102" s="122" t="s">
        <v>859</v>
      </c>
      <c r="K102" s="122" t="s">
        <v>455</v>
      </c>
      <c r="L102" s="41" t="s">
        <v>1425</v>
      </c>
      <c r="M102" s="627" t="s">
        <v>1400</v>
      </c>
      <c r="N102" s="294" t="s">
        <v>405</v>
      </c>
      <c r="O102" s="122" t="s">
        <v>2887</v>
      </c>
      <c r="P102" s="623">
        <v>18</v>
      </c>
      <c r="Q102" s="122" t="s">
        <v>2842</v>
      </c>
      <c r="R102" s="122" t="s">
        <v>2843</v>
      </c>
      <c r="S102" s="122" t="s">
        <v>2836</v>
      </c>
      <c r="T102" s="642" t="s">
        <v>2889</v>
      </c>
      <c r="U102" s="122"/>
      <c r="V102" s="407" t="s">
        <v>185</v>
      </c>
      <c r="W102" s="408">
        <v>14</v>
      </c>
      <c r="X102" s="408">
        <v>6977</v>
      </c>
      <c r="Y102" s="407" t="s">
        <v>859</v>
      </c>
      <c r="Z102" s="407" t="s">
        <v>14</v>
      </c>
      <c r="AA102" s="407" t="s">
        <v>14</v>
      </c>
      <c r="AB102" s="169" t="e">
        <f t="shared" si="2"/>
        <v>#VALUE!</v>
      </c>
      <c r="AC102" s="169" t="str">
        <f t="shared" si="3"/>
        <v/>
      </c>
      <c r="AD102" s="430" t="s">
        <v>2962</v>
      </c>
      <c r="AE102" s="21"/>
      <c r="AF102" s="21"/>
      <c r="AG102" s="21"/>
      <c r="AH102" s="21"/>
    </row>
    <row r="103" spans="1:34" ht="12.75" customHeight="1">
      <c r="A103" s="281" t="s">
        <v>109</v>
      </c>
      <c r="B103" s="641">
        <v>2023</v>
      </c>
      <c r="C103" s="625" t="s">
        <v>641</v>
      </c>
      <c r="D103" s="122" t="s">
        <v>149</v>
      </c>
      <c r="E103" s="275" t="s">
        <v>2959</v>
      </c>
      <c r="F103" s="122" t="s">
        <v>1973</v>
      </c>
      <c r="G103" s="122" t="s">
        <v>859</v>
      </c>
      <c r="H103" s="625" t="s">
        <v>428</v>
      </c>
      <c r="I103" s="122" t="s">
        <v>859</v>
      </c>
      <c r="J103" s="122" t="s">
        <v>859</v>
      </c>
      <c r="K103" s="122" t="s">
        <v>455</v>
      </c>
      <c r="L103" s="41" t="s">
        <v>1425</v>
      </c>
      <c r="M103" s="627" t="s">
        <v>1400</v>
      </c>
      <c r="N103" s="294" t="s">
        <v>405</v>
      </c>
      <c r="O103" s="122" t="s">
        <v>2887</v>
      </c>
      <c r="P103" s="294">
        <v>18</v>
      </c>
      <c r="Q103" s="627" t="s">
        <v>2849</v>
      </c>
      <c r="R103" s="122" t="s">
        <v>2891</v>
      </c>
      <c r="S103" s="122" t="s">
        <v>428</v>
      </c>
      <c r="T103" s="122"/>
      <c r="U103" s="122" t="s">
        <v>2893</v>
      </c>
      <c r="V103" s="407" t="s">
        <v>185</v>
      </c>
      <c r="W103" s="408">
        <v>14</v>
      </c>
      <c r="X103" s="408">
        <v>0</v>
      </c>
      <c r="Y103" s="407" t="s">
        <v>859</v>
      </c>
      <c r="Z103" s="407" t="s">
        <v>14</v>
      </c>
      <c r="AA103" s="407" t="s">
        <v>14</v>
      </c>
      <c r="AB103" s="169" t="e">
        <f t="shared" si="2"/>
        <v>#VALUE!</v>
      </c>
      <c r="AC103" s="169" t="str">
        <f t="shared" si="3"/>
        <v/>
      </c>
      <c r="AD103" s="152" t="s">
        <v>2963</v>
      </c>
      <c r="AE103" s="21"/>
      <c r="AF103" s="21"/>
      <c r="AG103" s="21"/>
      <c r="AH103" s="21"/>
    </row>
    <row r="104" spans="1:34" ht="12.75">
      <c r="A104" s="281" t="s">
        <v>109</v>
      </c>
      <c r="B104" s="294">
        <v>2023</v>
      </c>
      <c r="C104" s="649" t="s">
        <v>644</v>
      </c>
      <c r="D104" s="122" t="s">
        <v>153</v>
      </c>
      <c r="E104" s="122" t="s">
        <v>799</v>
      </c>
      <c r="F104" s="122" t="s">
        <v>798</v>
      </c>
      <c r="G104" s="123" t="s">
        <v>14</v>
      </c>
      <c r="H104" s="624" t="s">
        <v>428</v>
      </c>
      <c r="I104" s="123" t="s">
        <v>859</v>
      </c>
      <c r="J104" s="123" t="s">
        <v>859</v>
      </c>
      <c r="K104" s="123" t="s">
        <v>455</v>
      </c>
      <c r="L104" s="122" t="s">
        <v>2964</v>
      </c>
      <c r="M104" s="122" t="s">
        <v>1414</v>
      </c>
      <c r="N104" s="623" t="s">
        <v>405</v>
      </c>
      <c r="O104" s="123" t="s">
        <v>1009</v>
      </c>
      <c r="P104" s="294">
        <v>48</v>
      </c>
      <c r="Q104" s="122" t="s">
        <v>2876</v>
      </c>
      <c r="R104" s="627" t="s">
        <v>2965</v>
      </c>
      <c r="S104" s="122" t="s">
        <v>428</v>
      </c>
      <c r="T104" s="122" t="s">
        <v>2966</v>
      </c>
      <c r="U104" s="122" t="s">
        <v>2967</v>
      </c>
      <c r="V104" s="431" t="s">
        <v>185</v>
      </c>
      <c r="W104" s="402">
        <v>34</v>
      </c>
      <c r="X104" s="432" t="s">
        <v>2968</v>
      </c>
      <c r="Y104" s="431" t="s">
        <v>859</v>
      </c>
      <c r="Z104" s="131" t="s">
        <v>14</v>
      </c>
      <c r="AA104" s="131" t="s">
        <v>14</v>
      </c>
      <c r="AB104" s="169" t="e">
        <f>IF(OR(X104/R104&lt;0.9,X104/R104&gt;1.5),"X","")</f>
        <v>#VALUE!</v>
      </c>
      <c r="AC104" s="178" t="str">
        <f t="shared" si="3"/>
        <v/>
      </c>
      <c r="AD104" s="110" t="s">
        <v>2969</v>
      </c>
      <c r="AE104" s="21"/>
      <c r="AF104" s="21"/>
      <c r="AG104" s="21"/>
      <c r="AH104" s="21"/>
    </row>
    <row r="105" spans="1:34" ht="12.75" customHeight="1">
      <c r="A105" s="281" t="s">
        <v>109</v>
      </c>
      <c r="B105" s="294">
        <v>2023</v>
      </c>
      <c r="C105" s="649" t="s">
        <v>644</v>
      </c>
      <c r="D105" s="122" t="s">
        <v>153</v>
      </c>
      <c r="E105" s="122" t="s">
        <v>799</v>
      </c>
      <c r="F105" s="122" t="s">
        <v>798</v>
      </c>
      <c r="G105" s="122" t="s">
        <v>14</v>
      </c>
      <c r="H105" s="625" t="s">
        <v>428</v>
      </c>
      <c r="I105" s="122" t="s">
        <v>859</v>
      </c>
      <c r="J105" s="122" t="s">
        <v>859</v>
      </c>
      <c r="K105" s="122" t="s">
        <v>455</v>
      </c>
      <c r="L105" s="122" t="s">
        <v>2964</v>
      </c>
      <c r="M105" s="122" t="s">
        <v>1414</v>
      </c>
      <c r="N105" s="294" t="s">
        <v>405</v>
      </c>
      <c r="O105" s="122" t="s">
        <v>1009</v>
      </c>
      <c r="P105" s="294">
        <v>48</v>
      </c>
      <c r="Q105" s="122" t="s">
        <v>2839</v>
      </c>
      <c r="R105" s="641">
        <v>130</v>
      </c>
      <c r="S105" s="122" t="s">
        <v>428</v>
      </c>
      <c r="T105" s="122" t="s">
        <v>2966</v>
      </c>
      <c r="U105" s="122" t="s">
        <v>2967</v>
      </c>
      <c r="V105" s="398" t="s">
        <v>185</v>
      </c>
      <c r="W105" s="402">
        <v>34</v>
      </c>
      <c r="X105" s="402">
        <v>164</v>
      </c>
      <c r="Y105" s="398" t="s">
        <v>859</v>
      </c>
      <c r="Z105" s="400" t="s">
        <v>14</v>
      </c>
      <c r="AA105" s="400" t="s">
        <v>14</v>
      </c>
      <c r="AB105" s="169" t="str">
        <f t="shared" si="2"/>
        <v/>
      </c>
      <c r="AC105" s="169" t="str">
        <f t="shared" si="3"/>
        <v/>
      </c>
      <c r="AD105" s="403" t="s">
        <v>2970</v>
      </c>
      <c r="AE105" s="21"/>
      <c r="AF105" s="21"/>
      <c r="AG105" s="21"/>
      <c r="AH105" s="21"/>
    </row>
    <row r="106" spans="1:34" ht="12.75" customHeight="1">
      <c r="A106" s="281" t="s">
        <v>109</v>
      </c>
      <c r="B106" s="294">
        <v>2023</v>
      </c>
      <c r="C106" s="649" t="s">
        <v>644</v>
      </c>
      <c r="D106" s="122" t="s">
        <v>153</v>
      </c>
      <c r="E106" s="122" t="s">
        <v>799</v>
      </c>
      <c r="F106" s="122" t="s">
        <v>798</v>
      </c>
      <c r="G106" s="122" t="s">
        <v>14</v>
      </c>
      <c r="H106" s="625" t="s">
        <v>428</v>
      </c>
      <c r="I106" s="122" t="s">
        <v>859</v>
      </c>
      <c r="J106" s="122" t="s">
        <v>859</v>
      </c>
      <c r="K106" s="122" t="s">
        <v>455</v>
      </c>
      <c r="L106" s="122" t="s">
        <v>2964</v>
      </c>
      <c r="M106" s="122" t="s">
        <v>1414</v>
      </c>
      <c r="N106" s="294" t="s">
        <v>405</v>
      </c>
      <c r="O106" s="122" t="s">
        <v>1009</v>
      </c>
      <c r="P106" s="294">
        <v>48</v>
      </c>
      <c r="Q106" s="122" t="s">
        <v>2881</v>
      </c>
      <c r="R106" s="122" t="s">
        <v>2971</v>
      </c>
      <c r="S106" s="122" t="s">
        <v>428</v>
      </c>
      <c r="T106" s="646" t="s">
        <v>2966</v>
      </c>
      <c r="U106" s="122" t="s">
        <v>2967</v>
      </c>
      <c r="V106" s="398" t="s">
        <v>185</v>
      </c>
      <c r="W106" s="402">
        <v>34</v>
      </c>
      <c r="X106" s="402">
        <v>72</v>
      </c>
      <c r="Y106" s="398" t="s">
        <v>859</v>
      </c>
      <c r="Z106" s="400" t="s">
        <v>14</v>
      </c>
      <c r="AA106" s="400" t="s">
        <v>14</v>
      </c>
      <c r="AB106" s="169" t="e">
        <f t="shared" si="2"/>
        <v>#VALUE!</v>
      </c>
      <c r="AC106" s="169" t="str">
        <f t="shared" si="3"/>
        <v/>
      </c>
      <c r="AD106" s="403" t="s">
        <v>2970</v>
      </c>
      <c r="AE106" s="21"/>
      <c r="AF106" s="21"/>
      <c r="AG106" s="21"/>
      <c r="AH106" s="21"/>
    </row>
    <row r="107" spans="1:34" ht="12.75">
      <c r="A107" s="281" t="s">
        <v>109</v>
      </c>
      <c r="B107" s="294">
        <v>2023</v>
      </c>
      <c r="C107" s="649" t="s">
        <v>644</v>
      </c>
      <c r="D107" s="122" t="s">
        <v>153</v>
      </c>
      <c r="E107" s="122" t="s">
        <v>799</v>
      </c>
      <c r="F107" s="122" t="s">
        <v>798</v>
      </c>
      <c r="G107" s="122" t="s">
        <v>14</v>
      </c>
      <c r="H107" s="625" t="s">
        <v>428</v>
      </c>
      <c r="I107" s="122" t="s">
        <v>859</v>
      </c>
      <c r="J107" s="122" t="s">
        <v>859</v>
      </c>
      <c r="K107" s="122" t="s">
        <v>455</v>
      </c>
      <c r="L107" s="122" t="s">
        <v>2964</v>
      </c>
      <c r="M107" s="122" t="s">
        <v>1414</v>
      </c>
      <c r="N107" s="294" t="s">
        <v>405</v>
      </c>
      <c r="O107" s="122" t="s">
        <v>1009</v>
      </c>
      <c r="P107" s="294">
        <v>48</v>
      </c>
      <c r="Q107" s="122" t="s">
        <v>2842</v>
      </c>
      <c r="R107" s="122" t="s">
        <v>2843</v>
      </c>
      <c r="S107" s="122" t="s">
        <v>428</v>
      </c>
      <c r="T107" s="122" t="s">
        <v>2966</v>
      </c>
      <c r="U107" s="122" t="s">
        <v>2967</v>
      </c>
      <c r="V107" s="398" t="s">
        <v>185</v>
      </c>
      <c r="W107" s="402">
        <v>34</v>
      </c>
      <c r="X107" s="402">
        <v>10504</v>
      </c>
      <c r="Y107" s="398" t="s">
        <v>859</v>
      </c>
      <c r="Z107" s="400" t="s">
        <v>14</v>
      </c>
      <c r="AA107" s="400" t="s">
        <v>14</v>
      </c>
      <c r="AB107" s="169" t="e">
        <f t="shared" si="2"/>
        <v>#VALUE!</v>
      </c>
      <c r="AC107" s="169" t="str">
        <f t="shared" si="3"/>
        <v/>
      </c>
      <c r="AD107" s="110" t="s">
        <v>2972</v>
      </c>
      <c r="AE107" s="21"/>
      <c r="AF107" s="21"/>
      <c r="AG107" s="21"/>
      <c r="AH107" s="21"/>
    </row>
    <row r="108" spans="1:34" ht="12.75" customHeight="1">
      <c r="A108" s="433" t="s">
        <v>109</v>
      </c>
      <c r="B108" s="650">
        <v>2023</v>
      </c>
      <c r="C108" s="651" t="s">
        <v>644</v>
      </c>
      <c r="D108" s="651" t="s">
        <v>153</v>
      </c>
      <c r="E108" s="651" t="s">
        <v>2973</v>
      </c>
      <c r="F108" s="651" t="s">
        <v>804</v>
      </c>
      <c r="G108" s="639" t="s">
        <v>14</v>
      </c>
      <c r="H108" s="638" t="s">
        <v>428</v>
      </c>
      <c r="I108" s="638" t="s">
        <v>859</v>
      </c>
      <c r="J108" s="638" t="s">
        <v>859</v>
      </c>
      <c r="K108" s="638" t="s">
        <v>455</v>
      </c>
      <c r="L108" s="652" t="s">
        <v>2974</v>
      </c>
      <c r="M108" s="652" t="s">
        <v>2975</v>
      </c>
      <c r="N108" s="650" t="s">
        <v>405</v>
      </c>
      <c r="O108" s="652" t="s">
        <v>1008</v>
      </c>
      <c r="P108" s="650">
        <v>70</v>
      </c>
      <c r="Q108" s="652" t="s">
        <v>2835</v>
      </c>
      <c r="R108" s="650">
        <v>250</v>
      </c>
      <c r="S108" s="434" t="s">
        <v>2836</v>
      </c>
      <c r="T108" s="43" t="s">
        <v>2976</v>
      </c>
      <c r="U108" s="50"/>
      <c r="V108" s="398" t="s">
        <v>185</v>
      </c>
      <c r="W108" s="402">
        <v>72</v>
      </c>
      <c r="X108" s="402">
        <v>291</v>
      </c>
      <c r="Y108" s="398" t="s">
        <v>14</v>
      </c>
      <c r="Z108" s="400" t="s">
        <v>14</v>
      </c>
      <c r="AA108" s="400" t="s">
        <v>14</v>
      </c>
      <c r="AB108" s="169" t="str">
        <f t="shared" si="2"/>
        <v/>
      </c>
      <c r="AC108" s="169" t="str">
        <f t="shared" si="3"/>
        <v/>
      </c>
      <c r="AD108" s="404"/>
      <c r="AE108" s="21"/>
      <c r="AF108" s="21"/>
      <c r="AG108" s="21"/>
      <c r="AH108" s="21"/>
    </row>
    <row r="109" spans="1:34" ht="12.75" customHeight="1">
      <c r="A109" s="433" t="s">
        <v>109</v>
      </c>
      <c r="B109" s="650">
        <v>2023</v>
      </c>
      <c r="C109" s="651" t="s">
        <v>644</v>
      </c>
      <c r="D109" s="651" t="s">
        <v>153</v>
      </c>
      <c r="E109" s="651" t="s">
        <v>2973</v>
      </c>
      <c r="F109" s="651" t="s">
        <v>804</v>
      </c>
      <c r="G109" s="650" t="s">
        <v>14</v>
      </c>
      <c r="H109" s="652" t="s">
        <v>428</v>
      </c>
      <c r="I109" s="652" t="s">
        <v>859</v>
      </c>
      <c r="J109" s="652" t="s">
        <v>859</v>
      </c>
      <c r="K109" s="652" t="s">
        <v>455</v>
      </c>
      <c r="L109" s="652" t="s">
        <v>2974</v>
      </c>
      <c r="M109" s="652" t="s">
        <v>2975</v>
      </c>
      <c r="N109" s="650" t="s">
        <v>405</v>
      </c>
      <c r="O109" s="652" t="s">
        <v>1008</v>
      </c>
      <c r="P109" s="650">
        <v>70</v>
      </c>
      <c r="Q109" s="652" t="s">
        <v>2839</v>
      </c>
      <c r="R109" s="650">
        <v>250</v>
      </c>
      <c r="S109" s="434"/>
      <c r="T109" s="43" t="s">
        <v>2976</v>
      </c>
      <c r="U109" s="50"/>
      <c r="V109" s="398" t="s">
        <v>185</v>
      </c>
      <c r="W109" s="402">
        <v>72</v>
      </c>
      <c r="X109" s="402">
        <v>281</v>
      </c>
      <c r="Y109" s="398" t="s">
        <v>14</v>
      </c>
      <c r="Z109" s="400" t="s">
        <v>14</v>
      </c>
      <c r="AA109" s="400" t="s">
        <v>14</v>
      </c>
      <c r="AB109" s="169" t="str">
        <f t="shared" si="2"/>
        <v/>
      </c>
      <c r="AC109" s="169" t="str">
        <f t="shared" si="3"/>
        <v/>
      </c>
      <c r="AD109" s="404"/>
      <c r="AE109" s="21"/>
      <c r="AF109" s="21"/>
      <c r="AG109" s="21"/>
      <c r="AH109" s="21"/>
    </row>
    <row r="110" spans="1:34" ht="12.75" customHeight="1">
      <c r="A110" s="433" t="s">
        <v>109</v>
      </c>
      <c r="B110" s="650">
        <v>2023</v>
      </c>
      <c r="C110" s="651" t="s">
        <v>644</v>
      </c>
      <c r="D110" s="651" t="s">
        <v>153</v>
      </c>
      <c r="E110" s="651" t="s">
        <v>2973</v>
      </c>
      <c r="F110" s="651" t="s">
        <v>804</v>
      </c>
      <c r="G110" s="650" t="s">
        <v>14</v>
      </c>
      <c r="H110" s="652" t="s">
        <v>428</v>
      </c>
      <c r="I110" s="652" t="s">
        <v>859</v>
      </c>
      <c r="J110" s="652" t="s">
        <v>859</v>
      </c>
      <c r="K110" s="652" t="s">
        <v>455</v>
      </c>
      <c r="L110" s="652" t="s">
        <v>2974</v>
      </c>
      <c r="M110" s="652" t="s">
        <v>2975</v>
      </c>
      <c r="N110" s="650" t="s">
        <v>405</v>
      </c>
      <c r="O110" s="652" t="s">
        <v>1008</v>
      </c>
      <c r="P110" s="650">
        <v>70</v>
      </c>
      <c r="Q110" s="652" t="s">
        <v>2842</v>
      </c>
      <c r="R110" s="650" t="s">
        <v>2843</v>
      </c>
      <c r="S110" s="434" t="s">
        <v>2836</v>
      </c>
      <c r="T110" s="43" t="s">
        <v>2976</v>
      </c>
      <c r="U110" s="50"/>
      <c r="V110" s="398" t="s">
        <v>185</v>
      </c>
      <c r="W110" s="402">
        <v>72</v>
      </c>
      <c r="X110" s="402">
        <v>117187</v>
      </c>
      <c r="Y110" s="398" t="s">
        <v>14</v>
      </c>
      <c r="Z110" s="400" t="s">
        <v>14</v>
      </c>
      <c r="AA110" s="400" t="s">
        <v>14</v>
      </c>
      <c r="AB110" s="169" t="e">
        <f t="shared" si="2"/>
        <v>#VALUE!</v>
      </c>
      <c r="AC110" s="169" t="str">
        <f t="shared" si="3"/>
        <v/>
      </c>
      <c r="AD110" s="110" t="s">
        <v>2844</v>
      </c>
      <c r="AE110" s="21"/>
      <c r="AF110" s="21"/>
      <c r="AG110" s="21"/>
      <c r="AH110" s="21"/>
    </row>
    <row r="111" spans="1:34" ht="12.75" customHeight="1">
      <c r="A111" s="433" t="s">
        <v>109</v>
      </c>
      <c r="B111" s="650">
        <v>2023</v>
      </c>
      <c r="C111" s="651" t="s">
        <v>644</v>
      </c>
      <c r="D111" s="651" t="s">
        <v>153</v>
      </c>
      <c r="E111" s="651" t="s">
        <v>2973</v>
      </c>
      <c r="F111" s="651" t="s">
        <v>804</v>
      </c>
      <c r="G111" s="650" t="s">
        <v>14</v>
      </c>
      <c r="H111" s="652" t="s">
        <v>428</v>
      </c>
      <c r="I111" s="652" t="s">
        <v>859</v>
      </c>
      <c r="J111" s="652" t="s">
        <v>859</v>
      </c>
      <c r="K111" s="652" t="s">
        <v>455</v>
      </c>
      <c r="L111" s="652" t="s">
        <v>2974</v>
      </c>
      <c r="M111" s="652" t="s">
        <v>2975</v>
      </c>
      <c r="N111" s="650" t="s">
        <v>405</v>
      </c>
      <c r="O111" s="652" t="s">
        <v>1008</v>
      </c>
      <c r="P111" s="650">
        <v>70</v>
      </c>
      <c r="Q111" s="652" t="s">
        <v>2845</v>
      </c>
      <c r="R111" s="650" t="s">
        <v>2867</v>
      </c>
      <c r="S111" s="123" t="s">
        <v>428</v>
      </c>
      <c r="T111" s="122" t="s">
        <v>2867</v>
      </c>
      <c r="U111" s="50"/>
      <c r="V111" s="398" t="s">
        <v>185</v>
      </c>
      <c r="W111" s="402">
        <v>72</v>
      </c>
      <c r="X111" s="402">
        <v>1115</v>
      </c>
      <c r="Y111" s="398" t="s">
        <v>14</v>
      </c>
      <c r="Z111" s="400" t="s">
        <v>14</v>
      </c>
      <c r="AA111" s="400" t="s">
        <v>14</v>
      </c>
      <c r="AB111" s="169" t="e">
        <f t="shared" si="2"/>
        <v>#VALUE!</v>
      </c>
      <c r="AC111" s="169" t="str">
        <f t="shared" si="3"/>
        <v/>
      </c>
      <c r="AD111" s="110" t="s">
        <v>2977</v>
      </c>
      <c r="AE111" s="21"/>
      <c r="AF111" s="21"/>
      <c r="AG111" s="21"/>
      <c r="AH111" s="21"/>
    </row>
    <row r="112" spans="1:34" ht="12.75" customHeight="1">
      <c r="A112" s="433" t="s">
        <v>109</v>
      </c>
      <c r="B112" s="650">
        <v>2023</v>
      </c>
      <c r="C112" s="651" t="s">
        <v>644</v>
      </c>
      <c r="D112" s="651" t="s">
        <v>153</v>
      </c>
      <c r="E112" s="651" t="s">
        <v>2973</v>
      </c>
      <c r="F112" s="651" t="s">
        <v>804</v>
      </c>
      <c r="G112" s="650" t="s">
        <v>14</v>
      </c>
      <c r="H112" s="652" t="s">
        <v>428</v>
      </c>
      <c r="I112" s="652" t="s">
        <v>859</v>
      </c>
      <c r="J112" s="652" t="s">
        <v>859</v>
      </c>
      <c r="K112" s="652" t="s">
        <v>455</v>
      </c>
      <c r="L112" s="652" t="s">
        <v>2974</v>
      </c>
      <c r="M112" s="652" t="s">
        <v>2975</v>
      </c>
      <c r="N112" s="650" t="s">
        <v>405</v>
      </c>
      <c r="O112" s="652" t="s">
        <v>1008</v>
      </c>
      <c r="P112" s="650">
        <v>70</v>
      </c>
      <c r="Q112" s="652" t="s">
        <v>2849</v>
      </c>
      <c r="R112" s="650">
        <v>250</v>
      </c>
      <c r="S112" s="434" t="s">
        <v>2836</v>
      </c>
      <c r="T112" s="43" t="s">
        <v>2976</v>
      </c>
      <c r="U112" s="50"/>
      <c r="V112" s="398" t="s">
        <v>185</v>
      </c>
      <c r="W112" s="402">
        <v>72</v>
      </c>
      <c r="X112" s="402">
        <v>291</v>
      </c>
      <c r="Y112" s="398" t="s">
        <v>14</v>
      </c>
      <c r="Z112" s="400" t="s">
        <v>14</v>
      </c>
      <c r="AA112" s="400" t="s">
        <v>14</v>
      </c>
      <c r="AB112" s="169" t="str">
        <f t="shared" si="2"/>
        <v/>
      </c>
      <c r="AC112" s="169" t="str">
        <f t="shared" si="3"/>
        <v/>
      </c>
      <c r="AD112" s="404"/>
      <c r="AE112" s="21"/>
      <c r="AF112" s="21"/>
      <c r="AG112" s="21"/>
      <c r="AH112" s="21"/>
    </row>
    <row r="113" spans="1:34" ht="12.75" customHeight="1">
      <c r="A113" s="433" t="s">
        <v>109</v>
      </c>
      <c r="B113" s="650">
        <v>2023</v>
      </c>
      <c r="C113" s="651" t="s">
        <v>644</v>
      </c>
      <c r="D113" s="651" t="s">
        <v>153</v>
      </c>
      <c r="E113" s="651" t="s">
        <v>2973</v>
      </c>
      <c r="F113" s="651" t="s">
        <v>804</v>
      </c>
      <c r="G113" s="650" t="s">
        <v>14</v>
      </c>
      <c r="H113" s="652" t="s">
        <v>428</v>
      </c>
      <c r="I113" s="652" t="s">
        <v>859</v>
      </c>
      <c r="J113" s="652" t="s">
        <v>859</v>
      </c>
      <c r="K113" s="652" t="s">
        <v>455</v>
      </c>
      <c r="L113" s="652" t="s">
        <v>2974</v>
      </c>
      <c r="M113" s="652" t="s">
        <v>2975</v>
      </c>
      <c r="N113" s="650" t="s">
        <v>405</v>
      </c>
      <c r="O113" s="652" t="s">
        <v>1008</v>
      </c>
      <c r="P113" s="650">
        <v>70</v>
      </c>
      <c r="Q113" s="652" t="s">
        <v>2850</v>
      </c>
      <c r="R113" s="650">
        <v>250</v>
      </c>
      <c r="S113" s="434" t="s">
        <v>2836</v>
      </c>
      <c r="T113" s="43" t="s">
        <v>2976</v>
      </c>
      <c r="U113" s="50"/>
      <c r="V113" s="398" t="s">
        <v>185</v>
      </c>
      <c r="W113" s="402">
        <v>72</v>
      </c>
      <c r="X113" s="402">
        <v>291</v>
      </c>
      <c r="Y113" s="398" t="s">
        <v>14</v>
      </c>
      <c r="Z113" s="400" t="s">
        <v>14</v>
      </c>
      <c r="AA113" s="400" t="s">
        <v>14</v>
      </c>
      <c r="AB113" s="169" t="str">
        <f t="shared" si="2"/>
        <v/>
      </c>
      <c r="AC113" s="169" t="str">
        <f t="shared" si="3"/>
        <v/>
      </c>
      <c r="AD113" s="404"/>
      <c r="AE113" s="21"/>
      <c r="AF113" s="21"/>
      <c r="AG113" s="21"/>
      <c r="AH113" s="21"/>
    </row>
    <row r="114" spans="1:34" ht="12.75" customHeight="1">
      <c r="A114" s="281" t="s">
        <v>109</v>
      </c>
      <c r="B114" s="641">
        <v>2023</v>
      </c>
      <c r="C114" s="624" t="s">
        <v>644</v>
      </c>
      <c r="D114" s="122" t="s">
        <v>163</v>
      </c>
      <c r="E114" s="122" t="s">
        <v>809</v>
      </c>
      <c r="F114" s="122" t="s">
        <v>808</v>
      </c>
      <c r="G114" s="122" t="s">
        <v>14</v>
      </c>
      <c r="H114" s="625" t="s">
        <v>428</v>
      </c>
      <c r="I114" s="122" t="s">
        <v>859</v>
      </c>
      <c r="J114" s="122" t="s">
        <v>859</v>
      </c>
      <c r="K114" s="122" t="s">
        <v>185</v>
      </c>
      <c r="L114" s="122" t="s">
        <v>2978</v>
      </c>
      <c r="M114" s="44">
        <v>6.7</v>
      </c>
      <c r="N114" s="294" t="s">
        <v>405</v>
      </c>
      <c r="O114" s="122" t="s">
        <v>185</v>
      </c>
      <c r="P114" s="294">
        <v>18</v>
      </c>
      <c r="Q114" s="122" t="s">
        <v>2894</v>
      </c>
      <c r="R114" s="294">
        <v>105</v>
      </c>
      <c r="S114" s="44" t="s">
        <v>428</v>
      </c>
      <c r="T114" s="435" t="s">
        <v>2979</v>
      </c>
      <c r="U114" s="50"/>
      <c r="V114" s="404" t="s">
        <v>185</v>
      </c>
      <c r="W114" s="402">
        <v>14</v>
      </c>
      <c r="X114" s="402">
        <v>106</v>
      </c>
      <c r="Y114" s="398" t="s">
        <v>859</v>
      </c>
      <c r="Z114" s="400" t="s">
        <v>14</v>
      </c>
      <c r="AA114" s="400" t="s">
        <v>14</v>
      </c>
      <c r="AB114" s="169" t="str">
        <f t="shared" si="2"/>
        <v/>
      </c>
      <c r="AC114" s="169" t="str">
        <f t="shared" si="3"/>
        <v/>
      </c>
      <c r="AD114" s="404"/>
      <c r="AE114" s="21"/>
      <c r="AF114" s="21"/>
      <c r="AG114" s="21"/>
      <c r="AH114" s="21"/>
    </row>
    <row r="115" spans="1:34" ht="12.75" customHeight="1">
      <c r="A115" s="281" t="s">
        <v>109</v>
      </c>
      <c r="B115" s="641">
        <v>2023</v>
      </c>
      <c r="C115" s="625" t="s">
        <v>644</v>
      </c>
      <c r="D115" s="122" t="s">
        <v>163</v>
      </c>
      <c r="E115" s="122" t="s">
        <v>809</v>
      </c>
      <c r="F115" s="122" t="s">
        <v>808</v>
      </c>
      <c r="G115" s="122" t="s">
        <v>14</v>
      </c>
      <c r="H115" s="625" t="s">
        <v>428</v>
      </c>
      <c r="I115" s="122" t="s">
        <v>859</v>
      </c>
      <c r="J115" s="122" t="s">
        <v>859</v>
      </c>
      <c r="K115" s="122" t="s">
        <v>185</v>
      </c>
      <c r="L115" s="122" t="s">
        <v>2978</v>
      </c>
      <c r="M115" s="44">
        <v>6.7</v>
      </c>
      <c r="N115" s="294" t="s">
        <v>405</v>
      </c>
      <c r="O115" s="122" t="s">
        <v>185</v>
      </c>
      <c r="P115" s="294">
        <v>18</v>
      </c>
      <c r="Q115" s="122" t="s">
        <v>2839</v>
      </c>
      <c r="R115" s="294">
        <v>105</v>
      </c>
      <c r="S115" s="44" t="s">
        <v>428</v>
      </c>
      <c r="T115" s="435" t="s">
        <v>2979</v>
      </c>
      <c r="U115" s="50"/>
      <c r="V115" s="404" t="s">
        <v>185</v>
      </c>
      <c r="W115" s="402">
        <v>14</v>
      </c>
      <c r="X115" s="402">
        <v>106</v>
      </c>
      <c r="Y115" s="398" t="s">
        <v>859</v>
      </c>
      <c r="Z115" s="400" t="s">
        <v>14</v>
      </c>
      <c r="AA115" s="400" t="s">
        <v>14</v>
      </c>
      <c r="AB115" s="169" t="str">
        <f t="shared" si="2"/>
        <v/>
      </c>
      <c r="AC115" s="169" t="str">
        <f t="shared" si="3"/>
        <v/>
      </c>
      <c r="AD115" s="404"/>
      <c r="AE115" s="21"/>
      <c r="AF115" s="21"/>
      <c r="AG115" s="21"/>
      <c r="AH115" s="21"/>
    </row>
    <row r="116" spans="1:34" ht="12.75" customHeight="1">
      <c r="A116" s="21"/>
      <c r="B116" s="21"/>
      <c r="C116" s="21"/>
      <c r="D116" s="21"/>
      <c r="E116" s="21"/>
      <c r="F116" s="21"/>
      <c r="G116" s="21"/>
      <c r="H116" s="21"/>
      <c r="I116" s="21"/>
      <c r="J116" s="21"/>
      <c r="K116" s="21"/>
      <c r="L116" s="21"/>
      <c r="M116" s="21"/>
      <c r="N116" s="21"/>
      <c r="O116" s="21"/>
      <c r="P116" s="21"/>
      <c r="Q116" s="21"/>
      <c r="R116" s="22"/>
      <c r="S116" s="21"/>
      <c r="T116" s="21"/>
      <c r="U116" s="21"/>
      <c r="V116" s="21"/>
      <c r="W116" s="21"/>
      <c r="X116" s="21"/>
      <c r="Y116" s="21"/>
      <c r="Z116" s="21"/>
      <c r="AA116" s="21"/>
      <c r="AB116" s="21"/>
      <c r="AC116" s="21"/>
      <c r="AD116" s="21"/>
      <c r="AE116" s="21"/>
      <c r="AF116" s="21"/>
      <c r="AG116" s="21"/>
      <c r="AH116" s="21"/>
    </row>
    <row r="117" spans="1:34" ht="12.75" customHeight="1">
      <c r="A117" s="21"/>
      <c r="B117" s="21"/>
      <c r="C117" s="21"/>
      <c r="D117" s="21"/>
      <c r="E117" s="21"/>
      <c r="F117" s="21"/>
      <c r="G117" s="21"/>
      <c r="H117" s="21"/>
      <c r="I117" s="21"/>
      <c r="J117" s="21"/>
      <c r="K117" s="21"/>
      <c r="L117" s="21"/>
      <c r="M117" s="21"/>
      <c r="N117" s="21"/>
      <c r="O117" s="21"/>
      <c r="P117" s="21"/>
      <c r="Q117" s="21"/>
      <c r="R117" s="22"/>
      <c r="S117" s="21"/>
      <c r="T117" s="21"/>
      <c r="U117" s="21"/>
      <c r="V117" s="21"/>
      <c r="W117" s="21"/>
      <c r="X117" s="21"/>
      <c r="Y117" s="21"/>
      <c r="Z117" s="21"/>
      <c r="AA117" s="21"/>
      <c r="AB117" s="21"/>
      <c r="AC117" s="21"/>
      <c r="AD117" s="21"/>
      <c r="AE117" s="21"/>
      <c r="AF117" s="21"/>
      <c r="AG117" s="21"/>
      <c r="AH117" s="21"/>
    </row>
    <row r="118" spans="1:34" ht="12.75" customHeight="1">
      <c r="A118" s="21"/>
      <c r="B118" s="21"/>
      <c r="C118" s="21"/>
      <c r="D118" s="21"/>
      <c r="E118" s="21"/>
      <c r="F118" s="21"/>
      <c r="G118" s="21"/>
      <c r="H118" s="21"/>
      <c r="I118" s="21"/>
      <c r="J118" s="21"/>
      <c r="K118" s="21"/>
      <c r="L118" s="21"/>
      <c r="M118" s="21"/>
      <c r="N118" s="21"/>
      <c r="O118" s="21"/>
      <c r="P118" s="21"/>
      <c r="Q118" s="21"/>
      <c r="R118" s="22"/>
      <c r="S118" s="21"/>
      <c r="T118" s="21"/>
      <c r="U118" s="21"/>
      <c r="V118" s="21"/>
      <c r="W118" s="21"/>
      <c r="X118" s="21"/>
      <c r="Y118" s="21"/>
      <c r="Z118" s="21"/>
      <c r="AA118" s="21"/>
      <c r="AB118" s="21"/>
      <c r="AC118" s="21"/>
      <c r="AD118" s="21"/>
      <c r="AE118" s="21"/>
      <c r="AF118" s="21"/>
      <c r="AG118" s="21"/>
      <c r="AH118" s="21"/>
    </row>
    <row r="119" spans="1:34" ht="12.75" customHeight="1">
      <c r="A119" s="21"/>
      <c r="B119" s="21"/>
      <c r="C119" s="21"/>
      <c r="D119" s="21"/>
      <c r="E119" s="21"/>
      <c r="F119" s="21"/>
      <c r="G119" s="21"/>
      <c r="H119" s="21"/>
      <c r="I119" s="21"/>
      <c r="J119" s="21"/>
      <c r="K119" s="21"/>
      <c r="L119" s="21"/>
      <c r="M119" s="21"/>
      <c r="N119" s="21"/>
      <c r="O119" s="21"/>
      <c r="P119" s="21"/>
      <c r="Q119" s="21"/>
      <c r="R119" s="22"/>
      <c r="S119" s="21"/>
      <c r="T119" s="21"/>
      <c r="U119" s="21"/>
      <c r="V119" s="21"/>
      <c r="W119" s="21"/>
      <c r="X119" s="21"/>
      <c r="Y119" s="21"/>
      <c r="Z119" s="21"/>
      <c r="AA119" s="21"/>
      <c r="AB119" s="21"/>
      <c r="AC119" s="21"/>
      <c r="AD119" s="21"/>
      <c r="AE119" s="21"/>
      <c r="AF119" s="21"/>
      <c r="AG119" s="21"/>
      <c r="AH119" s="21"/>
    </row>
    <row r="120" spans="1:34" ht="12.75" customHeight="1">
      <c r="A120" s="21"/>
      <c r="B120" s="21"/>
      <c r="C120" s="21"/>
      <c r="D120" s="21"/>
      <c r="E120" s="21"/>
      <c r="F120" s="21"/>
      <c r="G120" s="21"/>
      <c r="H120" s="21"/>
      <c r="I120" s="21"/>
      <c r="J120" s="21"/>
      <c r="K120" s="21"/>
      <c r="L120" s="21"/>
      <c r="M120" s="21"/>
      <c r="N120" s="21"/>
      <c r="O120" s="21"/>
      <c r="P120" s="21"/>
      <c r="Q120" s="21"/>
      <c r="R120" s="22"/>
      <c r="S120" s="21"/>
      <c r="T120" s="21"/>
      <c r="U120" s="21"/>
      <c r="V120" s="21"/>
      <c r="W120" s="21"/>
      <c r="X120" s="21"/>
      <c r="Y120" s="21"/>
      <c r="Z120" s="21"/>
      <c r="AA120" s="21"/>
      <c r="AB120" s="21"/>
      <c r="AC120" s="21"/>
      <c r="AD120" s="21"/>
      <c r="AE120" s="21"/>
      <c r="AF120" s="21"/>
      <c r="AG120" s="21"/>
      <c r="AH120" s="21"/>
    </row>
    <row r="121" spans="1:34" ht="12.75" customHeight="1">
      <c r="A121" s="21"/>
      <c r="B121" s="21"/>
      <c r="C121" s="21"/>
      <c r="D121" s="21"/>
      <c r="E121" s="21"/>
      <c r="F121" s="21"/>
      <c r="G121" s="21"/>
      <c r="H121" s="21"/>
      <c r="I121" s="21"/>
      <c r="J121" s="21"/>
      <c r="K121" s="21"/>
      <c r="L121" s="21"/>
      <c r="M121" s="21"/>
      <c r="N121" s="21"/>
      <c r="O121" s="21"/>
      <c r="P121" s="21"/>
      <c r="Q121" s="21"/>
      <c r="R121" s="22"/>
      <c r="S121" s="21"/>
      <c r="T121" s="21"/>
      <c r="U121" s="21"/>
      <c r="V121" s="21"/>
      <c r="W121" s="21"/>
      <c r="X121" s="21"/>
      <c r="Y121" s="21"/>
      <c r="Z121" s="21"/>
      <c r="AA121" s="21"/>
      <c r="AB121" s="21"/>
      <c r="AC121" s="21"/>
      <c r="AD121" s="21"/>
      <c r="AE121" s="21"/>
      <c r="AF121" s="21"/>
      <c r="AG121" s="21"/>
      <c r="AH121" s="21"/>
    </row>
    <row r="122" spans="1:34" ht="12.75" customHeight="1">
      <c r="A122" s="21"/>
      <c r="B122" s="21"/>
      <c r="C122" s="21"/>
      <c r="D122" s="21"/>
      <c r="E122" s="21"/>
      <c r="F122" s="21"/>
      <c r="G122" s="21"/>
      <c r="H122" s="21"/>
      <c r="I122" s="21"/>
      <c r="J122" s="21"/>
      <c r="K122" s="21"/>
      <c r="L122" s="21"/>
      <c r="M122" s="21"/>
      <c r="N122" s="21"/>
      <c r="O122" s="21"/>
      <c r="P122" s="21"/>
      <c r="Q122" s="21"/>
      <c r="R122" s="22"/>
      <c r="S122" s="21"/>
      <c r="T122" s="21"/>
      <c r="U122" s="21"/>
      <c r="V122" s="21"/>
      <c r="W122" s="21"/>
      <c r="X122" s="21"/>
      <c r="Y122" s="21"/>
      <c r="Z122" s="21"/>
      <c r="AA122" s="21"/>
      <c r="AB122" s="21"/>
      <c r="AC122" s="21"/>
      <c r="AD122" s="21"/>
      <c r="AE122" s="21"/>
      <c r="AF122" s="21"/>
      <c r="AG122" s="21"/>
      <c r="AH122" s="21"/>
    </row>
    <row r="123" spans="1:34" ht="12.75" customHeight="1">
      <c r="A123" s="21"/>
      <c r="B123" s="21"/>
      <c r="C123" s="21"/>
      <c r="D123" s="21"/>
      <c r="E123" s="21"/>
      <c r="F123" s="21"/>
      <c r="G123" s="21"/>
      <c r="H123" s="21"/>
      <c r="I123" s="21"/>
      <c r="J123" s="21"/>
      <c r="K123" s="21"/>
      <c r="L123" s="21"/>
      <c r="M123" s="21"/>
      <c r="N123" s="21"/>
      <c r="O123" s="21"/>
      <c r="P123" s="21"/>
      <c r="Q123" s="21"/>
      <c r="R123" s="22"/>
      <c r="S123" s="21"/>
      <c r="T123" s="21"/>
      <c r="U123" s="21"/>
      <c r="V123" s="21"/>
      <c r="W123" s="21"/>
      <c r="X123" s="21"/>
      <c r="Y123" s="21"/>
      <c r="Z123" s="21"/>
      <c r="AA123" s="21"/>
      <c r="AB123" s="21"/>
      <c r="AC123" s="21"/>
      <c r="AD123" s="21"/>
      <c r="AE123" s="21"/>
      <c r="AF123" s="21"/>
      <c r="AG123" s="21"/>
      <c r="AH123" s="21"/>
    </row>
    <row r="124" spans="1:34" ht="12.75" customHeight="1">
      <c r="A124" s="21"/>
      <c r="B124" s="21"/>
      <c r="C124" s="21"/>
      <c r="D124" s="21"/>
      <c r="E124" s="21"/>
      <c r="F124" s="21"/>
      <c r="G124" s="21"/>
      <c r="H124" s="21"/>
      <c r="I124" s="21"/>
      <c r="J124" s="21"/>
      <c r="K124" s="21"/>
      <c r="L124" s="21"/>
      <c r="M124" s="21"/>
      <c r="N124" s="21"/>
      <c r="O124" s="21"/>
      <c r="P124" s="21"/>
      <c r="Q124" s="21"/>
      <c r="R124" s="22"/>
      <c r="S124" s="21"/>
      <c r="T124" s="21"/>
      <c r="U124" s="21"/>
      <c r="V124" s="21"/>
      <c r="W124" s="21"/>
      <c r="X124" s="21"/>
      <c r="Y124" s="21"/>
      <c r="Z124" s="21"/>
      <c r="AA124" s="21"/>
      <c r="AB124" s="21"/>
      <c r="AC124" s="21"/>
      <c r="AD124" s="21"/>
      <c r="AE124" s="21"/>
      <c r="AF124" s="21"/>
      <c r="AG124" s="21"/>
      <c r="AH124" s="21"/>
    </row>
    <row r="125" spans="1:34" ht="12.75" customHeight="1">
      <c r="A125" s="21"/>
      <c r="B125" s="21"/>
      <c r="C125" s="21"/>
      <c r="D125" s="21"/>
      <c r="E125" s="21"/>
      <c r="F125" s="21"/>
      <c r="G125" s="21"/>
      <c r="H125" s="21"/>
      <c r="I125" s="21"/>
      <c r="J125" s="21"/>
      <c r="K125" s="21"/>
      <c r="L125" s="21"/>
      <c r="M125" s="21"/>
      <c r="N125" s="21"/>
      <c r="O125" s="21"/>
      <c r="P125" s="21"/>
      <c r="Q125" s="21"/>
      <c r="R125" s="22"/>
      <c r="S125" s="21"/>
      <c r="T125" s="21"/>
      <c r="U125" s="21"/>
      <c r="V125" s="21"/>
      <c r="W125" s="21"/>
      <c r="X125" s="21"/>
      <c r="Y125" s="21"/>
      <c r="Z125" s="21"/>
      <c r="AA125" s="21"/>
      <c r="AB125" s="21"/>
      <c r="AC125" s="21"/>
      <c r="AD125" s="21"/>
      <c r="AE125" s="21"/>
      <c r="AF125" s="21"/>
      <c r="AG125" s="21"/>
      <c r="AH125" s="21"/>
    </row>
    <row r="126" spans="1:34" ht="12.75" customHeight="1">
      <c r="A126" s="21"/>
      <c r="B126" s="21"/>
      <c r="C126" s="21"/>
      <c r="D126" s="21"/>
      <c r="E126" s="21"/>
      <c r="F126" s="21"/>
      <c r="G126" s="21"/>
      <c r="H126" s="21"/>
      <c r="I126" s="21"/>
      <c r="J126" s="21"/>
      <c r="K126" s="21"/>
      <c r="L126" s="21"/>
      <c r="M126" s="21"/>
      <c r="N126" s="21"/>
      <c r="O126" s="21"/>
      <c r="P126" s="21"/>
      <c r="Q126" s="21"/>
      <c r="R126" s="22"/>
      <c r="S126" s="21"/>
      <c r="T126" s="21"/>
      <c r="U126" s="21"/>
      <c r="V126" s="21"/>
      <c r="W126" s="21"/>
      <c r="X126" s="21"/>
      <c r="Y126" s="21"/>
      <c r="Z126" s="21"/>
      <c r="AA126" s="21"/>
      <c r="AB126" s="21"/>
      <c r="AC126" s="21"/>
      <c r="AD126" s="21"/>
      <c r="AE126" s="21"/>
      <c r="AF126" s="21"/>
      <c r="AG126" s="21"/>
      <c r="AH126" s="21"/>
    </row>
    <row r="127" spans="1:34" ht="12.75" customHeight="1">
      <c r="A127" s="21"/>
      <c r="B127" s="21"/>
      <c r="C127" s="21"/>
      <c r="D127" s="21"/>
      <c r="E127" s="21"/>
      <c r="F127" s="21"/>
      <c r="G127" s="21"/>
      <c r="H127" s="21"/>
      <c r="I127" s="21"/>
      <c r="J127" s="21"/>
      <c r="K127" s="21"/>
      <c r="L127" s="21"/>
      <c r="M127" s="21"/>
      <c r="N127" s="21"/>
      <c r="O127" s="21"/>
      <c r="P127" s="21"/>
      <c r="Q127" s="21"/>
      <c r="R127" s="22"/>
      <c r="S127" s="21"/>
      <c r="T127" s="21"/>
      <c r="U127" s="21"/>
      <c r="V127" s="21"/>
      <c r="W127" s="21"/>
      <c r="X127" s="21"/>
      <c r="Y127" s="21"/>
      <c r="Z127" s="21"/>
      <c r="AA127" s="21"/>
      <c r="AB127" s="21"/>
      <c r="AC127" s="21"/>
      <c r="AD127" s="21"/>
      <c r="AE127" s="21"/>
      <c r="AF127" s="21"/>
      <c r="AG127" s="21"/>
      <c r="AH127" s="21"/>
    </row>
    <row r="128" spans="1:34" ht="12.75" customHeight="1">
      <c r="A128" s="21"/>
      <c r="B128" s="21"/>
      <c r="C128" s="21"/>
      <c r="D128" s="21"/>
      <c r="E128" s="21"/>
      <c r="F128" s="21"/>
      <c r="G128" s="21"/>
      <c r="H128" s="21"/>
      <c r="I128" s="21"/>
      <c r="J128" s="21"/>
      <c r="K128" s="21"/>
      <c r="L128" s="21"/>
      <c r="M128" s="21"/>
      <c r="N128" s="21"/>
      <c r="O128" s="21"/>
      <c r="P128" s="21"/>
      <c r="Q128" s="21"/>
      <c r="R128" s="22"/>
      <c r="S128" s="21"/>
      <c r="T128" s="21"/>
      <c r="U128" s="21"/>
      <c r="V128" s="21"/>
      <c r="W128" s="21"/>
      <c r="X128" s="21"/>
      <c r="Y128" s="21"/>
      <c r="Z128" s="21"/>
      <c r="AA128" s="21"/>
      <c r="AB128" s="21"/>
      <c r="AC128" s="21"/>
      <c r="AD128" s="21"/>
      <c r="AE128" s="21"/>
      <c r="AF128" s="21"/>
      <c r="AG128" s="21"/>
      <c r="AH128" s="21"/>
    </row>
    <row r="129" spans="1:34" ht="12.75" customHeight="1">
      <c r="A129" s="21"/>
      <c r="B129" s="21"/>
      <c r="C129" s="21"/>
      <c r="D129" s="21"/>
      <c r="E129" s="21"/>
      <c r="F129" s="21"/>
      <c r="G129" s="21"/>
      <c r="H129" s="21"/>
      <c r="I129" s="21"/>
      <c r="J129" s="21"/>
      <c r="K129" s="21"/>
      <c r="L129" s="21"/>
      <c r="M129" s="21"/>
      <c r="N129" s="21"/>
      <c r="O129" s="21"/>
      <c r="P129" s="21"/>
      <c r="Q129" s="21"/>
      <c r="R129" s="22"/>
      <c r="S129" s="21"/>
      <c r="T129" s="21"/>
      <c r="U129" s="21"/>
      <c r="V129" s="21"/>
      <c r="W129" s="21"/>
      <c r="X129" s="21"/>
      <c r="Y129" s="21"/>
      <c r="Z129" s="21"/>
      <c r="AA129" s="21"/>
      <c r="AB129" s="21"/>
      <c r="AC129" s="21"/>
      <c r="AD129" s="21"/>
      <c r="AE129" s="21"/>
      <c r="AF129" s="21"/>
      <c r="AG129" s="21"/>
      <c r="AH129" s="21"/>
    </row>
    <row r="130" spans="1:34" ht="12.75" customHeight="1">
      <c r="A130" s="21"/>
      <c r="B130" s="21"/>
      <c r="C130" s="21"/>
      <c r="D130" s="21"/>
      <c r="E130" s="21"/>
      <c r="F130" s="21"/>
      <c r="G130" s="21"/>
      <c r="H130" s="21"/>
      <c r="I130" s="21"/>
      <c r="J130" s="21"/>
      <c r="K130" s="21"/>
      <c r="L130" s="21"/>
      <c r="M130" s="21"/>
      <c r="N130" s="21"/>
      <c r="O130" s="21"/>
      <c r="P130" s="21"/>
      <c r="Q130" s="21"/>
      <c r="R130" s="22"/>
      <c r="S130" s="21"/>
      <c r="T130" s="21"/>
      <c r="U130" s="21"/>
      <c r="V130" s="21"/>
      <c r="W130" s="21"/>
      <c r="X130" s="21"/>
      <c r="Y130" s="21"/>
      <c r="Z130" s="21"/>
      <c r="AA130" s="21"/>
      <c r="AB130" s="21"/>
      <c r="AC130" s="21"/>
      <c r="AD130" s="21"/>
      <c r="AE130" s="21"/>
      <c r="AF130" s="21"/>
      <c r="AG130" s="21"/>
      <c r="AH130" s="21"/>
    </row>
    <row r="131" spans="1:34" ht="12.75" customHeight="1">
      <c r="A131" s="21"/>
      <c r="B131" s="21"/>
      <c r="C131" s="21"/>
      <c r="D131" s="21"/>
      <c r="E131" s="21"/>
      <c r="F131" s="21"/>
      <c r="G131" s="21"/>
      <c r="H131" s="21"/>
      <c r="I131" s="21"/>
      <c r="J131" s="21"/>
      <c r="K131" s="21"/>
      <c r="L131" s="21"/>
      <c r="M131" s="21"/>
      <c r="N131" s="21"/>
      <c r="O131" s="21"/>
      <c r="P131" s="21"/>
      <c r="Q131" s="21"/>
      <c r="R131" s="22"/>
      <c r="S131" s="21"/>
      <c r="T131" s="21"/>
      <c r="U131" s="21"/>
      <c r="V131" s="21"/>
      <c r="W131" s="21"/>
      <c r="X131" s="21"/>
      <c r="Y131" s="21"/>
      <c r="Z131" s="21"/>
      <c r="AA131" s="21"/>
      <c r="AB131" s="21"/>
      <c r="AC131" s="21"/>
      <c r="AD131" s="21"/>
      <c r="AE131" s="21"/>
      <c r="AF131" s="21"/>
      <c r="AG131" s="21"/>
      <c r="AH131" s="21"/>
    </row>
    <row r="132" spans="1:34" ht="12.75" customHeight="1">
      <c r="A132" s="21"/>
      <c r="B132" s="21"/>
      <c r="C132" s="21"/>
      <c r="D132" s="21"/>
      <c r="E132" s="21"/>
      <c r="F132" s="21"/>
      <c r="G132" s="21"/>
      <c r="H132" s="21"/>
      <c r="I132" s="21"/>
      <c r="J132" s="21"/>
      <c r="K132" s="21"/>
      <c r="L132" s="21"/>
      <c r="M132" s="21"/>
      <c r="N132" s="21"/>
      <c r="O132" s="21"/>
      <c r="P132" s="21"/>
      <c r="Q132" s="21"/>
      <c r="R132" s="22"/>
      <c r="S132" s="21"/>
      <c r="T132" s="21"/>
      <c r="U132" s="21"/>
      <c r="V132" s="21"/>
      <c r="W132" s="21"/>
      <c r="X132" s="21"/>
      <c r="Y132" s="21"/>
      <c r="Z132" s="21"/>
      <c r="AA132" s="21"/>
      <c r="AB132" s="21"/>
      <c r="AC132" s="21"/>
      <c r="AD132" s="21"/>
      <c r="AE132" s="21"/>
      <c r="AF132" s="21"/>
      <c r="AG132" s="21"/>
      <c r="AH132" s="21"/>
    </row>
    <row r="133" spans="1:34" ht="12.75" customHeight="1">
      <c r="A133" s="21"/>
      <c r="B133" s="21"/>
      <c r="C133" s="21"/>
      <c r="D133" s="21"/>
      <c r="E133" s="21"/>
      <c r="F133" s="21"/>
      <c r="G133" s="21"/>
      <c r="H133" s="21"/>
      <c r="I133" s="21"/>
      <c r="J133" s="21"/>
      <c r="K133" s="21"/>
      <c r="L133" s="21"/>
      <c r="M133" s="21"/>
      <c r="N133" s="21"/>
      <c r="O133" s="21"/>
      <c r="P133" s="21"/>
      <c r="Q133" s="21"/>
      <c r="R133" s="22"/>
      <c r="S133" s="21"/>
      <c r="T133" s="21"/>
      <c r="U133" s="21"/>
      <c r="V133" s="21"/>
      <c r="W133" s="21"/>
      <c r="X133" s="21"/>
      <c r="Y133" s="21"/>
      <c r="Z133" s="21"/>
      <c r="AA133" s="21"/>
      <c r="AB133" s="21"/>
      <c r="AC133" s="21"/>
      <c r="AD133" s="21"/>
      <c r="AE133" s="21"/>
      <c r="AF133" s="21"/>
      <c r="AG133" s="21"/>
      <c r="AH133" s="21"/>
    </row>
    <row r="134" spans="1:34" ht="12.75" customHeight="1">
      <c r="A134" s="21"/>
      <c r="B134" s="21"/>
      <c r="C134" s="21"/>
      <c r="D134" s="21"/>
      <c r="E134" s="21"/>
      <c r="F134" s="21"/>
      <c r="G134" s="21"/>
      <c r="H134" s="21"/>
      <c r="I134" s="21"/>
      <c r="J134" s="21"/>
      <c r="K134" s="21"/>
      <c r="L134" s="21"/>
      <c r="M134" s="21"/>
      <c r="N134" s="21"/>
      <c r="O134" s="21"/>
      <c r="P134" s="21"/>
      <c r="Q134" s="21"/>
      <c r="R134" s="22"/>
      <c r="S134" s="21"/>
      <c r="T134" s="21"/>
      <c r="U134" s="21"/>
      <c r="V134" s="21"/>
      <c r="W134" s="21"/>
      <c r="X134" s="21"/>
      <c r="Y134" s="21"/>
      <c r="Z134" s="21"/>
      <c r="AA134" s="21"/>
      <c r="AB134" s="21"/>
      <c r="AC134" s="21"/>
      <c r="AD134" s="21"/>
      <c r="AE134" s="21"/>
      <c r="AF134" s="21"/>
      <c r="AG134" s="21"/>
      <c r="AH134" s="21"/>
    </row>
    <row r="135" spans="1:34" ht="12.75" customHeight="1">
      <c r="A135" s="21"/>
      <c r="B135" s="21"/>
      <c r="C135" s="21"/>
      <c r="D135" s="21"/>
      <c r="E135" s="21"/>
      <c r="F135" s="21"/>
      <c r="G135" s="21"/>
      <c r="H135" s="21"/>
      <c r="I135" s="21"/>
      <c r="J135" s="21"/>
      <c r="K135" s="21"/>
      <c r="L135" s="21"/>
      <c r="M135" s="21"/>
      <c r="N135" s="21"/>
      <c r="O135" s="21"/>
      <c r="P135" s="21"/>
      <c r="Q135" s="21"/>
      <c r="R135" s="22"/>
      <c r="S135" s="21"/>
      <c r="T135" s="21"/>
      <c r="U135" s="21"/>
      <c r="V135" s="21"/>
      <c r="W135" s="21"/>
      <c r="X135" s="21"/>
      <c r="Y135" s="21"/>
      <c r="Z135" s="21"/>
      <c r="AA135" s="21"/>
      <c r="AB135" s="21"/>
      <c r="AC135" s="21"/>
      <c r="AD135" s="21"/>
      <c r="AE135" s="21"/>
      <c r="AF135" s="21"/>
      <c r="AG135" s="21"/>
      <c r="AH135" s="21"/>
    </row>
    <row r="136" spans="1:34" ht="12.75" customHeight="1">
      <c r="A136" s="21"/>
      <c r="B136" s="21"/>
      <c r="C136" s="21"/>
      <c r="D136" s="21"/>
      <c r="E136" s="21"/>
      <c r="F136" s="21"/>
      <c r="G136" s="21"/>
      <c r="H136" s="21"/>
      <c r="I136" s="21"/>
      <c r="J136" s="21"/>
      <c r="K136" s="21"/>
      <c r="L136" s="21"/>
      <c r="M136" s="21"/>
      <c r="N136" s="21"/>
      <c r="O136" s="21"/>
      <c r="P136" s="21"/>
      <c r="Q136" s="21"/>
      <c r="R136" s="22"/>
      <c r="S136" s="21"/>
      <c r="T136" s="21"/>
      <c r="U136" s="21"/>
      <c r="V136" s="21"/>
      <c r="W136" s="21"/>
      <c r="X136" s="21"/>
      <c r="Y136" s="21"/>
      <c r="Z136" s="21"/>
      <c r="AA136" s="21"/>
      <c r="AB136" s="21"/>
      <c r="AC136" s="21"/>
      <c r="AD136" s="21"/>
      <c r="AE136" s="21"/>
      <c r="AF136" s="21"/>
      <c r="AG136" s="21"/>
      <c r="AH136" s="21"/>
    </row>
    <row r="137" spans="1:34" ht="12.75" customHeight="1">
      <c r="A137" s="21"/>
      <c r="B137" s="21"/>
      <c r="C137" s="21"/>
      <c r="D137" s="21"/>
      <c r="E137" s="21"/>
      <c r="F137" s="21"/>
      <c r="G137" s="21"/>
      <c r="H137" s="21"/>
      <c r="I137" s="21"/>
      <c r="J137" s="21"/>
      <c r="K137" s="21"/>
      <c r="L137" s="21"/>
      <c r="M137" s="21"/>
      <c r="N137" s="21"/>
      <c r="O137" s="21"/>
      <c r="P137" s="21"/>
      <c r="Q137" s="21"/>
      <c r="R137" s="22"/>
      <c r="S137" s="21"/>
      <c r="T137" s="21"/>
      <c r="U137" s="21"/>
      <c r="V137" s="21"/>
      <c r="W137" s="21"/>
      <c r="X137" s="21"/>
      <c r="Y137" s="21"/>
      <c r="Z137" s="21"/>
      <c r="AA137" s="21"/>
      <c r="AB137" s="21"/>
      <c r="AC137" s="21"/>
      <c r="AD137" s="21"/>
      <c r="AE137" s="21"/>
      <c r="AF137" s="21"/>
      <c r="AG137" s="21"/>
      <c r="AH137" s="21"/>
    </row>
    <row r="138" spans="1:34" ht="12.75" customHeight="1">
      <c r="A138" s="21"/>
      <c r="B138" s="21"/>
      <c r="C138" s="21"/>
      <c r="D138" s="21"/>
      <c r="E138" s="21"/>
      <c r="F138" s="21"/>
      <c r="G138" s="21"/>
      <c r="H138" s="21"/>
      <c r="I138" s="21"/>
      <c r="J138" s="21"/>
      <c r="K138" s="21"/>
      <c r="L138" s="21"/>
      <c r="M138" s="21"/>
      <c r="N138" s="21"/>
      <c r="O138" s="21"/>
      <c r="P138" s="21"/>
      <c r="Q138" s="21"/>
      <c r="R138" s="22"/>
      <c r="S138" s="21"/>
      <c r="T138" s="21"/>
      <c r="U138" s="21"/>
      <c r="V138" s="21"/>
      <c r="W138" s="21"/>
      <c r="X138" s="21"/>
      <c r="Y138" s="21"/>
      <c r="Z138" s="21"/>
      <c r="AA138" s="21"/>
      <c r="AB138" s="21"/>
      <c r="AC138" s="21"/>
      <c r="AD138" s="21"/>
      <c r="AE138" s="21"/>
      <c r="AF138" s="21"/>
      <c r="AG138" s="21"/>
      <c r="AH138" s="21"/>
    </row>
    <row r="139" spans="1:34" ht="12.75" customHeight="1">
      <c r="A139" s="21"/>
      <c r="B139" s="21"/>
      <c r="C139" s="21"/>
      <c r="D139" s="21"/>
      <c r="E139" s="21"/>
      <c r="F139" s="21"/>
      <c r="G139" s="21"/>
      <c r="H139" s="21"/>
      <c r="I139" s="21"/>
      <c r="J139" s="21"/>
      <c r="K139" s="21"/>
      <c r="L139" s="21"/>
      <c r="M139" s="21"/>
      <c r="N139" s="21"/>
      <c r="O139" s="21"/>
      <c r="P139" s="21"/>
      <c r="Q139" s="21"/>
      <c r="R139" s="22"/>
      <c r="S139" s="21"/>
      <c r="T139" s="21"/>
      <c r="U139" s="21"/>
      <c r="V139" s="21"/>
      <c r="W139" s="21"/>
      <c r="X139" s="21"/>
      <c r="Y139" s="21"/>
      <c r="Z139" s="21"/>
      <c r="AA139" s="21"/>
      <c r="AB139" s="21"/>
      <c r="AC139" s="21"/>
      <c r="AD139" s="21"/>
      <c r="AE139" s="21"/>
      <c r="AF139" s="21"/>
      <c r="AG139" s="21"/>
      <c r="AH139" s="21"/>
    </row>
    <row r="140" spans="1:34" ht="12.75" customHeight="1">
      <c r="A140" s="21"/>
      <c r="B140" s="21"/>
      <c r="C140" s="21"/>
      <c r="D140" s="21"/>
      <c r="E140" s="21"/>
      <c r="F140" s="21"/>
      <c r="G140" s="21"/>
      <c r="H140" s="21"/>
      <c r="I140" s="21"/>
      <c r="J140" s="21"/>
      <c r="K140" s="21"/>
      <c r="L140" s="21"/>
      <c r="M140" s="21"/>
      <c r="N140" s="21"/>
      <c r="O140" s="21"/>
      <c r="P140" s="21"/>
      <c r="Q140" s="21"/>
      <c r="R140" s="22"/>
      <c r="S140" s="21"/>
      <c r="T140" s="21"/>
      <c r="U140" s="21"/>
      <c r="V140" s="21"/>
      <c r="W140" s="21"/>
      <c r="X140" s="21"/>
      <c r="Y140" s="21"/>
      <c r="Z140" s="21"/>
      <c r="AA140" s="21"/>
      <c r="AB140" s="21"/>
      <c r="AC140" s="21"/>
      <c r="AD140" s="21"/>
      <c r="AE140" s="21"/>
      <c r="AF140" s="21"/>
      <c r="AG140" s="21"/>
      <c r="AH140" s="21"/>
    </row>
    <row r="141" spans="1:34" ht="12.75" customHeight="1">
      <c r="A141" s="21"/>
      <c r="B141" s="21"/>
      <c r="C141" s="21"/>
      <c r="D141" s="21"/>
      <c r="E141" s="21"/>
      <c r="F141" s="21"/>
      <c r="G141" s="21"/>
      <c r="H141" s="21"/>
      <c r="I141" s="21"/>
      <c r="J141" s="21"/>
      <c r="K141" s="21"/>
      <c r="L141" s="21"/>
      <c r="M141" s="21"/>
      <c r="N141" s="21"/>
      <c r="O141" s="21"/>
      <c r="P141" s="21"/>
      <c r="Q141" s="21"/>
      <c r="R141" s="22"/>
      <c r="S141" s="21"/>
      <c r="T141" s="21"/>
      <c r="U141" s="21"/>
      <c r="V141" s="21"/>
      <c r="W141" s="21"/>
      <c r="X141" s="21"/>
      <c r="Y141" s="21"/>
      <c r="Z141" s="21"/>
      <c r="AA141" s="21"/>
      <c r="AB141" s="21"/>
      <c r="AC141" s="21"/>
      <c r="AD141" s="21"/>
      <c r="AE141" s="21"/>
      <c r="AF141" s="21"/>
      <c r="AG141" s="21"/>
      <c r="AH141" s="21"/>
    </row>
    <row r="142" spans="1:34" ht="12.75" customHeight="1">
      <c r="A142" s="21"/>
      <c r="B142" s="21"/>
      <c r="C142" s="21"/>
      <c r="D142" s="21"/>
      <c r="E142" s="21"/>
      <c r="F142" s="21"/>
      <c r="G142" s="21"/>
      <c r="H142" s="21"/>
      <c r="I142" s="21"/>
      <c r="J142" s="21"/>
      <c r="K142" s="21"/>
      <c r="L142" s="21"/>
      <c r="M142" s="21"/>
      <c r="N142" s="21"/>
      <c r="O142" s="21"/>
      <c r="P142" s="21"/>
      <c r="Q142" s="21"/>
      <c r="R142" s="22"/>
      <c r="S142" s="21"/>
      <c r="T142" s="21"/>
      <c r="U142" s="21"/>
      <c r="V142" s="21"/>
      <c r="W142" s="21"/>
      <c r="X142" s="21"/>
      <c r="Y142" s="21"/>
      <c r="Z142" s="21"/>
      <c r="AA142" s="21"/>
      <c r="AB142" s="21"/>
      <c r="AC142" s="21"/>
      <c r="AD142" s="21"/>
      <c r="AE142" s="21"/>
      <c r="AF142" s="21"/>
      <c r="AG142" s="21"/>
      <c r="AH142" s="21"/>
    </row>
    <row r="143" spans="1:34" ht="12.75" customHeight="1">
      <c r="A143" s="21"/>
      <c r="B143" s="21"/>
      <c r="C143" s="21"/>
      <c r="D143" s="21"/>
      <c r="E143" s="21"/>
      <c r="F143" s="21"/>
      <c r="G143" s="21"/>
      <c r="H143" s="21"/>
      <c r="I143" s="21"/>
      <c r="J143" s="21"/>
      <c r="K143" s="21"/>
      <c r="L143" s="21"/>
      <c r="M143" s="21"/>
      <c r="N143" s="21"/>
      <c r="O143" s="21"/>
      <c r="P143" s="21"/>
      <c r="Q143" s="21"/>
      <c r="R143" s="22"/>
      <c r="S143" s="21"/>
      <c r="T143" s="21"/>
      <c r="U143" s="21"/>
      <c r="V143" s="21"/>
      <c r="W143" s="21"/>
      <c r="X143" s="21"/>
      <c r="Y143" s="21"/>
      <c r="Z143" s="21"/>
      <c r="AA143" s="21"/>
      <c r="AB143" s="21"/>
      <c r="AC143" s="21"/>
      <c r="AD143" s="21"/>
      <c r="AE143" s="21"/>
      <c r="AF143" s="21"/>
      <c r="AG143" s="21"/>
      <c r="AH143" s="21"/>
    </row>
    <row r="144" spans="1:34" ht="12.75" customHeight="1">
      <c r="A144" s="21"/>
      <c r="B144" s="21"/>
      <c r="C144" s="21"/>
      <c r="D144" s="21"/>
      <c r="E144" s="21"/>
      <c r="F144" s="21"/>
      <c r="G144" s="21"/>
      <c r="H144" s="21"/>
      <c r="I144" s="21"/>
      <c r="J144" s="21"/>
      <c r="K144" s="21"/>
      <c r="L144" s="21"/>
      <c r="M144" s="21"/>
      <c r="N144" s="21"/>
      <c r="O144" s="21"/>
      <c r="P144" s="21"/>
      <c r="Q144" s="21"/>
      <c r="R144" s="22"/>
      <c r="S144" s="21"/>
      <c r="T144" s="21"/>
      <c r="U144" s="21"/>
      <c r="V144" s="21"/>
      <c r="W144" s="21"/>
      <c r="X144" s="21"/>
      <c r="Y144" s="21"/>
      <c r="Z144" s="21"/>
      <c r="AA144" s="21"/>
      <c r="AB144" s="21"/>
      <c r="AC144" s="21"/>
      <c r="AD144" s="21"/>
      <c r="AE144" s="21"/>
      <c r="AF144" s="21"/>
      <c r="AG144" s="21"/>
      <c r="AH144" s="21"/>
    </row>
    <row r="145" spans="1:34" ht="12.75" customHeight="1">
      <c r="A145" s="21"/>
      <c r="B145" s="21"/>
      <c r="C145" s="21"/>
      <c r="D145" s="21"/>
      <c r="E145" s="21"/>
      <c r="F145" s="21"/>
      <c r="G145" s="21"/>
      <c r="H145" s="21"/>
      <c r="I145" s="21"/>
      <c r="J145" s="21"/>
      <c r="K145" s="21"/>
      <c r="L145" s="21"/>
      <c r="M145" s="21"/>
      <c r="N145" s="21"/>
      <c r="O145" s="21"/>
      <c r="P145" s="21"/>
      <c r="Q145" s="21"/>
      <c r="R145" s="22"/>
      <c r="S145" s="21"/>
      <c r="T145" s="21"/>
      <c r="U145" s="21"/>
      <c r="V145" s="21"/>
      <c r="W145" s="21"/>
      <c r="X145" s="21"/>
      <c r="Y145" s="21"/>
      <c r="Z145" s="21"/>
      <c r="AA145" s="21"/>
      <c r="AB145" s="21"/>
      <c r="AC145" s="21"/>
      <c r="AD145" s="21"/>
      <c r="AE145" s="21"/>
      <c r="AF145" s="21"/>
      <c r="AG145" s="21"/>
      <c r="AH145" s="21"/>
    </row>
    <row r="146" spans="1:34" ht="12.75" customHeight="1">
      <c r="A146" s="21"/>
      <c r="B146" s="21"/>
      <c r="C146" s="21"/>
      <c r="D146" s="21"/>
      <c r="E146" s="21"/>
      <c r="F146" s="21"/>
      <c r="G146" s="21"/>
      <c r="H146" s="21"/>
      <c r="I146" s="21"/>
      <c r="J146" s="21"/>
      <c r="K146" s="21"/>
      <c r="L146" s="21"/>
      <c r="M146" s="21"/>
      <c r="N146" s="21"/>
      <c r="O146" s="21"/>
      <c r="P146" s="21"/>
      <c r="Q146" s="21"/>
      <c r="R146" s="22"/>
      <c r="S146" s="21"/>
      <c r="T146" s="21"/>
      <c r="U146" s="21"/>
      <c r="V146" s="21"/>
      <c r="W146" s="21"/>
      <c r="X146" s="21"/>
      <c r="Y146" s="21"/>
      <c r="Z146" s="21"/>
      <c r="AA146" s="21"/>
      <c r="AB146" s="21"/>
      <c r="AC146" s="21"/>
      <c r="AD146" s="21"/>
      <c r="AE146" s="21"/>
      <c r="AF146" s="21"/>
      <c r="AG146" s="21"/>
      <c r="AH146" s="21"/>
    </row>
    <row r="147" spans="1:34" ht="12.75" customHeight="1">
      <c r="A147" s="21"/>
      <c r="B147" s="21"/>
      <c r="C147" s="21"/>
      <c r="D147" s="21"/>
      <c r="E147" s="21"/>
      <c r="F147" s="21"/>
      <c r="G147" s="21"/>
      <c r="H147" s="21"/>
      <c r="I147" s="21"/>
      <c r="J147" s="21"/>
      <c r="K147" s="21"/>
      <c r="L147" s="21"/>
      <c r="M147" s="21"/>
      <c r="N147" s="21"/>
      <c r="O147" s="21"/>
      <c r="P147" s="21"/>
      <c r="Q147" s="21"/>
      <c r="R147" s="22"/>
      <c r="S147" s="21"/>
      <c r="T147" s="21"/>
      <c r="U147" s="21"/>
      <c r="V147" s="21"/>
      <c r="W147" s="21"/>
      <c r="X147" s="21"/>
      <c r="Y147" s="21"/>
      <c r="Z147" s="21"/>
      <c r="AA147" s="21"/>
      <c r="AB147" s="21"/>
      <c r="AC147" s="21"/>
      <c r="AD147" s="21"/>
      <c r="AE147" s="21"/>
      <c r="AF147" s="21"/>
      <c r="AG147" s="21"/>
      <c r="AH147" s="21"/>
    </row>
    <row r="148" spans="1:34" ht="12.75" customHeight="1">
      <c r="A148" s="21"/>
      <c r="B148" s="21"/>
      <c r="C148" s="21"/>
      <c r="D148" s="21"/>
      <c r="E148" s="21"/>
      <c r="F148" s="21"/>
      <c r="G148" s="21"/>
      <c r="H148" s="21"/>
      <c r="I148" s="21"/>
      <c r="J148" s="21"/>
      <c r="K148" s="21"/>
      <c r="L148" s="21"/>
      <c r="M148" s="21"/>
      <c r="N148" s="21"/>
      <c r="O148" s="21"/>
      <c r="P148" s="21"/>
      <c r="Q148" s="21"/>
      <c r="R148" s="22"/>
      <c r="S148" s="21"/>
      <c r="T148" s="21"/>
      <c r="U148" s="21"/>
      <c r="V148" s="21"/>
      <c r="W148" s="21"/>
      <c r="X148" s="21"/>
      <c r="Y148" s="21"/>
      <c r="Z148" s="21"/>
      <c r="AA148" s="21"/>
      <c r="AB148" s="21"/>
      <c r="AC148" s="21"/>
      <c r="AD148" s="21"/>
      <c r="AE148" s="21"/>
      <c r="AF148" s="21"/>
      <c r="AG148" s="21"/>
      <c r="AH148" s="21"/>
    </row>
    <row r="149" spans="1:34" ht="12.75" customHeight="1">
      <c r="A149" s="21"/>
      <c r="B149" s="21"/>
      <c r="C149" s="21"/>
      <c r="D149" s="21"/>
      <c r="E149" s="21"/>
      <c r="F149" s="21"/>
      <c r="G149" s="21"/>
      <c r="H149" s="21"/>
      <c r="I149" s="21"/>
      <c r="J149" s="21"/>
      <c r="K149" s="21"/>
      <c r="L149" s="21"/>
      <c r="M149" s="21"/>
      <c r="N149" s="21"/>
      <c r="O149" s="21"/>
      <c r="P149" s="21"/>
      <c r="Q149" s="21"/>
      <c r="R149" s="22"/>
      <c r="S149" s="21"/>
      <c r="T149" s="21"/>
      <c r="U149" s="21"/>
      <c r="V149" s="21"/>
      <c r="W149" s="21"/>
      <c r="X149" s="21"/>
      <c r="Y149" s="21"/>
      <c r="Z149" s="21"/>
      <c r="AA149" s="21"/>
      <c r="AB149" s="21"/>
      <c r="AC149" s="21"/>
      <c r="AD149" s="21"/>
      <c r="AE149" s="21"/>
      <c r="AF149" s="21"/>
      <c r="AG149" s="21"/>
      <c r="AH149" s="21"/>
    </row>
    <row r="150" spans="1:34" ht="12.75" customHeight="1">
      <c r="A150" s="21"/>
      <c r="B150" s="21"/>
      <c r="C150" s="21"/>
      <c r="D150" s="21"/>
      <c r="E150" s="21"/>
      <c r="F150" s="21"/>
      <c r="G150" s="21"/>
      <c r="H150" s="21"/>
      <c r="I150" s="21"/>
      <c r="J150" s="21"/>
      <c r="K150" s="21"/>
      <c r="L150" s="21"/>
      <c r="M150" s="21"/>
      <c r="N150" s="21"/>
      <c r="O150" s="21"/>
      <c r="P150" s="21"/>
      <c r="Q150" s="21"/>
      <c r="R150" s="22"/>
      <c r="S150" s="21"/>
      <c r="T150" s="21"/>
      <c r="U150" s="21"/>
      <c r="V150" s="21"/>
      <c r="W150" s="21"/>
      <c r="X150" s="21"/>
      <c r="Y150" s="21"/>
      <c r="Z150" s="21"/>
      <c r="AA150" s="21"/>
      <c r="AB150" s="21"/>
      <c r="AC150" s="21"/>
      <c r="AD150" s="21"/>
      <c r="AE150" s="21"/>
      <c r="AF150" s="21"/>
      <c r="AG150" s="21"/>
      <c r="AH150" s="21"/>
    </row>
    <row r="151" spans="1:34" ht="12.75" customHeight="1">
      <c r="A151" s="21"/>
      <c r="B151" s="21"/>
      <c r="C151" s="21"/>
      <c r="D151" s="21"/>
      <c r="E151" s="21"/>
      <c r="F151" s="21"/>
      <c r="G151" s="21"/>
      <c r="H151" s="21"/>
      <c r="I151" s="21"/>
      <c r="J151" s="21"/>
      <c r="K151" s="21"/>
      <c r="L151" s="21"/>
      <c r="M151" s="21"/>
      <c r="N151" s="21"/>
      <c r="O151" s="21"/>
      <c r="P151" s="21"/>
      <c r="Q151" s="21"/>
      <c r="R151" s="22"/>
      <c r="S151" s="21"/>
      <c r="T151" s="21"/>
      <c r="U151" s="21"/>
      <c r="V151" s="21"/>
      <c r="W151" s="21"/>
      <c r="X151" s="21"/>
      <c r="Y151" s="21"/>
      <c r="Z151" s="21"/>
      <c r="AA151" s="21"/>
      <c r="AB151" s="21"/>
      <c r="AC151" s="21"/>
      <c r="AD151" s="21"/>
      <c r="AE151" s="21"/>
      <c r="AF151" s="21"/>
      <c r="AG151" s="21"/>
      <c r="AH151" s="21"/>
    </row>
    <row r="152" spans="1:34" ht="12.75" customHeight="1">
      <c r="A152" s="21"/>
      <c r="B152" s="21"/>
      <c r="C152" s="21"/>
      <c r="D152" s="21"/>
      <c r="E152" s="21"/>
      <c r="F152" s="21"/>
      <c r="G152" s="21"/>
      <c r="H152" s="21"/>
      <c r="I152" s="21"/>
      <c r="J152" s="21"/>
      <c r="K152" s="21"/>
      <c r="L152" s="21"/>
      <c r="M152" s="21"/>
      <c r="N152" s="21"/>
      <c r="O152" s="21"/>
      <c r="P152" s="21"/>
      <c r="Q152" s="21"/>
      <c r="R152" s="22"/>
      <c r="S152" s="21"/>
      <c r="T152" s="21"/>
      <c r="U152" s="21"/>
      <c r="V152" s="21"/>
      <c r="W152" s="21"/>
      <c r="X152" s="21"/>
      <c r="Y152" s="21"/>
      <c r="Z152" s="21"/>
      <c r="AA152" s="21"/>
      <c r="AB152" s="21"/>
      <c r="AC152" s="21"/>
      <c r="AD152" s="21"/>
      <c r="AE152" s="21"/>
      <c r="AF152" s="21"/>
      <c r="AG152" s="21"/>
      <c r="AH152" s="21"/>
    </row>
    <row r="153" spans="1:34" ht="12.75" customHeight="1">
      <c r="A153" s="21"/>
      <c r="B153" s="21"/>
      <c r="C153" s="21"/>
      <c r="D153" s="21"/>
      <c r="E153" s="21"/>
      <c r="F153" s="21"/>
      <c r="G153" s="21"/>
      <c r="H153" s="21"/>
      <c r="I153" s="21"/>
      <c r="J153" s="21"/>
      <c r="K153" s="21"/>
      <c r="L153" s="21"/>
      <c r="M153" s="21"/>
      <c r="N153" s="21"/>
      <c r="O153" s="21"/>
      <c r="P153" s="21"/>
      <c r="Q153" s="21"/>
      <c r="R153" s="22"/>
      <c r="S153" s="21"/>
      <c r="T153" s="21"/>
      <c r="U153" s="21"/>
      <c r="V153" s="21"/>
      <c r="W153" s="21"/>
      <c r="X153" s="21"/>
      <c r="Y153" s="21"/>
      <c r="Z153" s="21"/>
      <c r="AA153" s="21"/>
      <c r="AB153" s="21"/>
      <c r="AC153" s="21"/>
      <c r="AD153" s="21"/>
      <c r="AE153" s="21"/>
      <c r="AF153" s="21"/>
      <c r="AG153" s="21"/>
      <c r="AH153" s="21"/>
    </row>
    <row r="154" spans="1:34" ht="12.75" customHeight="1">
      <c r="A154" s="21"/>
      <c r="B154" s="21"/>
      <c r="C154" s="21"/>
      <c r="D154" s="21"/>
      <c r="E154" s="21"/>
      <c r="F154" s="21"/>
      <c r="G154" s="21"/>
      <c r="H154" s="21"/>
      <c r="I154" s="21"/>
      <c r="J154" s="21"/>
      <c r="K154" s="21"/>
      <c r="L154" s="21"/>
      <c r="M154" s="21"/>
      <c r="N154" s="21"/>
      <c r="O154" s="21"/>
      <c r="P154" s="21"/>
      <c r="Q154" s="21"/>
      <c r="R154" s="22"/>
      <c r="S154" s="21"/>
      <c r="T154" s="21"/>
      <c r="U154" s="21"/>
      <c r="V154" s="21"/>
      <c r="W154" s="21"/>
      <c r="X154" s="21"/>
      <c r="Y154" s="21"/>
      <c r="Z154" s="21"/>
      <c r="AA154" s="21"/>
      <c r="AB154" s="21"/>
      <c r="AC154" s="21"/>
      <c r="AD154" s="21"/>
      <c r="AE154" s="21"/>
      <c r="AF154" s="21"/>
      <c r="AG154" s="21"/>
      <c r="AH154" s="21"/>
    </row>
    <row r="155" spans="1:34" ht="12.75" customHeight="1">
      <c r="A155" s="21"/>
      <c r="B155" s="21"/>
      <c r="C155" s="21"/>
      <c r="D155" s="21"/>
      <c r="E155" s="21"/>
      <c r="F155" s="21"/>
      <c r="G155" s="21"/>
      <c r="H155" s="21"/>
      <c r="I155" s="21"/>
      <c r="J155" s="21"/>
      <c r="K155" s="21"/>
      <c r="L155" s="21"/>
      <c r="M155" s="21"/>
      <c r="N155" s="21"/>
      <c r="O155" s="21"/>
      <c r="P155" s="21"/>
      <c r="Q155" s="21"/>
      <c r="R155" s="22"/>
      <c r="S155" s="21"/>
      <c r="T155" s="21"/>
      <c r="U155" s="21"/>
      <c r="V155" s="21"/>
      <c r="W155" s="21"/>
      <c r="X155" s="21"/>
      <c r="Y155" s="21"/>
      <c r="Z155" s="21"/>
      <c r="AA155" s="21"/>
      <c r="AB155" s="21"/>
      <c r="AC155" s="21"/>
      <c r="AD155" s="21"/>
      <c r="AE155" s="21"/>
      <c r="AF155" s="21"/>
      <c r="AG155" s="21"/>
      <c r="AH155" s="21"/>
    </row>
    <row r="156" spans="1:34" ht="12.75" customHeight="1">
      <c r="A156" s="21"/>
      <c r="B156" s="21"/>
      <c r="C156" s="21"/>
      <c r="D156" s="21"/>
      <c r="E156" s="21"/>
      <c r="F156" s="21"/>
      <c r="G156" s="21"/>
      <c r="H156" s="21"/>
      <c r="I156" s="21"/>
      <c r="J156" s="21"/>
      <c r="K156" s="21"/>
      <c r="L156" s="21"/>
      <c r="M156" s="21"/>
      <c r="N156" s="21"/>
      <c r="O156" s="21"/>
      <c r="P156" s="21"/>
      <c r="Q156" s="21"/>
      <c r="R156" s="22"/>
      <c r="S156" s="21"/>
      <c r="T156" s="21"/>
      <c r="U156" s="21"/>
      <c r="V156" s="21"/>
      <c r="W156" s="21"/>
      <c r="X156" s="21"/>
      <c r="Y156" s="21"/>
      <c r="Z156" s="21"/>
      <c r="AA156" s="21"/>
      <c r="AB156" s="21"/>
      <c r="AC156" s="21"/>
      <c r="AD156" s="21"/>
      <c r="AE156" s="21"/>
      <c r="AF156" s="21"/>
      <c r="AG156" s="21"/>
      <c r="AH156" s="21"/>
    </row>
    <row r="157" spans="1:34" ht="12.75" customHeight="1">
      <c r="A157" s="21"/>
      <c r="B157" s="21"/>
      <c r="C157" s="21"/>
      <c r="D157" s="21"/>
      <c r="E157" s="21"/>
      <c r="F157" s="21"/>
      <c r="G157" s="21"/>
      <c r="H157" s="21"/>
      <c r="I157" s="21"/>
      <c r="J157" s="21"/>
      <c r="K157" s="21"/>
      <c r="L157" s="21"/>
      <c r="M157" s="21"/>
      <c r="N157" s="21"/>
      <c r="O157" s="21"/>
      <c r="P157" s="21"/>
      <c r="Q157" s="21"/>
      <c r="R157" s="22"/>
      <c r="S157" s="21"/>
      <c r="T157" s="21"/>
      <c r="U157" s="21"/>
      <c r="V157" s="21"/>
      <c r="W157" s="21"/>
      <c r="X157" s="21"/>
      <c r="Y157" s="21"/>
      <c r="Z157" s="21"/>
      <c r="AA157" s="21"/>
      <c r="AB157" s="21"/>
      <c r="AC157" s="21"/>
      <c r="AD157" s="21"/>
      <c r="AE157" s="21"/>
      <c r="AF157" s="21"/>
      <c r="AG157" s="21"/>
      <c r="AH157" s="21"/>
    </row>
    <row r="158" spans="1:34" ht="12.75" customHeight="1">
      <c r="A158" s="21"/>
      <c r="B158" s="21"/>
      <c r="C158" s="21"/>
      <c r="D158" s="21"/>
      <c r="E158" s="21"/>
      <c r="F158" s="21"/>
      <c r="G158" s="21"/>
      <c r="H158" s="21"/>
      <c r="I158" s="21"/>
      <c r="J158" s="21"/>
      <c r="K158" s="21"/>
      <c r="L158" s="21"/>
      <c r="M158" s="21"/>
      <c r="N158" s="21"/>
      <c r="O158" s="21"/>
      <c r="P158" s="21"/>
      <c r="Q158" s="21"/>
      <c r="R158" s="22"/>
      <c r="S158" s="21"/>
      <c r="T158" s="21"/>
      <c r="U158" s="21"/>
      <c r="V158" s="21"/>
      <c r="W158" s="21"/>
      <c r="X158" s="21"/>
      <c r="Y158" s="21"/>
      <c r="Z158" s="21"/>
      <c r="AA158" s="21"/>
      <c r="AB158" s="21"/>
      <c r="AC158" s="21"/>
      <c r="AD158" s="21"/>
      <c r="AE158" s="21"/>
      <c r="AF158" s="21"/>
      <c r="AG158" s="21"/>
      <c r="AH158" s="21"/>
    </row>
    <row r="159" spans="1:34" ht="12.75" customHeight="1">
      <c r="A159" s="21"/>
      <c r="B159" s="21"/>
      <c r="C159" s="21"/>
      <c r="D159" s="21"/>
      <c r="E159" s="21"/>
      <c r="F159" s="21"/>
      <c r="G159" s="21"/>
      <c r="H159" s="21"/>
      <c r="I159" s="21"/>
      <c r="J159" s="21"/>
      <c r="K159" s="21"/>
      <c r="L159" s="21"/>
      <c r="M159" s="21"/>
      <c r="N159" s="21"/>
      <c r="O159" s="21"/>
      <c r="P159" s="21"/>
      <c r="Q159" s="21"/>
      <c r="R159" s="22"/>
      <c r="S159" s="21"/>
      <c r="T159" s="21"/>
      <c r="U159" s="21"/>
      <c r="V159" s="21"/>
      <c r="W159" s="21"/>
      <c r="X159" s="21"/>
      <c r="Y159" s="21"/>
      <c r="Z159" s="21"/>
      <c r="AA159" s="21"/>
      <c r="AB159" s="21"/>
      <c r="AC159" s="21"/>
      <c r="AD159" s="21"/>
      <c r="AE159" s="21"/>
      <c r="AF159" s="21"/>
      <c r="AG159" s="21"/>
      <c r="AH159" s="21"/>
    </row>
    <row r="160" spans="1:34" ht="12.75" customHeight="1">
      <c r="A160" s="21"/>
      <c r="B160" s="21"/>
      <c r="C160" s="21"/>
      <c r="D160" s="21"/>
      <c r="E160" s="21"/>
      <c r="F160" s="21"/>
      <c r="G160" s="21"/>
      <c r="H160" s="21"/>
      <c r="I160" s="21"/>
      <c r="J160" s="21"/>
      <c r="K160" s="21"/>
      <c r="L160" s="21"/>
      <c r="M160" s="21"/>
      <c r="N160" s="21"/>
      <c r="O160" s="21"/>
      <c r="P160" s="21"/>
      <c r="Q160" s="21"/>
      <c r="R160" s="22"/>
      <c r="S160" s="21"/>
      <c r="T160" s="21"/>
      <c r="U160" s="21"/>
      <c r="V160" s="21"/>
      <c r="W160" s="21"/>
      <c r="X160" s="21"/>
      <c r="Y160" s="21"/>
      <c r="Z160" s="21"/>
      <c r="AA160" s="21"/>
      <c r="AB160" s="21"/>
      <c r="AC160" s="21"/>
      <c r="AD160" s="21"/>
      <c r="AE160" s="21"/>
      <c r="AF160" s="21"/>
      <c r="AG160" s="21"/>
      <c r="AH160" s="21"/>
    </row>
    <row r="161" spans="1:34" ht="12.75" customHeight="1">
      <c r="A161" s="21"/>
      <c r="B161" s="21"/>
      <c r="C161" s="21"/>
      <c r="D161" s="21"/>
      <c r="E161" s="21"/>
      <c r="F161" s="21"/>
      <c r="G161" s="21"/>
      <c r="H161" s="21"/>
      <c r="I161" s="21"/>
      <c r="J161" s="21"/>
      <c r="K161" s="21"/>
      <c r="L161" s="21"/>
      <c r="M161" s="21"/>
      <c r="N161" s="21"/>
      <c r="O161" s="21"/>
      <c r="P161" s="21"/>
      <c r="Q161" s="21"/>
      <c r="R161" s="22"/>
      <c r="S161" s="21"/>
      <c r="T161" s="21"/>
      <c r="U161" s="21"/>
      <c r="V161" s="21"/>
      <c r="W161" s="21"/>
      <c r="X161" s="21"/>
      <c r="Y161" s="21"/>
      <c r="Z161" s="21"/>
      <c r="AA161" s="21"/>
      <c r="AB161" s="21"/>
      <c r="AC161" s="21"/>
      <c r="AD161" s="21"/>
      <c r="AE161" s="21"/>
      <c r="AF161" s="21"/>
      <c r="AG161" s="21"/>
      <c r="AH161" s="21"/>
    </row>
    <row r="162" spans="1:34" ht="12.75" customHeight="1">
      <c r="A162" s="21"/>
      <c r="B162" s="21"/>
      <c r="C162" s="21"/>
      <c r="D162" s="21"/>
      <c r="E162" s="21"/>
      <c r="F162" s="21"/>
      <c r="G162" s="21"/>
      <c r="H162" s="21"/>
      <c r="I162" s="21"/>
      <c r="J162" s="21"/>
      <c r="K162" s="21"/>
      <c r="L162" s="21"/>
      <c r="M162" s="21"/>
      <c r="N162" s="21"/>
      <c r="O162" s="21"/>
      <c r="P162" s="21"/>
      <c r="Q162" s="21"/>
      <c r="R162" s="22"/>
      <c r="S162" s="21"/>
      <c r="T162" s="21"/>
      <c r="U162" s="21"/>
      <c r="V162" s="21"/>
      <c r="W162" s="21"/>
      <c r="X162" s="21"/>
      <c r="Y162" s="21"/>
      <c r="Z162" s="21"/>
      <c r="AA162" s="21"/>
      <c r="AB162" s="21"/>
      <c r="AC162" s="21"/>
      <c r="AD162" s="21"/>
      <c r="AE162" s="21"/>
      <c r="AF162" s="21"/>
      <c r="AG162" s="21"/>
      <c r="AH162" s="21"/>
    </row>
    <row r="163" spans="1:34" ht="12.75" customHeight="1">
      <c r="A163" s="21"/>
      <c r="B163" s="21"/>
      <c r="C163" s="21"/>
      <c r="D163" s="21"/>
      <c r="E163" s="21"/>
      <c r="F163" s="21"/>
      <c r="G163" s="21"/>
      <c r="H163" s="21"/>
      <c r="I163" s="21"/>
      <c r="J163" s="21"/>
      <c r="K163" s="21"/>
      <c r="L163" s="21"/>
      <c r="M163" s="21"/>
      <c r="N163" s="21"/>
      <c r="O163" s="21"/>
      <c r="P163" s="21"/>
      <c r="Q163" s="21"/>
      <c r="R163" s="22"/>
      <c r="S163" s="21"/>
      <c r="T163" s="21"/>
      <c r="U163" s="21"/>
      <c r="V163" s="21"/>
      <c r="W163" s="21"/>
      <c r="X163" s="21"/>
      <c r="Y163" s="21"/>
      <c r="Z163" s="21"/>
      <c r="AA163" s="21"/>
      <c r="AB163" s="21"/>
      <c r="AC163" s="21"/>
      <c r="AD163" s="21"/>
      <c r="AE163" s="21"/>
      <c r="AF163" s="21"/>
      <c r="AG163" s="21"/>
      <c r="AH163" s="21"/>
    </row>
    <row r="164" spans="1:34" ht="12.75" customHeight="1">
      <c r="A164" s="21"/>
      <c r="B164" s="21"/>
      <c r="C164" s="21"/>
      <c r="D164" s="21"/>
      <c r="E164" s="21"/>
      <c r="F164" s="21"/>
      <c r="G164" s="21"/>
      <c r="H164" s="21"/>
      <c r="I164" s="21"/>
      <c r="J164" s="21"/>
      <c r="K164" s="21"/>
      <c r="L164" s="21"/>
      <c r="M164" s="21"/>
      <c r="N164" s="21"/>
      <c r="O164" s="21"/>
      <c r="P164" s="21"/>
      <c r="Q164" s="21"/>
      <c r="R164" s="22"/>
      <c r="S164" s="21"/>
      <c r="T164" s="21"/>
      <c r="U164" s="21"/>
      <c r="V164" s="21"/>
      <c r="W164" s="21"/>
      <c r="X164" s="21"/>
      <c r="Y164" s="21"/>
      <c r="Z164" s="21"/>
      <c r="AA164" s="21"/>
      <c r="AB164" s="21"/>
      <c r="AC164" s="21"/>
      <c r="AD164" s="21"/>
      <c r="AE164" s="21"/>
      <c r="AF164" s="21"/>
      <c r="AG164" s="21"/>
      <c r="AH164" s="21"/>
    </row>
    <row r="165" spans="1:34" ht="12.75" customHeight="1">
      <c r="A165" s="21"/>
      <c r="B165" s="21"/>
      <c r="C165" s="21"/>
      <c r="D165" s="21"/>
      <c r="E165" s="21"/>
      <c r="F165" s="21"/>
      <c r="G165" s="21"/>
      <c r="H165" s="21"/>
      <c r="I165" s="21"/>
      <c r="J165" s="21"/>
      <c r="K165" s="21"/>
      <c r="L165" s="21"/>
      <c r="M165" s="21"/>
      <c r="N165" s="21"/>
      <c r="O165" s="21"/>
      <c r="P165" s="21"/>
      <c r="Q165" s="21"/>
      <c r="R165" s="22"/>
      <c r="S165" s="21"/>
      <c r="T165" s="21"/>
      <c r="U165" s="21"/>
      <c r="V165" s="21"/>
      <c r="W165" s="21"/>
      <c r="X165" s="21"/>
      <c r="Y165" s="21"/>
      <c r="Z165" s="21"/>
      <c r="AA165" s="21"/>
      <c r="AB165" s="21"/>
      <c r="AC165" s="21"/>
      <c r="AD165" s="21"/>
      <c r="AE165" s="21"/>
      <c r="AF165" s="21"/>
      <c r="AG165" s="21"/>
      <c r="AH165" s="21"/>
    </row>
    <row r="166" spans="1:34" ht="12.75" customHeight="1">
      <c r="A166" s="21"/>
      <c r="B166" s="21"/>
      <c r="C166" s="21"/>
      <c r="D166" s="21"/>
      <c r="E166" s="21"/>
      <c r="F166" s="21"/>
      <c r="G166" s="21"/>
      <c r="H166" s="21"/>
      <c r="I166" s="21"/>
      <c r="J166" s="21"/>
      <c r="K166" s="21"/>
      <c r="L166" s="21"/>
      <c r="M166" s="21"/>
      <c r="N166" s="21"/>
      <c r="O166" s="21"/>
      <c r="P166" s="21"/>
      <c r="Q166" s="21"/>
      <c r="R166" s="22"/>
      <c r="S166" s="21"/>
      <c r="T166" s="21"/>
      <c r="U166" s="21"/>
      <c r="V166" s="21"/>
      <c r="W166" s="21"/>
      <c r="X166" s="21"/>
      <c r="Y166" s="21"/>
      <c r="Z166" s="21"/>
      <c r="AA166" s="21"/>
      <c r="AB166" s="21"/>
      <c r="AC166" s="21"/>
      <c r="AD166" s="21"/>
      <c r="AE166" s="21"/>
      <c r="AF166" s="21"/>
      <c r="AG166" s="21"/>
      <c r="AH166" s="21"/>
    </row>
    <row r="167" spans="1:34" ht="12.75" customHeight="1">
      <c r="A167" s="21"/>
      <c r="B167" s="21"/>
      <c r="C167" s="21"/>
      <c r="D167" s="21"/>
      <c r="E167" s="21"/>
      <c r="F167" s="21"/>
      <c r="G167" s="21"/>
      <c r="H167" s="21"/>
      <c r="I167" s="21"/>
      <c r="J167" s="21"/>
      <c r="K167" s="21"/>
      <c r="L167" s="21"/>
      <c r="M167" s="21"/>
      <c r="N167" s="21"/>
      <c r="O167" s="21"/>
      <c r="P167" s="21"/>
      <c r="Q167" s="21"/>
      <c r="R167" s="22"/>
      <c r="S167" s="21"/>
      <c r="T167" s="21"/>
      <c r="U167" s="21"/>
      <c r="V167" s="21"/>
      <c r="W167" s="21"/>
      <c r="X167" s="21"/>
      <c r="Y167" s="21"/>
      <c r="Z167" s="21"/>
      <c r="AA167" s="21"/>
      <c r="AB167" s="21"/>
      <c r="AC167" s="21"/>
      <c r="AD167" s="21"/>
      <c r="AE167" s="21"/>
      <c r="AF167" s="21"/>
      <c r="AG167" s="21"/>
      <c r="AH167" s="21"/>
    </row>
    <row r="168" spans="1:34" ht="12.75" customHeight="1">
      <c r="A168" s="21"/>
      <c r="B168" s="21"/>
      <c r="C168" s="21"/>
      <c r="D168" s="21"/>
      <c r="E168" s="21"/>
      <c r="F168" s="21"/>
      <c r="G168" s="21"/>
      <c r="H168" s="21"/>
      <c r="I168" s="21"/>
      <c r="J168" s="21"/>
      <c r="K168" s="21"/>
      <c r="L168" s="21"/>
      <c r="M168" s="21"/>
      <c r="N168" s="21"/>
      <c r="O168" s="21"/>
      <c r="P168" s="21"/>
      <c r="Q168" s="21"/>
      <c r="R168" s="22"/>
      <c r="S168" s="21"/>
      <c r="T168" s="21"/>
      <c r="U168" s="21"/>
      <c r="V168" s="21"/>
      <c r="W168" s="21"/>
      <c r="X168" s="21"/>
      <c r="Y168" s="21"/>
      <c r="Z168" s="21"/>
      <c r="AA168" s="21"/>
      <c r="AB168" s="21"/>
      <c r="AC168" s="21"/>
      <c r="AD168" s="21"/>
      <c r="AE168" s="21"/>
      <c r="AF168" s="21"/>
      <c r="AG168" s="21"/>
      <c r="AH168" s="21"/>
    </row>
    <row r="169" spans="1:34" ht="12.75" customHeight="1">
      <c r="A169" s="21"/>
      <c r="B169" s="21"/>
      <c r="C169" s="21"/>
      <c r="D169" s="21"/>
      <c r="E169" s="21"/>
      <c r="F169" s="21"/>
      <c r="G169" s="21"/>
      <c r="H169" s="21"/>
      <c r="I169" s="21"/>
      <c r="J169" s="21"/>
      <c r="K169" s="21"/>
      <c r="L169" s="21"/>
      <c r="M169" s="21"/>
      <c r="N169" s="21"/>
      <c r="O169" s="21"/>
      <c r="P169" s="21"/>
      <c r="Q169" s="21"/>
      <c r="R169" s="22"/>
      <c r="S169" s="21"/>
      <c r="T169" s="21"/>
      <c r="U169" s="21"/>
      <c r="V169" s="21"/>
      <c r="W169" s="21"/>
      <c r="X169" s="21"/>
      <c r="Y169" s="21"/>
      <c r="Z169" s="21"/>
      <c r="AA169" s="21"/>
      <c r="AB169" s="21"/>
      <c r="AC169" s="21"/>
      <c r="AD169" s="21"/>
      <c r="AE169" s="21"/>
      <c r="AF169" s="21"/>
      <c r="AG169" s="21"/>
      <c r="AH169" s="21"/>
    </row>
    <row r="170" spans="1:34" ht="12.75" customHeight="1">
      <c r="A170" s="21"/>
      <c r="B170" s="21"/>
      <c r="C170" s="21"/>
      <c r="D170" s="21"/>
      <c r="E170" s="21"/>
      <c r="F170" s="21"/>
      <c r="G170" s="21"/>
      <c r="H170" s="21"/>
      <c r="I170" s="21"/>
      <c r="J170" s="21"/>
      <c r="K170" s="21"/>
      <c r="L170" s="21"/>
      <c r="M170" s="21"/>
      <c r="N170" s="21"/>
      <c r="O170" s="21"/>
      <c r="P170" s="21"/>
      <c r="Q170" s="21"/>
      <c r="R170" s="22"/>
      <c r="S170" s="21"/>
      <c r="T170" s="21"/>
      <c r="U170" s="21"/>
      <c r="V170" s="21"/>
      <c r="W170" s="21"/>
      <c r="X170" s="21"/>
      <c r="Y170" s="21"/>
      <c r="Z170" s="21"/>
      <c r="AA170" s="21"/>
      <c r="AB170" s="21"/>
      <c r="AC170" s="21"/>
      <c r="AD170" s="21"/>
      <c r="AE170" s="21"/>
      <c r="AF170" s="21"/>
      <c r="AG170" s="21"/>
      <c r="AH170" s="21"/>
    </row>
    <row r="171" spans="1:34" ht="12.75" customHeight="1">
      <c r="A171" s="21"/>
      <c r="B171" s="21"/>
      <c r="C171" s="21"/>
      <c r="D171" s="21"/>
      <c r="E171" s="21"/>
      <c r="F171" s="21"/>
      <c r="G171" s="21"/>
      <c r="H171" s="21"/>
      <c r="I171" s="21"/>
      <c r="J171" s="21"/>
      <c r="K171" s="21"/>
      <c r="L171" s="21"/>
      <c r="M171" s="21"/>
      <c r="N171" s="21"/>
      <c r="O171" s="21"/>
      <c r="P171" s="21"/>
      <c r="Q171" s="21"/>
      <c r="R171" s="22"/>
      <c r="S171" s="21"/>
      <c r="T171" s="21"/>
      <c r="U171" s="21"/>
      <c r="V171" s="21"/>
      <c r="W171" s="21"/>
      <c r="X171" s="21"/>
      <c r="Y171" s="21"/>
      <c r="Z171" s="21"/>
      <c r="AA171" s="21"/>
      <c r="AB171" s="21"/>
      <c r="AC171" s="21"/>
      <c r="AD171" s="21"/>
      <c r="AE171" s="21"/>
      <c r="AF171" s="21"/>
      <c r="AG171" s="21"/>
      <c r="AH171" s="21"/>
    </row>
    <row r="172" spans="1:34" ht="12.75" customHeight="1">
      <c r="A172" s="21"/>
      <c r="B172" s="21"/>
      <c r="C172" s="21"/>
      <c r="D172" s="21"/>
      <c r="E172" s="21"/>
      <c r="F172" s="21"/>
      <c r="G172" s="21"/>
      <c r="H172" s="21"/>
      <c r="I172" s="21"/>
      <c r="J172" s="21"/>
      <c r="K172" s="21"/>
      <c r="L172" s="21"/>
      <c r="M172" s="21"/>
      <c r="N172" s="21"/>
      <c r="O172" s="21"/>
      <c r="P172" s="21"/>
      <c r="Q172" s="21"/>
      <c r="R172" s="22"/>
      <c r="S172" s="21"/>
      <c r="T172" s="21"/>
      <c r="U172" s="21"/>
      <c r="V172" s="21"/>
      <c r="W172" s="21"/>
      <c r="X172" s="21"/>
      <c r="Y172" s="21"/>
      <c r="Z172" s="21"/>
      <c r="AA172" s="21"/>
      <c r="AB172" s="21"/>
      <c r="AC172" s="21"/>
      <c r="AD172" s="21"/>
      <c r="AE172" s="21"/>
      <c r="AF172" s="21"/>
      <c r="AG172" s="21"/>
      <c r="AH172" s="21"/>
    </row>
    <row r="173" spans="1:34" ht="12.75" customHeight="1">
      <c r="A173" s="21"/>
      <c r="B173" s="21"/>
      <c r="C173" s="21"/>
      <c r="D173" s="21"/>
      <c r="E173" s="21"/>
      <c r="F173" s="21"/>
      <c r="G173" s="21"/>
      <c r="H173" s="21"/>
      <c r="I173" s="21"/>
      <c r="J173" s="21"/>
      <c r="K173" s="21"/>
      <c r="L173" s="21"/>
      <c r="M173" s="21"/>
      <c r="N173" s="21"/>
      <c r="O173" s="21"/>
      <c r="P173" s="21"/>
      <c r="Q173" s="21"/>
      <c r="R173" s="22"/>
      <c r="S173" s="21"/>
      <c r="T173" s="21"/>
      <c r="U173" s="21"/>
      <c r="V173" s="21"/>
      <c r="W173" s="21"/>
      <c r="X173" s="21"/>
      <c r="Y173" s="21"/>
      <c r="Z173" s="21"/>
      <c r="AA173" s="21"/>
      <c r="AB173" s="21"/>
      <c r="AC173" s="21"/>
      <c r="AD173" s="21"/>
      <c r="AE173" s="21"/>
      <c r="AF173" s="21"/>
      <c r="AG173" s="21"/>
      <c r="AH173" s="21"/>
    </row>
    <row r="174" spans="1:34" ht="12.75" customHeight="1">
      <c r="A174" s="21"/>
      <c r="B174" s="21"/>
      <c r="C174" s="21"/>
      <c r="D174" s="21"/>
      <c r="E174" s="21"/>
      <c r="F174" s="21"/>
      <c r="G174" s="21"/>
      <c r="H174" s="21"/>
      <c r="I174" s="21"/>
      <c r="J174" s="21"/>
      <c r="K174" s="21"/>
      <c r="L174" s="21"/>
      <c r="M174" s="21"/>
      <c r="N174" s="21"/>
      <c r="O174" s="21"/>
      <c r="P174" s="21"/>
      <c r="Q174" s="21"/>
      <c r="R174" s="22"/>
      <c r="S174" s="21"/>
      <c r="T174" s="21"/>
      <c r="U174" s="21"/>
      <c r="V174" s="21"/>
      <c r="W174" s="21"/>
      <c r="X174" s="21"/>
      <c r="Y174" s="21"/>
      <c r="Z174" s="21"/>
      <c r="AA174" s="21"/>
      <c r="AB174" s="21"/>
      <c r="AC174" s="21"/>
      <c r="AD174" s="21"/>
      <c r="AE174" s="21"/>
      <c r="AF174" s="21"/>
      <c r="AG174" s="21"/>
      <c r="AH174" s="21"/>
    </row>
    <row r="175" spans="1:34" ht="12.75" customHeight="1">
      <c r="A175" s="21"/>
      <c r="B175" s="21"/>
      <c r="C175" s="21"/>
      <c r="D175" s="21"/>
      <c r="E175" s="21"/>
      <c r="F175" s="21"/>
      <c r="G175" s="21"/>
      <c r="H175" s="21"/>
      <c r="I175" s="21"/>
      <c r="J175" s="21"/>
      <c r="K175" s="21"/>
      <c r="L175" s="21"/>
      <c r="M175" s="21"/>
      <c r="N175" s="21"/>
      <c r="O175" s="21"/>
      <c r="P175" s="21"/>
      <c r="Q175" s="21"/>
      <c r="R175" s="22"/>
      <c r="S175" s="21"/>
      <c r="T175" s="21"/>
      <c r="U175" s="21"/>
      <c r="V175" s="21"/>
      <c r="W175" s="21"/>
      <c r="X175" s="21"/>
      <c r="Y175" s="21"/>
      <c r="Z175" s="21"/>
      <c r="AA175" s="21"/>
      <c r="AB175" s="21"/>
      <c r="AC175" s="21"/>
      <c r="AD175" s="21"/>
      <c r="AE175" s="21"/>
      <c r="AF175" s="21"/>
      <c r="AG175" s="21"/>
      <c r="AH175" s="21"/>
    </row>
    <row r="176" spans="1:34" ht="12.75" customHeight="1">
      <c r="A176" s="21"/>
      <c r="B176" s="21"/>
      <c r="C176" s="21"/>
      <c r="D176" s="21"/>
      <c r="E176" s="21"/>
      <c r="F176" s="21"/>
      <c r="G176" s="21"/>
      <c r="H176" s="21"/>
      <c r="I176" s="21"/>
      <c r="J176" s="21"/>
      <c r="K176" s="21"/>
      <c r="L176" s="21"/>
      <c r="M176" s="21"/>
      <c r="N176" s="21"/>
      <c r="O176" s="21"/>
      <c r="P176" s="21"/>
      <c r="Q176" s="21"/>
      <c r="R176" s="22"/>
      <c r="S176" s="21"/>
      <c r="T176" s="21"/>
      <c r="U176" s="21"/>
      <c r="V176" s="21"/>
      <c r="W176" s="21"/>
      <c r="X176" s="21"/>
      <c r="Y176" s="21"/>
      <c r="Z176" s="21"/>
      <c r="AA176" s="21"/>
      <c r="AB176" s="21"/>
      <c r="AC176" s="21"/>
      <c r="AD176" s="21"/>
      <c r="AE176" s="21"/>
      <c r="AF176" s="21"/>
      <c r="AG176" s="21"/>
      <c r="AH176" s="21"/>
    </row>
    <row r="177" spans="1:34" ht="12.75" customHeight="1">
      <c r="A177" s="21"/>
      <c r="B177" s="21"/>
      <c r="C177" s="21"/>
      <c r="D177" s="21"/>
      <c r="E177" s="21"/>
      <c r="F177" s="21"/>
      <c r="G177" s="21"/>
      <c r="H177" s="21"/>
      <c r="I177" s="21"/>
      <c r="J177" s="21"/>
      <c r="K177" s="21"/>
      <c r="L177" s="21"/>
      <c r="M177" s="21"/>
      <c r="N177" s="21"/>
      <c r="O177" s="21"/>
      <c r="P177" s="21"/>
      <c r="Q177" s="21"/>
      <c r="R177" s="22"/>
      <c r="S177" s="21"/>
      <c r="T177" s="21"/>
      <c r="U177" s="21"/>
      <c r="V177" s="21"/>
      <c r="W177" s="21"/>
      <c r="X177" s="21"/>
      <c r="Y177" s="21"/>
      <c r="Z177" s="21"/>
      <c r="AA177" s="21"/>
      <c r="AB177" s="21"/>
      <c r="AC177" s="21"/>
      <c r="AD177" s="21"/>
      <c r="AE177" s="21"/>
      <c r="AF177" s="21"/>
      <c r="AG177" s="21"/>
      <c r="AH177" s="21"/>
    </row>
    <row r="178" spans="1:34" ht="12.75" customHeight="1">
      <c r="A178" s="21"/>
      <c r="B178" s="21"/>
      <c r="C178" s="21"/>
      <c r="D178" s="21"/>
      <c r="E178" s="21"/>
      <c r="F178" s="21"/>
      <c r="G178" s="21"/>
      <c r="H178" s="21"/>
      <c r="I178" s="21"/>
      <c r="J178" s="21"/>
      <c r="K178" s="21"/>
      <c r="L178" s="21"/>
      <c r="M178" s="21"/>
      <c r="N178" s="21"/>
      <c r="O178" s="21"/>
      <c r="P178" s="21"/>
      <c r="Q178" s="21"/>
      <c r="R178" s="22"/>
      <c r="S178" s="21"/>
      <c r="T178" s="21"/>
      <c r="U178" s="21"/>
      <c r="V178" s="21"/>
      <c r="W178" s="21"/>
      <c r="X178" s="21"/>
      <c r="Y178" s="21"/>
      <c r="Z178" s="21"/>
      <c r="AA178" s="21"/>
      <c r="AB178" s="21"/>
      <c r="AC178" s="21"/>
      <c r="AD178" s="21"/>
      <c r="AE178" s="21"/>
      <c r="AF178" s="21"/>
      <c r="AG178" s="21"/>
      <c r="AH178" s="21"/>
    </row>
    <row r="179" spans="1:34" ht="12.75" customHeight="1">
      <c r="A179" s="21"/>
      <c r="B179" s="21"/>
      <c r="C179" s="21"/>
      <c r="D179" s="21"/>
      <c r="E179" s="21"/>
      <c r="F179" s="21"/>
      <c r="G179" s="21"/>
      <c r="H179" s="21"/>
      <c r="I179" s="21"/>
      <c r="J179" s="21"/>
      <c r="K179" s="21"/>
      <c r="L179" s="21"/>
      <c r="M179" s="21"/>
      <c r="N179" s="21"/>
      <c r="O179" s="21"/>
      <c r="P179" s="21"/>
      <c r="Q179" s="21"/>
      <c r="R179" s="22"/>
      <c r="S179" s="21"/>
      <c r="T179" s="21"/>
      <c r="U179" s="21"/>
      <c r="V179" s="21"/>
      <c r="W179" s="21"/>
      <c r="X179" s="21"/>
      <c r="Y179" s="21"/>
      <c r="Z179" s="21"/>
      <c r="AA179" s="21"/>
      <c r="AB179" s="21"/>
      <c r="AC179" s="21"/>
      <c r="AD179" s="21"/>
      <c r="AE179" s="21"/>
      <c r="AF179" s="21"/>
      <c r="AG179" s="21"/>
      <c r="AH179" s="21"/>
    </row>
    <row r="180" spans="1:34" ht="12.75" customHeight="1">
      <c r="A180" s="21"/>
      <c r="B180" s="21"/>
      <c r="C180" s="21"/>
      <c r="D180" s="21"/>
      <c r="E180" s="21"/>
      <c r="F180" s="21"/>
      <c r="G180" s="21"/>
      <c r="H180" s="21"/>
      <c r="I180" s="21"/>
      <c r="J180" s="21"/>
      <c r="K180" s="21"/>
      <c r="L180" s="21"/>
      <c r="M180" s="21"/>
      <c r="N180" s="21"/>
      <c r="O180" s="21"/>
      <c r="P180" s="21"/>
      <c r="Q180" s="21"/>
      <c r="R180" s="22"/>
      <c r="S180" s="21"/>
      <c r="T180" s="21"/>
      <c r="U180" s="21"/>
      <c r="V180" s="21"/>
      <c r="W180" s="21"/>
      <c r="X180" s="21"/>
      <c r="Y180" s="21"/>
      <c r="Z180" s="21"/>
      <c r="AA180" s="21"/>
      <c r="AB180" s="21"/>
      <c r="AC180" s="21"/>
      <c r="AD180" s="21"/>
      <c r="AE180" s="21"/>
      <c r="AF180" s="21"/>
      <c r="AG180" s="21"/>
      <c r="AH180" s="21"/>
    </row>
    <row r="181" spans="1:34" ht="12.75" customHeight="1">
      <c r="A181" s="21"/>
      <c r="B181" s="21"/>
      <c r="C181" s="21"/>
      <c r="D181" s="21"/>
      <c r="E181" s="21"/>
      <c r="F181" s="21"/>
      <c r="G181" s="21"/>
      <c r="H181" s="21"/>
      <c r="I181" s="21"/>
      <c r="J181" s="21"/>
      <c r="K181" s="21"/>
      <c r="L181" s="21"/>
      <c r="M181" s="21"/>
      <c r="N181" s="21"/>
      <c r="O181" s="21"/>
      <c r="P181" s="21"/>
      <c r="Q181" s="21"/>
      <c r="R181" s="22"/>
      <c r="S181" s="21"/>
      <c r="T181" s="21"/>
      <c r="U181" s="21"/>
      <c r="V181" s="21"/>
      <c r="W181" s="21"/>
      <c r="X181" s="21"/>
      <c r="Y181" s="21"/>
      <c r="Z181" s="21"/>
      <c r="AA181" s="21"/>
      <c r="AB181" s="21"/>
      <c r="AC181" s="21"/>
      <c r="AD181" s="21"/>
      <c r="AE181" s="21"/>
      <c r="AF181" s="21"/>
      <c r="AG181" s="21"/>
      <c r="AH181" s="21"/>
    </row>
    <row r="182" spans="1:34" ht="12.75" customHeight="1">
      <c r="A182" s="21"/>
      <c r="B182" s="21"/>
      <c r="C182" s="21"/>
      <c r="D182" s="21"/>
      <c r="E182" s="21"/>
      <c r="F182" s="21"/>
      <c r="G182" s="21"/>
      <c r="H182" s="21"/>
      <c r="I182" s="21"/>
      <c r="J182" s="21"/>
      <c r="K182" s="21"/>
      <c r="L182" s="21"/>
      <c r="M182" s="21"/>
      <c r="N182" s="21"/>
      <c r="O182" s="21"/>
      <c r="P182" s="21"/>
      <c r="Q182" s="21"/>
      <c r="R182" s="22"/>
      <c r="S182" s="21"/>
      <c r="T182" s="21"/>
      <c r="U182" s="21"/>
      <c r="V182" s="21"/>
      <c r="W182" s="21"/>
      <c r="X182" s="21"/>
      <c r="Y182" s="21"/>
      <c r="Z182" s="21"/>
      <c r="AA182" s="21"/>
      <c r="AB182" s="21"/>
      <c r="AC182" s="21"/>
      <c r="AD182" s="21"/>
      <c r="AE182" s="21"/>
      <c r="AF182" s="21"/>
      <c r="AG182" s="21"/>
      <c r="AH182" s="21"/>
    </row>
    <row r="183" spans="1:34" ht="12.75" customHeight="1">
      <c r="A183" s="21"/>
      <c r="B183" s="21"/>
      <c r="C183" s="21"/>
      <c r="D183" s="21"/>
      <c r="E183" s="21"/>
      <c r="F183" s="21"/>
      <c r="G183" s="21"/>
      <c r="H183" s="21"/>
      <c r="I183" s="21"/>
      <c r="J183" s="21"/>
      <c r="K183" s="21"/>
      <c r="L183" s="21"/>
      <c r="M183" s="21"/>
      <c r="N183" s="21"/>
      <c r="O183" s="21"/>
      <c r="P183" s="21"/>
      <c r="Q183" s="21"/>
      <c r="R183" s="22"/>
      <c r="S183" s="21"/>
      <c r="T183" s="21"/>
      <c r="U183" s="21"/>
      <c r="V183" s="21"/>
      <c r="W183" s="21"/>
      <c r="X183" s="21"/>
      <c r="Y183" s="21"/>
      <c r="Z183" s="21"/>
      <c r="AA183" s="21"/>
      <c r="AB183" s="21"/>
      <c r="AC183" s="21"/>
      <c r="AD183" s="21"/>
      <c r="AE183" s="21"/>
      <c r="AF183" s="21"/>
      <c r="AG183" s="21"/>
      <c r="AH183" s="21"/>
    </row>
    <row r="184" spans="1:34" ht="12.75" customHeight="1">
      <c r="A184" s="21"/>
      <c r="B184" s="21"/>
      <c r="C184" s="21"/>
      <c r="D184" s="21"/>
      <c r="E184" s="21"/>
      <c r="F184" s="21"/>
      <c r="G184" s="21"/>
      <c r="H184" s="21"/>
      <c r="I184" s="21"/>
      <c r="J184" s="21"/>
      <c r="K184" s="21"/>
      <c r="L184" s="21"/>
      <c r="M184" s="21"/>
      <c r="N184" s="21"/>
      <c r="O184" s="21"/>
      <c r="P184" s="21"/>
      <c r="Q184" s="21"/>
      <c r="R184" s="22"/>
      <c r="S184" s="21"/>
      <c r="T184" s="21"/>
      <c r="U184" s="21"/>
      <c r="V184" s="21"/>
      <c r="W184" s="21"/>
      <c r="X184" s="21"/>
      <c r="Y184" s="21"/>
      <c r="Z184" s="21"/>
      <c r="AA184" s="21"/>
      <c r="AB184" s="21"/>
      <c r="AC184" s="21"/>
      <c r="AD184" s="21"/>
      <c r="AE184" s="21"/>
      <c r="AF184" s="21"/>
      <c r="AG184" s="21"/>
      <c r="AH184" s="21"/>
    </row>
    <row r="185" spans="1:34" ht="12.75" customHeight="1">
      <c r="A185" s="21"/>
      <c r="B185" s="21"/>
      <c r="C185" s="21"/>
      <c r="D185" s="21"/>
      <c r="E185" s="21"/>
      <c r="F185" s="21"/>
      <c r="G185" s="21"/>
      <c r="H185" s="21"/>
      <c r="I185" s="21"/>
      <c r="J185" s="21"/>
      <c r="K185" s="21"/>
      <c r="L185" s="21"/>
      <c r="M185" s="21"/>
      <c r="N185" s="21"/>
      <c r="O185" s="21"/>
      <c r="P185" s="21"/>
      <c r="Q185" s="21"/>
      <c r="R185" s="22"/>
      <c r="S185" s="21"/>
      <c r="T185" s="21"/>
      <c r="U185" s="21"/>
      <c r="V185" s="21"/>
      <c r="W185" s="21"/>
      <c r="X185" s="21"/>
      <c r="Y185" s="21"/>
      <c r="Z185" s="21"/>
      <c r="AA185" s="21"/>
      <c r="AB185" s="21"/>
      <c r="AC185" s="21"/>
      <c r="AD185" s="21"/>
      <c r="AE185" s="21"/>
      <c r="AF185" s="21"/>
      <c r="AG185" s="21"/>
      <c r="AH185" s="21"/>
    </row>
    <row r="186" spans="1:34" ht="12.75" customHeight="1">
      <c r="A186" s="21"/>
      <c r="B186" s="21"/>
      <c r="C186" s="21"/>
      <c r="D186" s="21"/>
      <c r="E186" s="21"/>
      <c r="F186" s="21"/>
      <c r="G186" s="21"/>
      <c r="H186" s="21"/>
      <c r="I186" s="21"/>
      <c r="J186" s="21"/>
      <c r="K186" s="21"/>
      <c r="L186" s="21"/>
      <c r="M186" s="21"/>
      <c r="N186" s="21"/>
      <c r="O186" s="21"/>
      <c r="P186" s="21"/>
      <c r="Q186" s="21"/>
      <c r="R186" s="22"/>
      <c r="S186" s="21"/>
      <c r="T186" s="21"/>
      <c r="U186" s="21"/>
      <c r="V186" s="21"/>
      <c r="W186" s="21"/>
      <c r="X186" s="21"/>
      <c r="Y186" s="21"/>
      <c r="Z186" s="21"/>
      <c r="AA186" s="21"/>
      <c r="AB186" s="21"/>
      <c r="AC186" s="21"/>
      <c r="AD186" s="21"/>
      <c r="AE186" s="21"/>
      <c r="AF186" s="21"/>
      <c r="AG186" s="21"/>
      <c r="AH186" s="21"/>
    </row>
    <row r="187" spans="1:34" ht="12.75" customHeight="1">
      <c r="A187" s="21"/>
      <c r="B187" s="21"/>
      <c r="C187" s="21"/>
      <c r="D187" s="21"/>
      <c r="E187" s="21"/>
      <c r="F187" s="21"/>
      <c r="G187" s="21"/>
      <c r="H187" s="21"/>
      <c r="I187" s="21"/>
      <c r="J187" s="21"/>
      <c r="K187" s="21"/>
      <c r="L187" s="21"/>
      <c r="M187" s="21"/>
      <c r="N187" s="21"/>
      <c r="O187" s="21"/>
      <c r="P187" s="21"/>
      <c r="Q187" s="21"/>
      <c r="R187" s="22"/>
      <c r="S187" s="21"/>
      <c r="T187" s="21"/>
      <c r="U187" s="21"/>
      <c r="V187" s="21"/>
      <c r="W187" s="21"/>
      <c r="X187" s="21"/>
      <c r="Y187" s="21"/>
      <c r="Z187" s="21"/>
      <c r="AA187" s="21"/>
      <c r="AB187" s="21"/>
      <c r="AC187" s="21"/>
      <c r="AD187" s="21"/>
      <c r="AE187" s="21"/>
      <c r="AF187" s="21"/>
      <c r="AG187" s="21"/>
      <c r="AH187" s="21"/>
    </row>
    <row r="188" spans="1:34" ht="12.75" customHeight="1">
      <c r="A188" s="21"/>
      <c r="B188" s="21"/>
      <c r="C188" s="21"/>
      <c r="D188" s="21"/>
      <c r="E188" s="21"/>
      <c r="F188" s="21"/>
      <c r="G188" s="21"/>
      <c r="H188" s="21"/>
      <c r="I188" s="21"/>
      <c r="J188" s="21"/>
      <c r="K188" s="21"/>
      <c r="L188" s="21"/>
      <c r="M188" s="21"/>
      <c r="N188" s="21"/>
      <c r="O188" s="21"/>
      <c r="P188" s="21"/>
      <c r="Q188" s="21"/>
      <c r="R188" s="22"/>
      <c r="S188" s="21"/>
      <c r="T188" s="21"/>
      <c r="U188" s="21"/>
      <c r="V188" s="21"/>
      <c r="W188" s="21"/>
      <c r="X188" s="21"/>
      <c r="Y188" s="21"/>
      <c r="Z188" s="21"/>
      <c r="AA188" s="21"/>
      <c r="AB188" s="21"/>
      <c r="AC188" s="21"/>
      <c r="AD188" s="21"/>
      <c r="AE188" s="21"/>
      <c r="AF188" s="21"/>
      <c r="AG188" s="21"/>
      <c r="AH188" s="21"/>
    </row>
    <row r="189" spans="1:34" ht="12.75" customHeight="1">
      <c r="A189" s="21"/>
      <c r="B189" s="21"/>
      <c r="C189" s="21"/>
      <c r="D189" s="21"/>
      <c r="E189" s="21"/>
      <c r="F189" s="21"/>
      <c r="G189" s="21"/>
      <c r="H189" s="21"/>
      <c r="I189" s="21"/>
      <c r="J189" s="21"/>
      <c r="K189" s="21"/>
      <c r="L189" s="21"/>
      <c r="M189" s="21"/>
      <c r="N189" s="21"/>
      <c r="O189" s="21"/>
      <c r="P189" s="21"/>
      <c r="Q189" s="21"/>
      <c r="R189" s="22"/>
      <c r="S189" s="21"/>
      <c r="T189" s="21"/>
      <c r="U189" s="21"/>
      <c r="V189" s="21"/>
      <c r="W189" s="21"/>
      <c r="X189" s="21"/>
      <c r="Y189" s="21"/>
      <c r="Z189" s="21"/>
      <c r="AA189" s="21"/>
      <c r="AB189" s="21"/>
      <c r="AC189" s="21"/>
      <c r="AD189" s="21"/>
      <c r="AE189" s="21"/>
      <c r="AF189" s="21"/>
      <c r="AG189" s="21"/>
      <c r="AH189" s="21"/>
    </row>
    <row r="190" spans="1:34" ht="12.75" customHeight="1">
      <c r="A190" s="21"/>
      <c r="B190" s="21"/>
      <c r="C190" s="21"/>
      <c r="D190" s="21"/>
      <c r="E190" s="21"/>
      <c r="F190" s="21"/>
      <c r="G190" s="21"/>
      <c r="H190" s="21"/>
      <c r="I190" s="21"/>
      <c r="J190" s="21"/>
      <c r="K190" s="21"/>
      <c r="L190" s="21"/>
      <c r="M190" s="21"/>
      <c r="N190" s="21"/>
      <c r="O190" s="21"/>
      <c r="P190" s="21"/>
      <c r="Q190" s="21"/>
      <c r="R190" s="22"/>
      <c r="S190" s="21"/>
      <c r="T190" s="21"/>
      <c r="U190" s="21"/>
      <c r="V190" s="21"/>
      <c r="W190" s="21"/>
      <c r="X190" s="21"/>
      <c r="Y190" s="21"/>
      <c r="Z190" s="21"/>
      <c r="AA190" s="21"/>
      <c r="AB190" s="21"/>
      <c r="AC190" s="21"/>
      <c r="AD190" s="21"/>
      <c r="AE190" s="21"/>
      <c r="AF190" s="21"/>
      <c r="AG190" s="21"/>
      <c r="AH190" s="21"/>
    </row>
    <row r="191" spans="1:34" ht="12.75" customHeight="1">
      <c r="A191" s="21"/>
      <c r="B191" s="21"/>
      <c r="C191" s="21"/>
      <c r="D191" s="21"/>
      <c r="E191" s="21"/>
      <c r="F191" s="21"/>
      <c r="G191" s="21"/>
      <c r="H191" s="21"/>
      <c r="I191" s="21"/>
      <c r="J191" s="21"/>
      <c r="K191" s="21"/>
      <c r="L191" s="21"/>
      <c r="M191" s="21"/>
      <c r="N191" s="21"/>
      <c r="O191" s="21"/>
      <c r="P191" s="21"/>
      <c r="Q191" s="21"/>
      <c r="R191" s="22"/>
      <c r="S191" s="21"/>
      <c r="T191" s="21"/>
      <c r="U191" s="21"/>
      <c r="V191" s="21"/>
      <c r="W191" s="21"/>
      <c r="X191" s="21"/>
      <c r="Y191" s="21"/>
      <c r="Z191" s="21"/>
      <c r="AA191" s="21"/>
      <c r="AB191" s="21"/>
      <c r="AC191" s="21"/>
      <c r="AD191" s="21"/>
      <c r="AE191" s="21"/>
      <c r="AF191" s="21"/>
      <c r="AG191" s="21"/>
      <c r="AH191" s="21"/>
    </row>
    <row r="192" spans="1:34" ht="12.75" customHeight="1">
      <c r="A192" s="21"/>
      <c r="B192" s="21"/>
      <c r="C192" s="21"/>
      <c r="D192" s="21"/>
      <c r="E192" s="21"/>
      <c r="F192" s="21"/>
      <c r="G192" s="21"/>
      <c r="H192" s="21"/>
      <c r="I192" s="21"/>
      <c r="J192" s="21"/>
      <c r="K192" s="21"/>
      <c r="L192" s="21"/>
      <c r="M192" s="21"/>
      <c r="N192" s="21"/>
      <c r="O192" s="21"/>
      <c r="P192" s="21"/>
      <c r="Q192" s="21"/>
      <c r="R192" s="22"/>
      <c r="S192" s="21"/>
      <c r="T192" s="21"/>
      <c r="U192" s="21"/>
      <c r="V192" s="21"/>
      <c r="W192" s="21"/>
      <c r="X192" s="21"/>
      <c r="Y192" s="21"/>
      <c r="Z192" s="21"/>
      <c r="AA192" s="21"/>
      <c r="AB192" s="21"/>
      <c r="AC192" s="21"/>
      <c r="AD192" s="21"/>
      <c r="AE192" s="21"/>
      <c r="AF192" s="21"/>
      <c r="AG192" s="21"/>
      <c r="AH192" s="21"/>
    </row>
    <row r="193" spans="1:34" ht="12.75" customHeight="1">
      <c r="A193" s="21"/>
      <c r="B193" s="21"/>
      <c r="C193" s="21"/>
      <c r="D193" s="21"/>
      <c r="E193" s="21"/>
      <c r="F193" s="21"/>
      <c r="G193" s="21"/>
      <c r="H193" s="21"/>
      <c r="I193" s="21"/>
      <c r="J193" s="21"/>
      <c r="K193" s="21"/>
      <c r="L193" s="21"/>
      <c r="M193" s="21"/>
      <c r="N193" s="21"/>
      <c r="O193" s="21"/>
      <c r="P193" s="21"/>
      <c r="Q193" s="21"/>
      <c r="R193" s="22"/>
      <c r="S193" s="21"/>
      <c r="T193" s="21"/>
      <c r="U193" s="21"/>
      <c r="V193" s="21"/>
      <c r="W193" s="21"/>
      <c r="X193" s="21"/>
      <c r="Y193" s="21"/>
      <c r="Z193" s="21"/>
      <c r="AA193" s="21"/>
      <c r="AB193" s="21"/>
      <c r="AC193" s="21"/>
      <c r="AD193" s="21"/>
      <c r="AE193" s="21"/>
      <c r="AF193" s="21"/>
      <c r="AG193" s="21"/>
      <c r="AH193" s="21"/>
    </row>
    <row r="194" spans="1:34" ht="12.75" customHeight="1">
      <c r="A194" s="21"/>
      <c r="B194" s="21"/>
      <c r="C194" s="21"/>
      <c r="D194" s="21"/>
      <c r="E194" s="21"/>
      <c r="F194" s="21"/>
      <c r="G194" s="21"/>
      <c r="H194" s="21"/>
      <c r="I194" s="21"/>
      <c r="J194" s="21"/>
      <c r="K194" s="21"/>
      <c r="L194" s="21"/>
      <c r="M194" s="21"/>
      <c r="N194" s="21"/>
      <c r="O194" s="21"/>
      <c r="P194" s="21"/>
      <c r="Q194" s="21"/>
      <c r="R194" s="22"/>
      <c r="S194" s="21"/>
      <c r="T194" s="21"/>
      <c r="U194" s="21"/>
      <c r="V194" s="21"/>
      <c r="W194" s="21"/>
      <c r="X194" s="21"/>
      <c r="Y194" s="21"/>
      <c r="Z194" s="21"/>
      <c r="AA194" s="21"/>
      <c r="AB194" s="21"/>
      <c r="AC194" s="21"/>
      <c r="AD194" s="21"/>
      <c r="AE194" s="21"/>
      <c r="AF194" s="21"/>
      <c r="AG194" s="21"/>
      <c r="AH194" s="21"/>
    </row>
    <row r="195" spans="1:34" ht="12.75" customHeight="1">
      <c r="A195" s="21"/>
      <c r="B195" s="21"/>
      <c r="C195" s="21"/>
      <c r="D195" s="21"/>
      <c r="E195" s="21"/>
      <c r="F195" s="21"/>
      <c r="G195" s="21"/>
      <c r="H195" s="21"/>
      <c r="I195" s="21"/>
      <c r="J195" s="21"/>
      <c r="K195" s="21"/>
      <c r="L195" s="21"/>
      <c r="M195" s="21"/>
      <c r="N195" s="21"/>
      <c r="O195" s="21"/>
      <c r="P195" s="21"/>
      <c r="Q195" s="21"/>
      <c r="R195" s="22"/>
      <c r="S195" s="21"/>
      <c r="T195" s="21"/>
      <c r="U195" s="21"/>
      <c r="V195" s="21"/>
      <c r="W195" s="21"/>
      <c r="X195" s="21"/>
      <c r="Y195" s="21"/>
      <c r="Z195" s="21"/>
      <c r="AA195" s="21"/>
      <c r="AB195" s="21"/>
      <c r="AC195" s="21"/>
      <c r="AD195" s="21"/>
      <c r="AE195" s="21"/>
      <c r="AF195" s="21"/>
      <c r="AG195" s="21"/>
      <c r="AH195" s="21"/>
    </row>
    <row r="196" spans="1:34" ht="12.75" customHeight="1">
      <c r="A196" s="21"/>
      <c r="B196" s="21"/>
      <c r="C196" s="21"/>
      <c r="D196" s="21"/>
      <c r="E196" s="21"/>
      <c r="F196" s="21"/>
      <c r="G196" s="21"/>
      <c r="H196" s="21"/>
      <c r="I196" s="21"/>
      <c r="J196" s="21"/>
      <c r="K196" s="21"/>
      <c r="L196" s="21"/>
      <c r="M196" s="21"/>
      <c r="N196" s="21"/>
      <c r="O196" s="21"/>
      <c r="P196" s="21"/>
      <c r="Q196" s="21"/>
      <c r="R196" s="22"/>
      <c r="S196" s="21"/>
      <c r="T196" s="21"/>
      <c r="U196" s="21"/>
      <c r="V196" s="21"/>
      <c r="W196" s="21"/>
      <c r="X196" s="21"/>
      <c r="Y196" s="21"/>
      <c r="Z196" s="21"/>
      <c r="AA196" s="21"/>
      <c r="AB196" s="21"/>
      <c r="AC196" s="21"/>
      <c r="AD196" s="21"/>
      <c r="AE196" s="21"/>
      <c r="AF196" s="21"/>
      <c r="AG196" s="21"/>
      <c r="AH196" s="21"/>
    </row>
    <row r="197" spans="1:34" ht="12.75" customHeight="1">
      <c r="A197" s="21"/>
      <c r="B197" s="21"/>
      <c r="C197" s="21"/>
      <c r="D197" s="21"/>
      <c r="E197" s="21"/>
      <c r="F197" s="21"/>
      <c r="G197" s="21"/>
      <c r="H197" s="21"/>
      <c r="I197" s="21"/>
      <c r="J197" s="21"/>
      <c r="K197" s="21"/>
      <c r="L197" s="21"/>
      <c r="M197" s="21"/>
      <c r="N197" s="21"/>
      <c r="O197" s="21"/>
      <c r="P197" s="21"/>
      <c r="Q197" s="21"/>
      <c r="R197" s="22"/>
      <c r="S197" s="21"/>
      <c r="T197" s="21"/>
      <c r="U197" s="21"/>
      <c r="V197" s="21"/>
      <c r="W197" s="21"/>
      <c r="X197" s="21"/>
      <c r="Y197" s="21"/>
      <c r="Z197" s="21"/>
      <c r="AA197" s="21"/>
      <c r="AB197" s="21"/>
      <c r="AC197" s="21"/>
      <c r="AD197" s="21"/>
      <c r="AE197" s="21"/>
      <c r="AF197" s="21"/>
      <c r="AG197" s="21"/>
      <c r="AH197" s="21"/>
    </row>
    <row r="198" spans="1:34" ht="12.75" customHeight="1">
      <c r="A198" s="21"/>
      <c r="B198" s="21"/>
      <c r="C198" s="21"/>
      <c r="D198" s="21"/>
      <c r="E198" s="21"/>
      <c r="F198" s="21"/>
      <c r="G198" s="21"/>
      <c r="H198" s="21"/>
      <c r="I198" s="21"/>
      <c r="J198" s="21"/>
      <c r="K198" s="21"/>
      <c r="L198" s="21"/>
      <c r="M198" s="21"/>
      <c r="N198" s="21"/>
      <c r="O198" s="21"/>
      <c r="P198" s="21"/>
      <c r="Q198" s="21"/>
      <c r="R198" s="22"/>
      <c r="S198" s="21"/>
      <c r="T198" s="21"/>
      <c r="U198" s="21"/>
      <c r="V198" s="21"/>
      <c r="W198" s="21"/>
      <c r="X198" s="21"/>
      <c r="Y198" s="21"/>
      <c r="Z198" s="21"/>
      <c r="AA198" s="21"/>
      <c r="AB198" s="21"/>
      <c r="AC198" s="21"/>
      <c r="AD198" s="21"/>
      <c r="AE198" s="21"/>
      <c r="AF198" s="21"/>
      <c r="AG198" s="21"/>
      <c r="AH198" s="21"/>
    </row>
    <row r="199" spans="1:34" ht="12.75" customHeight="1">
      <c r="A199" s="21"/>
      <c r="B199" s="21"/>
      <c r="C199" s="21"/>
      <c r="D199" s="21"/>
      <c r="E199" s="21"/>
      <c r="F199" s="21"/>
      <c r="G199" s="21"/>
      <c r="H199" s="21"/>
      <c r="I199" s="21"/>
      <c r="J199" s="21"/>
      <c r="K199" s="21"/>
      <c r="L199" s="21"/>
      <c r="M199" s="21"/>
      <c r="N199" s="21"/>
      <c r="O199" s="21"/>
      <c r="P199" s="21"/>
      <c r="Q199" s="21"/>
      <c r="R199" s="22"/>
      <c r="S199" s="21"/>
      <c r="T199" s="21"/>
      <c r="U199" s="21"/>
      <c r="V199" s="21"/>
      <c r="W199" s="21"/>
      <c r="X199" s="21"/>
      <c r="Y199" s="21"/>
      <c r="Z199" s="21"/>
      <c r="AA199" s="21"/>
      <c r="AB199" s="21"/>
      <c r="AC199" s="21"/>
      <c r="AD199" s="21"/>
      <c r="AE199" s="21"/>
      <c r="AF199" s="21"/>
      <c r="AG199" s="21"/>
      <c r="AH199" s="21"/>
    </row>
    <row r="200" spans="1:34" ht="12.75" customHeight="1">
      <c r="A200" s="21"/>
      <c r="B200" s="21"/>
      <c r="C200" s="21"/>
      <c r="D200" s="21"/>
      <c r="E200" s="21"/>
      <c r="F200" s="21"/>
      <c r="G200" s="21"/>
      <c r="H200" s="21"/>
      <c r="I200" s="21"/>
      <c r="J200" s="21"/>
      <c r="K200" s="21"/>
      <c r="L200" s="21"/>
      <c r="M200" s="21"/>
      <c r="N200" s="21"/>
      <c r="O200" s="21"/>
      <c r="P200" s="21"/>
      <c r="Q200" s="21"/>
      <c r="R200" s="22"/>
      <c r="S200" s="21"/>
      <c r="T200" s="21"/>
      <c r="U200" s="21"/>
      <c r="V200" s="21"/>
      <c r="W200" s="21"/>
      <c r="X200" s="21"/>
      <c r="Y200" s="21"/>
      <c r="Z200" s="21"/>
      <c r="AA200" s="21"/>
      <c r="AB200" s="21"/>
      <c r="AC200" s="21"/>
      <c r="AD200" s="21"/>
      <c r="AE200" s="21"/>
      <c r="AF200" s="21"/>
      <c r="AG200" s="21"/>
      <c r="AH200" s="21"/>
    </row>
    <row r="201" spans="1:34" ht="12.75" customHeight="1">
      <c r="A201" s="21"/>
      <c r="B201" s="21"/>
      <c r="C201" s="21"/>
      <c r="D201" s="21"/>
      <c r="E201" s="21"/>
      <c r="F201" s="21"/>
      <c r="G201" s="21"/>
      <c r="H201" s="21"/>
      <c r="I201" s="21"/>
      <c r="J201" s="21"/>
      <c r="K201" s="21"/>
      <c r="L201" s="21"/>
      <c r="M201" s="21"/>
      <c r="N201" s="21"/>
      <c r="O201" s="21"/>
      <c r="P201" s="21"/>
      <c r="Q201" s="21"/>
      <c r="R201" s="22"/>
      <c r="S201" s="21"/>
      <c r="T201" s="21"/>
      <c r="U201" s="21"/>
      <c r="V201" s="21"/>
      <c r="W201" s="21"/>
      <c r="X201" s="21"/>
      <c r="Y201" s="21"/>
      <c r="Z201" s="21"/>
      <c r="AA201" s="21"/>
      <c r="AB201" s="21"/>
      <c r="AC201" s="21"/>
      <c r="AD201" s="21"/>
      <c r="AE201" s="21"/>
      <c r="AF201" s="21"/>
      <c r="AG201" s="21"/>
      <c r="AH201" s="21"/>
    </row>
    <row r="202" spans="1:34" ht="12.75" customHeight="1">
      <c r="A202" s="21"/>
      <c r="B202" s="21"/>
      <c r="C202" s="21"/>
      <c r="D202" s="21"/>
      <c r="E202" s="21"/>
      <c r="F202" s="21"/>
      <c r="G202" s="21"/>
      <c r="H202" s="21"/>
      <c r="I202" s="21"/>
      <c r="J202" s="21"/>
      <c r="K202" s="21"/>
      <c r="L202" s="21"/>
      <c r="M202" s="21"/>
      <c r="N202" s="21"/>
      <c r="O202" s="21"/>
      <c r="P202" s="21"/>
      <c r="Q202" s="21"/>
      <c r="R202" s="22"/>
      <c r="S202" s="21"/>
      <c r="T202" s="21"/>
      <c r="U202" s="21"/>
      <c r="V202" s="21"/>
      <c r="W202" s="21"/>
      <c r="X202" s="21"/>
      <c r="Y202" s="21"/>
      <c r="Z202" s="21"/>
      <c r="AA202" s="21"/>
      <c r="AB202" s="21"/>
      <c r="AC202" s="21"/>
      <c r="AD202" s="21"/>
      <c r="AE202" s="21"/>
      <c r="AF202" s="21"/>
      <c r="AG202" s="21"/>
      <c r="AH202" s="21"/>
    </row>
    <row r="203" spans="1:34" ht="12.75" customHeight="1">
      <c r="A203" s="21"/>
      <c r="B203" s="21"/>
      <c r="C203" s="21"/>
      <c r="D203" s="21"/>
      <c r="E203" s="21"/>
      <c r="F203" s="21"/>
      <c r="G203" s="21"/>
      <c r="H203" s="21"/>
      <c r="I203" s="21"/>
      <c r="J203" s="21"/>
      <c r="K203" s="21"/>
      <c r="L203" s="21"/>
      <c r="M203" s="21"/>
      <c r="N203" s="21"/>
      <c r="O203" s="21"/>
      <c r="P203" s="21"/>
      <c r="Q203" s="21"/>
      <c r="R203" s="22"/>
      <c r="S203" s="21"/>
      <c r="T203" s="21"/>
      <c r="U203" s="21"/>
      <c r="V203" s="21"/>
      <c r="W203" s="21"/>
      <c r="X203" s="21"/>
      <c r="Y203" s="21"/>
      <c r="Z203" s="21"/>
      <c r="AA203" s="21"/>
      <c r="AB203" s="21"/>
      <c r="AC203" s="21"/>
      <c r="AD203" s="21"/>
      <c r="AE203" s="21"/>
      <c r="AF203" s="21"/>
      <c r="AG203" s="21"/>
      <c r="AH203" s="21"/>
    </row>
    <row r="204" spans="1:34" ht="12.75" customHeight="1">
      <c r="A204" s="21"/>
      <c r="B204" s="21"/>
      <c r="C204" s="21"/>
      <c r="D204" s="21"/>
      <c r="E204" s="21"/>
      <c r="F204" s="21"/>
      <c r="G204" s="21"/>
      <c r="H204" s="21"/>
      <c r="I204" s="21"/>
      <c r="J204" s="21"/>
      <c r="K204" s="21"/>
      <c r="L204" s="21"/>
      <c r="M204" s="21"/>
      <c r="N204" s="21"/>
      <c r="O204" s="21"/>
      <c r="P204" s="21"/>
      <c r="Q204" s="21"/>
      <c r="R204" s="22"/>
      <c r="S204" s="21"/>
      <c r="T204" s="21"/>
      <c r="U204" s="21"/>
      <c r="V204" s="21"/>
      <c r="W204" s="21"/>
      <c r="X204" s="21"/>
      <c r="Y204" s="21"/>
      <c r="Z204" s="21"/>
      <c r="AA204" s="21"/>
      <c r="AB204" s="21"/>
      <c r="AC204" s="21"/>
      <c r="AD204" s="21"/>
      <c r="AE204" s="21"/>
      <c r="AF204" s="21"/>
      <c r="AG204" s="21"/>
      <c r="AH204" s="21"/>
    </row>
    <row r="205" spans="1:34" ht="12.75" customHeight="1">
      <c r="A205" s="21"/>
      <c r="B205" s="21"/>
      <c r="C205" s="21"/>
      <c r="D205" s="21"/>
      <c r="E205" s="21"/>
      <c r="F205" s="21"/>
      <c r="G205" s="21"/>
      <c r="H205" s="21"/>
      <c r="I205" s="21"/>
      <c r="J205" s="21"/>
      <c r="K205" s="21"/>
      <c r="L205" s="21"/>
      <c r="M205" s="21"/>
      <c r="N205" s="21"/>
      <c r="O205" s="21"/>
      <c r="P205" s="21"/>
      <c r="Q205" s="21"/>
      <c r="R205" s="22"/>
      <c r="S205" s="21"/>
      <c r="T205" s="21"/>
      <c r="U205" s="21"/>
      <c r="V205" s="21"/>
      <c r="W205" s="21"/>
      <c r="X205" s="21"/>
      <c r="Y205" s="21"/>
      <c r="Z205" s="21"/>
      <c r="AA205" s="21"/>
      <c r="AB205" s="21"/>
      <c r="AC205" s="21"/>
      <c r="AD205" s="21"/>
      <c r="AE205" s="21"/>
      <c r="AF205" s="21"/>
      <c r="AG205" s="21"/>
      <c r="AH205" s="21"/>
    </row>
    <row r="206" spans="1:34" ht="12.75" customHeight="1">
      <c r="A206" s="21"/>
      <c r="B206" s="21"/>
      <c r="C206" s="21"/>
      <c r="D206" s="21"/>
      <c r="E206" s="21"/>
      <c r="F206" s="21"/>
      <c r="G206" s="21"/>
      <c r="H206" s="21"/>
      <c r="I206" s="21"/>
      <c r="J206" s="21"/>
      <c r="K206" s="21"/>
      <c r="L206" s="21"/>
      <c r="M206" s="21"/>
      <c r="N206" s="21"/>
      <c r="O206" s="21"/>
      <c r="P206" s="21"/>
      <c r="Q206" s="21"/>
      <c r="R206" s="22"/>
      <c r="S206" s="21"/>
      <c r="T206" s="21"/>
      <c r="U206" s="21"/>
      <c r="V206" s="21"/>
      <c r="W206" s="21"/>
      <c r="X206" s="21"/>
      <c r="Y206" s="21"/>
      <c r="Z206" s="21"/>
      <c r="AA206" s="21"/>
      <c r="AB206" s="21"/>
      <c r="AC206" s="21"/>
      <c r="AD206" s="21"/>
      <c r="AE206" s="21"/>
      <c r="AF206" s="21"/>
      <c r="AG206" s="21"/>
      <c r="AH206" s="21"/>
    </row>
    <row r="207" spans="1:34" ht="12.75" customHeight="1">
      <c r="A207" s="21"/>
      <c r="B207" s="21"/>
      <c r="C207" s="21"/>
      <c r="D207" s="21"/>
      <c r="E207" s="21"/>
      <c r="F207" s="21"/>
      <c r="G207" s="21"/>
      <c r="H207" s="21"/>
      <c r="I207" s="21"/>
      <c r="J207" s="21"/>
      <c r="K207" s="21"/>
      <c r="L207" s="21"/>
      <c r="M207" s="21"/>
      <c r="N207" s="21"/>
      <c r="O207" s="21"/>
      <c r="P207" s="21"/>
      <c r="Q207" s="21"/>
      <c r="R207" s="22"/>
      <c r="S207" s="21"/>
      <c r="T207" s="21"/>
      <c r="U207" s="21"/>
      <c r="V207" s="21"/>
      <c r="W207" s="21"/>
      <c r="X207" s="21"/>
      <c r="Y207" s="21"/>
      <c r="Z207" s="21"/>
      <c r="AA207" s="21"/>
      <c r="AB207" s="21"/>
      <c r="AC207" s="21"/>
      <c r="AD207" s="21"/>
      <c r="AE207" s="21"/>
      <c r="AF207" s="21"/>
      <c r="AG207" s="21"/>
      <c r="AH207" s="21"/>
    </row>
    <row r="208" spans="1:34" ht="12.75" customHeight="1">
      <c r="A208" s="21"/>
      <c r="B208" s="21"/>
      <c r="C208" s="21"/>
      <c r="D208" s="21"/>
      <c r="E208" s="21"/>
      <c r="F208" s="21"/>
      <c r="G208" s="21"/>
      <c r="H208" s="21"/>
      <c r="I208" s="21"/>
      <c r="J208" s="21"/>
      <c r="K208" s="21"/>
      <c r="L208" s="21"/>
      <c r="M208" s="21"/>
      <c r="N208" s="21"/>
      <c r="O208" s="21"/>
      <c r="P208" s="21"/>
      <c r="Q208" s="21"/>
      <c r="R208" s="22"/>
      <c r="S208" s="21"/>
      <c r="T208" s="21"/>
      <c r="U208" s="21"/>
      <c r="V208" s="21"/>
      <c r="W208" s="21"/>
      <c r="X208" s="21"/>
      <c r="Y208" s="21"/>
      <c r="Z208" s="21"/>
      <c r="AA208" s="21"/>
      <c r="AB208" s="21"/>
      <c r="AC208" s="21"/>
      <c r="AD208" s="21"/>
      <c r="AE208" s="21"/>
      <c r="AF208" s="21"/>
      <c r="AG208" s="21"/>
      <c r="AH208" s="21"/>
    </row>
    <row r="209" spans="1:34" ht="12.75" customHeight="1">
      <c r="A209" s="21"/>
      <c r="B209" s="21"/>
      <c r="C209" s="21"/>
      <c r="D209" s="21"/>
      <c r="E209" s="21"/>
      <c r="F209" s="21"/>
      <c r="G209" s="21"/>
      <c r="H209" s="21"/>
      <c r="I209" s="21"/>
      <c r="J209" s="21"/>
      <c r="K209" s="21"/>
      <c r="L209" s="21"/>
      <c r="M209" s="21"/>
      <c r="N209" s="21"/>
      <c r="O209" s="21"/>
      <c r="P209" s="21"/>
      <c r="Q209" s="21"/>
      <c r="R209" s="22"/>
      <c r="S209" s="21"/>
      <c r="T209" s="21"/>
      <c r="U209" s="21"/>
      <c r="V209" s="21"/>
      <c r="W209" s="21"/>
      <c r="X209" s="21"/>
      <c r="Y209" s="21"/>
      <c r="Z209" s="21"/>
      <c r="AA209" s="21"/>
      <c r="AB209" s="21"/>
      <c r="AC209" s="21"/>
      <c r="AD209" s="21"/>
      <c r="AE209" s="21"/>
      <c r="AF209" s="21"/>
      <c r="AG209" s="21"/>
      <c r="AH209" s="21"/>
    </row>
    <row r="210" spans="1:34" ht="12.75" customHeight="1">
      <c r="A210" s="21"/>
      <c r="B210" s="21"/>
      <c r="C210" s="21"/>
      <c r="D210" s="21"/>
      <c r="E210" s="21"/>
      <c r="F210" s="21"/>
      <c r="G210" s="21"/>
      <c r="H210" s="21"/>
      <c r="I210" s="21"/>
      <c r="J210" s="21"/>
      <c r="K210" s="21"/>
      <c r="L210" s="21"/>
      <c r="M210" s="21"/>
      <c r="N210" s="21"/>
      <c r="O210" s="21"/>
      <c r="P210" s="21"/>
      <c r="Q210" s="21"/>
      <c r="R210" s="22"/>
      <c r="S210" s="21"/>
      <c r="T210" s="21"/>
      <c r="U210" s="21"/>
      <c r="V210" s="21"/>
      <c r="W210" s="21"/>
      <c r="X210" s="21"/>
      <c r="Y210" s="21"/>
      <c r="Z210" s="21"/>
      <c r="AA210" s="21"/>
      <c r="AB210" s="21"/>
      <c r="AC210" s="21"/>
      <c r="AD210" s="21"/>
      <c r="AE210" s="21"/>
      <c r="AF210" s="21"/>
      <c r="AG210" s="21"/>
      <c r="AH210" s="21"/>
    </row>
    <row r="211" spans="1:34" ht="12.75" customHeight="1">
      <c r="A211" s="21"/>
      <c r="B211" s="21"/>
      <c r="C211" s="21"/>
      <c r="D211" s="21"/>
      <c r="E211" s="21"/>
      <c r="F211" s="21"/>
      <c r="G211" s="21"/>
      <c r="H211" s="21"/>
      <c r="I211" s="21"/>
      <c r="J211" s="21"/>
      <c r="K211" s="21"/>
      <c r="L211" s="21"/>
      <c r="M211" s="21"/>
      <c r="N211" s="21"/>
      <c r="O211" s="21"/>
      <c r="P211" s="21"/>
      <c r="Q211" s="21"/>
      <c r="R211" s="22"/>
      <c r="S211" s="21"/>
      <c r="T211" s="21"/>
      <c r="U211" s="21"/>
      <c r="V211" s="21"/>
      <c r="W211" s="21"/>
      <c r="X211" s="21"/>
      <c r="Y211" s="21"/>
      <c r="Z211" s="21"/>
      <c r="AA211" s="21"/>
      <c r="AB211" s="21"/>
      <c r="AC211" s="21"/>
      <c r="AD211" s="21"/>
      <c r="AE211" s="21"/>
      <c r="AF211" s="21"/>
      <c r="AG211" s="21"/>
      <c r="AH211" s="21"/>
    </row>
    <row r="212" spans="1:34" ht="12.75" customHeight="1">
      <c r="A212" s="21"/>
      <c r="B212" s="21"/>
      <c r="C212" s="21"/>
      <c r="D212" s="21"/>
      <c r="E212" s="21"/>
      <c r="F212" s="21"/>
      <c r="G212" s="21"/>
      <c r="H212" s="21"/>
      <c r="I212" s="21"/>
      <c r="J212" s="21"/>
      <c r="K212" s="21"/>
      <c r="L212" s="21"/>
      <c r="M212" s="21"/>
      <c r="N212" s="21"/>
      <c r="O212" s="21"/>
      <c r="P212" s="21"/>
      <c r="Q212" s="21"/>
      <c r="R212" s="22"/>
      <c r="S212" s="21"/>
      <c r="T212" s="21"/>
      <c r="U212" s="21"/>
      <c r="V212" s="21"/>
      <c r="W212" s="21"/>
      <c r="X212" s="21"/>
      <c r="Y212" s="21"/>
      <c r="Z212" s="21"/>
      <c r="AA212" s="21"/>
      <c r="AB212" s="21"/>
      <c r="AC212" s="21"/>
      <c r="AD212" s="21"/>
      <c r="AE212" s="21"/>
      <c r="AF212" s="21"/>
      <c r="AG212" s="21"/>
      <c r="AH212" s="21"/>
    </row>
    <row r="213" spans="1:34" ht="12.75" customHeight="1">
      <c r="A213" s="21"/>
      <c r="B213" s="21"/>
      <c r="C213" s="21"/>
      <c r="D213" s="21"/>
      <c r="E213" s="21"/>
      <c r="F213" s="21"/>
      <c r="G213" s="21"/>
      <c r="H213" s="21"/>
      <c r="I213" s="21"/>
      <c r="J213" s="21"/>
      <c r="K213" s="21"/>
      <c r="L213" s="21"/>
      <c r="M213" s="21"/>
      <c r="N213" s="21"/>
      <c r="O213" s="21"/>
      <c r="P213" s="21"/>
      <c r="Q213" s="21"/>
      <c r="R213" s="22"/>
      <c r="S213" s="21"/>
      <c r="T213" s="21"/>
      <c r="U213" s="21"/>
      <c r="V213" s="21"/>
      <c r="W213" s="21"/>
      <c r="X213" s="21"/>
      <c r="Y213" s="21"/>
      <c r="Z213" s="21"/>
      <c r="AA213" s="21"/>
      <c r="AB213" s="21"/>
      <c r="AC213" s="21"/>
      <c r="AD213" s="21"/>
      <c r="AE213" s="21"/>
      <c r="AF213" s="21"/>
      <c r="AG213" s="21"/>
      <c r="AH213" s="21"/>
    </row>
    <row r="214" spans="1:34" ht="12.75" customHeight="1">
      <c r="A214" s="21"/>
      <c r="B214" s="21"/>
      <c r="C214" s="21"/>
      <c r="D214" s="21"/>
      <c r="E214" s="21"/>
      <c r="F214" s="21"/>
      <c r="G214" s="21"/>
      <c r="H214" s="21"/>
      <c r="I214" s="21"/>
      <c r="J214" s="21"/>
      <c r="K214" s="21"/>
      <c r="L214" s="21"/>
      <c r="M214" s="21"/>
      <c r="N214" s="21"/>
      <c r="O214" s="21"/>
      <c r="P214" s="21"/>
      <c r="Q214" s="21"/>
      <c r="R214" s="22"/>
      <c r="S214" s="21"/>
      <c r="T214" s="21"/>
      <c r="U214" s="21"/>
      <c r="V214" s="21"/>
      <c r="W214" s="21"/>
      <c r="X214" s="21"/>
      <c r="Y214" s="21"/>
      <c r="Z214" s="21"/>
      <c r="AA214" s="21"/>
      <c r="AB214" s="21"/>
      <c r="AC214" s="21"/>
      <c r="AD214" s="21"/>
      <c r="AE214" s="21"/>
      <c r="AF214" s="21"/>
      <c r="AG214" s="21"/>
      <c r="AH214" s="21"/>
    </row>
    <row r="215" spans="1:34" ht="12.75" customHeight="1">
      <c r="A215" s="21"/>
      <c r="B215" s="21"/>
      <c r="C215" s="21"/>
      <c r="D215" s="21"/>
      <c r="E215" s="21"/>
      <c r="F215" s="21"/>
      <c r="G215" s="21"/>
      <c r="H215" s="21"/>
      <c r="I215" s="21"/>
      <c r="J215" s="21"/>
      <c r="K215" s="21"/>
      <c r="L215" s="21"/>
      <c r="M215" s="21"/>
      <c r="N215" s="21"/>
      <c r="O215" s="21"/>
      <c r="P215" s="21"/>
      <c r="Q215" s="21"/>
      <c r="R215" s="22"/>
      <c r="S215" s="21"/>
      <c r="T215" s="21"/>
      <c r="U215" s="21"/>
      <c r="V215" s="21"/>
      <c r="W215" s="21"/>
      <c r="X215" s="21"/>
      <c r="Y215" s="21"/>
      <c r="Z215" s="21"/>
      <c r="AA215" s="21"/>
      <c r="AB215" s="21"/>
      <c r="AC215" s="21"/>
      <c r="AD215" s="21"/>
      <c r="AE215" s="21"/>
      <c r="AF215" s="21"/>
      <c r="AG215" s="21"/>
      <c r="AH215" s="21"/>
    </row>
    <row r="216" spans="1:34" ht="12.75" customHeight="1">
      <c r="A216" s="21"/>
      <c r="B216" s="21"/>
      <c r="C216" s="21"/>
      <c r="D216" s="21"/>
      <c r="E216" s="21"/>
      <c r="F216" s="21"/>
      <c r="G216" s="21"/>
      <c r="H216" s="21"/>
      <c r="I216" s="21"/>
      <c r="J216" s="21"/>
      <c r="K216" s="21"/>
      <c r="L216" s="21"/>
      <c r="M216" s="21"/>
      <c r="N216" s="21"/>
      <c r="O216" s="21"/>
      <c r="P216" s="21"/>
      <c r="Q216" s="21"/>
      <c r="R216" s="22"/>
      <c r="S216" s="21"/>
      <c r="T216" s="21"/>
      <c r="U216" s="21"/>
      <c r="V216" s="21"/>
      <c r="W216" s="21"/>
      <c r="X216" s="21"/>
      <c r="Y216" s="21"/>
      <c r="Z216" s="21"/>
      <c r="AA216" s="21"/>
      <c r="AB216" s="21"/>
      <c r="AC216" s="21"/>
      <c r="AD216" s="21"/>
      <c r="AE216" s="21"/>
      <c r="AF216" s="21"/>
      <c r="AG216" s="21"/>
      <c r="AH216" s="21"/>
    </row>
    <row r="217" spans="1:34" ht="12.75" customHeight="1">
      <c r="A217" s="21"/>
      <c r="B217" s="21"/>
      <c r="C217" s="21"/>
      <c r="D217" s="21"/>
      <c r="E217" s="21"/>
      <c r="F217" s="21"/>
      <c r="G217" s="21"/>
      <c r="H217" s="21"/>
      <c r="I217" s="21"/>
      <c r="J217" s="21"/>
      <c r="K217" s="21"/>
      <c r="L217" s="21"/>
      <c r="M217" s="21"/>
      <c r="N217" s="21"/>
      <c r="O217" s="21"/>
      <c r="P217" s="21"/>
      <c r="Q217" s="21"/>
      <c r="R217" s="22"/>
      <c r="S217" s="21"/>
      <c r="T217" s="21"/>
      <c r="U217" s="21"/>
      <c r="V217" s="21"/>
      <c r="W217" s="21"/>
      <c r="X217" s="21"/>
      <c r="Y217" s="21"/>
      <c r="Z217" s="21"/>
      <c r="AA217" s="21"/>
      <c r="AB217" s="21"/>
      <c r="AC217" s="21"/>
      <c r="AD217" s="21"/>
      <c r="AE217" s="21"/>
      <c r="AF217" s="21"/>
      <c r="AG217" s="21"/>
      <c r="AH217" s="21"/>
    </row>
    <row r="218" spans="1:34" ht="12.75" customHeight="1">
      <c r="A218" s="21"/>
      <c r="B218" s="21"/>
      <c r="C218" s="21"/>
      <c r="D218" s="21"/>
      <c r="E218" s="21"/>
      <c r="F218" s="21"/>
      <c r="G218" s="21"/>
      <c r="H218" s="21"/>
      <c r="I218" s="21"/>
      <c r="J218" s="21"/>
      <c r="K218" s="21"/>
      <c r="L218" s="21"/>
      <c r="M218" s="21"/>
      <c r="N218" s="21"/>
      <c r="O218" s="21"/>
      <c r="P218" s="21"/>
      <c r="Q218" s="21"/>
      <c r="R218" s="22"/>
      <c r="S218" s="21"/>
      <c r="T218" s="21"/>
      <c r="U218" s="21"/>
      <c r="V218" s="21"/>
      <c r="W218" s="21"/>
      <c r="X218" s="21"/>
      <c r="Y218" s="21"/>
      <c r="Z218" s="21"/>
      <c r="AA218" s="21"/>
      <c r="AB218" s="21"/>
      <c r="AC218" s="21"/>
      <c r="AD218" s="21"/>
      <c r="AE218" s="21"/>
      <c r="AF218" s="21"/>
      <c r="AG218" s="21"/>
      <c r="AH218" s="21"/>
    </row>
    <row r="219" spans="1:34" ht="12.75" customHeight="1">
      <c r="A219" s="21"/>
      <c r="B219" s="21"/>
      <c r="C219" s="21"/>
      <c r="D219" s="21"/>
      <c r="E219" s="21"/>
      <c r="F219" s="21"/>
      <c r="G219" s="21"/>
      <c r="H219" s="21"/>
      <c r="I219" s="21"/>
      <c r="J219" s="21"/>
      <c r="K219" s="21"/>
      <c r="L219" s="21"/>
      <c r="M219" s="21"/>
      <c r="N219" s="21"/>
      <c r="O219" s="21"/>
      <c r="P219" s="21"/>
      <c r="Q219" s="21"/>
      <c r="R219" s="22"/>
      <c r="S219" s="21"/>
      <c r="T219" s="21"/>
      <c r="U219" s="21"/>
      <c r="V219" s="21"/>
      <c r="W219" s="21"/>
      <c r="X219" s="21"/>
      <c r="Y219" s="21"/>
      <c r="Z219" s="21"/>
      <c r="AA219" s="21"/>
      <c r="AB219" s="21"/>
      <c r="AC219" s="21"/>
      <c r="AD219" s="21"/>
      <c r="AE219" s="21"/>
      <c r="AF219" s="21"/>
      <c r="AG219" s="21"/>
      <c r="AH219" s="21"/>
    </row>
    <row r="220" spans="1:34" ht="12.75" customHeight="1">
      <c r="A220" s="21"/>
      <c r="B220" s="21"/>
      <c r="C220" s="21"/>
      <c r="D220" s="21"/>
      <c r="E220" s="21"/>
      <c r="F220" s="21"/>
      <c r="G220" s="21"/>
      <c r="H220" s="21"/>
      <c r="I220" s="21"/>
      <c r="J220" s="21"/>
      <c r="K220" s="21"/>
      <c r="L220" s="21"/>
      <c r="M220" s="21"/>
      <c r="N220" s="21"/>
      <c r="O220" s="21"/>
      <c r="P220" s="21"/>
      <c r="Q220" s="21"/>
      <c r="R220" s="22"/>
      <c r="S220" s="21"/>
      <c r="T220" s="21"/>
      <c r="U220" s="21"/>
      <c r="V220" s="21"/>
      <c r="W220" s="21"/>
      <c r="X220" s="21"/>
      <c r="Y220" s="21"/>
      <c r="Z220" s="21"/>
      <c r="AA220" s="21"/>
      <c r="AB220" s="21"/>
      <c r="AC220" s="21"/>
      <c r="AD220" s="21"/>
      <c r="AE220" s="21"/>
      <c r="AF220" s="21"/>
      <c r="AG220" s="21"/>
      <c r="AH220" s="21"/>
    </row>
    <row r="221" spans="1:34" ht="12.75" customHeight="1">
      <c r="A221" s="21"/>
      <c r="B221" s="21"/>
      <c r="C221" s="21"/>
      <c r="D221" s="21"/>
      <c r="E221" s="21"/>
      <c r="F221" s="21"/>
      <c r="G221" s="21"/>
      <c r="H221" s="21"/>
      <c r="I221" s="21"/>
      <c r="J221" s="21"/>
      <c r="K221" s="21"/>
      <c r="L221" s="21"/>
      <c r="M221" s="21"/>
      <c r="N221" s="21"/>
      <c r="O221" s="21"/>
      <c r="P221" s="21"/>
      <c r="Q221" s="21"/>
      <c r="R221" s="22"/>
      <c r="S221" s="21"/>
      <c r="T221" s="21"/>
      <c r="U221" s="21"/>
      <c r="V221" s="21"/>
      <c r="W221" s="21"/>
      <c r="X221" s="21"/>
      <c r="Y221" s="21"/>
      <c r="Z221" s="21"/>
      <c r="AA221" s="21"/>
      <c r="AB221" s="21"/>
      <c r="AC221" s="21"/>
      <c r="AD221" s="21"/>
      <c r="AE221" s="21"/>
      <c r="AF221" s="21"/>
      <c r="AG221" s="21"/>
      <c r="AH221" s="21"/>
    </row>
    <row r="222" spans="1:34" ht="12.75" customHeight="1">
      <c r="A222" s="21"/>
      <c r="B222" s="21"/>
      <c r="C222" s="21"/>
      <c r="D222" s="21"/>
      <c r="E222" s="21"/>
      <c r="F222" s="21"/>
      <c r="G222" s="21"/>
      <c r="H222" s="21"/>
      <c r="I222" s="21"/>
      <c r="J222" s="21"/>
      <c r="K222" s="21"/>
      <c r="L222" s="21"/>
      <c r="M222" s="21"/>
      <c r="N222" s="21"/>
      <c r="O222" s="21"/>
      <c r="P222" s="21"/>
      <c r="Q222" s="21"/>
      <c r="R222" s="22"/>
      <c r="S222" s="21"/>
      <c r="T222" s="21"/>
      <c r="U222" s="21"/>
      <c r="V222" s="21"/>
      <c r="W222" s="21"/>
      <c r="X222" s="21"/>
      <c r="Y222" s="21"/>
      <c r="Z222" s="21"/>
      <c r="AA222" s="21"/>
      <c r="AB222" s="21"/>
      <c r="AC222" s="21"/>
      <c r="AD222" s="21"/>
      <c r="AE222" s="21"/>
      <c r="AF222" s="21"/>
      <c r="AG222" s="21"/>
      <c r="AH222" s="21"/>
    </row>
    <row r="223" spans="1:34" ht="12.75" customHeight="1">
      <c r="A223" s="21"/>
      <c r="B223" s="21"/>
      <c r="C223" s="21"/>
      <c r="D223" s="21"/>
      <c r="E223" s="21"/>
      <c r="F223" s="21"/>
      <c r="G223" s="21"/>
      <c r="H223" s="21"/>
      <c r="I223" s="21"/>
      <c r="J223" s="21"/>
      <c r="K223" s="21"/>
      <c r="L223" s="21"/>
      <c r="M223" s="21"/>
      <c r="N223" s="21"/>
      <c r="O223" s="21"/>
      <c r="P223" s="21"/>
      <c r="Q223" s="21"/>
      <c r="R223" s="22"/>
      <c r="S223" s="21"/>
      <c r="T223" s="21"/>
      <c r="U223" s="21"/>
      <c r="V223" s="21"/>
      <c r="W223" s="21"/>
      <c r="X223" s="21"/>
      <c r="Y223" s="21"/>
      <c r="Z223" s="21"/>
      <c r="AA223" s="21"/>
      <c r="AB223" s="21"/>
      <c r="AC223" s="21"/>
      <c r="AD223" s="21"/>
      <c r="AE223" s="21"/>
      <c r="AF223" s="21"/>
      <c r="AG223" s="21"/>
      <c r="AH223" s="21"/>
    </row>
    <row r="224" spans="1:34" ht="12.75" customHeight="1">
      <c r="A224" s="21"/>
      <c r="B224" s="21"/>
      <c r="C224" s="21"/>
      <c r="D224" s="21"/>
      <c r="E224" s="21"/>
      <c r="F224" s="21"/>
      <c r="G224" s="21"/>
      <c r="H224" s="21"/>
      <c r="I224" s="21"/>
      <c r="J224" s="21"/>
      <c r="K224" s="21"/>
      <c r="L224" s="21"/>
      <c r="M224" s="21"/>
      <c r="N224" s="21"/>
      <c r="O224" s="21"/>
      <c r="P224" s="21"/>
      <c r="Q224" s="21"/>
      <c r="R224" s="22"/>
      <c r="S224" s="21"/>
      <c r="T224" s="21"/>
      <c r="U224" s="21"/>
      <c r="V224" s="21"/>
      <c r="W224" s="21"/>
      <c r="X224" s="21"/>
      <c r="Y224" s="21"/>
      <c r="Z224" s="21"/>
      <c r="AA224" s="21"/>
      <c r="AB224" s="21"/>
      <c r="AC224" s="21"/>
      <c r="AD224" s="21"/>
      <c r="AE224" s="21"/>
      <c r="AF224" s="21"/>
      <c r="AG224" s="21"/>
      <c r="AH224" s="21"/>
    </row>
    <row r="225" spans="1:34" ht="12.75" customHeight="1">
      <c r="A225" s="21"/>
      <c r="B225" s="21"/>
      <c r="C225" s="21"/>
      <c r="D225" s="21"/>
      <c r="E225" s="21"/>
      <c r="F225" s="21"/>
      <c r="G225" s="21"/>
      <c r="H225" s="21"/>
      <c r="I225" s="21"/>
      <c r="J225" s="21"/>
      <c r="K225" s="21"/>
      <c r="L225" s="21"/>
      <c r="M225" s="21"/>
      <c r="N225" s="21"/>
      <c r="O225" s="21"/>
      <c r="P225" s="21"/>
      <c r="Q225" s="21"/>
      <c r="R225" s="22"/>
      <c r="S225" s="21"/>
      <c r="T225" s="21"/>
      <c r="U225" s="21"/>
      <c r="V225" s="21"/>
      <c r="W225" s="21"/>
      <c r="X225" s="21"/>
      <c r="Y225" s="21"/>
      <c r="Z225" s="21"/>
      <c r="AA225" s="21"/>
      <c r="AB225" s="21"/>
      <c r="AC225" s="21"/>
      <c r="AD225" s="21"/>
      <c r="AE225" s="21"/>
      <c r="AF225" s="21"/>
      <c r="AG225" s="21"/>
      <c r="AH225" s="21"/>
    </row>
    <row r="226" spans="1:34" ht="12.75" customHeight="1">
      <c r="A226" s="21"/>
      <c r="B226" s="21"/>
      <c r="C226" s="21"/>
      <c r="D226" s="21"/>
      <c r="E226" s="21"/>
      <c r="F226" s="21"/>
      <c r="G226" s="21"/>
      <c r="H226" s="21"/>
      <c r="I226" s="21"/>
      <c r="J226" s="21"/>
      <c r="K226" s="21"/>
      <c r="L226" s="21"/>
      <c r="M226" s="21"/>
      <c r="N226" s="21"/>
      <c r="O226" s="21"/>
      <c r="P226" s="21"/>
      <c r="Q226" s="21"/>
      <c r="R226" s="22"/>
      <c r="S226" s="21"/>
      <c r="T226" s="21"/>
      <c r="U226" s="21"/>
      <c r="V226" s="21"/>
      <c r="W226" s="21"/>
      <c r="X226" s="21"/>
      <c r="Y226" s="21"/>
      <c r="Z226" s="21"/>
      <c r="AA226" s="21"/>
      <c r="AB226" s="21"/>
      <c r="AC226" s="21"/>
      <c r="AD226" s="21"/>
      <c r="AE226" s="21"/>
      <c r="AF226" s="21"/>
      <c r="AG226" s="21"/>
      <c r="AH226" s="21"/>
    </row>
    <row r="227" spans="1:34" ht="12.75" customHeight="1">
      <c r="A227" s="21"/>
      <c r="B227" s="21"/>
      <c r="C227" s="21"/>
      <c r="D227" s="21"/>
      <c r="E227" s="21"/>
      <c r="F227" s="21"/>
      <c r="G227" s="21"/>
      <c r="H227" s="21"/>
      <c r="I227" s="21"/>
      <c r="J227" s="21"/>
      <c r="K227" s="21"/>
      <c r="L227" s="21"/>
      <c r="M227" s="21"/>
      <c r="N227" s="21"/>
      <c r="O227" s="21"/>
      <c r="P227" s="21"/>
      <c r="Q227" s="21"/>
      <c r="R227" s="22"/>
      <c r="S227" s="21"/>
      <c r="T227" s="21"/>
      <c r="U227" s="21"/>
      <c r="V227" s="21"/>
      <c r="W227" s="21"/>
      <c r="X227" s="21"/>
      <c r="Y227" s="21"/>
      <c r="Z227" s="21"/>
      <c r="AA227" s="21"/>
      <c r="AB227" s="21"/>
      <c r="AC227" s="21"/>
      <c r="AD227" s="21"/>
      <c r="AE227" s="21"/>
      <c r="AF227" s="21"/>
      <c r="AG227" s="21"/>
      <c r="AH227" s="21"/>
    </row>
    <row r="228" spans="1:34" ht="12.75" customHeight="1">
      <c r="A228" s="21"/>
      <c r="B228" s="21"/>
      <c r="C228" s="21"/>
      <c r="D228" s="21"/>
      <c r="E228" s="21"/>
      <c r="F228" s="21"/>
      <c r="G228" s="21"/>
      <c r="H228" s="21"/>
      <c r="I228" s="21"/>
      <c r="J228" s="21"/>
      <c r="K228" s="21"/>
      <c r="L228" s="21"/>
      <c r="M228" s="21"/>
      <c r="N228" s="21"/>
      <c r="O228" s="21"/>
      <c r="P228" s="21"/>
      <c r="Q228" s="21"/>
      <c r="R228" s="22"/>
      <c r="S228" s="21"/>
      <c r="T228" s="21"/>
      <c r="U228" s="21"/>
      <c r="V228" s="21"/>
      <c r="W228" s="21"/>
      <c r="X228" s="21"/>
      <c r="Y228" s="21"/>
      <c r="Z228" s="21"/>
      <c r="AA228" s="21"/>
      <c r="AB228" s="21"/>
      <c r="AC228" s="21"/>
      <c r="AD228" s="21"/>
      <c r="AE228" s="21"/>
      <c r="AF228" s="21"/>
      <c r="AG228" s="21"/>
      <c r="AH228" s="21"/>
    </row>
    <row r="229" spans="1:34" ht="12.75" customHeight="1">
      <c r="A229" s="21"/>
      <c r="B229" s="21"/>
      <c r="C229" s="21"/>
      <c r="D229" s="21"/>
      <c r="E229" s="21"/>
      <c r="F229" s="21"/>
      <c r="G229" s="21"/>
      <c r="H229" s="21"/>
      <c r="I229" s="21"/>
      <c r="J229" s="21"/>
      <c r="K229" s="21"/>
      <c r="L229" s="21"/>
      <c r="M229" s="21"/>
      <c r="N229" s="21"/>
      <c r="O229" s="21"/>
      <c r="P229" s="21"/>
      <c r="Q229" s="21"/>
      <c r="R229" s="22"/>
      <c r="S229" s="21"/>
      <c r="T229" s="21"/>
      <c r="U229" s="21"/>
      <c r="V229" s="21"/>
      <c r="W229" s="21"/>
      <c r="X229" s="21"/>
      <c r="Y229" s="21"/>
      <c r="Z229" s="21"/>
      <c r="AA229" s="21"/>
      <c r="AB229" s="21"/>
      <c r="AC229" s="21"/>
      <c r="AD229" s="21"/>
      <c r="AE229" s="21"/>
      <c r="AF229" s="21"/>
      <c r="AG229" s="21"/>
      <c r="AH229" s="21"/>
    </row>
    <row r="230" spans="1:34" ht="12.75" customHeight="1">
      <c r="A230" s="21"/>
      <c r="B230" s="21"/>
      <c r="C230" s="21"/>
      <c r="D230" s="21"/>
      <c r="E230" s="21"/>
      <c r="F230" s="21"/>
      <c r="G230" s="21"/>
      <c r="H230" s="21"/>
      <c r="I230" s="21"/>
      <c r="J230" s="21"/>
      <c r="K230" s="21"/>
      <c r="L230" s="21"/>
      <c r="M230" s="21"/>
      <c r="N230" s="21"/>
      <c r="O230" s="21"/>
      <c r="P230" s="21"/>
      <c r="Q230" s="21"/>
      <c r="R230" s="22"/>
      <c r="S230" s="21"/>
      <c r="T230" s="21"/>
      <c r="U230" s="21"/>
      <c r="V230" s="21"/>
      <c r="W230" s="21"/>
      <c r="X230" s="21"/>
      <c r="Y230" s="21"/>
      <c r="Z230" s="21"/>
      <c r="AA230" s="21"/>
      <c r="AB230" s="21"/>
      <c r="AC230" s="21"/>
      <c r="AD230" s="21"/>
      <c r="AE230" s="21"/>
      <c r="AF230" s="21"/>
      <c r="AG230" s="21"/>
      <c r="AH230" s="21"/>
    </row>
    <row r="231" spans="1:34" ht="12.75" customHeight="1">
      <c r="A231" s="21"/>
      <c r="B231" s="21"/>
      <c r="C231" s="21"/>
      <c r="D231" s="21"/>
      <c r="E231" s="21"/>
      <c r="F231" s="21"/>
      <c r="G231" s="21"/>
      <c r="H231" s="21"/>
      <c r="I231" s="21"/>
      <c r="J231" s="21"/>
      <c r="K231" s="21"/>
      <c r="L231" s="21"/>
      <c r="M231" s="21"/>
      <c r="N231" s="21"/>
      <c r="O231" s="21"/>
      <c r="P231" s="21"/>
      <c r="Q231" s="21"/>
      <c r="R231" s="22"/>
      <c r="S231" s="21"/>
      <c r="T231" s="21"/>
      <c r="U231" s="21"/>
      <c r="V231" s="21"/>
      <c r="W231" s="21"/>
      <c r="X231" s="21"/>
      <c r="Y231" s="21"/>
      <c r="Z231" s="21"/>
      <c r="AA231" s="21"/>
      <c r="AB231" s="21"/>
      <c r="AC231" s="21"/>
      <c r="AD231" s="21"/>
      <c r="AE231" s="21"/>
      <c r="AF231" s="21"/>
      <c r="AG231" s="21"/>
      <c r="AH231" s="21"/>
    </row>
    <row r="232" spans="1:34" ht="12.75" customHeight="1">
      <c r="A232" s="21"/>
      <c r="B232" s="21"/>
      <c r="C232" s="21"/>
      <c r="D232" s="21"/>
      <c r="E232" s="21"/>
      <c r="F232" s="21"/>
      <c r="G232" s="21"/>
      <c r="H232" s="21"/>
      <c r="I232" s="21"/>
      <c r="J232" s="21"/>
      <c r="K232" s="21"/>
      <c r="L232" s="21"/>
      <c r="M232" s="21"/>
      <c r="N232" s="21"/>
      <c r="O232" s="21"/>
      <c r="P232" s="21"/>
      <c r="Q232" s="21"/>
      <c r="R232" s="22"/>
      <c r="S232" s="21"/>
      <c r="T232" s="21"/>
      <c r="U232" s="21"/>
      <c r="V232" s="21"/>
      <c r="W232" s="21"/>
      <c r="X232" s="21"/>
      <c r="Y232" s="21"/>
      <c r="Z232" s="21"/>
      <c r="AA232" s="21"/>
      <c r="AB232" s="21"/>
      <c r="AC232" s="21"/>
      <c r="AD232" s="21"/>
      <c r="AE232" s="21"/>
      <c r="AF232" s="21"/>
      <c r="AG232" s="21"/>
      <c r="AH232" s="21"/>
    </row>
    <row r="233" spans="1:34" ht="12.75" customHeight="1">
      <c r="A233" s="21"/>
      <c r="B233" s="21"/>
      <c r="C233" s="21"/>
      <c r="D233" s="21"/>
      <c r="E233" s="21"/>
      <c r="F233" s="21"/>
      <c r="G233" s="21"/>
      <c r="H233" s="21"/>
      <c r="I233" s="21"/>
      <c r="J233" s="21"/>
      <c r="K233" s="21"/>
      <c r="L233" s="21"/>
      <c r="M233" s="21"/>
      <c r="N233" s="21"/>
      <c r="O233" s="21"/>
      <c r="P233" s="21"/>
      <c r="Q233" s="21"/>
      <c r="R233" s="22"/>
      <c r="S233" s="21"/>
      <c r="T233" s="21"/>
      <c r="U233" s="21"/>
      <c r="V233" s="21"/>
      <c r="W233" s="21"/>
      <c r="X233" s="21"/>
      <c r="Y233" s="21"/>
      <c r="Z233" s="21"/>
      <c r="AA233" s="21"/>
      <c r="AB233" s="21"/>
      <c r="AC233" s="21"/>
      <c r="AD233" s="21"/>
      <c r="AE233" s="21"/>
      <c r="AF233" s="21"/>
      <c r="AG233" s="21"/>
      <c r="AH233" s="21"/>
    </row>
    <row r="234" spans="1:34" ht="12.75" customHeight="1">
      <c r="A234" s="21"/>
      <c r="B234" s="21"/>
      <c r="C234" s="21"/>
      <c r="D234" s="21"/>
      <c r="E234" s="21"/>
      <c r="F234" s="21"/>
      <c r="G234" s="21"/>
      <c r="H234" s="21"/>
      <c r="I234" s="21"/>
      <c r="J234" s="21"/>
      <c r="K234" s="21"/>
      <c r="L234" s="21"/>
      <c r="M234" s="21"/>
      <c r="N234" s="21"/>
      <c r="O234" s="21"/>
      <c r="P234" s="21"/>
      <c r="Q234" s="21"/>
      <c r="R234" s="22"/>
      <c r="S234" s="21"/>
      <c r="T234" s="21"/>
      <c r="U234" s="21"/>
      <c r="V234" s="21"/>
      <c r="W234" s="21"/>
      <c r="X234" s="21"/>
      <c r="Y234" s="21"/>
      <c r="Z234" s="21"/>
      <c r="AA234" s="21"/>
      <c r="AB234" s="21"/>
      <c r="AC234" s="21"/>
      <c r="AD234" s="21"/>
      <c r="AE234" s="21"/>
      <c r="AF234" s="21"/>
      <c r="AG234" s="21"/>
      <c r="AH234" s="21"/>
    </row>
    <row r="235" spans="1:34" ht="12.75" customHeight="1">
      <c r="A235" s="21"/>
      <c r="B235" s="21"/>
      <c r="C235" s="21"/>
      <c r="D235" s="21"/>
      <c r="E235" s="21"/>
      <c r="F235" s="21"/>
      <c r="G235" s="21"/>
      <c r="H235" s="21"/>
      <c r="I235" s="21"/>
      <c r="J235" s="21"/>
      <c r="K235" s="21"/>
      <c r="L235" s="21"/>
      <c r="M235" s="21"/>
      <c r="N235" s="21"/>
      <c r="O235" s="21"/>
      <c r="P235" s="21"/>
      <c r="Q235" s="21"/>
      <c r="R235" s="22"/>
      <c r="S235" s="21"/>
      <c r="T235" s="21"/>
      <c r="U235" s="21"/>
      <c r="V235" s="21"/>
      <c r="W235" s="21"/>
      <c r="X235" s="21"/>
      <c r="Y235" s="21"/>
      <c r="Z235" s="21"/>
      <c r="AA235" s="21"/>
      <c r="AB235" s="21"/>
      <c r="AC235" s="21"/>
      <c r="AD235" s="21"/>
      <c r="AE235" s="21"/>
      <c r="AF235" s="21"/>
      <c r="AG235" s="21"/>
      <c r="AH235" s="21"/>
    </row>
    <row r="236" spans="1:34" ht="12.75" customHeight="1">
      <c r="A236" s="21"/>
      <c r="B236" s="21"/>
      <c r="C236" s="21"/>
      <c r="D236" s="21"/>
      <c r="E236" s="21"/>
      <c r="F236" s="21"/>
      <c r="G236" s="21"/>
      <c r="H236" s="21"/>
      <c r="I236" s="21"/>
      <c r="J236" s="21"/>
      <c r="K236" s="21"/>
      <c r="L236" s="21"/>
      <c r="M236" s="21"/>
      <c r="N236" s="21"/>
      <c r="O236" s="21"/>
      <c r="P236" s="21"/>
      <c r="Q236" s="21"/>
      <c r="R236" s="22"/>
      <c r="S236" s="21"/>
      <c r="T236" s="21"/>
      <c r="U236" s="21"/>
      <c r="V236" s="21"/>
      <c r="W236" s="21"/>
      <c r="X236" s="21"/>
      <c r="Y236" s="21"/>
      <c r="Z236" s="21"/>
      <c r="AA236" s="21"/>
      <c r="AB236" s="21"/>
      <c r="AC236" s="21"/>
      <c r="AD236" s="21"/>
      <c r="AE236" s="21"/>
      <c r="AF236" s="21"/>
      <c r="AG236" s="21"/>
      <c r="AH236" s="21"/>
    </row>
    <row r="237" spans="1:34" ht="12.75" customHeight="1">
      <c r="A237" s="21"/>
      <c r="B237" s="21"/>
      <c r="C237" s="21"/>
      <c r="D237" s="21"/>
      <c r="E237" s="21"/>
      <c r="F237" s="21"/>
      <c r="G237" s="21"/>
      <c r="H237" s="21"/>
      <c r="I237" s="21"/>
      <c r="J237" s="21"/>
      <c r="K237" s="21"/>
      <c r="L237" s="21"/>
      <c r="M237" s="21"/>
      <c r="N237" s="21"/>
      <c r="O237" s="21"/>
      <c r="P237" s="21"/>
      <c r="Q237" s="21"/>
      <c r="R237" s="22"/>
      <c r="S237" s="21"/>
      <c r="T237" s="21"/>
      <c r="U237" s="21"/>
      <c r="V237" s="21"/>
      <c r="W237" s="21"/>
      <c r="X237" s="21"/>
      <c r="Y237" s="21"/>
      <c r="Z237" s="21"/>
      <c r="AA237" s="21"/>
      <c r="AB237" s="21"/>
      <c r="AC237" s="21"/>
      <c r="AD237" s="21"/>
      <c r="AE237" s="21"/>
      <c r="AF237" s="21"/>
      <c r="AG237" s="21"/>
      <c r="AH237" s="21"/>
    </row>
    <row r="238" spans="1:34" ht="12.75" customHeight="1">
      <c r="A238" s="21"/>
      <c r="B238" s="21"/>
      <c r="C238" s="21"/>
      <c r="D238" s="21"/>
      <c r="E238" s="21"/>
      <c r="F238" s="21"/>
      <c r="G238" s="21"/>
      <c r="H238" s="21"/>
      <c r="I238" s="21"/>
      <c r="J238" s="21"/>
      <c r="K238" s="21"/>
      <c r="L238" s="21"/>
      <c r="M238" s="21"/>
      <c r="N238" s="21"/>
      <c r="O238" s="21"/>
      <c r="P238" s="21"/>
      <c r="Q238" s="21"/>
      <c r="R238" s="22"/>
      <c r="S238" s="21"/>
      <c r="T238" s="21"/>
      <c r="U238" s="21"/>
      <c r="V238" s="21"/>
      <c r="W238" s="21"/>
      <c r="X238" s="21"/>
      <c r="Y238" s="21"/>
      <c r="Z238" s="21"/>
      <c r="AA238" s="21"/>
      <c r="AB238" s="21"/>
      <c r="AC238" s="21"/>
      <c r="AD238" s="21"/>
      <c r="AE238" s="21"/>
      <c r="AF238" s="21"/>
      <c r="AG238" s="21"/>
      <c r="AH238" s="21"/>
    </row>
    <row r="239" spans="1:34" ht="12.75" customHeight="1">
      <c r="A239" s="21"/>
      <c r="B239" s="21"/>
      <c r="C239" s="21"/>
      <c r="D239" s="21"/>
      <c r="E239" s="21"/>
      <c r="F239" s="21"/>
      <c r="G239" s="21"/>
      <c r="H239" s="21"/>
      <c r="I239" s="21"/>
      <c r="J239" s="21"/>
      <c r="K239" s="21"/>
      <c r="L239" s="21"/>
      <c r="M239" s="21"/>
      <c r="N239" s="21"/>
      <c r="O239" s="21"/>
      <c r="P239" s="21"/>
      <c r="Q239" s="21"/>
      <c r="R239" s="22"/>
      <c r="S239" s="21"/>
      <c r="T239" s="21"/>
      <c r="U239" s="21"/>
      <c r="V239" s="21"/>
      <c r="W239" s="21"/>
      <c r="X239" s="21"/>
      <c r="Y239" s="21"/>
      <c r="Z239" s="21"/>
      <c r="AA239" s="21"/>
      <c r="AB239" s="21"/>
      <c r="AC239" s="21"/>
      <c r="AD239" s="21"/>
      <c r="AE239" s="21"/>
      <c r="AF239" s="21"/>
      <c r="AG239" s="21"/>
      <c r="AH239" s="21"/>
    </row>
    <row r="240" spans="1:34" ht="12.75" customHeight="1">
      <c r="A240" s="21"/>
      <c r="B240" s="21"/>
      <c r="C240" s="21"/>
      <c r="D240" s="21"/>
      <c r="E240" s="21"/>
      <c r="F240" s="21"/>
      <c r="G240" s="21"/>
      <c r="H240" s="21"/>
      <c r="I240" s="21"/>
      <c r="J240" s="21"/>
      <c r="K240" s="21"/>
      <c r="L240" s="21"/>
      <c r="M240" s="21"/>
      <c r="N240" s="21"/>
      <c r="O240" s="21"/>
      <c r="P240" s="21"/>
      <c r="Q240" s="21"/>
      <c r="R240" s="22"/>
      <c r="S240" s="21"/>
      <c r="T240" s="21"/>
      <c r="U240" s="21"/>
      <c r="V240" s="21"/>
      <c r="W240" s="21"/>
      <c r="X240" s="21"/>
      <c r="Y240" s="21"/>
      <c r="Z240" s="21"/>
      <c r="AA240" s="21"/>
      <c r="AB240" s="21"/>
      <c r="AC240" s="21"/>
      <c r="AD240" s="21"/>
      <c r="AE240" s="21"/>
      <c r="AF240" s="21"/>
      <c r="AG240" s="21"/>
      <c r="AH240" s="21"/>
    </row>
    <row r="241" spans="1:34" ht="12.75" customHeight="1">
      <c r="A241" s="21"/>
      <c r="B241" s="21"/>
      <c r="C241" s="21"/>
      <c r="D241" s="21"/>
      <c r="E241" s="21"/>
      <c r="F241" s="21"/>
      <c r="G241" s="21"/>
      <c r="H241" s="21"/>
      <c r="I241" s="21"/>
      <c r="J241" s="21"/>
      <c r="K241" s="21"/>
      <c r="L241" s="21"/>
      <c r="M241" s="21"/>
      <c r="N241" s="21"/>
      <c r="O241" s="21"/>
      <c r="P241" s="21"/>
      <c r="Q241" s="21"/>
      <c r="R241" s="22"/>
      <c r="S241" s="21"/>
      <c r="T241" s="21"/>
      <c r="U241" s="21"/>
      <c r="V241" s="21"/>
      <c r="W241" s="21"/>
      <c r="X241" s="21"/>
      <c r="Y241" s="21"/>
      <c r="Z241" s="21"/>
      <c r="AA241" s="21"/>
      <c r="AB241" s="21"/>
      <c r="AC241" s="21"/>
      <c r="AD241" s="21"/>
      <c r="AE241" s="21"/>
      <c r="AF241" s="21"/>
      <c r="AG241" s="21"/>
      <c r="AH241" s="21"/>
    </row>
    <row r="242" spans="1:34" ht="12.75" customHeight="1">
      <c r="A242" s="21"/>
      <c r="B242" s="21"/>
      <c r="C242" s="21"/>
      <c r="D242" s="21"/>
      <c r="E242" s="21"/>
      <c r="F242" s="21"/>
      <c r="G242" s="21"/>
      <c r="H242" s="21"/>
      <c r="I242" s="21"/>
      <c r="J242" s="21"/>
      <c r="K242" s="21"/>
      <c r="L242" s="21"/>
      <c r="M242" s="21"/>
      <c r="N242" s="21"/>
      <c r="O242" s="21"/>
      <c r="P242" s="21"/>
      <c r="Q242" s="21"/>
      <c r="R242" s="22"/>
      <c r="S242" s="21"/>
      <c r="T242" s="21"/>
      <c r="U242" s="21"/>
      <c r="V242" s="21"/>
      <c r="W242" s="21"/>
      <c r="X242" s="21"/>
      <c r="Y242" s="21"/>
      <c r="Z242" s="21"/>
      <c r="AA242" s="21"/>
      <c r="AB242" s="21"/>
      <c r="AC242" s="21"/>
      <c r="AD242" s="21"/>
      <c r="AE242" s="21"/>
      <c r="AF242" s="21"/>
      <c r="AG242" s="21"/>
      <c r="AH242" s="21"/>
    </row>
    <row r="243" spans="1:34" ht="12.75" customHeight="1">
      <c r="A243" s="21"/>
      <c r="B243" s="21"/>
      <c r="C243" s="21"/>
      <c r="D243" s="21"/>
      <c r="E243" s="21"/>
      <c r="F243" s="21"/>
      <c r="G243" s="21"/>
      <c r="H243" s="21"/>
      <c r="I243" s="21"/>
      <c r="J243" s="21"/>
      <c r="K243" s="21"/>
      <c r="L243" s="21"/>
      <c r="M243" s="21"/>
      <c r="N243" s="21"/>
      <c r="O243" s="21"/>
      <c r="P243" s="21"/>
      <c r="Q243" s="21"/>
      <c r="R243" s="22"/>
      <c r="S243" s="21"/>
      <c r="T243" s="21"/>
      <c r="U243" s="21"/>
      <c r="V243" s="21"/>
      <c r="W243" s="21"/>
      <c r="X243" s="21"/>
      <c r="Y243" s="21"/>
      <c r="Z243" s="21"/>
      <c r="AA243" s="21"/>
      <c r="AB243" s="21"/>
      <c r="AC243" s="21"/>
      <c r="AD243" s="21"/>
      <c r="AE243" s="21"/>
      <c r="AF243" s="21"/>
      <c r="AG243" s="21"/>
      <c r="AH243" s="21"/>
    </row>
    <row r="244" spans="1:34" ht="12.75" customHeight="1">
      <c r="A244" s="21"/>
      <c r="B244" s="21"/>
      <c r="C244" s="21"/>
      <c r="D244" s="21"/>
      <c r="E244" s="21"/>
      <c r="F244" s="21"/>
      <c r="G244" s="21"/>
      <c r="H244" s="21"/>
      <c r="I244" s="21"/>
      <c r="J244" s="21"/>
      <c r="K244" s="21"/>
      <c r="L244" s="21"/>
      <c r="M244" s="21"/>
      <c r="N244" s="21"/>
      <c r="O244" s="21"/>
      <c r="P244" s="21"/>
      <c r="Q244" s="21"/>
      <c r="R244" s="22"/>
      <c r="S244" s="21"/>
      <c r="T244" s="21"/>
      <c r="U244" s="21"/>
      <c r="V244" s="21"/>
      <c r="W244" s="21"/>
      <c r="X244" s="21"/>
      <c r="Y244" s="21"/>
      <c r="Z244" s="21"/>
      <c r="AA244" s="21"/>
      <c r="AB244" s="21"/>
      <c r="AC244" s="21"/>
      <c r="AD244" s="21"/>
      <c r="AE244" s="21"/>
      <c r="AF244" s="21"/>
      <c r="AG244" s="21"/>
      <c r="AH244" s="21"/>
    </row>
    <row r="245" spans="1:34" ht="12.75" customHeight="1">
      <c r="A245" s="21"/>
      <c r="B245" s="21"/>
      <c r="C245" s="21"/>
      <c r="D245" s="21"/>
      <c r="E245" s="21"/>
      <c r="F245" s="21"/>
      <c r="G245" s="21"/>
      <c r="H245" s="21"/>
      <c r="I245" s="21"/>
      <c r="J245" s="21"/>
      <c r="K245" s="21"/>
      <c r="L245" s="21"/>
      <c r="M245" s="21"/>
      <c r="N245" s="21"/>
      <c r="O245" s="21"/>
      <c r="P245" s="21"/>
      <c r="Q245" s="21"/>
      <c r="R245" s="22"/>
      <c r="S245" s="21"/>
      <c r="T245" s="21"/>
      <c r="U245" s="21"/>
      <c r="V245" s="21"/>
      <c r="W245" s="21"/>
      <c r="X245" s="21"/>
      <c r="Y245" s="21"/>
      <c r="Z245" s="21"/>
      <c r="AA245" s="21"/>
      <c r="AB245" s="21"/>
      <c r="AC245" s="21"/>
      <c r="AD245" s="21"/>
      <c r="AE245" s="21"/>
      <c r="AF245" s="21"/>
      <c r="AG245" s="21"/>
      <c r="AH245" s="21"/>
    </row>
    <row r="246" spans="1:34" ht="12.75" customHeight="1">
      <c r="A246" s="21"/>
      <c r="B246" s="21"/>
      <c r="C246" s="21"/>
      <c r="D246" s="21"/>
      <c r="E246" s="21"/>
      <c r="F246" s="21"/>
      <c r="G246" s="21"/>
      <c r="H246" s="21"/>
      <c r="I246" s="21"/>
      <c r="J246" s="21"/>
      <c r="K246" s="21"/>
      <c r="L246" s="21"/>
      <c r="M246" s="21"/>
      <c r="N246" s="21"/>
      <c r="O246" s="21"/>
      <c r="P246" s="21"/>
      <c r="Q246" s="21"/>
      <c r="R246" s="22"/>
      <c r="S246" s="21"/>
      <c r="T246" s="21"/>
      <c r="U246" s="21"/>
      <c r="V246" s="21"/>
      <c r="W246" s="21"/>
      <c r="X246" s="21"/>
      <c r="Y246" s="21"/>
      <c r="Z246" s="21"/>
      <c r="AA246" s="21"/>
      <c r="AB246" s="21"/>
      <c r="AC246" s="21"/>
      <c r="AD246" s="21"/>
      <c r="AE246" s="21"/>
      <c r="AF246" s="21"/>
      <c r="AG246" s="21"/>
      <c r="AH246" s="21"/>
    </row>
    <row r="247" spans="1:34" ht="12.75" customHeight="1">
      <c r="A247" s="21"/>
      <c r="B247" s="21"/>
      <c r="C247" s="21"/>
      <c r="D247" s="21"/>
      <c r="E247" s="21"/>
      <c r="F247" s="21"/>
      <c r="G247" s="21"/>
      <c r="H247" s="21"/>
      <c r="I247" s="21"/>
      <c r="J247" s="21"/>
      <c r="K247" s="21"/>
      <c r="L247" s="21"/>
      <c r="M247" s="21"/>
      <c r="N247" s="21"/>
      <c r="O247" s="21"/>
      <c r="P247" s="21"/>
      <c r="Q247" s="21"/>
      <c r="R247" s="22"/>
      <c r="S247" s="21"/>
      <c r="T247" s="21"/>
      <c r="U247" s="21"/>
      <c r="V247" s="21"/>
      <c r="W247" s="21"/>
      <c r="X247" s="21"/>
      <c r="Y247" s="21"/>
      <c r="Z247" s="21"/>
      <c r="AA247" s="21"/>
      <c r="AB247" s="21"/>
      <c r="AC247" s="21"/>
      <c r="AD247" s="21"/>
      <c r="AE247" s="21"/>
      <c r="AF247" s="21"/>
      <c r="AG247" s="21"/>
      <c r="AH247" s="21"/>
    </row>
    <row r="248" spans="1:34" ht="12.75" customHeight="1">
      <c r="A248" s="21"/>
      <c r="B248" s="21"/>
      <c r="C248" s="21"/>
      <c r="D248" s="21"/>
      <c r="E248" s="21"/>
      <c r="F248" s="21"/>
      <c r="G248" s="21"/>
      <c r="H248" s="21"/>
      <c r="I248" s="21"/>
      <c r="J248" s="21"/>
      <c r="K248" s="21"/>
      <c r="L248" s="21"/>
      <c r="M248" s="21"/>
      <c r="N248" s="21"/>
      <c r="O248" s="21"/>
      <c r="P248" s="21"/>
      <c r="Q248" s="21"/>
      <c r="R248" s="22"/>
      <c r="S248" s="21"/>
      <c r="T248" s="21"/>
      <c r="U248" s="21"/>
      <c r="V248" s="21"/>
      <c r="W248" s="21"/>
      <c r="X248" s="21"/>
      <c r="Y248" s="21"/>
      <c r="Z248" s="21"/>
      <c r="AA248" s="21"/>
      <c r="AB248" s="21"/>
      <c r="AC248" s="21"/>
      <c r="AD248" s="21"/>
      <c r="AE248" s="21"/>
      <c r="AF248" s="21"/>
      <c r="AG248" s="21"/>
      <c r="AH248" s="21"/>
    </row>
    <row r="249" spans="1:34" ht="12.75" customHeight="1">
      <c r="A249" s="21"/>
      <c r="B249" s="21"/>
      <c r="C249" s="21"/>
      <c r="D249" s="21"/>
      <c r="E249" s="21"/>
      <c r="F249" s="21"/>
      <c r="G249" s="21"/>
      <c r="H249" s="21"/>
      <c r="I249" s="21"/>
      <c r="J249" s="21"/>
      <c r="K249" s="21"/>
      <c r="L249" s="21"/>
      <c r="M249" s="21"/>
      <c r="N249" s="21"/>
      <c r="O249" s="21"/>
      <c r="P249" s="21"/>
      <c r="Q249" s="21"/>
      <c r="R249" s="22"/>
      <c r="S249" s="21"/>
      <c r="T249" s="21"/>
      <c r="U249" s="21"/>
      <c r="V249" s="21"/>
      <c r="W249" s="21"/>
      <c r="X249" s="21"/>
      <c r="Y249" s="21"/>
      <c r="Z249" s="21"/>
      <c r="AA249" s="21"/>
      <c r="AB249" s="21"/>
      <c r="AC249" s="21"/>
      <c r="AD249" s="21"/>
      <c r="AE249" s="21"/>
      <c r="AF249" s="21"/>
      <c r="AG249" s="21"/>
      <c r="AH249" s="21"/>
    </row>
    <row r="250" spans="1:34" ht="12.75" customHeight="1">
      <c r="A250" s="21"/>
      <c r="B250" s="21"/>
      <c r="C250" s="21"/>
      <c r="D250" s="21"/>
      <c r="E250" s="21"/>
      <c r="F250" s="21"/>
      <c r="G250" s="21"/>
      <c r="H250" s="21"/>
      <c r="I250" s="21"/>
      <c r="J250" s="21"/>
      <c r="K250" s="21"/>
      <c r="L250" s="21"/>
      <c r="M250" s="21"/>
      <c r="N250" s="21"/>
      <c r="O250" s="21"/>
      <c r="P250" s="21"/>
      <c r="Q250" s="21"/>
      <c r="R250" s="22"/>
      <c r="S250" s="21"/>
      <c r="T250" s="21"/>
      <c r="U250" s="21"/>
      <c r="V250" s="21"/>
      <c r="W250" s="21"/>
      <c r="X250" s="21"/>
      <c r="Y250" s="21"/>
      <c r="Z250" s="21"/>
      <c r="AA250" s="21"/>
      <c r="AB250" s="21"/>
      <c r="AC250" s="21"/>
      <c r="AD250" s="21"/>
      <c r="AE250" s="21"/>
      <c r="AF250" s="21"/>
      <c r="AG250" s="21"/>
      <c r="AH250" s="21"/>
    </row>
    <row r="251" spans="1:34" ht="12.75" customHeight="1">
      <c r="A251" s="21"/>
      <c r="B251" s="21"/>
      <c r="C251" s="21"/>
      <c r="D251" s="21"/>
      <c r="E251" s="21"/>
      <c r="F251" s="21"/>
      <c r="G251" s="21"/>
      <c r="H251" s="21"/>
      <c r="I251" s="21"/>
      <c r="J251" s="21"/>
      <c r="K251" s="21"/>
      <c r="L251" s="21"/>
      <c r="M251" s="21"/>
      <c r="N251" s="21"/>
      <c r="O251" s="21"/>
      <c r="P251" s="21"/>
      <c r="Q251" s="21"/>
      <c r="R251" s="22"/>
      <c r="S251" s="21"/>
      <c r="T251" s="21"/>
      <c r="U251" s="21"/>
      <c r="V251" s="21"/>
      <c r="W251" s="21"/>
      <c r="X251" s="21"/>
      <c r="Y251" s="21"/>
      <c r="Z251" s="21"/>
      <c r="AA251" s="21"/>
      <c r="AB251" s="21"/>
      <c r="AC251" s="21"/>
      <c r="AD251" s="21"/>
      <c r="AE251" s="21"/>
      <c r="AF251" s="21"/>
      <c r="AG251" s="21"/>
      <c r="AH251" s="21"/>
    </row>
    <row r="252" spans="1:34" ht="12.75" customHeight="1">
      <c r="A252" s="21"/>
      <c r="B252" s="21"/>
      <c r="C252" s="21"/>
      <c r="D252" s="21"/>
      <c r="E252" s="21"/>
      <c r="F252" s="21"/>
      <c r="G252" s="21"/>
      <c r="H252" s="21"/>
      <c r="I252" s="21"/>
      <c r="J252" s="21"/>
      <c r="K252" s="21"/>
      <c r="L252" s="21"/>
      <c r="M252" s="21"/>
      <c r="N252" s="21"/>
      <c r="O252" s="21"/>
      <c r="P252" s="21"/>
      <c r="Q252" s="21"/>
      <c r="R252" s="22"/>
      <c r="S252" s="21"/>
      <c r="T252" s="21"/>
      <c r="U252" s="21"/>
      <c r="V252" s="21"/>
      <c r="W252" s="21"/>
      <c r="X252" s="21"/>
      <c r="Y252" s="21"/>
      <c r="Z252" s="21"/>
      <c r="AA252" s="21"/>
      <c r="AB252" s="21"/>
      <c r="AC252" s="21"/>
      <c r="AD252" s="21"/>
      <c r="AE252" s="21"/>
      <c r="AF252" s="21"/>
      <c r="AG252" s="21"/>
      <c r="AH252" s="21"/>
    </row>
    <row r="253" spans="1:34" ht="12.75" customHeight="1">
      <c r="A253" s="21"/>
      <c r="B253" s="21"/>
      <c r="C253" s="21"/>
      <c r="D253" s="21"/>
      <c r="E253" s="21"/>
      <c r="F253" s="21"/>
      <c r="G253" s="21"/>
      <c r="H253" s="21"/>
      <c r="I253" s="21"/>
      <c r="J253" s="21"/>
      <c r="K253" s="21"/>
      <c r="L253" s="21"/>
      <c r="M253" s="21"/>
      <c r="N253" s="21"/>
      <c r="O253" s="21"/>
      <c r="P253" s="21"/>
      <c r="Q253" s="21"/>
      <c r="R253" s="22"/>
      <c r="S253" s="21"/>
      <c r="T253" s="21"/>
      <c r="U253" s="21"/>
      <c r="V253" s="21"/>
      <c r="W253" s="21"/>
      <c r="X253" s="21"/>
      <c r="Y253" s="21"/>
      <c r="Z253" s="21"/>
      <c r="AA253" s="21"/>
      <c r="AB253" s="21"/>
      <c r="AC253" s="21"/>
      <c r="AD253" s="21"/>
      <c r="AE253" s="21"/>
      <c r="AF253" s="21"/>
      <c r="AG253" s="21"/>
      <c r="AH253" s="21"/>
    </row>
    <row r="254" spans="1:34" ht="12.75" customHeight="1">
      <c r="A254" s="21"/>
      <c r="B254" s="21"/>
      <c r="C254" s="21"/>
      <c r="D254" s="21"/>
      <c r="E254" s="21"/>
      <c r="F254" s="21"/>
      <c r="G254" s="21"/>
      <c r="H254" s="21"/>
      <c r="I254" s="21"/>
      <c r="J254" s="21"/>
      <c r="K254" s="21"/>
      <c r="L254" s="21"/>
      <c r="M254" s="21"/>
      <c r="N254" s="21"/>
      <c r="O254" s="21"/>
      <c r="P254" s="21"/>
      <c r="Q254" s="21"/>
      <c r="R254" s="22"/>
      <c r="S254" s="21"/>
      <c r="T254" s="21"/>
      <c r="U254" s="21"/>
      <c r="V254" s="21"/>
      <c r="W254" s="21"/>
      <c r="X254" s="21"/>
      <c r="Y254" s="21"/>
      <c r="Z254" s="21"/>
      <c r="AA254" s="21"/>
      <c r="AB254" s="21"/>
      <c r="AC254" s="21"/>
      <c r="AD254" s="21"/>
      <c r="AE254" s="21"/>
      <c r="AF254" s="21"/>
      <c r="AG254" s="21"/>
      <c r="AH254" s="21"/>
    </row>
    <row r="255" spans="1:34" ht="12.75" customHeight="1">
      <c r="A255" s="21"/>
      <c r="B255" s="21"/>
      <c r="C255" s="21"/>
      <c r="D255" s="21"/>
      <c r="E255" s="21"/>
      <c r="F255" s="21"/>
      <c r="G255" s="21"/>
      <c r="H255" s="21"/>
      <c r="I255" s="21"/>
      <c r="J255" s="21"/>
      <c r="K255" s="21"/>
      <c r="L255" s="21"/>
      <c r="M255" s="21"/>
      <c r="N255" s="21"/>
      <c r="O255" s="21"/>
      <c r="P255" s="21"/>
      <c r="Q255" s="21"/>
      <c r="R255" s="22"/>
      <c r="S255" s="21"/>
      <c r="T255" s="21"/>
      <c r="U255" s="21"/>
      <c r="V255" s="21"/>
      <c r="W255" s="21"/>
      <c r="X255" s="21"/>
      <c r="Y255" s="21"/>
      <c r="Z255" s="21"/>
      <c r="AA255" s="21"/>
      <c r="AB255" s="21"/>
      <c r="AC255" s="21"/>
      <c r="AD255" s="21"/>
      <c r="AE255" s="21"/>
      <c r="AF255" s="21"/>
      <c r="AG255" s="21"/>
      <c r="AH255" s="21"/>
    </row>
    <row r="256" spans="1:34" ht="12.75" customHeight="1">
      <c r="A256" s="21"/>
      <c r="B256" s="21"/>
      <c r="C256" s="21"/>
      <c r="D256" s="21"/>
      <c r="E256" s="21"/>
      <c r="F256" s="21"/>
      <c r="G256" s="21"/>
      <c r="H256" s="21"/>
      <c r="I256" s="21"/>
      <c r="J256" s="21"/>
      <c r="K256" s="21"/>
      <c r="L256" s="21"/>
      <c r="M256" s="21"/>
      <c r="N256" s="21"/>
      <c r="O256" s="21"/>
      <c r="P256" s="21"/>
      <c r="Q256" s="21"/>
      <c r="R256" s="22"/>
      <c r="S256" s="21"/>
      <c r="T256" s="21"/>
      <c r="U256" s="21"/>
      <c r="V256" s="21"/>
      <c r="W256" s="21"/>
      <c r="X256" s="21"/>
      <c r="Y256" s="21"/>
      <c r="Z256" s="21"/>
      <c r="AA256" s="21"/>
      <c r="AB256" s="21"/>
      <c r="AC256" s="21"/>
      <c r="AD256" s="21"/>
      <c r="AE256" s="21"/>
      <c r="AF256" s="21"/>
      <c r="AG256" s="21"/>
      <c r="AH256" s="21"/>
    </row>
    <row r="257" spans="1:34" ht="12.75" customHeight="1">
      <c r="A257" s="21"/>
      <c r="B257" s="21"/>
      <c r="C257" s="21"/>
      <c r="D257" s="21"/>
      <c r="E257" s="21"/>
      <c r="F257" s="21"/>
      <c r="G257" s="21"/>
      <c r="H257" s="21"/>
      <c r="I257" s="21"/>
      <c r="J257" s="21"/>
      <c r="K257" s="21"/>
      <c r="L257" s="21"/>
      <c r="M257" s="21"/>
      <c r="N257" s="21"/>
      <c r="O257" s="21"/>
      <c r="P257" s="21"/>
      <c r="Q257" s="21"/>
      <c r="R257" s="22"/>
      <c r="S257" s="21"/>
      <c r="T257" s="21"/>
      <c r="U257" s="21"/>
      <c r="V257" s="21"/>
      <c r="W257" s="21"/>
      <c r="X257" s="21"/>
      <c r="Y257" s="21"/>
      <c r="Z257" s="21"/>
      <c r="AA257" s="21"/>
      <c r="AB257" s="21"/>
      <c r="AC257" s="21"/>
      <c r="AD257" s="21"/>
      <c r="AE257" s="21"/>
      <c r="AF257" s="21"/>
      <c r="AG257" s="21"/>
      <c r="AH257" s="21"/>
    </row>
    <row r="258" spans="1:34" ht="12.75" customHeight="1">
      <c r="A258" s="21"/>
      <c r="B258" s="21"/>
      <c r="C258" s="21"/>
      <c r="D258" s="21"/>
      <c r="E258" s="21"/>
      <c r="F258" s="21"/>
      <c r="G258" s="21"/>
      <c r="H258" s="21"/>
      <c r="I258" s="21"/>
      <c r="J258" s="21"/>
      <c r="K258" s="21"/>
      <c r="L258" s="21"/>
      <c r="M258" s="21"/>
      <c r="N258" s="21"/>
      <c r="O258" s="21"/>
      <c r="P258" s="21"/>
      <c r="Q258" s="21"/>
      <c r="R258" s="22"/>
      <c r="S258" s="21"/>
      <c r="T258" s="21"/>
      <c r="U258" s="21"/>
      <c r="V258" s="21"/>
      <c r="W258" s="21"/>
      <c r="X258" s="21"/>
      <c r="Y258" s="21"/>
      <c r="Z258" s="21"/>
      <c r="AA258" s="21"/>
      <c r="AB258" s="21"/>
      <c r="AC258" s="21"/>
      <c r="AD258" s="21"/>
      <c r="AE258" s="21"/>
      <c r="AF258" s="21"/>
      <c r="AG258" s="21"/>
      <c r="AH258" s="21"/>
    </row>
    <row r="259" spans="1:34" ht="12.75" customHeight="1">
      <c r="A259" s="21"/>
      <c r="B259" s="21"/>
      <c r="C259" s="21"/>
      <c r="D259" s="21"/>
      <c r="E259" s="21"/>
      <c r="F259" s="21"/>
      <c r="G259" s="21"/>
      <c r="H259" s="21"/>
      <c r="I259" s="21"/>
      <c r="J259" s="21"/>
      <c r="K259" s="21"/>
      <c r="L259" s="21"/>
      <c r="M259" s="21"/>
      <c r="N259" s="21"/>
      <c r="O259" s="21"/>
      <c r="P259" s="21"/>
      <c r="Q259" s="21"/>
      <c r="R259" s="22"/>
      <c r="S259" s="21"/>
      <c r="T259" s="21"/>
      <c r="U259" s="21"/>
      <c r="V259" s="21"/>
      <c r="W259" s="21"/>
      <c r="X259" s="21"/>
      <c r="Y259" s="21"/>
      <c r="Z259" s="21"/>
      <c r="AA259" s="21"/>
      <c r="AB259" s="21"/>
      <c r="AC259" s="21"/>
      <c r="AD259" s="21"/>
      <c r="AE259" s="21"/>
      <c r="AF259" s="21"/>
      <c r="AG259" s="21"/>
      <c r="AH259" s="21"/>
    </row>
    <row r="260" spans="1:34" ht="12.75" customHeight="1">
      <c r="A260" s="21"/>
      <c r="B260" s="21"/>
      <c r="C260" s="21"/>
      <c r="D260" s="21"/>
      <c r="E260" s="21"/>
      <c r="F260" s="21"/>
      <c r="G260" s="21"/>
      <c r="H260" s="21"/>
      <c r="I260" s="21"/>
      <c r="J260" s="21"/>
      <c r="K260" s="21"/>
      <c r="L260" s="21"/>
      <c r="M260" s="21"/>
      <c r="N260" s="21"/>
      <c r="O260" s="21"/>
      <c r="P260" s="21"/>
      <c r="Q260" s="21"/>
      <c r="R260" s="22"/>
      <c r="S260" s="21"/>
      <c r="T260" s="21"/>
      <c r="U260" s="21"/>
      <c r="V260" s="21"/>
      <c r="W260" s="21"/>
      <c r="X260" s="21"/>
      <c r="Y260" s="21"/>
      <c r="Z260" s="21"/>
      <c r="AA260" s="21"/>
      <c r="AB260" s="21"/>
      <c r="AC260" s="21"/>
      <c r="AD260" s="21"/>
      <c r="AE260" s="21"/>
      <c r="AF260" s="21"/>
      <c r="AG260" s="21"/>
      <c r="AH260" s="21"/>
    </row>
    <row r="261" spans="1:34" ht="12.75" customHeight="1">
      <c r="A261" s="21"/>
      <c r="B261" s="21"/>
      <c r="C261" s="21"/>
      <c r="D261" s="21"/>
      <c r="E261" s="21"/>
      <c r="F261" s="21"/>
      <c r="G261" s="21"/>
      <c r="H261" s="21"/>
      <c r="I261" s="21"/>
      <c r="J261" s="21"/>
      <c r="K261" s="21"/>
      <c r="L261" s="21"/>
      <c r="M261" s="21"/>
      <c r="N261" s="21"/>
      <c r="O261" s="21"/>
      <c r="P261" s="21"/>
      <c r="Q261" s="21"/>
      <c r="R261" s="22"/>
      <c r="S261" s="21"/>
      <c r="T261" s="21"/>
      <c r="U261" s="21"/>
      <c r="V261" s="21"/>
      <c r="W261" s="21"/>
      <c r="X261" s="21"/>
      <c r="Y261" s="21"/>
      <c r="Z261" s="21"/>
      <c r="AA261" s="21"/>
      <c r="AB261" s="21"/>
      <c r="AC261" s="21"/>
      <c r="AD261" s="21"/>
      <c r="AE261" s="21"/>
      <c r="AF261" s="21"/>
      <c r="AG261" s="21"/>
      <c r="AH261" s="21"/>
    </row>
    <row r="262" spans="1:34" ht="12.75" customHeight="1">
      <c r="A262" s="21"/>
      <c r="B262" s="21"/>
      <c r="C262" s="21"/>
      <c r="D262" s="21"/>
      <c r="E262" s="21"/>
      <c r="F262" s="21"/>
      <c r="G262" s="21"/>
      <c r="H262" s="21"/>
      <c r="I262" s="21"/>
      <c r="J262" s="21"/>
      <c r="K262" s="21"/>
      <c r="L262" s="21"/>
      <c r="M262" s="21"/>
      <c r="N262" s="21"/>
      <c r="O262" s="21"/>
      <c r="P262" s="21"/>
      <c r="Q262" s="21"/>
      <c r="R262" s="22"/>
      <c r="S262" s="21"/>
      <c r="T262" s="21"/>
      <c r="U262" s="21"/>
      <c r="V262" s="21"/>
      <c r="W262" s="21"/>
      <c r="X262" s="21"/>
      <c r="Y262" s="21"/>
      <c r="Z262" s="21"/>
      <c r="AA262" s="21"/>
      <c r="AB262" s="21"/>
      <c r="AC262" s="21"/>
      <c r="AD262" s="21"/>
      <c r="AE262" s="21"/>
      <c r="AF262" s="21"/>
      <c r="AG262" s="21"/>
      <c r="AH262" s="21"/>
    </row>
    <row r="263" spans="1:34" ht="12.75" customHeight="1">
      <c r="A263" s="21"/>
      <c r="B263" s="21"/>
      <c r="C263" s="21"/>
      <c r="D263" s="21"/>
      <c r="E263" s="21"/>
      <c r="F263" s="21"/>
      <c r="G263" s="21"/>
      <c r="H263" s="21"/>
      <c r="I263" s="21"/>
      <c r="J263" s="21"/>
      <c r="K263" s="21"/>
      <c r="L263" s="21"/>
      <c r="M263" s="21"/>
      <c r="N263" s="21"/>
      <c r="O263" s="21"/>
      <c r="P263" s="21"/>
      <c r="Q263" s="21"/>
      <c r="R263" s="22"/>
      <c r="S263" s="21"/>
      <c r="T263" s="21"/>
      <c r="U263" s="21"/>
      <c r="V263" s="21"/>
      <c r="W263" s="21"/>
      <c r="X263" s="21"/>
      <c r="Y263" s="21"/>
      <c r="Z263" s="21"/>
      <c r="AA263" s="21"/>
      <c r="AB263" s="21"/>
      <c r="AC263" s="21"/>
      <c r="AD263" s="21"/>
      <c r="AE263" s="21"/>
      <c r="AF263" s="21"/>
      <c r="AG263" s="21"/>
      <c r="AH263" s="21"/>
    </row>
    <row r="264" spans="1:34" ht="12.75" customHeight="1">
      <c r="A264" s="21"/>
      <c r="B264" s="21"/>
      <c r="C264" s="21"/>
      <c r="D264" s="21"/>
      <c r="E264" s="21"/>
      <c r="F264" s="21"/>
      <c r="G264" s="21"/>
      <c r="H264" s="21"/>
      <c r="I264" s="21"/>
      <c r="J264" s="21"/>
      <c r="K264" s="21"/>
      <c r="L264" s="21"/>
      <c r="M264" s="21"/>
      <c r="N264" s="21"/>
      <c r="O264" s="21"/>
      <c r="P264" s="21"/>
      <c r="Q264" s="21"/>
      <c r="R264" s="22"/>
      <c r="S264" s="21"/>
      <c r="T264" s="21"/>
      <c r="U264" s="21"/>
      <c r="V264" s="21"/>
      <c r="W264" s="21"/>
      <c r="X264" s="21"/>
      <c r="Y264" s="21"/>
      <c r="Z264" s="21"/>
      <c r="AA264" s="21"/>
      <c r="AB264" s="21"/>
      <c r="AC264" s="21"/>
      <c r="AD264" s="21"/>
      <c r="AE264" s="21"/>
      <c r="AF264" s="21"/>
      <c r="AG264" s="21"/>
      <c r="AH264" s="21"/>
    </row>
    <row r="265" spans="1:34" ht="12.75" customHeight="1">
      <c r="A265" s="21"/>
      <c r="B265" s="21"/>
      <c r="C265" s="21"/>
      <c r="D265" s="21"/>
      <c r="E265" s="21"/>
      <c r="F265" s="21"/>
      <c r="G265" s="21"/>
      <c r="H265" s="21"/>
      <c r="I265" s="21"/>
      <c r="J265" s="21"/>
      <c r="K265" s="21"/>
      <c r="L265" s="21"/>
      <c r="M265" s="21"/>
      <c r="N265" s="21"/>
      <c r="O265" s="21"/>
      <c r="P265" s="21"/>
      <c r="Q265" s="21"/>
      <c r="R265" s="22"/>
      <c r="S265" s="21"/>
      <c r="T265" s="21"/>
      <c r="U265" s="21"/>
      <c r="V265" s="21"/>
      <c r="W265" s="21"/>
      <c r="X265" s="21"/>
      <c r="Y265" s="21"/>
      <c r="Z265" s="21"/>
      <c r="AA265" s="21"/>
      <c r="AB265" s="21"/>
      <c r="AC265" s="21"/>
      <c r="AD265" s="21"/>
      <c r="AE265" s="21"/>
      <c r="AF265" s="21"/>
      <c r="AG265" s="21"/>
      <c r="AH265" s="21"/>
    </row>
    <row r="266" spans="1:34" ht="12.75" customHeight="1">
      <c r="A266" s="21"/>
      <c r="B266" s="21"/>
      <c r="C266" s="21"/>
      <c r="D266" s="21"/>
      <c r="E266" s="21"/>
      <c r="F266" s="21"/>
      <c r="G266" s="21"/>
      <c r="H266" s="21"/>
      <c r="I266" s="21"/>
      <c r="J266" s="21"/>
      <c r="K266" s="21"/>
      <c r="L266" s="21"/>
      <c r="M266" s="21"/>
      <c r="N266" s="21"/>
      <c r="O266" s="21"/>
      <c r="P266" s="21"/>
      <c r="Q266" s="21"/>
      <c r="R266" s="22"/>
      <c r="S266" s="21"/>
      <c r="T266" s="21"/>
      <c r="U266" s="21"/>
      <c r="V266" s="21"/>
      <c r="W266" s="21"/>
      <c r="X266" s="21"/>
      <c r="Y266" s="21"/>
      <c r="Z266" s="21"/>
      <c r="AA266" s="21"/>
      <c r="AB266" s="21"/>
      <c r="AC266" s="21"/>
      <c r="AD266" s="21"/>
      <c r="AE266" s="21"/>
      <c r="AF266" s="21"/>
      <c r="AG266" s="21"/>
      <c r="AH266" s="21"/>
    </row>
    <row r="267" spans="1:34" ht="12.75" customHeight="1">
      <c r="A267" s="21"/>
      <c r="B267" s="21"/>
      <c r="C267" s="21"/>
      <c r="D267" s="21"/>
      <c r="E267" s="21"/>
      <c r="F267" s="21"/>
      <c r="G267" s="21"/>
      <c r="H267" s="21"/>
      <c r="I267" s="21"/>
      <c r="J267" s="21"/>
      <c r="K267" s="21"/>
      <c r="L267" s="21"/>
      <c r="M267" s="21"/>
      <c r="N267" s="21"/>
      <c r="O267" s="21"/>
      <c r="P267" s="21"/>
      <c r="Q267" s="21"/>
      <c r="R267" s="22"/>
      <c r="S267" s="21"/>
      <c r="T267" s="21"/>
      <c r="U267" s="21"/>
      <c r="V267" s="21"/>
      <c r="W267" s="21"/>
      <c r="X267" s="21"/>
      <c r="Y267" s="21"/>
      <c r="Z267" s="21"/>
      <c r="AA267" s="21"/>
      <c r="AB267" s="21"/>
      <c r="AC267" s="21"/>
      <c r="AD267" s="21"/>
      <c r="AE267" s="21"/>
      <c r="AF267" s="21"/>
      <c r="AG267" s="21"/>
      <c r="AH267" s="21"/>
    </row>
    <row r="268" spans="1:34" ht="12.75" customHeight="1">
      <c r="A268" s="21"/>
      <c r="B268" s="21"/>
      <c r="C268" s="21"/>
      <c r="D268" s="21"/>
      <c r="E268" s="21"/>
      <c r="F268" s="21"/>
      <c r="G268" s="21"/>
      <c r="H268" s="21"/>
      <c r="I268" s="21"/>
      <c r="J268" s="21"/>
      <c r="K268" s="21"/>
      <c r="L268" s="21"/>
      <c r="M268" s="21"/>
      <c r="N268" s="21"/>
      <c r="O268" s="21"/>
      <c r="P268" s="21"/>
      <c r="Q268" s="21"/>
      <c r="R268" s="22"/>
      <c r="S268" s="21"/>
      <c r="T268" s="21"/>
      <c r="U268" s="21"/>
      <c r="V268" s="21"/>
      <c r="W268" s="21"/>
      <c r="X268" s="21"/>
      <c r="Y268" s="21"/>
      <c r="Z268" s="21"/>
      <c r="AA268" s="21"/>
      <c r="AB268" s="21"/>
      <c r="AC268" s="21"/>
      <c r="AD268" s="21"/>
      <c r="AE268" s="21"/>
      <c r="AF268" s="21"/>
      <c r="AG268" s="21"/>
      <c r="AH268" s="21"/>
    </row>
    <row r="269" spans="1:34" ht="12.75" customHeight="1">
      <c r="A269" s="21"/>
      <c r="B269" s="21"/>
      <c r="C269" s="21"/>
      <c r="D269" s="21"/>
      <c r="E269" s="21"/>
      <c r="F269" s="21"/>
      <c r="G269" s="21"/>
      <c r="H269" s="21"/>
      <c r="I269" s="21"/>
      <c r="J269" s="21"/>
      <c r="K269" s="21"/>
      <c r="L269" s="21"/>
      <c r="M269" s="21"/>
      <c r="N269" s="21"/>
      <c r="O269" s="21"/>
      <c r="P269" s="21"/>
      <c r="Q269" s="21"/>
      <c r="R269" s="22"/>
      <c r="S269" s="21"/>
      <c r="T269" s="21"/>
      <c r="U269" s="21"/>
      <c r="V269" s="21"/>
      <c r="W269" s="21"/>
      <c r="X269" s="21"/>
      <c r="Y269" s="21"/>
      <c r="Z269" s="21"/>
      <c r="AA269" s="21"/>
      <c r="AB269" s="21"/>
      <c r="AC269" s="21"/>
      <c r="AD269" s="21"/>
      <c r="AE269" s="21"/>
      <c r="AF269" s="21"/>
      <c r="AG269" s="21"/>
      <c r="AH269" s="21"/>
    </row>
    <row r="270" spans="1:34" ht="12.75" customHeight="1">
      <c r="A270" s="21"/>
      <c r="B270" s="21"/>
      <c r="C270" s="21"/>
      <c r="D270" s="21"/>
      <c r="E270" s="21"/>
      <c r="F270" s="21"/>
      <c r="G270" s="21"/>
      <c r="H270" s="21"/>
      <c r="I270" s="21"/>
      <c r="J270" s="21"/>
      <c r="K270" s="21"/>
      <c r="L270" s="21"/>
      <c r="M270" s="21"/>
      <c r="N270" s="21"/>
      <c r="O270" s="21"/>
      <c r="P270" s="21"/>
      <c r="Q270" s="21"/>
      <c r="R270" s="22"/>
      <c r="S270" s="21"/>
      <c r="T270" s="21"/>
      <c r="U270" s="21"/>
      <c r="V270" s="21"/>
      <c r="W270" s="21"/>
      <c r="X270" s="21"/>
      <c r="Y270" s="21"/>
      <c r="Z270" s="21"/>
      <c r="AA270" s="21"/>
      <c r="AB270" s="21"/>
      <c r="AC270" s="21"/>
      <c r="AD270" s="21"/>
      <c r="AE270" s="21"/>
      <c r="AF270" s="21"/>
      <c r="AG270" s="21"/>
      <c r="AH270" s="21"/>
    </row>
    <row r="271" spans="1:34" ht="12.75" customHeight="1">
      <c r="A271" s="21"/>
      <c r="B271" s="21"/>
      <c r="C271" s="21"/>
      <c r="D271" s="21"/>
      <c r="E271" s="21"/>
      <c r="F271" s="21"/>
      <c r="G271" s="21"/>
      <c r="H271" s="21"/>
      <c r="I271" s="21"/>
      <c r="J271" s="21"/>
      <c r="K271" s="21"/>
      <c r="L271" s="21"/>
      <c r="M271" s="21"/>
      <c r="N271" s="21"/>
      <c r="O271" s="21"/>
      <c r="P271" s="21"/>
      <c r="Q271" s="21"/>
      <c r="R271" s="22"/>
      <c r="S271" s="21"/>
      <c r="T271" s="21"/>
      <c r="U271" s="21"/>
      <c r="V271" s="21"/>
      <c r="W271" s="21"/>
      <c r="X271" s="21"/>
      <c r="Y271" s="21"/>
      <c r="Z271" s="21"/>
      <c r="AA271" s="21"/>
      <c r="AB271" s="21"/>
      <c r="AC271" s="21"/>
      <c r="AD271" s="21"/>
      <c r="AE271" s="21"/>
      <c r="AF271" s="21"/>
      <c r="AG271" s="21"/>
      <c r="AH271" s="21"/>
    </row>
    <row r="272" spans="1:34" ht="12.75" customHeight="1">
      <c r="A272" s="21"/>
      <c r="B272" s="21"/>
      <c r="C272" s="21"/>
      <c r="D272" s="21"/>
      <c r="E272" s="21"/>
      <c r="F272" s="21"/>
      <c r="G272" s="21"/>
      <c r="H272" s="21"/>
      <c r="I272" s="21"/>
      <c r="J272" s="21"/>
      <c r="K272" s="21"/>
      <c r="L272" s="21"/>
      <c r="M272" s="21"/>
      <c r="N272" s="21"/>
      <c r="O272" s="21"/>
      <c r="P272" s="21"/>
      <c r="Q272" s="21"/>
      <c r="R272" s="22"/>
      <c r="S272" s="21"/>
      <c r="T272" s="21"/>
      <c r="U272" s="21"/>
      <c r="V272" s="21"/>
      <c r="W272" s="21"/>
      <c r="X272" s="21"/>
      <c r="Y272" s="21"/>
      <c r="Z272" s="21"/>
      <c r="AA272" s="21"/>
      <c r="AB272" s="21"/>
      <c r="AC272" s="21"/>
      <c r="AD272" s="21"/>
      <c r="AE272" s="21"/>
      <c r="AF272" s="21"/>
      <c r="AG272" s="21"/>
      <c r="AH272" s="21"/>
    </row>
    <row r="273" spans="1:34" ht="12.75" customHeight="1">
      <c r="A273" s="21"/>
      <c r="B273" s="21"/>
      <c r="C273" s="21"/>
      <c r="D273" s="21"/>
      <c r="E273" s="21"/>
      <c r="F273" s="21"/>
      <c r="G273" s="21"/>
      <c r="H273" s="21"/>
      <c r="I273" s="21"/>
      <c r="J273" s="21"/>
      <c r="K273" s="21"/>
      <c r="L273" s="21"/>
      <c r="M273" s="21"/>
      <c r="N273" s="21"/>
      <c r="O273" s="21"/>
      <c r="P273" s="21"/>
      <c r="Q273" s="21"/>
      <c r="R273" s="22"/>
      <c r="S273" s="21"/>
      <c r="T273" s="21"/>
      <c r="U273" s="21"/>
      <c r="V273" s="21"/>
      <c r="W273" s="21"/>
      <c r="X273" s="21"/>
      <c r="Y273" s="21"/>
      <c r="Z273" s="21"/>
      <c r="AA273" s="21"/>
      <c r="AB273" s="21"/>
      <c r="AC273" s="21"/>
      <c r="AD273" s="21"/>
      <c r="AE273" s="21"/>
      <c r="AF273" s="21"/>
      <c r="AG273" s="21"/>
      <c r="AH273" s="21"/>
    </row>
    <row r="274" spans="1:34" ht="12.75" customHeight="1">
      <c r="A274" s="21"/>
      <c r="B274" s="21"/>
      <c r="C274" s="21"/>
      <c r="D274" s="21"/>
      <c r="E274" s="21"/>
      <c r="F274" s="21"/>
      <c r="G274" s="21"/>
      <c r="H274" s="21"/>
      <c r="I274" s="21"/>
      <c r="J274" s="21"/>
      <c r="K274" s="21"/>
      <c r="L274" s="21"/>
      <c r="M274" s="21"/>
      <c r="N274" s="21"/>
      <c r="O274" s="21"/>
      <c r="P274" s="21"/>
      <c r="Q274" s="21"/>
      <c r="R274" s="22"/>
      <c r="S274" s="21"/>
      <c r="T274" s="21"/>
      <c r="U274" s="21"/>
      <c r="V274" s="21"/>
      <c r="W274" s="21"/>
      <c r="X274" s="21"/>
      <c r="Y274" s="21"/>
      <c r="Z274" s="21"/>
      <c r="AA274" s="21"/>
      <c r="AB274" s="21"/>
      <c r="AC274" s="21"/>
      <c r="AD274" s="21"/>
      <c r="AE274" s="21"/>
      <c r="AF274" s="21"/>
      <c r="AG274" s="21"/>
      <c r="AH274" s="21"/>
    </row>
    <row r="275" spans="1:34" ht="12.75" customHeight="1">
      <c r="A275" s="21"/>
      <c r="B275" s="21"/>
      <c r="C275" s="21"/>
      <c r="D275" s="21"/>
      <c r="E275" s="21"/>
      <c r="F275" s="21"/>
      <c r="G275" s="21"/>
      <c r="H275" s="21"/>
      <c r="I275" s="21"/>
      <c r="J275" s="21"/>
      <c r="K275" s="21"/>
      <c r="L275" s="21"/>
      <c r="M275" s="21"/>
      <c r="N275" s="21"/>
      <c r="O275" s="21"/>
      <c r="P275" s="21"/>
      <c r="Q275" s="21"/>
      <c r="R275" s="22"/>
      <c r="S275" s="21"/>
      <c r="T275" s="21"/>
      <c r="U275" s="21"/>
      <c r="V275" s="21"/>
      <c r="W275" s="21"/>
      <c r="X275" s="21"/>
      <c r="Y275" s="21"/>
      <c r="Z275" s="21"/>
      <c r="AA275" s="21"/>
      <c r="AB275" s="21"/>
      <c r="AC275" s="21"/>
      <c r="AD275" s="21"/>
      <c r="AE275" s="21"/>
      <c r="AF275" s="21"/>
      <c r="AG275" s="21"/>
      <c r="AH275" s="21"/>
    </row>
    <row r="276" spans="1:34" ht="12.75" customHeight="1">
      <c r="A276" s="21"/>
      <c r="B276" s="21"/>
      <c r="C276" s="21"/>
      <c r="D276" s="21"/>
      <c r="E276" s="21"/>
      <c r="F276" s="21"/>
      <c r="G276" s="21"/>
      <c r="H276" s="21"/>
      <c r="I276" s="21"/>
      <c r="J276" s="21"/>
      <c r="K276" s="21"/>
      <c r="L276" s="21"/>
      <c r="M276" s="21"/>
      <c r="N276" s="21"/>
      <c r="O276" s="21"/>
      <c r="P276" s="21"/>
      <c r="Q276" s="21"/>
      <c r="R276" s="22"/>
      <c r="S276" s="21"/>
      <c r="T276" s="21"/>
      <c r="U276" s="21"/>
      <c r="V276" s="21"/>
      <c r="W276" s="21"/>
      <c r="X276" s="21"/>
      <c r="Y276" s="21"/>
      <c r="Z276" s="21"/>
      <c r="AA276" s="21"/>
      <c r="AB276" s="21"/>
      <c r="AC276" s="21"/>
      <c r="AD276" s="21"/>
      <c r="AE276" s="21"/>
      <c r="AF276" s="21"/>
      <c r="AG276" s="21"/>
      <c r="AH276" s="21"/>
    </row>
    <row r="277" spans="1:34" ht="12.75" customHeight="1">
      <c r="A277" s="21"/>
      <c r="B277" s="21"/>
      <c r="C277" s="21"/>
      <c r="D277" s="21"/>
      <c r="E277" s="21"/>
      <c r="F277" s="21"/>
      <c r="G277" s="21"/>
      <c r="H277" s="21"/>
      <c r="I277" s="21"/>
      <c r="J277" s="21"/>
      <c r="K277" s="21"/>
      <c r="L277" s="21"/>
      <c r="M277" s="21"/>
      <c r="N277" s="21"/>
      <c r="O277" s="21"/>
      <c r="P277" s="21"/>
      <c r="Q277" s="21"/>
      <c r="R277" s="22"/>
      <c r="S277" s="21"/>
      <c r="T277" s="21"/>
      <c r="U277" s="21"/>
      <c r="V277" s="21"/>
      <c r="W277" s="21"/>
      <c r="X277" s="21"/>
      <c r="Y277" s="21"/>
      <c r="Z277" s="21"/>
      <c r="AA277" s="21"/>
      <c r="AB277" s="21"/>
      <c r="AC277" s="21"/>
      <c r="AD277" s="21"/>
      <c r="AE277" s="21"/>
      <c r="AF277" s="21"/>
      <c r="AG277" s="21"/>
      <c r="AH277" s="21"/>
    </row>
    <row r="278" spans="1:34" ht="12.75" customHeight="1">
      <c r="A278" s="21"/>
      <c r="B278" s="21"/>
      <c r="C278" s="21"/>
      <c r="D278" s="21"/>
      <c r="E278" s="21"/>
      <c r="F278" s="21"/>
      <c r="G278" s="21"/>
      <c r="H278" s="21"/>
      <c r="I278" s="21"/>
      <c r="J278" s="21"/>
      <c r="K278" s="21"/>
      <c r="L278" s="21"/>
      <c r="M278" s="21"/>
      <c r="N278" s="21"/>
      <c r="O278" s="21"/>
      <c r="P278" s="21"/>
      <c r="Q278" s="21"/>
      <c r="R278" s="22"/>
      <c r="S278" s="21"/>
      <c r="T278" s="21"/>
      <c r="U278" s="21"/>
      <c r="V278" s="21"/>
      <c r="W278" s="21"/>
      <c r="X278" s="21"/>
      <c r="Y278" s="21"/>
      <c r="Z278" s="21"/>
      <c r="AA278" s="21"/>
      <c r="AB278" s="21"/>
      <c r="AC278" s="21"/>
      <c r="AD278" s="21"/>
      <c r="AE278" s="21"/>
      <c r="AF278" s="21"/>
      <c r="AG278" s="21"/>
      <c r="AH278" s="21"/>
    </row>
    <row r="279" spans="1:34" ht="12.75" customHeight="1">
      <c r="A279" s="21"/>
      <c r="B279" s="21"/>
      <c r="C279" s="21"/>
      <c r="D279" s="21"/>
      <c r="E279" s="21"/>
      <c r="F279" s="21"/>
      <c r="G279" s="21"/>
      <c r="H279" s="21"/>
      <c r="I279" s="21"/>
      <c r="J279" s="21"/>
      <c r="K279" s="21"/>
      <c r="L279" s="21"/>
      <c r="M279" s="21"/>
      <c r="N279" s="21"/>
      <c r="O279" s="21"/>
      <c r="P279" s="21"/>
      <c r="Q279" s="21"/>
      <c r="R279" s="22"/>
      <c r="S279" s="21"/>
      <c r="T279" s="21"/>
      <c r="U279" s="21"/>
      <c r="V279" s="21"/>
      <c r="W279" s="21"/>
      <c r="X279" s="21"/>
      <c r="Y279" s="21"/>
      <c r="Z279" s="21"/>
      <c r="AA279" s="21"/>
      <c r="AB279" s="21"/>
      <c r="AC279" s="21"/>
      <c r="AD279" s="21"/>
      <c r="AE279" s="21"/>
      <c r="AF279" s="21"/>
      <c r="AG279" s="21"/>
      <c r="AH279" s="21"/>
    </row>
    <row r="280" spans="1:34" ht="12.75" customHeight="1">
      <c r="A280" s="21"/>
      <c r="B280" s="21"/>
      <c r="C280" s="21"/>
      <c r="D280" s="21"/>
      <c r="E280" s="21"/>
      <c r="F280" s="21"/>
      <c r="G280" s="21"/>
      <c r="H280" s="21"/>
      <c r="I280" s="21"/>
      <c r="J280" s="21"/>
      <c r="K280" s="21"/>
      <c r="L280" s="21"/>
      <c r="M280" s="21"/>
      <c r="N280" s="21"/>
      <c r="O280" s="21"/>
      <c r="P280" s="21"/>
      <c r="Q280" s="21"/>
      <c r="R280" s="22"/>
      <c r="S280" s="21"/>
      <c r="T280" s="21"/>
      <c r="U280" s="21"/>
      <c r="V280" s="21"/>
      <c r="W280" s="21"/>
      <c r="X280" s="21"/>
      <c r="Y280" s="21"/>
      <c r="Z280" s="21"/>
      <c r="AA280" s="21"/>
      <c r="AB280" s="21"/>
      <c r="AC280" s="21"/>
      <c r="AD280" s="21"/>
      <c r="AE280" s="21"/>
      <c r="AF280" s="21"/>
      <c r="AG280" s="21"/>
      <c r="AH280" s="21"/>
    </row>
    <row r="281" spans="1:34" ht="12.75" customHeight="1">
      <c r="A281" s="21"/>
      <c r="B281" s="21"/>
      <c r="C281" s="21"/>
      <c r="D281" s="21"/>
      <c r="E281" s="21"/>
      <c r="F281" s="21"/>
      <c r="G281" s="21"/>
      <c r="H281" s="21"/>
      <c r="I281" s="21"/>
      <c r="J281" s="21"/>
      <c r="K281" s="21"/>
      <c r="L281" s="21"/>
      <c r="M281" s="21"/>
      <c r="N281" s="21"/>
      <c r="O281" s="21"/>
      <c r="P281" s="21"/>
      <c r="Q281" s="21"/>
      <c r="R281" s="22"/>
      <c r="S281" s="21"/>
      <c r="T281" s="21"/>
      <c r="U281" s="21"/>
      <c r="V281" s="21"/>
      <c r="W281" s="21"/>
      <c r="X281" s="21"/>
      <c r="Y281" s="21"/>
      <c r="Z281" s="21"/>
      <c r="AA281" s="21"/>
      <c r="AB281" s="21"/>
      <c r="AC281" s="21"/>
      <c r="AD281" s="21"/>
      <c r="AE281" s="21"/>
      <c r="AF281" s="21"/>
      <c r="AG281" s="21"/>
      <c r="AH281" s="21"/>
    </row>
    <row r="282" spans="1:34" ht="12.75" customHeight="1">
      <c r="A282" s="21"/>
      <c r="B282" s="21"/>
      <c r="C282" s="21"/>
      <c r="D282" s="21"/>
      <c r="E282" s="21"/>
      <c r="F282" s="21"/>
      <c r="G282" s="21"/>
      <c r="H282" s="21"/>
      <c r="I282" s="21"/>
      <c r="J282" s="21"/>
      <c r="K282" s="21"/>
      <c r="L282" s="21"/>
      <c r="M282" s="21"/>
      <c r="N282" s="21"/>
      <c r="O282" s="21"/>
      <c r="P282" s="21"/>
      <c r="Q282" s="21"/>
      <c r="R282" s="22"/>
      <c r="S282" s="21"/>
      <c r="T282" s="21"/>
      <c r="U282" s="21"/>
      <c r="V282" s="21"/>
      <c r="W282" s="21"/>
      <c r="X282" s="21"/>
      <c r="Y282" s="21"/>
      <c r="Z282" s="21"/>
      <c r="AA282" s="21"/>
      <c r="AB282" s="21"/>
      <c r="AC282" s="21"/>
      <c r="AD282" s="21"/>
      <c r="AE282" s="21"/>
      <c r="AF282" s="21"/>
      <c r="AG282" s="21"/>
      <c r="AH282" s="21"/>
    </row>
    <row r="283" spans="1:34" ht="12.75" customHeight="1">
      <c r="A283" s="21"/>
      <c r="B283" s="21"/>
      <c r="C283" s="21"/>
      <c r="D283" s="21"/>
      <c r="E283" s="21"/>
      <c r="F283" s="21"/>
      <c r="G283" s="21"/>
      <c r="H283" s="21"/>
      <c r="I283" s="21"/>
      <c r="J283" s="21"/>
      <c r="K283" s="21"/>
      <c r="L283" s="21"/>
      <c r="M283" s="21"/>
      <c r="N283" s="21"/>
      <c r="O283" s="21"/>
      <c r="P283" s="21"/>
      <c r="Q283" s="21"/>
      <c r="R283" s="22"/>
      <c r="S283" s="21"/>
      <c r="T283" s="21"/>
      <c r="U283" s="21"/>
      <c r="V283" s="21"/>
      <c r="W283" s="21"/>
      <c r="X283" s="21"/>
      <c r="Y283" s="21"/>
      <c r="Z283" s="21"/>
      <c r="AA283" s="21"/>
      <c r="AB283" s="21"/>
      <c r="AC283" s="21"/>
      <c r="AD283" s="21"/>
      <c r="AE283" s="21"/>
      <c r="AF283" s="21"/>
      <c r="AG283" s="21"/>
      <c r="AH283" s="21"/>
    </row>
    <row r="284" spans="1:34" ht="12.75" customHeight="1">
      <c r="A284" s="21"/>
      <c r="B284" s="21"/>
      <c r="C284" s="21"/>
      <c r="D284" s="21"/>
      <c r="E284" s="21"/>
      <c r="F284" s="21"/>
      <c r="G284" s="21"/>
      <c r="H284" s="21"/>
      <c r="I284" s="21"/>
      <c r="J284" s="21"/>
      <c r="K284" s="21"/>
      <c r="L284" s="21"/>
      <c r="M284" s="21"/>
      <c r="N284" s="21"/>
      <c r="O284" s="21"/>
      <c r="P284" s="21"/>
      <c r="Q284" s="21"/>
      <c r="R284" s="22"/>
      <c r="S284" s="21"/>
      <c r="T284" s="21"/>
      <c r="U284" s="21"/>
      <c r="V284" s="21"/>
      <c r="W284" s="21"/>
      <c r="X284" s="21"/>
      <c r="Y284" s="21"/>
      <c r="Z284" s="21"/>
      <c r="AA284" s="21"/>
      <c r="AB284" s="21"/>
      <c r="AC284" s="21"/>
      <c r="AD284" s="21"/>
      <c r="AE284" s="21"/>
      <c r="AF284" s="21"/>
      <c r="AG284" s="21"/>
      <c r="AH284" s="21"/>
    </row>
    <row r="285" spans="1:34" ht="12.75" customHeight="1">
      <c r="A285" s="21"/>
      <c r="B285" s="21"/>
      <c r="C285" s="21"/>
      <c r="D285" s="21"/>
      <c r="E285" s="21"/>
      <c r="F285" s="21"/>
      <c r="G285" s="21"/>
      <c r="H285" s="21"/>
      <c r="I285" s="21"/>
      <c r="J285" s="21"/>
      <c r="K285" s="21"/>
      <c r="L285" s="21"/>
      <c r="M285" s="21"/>
      <c r="N285" s="21"/>
      <c r="O285" s="21"/>
      <c r="P285" s="21"/>
      <c r="Q285" s="21"/>
      <c r="R285" s="22"/>
      <c r="S285" s="21"/>
      <c r="T285" s="21"/>
      <c r="U285" s="21"/>
      <c r="V285" s="21"/>
      <c r="W285" s="21"/>
      <c r="X285" s="21"/>
      <c r="Y285" s="21"/>
      <c r="Z285" s="21"/>
      <c r="AA285" s="21"/>
      <c r="AB285" s="21"/>
      <c r="AC285" s="21"/>
      <c r="AD285" s="21"/>
      <c r="AE285" s="21"/>
      <c r="AF285" s="21"/>
      <c r="AG285" s="21"/>
      <c r="AH285" s="21"/>
    </row>
    <row r="286" spans="1:34" ht="12.75" customHeight="1">
      <c r="A286" s="21"/>
      <c r="B286" s="21"/>
      <c r="C286" s="21"/>
      <c r="D286" s="21"/>
      <c r="E286" s="21"/>
      <c r="F286" s="21"/>
      <c r="G286" s="21"/>
      <c r="H286" s="21"/>
      <c r="I286" s="21"/>
      <c r="J286" s="21"/>
      <c r="K286" s="21"/>
      <c r="L286" s="21"/>
      <c r="M286" s="21"/>
      <c r="N286" s="21"/>
      <c r="O286" s="21"/>
      <c r="P286" s="21"/>
      <c r="Q286" s="21"/>
      <c r="R286" s="22"/>
      <c r="S286" s="21"/>
      <c r="T286" s="21"/>
      <c r="U286" s="21"/>
      <c r="V286" s="21"/>
      <c r="W286" s="21"/>
      <c r="X286" s="21"/>
      <c r="Y286" s="21"/>
      <c r="Z286" s="21"/>
      <c r="AA286" s="21"/>
      <c r="AB286" s="21"/>
      <c r="AC286" s="21"/>
      <c r="AD286" s="21"/>
      <c r="AE286" s="21"/>
      <c r="AF286" s="21"/>
      <c r="AG286" s="21"/>
      <c r="AH286" s="21"/>
    </row>
    <row r="287" spans="1:34" ht="12.75" customHeight="1">
      <c r="A287" s="21"/>
      <c r="B287" s="21"/>
      <c r="C287" s="21"/>
      <c r="D287" s="21"/>
      <c r="E287" s="21"/>
      <c r="F287" s="21"/>
      <c r="G287" s="21"/>
      <c r="H287" s="21"/>
      <c r="I287" s="21"/>
      <c r="J287" s="21"/>
      <c r="K287" s="21"/>
      <c r="L287" s="21"/>
      <c r="M287" s="21"/>
      <c r="N287" s="21"/>
      <c r="O287" s="21"/>
      <c r="P287" s="21"/>
      <c r="Q287" s="21"/>
      <c r="R287" s="22"/>
      <c r="S287" s="21"/>
      <c r="T287" s="21"/>
      <c r="U287" s="21"/>
      <c r="V287" s="21"/>
      <c r="W287" s="21"/>
      <c r="X287" s="21"/>
      <c r="Y287" s="21"/>
      <c r="Z287" s="21"/>
      <c r="AA287" s="21"/>
      <c r="AB287" s="21"/>
      <c r="AC287" s="21"/>
      <c r="AD287" s="21"/>
      <c r="AE287" s="21"/>
      <c r="AF287" s="21"/>
      <c r="AG287" s="21"/>
      <c r="AH287" s="21"/>
    </row>
    <row r="288" spans="1:34" ht="12.75" customHeight="1">
      <c r="A288" s="21"/>
      <c r="B288" s="21"/>
      <c r="C288" s="21"/>
      <c r="D288" s="21"/>
      <c r="E288" s="21"/>
      <c r="F288" s="21"/>
      <c r="G288" s="21"/>
      <c r="H288" s="21"/>
      <c r="I288" s="21"/>
      <c r="J288" s="21"/>
      <c r="K288" s="21"/>
      <c r="L288" s="21"/>
      <c r="M288" s="21"/>
      <c r="N288" s="21"/>
      <c r="O288" s="21"/>
      <c r="P288" s="21"/>
      <c r="Q288" s="21"/>
      <c r="R288" s="22"/>
      <c r="S288" s="21"/>
      <c r="T288" s="21"/>
      <c r="U288" s="21"/>
      <c r="V288" s="21"/>
      <c r="W288" s="21"/>
      <c r="X288" s="21"/>
      <c r="Y288" s="21"/>
      <c r="Z288" s="21"/>
      <c r="AA288" s="21"/>
      <c r="AB288" s="21"/>
      <c r="AC288" s="21"/>
      <c r="AD288" s="21"/>
      <c r="AE288" s="21"/>
      <c r="AF288" s="21"/>
      <c r="AG288" s="21"/>
      <c r="AH288" s="21"/>
    </row>
    <row r="289" spans="1:34" ht="12.75" customHeight="1">
      <c r="A289" s="21"/>
      <c r="B289" s="21"/>
      <c r="C289" s="21"/>
      <c r="D289" s="21"/>
      <c r="E289" s="21"/>
      <c r="F289" s="21"/>
      <c r="G289" s="21"/>
      <c r="H289" s="21"/>
      <c r="I289" s="21"/>
      <c r="J289" s="21"/>
      <c r="K289" s="21"/>
      <c r="L289" s="21"/>
      <c r="M289" s="21"/>
      <c r="N289" s="21"/>
      <c r="O289" s="21"/>
      <c r="P289" s="21"/>
      <c r="Q289" s="21"/>
      <c r="R289" s="22"/>
      <c r="S289" s="21"/>
      <c r="T289" s="21"/>
      <c r="U289" s="21"/>
      <c r="V289" s="21"/>
      <c r="W289" s="21"/>
      <c r="X289" s="21"/>
      <c r="Y289" s="21"/>
      <c r="Z289" s="21"/>
      <c r="AA289" s="21"/>
      <c r="AB289" s="21"/>
      <c r="AC289" s="21"/>
      <c r="AD289" s="21"/>
      <c r="AE289" s="21"/>
      <c r="AF289" s="21"/>
      <c r="AG289" s="21"/>
      <c r="AH289" s="21"/>
    </row>
    <row r="290" spans="1:34" ht="12.75" customHeight="1">
      <c r="A290" s="21"/>
      <c r="B290" s="21"/>
      <c r="C290" s="21"/>
      <c r="D290" s="21"/>
      <c r="E290" s="21"/>
      <c r="F290" s="21"/>
      <c r="G290" s="21"/>
      <c r="H290" s="21"/>
      <c r="I290" s="21"/>
      <c r="J290" s="21"/>
      <c r="K290" s="21"/>
      <c r="L290" s="21"/>
      <c r="M290" s="21"/>
      <c r="N290" s="21"/>
      <c r="O290" s="21"/>
      <c r="P290" s="21"/>
      <c r="Q290" s="21"/>
      <c r="R290" s="22"/>
      <c r="S290" s="21"/>
      <c r="T290" s="21"/>
      <c r="U290" s="21"/>
      <c r="V290" s="21"/>
      <c r="W290" s="21"/>
      <c r="X290" s="21"/>
      <c r="Y290" s="21"/>
      <c r="Z290" s="21"/>
      <c r="AA290" s="21"/>
      <c r="AB290" s="21"/>
      <c r="AC290" s="21"/>
      <c r="AD290" s="21"/>
      <c r="AE290" s="21"/>
      <c r="AF290" s="21"/>
      <c r="AG290" s="21"/>
      <c r="AH290" s="21"/>
    </row>
    <row r="291" spans="1:34" ht="12.75" customHeight="1">
      <c r="A291" s="21"/>
      <c r="B291" s="21"/>
      <c r="C291" s="21"/>
      <c r="D291" s="21"/>
      <c r="E291" s="21"/>
      <c r="F291" s="21"/>
      <c r="G291" s="21"/>
      <c r="H291" s="21"/>
      <c r="I291" s="21"/>
      <c r="J291" s="21"/>
      <c r="K291" s="21"/>
      <c r="L291" s="21"/>
      <c r="M291" s="21"/>
      <c r="N291" s="21"/>
      <c r="O291" s="21"/>
      <c r="P291" s="21"/>
      <c r="Q291" s="21"/>
      <c r="R291" s="22"/>
      <c r="S291" s="21"/>
      <c r="T291" s="21"/>
      <c r="U291" s="21"/>
      <c r="V291" s="21"/>
      <c r="W291" s="21"/>
      <c r="X291" s="21"/>
      <c r="Y291" s="21"/>
      <c r="Z291" s="21"/>
      <c r="AA291" s="21"/>
      <c r="AB291" s="21"/>
      <c r="AC291" s="21"/>
      <c r="AD291" s="21"/>
      <c r="AE291" s="21"/>
      <c r="AF291" s="21"/>
      <c r="AG291" s="21"/>
      <c r="AH291" s="21"/>
    </row>
    <row r="292" spans="1:34" ht="12.75" customHeight="1">
      <c r="A292" s="21"/>
      <c r="B292" s="21"/>
      <c r="C292" s="21"/>
      <c r="D292" s="21"/>
      <c r="E292" s="21"/>
      <c r="F292" s="21"/>
      <c r="G292" s="21"/>
      <c r="H292" s="21"/>
      <c r="I292" s="21"/>
      <c r="J292" s="21"/>
      <c r="K292" s="21"/>
      <c r="L292" s="21"/>
      <c r="M292" s="21"/>
      <c r="N292" s="21"/>
      <c r="O292" s="21"/>
      <c r="P292" s="21"/>
      <c r="Q292" s="21"/>
      <c r="R292" s="22"/>
      <c r="S292" s="21"/>
      <c r="T292" s="21"/>
      <c r="U292" s="21"/>
      <c r="V292" s="21"/>
      <c r="W292" s="21"/>
      <c r="X292" s="21"/>
      <c r="Y292" s="21"/>
      <c r="Z292" s="21"/>
      <c r="AA292" s="21"/>
      <c r="AB292" s="21"/>
      <c r="AC292" s="21"/>
      <c r="AD292" s="21"/>
      <c r="AE292" s="21"/>
      <c r="AF292" s="21"/>
      <c r="AG292" s="21"/>
      <c r="AH292" s="21"/>
    </row>
    <row r="293" spans="1:34" ht="12.75" customHeight="1">
      <c r="A293" s="21"/>
      <c r="B293" s="21"/>
      <c r="C293" s="21"/>
      <c r="D293" s="21"/>
      <c r="E293" s="21"/>
      <c r="F293" s="21"/>
      <c r="G293" s="21"/>
      <c r="H293" s="21"/>
      <c r="I293" s="21"/>
      <c r="J293" s="21"/>
      <c r="K293" s="21"/>
      <c r="L293" s="21"/>
      <c r="M293" s="21"/>
      <c r="N293" s="21"/>
      <c r="O293" s="21"/>
      <c r="P293" s="21"/>
      <c r="Q293" s="21"/>
      <c r="R293" s="22"/>
      <c r="S293" s="21"/>
      <c r="T293" s="21"/>
      <c r="U293" s="21"/>
      <c r="V293" s="21"/>
      <c r="W293" s="21"/>
      <c r="X293" s="21"/>
      <c r="Y293" s="21"/>
      <c r="Z293" s="21"/>
      <c r="AA293" s="21"/>
      <c r="AB293" s="21"/>
      <c r="AC293" s="21"/>
      <c r="AD293" s="21"/>
      <c r="AE293" s="21"/>
      <c r="AF293" s="21"/>
      <c r="AG293" s="21"/>
      <c r="AH293" s="21"/>
    </row>
    <row r="294" spans="1:34" ht="12.75" customHeight="1">
      <c r="A294" s="21"/>
      <c r="B294" s="21"/>
      <c r="C294" s="21"/>
      <c r="D294" s="21"/>
      <c r="E294" s="21"/>
      <c r="F294" s="21"/>
      <c r="G294" s="21"/>
      <c r="H294" s="21"/>
      <c r="I294" s="21"/>
      <c r="J294" s="21"/>
      <c r="K294" s="21"/>
      <c r="L294" s="21"/>
      <c r="M294" s="21"/>
      <c r="N294" s="21"/>
      <c r="O294" s="21"/>
      <c r="P294" s="21"/>
      <c r="Q294" s="21"/>
      <c r="R294" s="22"/>
      <c r="S294" s="21"/>
      <c r="T294" s="21"/>
      <c r="U294" s="21"/>
      <c r="V294" s="21"/>
      <c r="W294" s="21"/>
      <c r="X294" s="21"/>
      <c r="Y294" s="21"/>
      <c r="Z294" s="21"/>
      <c r="AA294" s="21"/>
      <c r="AB294" s="21"/>
      <c r="AC294" s="21"/>
      <c r="AD294" s="21"/>
      <c r="AE294" s="21"/>
      <c r="AF294" s="21"/>
      <c r="AG294" s="21"/>
      <c r="AH294" s="21"/>
    </row>
    <row r="295" spans="1:34" ht="12.75" customHeight="1">
      <c r="A295" s="21"/>
      <c r="B295" s="21"/>
      <c r="C295" s="21"/>
      <c r="D295" s="21"/>
      <c r="E295" s="21"/>
      <c r="F295" s="21"/>
      <c r="G295" s="21"/>
      <c r="H295" s="21"/>
      <c r="I295" s="21"/>
      <c r="J295" s="21"/>
      <c r="K295" s="21"/>
      <c r="L295" s="21"/>
      <c r="M295" s="21"/>
      <c r="N295" s="21"/>
      <c r="O295" s="21"/>
      <c r="P295" s="21"/>
      <c r="Q295" s="21"/>
      <c r="R295" s="22"/>
      <c r="S295" s="21"/>
      <c r="T295" s="21"/>
      <c r="U295" s="21"/>
      <c r="V295" s="21"/>
      <c r="W295" s="21"/>
      <c r="X295" s="21"/>
      <c r="Y295" s="21"/>
      <c r="Z295" s="21"/>
      <c r="AA295" s="21"/>
      <c r="AB295" s="21"/>
      <c r="AC295" s="21"/>
      <c r="AD295" s="21"/>
      <c r="AE295" s="21"/>
      <c r="AF295" s="21"/>
      <c r="AG295" s="21"/>
      <c r="AH295" s="21"/>
    </row>
    <row r="296" spans="1:34" ht="12.75" customHeight="1">
      <c r="A296" s="21"/>
      <c r="B296" s="21"/>
      <c r="C296" s="21"/>
      <c r="D296" s="21"/>
      <c r="E296" s="21"/>
      <c r="F296" s="21"/>
      <c r="G296" s="21"/>
      <c r="H296" s="21"/>
      <c r="I296" s="21"/>
      <c r="J296" s="21"/>
      <c r="K296" s="21"/>
      <c r="L296" s="21"/>
      <c r="M296" s="21"/>
      <c r="N296" s="21"/>
      <c r="O296" s="21"/>
      <c r="P296" s="21"/>
      <c r="Q296" s="21"/>
      <c r="R296" s="22"/>
      <c r="S296" s="21"/>
      <c r="T296" s="21"/>
      <c r="U296" s="21"/>
      <c r="V296" s="21"/>
      <c r="W296" s="21"/>
      <c r="X296" s="21"/>
      <c r="Y296" s="21"/>
      <c r="Z296" s="21"/>
      <c r="AA296" s="21"/>
      <c r="AB296" s="21"/>
      <c r="AC296" s="21"/>
      <c r="AD296" s="21"/>
      <c r="AE296" s="21"/>
      <c r="AF296" s="21"/>
      <c r="AG296" s="21"/>
      <c r="AH296" s="21"/>
    </row>
    <row r="297" spans="1:34" ht="12.75" customHeight="1">
      <c r="A297" s="21"/>
      <c r="B297" s="21"/>
      <c r="C297" s="21"/>
      <c r="D297" s="21"/>
      <c r="E297" s="21"/>
      <c r="F297" s="21"/>
      <c r="G297" s="21"/>
      <c r="H297" s="21"/>
      <c r="I297" s="21"/>
      <c r="J297" s="21"/>
      <c r="K297" s="21"/>
      <c r="L297" s="21"/>
      <c r="M297" s="21"/>
      <c r="N297" s="21"/>
      <c r="O297" s="21"/>
      <c r="P297" s="21"/>
      <c r="Q297" s="21"/>
      <c r="R297" s="22"/>
      <c r="S297" s="21"/>
      <c r="T297" s="21"/>
      <c r="U297" s="21"/>
      <c r="V297" s="21"/>
      <c r="W297" s="21"/>
      <c r="X297" s="21"/>
      <c r="Y297" s="21"/>
      <c r="Z297" s="21"/>
      <c r="AA297" s="21"/>
      <c r="AB297" s="21"/>
      <c r="AC297" s="21"/>
      <c r="AD297" s="21"/>
      <c r="AE297" s="21"/>
      <c r="AF297" s="21"/>
      <c r="AG297" s="21"/>
      <c r="AH297" s="21"/>
    </row>
    <row r="298" spans="1:34" ht="12.75" customHeight="1">
      <c r="A298" s="21"/>
      <c r="B298" s="21"/>
      <c r="C298" s="21"/>
      <c r="D298" s="21"/>
      <c r="E298" s="21"/>
      <c r="F298" s="21"/>
      <c r="G298" s="21"/>
      <c r="H298" s="21"/>
      <c r="I298" s="21"/>
      <c r="J298" s="21"/>
      <c r="K298" s="21"/>
      <c r="L298" s="21"/>
      <c r="M298" s="21"/>
      <c r="N298" s="21"/>
      <c r="O298" s="21"/>
      <c r="P298" s="21"/>
      <c r="Q298" s="21"/>
      <c r="R298" s="22"/>
      <c r="S298" s="21"/>
      <c r="T298" s="21"/>
      <c r="U298" s="21"/>
      <c r="V298" s="21"/>
      <c r="W298" s="21"/>
      <c r="X298" s="21"/>
      <c r="Y298" s="21"/>
      <c r="Z298" s="21"/>
      <c r="AA298" s="21"/>
      <c r="AB298" s="21"/>
      <c r="AC298" s="21"/>
      <c r="AD298" s="21"/>
      <c r="AE298" s="21"/>
      <c r="AF298" s="21"/>
      <c r="AG298" s="21"/>
      <c r="AH298" s="21"/>
    </row>
    <row r="299" spans="1:34" ht="12.75" customHeight="1">
      <c r="A299" s="21"/>
      <c r="B299" s="21"/>
      <c r="C299" s="21"/>
      <c r="D299" s="21"/>
      <c r="E299" s="21"/>
      <c r="F299" s="21"/>
      <c r="G299" s="21"/>
      <c r="H299" s="21"/>
      <c r="I299" s="21"/>
      <c r="J299" s="21"/>
      <c r="K299" s="21"/>
      <c r="L299" s="21"/>
      <c r="M299" s="21"/>
      <c r="N299" s="21"/>
      <c r="O299" s="21"/>
      <c r="P299" s="21"/>
      <c r="Q299" s="21"/>
      <c r="R299" s="22"/>
      <c r="S299" s="21"/>
      <c r="T299" s="21"/>
      <c r="U299" s="21"/>
      <c r="V299" s="21"/>
      <c r="W299" s="21"/>
      <c r="X299" s="21"/>
      <c r="Y299" s="21"/>
      <c r="Z299" s="21"/>
      <c r="AA299" s="21"/>
      <c r="AB299" s="21"/>
      <c r="AC299" s="21"/>
      <c r="AD299" s="21"/>
      <c r="AE299" s="21"/>
      <c r="AF299" s="21"/>
      <c r="AG299" s="21"/>
      <c r="AH299" s="21"/>
    </row>
    <row r="300" spans="1:34" ht="12.75" customHeight="1">
      <c r="A300" s="21"/>
      <c r="B300" s="21"/>
      <c r="C300" s="21"/>
      <c r="D300" s="21"/>
      <c r="E300" s="21"/>
      <c r="F300" s="21"/>
      <c r="G300" s="21"/>
      <c r="H300" s="21"/>
      <c r="I300" s="21"/>
      <c r="J300" s="21"/>
      <c r="K300" s="21"/>
      <c r="L300" s="21"/>
      <c r="M300" s="21"/>
      <c r="N300" s="21"/>
      <c r="O300" s="21"/>
      <c r="P300" s="21"/>
      <c r="Q300" s="21"/>
      <c r="R300" s="22"/>
      <c r="S300" s="21"/>
      <c r="T300" s="21"/>
      <c r="U300" s="21"/>
      <c r="V300" s="21"/>
      <c r="W300" s="21"/>
      <c r="X300" s="21"/>
      <c r="Y300" s="21"/>
      <c r="Z300" s="21"/>
      <c r="AA300" s="21"/>
      <c r="AB300" s="21"/>
      <c r="AC300" s="21"/>
      <c r="AD300" s="21"/>
      <c r="AE300" s="21"/>
      <c r="AF300" s="21"/>
      <c r="AG300" s="21"/>
      <c r="AH300" s="21"/>
    </row>
    <row r="301" spans="1:34" ht="12.75" customHeight="1">
      <c r="A301" s="21"/>
      <c r="B301" s="21"/>
      <c r="C301" s="21"/>
      <c r="D301" s="21"/>
      <c r="E301" s="21"/>
      <c r="F301" s="21"/>
      <c r="G301" s="21"/>
      <c r="H301" s="21"/>
      <c r="I301" s="21"/>
      <c r="J301" s="21"/>
      <c r="K301" s="21"/>
      <c r="L301" s="21"/>
      <c r="M301" s="21"/>
      <c r="N301" s="21"/>
      <c r="O301" s="21"/>
      <c r="P301" s="21"/>
      <c r="Q301" s="21"/>
      <c r="R301" s="22"/>
      <c r="S301" s="21"/>
      <c r="T301" s="21"/>
      <c r="U301" s="21"/>
      <c r="V301" s="21"/>
      <c r="W301" s="21"/>
      <c r="X301" s="21"/>
      <c r="Y301" s="21"/>
      <c r="Z301" s="21"/>
      <c r="AA301" s="21"/>
      <c r="AB301" s="21"/>
      <c r="AC301" s="21"/>
      <c r="AD301" s="21"/>
      <c r="AE301" s="21"/>
      <c r="AF301" s="21"/>
      <c r="AG301" s="21"/>
      <c r="AH301" s="21"/>
    </row>
    <row r="302" spans="1:34" ht="12.75" customHeight="1">
      <c r="A302" s="21"/>
      <c r="B302" s="21"/>
      <c r="C302" s="21"/>
      <c r="D302" s="21"/>
      <c r="E302" s="21"/>
      <c r="F302" s="21"/>
      <c r="G302" s="21"/>
      <c r="H302" s="21"/>
      <c r="I302" s="21"/>
      <c r="J302" s="21"/>
      <c r="K302" s="21"/>
      <c r="L302" s="21"/>
      <c r="M302" s="21"/>
      <c r="N302" s="21"/>
      <c r="O302" s="21"/>
      <c r="P302" s="21"/>
      <c r="Q302" s="21"/>
      <c r="R302" s="22"/>
      <c r="S302" s="21"/>
      <c r="T302" s="21"/>
      <c r="U302" s="21"/>
      <c r="V302" s="21"/>
      <c r="W302" s="21"/>
      <c r="X302" s="21"/>
      <c r="Y302" s="21"/>
      <c r="Z302" s="21"/>
      <c r="AA302" s="21"/>
      <c r="AB302" s="21"/>
      <c r="AC302" s="21"/>
      <c r="AD302" s="21"/>
      <c r="AE302" s="21"/>
      <c r="AF302" s="21"/>
      <c r="AG302" s="21"/>
      <c r="AH302" s="21"/>
    </row>
    <row r="303" spans="1:34" ht="12.75" customHeight="1">
      <c r="A303" s="21"/>
      <c r="B303" s="21"/>
      <c r="C303" s="21"/>
      <c r="D303" s="21"/>
      <c r="E303" s="21"/>
      <c r="F303" s="21"/>
      <c r="G303" s="21"/>
      <c r="H303" s="21"/>
      <c r="I303" s="21"/>
      <c r="J303" s="21"/>
      <c r="K303" s="21"/>
      <c r="L303" s="21"/>
      <c r="M303" s="21"/>
      <c r="N303" s="21"/>
      <c r="O303" s="21"/>
      <c r="P303" s="21"/>
      <c r="Q303" s="21"/>
      <c r="R303" s="22"/>
      <c r="S303" s="21"/>
      <c r="T303" s="21"/>
      <c r="U303" s="21"/>
      <c r="V303" s="21"/>
      <c r="W303" s="21"/>
      <c r="X303" s="21"/>
      <c r="Y303" s="21"/>
      <c r="Z303" s="21"/>
      <c r="AA303" s="21"/>
      <c r="AB303" s="21"/>
      <c r="AC303" s="21"/>
      <c r="AD303" s="21"/>
      <c r="AE303" s="21"/>
      <c r="AF303" s="21"/>
      <c r="AG303" s="21"/>
      <c r="AH303" s="21"/>
    </row>
    <row r="304" spans="1:34" ht="12.75" customHeight="1">
      <c r="A304" s="21"/>
      <c r="B304" s="21"/>
      <c r="C304" s="21"/>
      <c r="D304" s="21"/>
      <c r="E304" s="21"/>
      <c r="F304" s="21"/>
      <c r="G304" s="21"/>
      <c r="H304" s="21"/>
      <c r="I304" s="21"/>
      <c r="J304" s="21"/>
      <c r="K304" s="21"/>
      <c r="L304" s="21"/>
      <c r="M304" s="21"/>
      <c r="N304" s="21"/>
      <c r="O304" s="21"/>
      <c r="P304" s="21"/>
      <c r="Q304" s="21"/>
      <c r="R304" s="22"/>
      <c r="S304" s="21"/>
      <c r="T304" s="21"/>
      <c r="U304" s="21"/>
      <c r="V304" s="21"/>
      <c r="W304" s="21"/>
      <c r="X304" s="21"/>
      <c r="Y304" s="21"/>
      <c r="Z304" s="21"/>
      <c r="AA304" s="21"/>
      <c r="AB304" s="21"/>
      <c r="AC304" s="21"/>
      <c r="AD304" s="21"/>
      <c r="AE304" s="21"/>
      <c r="AF304" s="21"/>
      <c r="AG304" s="21"/>
      <c r="AH304" s="21"/>
    </row>
    <row r="305" spans="1:34" ht="12.75" customHeight="1">
      <c r="A305" s="21"/>
      <c r="B305" s="21"/>
      <c r="C305" s="21"/>
      <c r="D305" s="21"/>
      <c r="E305" s="21"/>
      <c r="F305" s="21"/>
      <c r="G305" s="21"/>
      <c r="H305" s="21"/>
      <c r="I305" s="21"/>
      <c r="J305" s="21"/>
      <c r="K305" s="21"/>
      <c r="L305" s="21"/>
      <c r="M305" s="21"/>
      <c r="N305" s="21"/>
      <c r="O305" s="21"/>
      <c r="P305" s="21"/>
      <c r="Q305" s="21"/>
      <c r="R305" s="22"/>
      <c r="S305" s="21"/>
      <c r="T305" s="21"/>
      <c r="U305" s="21"/>
      <c r="V305" s="21"/>
      <c r="W305" s="21"/>
      <c r="X305" s="21"/>
      <c r="Y305" s="21"/>
      <c r="Z305" s="21"/>
      <c r="AA305" s="21"/>
      <c r="AB305" s="21"/>
      <c r="AC305" s="21"/>
      <c r="AD305" s="21"/>
      <c r="AE305" s="21"/>
      <c r="AF305" s="21"/>
      <c r="AG305" s="21"/>
      <c r="AH305" s="21"/>
    </row>
    <row r="306" spans="1:34" ht="12.75" customHeight="1">
      <c r="A306" s="21"/>
      <c r="B306" s="21"/>
      <c r="C306" s="21"/>
      <c r="D306" s="21"/>
      <c r="E306" s="21"/>
      <c r="F306" s="21"/>
      <c r="G306" s="21"/>
      <c r="H306" s="21"/>
      <c r="I306" s="21"/>
      <c r="J306" s="21"/>
      <c r="K306" s="21"/>
      <c r="L306" s="21"/>
      <c r="M306" s="21"/>
      <c r="N306" s="21"/>
      <c r="O306" s="21"/>
      <c r="P306" s="21"/>
      <c r="Q306" s="21"/>
      <c r="R306" s="22"/>
      <c r="S306" s="21"/>
      <c r="T306" s="21"/>
      <c r="U306" s="21"/>
      <c r="V306" s="21"/>
      <c r="W306" s="21"/>
      <c r="X306" s="21"/>
      <c r="Y306" s="21"/>
      <c r="Z306" s="21"/>
      <c r="AA306" s="21"/>
      <c r="AB306" s="21"/>
      <c r="AC306" s="21"/>
      <c r="AD306" s="21"/>
      <c r="AE306" s="21"/>
      <c r="AF306" s="21"/>
      <c r="AG306" s="21"/>
      <c r="AH306" s="21"/>
    </row>
    <row r="307" spans="1:34" ht="12.75" customHeight="1">
      <c r="A307" s="21"/>
      <c r="B307" s="21"/>
      <c r="C307" s="21"/>
      <c r="D307" s="21"/>
      <c r="E307" s="21"/>
      <c r="F307" s="21"/>
      <c r="G307" s="21"/>
      <c r="H307" s="21"/>
      <c r="I307" s="21"/>
      <c r="J307" s="21"/>
      <c r="K307" s="21"/>
      <c r="L307" s="21"/>
      <c r="M307" s="21"/>
      <c r="N307" s="21"/>
      <c r="O307" s="21"/>
      <c r="P307" s="21"/>
      <c r="Q307" s="21"/>
      <c r="R307" s="22"/>
      <c r="S307" s="21"/>
      <c r="T307" s="21"/>
      <c r="U307" s="21"/>
      <c r="V307" s="21"/>
      <c r="W307" s="21"/>
      <c r="X307" s="21"/>
      <c r="Y307" s="21"/>
      <c r="Z307" s="21"/>
      <c r="AA307" s="21"/>
      <c r="AB307" s="21"/>
      <c r="AC307" s="21"/>
      <c r="AD307" s="21"/>
      <c r="AE307" s="21"/>
      <c r="AF307" s="21"/>
      <c r="AG307" s="21"/>
      <c r="AH307" s="21"/>
    </row>
    <row r="308" spans="1:34" ht="12.75" customHeight="1">
      <c r="A308" s="21"/>
      <c r="B308" s="21"/>
      <c r="C308" s="21"/>
      <c r="D308" s="21"/>
      <c r="E308" s="21"/>
      <c r="F308" s="21"/>
      <c r="G308" s="21"/>
      <c r="H308" s="21"/>
      <c r="I308" s="21"/>
      <c r="J308" s="21"/>
      <c r="K308" s="21"/>
      <c r="L308" s="21"/>
      <c r="M308" s="21"/>
      <c r="N308" s="21"/>
      <c r="O308" s="21"/>
      <c r="P308" s="21"/>
      <c r="Q308" s="21"/>
      <c r="R308" s="22"/>
      <c r="S308" s="21"/>
      <c r="T308" s="21"/>
      <c r="U308" s="21"/>
      <c r="V308" s="21"/>
      <c r="W308" s="21"/>
      <c r="X308" s="21"/>
      <c r="Y308" s="21"/>
      <c r="Z308" s="21"/>
      <c r="AA308" s="21"/>
      <c r="AB308" s="21"/>
      <c r="AC308" s="21"/>
      <c r="AD308" s="21"/>
      <c r="AE308" s="21"/>
      <c r="AF308" s="21"/>
      <c r="AG308" s="21"/>
      <c r="AH308" s="21"/>
    </row>
    <row r="309" spans="1:34" ht="12.75" customHeight="1">
      <c r="A309" s="21"/>
      <c r="B309" s="21"/>
      <c r="C309" s="21"/>
      <c r="D309" s="21"/>
      <c r="E309" s="21"/>
      <c r="F309" s="21"/>
      <c r="G309" s="21"/>
      <c r="H309" s="21"/>
      <c r="I309" s="21"/>
      <c r="J309" s="21"/>
      <c r="K309" s="21"/>
      <c r="L309" s="21"/>
      <c r="M309" s="21"/>
      <c r="N309" s="21"/>
      <c r="O309" s="21"/>
      <c r="P309" s="21"/>
      <c r="Q309" s="21"/>
      <c r="R309" s="22"/>
      <c r="S309" s="21"/>
      <c r="T309" s="21"/>
      <c r="U309" s="21"/>
      <c r="V309" s="21"/>
      <c r="W309" s="21"/>
      <c r="X309" s="21"/>
      <c r="Y309" s="21"/>
      <c r="Z309" s="21"/>
      <c r="AA309" s="21"/>
      <c r="AB309" s="21"/>
      <c r="AC309" s="21"/>
      <c r="AD309" s="21"/>
      <c r="AE309" s="21"/>
      <c r="AF309" s="21"/>
      <c r="AG309" s="21"/>
      <c r="AH309" s="21"/>
    </row>
    <row r="310" spans="1:34" ht="12.75" customHeight="1">
      <c r="A310" s="21"/>
      <c r="B310" s="21"/>
      <c r="C310" s="21"/>
      <c r="D310" s="21"/>
      <c r="E310" s="21"/>
      <c r="F310" s="21"/>
      <c r="G310" s="21"/>
      <c r="H310" s="21"/>
      <c r="I310" s="21"/>
      <c r="J310" s="21"/>
      <c r="K310" s="21"/>
      <c r="L310" s="21"/>
      <c r="M310" s="21"/>
      <c r="N310" s="21"/>
      <c r="O310" s="21"/>
      <c r="P310" s="21"/>
      <c r="Q310" s="21"/>
      <c r="R310" s="22"/>
      <c r="S310" s="21"/>
      <c r="T310" s="21"/>
      <c r="U310" s="21"/>
      <c r="V310" s="21"/>
      <c r="W310" s="21"/>
      <c r="X310" s="21"/>
      <c r="Y310" s="21"/>
      <c r="Z310" s="21"/>
      <c r="AA310" s="21"/>
      <c r="AB310" s="21"/>
      <c r="AC310" s="21"/>
      <c r="AD310" s="21"/>
      <c r="AE310" s="21"/>
      <c r="AF310" s="21"/>
      <c r="AG310" s="21"/>
      <c r="AH310" s="21"/>
    </row>
    <row r="311" spans="1:34" ht="12.75" customHeight="1">
      <c r="A311" s="21"/>
      <c r="B311" s="21"/>
      <c r="C311" s="21"/>
      <c r="D311" s="21"/>
      <c r="E311" s="21"/>
      <c r="F311" s="21"/>
      <c r="G311" s="21"/>
      <c r="H311" s="21"/>
      <c r="I311" s="21"/>
      <c r="J311" s="21"/>
      <c r="K311" s="21"/>
      <c r="L311" s="21"/>
      <c r="M311" s="21"/>
      <c r="N311" s="21"/>
      <c r="O311" s="21"/>
      <c r="P311" s="21"/>
      <c r="Q311" s="21"/>
      <c r="R311" s="22"/>
      <c r="S311" s="21"/>
      <c r="T311" s="21"/>
      <c r="U311" s="21"/>
      <c r="V311" s="21"/>
      <c r="W311" s="21"/>
      <c r="X311" s="21"/>
      <c r="Y311" s="21"/>
      <c r="Z311" s="21"/>
      <c r="AA311" s="21"/>
      <c r="AB311" s="21"/>
      <c r="AC311" s="21"/>
      <c r="AD311" s="21"/>
      <c r="AE311" s="21"/>
      <c r="AF311" s="21"/>
      <c r="AG311" s="21"/>
      <c r="AH311" s="21"/>
    </row>
    <row r="312" spans="1:34" ht="12.75" customHeight="1">
      <c r="A312" s="21"/>
      <c r="B312" s="21"/>
      <c r="C312" s="21"/>
      <c r="D312" s="21"/>
      <c r="E312" s="21"/>
      <c r="F312" s="21"/>
      <c r="G312" s="21"/>
      <c r="H312" s="21"/>
      <c r="I312" s="21"/>
      <c r="J312" s="21"/>
      <c r="K312" s="21"/>
      <c r="L312" s="21"/>
      <c r="M312" s="21"/>
      <c r="N312" s="21"/>
      <c r="O312" s="21"/>
      <c r="P312" s="21"/>
      <c r="Q312" s="21"/>
      <c r="R312" s="22"/>
      <c r="S312" s="21"/>
      <c r="T312" s="21"/>
      <c r="U312" s="21"/>
      <c r="V312" s="21"/>
      <c r="W312" s="21"/>
      <c r="X312" s="21"/>
      <c r="Y312" s="21"/>
      <c r="Z312" s="21"/>
      <c r="AA312" s="21"/>
      <c r="AB312" s="21"/>
      <c r="AC312" s="21"/>
      <c r="AD312" s="21"/>
      <c r="AE312" s="21"/>
      <c r="AF312" s="21"/>
      <c r="AG312" s="21"/>
      <c r="AH312" s="21"/>
    </row>
    <row r="313" spans="1:34" ht="12.75" customHeight="1">
      <c r="A313" s="21"/>
      <c r="B313" s="21"/>
      <c r="C313" s="21"/>
      <c r="D313" s="21"/>
      <c r="E313" s="21"/>
      <c r="F313" s="21"/>
      <c r="G313" s="21"/>
      <c r="H313" s="21"/>
      <c r="I313" s="21"/>
      <c r="J313" s="21"/>
      <c r="K313" s="21"/>
      <c r="L313" s="21"/>
      <c r="M313" s="21"/>
      <c r="N313" s="21"/>
      <c r="O313" s="21"/>
      <c r="P313" s="21"/>
      <c r="Q313" s="21"/>
      <c r="R313" s="22"/>
      <c r="S313" s="21"/>
      <c r="T313" s="21"/>
      <c r="U313" s="21"/>
      <c r="V313" s="21"/>
      <c r="W313" s="21"/>
      <c r="X313" s="21"/>
      <c r="Y313" s="21"/>
      <c r="Z313" s="21"/>
      <c r="AA313" s="21"/>
      <c r="AB313" s="21"/>
      <c r="AC313" s="21"/>
      <c r="AD313" s="21"/>
      <c r="AE313" s="21"/>
      <c r="AF313" s="21"/>
      <c r="AG313" s="21"/>
      <c r="AH313" s="21"/>
    </row>
    <row r="314" spans="1:34" ht="12.75" customHeight="1">
      <c r="A314" s="21"/>
      <c r="B314" s="21"/>
      <c r="C314" s="21"/>
      <c r="D314" s="21"/>
      <c r="E314" s="21"/>
      <c r="F314" s="21"/>
      <c r="G314" s="21"/>
      <c r="H314" s="21"/>
      <c r="I314" s="21"/>
      <c r="J314" s="21"/>
      <c r="K314" s="21"/>
      <c r="L314" s="21"/>
      <c r="M314" s="21"/>
      <c r="N314" s="21"/>
      <c r="O314" s="21"/>
      <c r="P314" s="21"/>
      <c r="Q314" s="21"/>
      <c r="R314" s="22"/>
      <c r="S314" s="21"/>
      <c r="T314" s="21"/>
      <c r="U314" s="21"/>
      <c r="V314" s="21"/>
      <c r="W314" s="21"/>
      <c r="X314" s="21"/>
      <c r="Y314" s="21"/>
      <c r="Z314" s="21"/>
      <c r="AA314" s="21"/>
      <c r="AB314" s="21"/>
      <c r="AC314" s="21"/>
      <c r="AD314" s="21"/>
      <c r="AE314" s="21"/>
      <c r="AF314" s="21"/>
      <c r="AG314" s="21"/>
      <c r="AH314" s="21"/>
    </row>
    <row r="315" spans="1:34" ht="12.75" customHeight="1">
      <c r="A315" s="21"/>
      <c r="B315" s="21"/>
      <c r="C315" s="21"/>
      <c r="D315" s="21"/>
      <c r="E315" s="21"/>
      <c r="F315" s="21"/>
      <c r="G315" s="21"/>
      <c r="H315" s="21"/>
      <c r="I315" s="21"/>
      <c r="J315" s="21"/>
      <c r="K315" s="21"/>
      <c r="L315" s="21"/>
      <c r="M315" s="21"/>
      <c r="N315" s="21"/>
      <c r="O315" s="21"/>
      <c r="P315" s="21"/>
      <c r="Q315" s="21"/>
      <c r="R315" s="22"/>
      <c r="S315" s="21"/>
      <c r="T315" s="21"/>
      <c r="U315" s="21"/>
      <c r="V315" s="21"/>
      <c r="W315" s="21"/>
      <c r="X315" s="21"/>
      <c r="Y315" s="21"/>
      <c r="Z315" s="21"/>
      <c r="AA315" s="21"/>
      <c r="AB315" s="21"/>
      <c r="AC315" s="21"/>
      <c r="AD315" s="21"/>
      <c r="AE315" s="21"/>
      <c r="AF315" s="21"/>
      <c r="AG315" s="21"/>
      <c r="AH315" s="21"/>
    </row>
  </sheetData>
  <hyperlinks>
    <hyperlink ref="T4" r:id="rId1" xr:uid="{00000000-0004-0000-0A00-000002000000}"/>
    <hyperlink ref="T16" r:id="rId2" xr:uid="{00000000-0004-0000-0A00-000003000000}"/>
    <hyperlink ref="T22" r:id="rId3" xr:uid="{00000000-0004-0000-0A00-000044000000}"/>
    <hyperlink ref="T23" r:id="rId4" xr:uid="{00000000-0004-0000-0A00-000045000000}"/>
    <hyperlink ref="T24" r:id="rId5" xr:uid="{00000000-0004-0000-0A00-000046000000}"/>
    <hyperlink ref="T26" r:id="rId6" xr:uid="{00000000-0004-0000-0A00-000047000000}"/>
    <hyperlink ref="T27" r:id="rId7" xr:uid="{00000000-0004-0000-0A00-000048000000}"/>
    <hyperlink ref="T28" r:id="rId8" xr:uid="{00000000-0004-0000-0A00-000049000000}"/>
    <hyperlink ref="T29" r:id="rId9" xr:uid="{00000000-0004-0000-0A00-00004A000000}"/>
    <hyperlink ref="T31" r:id="rId10" xr:uid="{00000000-0004-0000-0A00-00004B000000}"/>
    <hyperlink ref="T32" r:id="rId11" xr:uid="{00000000-0004-0000-0A00-00004C000000}"/>
    <hyperlink ref="T33" r:id="rId12" xr:uid="{00000000-0004-0000-0A00-00004D000000}"/>
    <hyperlink ref="T34" r:id="rId13" xr:uid="{00000000-0004-0000-0A00-00004E000000}"/>
    <hyperlink ref="T35" r:id="rId14" xr:uid="{00000000-0004-0000-0A00-00004F000000}"/>
    <hyperlink ref="T36" r:id="rId15" xr:uid="{00000000-0004-0000-0A00-000050000000}"/>
    <hyperlink ref="T37" r:id="rId16" xr:uid="{00000000-0004-0000-0A00-000051000000}"/>
    <hyperlink ref="T38" r:id="rId17" xr:uid="{00000000-0004-0000-0A00-000052000000}"/>
    <hyperlink ref="T39" r:id="rId18" xr:uid="{00000000-0004-0000-0A00-000053000000}"/>
    <hyperlink ref="T40" r:id="rId19" xr:uid="{00000000-0004-0000-0A00-000054000000}"/>
    <hyperlink ref="T41" r:id="rId20" xr:uid="{00000000-0004-0000-0A00-000055000000}"/>
    <hyperlink ref="T42" r:id="rId21" xr:uid="{00000000-0004-0000-0A00-000056000000}"/>
    <hyperlink ref="T43" r:id="rId22" xr:uid="{00000000-0004-0000-0A00-000057000000}"/>
    <hyperlink ref="S45" r:id="rId23" xr:uid="{00000000-0004-0000-0A00-000058000000}"/>
    <hyperlink ref="T45" r:id="rId24" xr:uid="{00000000-0004-0000-0A00-000059000000}"/>
    <hyperlink ref="S46" r:id="rId25" xr:uid="{00000000-0004-0000-0A00-00005A000000}"/>
    <hyperlink ref="T46" r:id="rId26" xr:uid="{00000000-0004-0000-0A00-00005B000000}"/>
    <hyperlink ref="T47" r:id="rId27" xr:uid="{00000000-0004-0000-0A00-00005C000000}"/>
    <hyperlink ref="T48" r:id="rId28" xr:uid="{00000000-0004-0000-0A00-00005D000000}"/>
    <hyperlink ref="S49" r:id="rId29" xr:uid="{00000000-0004-0000-0A00-00005E000000}"/>
    <hyperlink ref="T49" r:id="rId30" xr:uid="{00000000-0004-0000-0A00-00005F000000}"/>
    <hyperlink ref="T50" r:id="rId31" xr:uid="{00000000-0004-0000-0A00-000060000000}"/>
    <hyperlink ref="T51" r:id="rId32" xr:uid="{00000000-0004-0000-0A00-000061000000}"/>
    <hyperlink ref="T52" r:id="rId33" xr:uid="{00000000-0004-0000-0A00-000062000000}"/>
    <hyperlink ref="S53" r:id="rId34" xr:uid="{00000000-0004-0000-0A00-000063000000}"/>
    <hyperlink ref="T53" r:id="rId35" xr:uid="{00000000-0004-0000-0A00-000064000000}"/>
    <hyperlink ref="T54" r:id="rId36" xr:uid="{00000000-0004-0000-0A00-000065000000}"/>
    <hyperlink ref="T55" r:id="rId37" xr:uid="{00000000-0004-0000-0A00-000066000000}"/>
    <hyperlink ref="T56" r:id="rId38" xr:uid="{00000000-0004-0000-0A00-000067000000}"/>
    <hyperlink ref="T62" r:id="rId39" xr:uid="{00000000-0004-0000-0A00-000068000000}"/>
    <hyperlink ref="T63" r:id="rId40" xr:uid="{00000000-0004-0000-0A00-000069000000}"/>
    <hyperlink ref="S64" r:id="rId41" xr:uid="{00000000-0004-0000-0A00-00006A000000}"/>
    <hyperlink ref="T64" r:id="rId42" xr:uid="{00000000-0004-0000-0A00-00006B000000}"/>
    <hyperlink ref="T65" r:id="rId43" xr:uid="{00000000-0004-0000-0A00-00006C000000}"/>
    <hyperlink ref="T66" r:id="rId44" xr:uid="{00000000-0004-0000-0A00-00006D000000}"/>
    <hyperlink ref="T67" r:id="rId45" xr:uid="{00000000-0004-0000-0A00-00006E000000}"/>
    <hyperlink ref="T70" r:id="rId46" xr:uid="{00000000-0004-0000-0A00-00006F000000}"/>
    <hyperlink ref="T71" r:id="rId47" xr:uid="{00000000-0004-0000-0A00-000070000000}"/>
    <hyperlink ref="T72" r:id="rId48" xr:uid="{00000000-0004-0000-0A00-000071000000}"/>
    <hyperlink ref="T73" r:id="rId49" xr:uid="{00000000-0004-0000-0A00-000072000000}"/>
    <hyperlink ref="T78" r:id="rId50" xr:uid="{00000000-0004-0000-0A00-000073000000}"/>
    <hyperlink ref="T79" r:id="rId51" xr:uid="{00000000-0004-0000-0A00-000074000000}"/>
    <hyperlink ref="T80" r:id="rId52" xr:uid="{00000000-0004-0000-0A00-000075000000}"/>
    <hyperlink ref="T81" r:id="rId53" xr:uid="{00000000-0004-0000-0A00-000076000000}"/>
    <hyperlink ref="T85" r:id="rId54" xr:uid="{00000000-0004-0000-0A00-000077000000}"/>
    <hyperlink ref="T86" r:id="rId55" xr:uid="{00000000-0004-0000-0A00-000078000000}"/>
    <hyperlink ref="T87" r:id="rId56" xr:uid="{00000000-0004-0000-0A00-000079000000}"/>
    <hyperlink ref="T88" r:id="rId57" xr:uid="{00000000-0004-0000-0A00-00007A000000}"/>
    <hyperlink ref="T89" r:id="rId58" xr:uid="{00000000-0004-0000-0A00-00007B000000}"/>
    <hyperlink ref="T106" r:id="rId59" xr:uid="{00000000-0004-0000-0A00-00005A010000}"/>
    <hyperlink ref="T114" r:id="rId60" xr:uid="{00000000-0004-0000-0A00-00005D010000}"/>
    <hyperlink ref="T115" r:id="rId61" xr:uid="{00000000-0004-0000-0A00-00005E010000}"/>
  </hyperlinks>
  <pageMargins left="0.7" right="0.7" top="0.75" bottom="0.75" header="0" footer="0"/>
  <pageSetup orientation="landscape" r:id="rId6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Z731"/>
  <sheetViews>
    <sheetView zoomScaleNormal="100" workbookViewId="0">
      <pane ySplit="1" topLeftCell="A2" activePane="bottomLeft" state="frozen"/>
      <selection pane="bottomLeft" activeCell="C1" sqref="C1"/>
    </sheetView>
  </sheetViews>
  <sheetFormatPr defaultColWidth="12.5703125" defaultRowHeight="15" customHeight="1"/>
  <cols>
    <col min="1" max="1" width="5.85546875" style="23" customWidth="1"/>
    <col min="2" max="2" width="6.7109375" style="23" customWidth="1"/>
    <col min="3" max="3" width="16.28515625" style="23" customWidth="1"/>
    <col min="4" max="4" width="7" style="23" customWidth="1"/>
    <col min="5" max="5" width="13.5703125" style="23" customWidth="1"/>
    <col min="6" max="6" width="12.7109375" style="23" customWidth="1"/>
    <col min="7" max="7" width="17" style="23" customWidth="1"/>
    <col min="8" max="8" width="13.7109375" style="23" customWidth="1"/>
    <col min="9" max="9" width="9" style="23" customWidth="1"/>
    <col min="10" max="10" width="11.7109375" style="23" customWidth="1"/>
    <col min="11" max="11" width="20.140625" style="23" customWidth="1"/>
    <col min="12" max="12" width="9" style="23" customWidth="1"/>
    <col min="13" max="13" width="13.42578125" style="23" customWidth="1"/>
    <col min="14" max="14" width="7" style="23" customWidth="1"/>
    <col min="15" max="15" width="26.42578125" style="23" customWidth="1"/>
    <col min="16" max="26" width="14.42578125" style="23" customWidth="1"/>
    <col min="27" max="16384" width="12.5703125" style="23"/>
  </cols>
  <sheetData>
    <row r="1" spans="1:26" ht="15" customHeight="1">
      <c r="A1" s="20" t="s">
        <v>2980</v>
      </c>
      <c r="B1" s="21"/>
      <c r="C1" s="20"/>
      <c r="D1" s="20"/>
      <c r="E1" s="21"/>
      <c r="F1" s="21"/>
      <c r="G1" s="21"/>
      <c r="H1" s="21"/>
      <c r="I1" s="21"/>
      <c r="J1" s="21"/>
      <c r="K1" s="21"/>
      <c r="L1" s="21"/>
      <c r="M1" s="21"/>
      <c r="N1" s="21"/>
      <c r="O1" s="21"/>
      <c r="P1" s="21"/>
      <c r="Q1" s="21"/>
      <c r="R1" s="21"/>
      <c r="S1" s="21"/>
      <c r="T1" s="21"/>
      <c r="U1" s="21"/>
      <c r="V1" s="21"/>
      <c r="W1" s="21"/>
      <c r="X1" s="21"/>
      <c r="Y1" s="21"/>
      <c r="Z1" s="21"/>
    </row>
    <row r="2" spans="1:26" ht="89.25">
      <c r="A2" s="24" t="s">
        <v>92</v>
      </c>
      <c r="B2" s="24" t="s">
        <v>813</v>
      </c>
      <c r="C2" s="24" t="s">
        <v>842</v>
      </c>
      <c r="D2" s="24" t="s">
        <v>147</v>
      </c>
      <c r="E2" s="24" t="s">
        <v>2363</v>
      </c>
      <c r="F2" s="38" t="s">
        <v>471</v>
      </c>
      <c r="G2" s="38" t="s">
        <v>187</v>
      </c>
      <c r="H2" s="38" t="s">
        <v>1854</v>
      </c>
      <c r="I2" s="24" t="s">
        <v>1857</v>
      </c>
      <c r="J2" s="24" t="s">
        <v>2981</v>
      </c>
      <c r="K2" s="24" t="s">
        <v>2982</v>
      </c>
      <c r="L2" s="24" t="s">
        <v>2983</v>
      </c>
      <c r="M2" s="24" t="s">
        <v>2984</v>
      </c>
      <c r="N2" s="24" t="s">
        <v>2985</v>
      </c>
      <c r="O2" s="24" t="s">
        <v>1858</v>
      </c>
      <c r="P2" s="104" t="s">
        <v>2986</v>
      </c>
      <c r="Q2" s="104" t="s">
        <v>2987</v>
      </c>
      <c r="R2" s="104" t="s">
        <v>2988</v>
      </c>
      <c r="S2" s="105" t="s">
        <v>2989</v>
      </c>
      <c r="T2" s="105" t="s">
        <v>2824</v>
      </c>
      <c r="U2" s="103" t="s">
        <v>1305</v>
      </c>
      <c r="V2" s="21"/>
      <c r="W2" s="21"/>
      <c r="X2" s="21"/>
      <c r="Y2" s="21"/>
      <c r="Z2" s="21"/>
    </row>
    <row r="3" spans="1:26" s="250" customFormat="1" ht="12.75">
      <c r="A3" s="396" t="s">
        <v>850</v>
      </c>
      <c r="B3" s="170" t="s">
        <v>2990</v>
      </c>
      <c r="C3" s="170" t="s">
        <v>851</v>
      </c>
      <c r="D3" s="170" t="s">
        <v>852</v>
      </c>
      <c r="E3" s="170" t="s">
        <v>2990</v>
      </c>
      <c r="F3" s="170" t="s">
        <v>1865</v>
      </c>
      <c r="G3" s="170" t="s">
        <v>1866</v>
      </c>
      <c r="H3" s="170" t="s">
        <v>2990</v>
      </c>
      <c r="I3" s="170" t="s">
        <v>2990</v>
      </c>
      <c r="J3" s="170" t="s">
        <v>2990</v>
      </c>
      <c r="K3" s="170" t="s">
        <v>2990</v>
      </c>
      <c r="L3" s="170" t="s">
        <v>2990</v>
      </c>
      <c r="M3" s="170" t="s">
        <v>2990</v>
      </c>
      <c r="N3" s="436" t="s">
        <v>2990</v>
      </c>
      <c r="O3" s="436" t="s">
        <v>2990</v>
      </c>
      <c r="P3" s="173" t="s">
        <v>2991</v>
      </c>
      <c r="Q3" s="173" t="s">
        <v>2991</v>
      </c>
      <c r="R3" s="173" t="s">
        <v>2991</v>
      </c>
      <c r="S3" s="180" t="s">
        <v>2992</v>
      </c>
      <c r="T3" s="181" t="s">
        <v>2993</v>
      </c>
      <c r="U3" s="173" t="s">
        <v>2991</v>
      </c>
    </row>
    <row r="4" spans="1:26" ht="15" customHeight="1">
      <c r="A4" s="39" t="s">
        <v>109</v>
      </c>
      <c r="B4" s="123">
        <v>2023</v>
      </c>
      <c r="C4" s="625" t="s">
        <v>642</v>
      </c>
      <c r="D4" s="122" t="s">
        <v>151</v>
      </c>
      <c r="E4" s="652" t="s">
        <v>2856</v>
      </c>
      <c r="F4" s="123" t="s">
        <v>473</v>
      </c>
      <c r="G4" s="123" t="s">
        <v>197</v>
      </c>
      <c r="H4" s="39" t="s">
        <v>743</v>
      </c>
      <c r="I4" s="39" t="s">
        <v>859</v>
      </c>
      <c r="J4" s="652" t="s">
        <v>1414</v>
      </c>
      <c r="K4" s="317" t="s">
        <v>1652</v>
      </c>
      <c r="L4" s="653">
        <v>0</v>
      </c>
      <c r="M4" s="437" t="s">
        <v>2994</v>
      </c>
      <c r="N4" s="648" t="s">
        <v>859</v>
      </c>
      <c r="O4" s="39" t="s">
        <v>2848</v>
      </c>
      <c r="P4" s="438">
        <v>0</v>
      </c>
      <c r="Q4" s="400" t="s">
        <v>14</v>
      </c>
      <c r="R4" s="400" t="s">
        <v>14</v>
      </c>
      <c r="S4" s="111" t="e">
        <f>IF(P4/L4&lt;0.9,"X",IF(P4/L4&gt;1.5,"X",""))</f>
        <v>#DIV/0!</v>
      </c>
      <c r="T4" s="111" t="str">
        <f>IF(OR(Q4="N",R4="N",Q4="",R4=""),"X","")</f>
        <v/>
      </c>
      <c r="U4" s="110" t="s">
        <v>2848</v>
      </c>
      <c r="V4" s="21"/>
      <c r="W4" s="21"/>
      <c r="X4" s="21"/>
      <c r="Y4" s="21"/>
      <c r="Z4" s="21"/>
    </row>
    <row r="5" spans="1:26" ht="15" customHeight="1">
      <c r="A5" s="39" t="s">
        <v>109</v>
      </c>
      <c r="B5" s="123">
        <v>2023</v>
      </c>
      <c r="C5" s="625" t="s">
        <v>642</v>
      </c>
      <c r="D5" s="122" t="s">
        <v>151</v>
      </c>
      <c r="E5" s="652" t="s">
        <v>2856</v>
      </c>
      <c r="F5" s="123" t="s">
        <v>473</v>
      </c>
      <c r="G5" s="123" t="s">
        <v>197</v>
      </c>
      <c r="H5" s="39" t="s">
        <v>743</v>
      </c>
      <c r="I5" s="39" t="s">
        <v>859</v>
      </c>
      <c r="J5" s="652" t="s">
        <v>1414</v>
      </c>
      <c r="K5" s="317" t="s">
        <v>1362</v>
      </c>
      <c r="L5" s="653">
        <v>0</v>
      </c>
      <c r="M5" s="437" t="s">
        <v>2994</v>
      </c>
      <c r="N5" s="648" t="s">
        <v>859</v>
      </c>
      <c r="O5" s="39" t="s">
        <v>2848</v>
      </c>
      <c r="P5" s="438">
        <v>0</v>
      </c>
      <c r="Q5" s="400" t="s">
        <v>14</v>
      </c>
      <c r="R5" s="400" t="s">
        <v>14</v>
      </c>
      <c r="S5" s="111" t="e">
        <f>IF(P5/L5&lt;0.9,"X",IF(P5/L5&gt;1.5,"X",""))</f>
        <v>#DIV/0!</v>
      </c>
      <c r="T5" s="111" t="str">
        <f>IF(OR(Q5="N",R5="N",Q5="",R5=""),"X","")</f>
        <v/>
      </c>
      <c r="U5" s="110" t="s">
        <v>2848</v>
      </c>
      <c r="V5" s="21"/>
      <c r="W5" s="21"/>
      <c r="X5" s="21"/>
      <c r="Y5" s="21"/>
      <c r="Z5" s="21"/>
    </row>
    <row r="6" spans="1:26" ht="15" customHeight="1">
      <c r="A6" s="39" t="s">
        <v>109</v>
      </c>
      <c r="B6" s="123">
        <v>2023</v>
      </c>
      <c r="C6" s="625" t="s">
        <v>642</v>
      </c>
      <c r="D6" s="122" t="s">
        <v>151</v>
      </c>
      <c r="E6" s="652" t="s">
        <v>2856</v>
      </c>
      <c r="F6" s="123" t="s">
        <v>473</v>
      </c>
      <c r="G6" s="123" t="s">
        <v>197</v>
      </c>
      <c r="H6" s="39" t="s">
        <v>743</v>
      </c>
      <c r="I6" s="39" t="s">
        <v>859</v>
      </c>
      <c r="J6" s="652" t="s">
        <v>1414</v>
      </c>
      <c r="K6" s="317" t="s">
        <v>1378</v>
      </c>
      <c r="L6" s="653">
        <v>0</v>
      </c>
      <c r="M6" s="437" t="s">
        <v>2994</v>
      </c>
      <c r="N6" s="648" t="s">
        <v>859</v>
      </c>
      <c r="O6" s="39" t="s">
        <v>2848</v>
      </c>
      <c r="P6" s="438">
        <v>0</v>
      </c>
      <c r="Q6" s="400" t="s">
        <v>14</v>
      </c>
      <c r="R6" s="400" t="s">
        <v>14</v>
      </c>
      <c r="S6" s="111" t="e">
        <f t="shared" ref="S6:S57" si="0">IF(P6/L6&lt;0.9,"X",IF(P6/L6&gt;1.5,"X",""))</f>
        <v>#DIV/0!</v>
      </c>
      <c r="T6" s="111" t="str">
        <f t="shared" ref="T6:T57" si="1">IF(OR(Q6="N",R6="N",Q6="",R6=""),"X","")</f>
        <v/>
      </c>
      <c r="U6" s="110" t="s">
        <v>2848</v>
      </c>
      <c r="V6" s="21"/>
      <c r="W6" s="21"/>
      <c r="X6" s="21"/>
      <c r="Y6" s="21"/>
      <c r="Z6" s="21"/>
    </row>
    <row r="7" spans="1:26" ht="15" customHeight="1">
      <c r="A7" s="39" t="s">
        <v>109</v>
      </c>
      <c r="B7" s="123">
        <v>2023</v>
      </c>
      <c r="C7" s="625" t="s">
        <v>642</v>
      </c>
      <c r="D7" s="122" t="s">
        <v>151</v>
      </c>
      <c r="E7" s="652" t="s">
        <v>2856</v>
      </c>
      <c r="F7" s="123" t="s">
        <v>473</v>
      </c>
      <c r="G7" s="123" t="s">
        <v>197</v>
      </c>
      <c r="H7" s="39" t="s">
        <v>743</v>
      </c>
      <c r="I7" s="39" t="s">
        <v>859</v>
      </c>
      <c r="J7" s="652" t="s">
        <v>1414</v>
      </c>
      <c r="K7" s="317" t="s">
        <v>1386</v>
      </c>
      <c r="L7" s="653">
        <v>0</v>
      </c>
      <c r="M7" s="437" t="s">
        <v>2994</v>
      </c>
      <c r="N7" s="648" t="s">
        <v>859</v>
      </c>
      <c r="O7" s="39" t="s">
        <v>2848</v>
      </c>
      <c r="P7" s="438">
        <v>0</v>
      </c>
      <c r="Q7" s="400" t="s">
        <v>14</v>
      </c>
      <c r="R7" s="400" t="s">
        <v>14</v>
      </c>
      <c r="S7" s="111" t="e">
        <f t="shared" si="0"/>
        <v>#DIV/0!</v>
      </c>
      <c r="T7" s="111" t="str">
        <f t="shared" si="1"/>
        <v/>
      </c>
      <c r="U7" s="110" t="s">
        <v>2848</v>
      </c>
      <c r="V7" s="21"/>
      <c r="W7" s="21"/>
      <c r="X7" s="21"/>
      <c r="Y7" s="21"/>
      <c r="Z7" s="21"/>
    </row>
    <row r="8" spans="1:26" ht="15" customHeight="1">
      <c r="A8" s="39" t="s">
        <v>109</v>
      </c>
      <c r="B8" s="123">
        <v>2023</v>
      </c>
      <c r="C8" s="625" t="s">
        <v>642</v>
      </c>
      <c r="D8" s="122" t="s">
        <v>151</v>
      </c>
      <c r="E8" s="652" t="s">
        <v>2856</v>
      </c>
      <c r="F8" s="123" t="s">
        <v>473</v>
      </c>
      <c r="G8" s="123" t="s">
        <v>197</v>
      </c>
      <c r="H8" s="39" t="s">
        <v>743</v>
      </c>
      <c r="I8" s="39" t="s">
        <v>859</v>
      </c>
      <c r="J8" s="652" t="s">
        <v>1414</v>
      </c>
      <c r="K8" s="317" t="s">
        <v>1319</v>
      </c>
      <c r="L8" s="653">
        <v>0</v>
      </c>
      <c r="M8" s="437" t="s">
        <v>2994</v>
      </c>
      <c r="N8" s="648" t="s">
        <v>859</v>
      </c>
      <c r="O8" s="39" t="s">
        <v>2848</v>
      </c>
      <c r="P8" s="438">
        <v>0</v>
      </c>
      <c r="Q8" s="400" t="s">
        <v>14</v>
      </c>
      <c r="R8" s="400" t="s">
        <v>14</v>
      </c>
      <c r="S8" s="111" t="e">
        <f t="shared" si="0"/>
        <v>#DIV/0!</v>
      </c>
      <c r="T8" s="111" t="str">
        <f t="shared" si="1"/>
        <v/>
      </c>
      <c r="U8" s="110" t="s">
        <v>2848</v>
      </c>
      <c r="V8" s="21"/>
      <c r="W8" s="21"/>
      <c r="X8" s="21"/>
      <c r="Y8" s="21"/>
      <c r="Z8" s="21"/>
    </row>
    <row r="9" spans="1:26" ht="15" customHeight="1">
      <c r="A9" s="39" t="s">
        <v>109</v>
      </c>
      <c r="B9" s="123">
        <v>2023</v>
      </c>
      <c r="C9" s="625" t="s">
        <v>642</v>
      </c>
      <c r="D9" s="122" t="s">
        <v>151</v>
      </c>
      <c r="E9" s="652" t="s">
        <v>2856</v>
      </c>
      <c r="F9" s="123" t="s">
        <v>473</v>
      </c>
      <c r="G9" s="123" t="s">
        <v>197</v>
      </c>
      <c r="H9" s="39" t="s">
        <v>743</v>
      </c>
      <c r="I9" s="39" t="s">
        <v>859</v>
      </c>
      <c r="J9" s="652" t="s">
        <v>1414</v>
      </c>
      <c r="K9" s="317" t="s">
        <v>1417</v>
      </c>
      <c r="L9" s="653">
        <v>0</v>
      </c>
      <c r="M9" s="437" t="s">
        <v>2994</v>
      </c>
      <c r="N9" s="648" t="s">
        <v>859</v>
      </c>
      <c r="O9" s="39" t="s">
        <v>2848</v>
      </c>
      <c r="P9" s="438">
        <v>0</v>
      </c>
      <c r="Q9" s="400" t="s">
        <v>14</v>
      </c>
      <c r="R9" s="400" t="s">
        <v>14</v>
      </c>
      <c r="S9" s="111" t="e">
        <f t="shared" si="0"/>
        <v>#DIV/0!</v>
      </c>
      <c r="T9" s="111" t="str">
        <f t="shared" si="1"/>
        <v/>
      </c>
      <c r="U9" s="110" t="s">
        <v>2848</v>
      </c>
      <c r="V9" s="21"/>
      <c r="W9" s="21"/>
      <c r="X9" s="21"/>
      <c r="Y9" s="21"/>
      <c r="Z9" s="21"/>
    </row>
    <row r="10" spans="1:26" ht="15" customHeight="1">
      <c r="A10" s="39" t="s">
        <v>109</v>
      </c>
      <c r="B10" s="123">
        <v>2023</v>
      </c>
      <c r="C10" s="625" t="s">
        <v>642</v>
      </c>
      <c r="D10" s="122" t="s">
        <v>151</v>
      </c>
      <c r="E10" s="652" t="s">
        <v>2856</v>
      </c>
      <c r="F10" s="123" t="s">
        <v>473</v>
      </c>
      <c r="G10" s="123" t="s">
        <v>197</v>
      </c>
      <c r="H10" s="39" t="s">
        <v>743</v>
      </c>
      <c r="I10" s="39" t="s">
        <v>859</v>
      </c>
      <c r="J10" s="652" t="s">
        <v>1414</v>
      </c>
      <c r="K10" s="317" t="s">
        <v>1324</v>
      </c>
      <c r="L10" s="653">
        <v>0</v>
      </c>
      <c r="M10" s="437" t="s">
        <v>2994</v>
      </c>
      <c r="N10" s="648" t="s">
        <v>859</v>
      </c>
      <c r="O10" s="39" t="s">
        <v>2848</v>
      </c>
      <c r="P10" s="438">
        <v>0</v>
      </c>
      <c r="Q10" s="400" t="s">
        <v>14</v>
      </c>
      <c r="R10" s="400" t="s">
        <v>14</v>
      </c>
      <c r="S10" s="111" t="e">
        <f t="shared" si="0"/>
        <v>#DIV/0!</v>
      </c>
      <c r="T10" s="111" t="str">
        <f t="shared" si="1"/>
        <v/>
      </c>
      <c r="U10" s="110" t="s">
        <v>2848</v>
      </c>
      <c r="V10" s="21"/>
      <c r="W10" s="21"/>
      <c r="X10" s="21"/>
      <c r="Y10" s="21"/>
      <c r="Z10" s="21"/>
    </row>
    <row r="11" spans="1:26" ht="15" customHeight="1">
      <c r="A11" s="39" t="s">
        <v>109</v>
      </c>
      <c r="B11" s="123">
        <v>2023</v>
      </c>
      <c r="C11" s="625" t="s">
        <v>642</v>
      </c>
      <c r="D11" s="122" t="s">
        <v>151</v>
      </c>
      <c r="E11" s="652" t="s">
        <v>2856</v>
      </c>
      <c r="F11" s="123" t="s">
        <v>473</v>
      </c>
      <c r="G11" s="123" t="s">
        <v>197</v>
      </c>
      <c r="H11" s="39" t="s">
        <v>743</v>
      </c>
      <c r="I11" s="39" t="s">
        <v>859</v>
      </c>
      <c r="J11" s="652" t="s">
        <v>1414</v>
      </c>
      <c r="K11" s="317" t="s">
        <v>1451</v>
      </c>
      <c r="L11" s="653">
        <v>0</v>
      </c>
      <c r="M11" s="437" t="s">
        <v>2994</v>
      </c>
      <c r="N11" s="648" t="s">
        <v>859</v>
      </c>
      <c r="O11" s="39" t="s">
        <v>2848</v>
      </c>
      <c r="P11" s="438">
        <v>0</v>
      </c>
      <c r="Q11" s="400" t="s">
        <v>14</v>
      </c>
      <c r="R11" s="400" t="s">
        <v>14</v>
      </c>
      <c r="S11" s="111" t="e">
        <f t="shared" si="0"/>
        <v>#DIV/0!</v>
      </c>
      <c r="T11" s="111" t="str">
        <f t="shared" si="1"/>
        <v/>
      </c>
      <c r="U11" s="110" t="s">
        <v>2848</v>
      </c>
      <c r="V11" s="21"/>
      <c r="W11" s="21"/>
      <c r="X11" s="21"/>
      <c r="Y11" s="21"/>
      <c r="Z11" s="21"/>
    </row>
    <row r="12" spans="1:26" ht="15" customHeight="1">
      <c r="A12" s="39" t="s">
        <v>109</v>
      </c>
      <c r="B12" s="123">
        <v>2023</v>
      </c>
      <c r="C12" s="625" t="s">
        <v>642</v>
      </c>
      <c r="D12" s="122" t="s">
        <v>151</v>
      </c>
      <c r="E12" s="652" t="s">
        <v>2856</v>
      </c>
      <c r="F12" s="123" t="s">
        <v>473</v>
      </c>
      <c r="G12" s="123" t="s">
        <v>197</v>
      </c>
      <c r="H12" s="39" t="s">
        <v>743</v>
      </c>
      <c r="I12" s="39" t="s">
        <v>859</v>
      </c>
      <c r="J12" s="652" t="s">
        <v>1414</v>
      </c>
      <c r="K12" s="317" t="s">
        <v>1335</v>
      </c>
      <c r="L12" s="653">
        <v>0</v>
      </c>
      <c r="M12" s="437" t="s">
        <v>2994</v>
      </c>
      <c r="N12" s="648" t="s">
        <v>859</v>
      </c>
      <c r="O12" s="39" t="s">
        <v>2848</v>
      </c>
      <c r="P12" s="438">
        <v>0</v>
      </c>
      <c r="Q12" s="400" t="s">
        <v>14</v>
      </c>
      <c r="R12" s="400" t="s">
        <v>14</v>
      </c>
      <c r="S12" s="111" t="e">
        <f t="shared" si="0"/>
        <v>#DIV/0!</v>
      </c>
      <c r="T12" s="111" t="str">
        <f t="shared" si="1"/>
        <v/>
      </c>
      <c r="U12" s="110" t="s">
        <v>2848</v>
      </c>
      <c r="V12" s="21"/>
      <c r="W12" s="21"/>
      <c r="X12" s="21"/>
      <c r="Y12" s="21"/>
      <c r="Z12" s="21"/>
    </row>
    <row r="13" spans="1:26" ht="15" customHeight="1">
      <c r="A13" s="39" t="s">
        <v>109</v>
      </c>
      <c r="B13" s="123">
        <v>2023</v>
      </c>
      <c r="C13" s="625" t="s">
        <v>642</v>
      </c>
      <c r="D13" s="122" t="s">
        <v>151</v>
      </c>
      <c r="E13" s="652" t="s">
        <v>2856</v>
      </c>
      <c r="F13" s="123" t="s">
        <v>473</v>
      </c>
      <c r="G13" s="123" t="s">
        <v>197</v>
      </c>
      <c r="H13" s="39" t="s">
        <v>743</v>
      </c>
      <c r="I13" s="39" t="s">
        <v>859</v>
      </c>
      <c r="J13" s="652" t="s">
        <v>1414</v>
      </c>
      <c r="K13" s="317" t="s">
        <v>1691</v>
      </c>
      <c r="L13" s="653">
        <v>0</v>
      </c>
      <c r="M13" s="437" t="s">
        <v>2994</v>
      </c>
      <c r="N13" s="648" t="s">
        <v>859</v>
      </c>
      <c r="O13" s="39" t="s">
        <v>2995</v>
      </c>
      <c r="P13" s="438">
        <v>0</v>
      </c>
      <c r="Q13" s="400" t="s">
        <v>14</v>
      </c>
      <c r="R13" s="400" t="s">
        <v>14</v>
      </c>
      <c r="S13" s="111" t="e">
        <f t="shared" si="0"/>
        <v>#DIV/0!</v>
      </c>
      <c r="T13" s="111" t="str">
        <f t="shared" si="1"/>
        <v/>
      </c>
      <c r="U13" s="110" t="s">
        <v>2848</v>
      </c>
      <c r="V13" s="21"/>
      <c r="W13" s="21"/>
      <c r="X13" s="21"/>
      <c r="Y13" s="21"/>
      <c r="Z13" s="21"/>
    </row>
    <row r="14" spans="1:26" ht="15" customHeight="1">
      <c r="A14" s="39" t="s">
        <v>109</v>
      </c>
      <c r="B14" s="123">
        <v>2023</v>
      </c>
      <c r="C14" s="625" t="s">
        <v>642</v>
      </c>
      <c r="D14" s="122" t="s">
        <v>151</v>
      </c>
      <c r="E14" s="652" t="s">
        <v>2833</v>
      </c>
      <c r="F14" s="123" t="s">
        <v>473</v>
      </c>
      <c r="G14" s="123" t="s">
        <v>197</v>
      </c>
      <c r="H14" s="39" t="s">
        <v>747</v>
      </c>
      <c r="I14" s="39" t="s">
        <v>859</v>
      </c>
      <c r="J14" s="652" t="s">
        <v>2996</v>
      </c>
      <c r="K14" s="317" t="s">
        <v>1652</v>
      </c>
      <c r="L14" s="653">
        <v>0</v>
      </c>
      <c r="M14" s="437" t="s">
        <v>2994</v>
      </c>
      <c r="N14" s="648" t="s">
        <v>859</v>
      </c>
      <c r="O14" s="39" t="s">
        <v>2997</v>
      </c>
      <c r="P14" s="438">
        <v>0</v>
      </c>
      <c r="Q14" s="400" t="s">
        <v>14</v>
      </c>
      <c r="R14" s="400" t="s">
        <v>14</v>
      </c>
      <c r="S14" s="111" t="e">
        <f t="shared" si="0"/>
        <v>#DIV/0!</v>
      </c>
      <c r="T14" s="111" t="str">
        <f t="shared" si="1"/>
        <v/>
      </c>
      <c r="U14" s="110" t="s">
        <v>2848</v>
      </c>
      <c r="V14" s="21"/>
      <c r="W14" s="21"/>
      <c r="X14" s="21"/>
      <c r="Y14" s="21"/>
      <c r="Z14" s="21"/>
    </row>
    <row r="15" spans="1:26" ht="15" customHeight="1">
      <c r="A15" s="39" t="s">
        <v>109</v>
      </c>
      <c r="B15" s="123">
        <v>2023</v>
      </c>
      <c r="C15" s="625" t="s">
        <v>642</v>
      </c>
      <c r="D15" s="122" t="s">
        <v>151</v>
      </c>
      <c r="E15" s="652" t="s">
        <v>2833</v>
      </c>
      <c r="F15" s="123" t="s">
        <v>473</v>
      </c>
      <c r="G15" s="123" t="s">
        <v>197</v>
      </c>
      <c r="H15" s="39" t="s">
        <v>747</v>
      </c>
      <c r="I15" s="39" t="s">
        <v>859</v>
      </c>
      <c r="J15" s="652" t="s">
        <v>2998</v>
      </c>
      <c r="K15" s="317" t="s">
        <v>1362</v>
      </c>
      <c r="L15" s="653">
        <v>0</v>
      </c>
      <c r="M15" s="437" t="s">
        <v>2994</v>
      </c>
      <c r="N15" s="648" t="s">
        <v>859</v>
      </c>
      <c r="O15" s="39" t="s">
        <v>2997</v>
      </c>
      <c r="P15" s="438">
        <v>0</v>
      </c>
      <c r="Q15" s="400" t="s">
        <v>14</v>
      </c>
      <c r="R15" s="400" t="s">
        <v>14</v>
      </c>
      <c r="S15" s="111" t="e">
        <f t="shared" si="0"/>
        <v>#DIV/0!</v>
      </c>
      <c r="T15" s="111" t="str">
        <f t="shared" si="1"/>
        <v/>
      </c>
      <c r="U15" s="110" t="s">
        <v>2848</v>
      </c>
      <c r="V15" s="21"/>
      <c r="W15" s="21"/>
      <c r="X15" s="21"/>
      <c r="Y15" s="21"/>
      <c r="Z15" s="21"/>
    </row>
    <row r="16" spans="1:26" ht="15" customHeight="1">
      <c r="A16" s="39" t="s">
        <v>109</v>
      </c>
      <c r="B16" s="123">
        <v>2023</v>
      </c>
      <c r="C16" s="625" t="s">
        <v>642</v>
      </c>
      <c r="D16" s="122" t="s">
        <v>151</v>
      </c>
      <c r="E16" s="652" t="s">
        <v>2833</v>
      </c>
      <c r="F16" s="123" t="s">
        <v>473</v>
      </c>
      <c r="G16" s="123" t="s">
        <v>197</v>
      </c>
      <c r="H16" s="39" t="s">
        <v>747</v>
      </c>
      <c r="I16" s="39" t="s">
        <v>859</v>
      </c>
      <c r="J16" s="652" t="s">
        <v>2996</v>
      </c>
      <c r="K16" s="317" t="s">
        <v>1378</v>
      </c>
      <c r="L16" s="653">
        <v>0</v>
      </c>
      <c r="M16" s="437" t="s">
        <v>2994</v>
      </c>
      <c r="N16" s="648" t="s">
        <v>859</v>
      </c>
      <c r="O16" s="39" t="s">
        <v>2997</v>
      </c>
      <c r="P16" s="438">
        <v>0</v>
      </c>
      <c r="Q16" s="400" t="s">
        <v>14</v>
      </c>
      <c r="R16" s="400" t="s">
        <v>14</v>
      </c>
      <c r="S16" s="111" t="e">
        <f t="shared" si="0"/>
        <v>#DIV/0!</v>
      </c>
      <c r="T16" s="111" t="str">
        <f t="shared" si="1"/>
        <v/>
      </c>
      <c r="U16" s="110" t="s">
        <v>2848</v>
      </c>
      <c r="V16" s="21"/>
      <c r="W16" s="21"/>
      <c r="X16" s="21"/>
      <c r="Y16" s="21"/>
      <c r="Z16" s="21"/>
    </row>
    <row r="17" spans="1:26" ht="15" customHeight="1">
      <c r="A17" s="39" t="s">
        <v>109</v>
      </c>
      <c r="B17" s="123">
        <v>2023</v>
      </c>
      <c r="C17" s="625" t="s">
        <v>642</v>
      </c>
      <c r="D17" s="122" t="s">
        <v>151</v>
      </c>
      <c r="E17" s="652" t="s">
        <v>2833</v>
      </c>
      <c r="F17" s="123" t="s">
        <v>473</v>
      </c>
      <c r="G17" s="123" t="s">
        <v>197</v>
      </c>
      <c r="H17" s="39" t="s">
        <v>747</v>
      </c>
      <c r="I17" s="39" t="s">
        <v>859</v>
      </c>
      <c r="J17" s="652" t="s">
        <v>2996</v>
      </c>
      <c r="K17" s="317" t="s">
        <v>1386</v>
      </c>
      <c r="L17" s="653">
        <v>0</v>
      </c>
      <c r="M17" s="437" t="s">
        <v>2994</v>
      </c>
      <c r="N17" s="648" t="s">
        <v>859</v>
      </c>
      <c r="O17" s="39" t="s">
        <v>2997</v>
      </c>
      <c r="P17" s="438">
        <v>0</v>
      </c>
      <c r="Q17" s="400" t="s">
        <v>14</v>
      </c>
      <c r="R17" s="400" t="s">
        <v>14</v>
      </c>
      <c r="S17" s="111" t="e">
        <f t="shared" si="0"/>
        <v>#DIV/0!</v>
      </c>
      <c r="T17" s="111" t="str">
        <f t="shared" si="1"/>
        <v/>
      </c>
      <c r="U17" s="110" t="s">
        <v>2848</v>
      </c>
      <c r="V17" s="21"/>
      <c r="W17" s="21"/>
      <c r="X17" s="21"/>
      <c r="Y17" s="21"/>
      <c r="Z17" s="21"/>
    </row>
    <row r="18" spans="1:26" ht="15" customHeight="1">
      <c r="A18" s="39" t="s">
        <v>109</v>
      </c>
      <c r="B18" s="123">
        <v>2023</v>
      </c>
      <c r="C18" s="625" t="s">
        <v>642</v>
      </c>
      <c r="D18" s="122" t="s">
        <v>151</v>
      </c>
      <c r="E18" s="652" t="s">
        <v>2833</v>
      </c>
      <c r="F18" s="123" t="s">
        <v>473</v>
      </c>
      <c r="G18" s="123" t="s">
        <v>197</v>
      </c>
      <c r="H18" s="39" t="s">
        <v>747</v>
      </c>
      <c r="I18" s="39" t="s">
        <v>859</v>
      </c>
      <c r="J18" s="652" t="s">
        <v>2996</v>
      </c>
      <c r="K18" s="317" t="s">
        <v>1319</v>
      </c>
      <c r="L18" s="653">
        <v>0</v>
      </c>
      <c r="M18" s="437" t="s">
        <v>2994</v>
      </c>
      <c r="N18" s="648" t="s">
        <v>859</v>
      </c>
      <c r="O18" s="39" t="s">
        <v>2997</v>
      </c>
      <c r="P18" s="438">
        <v>0</v>
      </c>
      <c r="Q18" s="400" t="s">
        <v>14</v>
      </c>
      <c r="R18" s="400" t="s">
        <v>14</v>
      </c>
      <c r="S18" s="111" t="e">
        <f t="shared" si="0"/>
        <v>#DIV/0!</v>
      </c>
      <c r="T18" s="111" t="str">
        <f t="shared" si="1"/>
        <v/>
      </c>
      <c r="U18" s="110" t="s">
        <v>2848</v>
      </c>
      <c r="V18" s="21"/>
      <c r="W18" s="21"/>
      <c r="X18" s="21"/>
      <c r="Y18" s="21"/>
      <c r="Z18" s="21"/>
    </row>
    <row r="19" spans="1:26" ht="15" customHeight="1">
      <c r="A19" s="39" t="s">
        <v>109</v>
      </c>
      <c r="B19" s="123">
        <v>2023</v>
      </c>
      <c r="C19" s="625" t="s">
        <v>642</v>
      </c>
      <c r="D19" s="122" t="s">
        <v>151</v>
      </c>
      <c r="E19" s="652" t="s">
        <v>2833</v>
      </c>
      <c r="F19" s="123" t="s">
        <v>473</v>
      </c>
      <c r="G19" s="123" t="s">
        <v>197</v>
      </c>
      <c r="H19" s="39" t="s">
        <v>747</v>
      </c>
      <c r="I19" s="39" t="s">
        <v>859</v>
      </c>
      <c r="J19" s="652" t="s">
        <v>2996</v>
      </c>
      <c r="K19" s="317" t="s">
        <v>1417</v>
      </c>
      <c r="L19" s="653">
        <v>0</v>
      </c>
      <c r="M19" s="437" t="s">
        <v>2994</v>
      </c>
      <c r="N19" s="648" t="s">
        <v>859</v>
      </c>
      <c r="O19" s="39" t="s">
        <v>2997</v>
      </c>
      <c r="P19" s="438">
        <v>0</v>
      </c>
      <c r="Q19" s="400" t="s">
        <v>14</v>
      </c>
      <c r="R19" s="400" t="s">
        <v>14</v>
      </c>
      <c r="S19" s="111" t="e">
        <f t="shared" si="0"/>
        <v>#DIV/0!</v>
      </c>
      <c r="T19" s="111" t="str">
        <f t="shared" si="1"/>
        <v/>
      </c>
      <c r="U19" s="110" t="s">
        <v>2848</v>
      </c>
      <c r="V19" s="21"/>
      <c r="W19" s="21"/>
      <c r="X19" s="21"/>
      <c r="Y19" s="21"/>
      <c r="Z19" s="21"/>
    </row>
    <row r="20" spans="1:26" ht="15" customHeight="1">
      <c r="A20" s="39" t="s">
        <v>109</v>
      </c>
      <c r="B20" s="123">
        <v>2023</v>
      </c>
      <c r="C20" s="625" t="s">
        <v>642</v>
      </c>
      <c r="D20" s="122" t="s">
        <v>151</v>
      </c>
      <c r="E20" s="652" t="s">
        <v>2833</v>
      </c>
      <c r="F20" s="123" t="s">
        <v>473</v>
      </c>
      <c r="G20" s="123" t="s">
        <v>197</v>
      </c>
      <c r="H20" s="39" t="s">
        <v>747</v>
      </c>
      <c r="I20" s="39" t="s">
        <v>859</v>
      </c>
      <c r="J20" s="652" t="s">
        <v>2996</v>
      </c>
      <c r="K20" s="317" t="s">
        <v>1324</v>
      </c>
      <c r="L20" s="653">
        <v>0</v>
      </c>
      <c r="M20" s="437" t="s">
        <v>2994</v>
      </c>
      <c r="N20" s="648" t="s">
        <v>859</v>
      </c>
      <c r="O20" s="39" t="s">
        <v>2997</v>
      </c>
      <c r="P20" s="438">
        <v>0</v>
      </c>
      <c r="Q20" s="400" t="s">
        <v>14</v>
      </c>
      <c r="R20" s="400" t="s">
        <v>14</v>
      </c>
      <c r="S20" s="111" t="e">
        <f t="shared" si="0"/>
        <v>#DIV/0!</v>
      </c>
      <c r="T20" s="111" t="str">
        <f t="shared" si="1"/>
        <v/>
      </c>
      <c r="U20" s="110" t="s">
        <v>2848</v>
      </c>
      <c r="V20" s="21"/>
      <c r="W20" s="21"/>
      <c r="X20" s="21"/>
      <c r="Y20" s="21"/>
      <c r="Z20" s="21"/>
    </row>
    <row r="21" spans="1:26" ht="15" customHeight="1">
      <c r="A21" s="39" t="s">
        <v>109</v>
      </c>
      <c r="B21" s="123">
        <v>2023</v>
      </c>
      <c r="C21" s="625" t="s">
        <v>642</v>
      </c>
      <c r="D21" s="122" t="s">
        <v>151</v>
      </c>
      <c r="E21" s="652" t="s">
        <v>2833</v>
      </c>
      <c r="F21" s="123" t="s">
        <v>473</v>
      </c>
      <c r="G21" s="123" t="s">
        <v>197</v>
      </c>
      <c r="H21" s="39" t="s">
        <v>747</v>
      </c>
      <c r="I21" s="39" t="s">
        <v>859</v>
      </c>
      <c r="J21" s="652" t="s">
        <v>2996</v>
      </c>
      <c r="K21" s="317" t="s">
        <v>1681</v>
      </c>
      <c r="L21" s="653">
        <v>0</v>
      </c>
      <c r="M21" s="437" t="s">
        <v>2994</v>
      </c>
      <c r="N21" s="648" t="s">
        <v>859</v>
      </c>
      <c r="O21" s="39" t="s">
        <v>2997</v>
      </c>
      <c r="P21" s="438">
        <v>0</v>
      </c>
      <c r="Q21" s="400" t="s">
        <v>14</v>
      </c>
      <c r="R21" s="400" t="s">
        <v>14</v>
      </c>
      <c r="S21" s="111" t="e">
        <f t="shared" si="0"/>
        <v>#DIV/0!</v>
      </c>
      <c r="T21" s="111" t="str">
        <f t="shared" si="1"/>
        <v/>
      </c>
      <c r="U21" s="110" t="s">
        <v>2848</v>
      </c>
      <c r="V21" s="21"/>
      <c r="W21" s="21"/>
      <c r="X21" s="21"/>
      <c r="Y21" s="21"/>
      <c r="Z21" s="21"/>
    </row>
    <row r="22" spans="1:26" ht="15" customHeight="1">
      <c r="A22" s="39" t="s">
        <v>109</v>
      </c>
      <c r="B22" s="123">
        <v>2023</v>
      </c>
      <c r="C22" s="625" t="s">
        <v>642</v>
      </c>
      <c r="D22" s="122" t="s">
        <v>151</v>
      </c>
      <c r="E22" s="652" t="s">
        <v>2833</v>
      </c>
      <c r="F22" s="123" t="s">
        <v>473</v>
      </c>
      <c r="G22" s="123" t="s">
        <v>197</v>
      </c>
      <c r="H22" s="39" t="s">
        <v>747</v>
      </c>
      <c r="I22" s="39" t="s">
        <v>859</v>
      </c>
      <c r="J22" s="652" t="s">
        <v>2996</v>
      </c>
      <c r="K22" s="317" t="s">
        <v>1451</v>
      </c>
      <c r="L22" s="653">
        <v>0</v>
      </c>
      <c r="M22" s="437" t="s">
        <v>2994</v>
      </c>
      <c r="N22" s="648" t="s">
        <v>859</v>
      </c>
      <c r="O22" s="39" t="s">
        <v>2997</v>
      </c>
      <c r="P22" s="438">
        <v>0</v>
      </c>
      <c r="Q22" s="400" t="s">
        <v>14</v>
      </c>
      <c r="R22" s="400" t="s">
        <v>14</v>
      </c>
      <c r="S22" s="111" t="e">
        <f t="shared" si="0"/>
        <v>#DIV/0!</v>
      </c>
      <c r="T22" s="111" t="str">
        <f t="shared" si="1"/>
        <v/>
      </c>
      <c r="U22" s="110" t="s">
        <v>2848</v>
      </c>
      <c r="V22" s="21"/>
      <c r="W22" s="21"/>
      <c r="X22" s="21"/>
      <c r="Y22" s="21"/>
      <c r="Z22" s="21"/>
    </row>
    <row r="23" spans="1:26" ht="15" customHeight="1">
      <c r="A23" s="39" t="s">
        <v>109</v>
      </c>
      <c r="B23" s="123">
        <v>2023</v>
      </c>
      <c r="C23" s="625" t="s">
        <v>642</v>
      </c>
      <c r="D23" s="122" t="s">
        <v>151</v>
      </c>
      <c r="E23" s="652" t="s">
        <v>2833</v>
      </c>
      <c r="F23" s="123" t="s">
        <v>473</v>
      </c>
      <c r="G23" s="123" t="s">
        <v>197</v>
      </c>
      <c r="H23" s="39" t="s">
        <v>747</v>
      </c>
      <c r="I23" s="39" t="s">
        <v>859</v>
      </c>
      <c r="J23" s="652" t="s">
        <v>2996</v>
      </c>
      <c r="K23" s="317" t="s">
        <v>1335</v>
      </c>
      <c r="L23" s="653">
        <v>0</v>
      </c>
      <c r="M23" s="437" t="s">
        <v>2994</v>
      </c>
      <c r="N23" s="648" t="s">
        <v>859</v>
      </c>
      <c r="O23" s="39" t="s">
        <v>2997</v>
      </c>
      <c r="P23" s="438">
        <v>0</v>
      </c>
      <c r="Q23" s="400" t="s">
        <v>14</v>
      </c>
      <c r="R23" s="400" t="s">
        <v>14</v>
      </c>
      <c r="S23" s="111" t="e">
        <f t="shared" si="0"/>
        <v>#DIV/0!</v>
      </c>
      <c r="T23" s="111" t="str">
        <f t="shared" si="1"/>
        <v/>
      </c>
      <c r="U23" s="110" t="s">
        <v>2848</v>
      </c>
      <c r="V23" s="21"/>
      <c r="W23" s="21"/>
      <c r="X23" s="21"/>
      <c r="Y23" s="21"/>
      <c r="Z23" s="21"/>
    </row>
    <row r="24" spans="1:26" ht="15" customHeight="1">
      <c r="A24" s="39" t="s">
        <v>109</v>
      </c>
      <c r="B24" s="123">
        <v>2023</v>
      </c>
      <c r="C24" s="625" t="s">
        <v>642</v>
      </c>
      <c r="D24" s="122" t="s">
        <v>151</v>
      </c>
      <c r="E24" s="652" t="s">
        <v>2833</v>
      </c>
      <c r="F24" s="123" t="s">
        <v>473</v>
      </c>
      <c r="G24" s="123" t="s">
        <v>197</v>
      </c>
      <c r="H24" s="39" t="s">
        <v>747</v>
      </c>
      <c r="I24" s="39" t="s">
        <v>859</v>
      </c>
      <c r="J24" s="652" t="s">
        <v>2996</v>
      </c>
      <c r="K24" s="317" t="s">
        <v>1691</v>
      </c>
      <c r="L24" s="653">
        <v>0</v>
      </c>
      <c r="M24" s="437" t="s">
        <v>2994</v>
      </c>
      <c r="N24" s="648" t="s">
        <v>859</v>
      </c>
      <c r="O24" s="39" t="s">
        <v>2997</v>
      </c>
      <c r="P24" s="438">
        <v>0</v>
      </c>
      <c r="Q24" s="400" t="s">
        <v>14</v>
      </c>
      <c r="R24" s="400" t="s">
        <v>14</v>
      </c>
      <c r="S24" s="111" t="e">
        <f t="shared" si="0"/>
        <v>#DIV/0!</v>
      </c>
      <c r="T24" s="111" t="str">
        <f t="shared" si="1"/>
        <v/>
      </c>
      <c r="U24" s="110" t="s">
        <v>2848</v>
      </c>
      <c r="V24" s="21"/>
      <c r="W24" s="21"/>
      <c r="X24" s="21"/>
      <c r="Y24" s="21"/>
      <c r="Z24" s="21"/>
    </row>
    <row r="25" spans="1:26" ht="15" customHeight="1">
      <c r="A25" s="39" t="s">
        <v>109</v>
      </c>
      <c r="B25" s="123">
        <v>2023</v>
      </c>
      <c r="C25" s="625" t="s">
        <v>642</v>
      </c>
      <c r="D25" s="122" t="s">
        <v>151</v>
      </c>
      <c r="E25" s="652" t="s">
        <v>2852</v>
      </c>
      <c r="F25" s="123" t="s">
        <v>473</v>
      </c>
      <c r="G25" s="123" t="s">
        <v>197</v>
      </c>
      <c r="H25" s="39" t="s">
        <v>747</v>
      </c>
      <c r="I25" s="39" t="s">
        <v>859</v>
      </c>
      <c r="J25" s="652" t="s">
        <v>1391</v>
      </c>
      <c r="K25" s="317" t="s">
        <v>1652</v>
      </c>
      <c r="L25" s="653">
        <v>0</v>
      </c>
      <c r="M25" s="437" t="s">
        <v>2994</v>
      </c>
      <c r="N25" s="648" t="s">
        <v>859</v>
      </c>
      <c r="O25" s="39" t="s">
        <v>2999</v>
      </c>
      <c r="P25" s="438">
        <v>0</v>
      </c>
      <c r="Q25" s="400" t="s">
        <v>14</v>
      </c>
      <c r="R25" s="400" t="s">
        <v>14</v>
      </c>
      <c r="S25" s="111" t="e">
        <f t="shared" si="0"/>
        <v>#DIV/0!</v>
      </c>
      <c r="T25" s="111" t="str">
        <f t="shared" si="1"/>
        <v/>
      </c>
      <c r="U25" s="110" t="s">
        <v>2848</v>
      </c>
      <c r="V25" s="21"/>
      <c r="W25" s="21"/>
      <c r="X25" s="21"/>
      <c r="Y25" s="21"/>
      <c r="Z25" s="21"/>
    </row>
    <row r="26" spans="1:26" ht="15" customHeight="1">
      <c r="A26" s="39" t="s">
        <v>109</v>
      </c>
      <c r="B26" s="123">
        <v>2023</v>
      </c>
      <c r="C26" s="625" t="s">
        <v>642</v>
      </c>
      <c r="D26" s="122" t="s">
        <v>151</v>
      </c>
      <c r="E26" s="652" t="s">
        <v>2852</v>
      </c>
      <c r="F26" s="123" t="s">
        <v>473</v>
      </c>
      <c r="G26" s="123" t="s">
        <v>197</v>
      </c>
      <c r="H26" s="39" t="s">
        <v>747</v>
      </c>
      <c r="I26" s="39" t="s">
        <v>859</v>
      </c>
      <c r="J26" s="652" t="s">
        <v>1391</v>
      </c>
      <c r="K26" s="317" t="s">
        <v>1362</v>
      </c>
      <c r="L26" s="653">
        <v>0</v>
      </c>
      <c r="M26" s="437" t="s">
        <v>2994</v>
      </c>
      <c r="N26" s="648" t="s">
        <v>859</v>
      </c>
      <c r="O26" s="39" t="s">
        <v>2999</v>
      </c>
      <c r="P26" s="438">
        <v>0</v>
      </c>
      <c r="Q26" s="400" t="s">
        <v>14</v>
      </c>
      <c r="R26" s="400" t="s">
        <v>14</v>
      </c>
      <c r="S26" s="111" t="e">
        <f t="shared" si="0"/>
        <v>#DIV/0!</v>
      </c>
      <c r="T26" s="111" t="str">
        <f t="shared" si="1"/>
        <v/>
      </c>
      <c r="U26" s="110" t="s">
        <v>2848</v>
      </c>
      <c r="V26" s="21"/>
      <c r="W26" s="21"/>
      <c r="X26" s="21"/>
      <c r="Y26" s="21"/>
      <c r="Z26" s="21"/>
    </row>
    <row r="27" spans="1:26" ht="15" customHeight="1">
      <c r="A27" s="39" t="s">
        <v>109</v>
      </c>
      <c r="B27" s="123">
        <v>2023</v>
      </c>
      <c r="C27" s="625" t="s">
        <v>642</v>
      </c>
      <c r="D27" s="122" t="s">
        <v>151</v>
      </c>
      <c r="E27" s="652" t="s">
        <v>2852</v>
      </c>
      <c r="F27" s="123" t="s">
        <v>473</v>
      </c>
      <c r="G27" s="123" t="s">
        <v>197</v>
      </c>
      <c r="H27" s="39" t="s">
        <v>747</v>
      </c>
      <c r="I27" s="39" t="s">
        <v>859</v>
      </c>
      <c r="J27" s="652" t="s">
        <v>1391</v>
      </c>
      <c r="K27" s="317" t="s">
        <v>1378</v>
      </c>
      <c r="L27" s="653">
        <v>0</v>
      </c>
      <c r="M27" s="437" t="s">
        <v>2994</v>
      </c>
      <c r="N27" s="648" t="s">
        <v>859</v>
      </c>
      <c r="O27" s="39" t="s">
        <v>2999</v>
      </c>
      <c r="P27" s="438">
        <v>0</v>
      </c>
      <c r="Q27" s="400" t="s">
        <v>14</v>
      </c>
      <c r="R27" s="400" t="s">
        <v>14</v>
      </c>
      <c r="S27" s="111" t="e">
        <f t="shared" si="0"/>
        <v>#DIV/0!</v>
      </c>
      <c r="T27" s="111" t="str">
        <f t="shared" si="1"/>
        <v/>
      </c>
      <c r="U27" s="110" t="s">
        <v>2848</v>
      </c>
      <c r="V27" s="21"/>
      <c r="W27" s="21"/>
      <c r="X27" s="21"/>
      <c r="Y27" s="21"/>
      <c r="Z27" s="21"/>
    </row>
    <row r="28" spans="1:26" ht="15" customHeight="1">
      <c r="A28" s="39" t="s">
        <v>109</v>
      </c>
      <c r="B28" s="123">
        <v>2023</v>
      </c>
      <c r="C28" s="625" t="s">
        <v>642</v>
      </c>
      <c r="D28" s="122" t="s">
        <v>151</v>
      </c>
      <c r="E28" s="652" t="s">
        <v>2852</v>
      </c>
      <c r="F28" s="123" t="s">
        <v>473</v>
      </c>
      <c r="G28" s="123" t="s">
        <v>197</v>
      </c>
      <c r="H28" s="39" t="s">
        <v>747</v>
      </c>
      <c r="I28" s="39" t="s">
        <v>859</v>
      </c>
      <c r="J28" s="652" t="s">
        <v>1391</v>
      </c>
      <c r="K28" s="317" t="s">
        <v>1386</v>
      </c>
      <c r="L28" s="653">
        <v>0</v>
      </c>
      <c r="M28" s="437" t="s">
        <v>2994</v>
      </c>
      <c r="N28" s="648" t="s">
        <v>859</v>
      </c>
      <c r="O28" s="39" t="s">
        <v>2999</v>
      </c>
      <c r="P28" s="438">
        <v>0</v>
      </c>
      <c r="Q28" s="400" t="s">
        <v>14</v>
      </c>
      <c r="R28" s="400" t="s">
        <v>14</v>
      </c>
      <c r="S28" s="111" t="e">
        <f t="shared" si="0"/>
        <v>#DIV/0!</v>
      </c>
      <c r="T28" s="111" t="str">
        <f t="shared" si="1"/>
        <v/>
      </c>
      <c r="U28" s="110" t="s">
        <v>2848</v>
      </c>
      <c r="V28" s="21"/>
      <c r="W28" s="21"/>
      <c r="X28" s="21"/>
      <c r="Y28" s="21"/>
      <c r="Z28" s="21"/>
    </row>
    <row r="29" spans="1:26" ht="15" customHeight="1">
      <c r="A29" s="39" t="s">
        <v>109</v>
      </c>
      <c r="B29" s="123">
        <v>2023</v>
      </c>
      <c r="C29" s="625" t="s">
        <v>642</v>
      </c>
      <c r="D29" s="122" t="s">
        <v>151</v>
      </c>
      <c r="E29" s="652" t="s">
        <v>2852</v>
      </c>
      <c r="F29" s="123" t="s">
        <v>473</v>
      </c>
      <c r="G29" s="123" t="s">
        <v>197</v>
      </c>
      <c r="H29" s="39" t="s">
        <v>747</v>
      </c>
      <c r="I29" s="39" t="s">
        <v>859</v>
      </c>
      <c r="J29" s="652" t="s">
        <v>1391</v>
      </c>
      <c r="K29" s="317" t="s">
        <v>1319</v>
      </c>
      <c r="L29" s="653">
        <v>0</v>
      </c>
      <c r="M29" s="437" t="s">
        <v>2994</v>
      </c>
      <c r="N29" s="648" t="s">
        <v>859</v>
      </c>
      <c r="O29" s="39" t="s">
        <v>2999</v>
      </c>
      <c r="P29" s="438">
        <v>0</v>
      </c>
      <c r="Q29" s="400" t="s">
        <v>14</v>
      </c>
      <c r="R29" s="400" t="s">
        <v>14</v>
      </c>
      <c r="S29" s="111" t="e">
        <f t="shared" si="0"/>
        <v>#DIV/0!</v>
      </c>
      <c r="T29" s="111" t="str">
        <f t="shared" si="1"/>
        <v/>
      </c>
      <c r="U29" s="110" t="s">
        <v>2848</v>
      </c>
      <c r="V29" s="21"/>
      <c r="W29" s="21"/>
      <c r="X29" s="21"/>
      <c r="Y29" s="21"/>
      <c r="Z29" s="21"/>
    </row>
    <row r="30" spans="1:26" ht="15" customHeight="1">
      <c r="A30" s="39" t="s">
        <v>109</v>
      </c>
      <c r="B30" s="123">
        <v>2023</v>
      </c>
      <c r="C30" s="625" t="s">
        <v>642</v>
      </c>
      <c r="D30" s="122" t="s">
        <v>151</v>
      </c>
      <c r="E30" s="652" t="s">
        <v>2852</v>
      </c>
      <c r="F30" s="123" t="s">
        <v>473</v>
      </c>
      <c r="G30" s="123" t="s">
        <v>197</v>
      </c>
      <c r="H30" s="39" t="s">
        <v>747</v>
      </c>
      <c r="I30" s="39" t="s">
        <v>859</v>
      </c>
      <c r="J30" s="652" t="s">
        <v>1391</v>
      </c>
      <c r="K30" s="317" t="s">
        <v>1417</v>
      </c>
      <c r="L30" s="653">
        <v>0</v>
      </c>
      <c r="M30" s="437" t="s">
        <v>2994</v>
      </c>
      <c r="N30" s="648" t="s">
        <v>859</v>
      </c>
      <c r="O30" s="39" t="s">
        <v>2999</v>
      </c>
      <c r="P30" s="438">
        <v>0</v>
      </c>
      <c r="Q30" s="400" t="s">
        <v>14</v>
      </c>
      <c r="R30" s="400" t="s">
        <v>14</v>
      </c>
      <c r="S30" s="111" t="e">
        <f t="shared" si="0"/>
        <v>#DIV/0!</v>
      </c>
      <c r="T30" s="111" t="str">
        <f t="shared" si="1"/>
        <v/>
      </c>
      <c r="U30" s="110" t="s">
        <v>2848</v>
      </c>
      <c r="V30" s="21"/>
      <c r="W30" s="21"/>
      <c r="X30" s="21"/>
      <c r="Y30" s="21"/>
      <c r="Z30" s="21"/>
    </row>
    <row r="31" spans="1:26" ht="15" customHeight="1">
      <c r="A31" s="39" t="s">
        <v>109</v>
      </c>
      <c r="B31" s="123">
        <v>2023</v>
      </c>
      <c r="C31" s="625" t="s">
        <v>642</v>
      </c>
      <c r="D31" s="122" t="s">
        <v>151</v>
      </c>
      <c r="E31" s="652" t="s">
        <v>2852</v>
      </c>
      <c r="F31" s="123" t="s">
        <v>473</v>
      </c>
      <c r="G31" s="123" t="s">
        <v>197</v>
      </c>
      <c r="H31" s="39" t="s">
        <v>747</v>
      </c>
      <c r="I31" s="39" t="s">
        <v>859</v>
      </c>
      <c r="J31" s="652" t="s">
        <v>1391</v>
      </c>
      <c r="K31" s="317" t="s">
        <v>1324</v>
      </c>
      <c r="L31" s="653">
        <v>0</v>
      </c>
      <c r="M31" s="437" t="s">
        <v>2994</v>
      </c>
      <c r="N31" s="648" t="s">
        <v>859</v>
      </c>
      <c r="O31" s="39" t="s">
        <v>2999</v>
      </c>
      <c r="P31" s="438">
        <v>0</v>
      </c>
      <c r="Q31" s="400" t="s">
        <v>14</v>
      </c>
      <c r="R31" s="400" t="s">
        <v>14</v>
      </c>
      <c r="S31" s="111" t="e">
        <f t="shared" si="0"/>
        <v>#DIV/0!</v>
      </c>
      <c r="T31" s="111" t="str">
        <f t="shared" si="1"/>
        <v/>
      </c>
      <c r="U31" s="110" t="s">
        <v>2848</v>
      </c>
      <c r="V31" s="21"/>
      <c r="W31" s="21"/>
      <c r="X31" s="21"/>
      <c r="Y31" s="21"/>
      <c r="Z31" s="21"/>
    </row>
    <row r="32" spans="1:26" ht="15" customHeight="1">
      <c r="A32" s="39" t="s">
        <v>109</v>
      </c>
      <c r="B32" s="123">
        <v>2023</v>
      </c>
      <c r="C32" s="625" t="s">
        <v>642</v>
      </c>
      <c r="D32" s="122" t="s">
        <v>151</v>
      </c>
      <c r="E32" s="652" t="s">
        <v>2852</v>
      </c>
      <c r="F32" s="123" t="s">
        <v>473</v>
      </c>
      <c r="G32" s="123" t="s">
        <v>197</v>
      </c>
      <c r="H32" s="39" t="s">
        <v>747</v>
      </c>
      <c r="I32" s="39" t="s">
        <v>859</v>
      </c>
      <c r="J32" s="652" t="s">
        <v>1391</v>
      </c>
      <c r="K32" s="317" t="s">
        <v>1451</v>
      </c>
      <c r="L32" s="653">
        <v>0</v>
      </c>
      <c r="M32" s="437" t="s">
        <v>2994</v>
      </c>
      <c r="N32" s="648" t="s">
        <v>859</v>
      </c>
      <c r="O32" s="39" t="s">
        <v>2999</v>
      </c>
      <c r="P32" s="438">
        <v>0</v>
      </c>
      <c r="Q32" s="400" t="s">
        <v>14</v>
      </c>
      <c r="R32" s="400" t="s">
        <v>14</v>
      </c>
      <c r="S32" s="111" t="e">
        <f t="shared" si="0"/>
        <v>#DIV/0!</v>
      </c>
      <c r="T32" s="111" t="str">
        <f t="shared" si="1"/>
        <v/>
      </c>
      <c r="U32" s="110" t="s">
        <v>2848</v>
      </c>
      <c r="V32" s="21"/>
      <c r="W32" s="21"/>
      <c r="X32" s="21"/>
      <c r="Y32" s="21"/>
      <c r="Z32" s="21"/>
    </row>
    <row r="33" spans="1:26" ht="15" customHeight="1">
      <c r="A33" s="39" t="s">
        <v>109</v>
      </c>
      <c r="B33" s="123">
        <v>2023</v>
      </c>
      <c r="C33" s="625" t="s">
        <v>642</v>
      </c>
      <c r="D33" s="122" t="s">
        <v>151</v>
      </c>
      <c r="E33" s="652" t="s">
        <v>2852</v>
      </c>
      <c r="F33" s="123" t="s">
        <v>473</v>
      </c>
      <c r="G33" s="123" t="s">
        <v>197</v>
      </c>
      <c r="H33" s="39" t="s">
        <v>747</v>
      </c>
      <c r="I33" s="39" t="s">
        <v>859</v>
      </c>
      <c r="J33" s="652" t="s">
        <v>1391</v>
      </c>
      <c r="K33" s="317" t="s">
        <v>1335</v>
      </c>
      <c r="L33" s="653">
        <v>0</v>
      </c>
      <c r="M33" s="437" t="s">
        <v>2994</v>
      </c>
      <c r="N33" s="648" t="s">
        <v>859</v>
      </c>
      <c r="O33" s="39" t="s">
        <v>2999</v>
      </c>
      <c r="P33" s="438">
        <v>0</v>
      </c>
      <c r="Q33" s="400" t="s">
        <v>14</v>
      </c>
      <c r="R33" s="400" t="s">
        <v>14</v>
      </c>
      <c r="S33" s="111" t="e">
        <f t="shared" si="0"/>
        <v>#DIV/0!</v>
      </c>
      <c r="T33" s="111" t="str">
        <f t="shared" si="1"/>
        <v/>
      </c>
      <c r="U33" s="110" t="s">
        <v>2848</v>
      </c>
      <c r="V33" s="21"/>
      <c r="W33" s="21"/>
      <c r="X33" s="21"/>
      <c r="Y33" s="21"/>
      <c r="Z33" s="21"/>
    </row>
    <row r="34" spans="1:26" ht="15" customHeight="1">
      <c r="A34" s="39" t="s">
        <v>109</v>
      </c>
      <c r="B34" s="123">
        <v>2023</v>
      </c>
      <c r="C34" s="625" t="s">
        <v>642</v>
      </c>
      <c r="D34" s="122" t="s">
        <v>151</v>
      </c>
      <c r="E34" s="652" t="s">
        <v>2852</v>
      </c>
      <c r="F34" s="123" t="s">
        <v>473</v>
      </c>
      <c r="G34" s="123" t="s">
        <v>197</v>
      </c>
      <c r="H34" s="39" t="s">
        <v>747</v>
      </c>
      <c r="I34" s="39" t="s">
        <v>859</v>
      </c>
      <c r="J34" s="652" t="s">
        <v>1391</v>
      </c>
      <c r="K34" s="317" t="s">
        <v>1691</v>
      </c>
      <c r="L34" s="653">
        <v>0</v>
      </c>
      <c r="M34" s="437" t="s">
        <v>2994</v>
      </c>
      <c r="N34" s="648" t="s">
        <v>859</v>
      </c>
      <c r="O34" s="39" t="s">
        <v>2999</v>
      </c>
      <c r="P34" s="438">
        <v>0</v>
      </c>
      <c r="Q34" s="400" t="s">
        <v>14</v>
      </c>
      <c r="R34" s="400" t="s">
        <v>14</v>
      </c>
      <c r="S34" s="111" t="e">
        <f t="shared" si="0"/>
        <v>#DIV/0!</v>
      </c>
      <c r="T34" s="111" t="str">
        <f t="shared" si="1"/>
        <v/>
      </c>
      <c r="U34" s="110" t="s">
        <v>2848</v>
      </c>
      <c r="V34" s="21"/>
      <c r="W34" s="21"/>
      <c r="X34" s="21"/>
      <c r="Y34" s="21"/>
      <c r="Z34" s="21"/>
    </row>
    <row r="35" spans="1:26" ht="15.75" customHeight="1">
      <c r="A35" s="39" t="s">
        <v>109</v>
      </c>
      <c r="B35" s="623">
        <v>2023</v>
      </c>
      <c r="C35" s="624" t="s">
        <v>641</v>
      </c>
      <c r="D35" s="122" t="s">
        <v>149</v>
      </c>
      <c r="E35" s="630" t="s">
        <v>2862</v>
      </c>
      <c r="F35" s="123" t="s">
        <v>473</v>
      </c>
      <c r="G35" s="123" t="s">
        <v>197</v>
      </c>
      <c r="H35" s="41" t="s">
        <v>749</v>
      </c>
      <c r="I35" s="39" t="s">
        <v>14</v>
      </c>
      <c r="J35" s="41" t="s">
        <v>1400</v>
      </c>
      <c r="K35" s="317" t="s">
        <v>1385</v>
      </c>
      <c r="L35" s="439">
        <v>500</v>
      </c>
      <c r="M35" s="426" t="s">
        <v>3000</v>
      </c>
      <c r="N35" s="39" t="s">
        <v>859</v>
      </c>
      <c r="O35" s="39" t="s">
        <v>3001</v>
      </c>
      <c r="P35" s="408">
        <v>693</v>
      </c>
      <c r="Q35" s="407" t="s">
        <v>14</v>
      </c>
      <c r="R35" s="407" t="s">
        <v>14</v>
      </c>
      <c r="S35" s="111" t="str">
        <f t="shared" si="0"/>
        <v/>
      </c>
      <c r="T35" s="111" t="str">
        <f t="shared" si="1"/>
        <v/>
      </c>
      <c r="U35" s="440"/>
      <c r="V35" s="21"/>
      <c r="W35" s="21"/>
      <c r="X35" s="21"/>
      <c r="Y35" s="21"/>
      <c r="Z35" s="21"/>
    </row>
    <row r="36" spans="1:26" ht="15.75" customHeight="1">
      <c r="A36" s="39" t="s">
        <v>109</v>
      </c>
      <c r="B36" s="623">
        <v>2023</v>
      </c>
      <c r="C36" s="624" t="s">
        <v>641</v>
      </c>
      <c r="D36" s="122" t="s">
        <v>149</v>
      </c>
      <c r="E36" s="630" t="s">
        <v>2862</v>
      </c>
      <c r="F36" s="123" t="s">
        <v>473</v>
      </c>
      <c r="G36" s="123" t="s">
        <v>197</v>
      </c>
      <c r="H36" s="41" t="s">
        <v>749</v>
      </c>
      <c r="I36" s="39" t="s">
        <v>14</v>
      </c>
      <c r="J36" s="41" t="s">
        <v>1400</v>
      </c>
      <c r="K36" s="317" t="s">
        <v>1420</v>
      </c>
      <c r="L36" s="439">
        <v>400</v>
      </c>
      <c r="M36" s="426" t="s">
        <v>3000</v>
      </c>
      <c r="N36" s="39" t="s">
        <v>859</v>
      </c>
      <c r="O36" s="39" t="s">
        <v>3001</v>
      </c>
      <c r="P36" s="408">
        <v>672</v>
      </c>
      <c r="Q36" s="407" t="s">
        <v>14</v>
      </c>
      <c r="R36" s="407" t="s">
        <v>14</v>
      </c>
      <c r="S36" s="111" t="str">
        <f t="shared" si="0"/>
        <v>X</v>
      </c>
      <c r="T36" s="111" t="str">
        <f t="shared" si="1"/>
        <v/>
      </c>
      <c r="U36" s="440" t="s">
        <v>3002</v>
      </c>
      <c r="V36" s="21"/>
      <c r="W36" s="21"/>
      <c r="X36" s="21"/>
      <c r="Y36" s="21"/>
      <c r="Z36" s="21"/>
    </row>
    <row r="37" spans="1:26" ht="15.75" customHeight="1">
      <c r="A37" s="39" t="s">
        <v>109</v>
      </c>
      <c r="B37" s="623">
        <v>2023</v>
      </c>
      <c r="C37" s="624" t="s">
        <v>641</v>
      </c>
      <c r="D37" s="122" t="s">
        <v>149</v>
      </c>
      <c r="E37" s="630" t="s">
        <v>2862</v>
      </c>
      <c r="F37" s="123" t="s">
        <v>473</v>
      </c>
      <c r="G37" s="123" t="s">
        <v>197</v>
      </c>
      <c r="H37" s="41" t="s">
        <v>749</v>
      </c>
      <c r="I37" s="39" t="s">
        <v>14</v>
      </c>
      <c r="J37" s="41" t="s">
        <v>1400</v>
      </c>
      <c r="K37" s="654" t="s">
        <v>1432</v>
      </c>
      <c r="L37" s="439">
        <v>900</v>
      </c>
      <c r="M37" s="426" t="s">
        <v>3000</v>
      </c>
      <c r="N37" s="39" t="s">
        <v>859</v>
      </c>
      <c r="O37" s="39" t="s">
        <v>3003</v>
      </c>
      <c r="P37" s="408">
        <v>1743</v>
      </c>
      <c r="Q37" s="407" t="s">
        <v>14</v>
      </c>
      <c r="R37" s="407" t="s">
        <v>14</v>
      </c>
      <c r="S37" s="111" t="str">
        <f t="shared" si="0"/>
        <v>X</v>
      </c>
      <c r="T37" s="111" t="str">
        <f t="shared" si="1"/>
        <v/>
      </c>
      <c r="U37" s="440" t="s">
        <v>3004</v>
      </c>
      <c r="V37" s="21"/>
      <c r="W37" s="21"/>
      <c r="X37" s="21"/>
      <c r="Y37" s="21"/>
      <c r="Z37" s="21"/>
    </row>
    <row r="38" spans="1:26" ht="15.75" customHeight="1">
      <c r="A38" s="39" t="s">
        <v>109</v>
      </c>
      <c r="B38" s="623">
        <v>2023</v>
      </c>
      <c r="C38" s="624" t="s">
        <v>641</v>
      </c>
      <c r="D38" s="122" t="s">
        <v>149</v>
      </c>
      <c r="E38" s="630" t="s">
        <v>2862</v>
      </c>
      <c r="F38" s="123" t="s">
        <v>473</v>
      </c>
      <c r="G38" s="123" t="s">
        <v>197</v>
      </c>
      <c r="H38" s="41" t="s">
        <v>749</v>
      </c>
      <c r="I38" s="39" t="s">
        <v>14</v>
      </c>
      <c r="J38" s="41" t="s">
        <v>1400</v>
      </c>
      <c r="K38" s="654" t="s">
        <v>1426</v>
      </c>
      <c r="L38" s="439">
        <v>900</v>
      </c>
      <c r="M38" s="426" t="s">
        <v>3000</v>
      </c>
      <c r="N38" s="39" t="s">
        <v>859</v>
      </c>
      <c r="O38" s="39" t="s">
        <v>3005</v>
      </c>
      <c r="P38" s="408">
        <v>1324</v>
      </c>
      <c r="Q38" s="407" t="s">
        <v>14</v>
      </c>
      <c r="R38" s="407" t="s">
        <v>14</v>
      </c>
      <c r="S38" s="111" t="str">
        <f t="shared" si="0"/>
        <v/>
      </c>
      <c r="T38" s="111" t="str">
        <f t="shared" si="1"/>
        <v/>
      </c>
      <c r="U38" s="440"/>
      <c r="V38" s="21"/>
      <c r="W38" s="21"/>
      <c r="X38" s="21"/>
      <c r="Y38" s="21"/>
      <c r="Z38" s="21"/>
    </row>
    <row r="39" spans="1:26" ht="15.75" customHeight="1">
      <c r="A39" s="39" t="s">
        <v>109</v>
      </c>
      <c r="B39" s="623">
        <v>2023</v>
      </c>
      <c r="C39" s="624" t="s">
        <v>641</v>
      </c>
      <c r="D39" s="122" t="s">
        <v>149</v>
      </c>
      <c r="E39" s="630" t="s">
        <v>2862</v>
      </c>
      <c r="F39" s="123" t="s">
        <v>473</v>
      </c>
      <c r="G39" s="123" t="s">
        <v>197</v>
      </c>
      <c r="H39" s="41" t="s">
        <v>749</v>
      </c>
      <c r="I39" s="39" t="s">
        <v>14</v>
      </c>
      <c r="J39" s="41" t="s">
        <v>1400</v>
      </c>
      <c r="K39" s="317" t="s">
        <v>1446</v>
      </c>
      <c r="L39" s="439">
        <v>30</v>
      </c>
      <c r="M39" s="426" t="s">
        <v>3000</v>
      </c>
      <c r="N39" s="39" t="s">
        <v>859</v>
      </c>
      <c r="O39" s="39" t="s">
        <v>3001</v>
      </c>
      <c r="P39" s="408">
        <v>40</v>
      </c>
      <c r="Q39" s="407" t="s">
        <v>14</v>
      </c>
      <c r="R39" s="407" t="s">
        <v>14</v>
      </c>
      <c r="S39" s="111" t="str">
        <f t="shared" si="0"/>
        <v/>
      </c>
      <c r="T39" s="111" t="str">
        <f t="shared" si="1"/>
        <v/>
      </c>
      <c r="U39" s="440"/>
      <c r="V39" s="21"/>
      <c r="W39" s="21"/>
      <c r="X39" s="21"/>
      <c r="Y39" s="21"/>
      <c r="Z39" s="21"/>
    </row>
    <row r="40" spans="1:26" ht="15.75" customHeight="1">
      <c r="A40" s="39" t="s">
        <v>109</v>
      </c>
      <c r="B40" s="623">
        <v>2023</v>
      </c>
      <c r="C40" s="624" t="s">
        <v>641</v>
      </c>
      <c r="D40" s="122" t="s">
        <v>149</v>
      </c>
      <c r="E40" s="630" t="s">
        <v>2862</v>
      </c>
      <c r="F40" s="123" t="s">
        <v>473</v>
      </c>
      <c r="G40" s="123" t="s">
        <v>197</v>
      </c>
      <c r="H40" s="41" t="s">
        <v>749</v>
      </c>
      <c r="I40" s="39" t="s">
        <v>14</v>
      </c>
      <c r="J40" s="41" t="s">
        <v>1400</v>
      </c>
      <c r="K40" s="317" t="s">
        <v>1596</v>
      </c>
      <c r="L40" s="439">
        <v>30</v>
      </c>
      <c r="M40" s="426" t="s">
        <v>3000</v>
      </c>
      <c r="N40" s="39" t="s">
        <v>859</v>
      </c>
      <c r="O40" s="39" t="s">
        <v>3001</v>
      </c>
      <c r="P40" s="408">
        <v>43</v>
      </c>
      <c r="Q40" s="407" t="s">
        <v>14</v>
      </c>
      <c r="R40" s="407" t="s">
        <v>14</v>
      </c>
      <c r="S40" s="111" t="str">
        <f t="shared" si="0"/>
        <v/>
      </c>
      <c r="T40" s="111" t="str">
        <f t="shared" si="1"/>
        <v/>
      </c>
      <c r="U40" s="440"/>
      <c r="V40" s="21"/>
      <c r="W40" s="21"/>
      <c r="X40" s="21"/>
      <c r="Y40" s="21"/>
      <c r="Z40" s="21"/>
    </row>
    <row r="41" spans="1:26" ht="15.75" customHeight="1">
      <c r="A41" s="39" t="s">
        <v>109</v>
      </c>
      <c r="B41" s="623">
        <v>2023</v>
      </c>
      <c r="C41" s="624" t="s">
        <v>641</v>
      </c>
      <c r="D41" s="122" t="s">
        <v>149</v>
      </c>
      <c r="E41" s="630" t="s">
        <v>2862</v>
      </c>
      <c r="F41" s="123" t="s">
        <v>473</v>
      </c>
      <c r="G41" s="123" t="s">
        <v>197</v>
      </c>
      <c r="H41" s="41" t="s">
        <v>749</v>
      </c>
      <c r="I41" s="39" t="s">
        <v>14</v>
      </c>
      <c r="J41" s="41" t="s">
        <v>1400</v>
      </c>
      <c r="K41" s="317" t="s">
        <v>1462</v>
      </c>
      <c r="L41" s="439">
        <v>900</v>
      </c>
      <c r="M41" s="426" t="s">
        <v>3000</v>
      </c>
      <c r="N41" s="39" t="s">
        <v>859</v>
      </c>
      <c r="O41" s="39" t="s">
        <v>3006</v>
      </c>
      <c r="P41" s="408">
        <v>830</v>
      </c>
      <c r="Q41" s="407" t="s">
        <v>14</v>
      </c>
      <c r="R41" s="407" t="s">
        <v>14</v>
      </c>
      <c r="S41" s="111" t="str">
        <f t="shared" si="0"/>
        <v/>
      </c>
      <c r="T41" s="111" t="str">
        <f t="shared" si="1"/>
        <v/>
      </c>
      <c r="U41" s="440"/>
      <c r="V41" s="21"/>
      <c r="W41" s="21"/>
      <c r="X41" s="21"/>
      <c r="Y41" s="21"/>
      <c r="Z41" s="21"/>
    </row>
    <row r="42" spans="1:26" ht="15.75" customHeight="1">
      <c r="A42" s="39" t="s">
        <v>109</v>
      </c>
      <c r="B42" s="623">
        <v>2023</v>
      </c>
      <c r="C42" s="624" t="s">
        <v>641</v>
      </c>
      <c r="D42" s="122" t="s">
        <v>149</v>
      </c>
      <c r="E42" s="630" t="s">
        <v>2862</v>
      </c>
      <c r="F42" s="123" t="s">
        <v>473</v>
      </c>
      <c r="G42" s="123" t="s">
        <v>197</v>
      </c>
      <c r="H42" s="41" t="s">
        <v>749</v>
      </c>
      <c r="I42" s="39" t="s">
        <v>14</v>
      </c>
      <c r="J42" s="41" t="s">
        <v>1400</v>
      </c>
      <c r="K42" s="317" t="s">
        <v>1328</v>
      </c>
      <c r="L42" s="439">
        <v>700</v>
      </c>
      <c r="M42" s="426" t="s">
        <v>3000</v>
      </c>
      <c r="N42" s="39" t="s">
        <v>859</v>
      </c>
      <c r="O42" s="39" t="s">
        <v>3001</v>
      </c>
      <c r="P42" s="408">
        <v>751</v>
      </c>
      <c r="Q42" s="407" t="s">
        <v>14</v>
      </c>
      <c r="R42" s="407" t="s">
        <v>14</v>
      </c>
      <c r="S42" s="111" t="str">
        <f t="shared" si="0"/>
        <v/>
      </c>
      <c r="T42" s="111" t="str">
        <f t="shared" si="1"/>
        <v/>
      </c>
      <c r="U42" s="440"/>
      <c r="V42" s="21"/>
      <c r="W42" s="21"/>
      <c r="X42" s="21"/>
      <c r="Y42" s="21"/>
      <c r="Z42" s="21"/>
    </row>
    <row r="43" spans="1:26" ht="15.75" customHeight="1">
      <c r="A43" s="39" t="s">
        <v>109</v>
      </c>
      <c r="B43" s="623">
        <v>2023</v>
      </c>
      <c r="C43" s="624" t="s">
        <v>641</v>
      </c>
      <c r="D43" s="122" t="s">
        <v>149</v>
      </c>
      <c r="E43" s="630" t="s">
        <v>2862</v>
      </c>
      <c r="F43" s="123" t="s">
        <v>473</v>
      </c>
      <c r="G43" s="123" t="s">
        <v>197</v>
      </c>
      <c r="H43" s="41" t="s">
        <v>749</v>
      </c>
      <c r="I43" s="39" t="s">
        <v>14</v>
      </c>
      <c r="J43" s="41" t="s">
        <v>1400</v>
      </c>
      <c r="K43" s="317" t="s">
        <v>1508</v>
      </c>
      <c r="L43" s="439">
        <v>200</v>
      </c>
      <c r="M43" s="426" t="s">
        <v>3000</v>
      </c>
      <c r="N43" s="39" t="s">
        <v>859</v>
      </c>
      <c r="O43" s="39" t="s">
        <v>3001</v>
      </c>
      <c r="P43" s="408">
        <v>251</v>
      </c>
      <c r="Q43" s="407" t="s">
        <v>14</v>
      </c>
      <c r="R43" s="407" t="s">
        <v>14</v>
      </c>
      <c r="S43" s="111" t="str">
        <f t="shared" si="0"/>
        <v/>
      </c>
      <c r="T43" s="111" t="str">
        <f t="shared" si="1"/>
        <v/>
      </c>
      <c r="U43" s="440"/>
      <c r="V43" s="21"/>
      <c r="W43" s="21"/>
      <c r="X43" s="21"/>
      <c r="Y43" s="21"/>
      <c r="Z43" s="21"/>
    </row>
    <row r="44" spans="1:26" ht="15.75" customHeight="1">
      <c r="A44" s="39" t="s">
        <v>109</v>
      </c>
      <c r="B44" s="623">
        <v>2023</v>
      </c>
      <c r="C44" s="624" t="s">
        <v>641</v>
      </c>
      <c r="D44" s="122" t="s">
        <v>149</v>
      </c>
      <c r="E44" s="630" t="s">
        <v>2862</v>
      </c>
      <c r="F44" s="123" t="s">
        <v>473</v>
      </c>
      <c r="G44" s="123" t="s">
        <v>197</v>
      </c>
      <c r="H44" s="41" t="s">
        <v>749</v>
      </c>
      <c r="I44" s="39" t="s">
        <v>14</v>
      </c>
      <c r="J44" s="41" t="s">
        <v>1400</v>
      </c>
      <c r="K44" s="317" t="s">
        <v>1528</v>
      </c>
      <c r="L44" s="439">
        <v>600</v>
      </c>
      <c r="M44" s="426" t="s">
        <v>3000</v>
      </c>
      <c r="N44" s="39" t="s">
        <v>859</v>
      </c>
      <c r="O44" s="39" t="s">
        <v>3001</v>
      </c>
      <c r="P44" s="408">
        <v>470</v>
      </c>
      <c r="Q44" s="407" t="s">
        <v>14</v>
      </c>
      <c r="R44" s="407" t="s">
        <v>14</v>
      </c>
      <c r="S44" s="111" t="str">
        <f t="shared" si="0"/>
        <v>X</v>
      </c>
      <c r="T44" s="111" t="str">
        <f t="shared" si="1"/>
        <v/>
      </c>
      <c r="U44" s="440" t="s">
        <v>3007</v>
      </c>
      <c r="V44" s="21"/>
      <c r="W44" s="21"/>
      <c r="X44" s="21"/>
      <c r="Y44" s="21"/>
      <c r="Z44" s="21"/>
    </row>
    <row r="45" spans="1:26" ht="15.75" customHeight="1">
      <c r="A45" s="39" t="s">
        <v>109</v>
      </c>
      <c r="B45" s="623">
        <v>2023</v>
      </c>
      <c r="C45" s="624" t="s">
        <v>641</v>
      </c>
      <c r="D45" s="122" t="s">
        <v>149</v>
      </c>
      <c r="E45" s="630" t="s">
        <v>3008</v>
      </c>
      <c r="F45" s="123" t="s">
        <v>473</v>
      </c>
      <c r="G45" s="123" t="s">
        <v>197</v>
      </c>
      <c r="H45" s="41" t="s">
        <v>749</v>
      </c>
      <c r="I45" s="39" t="s">
        <v>14</v>
      </c>
      <c r="J45" s="41" t="s">
        <v>1400</v>
      </c>
      <c r="K45" s="317" t="s">
        <v>3009</v>
      </c>
      <c r="L45" s="439">
        <v>400</v>
      </c>
      <c r="M45" s="426" t="s">
        <v>3000</v>
      </c>
      <c r="N45" s="39" t="s">
        <v>859</v>
      </c>
      <c r="O45" s="39" t="s">
        <v>3010</v>
      </c>
      <c r="P45" s="408">
        <v>29</v>
      </c>
      <c r="Q45" s="407" t="s">
        <v>14</v>
      </c>
      <c r="R45" s="407" t="s">
        <v>14</v>
      </c>
      <c r="S45" s="111" t="str">
        <f t="shared" si="0"/>
        <v>X</v>
      </c>
      <c r="T45" s="111" t="str">
        <f t="shared" si="1"/>
        <v/>
      </c>
      <c r="U45" s="440" t="s">
        <v>3007</v>
      </c>
      <c r="V45" s="21"/>
      <c r="W45" s="21"/>
      <c r="X45" s="21"/>
      <c r="Y45" s="21"/>
      <c r="Z45" s="21"/>
    </row>
    <row r="46" spans="1:26" ht="15.75" customHeight="1">
      <c r="A46" s="39" t="s">
        <v>109</v>
      </c>
      <c r="B46" s="623">
        <v>2023</v>
      </c>
      <c r="C46" s="624" t="s">
        <v>641</v>
      </c>
      <c r="D46" s="122" t="s">
        <v>149</v>
      </c>
      <c r="E46" s="630" t="s">
        <v>3008</v>
      </c>
      <c r="F46" s="123" t="s">
        <v>473</v>
      </c>
      <c r="G46" s="123" t="s">
        <v>197</v>
      </c>
      <c r="H46" s="41" t="s">
        <v>749</v>
      </c>
      <c r="I46" s="39" t="s">
        <v>14</v>
      </c>
      <c r="J46" s="41" t="s">
        <v>1400</v>
      </c>
      <c r="K46" s="317" t="s">
        <v>3011</v>
      </c>
      <c r="L46" s="439">
        <v>100</v>
      </c>
      <c r="M46" s="426" t="s">
        <v>3000</v>
      </c>
      <c r="N46" s="39" t="s">
        <v>859</v>
      </c>
      <c r="O46" s="39" t="s">
        <v>3010</v>
      </c>
      <c r="P46" s="408">
        <v>29</v>
      </c>
      <c r="Q46" s="407" t="s">
        <v>14</v>
      </c>
      <c r="R46" s="407" t="s">
        <v>14</v>
      </c>
      <c r="S46" s="111" t="str">
        <f t="shared" si="0"/>
        <v>X</v>
      </c>
      <c r="T46" s="111" t="str">
        <f t="shared" si="1"/>
        <v/>
      </c>
      <c r="U46" s="440" t="s">
        <v>3007</v>
      </c>
      <c r="V46" s="21"/>
      <c r="W46" s="21"/>
      <c r="X46" s="21"/>
      <c r="Y46" s="21"/>
      <c r="Z46" s="21"/>
    </row>
    <row r="47" spans="1:26" ht="15.75" customHeight="1">
      <c r="A47" s="39" t="s">
        <v>109</v>
      </c>
      <c r="B47" s="623">
        <v>2023</v>
      </c>
      <c r="C47" s="624" t="s">
        <v>641</v>
      </c>
      <c r="D47" s="122" t="s">
        <v>149</v>
      </c>
      <c r="E47" s="630" t="s">
        <v>3008</v>
      </c>
      <c r="F47" s="123" t="s">
        <v>473</v>
      </c>
      <c r="G47" s="123" t="s">
        <v>197</v>
      </c>
      <c r="H47" s="41" t="s">
        <v>749</v>
      </c>
      <c r="I47" s="39" t="s">
        <v>14</v>
      </c>
      <c r="J47" s="41" t="s">
        <v>1400</v>
      </c>
      <c r="K47" s="317" t="s">
        <v>1580</v>
      </c>
      <c r="L47" s="439">
        <v>100</v>
      </c>
      <c r="M47" s="426" t="s">
        <v>3000</v>
      </c>
      <c r="N47" s="39" t="s">
        <v>859</v>
      </c>
      <c r="O47" s="39" t="s">
        <v>3010</v>
      </c>
      <c r="P47" s="408">
        <v>18</v>
      </c>
      <c r="Q47" s="407" t="s">
        <v>14</v>
      </c>
      <c r="R47" s="407" t="s">
        <v>14</v>
      </c>
      <c r="S47" s="111" t="str">
        <f t="shared" si="0"/>
        <v>X</v>
      </c>
      <c r="T47" s="111" t="str">
        <f t="shared" si="1"/>
        <v/>
      </c>
      <c r="U47" s="440" t="s">
        <v>3007</v>
      </c>
      <c r="V47" s="21"/>
      <c r="W47" s="21"/>
      <c r="X47" s="21"/>
      <c r="Y47" s="21"/>
      <c r="Z47" s="21"/>
    </row>
    <row r="48" spans="1:26" ht="15.75" customHeight="1">
      <c r="A48" s="39" t="s">
        <v>109</v>
      </c>
      <c r="B48" s="623">
        <v>2023</v>
      </c>
      <c r="C48" s="624" t="s">
        <v>641</v>
      </c>
      <c r="D48" s="122" t="s">
        <v>149</v>
      </c>
      <c r="E48" s="630" t="s">
        <v>3008</v>
      </c>
      <c r="F48" s="123" t="s">
        <v>473</v>
      </c>
      <c r="G48" s="123" t="s">
        <v>197</v>
      </c>
      <c r="H48" s="41" t="s">
        <v>749</v>
      </c>
      <c r="I48" s="39" t="s">
        <v>14</v>
      </c>
      <c r="J48" s="41" t="s">
        <v>1400</v>
      </c>
      <c r="K48" s="317" t="s">
        <v>1413</v>
      </c>
      <c r="L48" s="439">
        <v>80</v>
      </c>
      <c r="M48" s="426" t="s">
        <v>3000</v>
      </c>
      <c r="N48" s="39" t="s">
        <v>859</v>
      </c>
      <c r="O48" s="39" t="s">
        <v>3010</v>
      </c>
      <c r="P48" s="408">
        <v>225</v>
      </c>
      <c r="Q48" s="407" t="s">
        <v>14</v>
      </c>
      <c r="R48" s="407" t="s">
        <v>14</v>
      </c>
      <c r="S48" s="111" t="str">
        <f t="shared" si="0"/>
        <v>X</v>
      </c>
      <c r="T48" s="111" t="str">
        <f t="shared" si="1"/>
        <v/>
      </c>
      <c r="U48" s="440" t="s">
        <v>3002</v>
      </c>
      <c r="V48" s="21"/>
      <c r="W48" s="21"/>
      <c r="X48" s="21"/>
      <c r="Y48" s="21"/>
      <c r="Z48" s="21"/>
    </row>
    <row r="49" spans="1:26" ht="15.75" customHeight="1">
      <c r="A49" s="39" t="s">
        <v>109</v>
      </c>
      <c r="B49" s="623">
        <v>2023</v>
      </c>
      <c r="C49" s="624" t="s">
        <v>641</v>
      </c>
      <c r="D49" s="122" t="s">
        <v>149</v>
      </c>
      <c r="E49" s="630" t="s">
        <v>3008</v>
      </c>
      <c r="F49" s="123" t="s">
        <v>473</v>
      </c>
      <c r="G49" s="123" t="s">
        <v>197</v>
      </c>
      <c r="H49" s="41" t="s">
        <v>749</v>
      </c>
      <c r="I49" s="39" t="s">
        <v>14</v>
      </c>
      <c r="J49" s="41" t="s">
        <v>1400</v>
      </c>
      <c r="K49" s="317" t="s">
        <v>1462</v>
      </c>
      <c r="L49" s="439">
        <v>80</v>
      </c>
      <c r="M49" s="426" t="s">
        <v>3000</v>
      </c>
      <c r="N49" s="39" t="s">
        <v>859</v>
      </c>
      <c r="O49" s="39" t="s">
        <v>3012</v>
      </c>
      <c r="P49" s="408">
        <v>252</v>
      </c>
      <c r="Q49" s="407" t="s">
        <v>14</v>
      </c>
      <c r="R49" s="407" t="s">
        <v>14</v>
      </c>
      <c r="S49" s="111" t="str">
        <f t="shared" si="0"/>
        <v>X</v>
      </c>
      <c r="T49" s="111" t="str">
        <f t="shared" si="1"/>
        <v/>
      </c>
      <c r="U49" s="440" t="s">
        <v>3002</v>
      </c>
      <c r="V49" s="21"/>
      <c r="W49" s="21"/>
      <c r="X49" s="21"/>
      <c r="Y49" s="21"/>
      <c r="Z49" s="21"/>
    </row>
    <row r="50" spans="1:26" ht="15.75" customHeight="1">
      <c r="A50" s="39" t="s">
        <v>109</v>
      </c>
      <c r="B50" s="623">
        <v>2023</v>
      </c>
      <c r="C50" s="624" t="s">
        <v>641</v>
      </c>
      <c r="D50" s="122" t="s">
        <v>149</v>
      </c>
      <c r="E50" s="630" t="s">
        <v>3008</v>
      </c>
      <c r="F50" s="123" t="s">
        <v>473</v>
      </c>
      <c r="G50" s="123" t="s">
        <v>197</v>
      </c>
      <c r="H50" s="41" t="s">
        <v>749</v>
      </c>
      <c r="I50" s="39" t="s">
        <v>14</v>
      </c>
      <c r="J50" s="41" t="s">
        <v>1400</v>
      </c>
      <c r="K50" s="317" t="s">
        <v>1328</v>
      </c>
      <c r="L50" s="439">
        <v>80</v>
      </c>
      <c r="M50" s="426" t="s">
        <v>3000</v>
      </c>
      <c r="N50" s="39" t="s">
        <v>859</v>
      </c>
      <c r="O50" s="39" t="s">
        <v>3010</v>
      </c>
      <c r="P50" s="408">
        <v>39</v>
      </c>
      <c r="Q50" s="407" t="s">
        <v>14</v>
      </c>
      <c r="R50" s="407" t="s">
        <v>14</v>
      </c>
      <c r="S50" s="111" t="str">
        <f t="shared" si="0"/>
        <v>X</v>
      </c>
      <c r="T50" s="111" t="str">
        <f t="shared" si="1"/>
        <v/>
      </c>
      <c r="U50" s="440" t="s">
        <v>3007</v>
      </c>
      <c r="V50" s="21"/>
      <c r="W50" s="21"/>
      <c r="X50" s="21"/>
      <c r="Y50" s="21"/>
      <c r="Z50" s="21"/>
    </row>
    <row r="51" spans="1:26" ht="15.75" customHeight="1">
      <c r="A51" s="39" t="s">
        <v>109</v>
      </c>
      <c r="B51" s="623">
        <v>2023</v>
      </c>
      <c r="C51" s="624" t="s">
        <v>641</v>
      </c>
      <c r="D51" s="122" t="s">
        <v>149</v>
      </c>
      <c r="E51" s="630" t="s">
        <v>3008</v>
      </c>
      <c r="F51" s="123" t="s">
        <v>473</v>
      </c>
      <c r="G51" s="123" t="s">
        <v>197</v>
      </c>
      <c r="H51" s="41" t="s">
        <v>749</v>
      </c>
      <c r="I51" s="39" t="s">
        <v>14</v>
      </c>
      <c r="J51" s="41" t="s">
        <v>1400</v>
      </c>
      <c r="K51" s="317" t="s">
        <v>1607</v>
      </c>
      <c r="L51" s="439">
        <v>50</v>
      </c>
      <c r="M51" s="426" t="s">
        <v>3000</v>
      </c>
      <c r="N51" s="39" t="s">
        <v>859</v>
      </c>
      <c r="O51" s="39" t="s">
        <v>3010</v>
      </c>
      <c r="P51" s="408">
        <v>31</v>
      </c>
      <c r="Q51" s="407" t="s">
        <v>14</v>
      </c>
      <c r="R51" s="407" t="s">
        <v>14</v>
      </c>
      <c r="S51" s="111" t="str">
        <f t="shared" si="0"/>
        <v>X</v>
      </c>
      <c r="T51" s="111" t="str">
        <f t="shared" si="1"/>
        <v/>
      </c>
      <c r="U51" s="440" t="s">
        <v>3007</v>
      </c>
      <c r="V51" s="21"/>
      <c r="W51" s="21"/>
      <c r="X51" s="21"/>
      <c r="Y51" s="21"/>
      <c r="Z51" s="21"/>
    </row>
    <row r="52" spans="1:26" ht="15.75" customHeight="1">
      <c r="A52" s="39" t="s">
        <v>109</v>
      </c>
      <c r="B52" s="623">
        <v>2023</v>
      </c>
      <c r="C52" s="624" t="s">
        <v>641</v>
      </c>
      <c r="D52" s="122" t="s">
        <v>149</v>
      </c>
      <c r="E52" s="630" t="s">
        <v>3008</v>
      </c>
      <c r="F52" s="123" t="s">
        <v>473</v>
      </c>
      <c r="G52" s="123" t="s">
        <v>197</v>
      </c>
      <c r="H52" s="41" t="s">
        <v>749</v>
      </c>
      <c r="I52" s="39" t="s">
        <v>14</v>
      </c>
      <c r="J52" s="41" t="s">
        <v>1400</v>
      </c>
      <c r="K52" s="317" t="s">
        <v>1508</v>
      </c>
      <c r="L52" s="439">
        <v>15</v>
      </c>
      <c r="M52" s="426" t="s">
        <v>3000</v>
      </c>
      <c r="N52" s="39" t="s">
        <v>859</v>
      </c>
      <c r="O52" s="39" t="s">
        <v>3010</v>
      </c>
      <c r="P52" s="408">
        <v>11</v>
      </c>
      <c r="Q52" s="407" t="s">
        <v>14</v>
      </c>
      <c r="R52" s="407" t="s">
        <v>14</v>
      </c>
      <c r="S52" s="111" t="str">
        <f t="shared" si="0"/>
        <v>X</v>
      </c>
      <c r="T52" s="111" t="str">
        <f t="shared" si="1"/>
        <v/>
      </c>
      <c r="U52" s="440" t="s">
        <v>3007</v>
      </c>
      <c r="V52" s="21"/>
      <c r="W52" s="21"/>
      <c r="X52" s="21"/>
      <c r="Y52" s="21"/>
      <c r="Z52" s="21"/>
    </row>
    <row r="53" spans="1:26" ht="15.75" customHeight="1">
      <c r="A53" s="39" t="s">
        <v>109</v>
      </c>
      <c r="B53" s="623">
        <v>2023</v>
      </c>
      <c r="C53" s="624" t="s">
        <v>641</v>
      </c>
      <c r="D53" s="122" t="s">
        <v>149</v>
      </c>
      <c r="E53" s="630" t="s">
        <v>3008</v>
      </c>
      <c r="F53" s="123" t="s">
        <v>473</v>
      </c>
      <c r="G53" s="123" t="s">
        <v>197</v>
      </c>
      <c r="H53" s="41" t="s">
        <v>749</v>
      </c>
      <c r="I53" s="39" t="s">
        <v>14</v>
      </c>
      <c r="J53" s="41" t="s">
        <v>1400</v>
      </c>
      <c r="K53" s="317" t="s">
        <v>1528</v>
      </c>
      <c r="L53" s="439">
        <v>40</v>
      </c>
      <c r="M53" s="426" t="s">
        <v>3000</v>
      </c>
      <c r="N53" s="39" t="s">
        <v>859</v>
      </c>
      <c r="O53" s="39" t="s">
        <v>3010</v>
      </c>
      <c r="P53" s="408">
        <v>94</v>
      </c>
      <c r="Q53" s="407" t="s">
        <v>14</v>
      </c>
      <c r="R53" s="407" t="s">
        <v>14</v>
      </c>
      <c r="S53" s="111" t="str">
        <f t="shared" si="0"/>
        <v>X</v>
      </c>
      <c r="T53" s="111" t="str">
        <f t="shared" si="1"/>
        <v/>
      </c>
      <c r="U53" s="440" t="s">
        <v>3002</v>
      </c>
      <c r="V53" s="21"/>
      <c r="W53" s="21"/>
      <c r="X53" s="21"/>
      <c r="Y53" s="21"/>
      <c r="Z53" s="21"/>
    </row>
    <row r="54" spans="1:26" ht="15.75" customHeight="1">
      <c r="A54" s="39" t="s">
        <v>109</v>
      </c>
      <c r="B54" s="623">
        <v>2023</v>
      </c>
      <c r="C54" s="624" t="s">
        <v>641</v>
      </c>
      <c r="D54" s="122" t="s">
        <v>149</v>
      </c>
      <c r="E54" s="630" t="s">
        <v>3008</v>
      </c>
      <c r="F54" s="123" t="s">
        <v>473</v>
      </c>
      <c r="G54" s="123" t="s">
        <v>197</v>
      </c>
      <c r="H54" s="41" t="s">
        <v>749</v>
      </c>
      <c r="I54" s="39" t="s">
        <v>14</v>
      </c>
      <c r="J54" s="41" t="s">
        <v>1400</v>
      </c>
      <c r="K54" s="317" t="s">
        <v>3013</v>
      </c>
      <c r="L54" s="439">
        <v>100</v>
      </c>
      <c r="M54" s="426" t="s">
        <v>3000</v>
      </c>
      <c r="N54" s="39" t="s">
        <v>859</v>
      </c>
      <c r="O54" s="39" t="s">
        <v>3010</v>
      </c>
      <c r="P54" s="408">
        <v>55</v>
      </c>
      <c r="Q54" s="407" t="s">
        <v>14</v>
      </c>
      <c r="R54" s="407" t="s">
        <v>14</v>
      </c>
      <c r="S54" s="111" t="str">
        <f t="shared" si="0"/>
        <v>X</v>
      </c>
      <c r="T54" s="111" t="str">
        <f t="shared" si="1"/>
        <v/>
      </c>
      <c r="U54" s="440" t="s">
        <v>3007</v>
      </c>
      <c r="V54" s="21"/>
      <c r="W54" s="21"/>
      <c r="X54" s="21"/>
      <c r="Y54" s="21"/>
      <c r="Z54" s="21"/>
    </row>
    <row r="55" spans="1:26" ht="15" customHeight="1">
      <c r="A55" s="39" t="s">
        <v>109</v>
      </c>
      <c r="B55" s="123">
        <v>2023</v>
      </c>
      <c r="C55" s="625" t="s">
        <v>644</v>
      </c>
      <c r="D55" s="122" t="s">
        <v>153</v>
      </c>
      <c r="E55" s="652" t="s">
        <v>2974</v>
      </c>
      <c r="F55" s="123" t="s">
        <v>473</v>
      </c>
      <c r="G55" s="123" t="s">
        <v>197</v>
      </c>
      <c r="H55" s="39" t="s">
        <v>804</v>
      </c>
      <c r="I55" s="39" t="s">
        <v>859</v>
      </c>
      <c r="J55" s="652" t="s">
        <v>2975</v>
      </c>
      <c r="K55" s="317" t="s">
        <v>1462</v>
      </c>
      <c r="L55" s="655">
        <v>180</v>
      </c>
      <c r="M55" s="397" t="s">
        <v>3014</v>
      </c>
      <c r="N55" s="39" t="s">
        <v>859</v>
      </c>
      <c r="O55" s="39" t="s">
        <v>3015</v>
      </c>
      <c r="P55" s="441">
        <v>880</v>
      </c>
      <c r="Q55" s="400" t="s">
        <v>14</v>
      </c>
      <c r="R55" s="400" t="s">
        <v>14</v>
      </c>
      <c r="S55" s="111" t="str">
        <f t="shared" si="0"/>
        <v>X</v>
      </c>
      <c r="T55" s="111" t="str">
        <f t="shared" si="1"/>
        <v/>
      </c>
      <c r="U55" s="160" t="s">
        <v>3016</v>
      </c>
      <c r="V55" s="21"/>
      <c r="W55" s="21"/>
      <c r="X55" s="21"/>
      <c r="Y55" s="21"/>
      <c r="Z55" s="21"/>
    </row>
    <row r="56" spans="1:26" ht="15" customHeight="1">
      <c r="A56" s="39" t="s">
        <v>109</v>
      </c>
      <c r="B56" s="123">
        <v>2023</v>
      </c>
      <c r="C56" s="625" t="s">
        <v>644</v>
      </c>
      <c r="D56" s="122" t="s">
        <v>153</v>
      </c>
      <c r="E56" s="652" t="s">
        <v>2974</v>
      </c>
      <c r="F56" s="123" t="s">
        <v>473</v>
      </c>
      <c r="G56" s="123" t="s">
        <v>197</v>
      </c>
      <c r="H56" s="39" t="s">
        <v>804</v>
      </c>
      <c r="I56" s="39" t="s">
        <v>859</v>
      </c>
      <c r="J56" s="652" t="s">
        <v>2975</v>
      </c>
      <c r="K56" s="317" t="s">
        <v>1446</v>
      </c>
      <c r="L56" s="655">
        <v>72</v>
      </c>
      <c r="M56" s="397" t="s">
        <v>3014</v>
      </c>
      <c r="N56" s="39" t="s">
        <v>859</v>
      </c>
      <c r="O56" s="39" t="s">
        <v>3015</v>
      </c>
      <c r="P56" s="441">
        <v>209</v>
      </c>
      <c r="Q56" s="400" t="s">
        <v>14</v>
      </c>
      <c r="R56" s="400" t="s">
        <v>14</v>
      </c>
      <c r="S56" s="111" t="str">
        <f t="shared" si="0"/>
        <v>X</v>
      </c>
      <c r="T56" s="111" t="str">
        <f t="shared" si="1"/>
        <v/>
      </c>
      <c r="U56" s="160" t="s">
        <v>3016</v>
      </c>
      <c r="V56" s="21"/>
      <c r="W56" s="21"/>
      <c r="X56" s="21"/>
      <c r="Y56" s="21"/>
      <c r="Z56" s="21"/>
    </row>
    <row r="57" spans="1:26" ht="15" customHeight="1">
      <c r="A57" s="39" t="s">
        <v>109</v>
      </c>
      <c r="B57" s="123">
        <v>2023</v>
      </c>
      <c r="C57" s="625" t="s">
        <v>644</v>
      </c>
      <c r="D57" s="122" t="s">
        <v>153</v>
      </c>
      <c r="E57" s="652" t="s">
        <v>2974</v>
      </c>
      <c r="F57" s="123" t="s">
        <v>473</v>
      </c>
      <c r="G57" s="123" t="s">
        <v>197</v>
      </c>
      <c r="H57" s="39" t="s">
        <v>804</v>
      </c>
      <c r="I57" s="39" t="s">
        <v>859</v>
      </c>
      <c r="J57" s="652" t="s">
        <v>2975</v>
      </c>
      <c r="K57" s="317" t="s">
        <v>1596</v>
      </c>
      <c r="L57" s="655">
        <v>72</v>
      </c>
      <c r="M57" s="397" t="s">
        <v>3014</v>
      </c>
      <c r="N57" s="39" t="s">
        <v>859</v>
      </c>
      <c r="O57" s="39" t="s">
        <v>3015</v>
      </c>
      <c r="P57" s="441">
        <v>26</v>
      </c>
      <c r="Q57" s="400" t="s">
        <v>14</v>
      </c>
      <c r="R57" s="400" t="s">
        <v>14</v>
      </c>
      <c r="S57" s="111" t="str">
        <f t="shared" si="0"/>
        <v>X</v>
      </c>
      <c r="T57" s="111" t="str">
        <f t="shared" si="1"/>
        <v/>
      </c>
      <c r="U57" s="160" t="s">
        <v>3017</v>
      </c>
      <c r="V57" s="21"/>
      <c r="W57" s="21"/>
      <c r="X57" s="21"/>
      <c r="Y57" s="21"/>
      <c r="Z57" s="21"/>
    </row>
    <row r="58" spans="1:26" ht="15.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7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7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7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7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7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7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7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7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7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7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7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7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7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7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7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7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7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7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7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7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7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7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7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7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7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7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7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7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7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7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7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7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7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7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7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7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7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7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7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7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7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7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7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7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7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7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7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7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7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7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7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7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7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7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7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7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7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7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7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7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7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7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7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7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7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7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7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7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7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7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7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7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7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7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7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7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7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7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7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7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7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7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7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7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7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7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7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7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7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7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7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7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7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7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7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7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7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7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7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7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7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7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7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7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7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7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7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7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7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7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7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7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7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7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7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7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7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7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7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7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7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7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7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7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7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7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7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7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7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7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7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7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7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7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7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7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7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7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7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7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7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7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7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7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7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7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7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7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7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7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7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7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7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7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7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7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7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7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7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7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7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7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7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7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7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7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7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7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7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7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7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7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7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7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7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7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5.7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5.7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5.7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5.7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5.7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5.7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5.7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5.7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5.7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5.7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5.7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5.7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5.7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5.7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5.7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5.7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5.7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5.7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5.7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5.7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5.7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5.7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5.7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5.7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5.7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5.7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5.7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5.7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5.7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5.7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5.7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5.7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5.7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5.7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5.7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5.7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5.7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5.7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5.7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5.7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5.7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5.7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5.7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5.7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5.7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5.7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5.7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5.7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5.7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5.7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5.7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5.7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5.7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5.7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5.7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5.7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5.7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5.7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5.7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5.7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5.7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5.7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5.7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5.7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5.7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5.7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5.7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5.7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5.7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5.7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5.7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5.7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5.7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5.7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5.7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5.7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5.7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5.7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5.7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5.7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5.7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5.7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5.7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5.7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5.7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5.7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5.7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5.7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5.7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5.7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5.7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5.7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5.7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5.7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5.7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5.7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5.7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5.7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5.7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5.7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5.7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5.7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5.7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5.7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5.7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5.7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5.7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5.7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5.7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5.7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5.7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5.7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5.7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5.7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5.7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5.7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5.7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5.7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5.7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5.7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5.7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5.7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5.7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5.7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5.7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5.7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5.7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5.7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5.7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5.7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5.7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5.7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5.7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5.7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5.7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5.7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5.7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5.7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5.7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5.7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5.7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5.7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5.7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5.7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5.7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5.7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5.7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5.7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5.7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5.7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5.7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5.7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5.7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5.7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5.7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5.7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5.7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5.7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5.7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5.7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5.7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5.7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5.7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5.7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5.7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5.7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5.7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5.7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5.7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5.7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5.7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5.7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5.7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5.7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5.7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5.7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5.7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5.7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5.7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5.7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5.7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5.7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5.7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5.7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5.7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5.7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5.7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5.7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5.7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5.7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5.7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5.7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5.7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5.7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5.7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5.7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5.7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5.7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5.7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5.7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5.7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5.7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5.7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5.7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5.7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5.7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5.7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5.7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5.7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5.7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5.7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5.7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5.7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5.7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5.7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5.7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5.7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5.7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5.7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5.7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5.7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5.7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5.7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5.7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5.7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5.7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5.7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5.7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5.7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5.7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5.7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5.7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5.7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5.7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5.7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5.7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5.7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5.7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5.7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5.7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5.7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5.7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5.7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5.7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5.7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5.7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5.7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5.7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5.7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5.7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5.7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5.7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5.7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5.7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5.7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5.7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5.7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5.7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5.7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5.7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5.7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5.7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5.7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5.7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5.7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5.7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5.7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5.7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5.7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5.7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5.7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5.7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5.7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5.7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5.7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5.7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5.7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5.7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5.7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5.7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5.7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5.7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5.7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5.7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5.7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5.7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5.7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5.7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5.7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5.7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5.7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5.7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5.7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5.7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5.7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5.7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5.7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5.7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5.7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5.7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5.7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5.7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5.7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5.7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5.7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5.7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5.7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5.7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5.7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5.7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5.7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5.7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5.7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5.7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5.7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5.7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5.7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5.7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5.7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5.7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5.7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5.7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5.7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5.7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5.7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5.7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5.7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5.7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5.7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5.7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5.7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5.7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5.7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5.7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5.7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5.7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5.7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5.7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5.7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5.7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5.7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5.7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5.7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5.7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5.7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5.7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5.7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5.7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5.7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5.7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5.7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5.7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5.7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5.7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5.7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5.7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5.7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5.7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5.7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5.7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5.7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5.7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5.7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5.7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5.7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5.7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5.7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5.7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5.7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5.7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5.7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5.7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5.7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5.7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5.7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5.7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5.7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5.7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5.7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5.7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5.7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5.7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5.7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5.7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5.7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5.7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5.7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5.7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5.7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5.7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5.7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5.7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5.7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5.7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5.7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5.7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5.7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5.7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5.7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5.7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5.7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5.7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5.7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5.7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5.7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5.7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5.7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5.7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5.7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5.7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5.7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5.7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5.7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5.7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5.7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5.7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5.7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5.7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5.7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5.7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5.7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5.7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5.7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5.7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5.7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5.7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5.7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5.7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5.7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5.7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5.7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5.7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5.7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5.7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5.7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5.7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5.7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5.7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5.7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5.7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5.7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5.7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5.7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5.7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5.7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5.7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5.7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5.7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5.7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5.7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5.7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5.7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5.7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5.7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5.7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5.7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5.7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5.7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5.7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5.7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5.7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5.7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5.7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5.7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5.7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5.7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5.7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5.7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5.7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5.7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5.7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5.7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5.7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5.7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5.7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5.7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5.7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5.7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5.7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5.7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5.7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5.7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5.7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5.7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5.7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5.7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5.7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5.7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5.7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5.7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5.7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5.7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5.7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5.7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5.7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5.7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5.7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sheetData>
  <hyperlinks>
    <hyperlink ref="M55" r:id="rId1" xr:uid="{00000000-0004-0000-0C00-000009000000}"/>
    <hyperlink ref="M56" r:id="rId2" xr:uid="{00000000-0004-0000-0C00-00000F000000}"/>
    <hyperlink ref="M57" r:id="rId3" xr:uid="{00000000-0004-0000-0C00-000015000000}"/>
    <hyperlink ref="M4" r:id="rId4" xr:uid="{4DB1971A-CDCC-4EFE-AF7A-1DCFF14876AC}"/>
    <hyperlink ref="M5:M34" r:id="rId5" display="Sampling Protocol (Spanish)" xr:uid="{3968F1B0-D267-42D7-ADC3-01DCED2BDFA8}"/>
  </hyperlinks>
  <pageMargins left="0.7" right="0.7" top="0.78740157499999996" bottom="0.78740157499999996" header="0" footer="0"/>
  <pageSetup orientation="portrait"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filterMode="1"/>
  <dimension ref="A1:Z674"/>
  <sheetViews>
    <sheetView tabSelected="1" zoomScale="78" zoomScaleNormal="78" workbookViewId="0">
      <selection activeCell="F11" sqref="F11"/>
    </sheetView>
  </sheetViews>
  <sheetFormatPr defaultColWidth="12.5703125" defaultRowHeight="15" customHeight="1"/>
  <cols>
    <col min="1" max="1" width="6.42578125" style="23" customWidth="1"/>
    <col min="2" max="2" width="11.140625" style="23" customWidth="1"/>
    <col min="3" max="3" width="31.5703125" style="23" customWidth="1"/>
    <col min="4" max="5" width="9" style="23" customWidth="1"/>
    <col min="6" max="6" width="34" style="23" customWidth="1"/>
    <col min="7" max="7" width="12.85546875" style="23" customWidth="1"/>
    <col min="8" max="8" width="48.85546875" style="23" customWidth="1"/>
    <col min="9" max="9" width="28.7109375" style="23" bestFit="1" customWidth="1"/>
    <col min="10" max="10" width="15.42578125" style="23" customWidth="1"/>
    <col min="11" max="12" width="9.140625" style="32" customWidth="1"/>
    <col min="13" max="13" width="46.42578125" style="23" customWidth="1"/>
    <col min="14" max="24" width="9.140625" style="23" customWidth="1"/>
    <col min="25" max="26" width="14.42578125" style="23" customWidth="1"/>
    <col min="27" max="16384" width="12.5703125" style="23"/>
  </cols>
  <sheetData>
    <row r="1" spans="1:26" ht="15" customHeight="1">
      <c r="A1" s="20" t="s">
        <v>3018</v>
      </c>
      <c r="B1" s="21"/>
      <c r="C1" s="20"/>
      <c r="D1" s="21"/>
      <c r="E1" s="21"/>
      <c r="F1" s="21"/>
      <c r="G1" s="21"/>
      <c r="H1" s="21"/>
      <c r="I1" s="21"/>
      <c r="J1" s="21"/>
      <c r="K1" s="22"/>
      <c r="L1" s="22"/>
      <c r="M1" s="21"/>
      <c r="N1" s="21"/>
      <c r="O1" s="21"/>
      <c r="P1" s="21"/>
      <c r="Q1" s="21"/>
      <c r="R1" s="21"/>
      <c r="S1" s="21"/>
      <c r="T1" s="21"/>
      <c r="U1" s="21"/>
      <c r="V1" s="21"/>
      <c r="W1" s="21"/>
      <c r="X1" s="21"/>
      <c r="Y1" s="21"/>
      <c r="Z1" s="21"/>
    </row>
    <row r="2" spans="1:26" ht="49.5" customHeight="1">
      <c r="A2" s="24" t="s">
        <v>92</v>
      </c>
      <c r="B2" s="24" t="s">
        <v>3019</v>
      </c>
      <c r="C2" s="24" t="s">
        <v>3020</v>
      </c>
      <c r="D2" s="24" t="s">
        <v>329</v>
      </c>
      <c r="E2" s="24" t="s">
        <v>359</v>
      </c>
      <c r="F2" s="24" t="s">
        <v>3021</v>
      </c>
      <c r="G2" s="54" t="s">
        <v>3022</v>
      </c>
      <c r="H2" s="24" t="s">
        <v>603</v>
      </c>
      <c r="I2" s="24" t="s">
        <v>3023</v>
      </c>
      <c r="J2" s="24" t="s">
        <v>1858</v>
      </c>
      <c r="K2" s="442" t="s">
        <v>3024</v>
      </c>
      <c r="L2" s="442" t="s">
        <v>3025</v>
      </c>
      <c r="M2" s="443" t="s">
        <v>1305</v>
      </c>
      <c r="N2" s="22"/>
      <c r="O2" s="22"/>
      <c r="P2" s="22"/>
      <c r="Q2" s="22"/>
      <c r="R2" s="22"/>
      <c r="S2" s="22"/>
      <c r="T2" s="22"/>
      <c r="U2" s="22"/>
      <c r="V2" s="22"/>
      <c r="W2" s="22"/>
      <c r="X2" s="22"/>
      <c r="Y2" s="21"/>
      <c r="Z2" s="21"/>
    </row>
    <row r="3" spans="1:26" s="573" customFormat="1" ht="52.5" hidden="1" customHeight="1">
      <c r="A3" s="572" t="s">
        <v>850</v>
      </c>
      <c r="B3" s="572" t="s">
        <v>3026</v>
      </c>
      <c r="C3" s="572" t="s">
        <v>3027</v>
      </c>
      <c r="D3" s="572" t="s">
        <v>3028</v>
      </c>
      <c r="E3" s="572" t="s">
        <v>3029</v>
      </c>
      <c r="F3" s="572" t="s">
        <v>3030</v>
      </c>
      <c r="G3" s="572" t="s">
        <v>3031</v>
      </c>
      <c r="H3" s="572" t="s">
        <v>3032</v>
      </c>
      <c r="I3" s="572" t="s">
        <v>3033</v>
      </c>
      <c r="J3" s="572" t="s">
        <v>3033</v>
      </c>
      <c r="K3" s="444" t="s">
        <v>3034</v>
      </c>
      <c r="L3" s="445" t="s">
        <v>3035</v>
      </c>
      <c r="M3" s="446" t="s">
        <v>3036</v>
      </c>
    </row>
    <row r="4" spans="1:26" s="587" customFormat="1" ht="12.75" hidden="1">
      <c r="A4" s="582" t="s">
        <v>109</v>
      </c>
      <c r="B4" s="582" t="s">
        <v>815</v>
      </c>
      <c r="C4" s="582" t="s">
        <v>646</v>
      </c>
      <c r="D4" s="582" t="s">
        <v>341</v>
      </c>
      <c r="E4" s="582" t="s">
        <v>185</v>
      </c>
      <c r="F4" s="582" t="s">
        <v>602</v>
      </c>
      <c r="G4" s="583" t="s">
        <v>615</v>
      </c>
      <c r="H4" s="582" t="s">
        <v>3037</v>
      </c>
      <c r="I4" s="582">
        <v>151</v>
      </c>
      <c r="J4" s="582"/>
      <c r="K4" s="584">
        <v>2022</v>
      </c>
      <c r="L4" s="585">
        <v>138</v>
      </c>
      <c r="M4" s="586"/>
    </row>
    <row r="5" spans="1:26" s="97" customFormat="1" ht="12.75" hidden="1">
      <c r="A5" s="582" t="s">
        <v>109</v>
      </c>
      <c r="B5" s="582" t="s">
        <v>815</v>
      </c>
      <c r="C5" s="582" t="s">
        <v>646</v>
      </c>
      <c r="D5" s="582" t="s">
        <v>341</v>
      </c>
      <c r="E5" s="582" t="s">
        <v>185</v>
      </c>
      <c r="F5" s="582" t="s">
        <v>602</v>
      </c>
      <c r="G5" s="583" t="s">
        <v>617</v>
      </c>
      <c r="H5" s="582" t="s">
        <v>3038</v>
      </c>
      <c r="I5" s="582">
        <v>10</v>
      </c>
      <c r="J5" s="582"/>
      <c r="K5" s="584">
        <v>2022</v>
      </c>
      <c r="L5" s="585">
        <v>10</v>
      </c>
      <c r="M5" s="586"/>
    </row>
    <row r="6" spans="1:26" s="97" customFormat="1" ht="12.75" hidden="1">
      <c r="A6" s="582" t="s">
        <v>109</v>
      </c>
      <c r="B6" s="582" t="s">
        <v>815</v>
      </c>
      <c r="C6" s="582" t="s">
        <v>646</v>
      </c>
      <c r="D6" s="582" t="s">
        <v>341</v>
      </c>
      <c r="E6" s="582" t="s">
        <v>185</v>
      </c>
      <c r="F6" s="582" t="s">
        <v>602</v>
      </c>
      <c r="G6" s="583" t="s">
        <v>619</v>
      </c>
      <c r="H6" s="582" t="s">
        <v>3038</v>
      </c>
      <c r="I6" s="582">
        <v>4</v>
      </c>
      <c r="J6" s="582"/>
      <c r="K6" s="584">
        <v>2022</v>
      </c>
      <c r="L6" s="585">
        <v>5</v>
      </c>
      <c r="M6" s="586"/>
    </row>
    <row r="7" spans="1:26" s="97" customFormat="1" ht="12.75" hidden="1">
      <c r="A7" s="582" t="s">
        <v>109</v>
      </c>
      <c r="B7" s="582" t="s">
        <v>815</v>
      </c>
      <c r="C7" s="582" t="s">
        <v>646</v>
      </c>
      <c r="D7" s="582" t="s">
        <v>341</v>
      </c>
      <c r="E7" s="582" t="s">
        <v>185</v>
      </c>
      <c r="F7" s="582" t="s">
        <v>602</v>
      </c>
      <c r="G7" s="583" t="s">
        <v>621</v>
      </c>
      <c r="H7" s="582" t="s">
        <v>3038</v>
      </c>
      <c r="I7" s="582">
        <v>1</v>
      </c>
      <c r="J7" s="582"/>
      <c r="K7" s="584">
        <v>2022</v>
      </c>
      <c r="L7" s="585">
        <v>0</v>
      </c>
      <c r="M7" s="586" t="s">
        <v>3039</v>
      </c>
    </row>
    <row r="8" spans="1:26" s="97" customFormat="1" ht="12.75" hidden="1">
      <c r="A8" s="582" t="s">
        <v>109</v>
      </c>
      <c r="B8" s="582" t="s">
        <v>815</v>
      </c>
      <c r="C8" s="582" t="s">
        <v>646</v>
      </c>
      <c r="D8" s="582" t="s">
        <v>341</v>
      </c>
      <c r="E8" s="582" t="s">
        <v>185</v>
      </c>
      <c r="F8" s="582" t="s">
        <v>602</v>
      </c>
      <c r="G8" s="583" t="s">
        <v>623</v>
      </c>
      <c r="H8" s="582" t="s">
        <v>3038</v>
      </c>
      <c r="I8" s="582">
        <v>1</v>
      </c>
      <c r="J8" s="582"/>
      <c r="K8" s="584">
        <v>2022</v>
      </c>
      <c r="L8" s="585">
        <v>1</v>
      </c>
      <c r="M8" s="586"/>
    </row>
    <row r="9" spans="1:26" s="97" customFormat="1" ht="12.75" hidden="1">
      <c r="A9" s="582" t="s">
        <v>109</v>
      </c>
      <c r="B9" s="582" t="s">
        <v>815</v>
      </c>
      <c r="C9" s="582" t="s">
        <v>646</v>
      </c>
      <c r="D9" s="582" t="s">
        <v>341</v>
      </c>
      <c r="E9" s="582" t="s">
        <v>185</v>
      </c>
      <c r="F9" s="582" t="s">
        <v>590</v>
      </c>
      <c r="G9" s="583" t="s">
        <v>617</v>
      </c>
      <c r="H9" s="582" t="s">
        <v>3040</v>
      </c>
      <c r="I9" s="582">
        <v>1</v>
      </c>
      <c r="J9" s="582"/>
      <c r="K9" s="584">
        <v>2022</v>
      </c>
      <c r="L9" s="585">
        <v>2</v>
      </c>
      <c r="M9" s="586"/>
    </row>
    <row r="10" spans="1:26" s="97" customFormat="1" ht="12.75" hidden="1">
      <c r="A10" s="582" t="s">
        <v>109</v>
      </c>
      <c r="B10" s="582" t="s">
        <v>815</v>
      </c>
      <c r="C10" s="582" t="s">
        <v>646</v>
      </c>
      <c r="D10" s="582" t="s">
        <v>341</v>
      </c>
      <c r="E10" s="582" t="s">
        <v>185</v>
      </c>
      <c r="F10" s="582" t="s">
        <v>590</v>
      </c>
      <c r="G10" s="583" t="s">
        <v>619</v>
      </c>
      <c r="H10" s="582" t="s">
        <v>3040</v>
      </c>
      <c r="I10" s="582">
        <v>7</v>
      </c>
      <c r="J10" s="582"/>
      <c r="K10" s="584">
        <v>2022</v>
      </c>
      <c r="L10" s="585">
        <v>9</v>
      </c>
      <c r="M10" s="586"/>
    </row>
    <row r="11" spans="1:26" s="97" customFormat="1" ht="12.75">
      <c r="A11" s="582" t="s">
        <v>109</v>
      </c>
      <c r="B11" s="582" t="s">
        <v>815</v>
      </c>
      <c r="C11" s="582" t="s">
        <v>646</v>
      </c>
      <c r="D11" s="582" t="s">
        <v>341</v>
      </c>
      <c r="E11" s="582" t="s">
        <v>185</v>
      </c>
      <c r="F11" s="582" t="s">
        <v>3041</v>
      </c>
      <c r="G11" s="583" t="s">
        <v>615</v>
      </c>
      <c r="H11" s="582" t="s">
        <v>3042</v>
      </c>
      <c r="I11" s="582">
        <v>422</v>
      </c>
      <c r="J11" s="582"/>
      <c r="K11" s="584">
        <v>2022</v>
      </c>
      <c r="L11" s="585">
        <v>434</v>
      </c>
      <c r="M11" s="586"/>
    </row>
    <row r="12" spans="1:26" s="97" customFormat="1" ht="12.75">
      <c r="A12" s="582" t="s">
        <v>109</v>
      </c>
      <c r="B12" s="582" t="s">
        <v>815</v>
      </c>
      <c r="C12" s="582" t="s">
        <v>646</v>
      </c>
      <c r="D12" s="582" t="s">
        <v>341</v>
      </c>
      <c r="E12" s="582" t="s">
        <v>185</v>
      </c>
      <c r="F12" s="582" t="s">
        <v>3041</v>
      </c>
      <c r="G12" s="583" t="s">
        <v>617</v>
      </c>
      <c r="H12" s="582" t="s">
        <v>3042</v>
      </c>
      <c r="I12" s="582">
        <v>7</v>
      </c>
      <c r="J12" s="582"/>
      <c r="K12" s="584">
        <v>2022</v>
      </c>
      <c r="L12" s="585">
        <v>3</v>
      </c>
      <c r="M12" s="586"/>
    </row>
    <row r="13" spans="1:26" s="97" customFormat="1" ht="12.75">
      <c r="A13" s="582" t="s">
        <v>109</v>
      </c>
      <c r="B13" s="582" t="s">
        <v>815</v>
      </c>
      <c r="C13" s="582" t="s">
        <v>646</v>
      </c>
      <c r="D13" s="582" t="s">
        <v>341</v>
      </c>
      <c r="E13" s="582" t="s">
        <v>185</v>
      </c>
      <c r="F13" s="582" t="s">
        <v>3041</v>
      </c>
      <c r="G13" s="583" t="s">
        <v>619</v>
      </c>
      <c r="H13" s="582" t="s">
        <v>3042</v>
      </c>
      <c r="I13" s="582">
        <v>1</v>
      </c>
      <c r="J13" s="582"/>
      <c r="K13" s="584">
        <v>2022</v>
      </c>
      <c r="L13" s="585">
        <v>0</v>
      </c>
      <c r="M13" s="586" t="s">
        <v>3039</v>
      </c>
    </row>
    <row r="14" spans="1:26" s="97" customFormat="1" ht="12.75" hidden="1">
      <c r="A14" s="582" t="s">
        <v>109</v>
      </c>
      <c r="B14" s="582" t="s">
        <v>815</v>
      </c>
      <c r="C14" s="582" t="s">
        <v>646</v>
      </c>
      <c r="D14" s="582" t="s">
        <v>341</v>
      </c>
      <c r="E14" s="582" t="s">
        <v>185</v>
      </c>
      <c r="F14" s="582" t="s">
        <v>594</v>
      </c>
      <c r="G14" s="583" t="s">
        <v>615</v>
      </c>
      <c r="H14" s="582" t="s">
        <v>3043</v>
      </c>
      <c r="I14" s="582">
        <v>9</v>
      </c>
      <c r="J14" s="582"/>
      <c r="K14" s="584">
        <v>2022</v>
      </c>
      <c r="L14" s="585">
        <v>9</v>
      </c>
      <c r="M14" s="586"/>
    </row>
    <row r="15" spans="1:26" s="97" customFormat="1" ht="12.75" hidden="1">
      <c r="A15" s="582" t="s">
        <v>109</v>
      </c>
      <c r="B15" s="582" t="s">
        <v>815</v>
      </c>
      <c r="C15" s="582" t="s">
        <v>646</v>
      </c>
      <c r="D15" s="582" t="s">
        <v>341</v>
      </c>
      <c r="E15" s="582" t="s">
        <v>185</v>
      </c>
      <c r="F15" s="582" t="s">
        <v>594</v>
      </c>
      <c r="G15" s="583" t="s">
        <v>617</v>
      </c>
      <c r="H15" s="582" t="s">
        <v>3043</v>
      </c>
      <c r="I15" s="582">
        <v>37</v>
      </c>
      <c r="J15" s="582"/>
      <c r="K15" s="584">
        <v>2022</v>
      </c>
      <c r="L15" s="585">
        <v>39</v>
      </c>
      <c r="M15" s="586"/>
    </row>
    <row r="16" spans="1:26" s="97" customFormat="1" ht="12.75" hidden="1">
      <c r="A16" s="582" t="s">
        <v>109</v>
      </c>
      <c r="B16" s="582" t="s">
        <v>815</v>
      </c>
      <c r="C16" s="582" t="s">
        <v>646</v>
      </c>
      <c r="D16" s="582" t="s">
        <v>341</v>
      </c>
      <c r="E16" s="582" t="s">
        <v>185</v>
      </c>
      <c r="F16" s="582" t="s">
        <v>594</v>
      </c>
      <c r="G16" s="583" t="s">
        <v>619</v>
      </c>
      <c r="H16" s="582" t="s">
        <v>3044</v>
      </c>
      <c r="I16" s="582">
        <v>38</v>
      </c>
      <c r="J16" s="582"/>
      <c r="K16" s="584">
        <v>2022</v>
      </c>
      <c r="L16" s="585">
        <v>34</v>
      </c>
      <c r="M16" s="586"/>
    </row>
    <row r="17" spans="1:13" s="97" customFormat="1" ht="12.75" hidden="1">
      <c r="A17" s="582" t="s">
        <v>109</v>
      </c>
      <c r="B17" s="582" t="s">
        <v>815</v>
      </c>
      <c r="C17" s="582" t="s">
        <v>646</v>
      </c>
      <c r="D17" s="582" t="s">
        <v>341</v>
      </c>
      <c r="E17" s="582" t="s">
        <v>185</v>
      </c>
      <c r="F17" s="582" t="s">
        <v>594</v>
      </c>
      <c r="G17" s="583" t="s">
        <v>621</v>
      </c>
      <c r="H17" s="582" t="s">
        <v>3045</v>
      </c>
      <c r="I17" s="582">
        <v>10</v>
      </c>
      <c r="J17" s="582"/>
      <c r="K17" s="584">
        <v>2022</v>
      </c>
      <c r="L17" s="585">
        <v>7</v>
      </c>
      <c r="M17" s="586"/>
    </row>
    <row r="18" spans="1:13" s="97" customFormat="1" ht="12.75" hidden="1">
      <c r="A18" s="582" t="s">
        <v>109</v>
      </c>
      <c r="B18" s="582" t="s">
        <v>815</v>
      </c>
      <c r="C18" s="582" t="s">
        <v>646</v>
      </c>
      <c r="D18" s="582" t="s">
        <v>341</v>
      </c>
      <c r="E18" s="582" t="s">
        <v>185</v>
      </c>
      <c r="F18" s="582" t="s">
        <v>594</v>
      </c>
      <c r="G18" s="583" t="s">
        <v>623</v>
      </c>
      <c r="H18" s="582" t="s">
        <v>3045</v>
      </c>
      <c r="I18" s="582">
        <v>15</v>
      </c>
      <c r="J18" s="582"/>
      <c r="K18" s="584">
        <v>2022</v>
      </c>
      <c r="L18" s="585">
        <v>16</v>
      </c>
      <c r="M18" s="586"/>
    </row>
    <row r="19" spans="1:13" s="97" customFormat="1" ht="12.75" hidden="1">
      <c r="A19" s="582" t="s">
        <v>109</v>
      </c>
      <c r="B19" s="582" t="s">
        <v>815</v>
      </c>
      <c r="C19" s="582" t="s">
        <v>646</v>
      </c>
      <c r="D19" s="582" t="s">
        <v>341</v>
      </c>
      <c r="E19" s="582" t="s">
        <v>185</v>
      </c>
      <c r="F19" s="582" t="s">
        <v>597</v>
      </c>
      <c r="G19" s="583" t="s">
        <v>615</v>
      </c>
      <c r="H19" s="582" t="s">
        <v>3046</v>
      </c>
      <c r="I19" s="582">
        <v>1</v>
      </c>
      <c r="J19" s="582"/>
      <c r="K19" s="584">
        <v>2022</v>
      </c>
      <c r="L19" s="585">
        <v>1</v>
      </c>
      <c r="M19" s="586"/>
    </row>
    <row r="20" spans="1:13" s="97" customFormat="1" ht="12.75" hidden="1">
      <c r="A20" s="582" t="s">
        <v>109</v>
      </c>
      <c r="B20" s="582" t="s">
        <v>815</v>
      </c>
      <c r="C20" s="582" t="s">
        <v>646</v>
      </c>
      <c r="D20" s="582" t="s">
        <v>341</v>
      </c>
      <c r="E20" s="582" t="s">
        <v>185</v>
      </c>
      <c r="F20" s="582" t="s">
        <v>597</v>
      </c>
      <c r="G20" s="583" t="s">
        <v>617</v>
      </c>
      <c r="H20" s="582" t="s">
        <v>3046</v>
      </c>
      <c r="I20" s="582">
        <v>7</v>
      </c>
      <c r="J20" s="582"/>
      <c r="K20" s="584">
        <v>2022</v>
      </c>
      <c r="L20" s="585">
        <v>8</v>
      </c>
      <c r="M20" s="586"/>
    </row>
    <row r="21" spans="1:13" s="97" customFormat="1" ht="12.75" hidden="1">
      <c r="A21" s="582" t="s">
        <v>109</v>
      </c>
      <c r="B21" s="582" t="s">
        <v>815</v>
      </c>
      <c r="C21" s="582" t="s">
        <v>646</v>
      </c>
      <c r="D21" s="582" t="s">
        <v>341</v>
      </c>
      <c r="E21" s="582" t="s">
        <v>185</v>
      </c>
      <c r="F21" s="582" t="s">
        <v>597</v>
      </c>
      <c r="G21" s="583" t="s">
        <v>619</v>
      </c>
      <c r="H21" s="582" t="s">
        <v>3046</v>
      </c>
      <c r="I21" s="582">
        <v>5</v>
      </c>
      <c r="J21" s="582"/>
      <c r="K21" s="584">
        <v>2022</v>
      </c>
      <c r="L21" s="585">
        <v>7</v>
      </c>
      <c r="M21" s="586"/>
    </row>
    <row r="22" spans="1:13" s="97" customFormat="1" ht="12.75" hidden="1">
      <c r="A22" s="582" t="s">
        <v>109</v>
      </c>
      <c r="B22" s="582" t="s">
        <v>815</v>
      </c>
      <c r="C22" s="582" t="s">
        <v>646</v>
      </c>
      <c r="D22" s="582" t="s">
        <v>343</v>
      </c>
      <c r="E22" s="582" t="s">
        <v>185</v>
      </c>
      <c r="F22" s="582" t="s">
        <v>594</v>
      </c>
      <c r="G22" s="583" t="s">
        <v>615</v>
      </c>
      <c r="H22" s="582" t="s">
        <v>3047</v>
      </c>
      <c r="I22" s="582">
        <v>6</v>
      </c>
      <c r="J22" s="582"/>
      <c r="K22" s="584">
        <v>2022</v>
      </c>
      <c r="L22" s="585">
        <v>6</v>
      </c>
      <c r="M22" s="586"/>
    </row>
    <row r="23" spans="1:13" s="97" customFormat="1" ht="12.75" hidden="1">
      <c r="A23" s="582" t="s">
        <v>109</v>
      </c>
      <c r="B23" s="582" t="s">
        <v>815</v>
      </c>
      <c r="C23" s="582" t="s">
        <v>646</v>
      </c>
      <c r="D23" s="582" t="s">
        <v>343</v>
      </c>
      <c r="E23" s="582" t="s">
        <v>185</v>
      </c>
      <c r="F23" s="582" t="s">
        <v>594</v>
      </c>
      <c r="G23" s="583" t="s">
        <v>617</v>
      </c>
      <c r="H23" s="582" t="s">
        <v>3047</v>
      </c>
      <c r="I23" s="582">
        <v>3</v>
      </c>
      <c r="J23" s="582"/>
      <c r="K23" s="584">
        <v>2022</v>
      </c>
      <c r="L23" s="585">
        <v>5</v>
      </c>
      <c r="M23" s="586"/>
    </row>
    <row r="24" spans="1:13" s="97" customFormat="1" ht="12.75" hidden="1">
      <c r="A24" s="582" t="s">
        <v>109</v>
      </c>
      <c r="B24" s="582" t="s">
        <v>815</v>
      </c>
      <c r="C24" s="582" t="s">
        <v>646</v>
      </c>
      <c r="D24" s="582" t="s">
        <v>343</v>
      </c>
      <c r="E24" s="582" t="s">
        <v>185</v>
      </c>
      <c r="F24" s="582" t="s">
        <v>594</v>
      </c>
      <c r="G24" s="583" t="s">
        <v>619</v>
      </c>
      <c r="H24" s="582" t="s">
        <v>3047</v>
      </c>
      <c r="I24" s="582">
        <v>3</v>
      </c>
      <c r="J24" s="582"/>
      <c r="K24" s="584">
        <v>2022</v>
      </c>
      <c r="L24" s="585">
        <v>2</v>
      </c>
      <c r="M24" s="586"/>
    </row>
    <row r="25" spans="1:13" s="97" customFormat="1" ht="12.75" hidden="1">
      <c r="A25" s="582" t="s">
        <v>109</v>
      </c>
      <c r="B25" s="582" t="s">
        <v>815</v>
      </c>
      <c r="C25" s="582" t="s">
        <v>646</v>
      </c>
      <c r="D25" s="582" t="s">
        <v>335</v>
      </c>
      <c r="E25" s="582" t="s">
        <v>185</v>
      </c>
      <c r="F25" s="582" t="s">
        <v>588</v>
      </c>
      <c r="G25" s="583" t="s">
        <v>617</v>
      </c>
      <c r="H25" s="582" t="s">
        <v>3048</v>
      </c>
      <c r="I25" s="582">
        <v>9</v>
      </c>
      <c r="J25" s="582"/>
      <c r="K25" s="584">
        <v>2022</v>
      </c>
      <c r="L25" s="585">
        <v>11</v>
      </c>
      <c r="M25" s="586"/>
    </row>
    <row r="26" spans="1:13" s="97" customFormat="1" ht="12.75" hidden="1">
      <c r="A26" s="582" t="s">
        <v>109</v>
      </c>
      <c r="B26" s="582" t="s">
        <v>815</v>
      </c>
      <c r="C26" s="582" t="s">
        <v>646</v>
      </c>
      <c r="D26" s="582" t="s">
        <v>335</v>
      </c>
      <c r="E26" s="582" t="s">
        <v>185</v>
      </c>
      <c r="F26" s="582" t="s">
        <v>588</v>
      </c>
      <c r="G26" s="583" t="s">
        <v>619</v>
      </c>
      <c r="H26" s="582" t="s">
        <v>3048</v>
      </c>
      <c r="I26" s="582">
        <v>59</v>
      </c>
      <c r="J26" s="582"/>
      <c r="K26" s="584">
        <v>2022</v>
      </c>
      <c r="L26" s="585">
        <v>58</v>
      </c>
      <c r="M26" s="586"/>
    </row>
    <row r="27" spans="1:13" s="97" customFormat="1" ht="12.75" hidden="1">
      <c r="A27" s="582" t="s">
        <v>109</v>
      </c>
      <c r="B27" s="582" t="s">
        <v>815</v>
      </c>
      <c r="C27" s="582" t="s">
        <v>646</v>
      </c>
      <c r="D27" s="582" t="s">
        <v>335</v>
      </c>
      <c r="E27" s="582" t="s">
        <v>185</v>
      </c>
      <c r="F27" s="582" t="s">
        <v>588</v>
      </c>
      <c r="G27" s="583" t="s">
        <v>621</v>
      </c>
      <c r="H27" s="582" t="s">
        <v>3049</v>
      </c>
      <c r="I27" s="582">
        <v>72</v>
      </c>
      <c r="J27" s="582"/>
      <c r="K27" s="584">
        <v>2022</v>
      </c>
      <c r="L27" s="585">
        <v>75</v>
      </c>
      <c r="M27" s="586"/>
    </row>
    <row r="28" spans="1:13" s="97" customFormat="1" ht="12.75" hidden="1">
      <c r="A28" s="582" t="s">
        <v>109</v>
      </c>
      <c r="B28" s="582" t="s">
        <v>815</v>
      </c>
      <c r="C28" s="582" t="s">
        <v>646</v>
      </c>
      <c r="D28" s="582" t="s">
        <v>335</v>
      </c>
      <c r="E28" s="582" t="s">
        <v>185</v>
      </c>
      <c r="F28" s="582" t="s">
        <v>588</v>
      </c>
      <c r="G28" s="583" t="s">
        <v>623</v>
      </c>
      <c r="H28" s="582" t="s">
        <v>3050</v>
      </c>
      <c r="I28" s="582">
        <v>94</v>
      </c>
      <c r="J28" s="582"/>
      <c r="K28" s="584">
        <v>2022</v>
      </c>
      <c r="L28" s="585">
        <v>92</v>
      </c>
      <c r="M28" s="586"/>
    </row>
    <row r="29" spans="1:13" s="97" customFormat="1" ht="12.75" hidden="1">
      <c r="A29" s="582" t="s">
        <v>109</v>
      </c>
      <c r="B29" s="582" t="s">
        <v>815</v>
      </c>
      <c r="C29" s="582" t="s">
        <v>646</v>
      </c>
      <c r="D29" s="582" t="s">
        <v>335</v>
      </c>
      <c r="E29" s="582" t="s">
        <v>185</v>
      </c>
      <c r="F29" s="582" t="s">
        <v>588</v>
      </c>
      <c r="G29" s="583" t="s">
        <v>625</v>
      </c>
      <c r="H29" s="582" t="s">
        <v>3051</v>
      </c>
      <c r="I29" s="582">
        <v>14</v>
      </c>
      <c r="J29" s="582"/>
      <c r="K29" s="584">
        <v>2022</v>
      </c>
      <c r="L29" s="585">
        <v>12</v>
      </c>
      <c r="M29" s="586"/>
    </row>
    <row r="30" spans="1:13" s="97" customFormat="1" ht="12.75" hidden="1">
      <c r="A30" s="582" t="s">
        <v>109</v>
      </c>
      <c r="B30" s="582" t="s">
        <v>815</v>
      </c>
      <c r="C30" s="582" t="s">
        <v>646</v>
      </c>
      <c r="D30" s="582" t="s">
        <v>335</v>
      </c>
      <c r="E30" s="582" t="s">
        <v>185</v>
      </c>
      <c r="F30" s="582" t="s">
        <v>591</v>
      </c>
      <c r="G30" s="583" t="s">
        <v>615</v>
      </c>
      <c r="H30" s="582" t="s">
        <v>3052</v>
      </c>
      <c r="I30" s="582">
        <v>1563</v>
      </c>
      <c r="J30" s="582"/>
      <c r="K30" s="584">
        <v>2022</v>
      </c>
      <c r="L30" s="585">
        <v>1219</v>
      </c>
      <c r="M30" s="586"/>
    </row>
    <row r="31" spans="1:13" s="97" customFormat="1" ht="12.75" hidden="1">
      <c r="A31" s="582" t="s">
        <v>109</v>
      </c>
      <c r="B31" s="582" t="s">
        <v>815</v>
      </c>
      <c r="C31" s="582" t="s">
        <v>646</v>
      </c>
      <c r="D31" s="582" t="s">
        <v>335</v>
      </c>
      <c r="E31" s="582" t="s">
        <v>185</v>
      </c>
      <c r="F31" s="582" t="s">
        <v>591</v>
      </c>
      <c r="G31" s="583" t="s">
        <v>617</v>
      </c>
      <c r="H31" s="582" t="s">
        <v>3053</v>
      </c>
      <c r="I31" s="582">
        <v>14</v>
      </c>
      <c r="J31" s="582"/>
      <c r="K31" s="584">
        <v>2022</v>
      </c>
      <c r="L31" s="585">
        <v>18</v>
      </c>
      <c r="M31" s="586"/>
    </row>
    <row r="32" spans="1:13" s="97" customFormat="1" ht="12.75" hidden="1">
      <c r="A32" s="582" t="s">
        <v>109</v>
      </c>
      <c r="B32" s="582" t="s">
        <v>815</v>
      </c>
      <c r="C32" s="582" t="s">
        <v>646</v>
      </c>
      <c r="D32" s="582" t="s">
        <v>335</v>
      </c>
      <c r="E32" s="582" t="s">
        <v>185</v>
      </c>
      <c r="F32" s="582" t="s">
        <v>591</v>
      </c>
      <c r="G32" s="583" t="s">
        <v>619</v>
      </c>
      <c r="H32" s="582" t="s">
        <v>3054</v>
      </c>
      <c r="I32" s="582">
        <v>87</v>
      </c>
      <c r="J32" s="582"/>
      <c r="K32" s="584">
        <v>2022</v>
      </c>
      <c r="L32" s="585">
        <v>88</v>
      </c>
      <c r="M32" s="586"/>
    </row>
    <row r="33" spans="1:13" s="97" customFormat="1" ht="12.75" hidden="1">
      <c r="A33" s="582" t="s">
        <v>109</v>
      </c>
      <c r="B33" s="582" t="s">
        <v>815</v>
      </c>
      <c r="C33" s="582" t="s">
        <v>646</v>
      </c>
      <c r="D33" s="582" t="s">
        <v>335</v>
      </c>
      <c r="E33" s="582" t="s">
        <v>185</v>
      </c>
      <c r="F33" s="582" t="s">
        <v>596</v>
      </c>
      <c r="G33" s="583" t="s">
        <v>615</v>
      </c>
      <c r="H33" s="582" t="s">
        <v>3055</v>
      </c>
      <c r="I33" s="582">
        <v>1</v>
      </c>
      <c r="J33" s="582"/>
      <c r="K33" s="584">
        <v>2022</v>
      </c>
      <c r="L33" s="585">
        <v>1</v>
      </c>
      <c r="M33" s="586"/>
    </row>
    <row r="34" spans="1:13" s="97" customFormat="1" ht="12.75" hidden="1">
      <c r="A34" s="582" t="s">
        <v>109</v>
      </c>
      <c r="B34" s="582" t="s">
        <v>815</v>
      </c>
      <c r="C34" s="582" t="s">
        <v>646</v>
      </c>
      <c r="D34" s="582" t="s">
        <v>335</v>
      </c>
      <c r="E34" s="582" t="s">
        <v>185</v>
      </c>
      <c r="F34" s="582" t="s">
        <v>596</v>
      </c>
      <c r="G34" s="583" t="s">
        <v>617</v>
      </c>
      <c r="H34" s="582" t="s">
        <v>3055</v>
      </c>
      <c r="I34" s="582">
        <v>112</v>
      </c>
      <c r="J34" s="582"/>
      <c r="K34" s="584">
        <v>2022</v>
      </c>
      <c r="L34" s="585">
        <v>101</v>
      </c>
      <c r="M34" s="586"/>
    </row>
    <row r="35" spans="1:13" s="97" customFormat="1" ht="12.75" hidden="1">
      <c r="A35" s="582" t="s">
        <v>109</v>
      </c>
      <c r="B35" s="582" t="s">
        <v>815</v>
      </c>
      <c r="C35" s="582" t="s">
        <v>646</v>
      </c>
      <c r="D35" s="582" t="s">
        <v>335</v>
      </c>
      <c r="E35" s="582" t="s">
        <v>185</v>
      </c>
      <c r="F35" s="582" t="s">
        <v>596</v>
      </c>
      <c r="G35" s="583" t="s">
        <v>619</v>
      </c>
      <c r="H35" s="582" t="s">
        <v>3056</v>
      </c>
      <c r="I35" s="582">
        <v>151</v>
      </c>
      <c r="J35" s="582"/>
      <c r="K35" s="584">
        <v>2022</v>
      </c>
      <c r="L35" s="585">
        <v>131</v>
      </c>
      <c r="M35" s="586"/>
    </row>
    <row r="36" spans="1:13" s="97" customFormat="1" ht="12.75" hidden="1">
      <c r="A36" s="582" t="s">
        <v>109</v>
      </c>
      <c r="B36" s="582" t="s">
        <v>815</v>
      </c>
      <c r="C36" s="582" t="s">
        <v>646</v>
      </c>
      <c r="D36" s="582" t="s">
        <v>335</v>
      </c>
      <c r="E36" s="582" t="s">
        <v>185</v>
      </c>
      <c r="F36" s="582" t="s">
        <v>596</v>
      </c>
      <c r="G36" s="583" t="s">
        <v>621</v>
      </c>
      <c r="H36" s="582" t="s">
        <v>3057</v>
      </c>
      <c r="I36" s="582">
        <v>20</v>
      </c>
      <c r="J36" s="582"/>
      <c r="K36" s="584">
        <v>2022</v>
      </c>
      <c r="L36" s="585">
        <v>14</v>
      </c>
      <c r="M36" s="586"/>
    </row>
    <row r="37" spans="1:13" s="97" customFormat="1" ht="12.75" hidden="1">
      <c r="A37" s="582" t="s">
        <v>109</v>
      </c>
      <c r="B37" s="582" t="s">
        <v>815</v>
      </c>
      <c r="C37" s="582" t="s">
        <v>646</v>
      </c>
      <c r="D37" s="582" t="s">
        <v>335</v>
      </c>
      <c r="E37" s="582" t="s">
        <v>185</v>
      </c>
      <c r="F37" s="582" t="s">
        <v>596</v>
      </c>
      <c r="G37" s="583" t="s">
        <v>623</v>
      </c>
      <c r="H37" s="582" t="s">
        <v>3057</v>
      </c>
      <c r="I37" s="582">
        <v>4</v>
      </c>
      <c r="J37" s="582"/>
      <c r="K37" s="584">
        <v>2022</v>
      </c>
      <c r="L37" s="585">
        <v>2</v>
      </c>
      <c r="M37" s="586"/>
    </row>
    <row r="38" spans="1:13" s="97" customFormat="1" ht="12.75" hidden="1">
      <c r="A38" s="582" t="s">
        <v>109</v>
      </c>
      <c r="B38" s="582" t="s">
        <v>815</v>
      </c>
      <c r="C38" s="588" t="s">
        <v>646</v>
      </c>
      <c r="D38" s="588" t="s">
        <v>335</v>
      </c>
      <c r="E38" s="588" t="s">
        <v>185</v>
      </c>
      <c r="F38" s="588" t="s">
        <v>590</v>
      </c>
      <c r="G38" s="589" t="s">
        <v>615</v>
      </c>
      <c r="H38" s="588" t="s">
        <v>3058</v>
      </c>
      <c r="I38" s="588">
        <v>2</v>
      </c>
      <c r="J38" s="588"/>
      <c r="K38" s="584">
        <v>2022</v>
      </c>
      <c r="L38" s="585">
        <v>1</v>
      </c>
      <c r="M38" s="586"/>
    </row>
    <row r="39" spans="1:13" s="97" customFormat="1" ht="12.75" hidden="1">
      <c r="A39" s="582" t="s">
        <v>109</v>
      </c>
      <c r="B39" s="582" t="s">
        <v>815</v>
      </c>
      <c r="C39" s="588" t="s">
        <v>646</v>
      </c>
      <c r="D39" s="588" t="s">
        <v>335</v>
      </c>
      <c r="E39" s="588" t="s">
        <v>185</v>
      </c>
      <c r="F39" s="588" t="s">
        <v>590</v>
      </c>
      <c r="G39" s="589" t="s">
        <v>617</v>
      </c>
      <c r="H39" s="588" t="s">
        <v>3058</v>
      </c>
      <c r="I39" s="588">
        <v>19</v>
      </c>
      <c r="J39" s="588"/>
      <c r="K39" s="584">
        <v>2022</v>
      </c>
      <c r="L39" s="585">
        <v>18</v>
      </c>
      <c r="M39" s="586"/>
    </row>
    <row r="40" spans="1:13" s="97" customFormat="1" ht="12.75" hidden="1">
      <c r="A40" s="582" t="s">
        <v>109</v>
      </c>
      <c r="B40" s="582" t="s">
        <v>815</v>
      </c>
      <c r="C40" s="588" t="s">
        <v>646</v>
      </c>
      <c r="D40" s="588" t="s">
        <v>335</v>
      </c>
      <c r="E40" s="588" t="s">
        <v>185</v>
      </c>
      <c r="F40" s="588" t="s">
        <v>590</v>
      </c>
      <c r="G40" s="589" t="s">
        <v>619</v>
      </c>
      <c r="H40" s="588" t="s">
        <v>3059</v>
      </c>
      <c r="I40" s="588">
        <v>94</v>
      </c>
      <c r="J40" s="588"/>
      <c r="K40" s="584">
        <v>2022</v>
      </c>
      <c r="L40" s="585">
        <v>90</v>
      </c>
      <c r="M40" s="586"/>
    </row>
    <row r="41" spans="1:13" s="97" customFormat="1" ht="12.75" hidden="1">
      <c r="A41" s="582" t="s">
        <v>109</v>
      </c>
      <c r="B41" s="582" t="s">
        <v>815</v>
      </c>
      <c r="C41" s="588" t="s">
        <v>646</v>
      </c>
      <c r="D41" s="588" t="s">
        <v>335</v>
      </c>
      <c r="E41" s="588" t="s">
        <v>185</v>
      </c>
      <c r="F41" s="588" t="s">
        <v>590</v>
      </c>
      <c r="G41" s="589" t="s">
        <v>621</v>
      </c>
      <c r="H41" s="588" t="s">
        <v>3060</v>
      </c>
      <c r="I41" s="588">
        <v>99</v>
      </c>
      <c r="J41" s="588"/>
      <c r="K41" s="584">
        <v>2022</v>
      </c>
      <c r="L41" s="585">
        <v>93</v>
      </c>
      <c r="M41" s="586" t="s">
        <v>3061</v>
      </c>
    </row>
    <row r="42" spans="1:13" s="97" customFormat="1" ht="12.75" hidden="1">
      <c r="A42" s="582" t="s">
        <v>109</v>
      </c>
      <c r="B42" s="582" t="s">
        <v>815</v>
      </c>
      <c r="C42" s="588" t="s">
        <v>646</v>
      </c>
      <c r="D42" s="588" t="s">
        <v>335</v>
      </c>
      <c r="E42" s="588" t="s">
        <v>185</v>
      </c>
      <c r="F42" s="588" t="s">
        <v>590</v>
      </c>
      <c r="G42" s="589" t="s">
        <v>623</v>
      </c>
      <c r="H42" s="588" t="s">
        <v>3062</v>
      </c>
      <c r="I42" s="588">
        <v>76</v>
      </c>
      <c r="J42" s="588"/>
      <c r="K42" s="584">
        <v>2022</v>
      </c>
      <c r="L42" s="585">
        <v>48</v>
      </c>
      <c r="M42" s="586" t="s">
        <v>3061</v>
      </c>
    </row>
    <row r="43" spans="1:13" s="97" customFormat="1" ht="12.75">
      <c r="A43" s="582" t="s">
        <v>109</v>
      </c>
      <c r="B43" s="582" t="s">
        <v>815</v>
      </c>
      <c r="C43" s="588" t="s">
        <v>646</v>
      </c>
      <c r="D43" s="588" t="s">
        <v>335</v>
      </c>
      <c r="E43" s="588" t="s">
        <v>185</v>
      </c>
      <c r="F43" s="588" t="s">
        <v>3041</v>
      </c>
      <c r="G43" s="589" t="s">
        <v>615</v>
      </c>
      <c r="H43" s="588" t="s">
        <v>3063</v>
      </c>
      <c r="I43" s="588">
        <v>2068</v>
      </c>
      <c r="J43" s="588"/>
      <c r="K43" s="584">
        <v>2022</v>
      </c>
      <c r="L43" s="585">
        <v>2323</v>
      </c>
      <c r="M43" s="586"/>
    </row>
    <row r="44" spans="1:13" s="97" customFormat="1" ht="12.75">
      <c r="A44" s="582" t="s">
        <v>109</v>
      </c>
      <c r="B44" s="582" t="s">
        <v>815</v>
      </c>
      <c r="C44" s="588" t="s">
        <v>646</v>
      </c>
      <c r="D44" s="588" t="s">
        <v>335</v>
      </c>
      <c r="E44" s="588" t="s">
        <v>185</v>
      </c>
      <c r="F44" s="588" t="s">
        <v>3041</v>
      </c>
      <c r="G44" s="589" t="s">
        <v>617</v>
      </c>
      <c r="H44" s="588" t="s">
        <v>3064</v>
      </c>
      <c r="I44" s="588">
        <v>65</v>
      </c>
      <c r="J44" s="588"/>
      <c r="K44" s="584">
        <v>2022</v>
      </c>
      <c r="L44" s="585">
        <v>30</v>
      </c>
      <c r="M44" s="586"/>
    </row>
    <row r="45" spans="1:13" s="97" customFormat="1" ht="12.75">
      <c r="A45" s="582" t="s">
        <v>109</v>
      </c>
      <c r="B45" s="582" t="s">
        <v>815</v>
      </c>
      <c r="C45" s="588" t="s">
        <v>646</v>
      </c>
      <c r="D45" s="588" t="s">
        <v>335</v>
      </c>
      <c r="E45" s="588" t="s">
        <v>185</v>
      </c>
      <c r="F45" s="588" t="s">
        <v>3041</v>
      </c>
      <c r="G45" s="589" t="s">
        <v>619</v>
      </c>
      <c r="H45" s="588" t="s">
        <v>3065</v>
      </c>
      <c r="I45" s="588">
        <v>39</v>
      </c>
      <c r="J45" s="588"/>
      <c r="K45" s="584">
        <v>2022</v>
      </c>
      <c r="L45" s="585">
        <v>12</v>
      </c>
      <c r="M45" s="586"/>
    </row>
    <row r="46" spans="1:13" s="97" customFormat="1" ht="12.75" hidden="1">
      <c r="A46" s="582" t="s">
        <v>109</v>
      </c>
      <c r="B46" s="582" t="s">
        <v>815</v>
      </c>
      <c r="C46" s="588" t="s">
        <v>646</v>
      </c>
      <c r="D46" s="588" t="s">
        <v>335</v>
      </c>
      <c r="E46" s="588" t="s">
        <v>185</v>
      </c>
      <c r="F46" s="588" t="s">
        <v>594</v>
      </c>
      <c r="G46" s="589" t="s">
        <v>615</v>
      </c>
      <c r="H46" s="588" t="s">
        <v>3043</v>
      </c>
      <c r="I46" s="588">
        <v>2</v>
      </c>
      <c r="J46" s="588"/>
      <c r="K46" s="584">
        <v>2022</v>
      </c>
      <c r="L46" s="585">
        <v>3</v>
      </c>
      <c r="M46" s="586"/>
    </row>
    <row r="47" spans="1:13" s="97" customFormat="1" ht="12.75" hidden="1">
      <c r="A47" s="582" t="s">
        <v>109</v>
      </c>
      <c r="B47" s="582" t="s">
        <v>815</v>
      </c>
      <c r="C47" s="588" t="s">
        <v>646</v>
      </c>
      <c r="D47" s="588" t="s">
        <v>335</v>
      </c>
      <c r="E47" s="588" t="s">
        <v>185</v>
      </c>
      <c r="F47" s="588" t="s">
        <v>594</v>
      </c>
      <c r="G47" s="589" t="s">
        <v>617</v>
      </c>
      <c r="H47" s="588" t="s">
        <v>3043</v>
      </c>
      <c r="I47" s="588">
        <v>73</v>
      </c>
      <c r="J47" s="588"/>
      <c r="K47" s="584">
        <v>2022</v>
      </c>
      <c r="L47" s="585">
        <v>65</v>
      </c>
      <c r="M47" s="586"/>
    </row>
    <row r="48" spans="1:13" s="97" customFormat="1" ht="12.75" hidden="1">
      <c r="A48" s="582" t="s">
        <v>109</v>
      </c>
      <c r="B48" s="582" t="s">
        <v>815</v>
      </c>
      <c r="C48" s="588" t="s">
        <v>646</v>
      </c>
      <c r="D48" s="588" t="s">
        <v>335</v>
      </c>
      <c r="E48" s="588" t="s">
        <v>185</v>
      </c>
      <c r="F48" s="588" t="s">
        <v>594</v>
      </c>
      <c r="G48" s="589" t="s">
        <v>619</v>
      </c>
      <c r="H48" s="588" t="s">
        <v>3044</v>
      </c>
      <c r="I48" s="588">
        <v>72</v>
      </c>
      <c r="J48" s="588"/>
      <c r="K48" s="584">
        <v>2022</v>
      </c>
      <c r="L48" s="585">
        <v>73</v>
      </c>
      <c r="M48" s="586"/>
    </row>
    <row r="49" spans="1:13" s="97" customFormat="1" ht="12.75" hidden="1">
      <c r="A49" s="582" t="s">
        <v>109</v>
      </c>
      <c r="B49" s="582" t="s">
        <v>815</v>
      </c>
      <c r="C49" s="588" t="s">
        <v>646</v>
      </c>
      <c r="D49" s="588" t="s">
        <v>335</v>
      </c>
      <c r="E49" s="588" t="s">
        <v>185</v>
      </c>
      <c r="F49" s="588" t="s">
        <v>594</v>
      </c>
      <c r="G49" s="589" t="s">
        <v>621</v>
      </c>
      <c r="H49" s="588" t="s">
        <v>3066</v>
      </c>
      <c r="I49" s="588">
        <v>31</v>
      </c>
      <c r="J49" s="588"/>
      <c r="K49" s="584">
        <v>2022</v>
      </c>
      <c r="L49" s="585">
        <v>38</v>
      </c>
      <c r="M49" s="586"/>
    </row>
    <row r="50" spans="1:13" s="97" customFormat="1" ht="12.75" hidden="1">
      <c r="A50" s="582" t="s">
        <v>109</v>
      </c>
      <c r="B50" s="582" t="s">
        <v>815</v>
      </c>
      <c r="C50" s="588" t="s">
        <v>646</v>
      </c>
      <c r="D50" s="588" t="s">
        <v>335</v>
      </c>
      <c r="E50" s="588" t="s">
        <v>185</v>
      </c>
      <c r="F50" s="588" t="s">
        <v>594</v>
      </c>
      <c r="G50" s="589" t="s">
        <v>623</v>
      </c>
      <c r="H50" s="588" t="s">
        <v>3067</v>
      </c>
      <c r="I50" s="588">
        <v>27</v>
      </c>
      <c r="J50" s="588"/>
      <c r="K50" s="584">
        <v>2022</v>
      </c>
      <c r="L50" s="585">
        <v>54</v>
      </c>
      <c r="M50" s="586"/>
    </row>
    <row r="51" spans="1:13" s="97" customFormat="1" ht="12.75" hidden="1">
      <c r="A51" s="582" t="s">
        <v>109</v>
      </c>
      <c r="B51" s="582" t="s">
        <v>815</v>
      </c>
      <c r="C51" s="588" t="s">
        <v>646</v>
      </c>
      <c r="D51" s="588" t="s">
        <v>335</v>
      </c>
      <c r="E51" s="588" t="s">
        <v>185</v>
      </c>
      <c r="F51" s="588" t="s">
        <v>594</v>
      </c>
      <c r="G51" s="589" t="s">
        <v>619</v>
      </c>
      <c r="H51" s="588" t="s">
        <v>3045</v>
      </c>
      <c r="I51" s="588">
        <v>3</v>
      </c>
      <c r="J51" s="588" t="s">
        <v>3068</v>
      </c>
      <c r="K51" s="584">
        <v>2022</v>
      </c>
      <c r="L51" s="585">
        <v>2</v>
      </c>
      <c r="M51" s="586" t="s">
        <v>3068</v>
      </c>
    </row>
    <row r="52" spans="1:13" s="97" customFormat="1" ht="12.75" hidden="1">
      <c r="A52" s="582" t="s">
        <v>109</v>
      </c>
      <c r="B52" s="582" t="s">
        <v>815</v>
      </c>
      <c r="C52" s="588" t="s">
        <v>646</v>
      </c>
      <c r="D52" s="588" t="s">
        <v>335</v>
      </c>
      <c r="E52" s="588" t="s">
        <v>185</v>
      </c>
      <c r="F52" s="588" t="s">
        <v>594</v>
      </c>
      <c r="G52" s="589" t="s">
        <v>621</v>
      </c>
      <c r="H52" s="588" t="s">
        <v>3045</v>
      </c>
      <c r="I52" s="588">
        <v>5</v>
      </c>
      <c r="J52" s="588" t="s">
        <v>3068</v>
      </c>
      <c r="K52" s="584">
        <v>2022</v>
      </c>
      <c r="L52" s="585">
        <v>9</v>
      </c>
      <c r="M52" s="586" t="s">
        <v>3068</v>
      </c>
    </row>
    <row r="53" spans="1:13" s="97" customFormat="1" ht="12.75" hidden="1">
      <c r="A53" s="582" t="s">
        <v>109</v>
      </c>
      <c r="B53" s="582" t="s">
        <v>815</v>
      </c>
      <c r="C53" s="588" t="s">
        <v>646</v>
      </c>
      <c r="D53" s="588" t="s">
        <v>335</v>
      </c>
      <c r="E53" s="588" t="s">
        <v>185</v>
      </c>
      <c r="F53" s="588" t="s">
        <v>594</v>
      </c>
      <c r="G53" s="589" t="s">
        <v>623</v>
      </c>
      <c r="H53" s="588" t="s">
        <v>3045</v>
      </c>
      <c r="I53" s="588">
        <v>23</v>
      </c>
      <c r="J53" s="588" t="s">
        <v>3068</v>
      </c>
      <c r="K53" s="584">
        <v>2022</v>
      </c>
      <c r="L53" s="585">
        <v>22</v>
      </c>
      <c r="M53" s="586" t="s">
        <v>3068</v>
      </c>
    </row>
    <row r="54" spans="1:13" s="97" customFormat="1" ht="12.75" hidden="1">
      <c r="A54" s="582" t="s">
        <v>109</v>
      </c>
      <c r="B54" s="582" t="s">
        <v>815</v>
      </c>
      <c r="C54" s="588" t="s">
        <v>646</v>
      </c>
      <c r="D54" s="588" t="s">
        <v>335</v>
      </c>
      <c r="E54" s="588" t="s">
        <v>185</v>
      </c>
      <c r="F54" s="588" t="s">
        <v>599</v>
      </c>
      <c r="G54" s="589" t="s">
        <v>621</v>
      </c>
      <c r="H54" s="588" t="s">
        <v>3069</v>
      </c>
      <c r="I54" s="588">
        <v>4</v>
      </c>
      <c r="J54" s="588"/>
      <c r="K54" s="584">
        <v>2022</v>
      </c>
      <c r="L54" s="585">
        <v>4</v>
      </c>
      <c r="M54" s="586"/>
    </row>
    <row r="55" spans="1:13" s="97" customFormat="1" ht="12.75" hidden="1">
      <c r="A55" s="582" t="s">
        <v>109</v>
      </c>
      <c r="B55" s="582" t="s">
        <v>815</v>
      </c>
      <c r="C55" s="588" t="s">
        <v>646</v>
      </c>
      <c r="D55" s="588" t="s">
        <v>335</v>
      </c>
      <c r="E55" s="588" t="s">
        <v>185</v>
      </c>
      <c r="F55" s="588" t="s">
        <v>599</v>
      </c>
      <c r="G55" s="589" t="s">
        <v>623</v>
      </c>
      <c r="H55" s="588" t="s">
        <v>3069</v>
      </c>
      <c r="I55" s="588">
        <v>55</v>
      </c>
      <c r="J55" s="588"/>
      <c r="K55" s="584">
        <v>2022</v>
      </c>
      <c r="L55" s="585">
        <v>53</v>
      </c>
      <c r="M55" s="586"/>
    </row>
    <row r="56" spans="1:13" s="97" customFormat="1" ht="12.75" hidden="1">
      <c r="A56" s="582" t="s">
        <v>109</v>
      </c>
      <c r="B56" s="582" t="s">
        <v>815</v>
      </c>
      <c r="C56" s="588" t="s">
        <v>646</v>
      </c>
      <c r="D56" s="588" t="s">
        <v>335</v>
      </c>
      <c r="E56" s="588" t="s">
        <v>185</v>
      </c>
      <c r="F56" s="588" t="s">
        <v>597</v>
      </c>
      <c r="G56" s="589" t="s">
        <v>617</v>
      </c>
      <c r="H56" s="588" t="s">
        <v>3070</v>
      </c>
      <c r="I56" s="588">
        <v>42</v>
      </c>
      <c r="J56" s="588"/>
      <c r="K56" s="584">
        <v>2022</v>
      </c>
      <c r="L56" s="585">
        <v>80</v>
      </c>
      <c r="M56" s="586"/>
    </row>
    <row r="57" spans="1:13" s="97" customFormat="1" ht="12.75" hidden="1">
      <c r="A57" s="582" t="s">
        <v>109</v>
      </c>
      <c r="B57" s="582" t="s">
        <v>815</v>
      </c>
      <c r="C57" s="588" t="s">
        <v>646</v>
      </c>
      <c r="D57" s="588" t="s">
        <v>335</v>
      </c>
      <c r="E57" s="588" t="s">
        <v>185</v>
      </c>
      <c r="F57" s="588" t="s">
        <v>597</v>
      </c>
      <c r="G57" s="589" t="s">
        <v>619</v>
      </c>
      <c r="H57" s="588" t="s">
        <v>3071</v>
      </c>
      <c r="I57" s="588">
        <v>33</v>
      </c>
      <c r="J57" s="588"/>
      <c r="K57" s="584">
        <v>2022</v>
      </c>
      <c r="L57" s="585">
        <v>63</v>
      </c>
      <c r="M57" s="586"/>
    </row>
    <row r="58" spans="1:13" s="97" customFormat="1" ht="12.75" hidden="1">
      <c r="A58" s="582" t="s">
        <v>109</v>
      </c>
      <c r="B58" s="582" t="s">
        <v>815</v>
      </c>
      <c r="C58" s="588" t="s">
        <v>646</v>
      </c>
      <c r="D58" s="588" t="s">
        <v>3072</v>
      </c>
      <c r="E58" s="588" t="s">
        <v>185</v>
      </c>
      <c r="F58" s="588" t="s">
        <v>602</v>
      </c>
      <c r="G58" s="589" t="s">
        <v>615</v>
      </c>
      <c r="H58" s="588" t="s">
        <v>3037</v>
      </c>
      <c r="I58" s="588">
        <v>507</v>
      </c>
      <c r="J58" s="588"/>
      <c r="K58" s="584">
        <v>2022</v>
      </c>
      <c r="L58" s="585">
        <v>544</v>
      </c>
      <c r="M58" s="586"/>
    </row>
    <row r="59" spans="1:13" s="97" customFormat="1" ht="12.75" hidden="1">
      <c r="A59" s="582" t="s">
        <v>109</v>
      </c>
      <c r="B59" s="582" t="s">
        <v>815</v>
      </c>
      <c r="C59" s="588" t="s">
        <v>646</v>
      </c>
      <c r="D59" s="588" t="s">
        <v>3072</v>
      </c>
      <c r="E59" s="588" t="s">
        <v>185</v>
      </c>
      <c r="F59" s="588" t="s">
        <v>602</v>
      </c>
      <c r="G59" s="589" t="s">
        <v>617</v>
      </c>
      <c r="H59" s="588" t="s">
        <v>3073</v>
      </c>
      <c r="I59" s="588">
        <v>16</v>
      </c>
      <c r="J59" s="588"/>
      <c r="K59" s="584">
        <v>2022</v>
      </c>
      <c r="L59" s="585">
        <v>26</v>
      </c>
      <c r="M59" s="586"/>
    </row>
    <row r="60" spans="1:13" s="97" customFormat="1" ht="12.75" hidden="1">
      <c r="A60" s="582" t="s">
        <v>109</v>
      </c>
      <c r="B60" s="582" t="s">
        <v>815</v>
      </c>
      <c r="C60" s="588" t="s">
        <v>646</v>
      </c>
      <c r="D60" s="588" t="s">
        <v>3072</v>
      </c>
      <c r="E60" s="588" t="s">
        <v>185</v>
      </c>
      <c r="F60" s="588" t="s">
        <v>602</v>
      </c>
      <c r="G60" s="589" t="s">
        <v>619</v>
      </c>
      <c r="H60" s="588" t="s">
        <v>3074</v>
      </c>
      <c r="I60" s="588">
        <v>32</v>
      </c>
      <c r="J60" s="588"/>
      <c r="K60" s="584">
        <v>2022</v>
      </c>
      <c r="L60" s="585">
        <v>45</v>
      </c>
      <c r="M60" s="586"/>
    </row>
    <row r="61" spans="1:13" s="97" customFormat="1" ht="12.75" hidden="1">
      <c r="A61" s="582" t="s">
        <v>109</v>
      </c>
      <c r="B61" s="582" t="s">
        <v>815</v>
      </c>
      <c r="C61" s="588" t="s">
        <v>646</v>
      </c>
      <c r="D61" s="588" t="s">
        <v>3072</v>
      </c>
      <c r="E61" s="588" t="s">
        <v>185</v>
      </c>
      <c r="F61" s="588" t="s">
        <v>602</v>
      </c>
      <c r="G61" s="589" t="s">
        <v>621</v>
      </c>
      <c r="H61" s="588" t="s">
        <v>3075</v>
      </c>
      <c r="I61" s="588">
        <v>8</v>
      </c>
      <c r="J61" s="588"/>
      <c r="K61" s="584">
        <v>2022</v>
      </c>
      <c r="L61" s="585">
        <v>9</v>
      </c>
      <c r="M61" s="586"/>
    </row>
    <row r="62" spans="1:13" s="97" customFormat="1" ht="12.75" hidden="1">
      <c r="A62" s="582" t="s">
        <v>109</v>
      </c>
      <c r="B62" s="582" t="s">
        <v>815</v>
      </c>
      <c r="C62" s="588" t="s">
        <v>646</v>
      </c>
      <c r="D62" s="588" t="s">
        <v>3072</v>
      </c>
      <c r="E62" s="588" t="s">
        <v>185</v>
      </c>
      <c r="F62" s="588" t="s">
        <v>602</v>
      </c>
      <c r="G62" s="589" t="s">
        <v>623</v>
      </c>
      <c r="H62" s="588" t="s">
        <v>3075</v>
      </c>
      <c r="I62" s="588">
        <v>7</v>
      </c>
      <c r="J62" s="588"/>
      <c r="K62" s="584">
        <v>2022</v>
      </c>
      <c r="L62" s="585">
        <v>13</v>
      </c>
      <c r="M62" s="586"/>
    </row>
    <row r="63" spans="1:13" s="97" customFormat="1" ht="12.75" hidden="1">
      <c r="A63" s="582" t="s">
        <v>109</v>
      </c>
      <c r="B63" s="582" t="s">
        <v>815</v>
      </c>
      <c r="C63" s="588" t="s">
        <v>647</v>
      </c>
      <c r="D63" s="588" t="s">
        <v>335</v>
      </c>
      <c r="E63" s="588" t="s">
        <v>185</v>
      </c>
      <c r="F63" s="588" t="s">
        <v>588</v>
      </c>
      <c r="G63" s="589" t="s">
        <v>619</v>
      </c>
      <c r="H63" s="588" t="s">
        <v>3076</v>
      </c>
      <c r="I63" s="588">
        <v>142</v>
      </c>
      <c r="J63" s="588"/>
      <c r="K63" s="584">
        <v>2022</v>
      </c>
      <c r="L63" s="585">
        <v>139</v>
      </c>
      <c r="M63" s="586"/>
    </row>
    <row r="64" spans="1:13" s="97" customFormat="1" ht="12.75" hidden="1">
      <c r="A64" s="582" t="s">
        <v>109</v>
      </c>
      <c r="B64" s="582" t="s">
        <v>815</v>
      </c>
      <c r="C64" s="588" t="s">
        <v>647</v>
      </c>
      <c r="D64" s="588" t="s">
        <v>335</v>
      </c>
      <c r="E64" s="588" t="s">
        <v>185</v>
      </c>
      <c r="F64" s="588" t="s">
        <v>588</v>
      </c>
      <c r="G64" s="589" t="s">
        <v>621</v>
      </c>
      <c r="H64" s="588" t="s">
        <v>3049</v>
      </c>
      <c r="I64" s="588">
        <v>289</v>
      </c>
      <c r="J64" s="588"/>
      <c r="K64" s="584">
        <v>2022</v>
      </c>
      <c r="L64" s="585">
        <v>284</v>
      </c>
      <c r="M64" s="586"/>
    </row>
    <row r="65" spans="1:13" s="97" customFormat="1" ht="12.75" hidden="1">
      <c r="A65" s="582" t="s">
        <v>109</v>
      </c>
      <c r="B65" s="582" t="s">
        <v>815</v>
      </c>
      <c r="C65" s="588" t="s">
        <v>647</v>
      </c>
      <c r="D65" s="588" t="s">
        <v>335</v>
      </c>
      <c r="E65" s="588" t="s">
        <v>185</v>
      </c>
      <c r="F65" s="588" t="s">
        <v>588</v>
      </c>
      <c r="G65" s="589" t="s">
        <v>623</v>
      </c>
      <c r="H65" s="588" t="s">
        <v>3050</v>
      </c>
      <c r="I65" s="588">
        <v>123</v>
      </c>
      <c r="J65" s="588"/>
      <c r="K65" s="584">
        <v>2022</v>
      </c>
      <c r="L65" s="585">
        <v>124</v>
      </c>
      <c r="M65" s="586"/>
    </row>
    <row r="66" spans="1:13" s="97" customFormat="1" ht="12.75" hidden="1">
      <c r="A66" s="582" t="s">
        <v>109</v>
      </c>
      <c r="B66" s="582" t="s">
        <v>815</v>
      </c>
      <c r="C66" s="588" t="s">
        <v>647</v>
      </c>
      <c r="D66" s="588" t="s">
        <v>335</v>
      </c>
      <c r="E66" s="588" t="s">
        <v>185</v>
      </c>
      <c r="F66" s="588" t="s">
        <v>588</v>
      </c>
      <c r="G66" s="589" t="s">
        <v>609</v>
      </c>
      <c r="H66" s="588" t="s">
        <v>3077</v>
      </c>
      <c r="I66" s="588">
        <v>14</v>
      </c>
      <c r="J66" s="588"/>
      <c r="K66" s="584">
        <v>2022</v>
      </c>
      <c r="L66" s="585">
        <v>24</v>
      </c>
      <c r="M66" s="586"/>
    </row>
    <row r="67" spans="1:13" s="97" customFormat="1" ht="12.75" hidden="1">
      <c r="A67" s="582" t="s">
        <v>109</v>
      </c>
      <c r="B67" s="582" t="s">
        <v>815</v>
      </c>
      <c r="C67" s="588" t="s">
        <v>647</v>
      </c>
      <c r="D67" s="588" t="s">
        <v>335</v>
      </c>
      <c r="E67" s="588" t="s">
        <v>185</v>
      </c>
      <c r="F67" s="588" t="s">
        <v>591</v>
      </c>
      <c r="G67" s="589" t="s">
        <v>607</v>
      </c>
      <c r="H67" s="588" t="s">
        <v>3078</v>
      </c>
      <c r="I67" s="588">
        <v>5</v>
      </c>
      <c r="J67" s="588"/>
      <c r="K67" s="584">
        <v>2022</v>
      </c>
      <c r="L67" s="585">
        <v>4</v>
      </c>
      <c r="M67" s="586"/>
    </row>
    <row r="68" spans="1:13" s="97" customFormat="1" ht="12.75" hidden="1">
      <c r="A68" s="582" t="s">
        <v>109</v>
      </c>
      <c r="B68" s="582" t="s">
        <v>815</v>
      </c>
      <c r="C68" s="588" t="s">
        <v>647</v>
      </c>
      <c r="D68" s="588" t="s">
        <v>335</v>
      </c>
      <c r="E68" s="588" t="s">
        <v>185</v>
      </c>
      <c r="F68" s="588" t="s">
        <v>591</v>
      </c>
      <c r="G68" s="589" t="s">
        <v>619</v>
      </c>
      <c r="H68" s="588" t="s">
        <v>3078</v>
      </c>
      <c r="I68" s="588">
        <v>2</v>
      </c>
      <c r="J68" s="588"/>
      <c r="K68" s="584">
        <v>2022</v>
      </c>
      <c r="L68" s="585">
        <v>12</v>
      </c>
      <c r="M68" s="586"/>
    </row>
    <row r="69" spans="1:13" s="97" customFormat="1" ht="12.75" hidden="1">
      <c r="A69" s="582" t="s">
        <v>109</v>
      </c>
      <c r="B69" s="582" t="s">
        <v>815</v>
      </c>
      <c r="C69" s="588" t="s">
        <v>647</v>
      </c>
      <c r="D69" s="588" t="s">
        <v>335</v>
      </c>
      <c r="E69" s="588" t="s">
        <v>185</v>
      </c>
      <c r="F69" s="588" t="s">
        <v>591</v>
      </c>
      <c r="G69" s="589" t="s">
        <v>609</v>
      </c>
      <c r="H69" s="588" t="s">
        <v>3078</v>
      </c>
      <c r="I69" s="588">
        <v>24</v>
      </c>
      <c r="J69" s="588"/>
      <c r="K69" s="584">
        <v>2022</v>
      </c>
      <c r="L69" s="585">
        <v>51</v>
      </c>
      <c r="M69" s="586"/>
    </row>
    <row r="70" spans="1:13" s="97" customFormat="1" ht="12.75" hidden="1">
      <c r="A70" s="582" t="s">
        <v>109</v>
      </c>
      <c r="B70" s="582" t="s">
        <v>815</v>
      </c>
      <c r="C70" s="588" t="s">
        <v>647</v>
      </c>
      <c r="D70" s="588" t="s">
        <v>335</v>
      </c>
      <c r="E70" s="588" t="s">
        <v>185</v>
      </c>
      <c r="F70" s="588" t="s">
        <v>596</v>
      </c>
      <c r="G70" s="589" t="s">
        <v>619</v>
      </c>
      <c r="H70" s="588" t="s">
        <v>3056</v>
      </c>
      <c r="I70" s="588">
        <v>48</v>
      </c>
      <c r="J70" s="588"/>
      <c r="K70" s="584">
        <v>2022</v>
      </c>
      <c r="L70" s="585">
        <v>60</v>
      </c>
      <c r="M70" s="586"/>
    </row>
    <row r="71" spans="1:13" s="97" customFormat="1" ht="12.75" hidden="1">
      <c r="A71" s="582" t="s">
        <v>109</v>
      </c>
      <c r="B71" s="582" t="s">
        <v>815</v>
      </c>
      <c r="C71" s="588" t="s">
        <v>647</v>
      </c>
      <c r="D71" s="588" t="s">
        <v>335</v>
      </c>
      <c r="E71" s="588" t="s">
        <v>185</v>
      </c>
      <c r="F71" s="588" t="s">
        <v>596</v>
      </c>
      <c r="G71" s="589" t="s">
        <v>609</v>
      </c>
      <c r="H71" s="588" t="s">
        <v>3079</v>
      </c>
      <c r="I71" s="588">
        <v>59</v>
      </c>
      <c r="J71" s="588"/>
      <c r="K71" s="584">
        <v>2022</v>
      </c>
      <c r="L71" s="585">
        <v>93</v>
      </c>
      <c r="M71" s="586"/>
    </row>
    <row r="72" spans="1:13" s="97" customFormat="1" ht="12.75" hidden="1">
      <c r="A72" s="582" t="s">
        <v>109</v>
      </c>
      <c r="B72" s="582" t="s">
        <v>815</v>
      </c>
      <c r="C72" s="588" t="s">
        <v>647</v>
      </c>
      <c r="D72" s="588" t="s">
        <v>335</v>
      </c>
      <c r="E72" s="588" t="s">
        <v>185</v>
      </c>
      <c r="F72" s="588" t="s">
        <v>590</v>
      </c>
      <c r="G72" s="589" t="s">
        <v>619</v>
      </c>
      <c r="H72" s="588" t="s">
        <v>3059</v>
      </c>
      <c r="I72" s="588">
        <v>68</v>
      </c>
      <c r="J72" s="588"/>
      <c r="K72" s="584">
        <v>2022</v>
      </c>
      <c r="L72" s="585">
        <v>61</v>
      </c>
      <c r="M72" s="586"/>
    </row>
    <row r="73" spans="1:13" s="97" customFormat="1" ht="12.75" hidden="1">
      <c r="A73" s="582" t="s">
        <v>109</v>
      </c>
      <c r="B73" s="582" t="s">
        <v>815</v>
      </c>
      <c r="C73" s="588" t="s">
        <v>647</v>
      </c>
      <c r="D73" s="588" t="s">
        <v>335</v>
      </c>
      <c r="E73" s="588" t="s">
        <v>185</v>
      </c>
      <c r="F73" s="588" t="s">
        <v>590</v>
      </c>
      <c r="G73" s="589" t="s">
        <v>621</v>
      </c>
      <c r="H73" s="588" t="s">
        <v>3080</v>
      </c>
      <c r="I73" s="588">
        <v>79</v>
      </c>
      <c r="J73" s="588"/>
      <c r="K73" s="584">
        <v>2022</v>
      </c>
      <c r="L73" s="585">
        <v>72</v>
      </c>
      <c r="M73" s="586"/>
    </row>
    <row r="74" spans="1:13" s="97" customFormat="1" ht="12.75" hidden="1">
      <c r="A74" s="582" t="s">
        <v>109</v>
      </c>
      <c r="B74" s="582" t="s">
        <v>815</v>
      </c>
      <c r="C74" s="588" t="s">
        <v>647</v>
      </c>
      <c r="D74" s="588" t="s">
        <v>335</v>
      </c>
      <c r="E74" s="588" t="s">
        <v>185</v>
      </c>
      <c r="F74" s="588" t="s">
        <v>590</v>
      </c>
      <c r="G74" s="589" t="s">
        <v>623</v>
      </c>
      <c r="H74" s="588" t="s">
        <v>3062</v>
      </c>
      <c r="I74" s="588">
        <v>22</v>
      </c>
      <c r="J74" s="588"/>
      <c r="K74" s="584">
        <v>2022</v>
      </c>
      <c r="L74" s="585">
        <v>21</v>
      </c>
      <c r="M74" s="586"/>
    </row>
    <row r="75" spans="1:13" s="97" customFormat="1" ht="12.75" hidden="1">
      <c r="A75" s="582" t="s">
        <v>109</v>
      </c>
      <c r="B75" s="582" t="s">
        <v>815</v>
      </c>
      <c r="C75" s="588" t="s">
        <v>647</v>
      </c>
      <c r="D75" s="588" t="s">
        <v>335</v>
      </c>
      <c r="E75" s="588" t="s">
        <v>185</v>
      </c>
      <c r="F75" s="588" t="s">
        <v>590</v>
      </c>
      <c r="G75" s="589" t="s">
        <v>625</v>
      </c>
      <c r="H75" s="588" t="s">
        <v>3062</v>
      </c>
      <c r="I75" s="588">
        <v>2</v>
      </c>
      <c r="J75" s="588"/>
      <c r="K75" s="584">
        <v>2022</v>
      </c>
      <c r="L75" s="585">
        <v>2</v>
      </c>
      <c r="M75" s="586"/>
    </row>
    <row r="76" spans="1:13" s="97" customFormat="1" ht="12.75" hidden="1">
      <c r="A76" s="582" t="s">
        <v>109</v>
      </c>
      <c r="B76" s="582" t="s">
        <v>815</v>
      </c>
      <c r="C76" s="588" t="s">
        <v>647</v>
      </c>
      <c r="D76" s="588" t="s">
        <v>335</v>
      </c>
      <c r="E76" s="588" t="s">
        <v>185</v>
      </c>
      <c r="F76" s="588" t="s">
        <v>590</v>
      </c>
      <c r="G76" s="589" t="s">
        <v>609</v>
      </c>
      <c r="H76" s="588" t="s">
        <v>3081</v>
      </c>
      <c r="I76" s="588">
        <v>17</v>
      </c>
      <c r="J76" s="588"/>
      <c r="K76" s="584">
        <v>2022</v>
      </c>
      <c r="L76" s="585">
        <v>10</v>
      </c>
      <c r="M76" s="586"/>
    </row>
    <row r="77" spans="1:13" s="97" customFormat="1" ht="12.75">
      <c r="A77" s="582" t="s">
        <v>109</v>
      </c>
      <c r="B77" s="582" t="s">
        <v>815</v>
      </c>
      <c r="C77" s="588" t="s">
        <v>647</v>
      </c>
      <c r="D77" s="588" t="s">
        <v>335</v>
      </c>
      <c r="E77" s="588" t="s">
        <v>185</v>
      </c>
      <c r="F77" s="588" t="s">
        <v>3041</v>
      </c>
      <c r="G77" s="589" t="s">
        <v>607</v>
      </c>
      <c r="H77" s="588" t="s">
        <v>3082</v>
      </c>
      <c r="I77" s="588">
        <v>100</v>
      </c>
      <c r="J77" s="588"/>
      <c r="K77" s="584">
        <v>2022</v>
      </c>
      <c r="L77" s="585">
        <v>93</v>
      </c>
      <c r="M77" s="586"/>
    </row>
    <row r="78" spans="1:13" s="97" customFormat="1" ht="12.75">
      <c r="A78" s="582" t="s">
        <v>109</v>
      </c>
      <c r="B78" s="582" t="s">
        <v>815</v>
      </c>
      <c r="C78" s="588" t="s">
        <v>647</v>
      </c>
      <c r="D78" s="588" t="s">
        <v>335</v>
      </c>
      <c r="E78" s="588" t="s">
        <v>185</v>
      </c>
      <c r="F78" s="588" t="s">
        <v>3041</v>
      </c>
      <c r="G78" s="589" t="s">
        <v>619</v>
      </c>
      <c r="H78" s="588" t="s">
        <v>3065</v>
      </c>
      <c r="I78" s="588">
        <v>36</v>
      </c>
      <c r="J78" s="588"/>
      <c r="K78" s="584">
        <v>2022</v>
      </c>
      <c r="L78" s="585">
        <v>10</v>
      </c>
      <c r="M78" s="586"/>
    </row>
    <row r="79" spans="1:13" s="97" customFormat="1" ht="12.75">
      <c r="A79" s="582" t="s">
        <v>109</v>
      </c>
      <c r="B79" s="582" t="s">
        <v>815</v>
      </c>
      <c r="C79" s="588" t="s">
        <v>647</v>
      </c>
      <c r="D79" s="588" t="s">
        <v>335</v>
      </c>
      <c r="E79" s="588" t="s">
        <v>185</v>
      </c>
      <c r="F79" s="588" t="s">
        <v>3041</v>
      </c>
      <c r="G79" s="589" t="s">
        <v>609</v>
      </c>
      <c r="H79" s="588" t="s">
        <v>3083</v>
      </c>
      <c r="I79" s="588">
        <v>861</v>
      </c>
      <c r="J79" s="588"/>
      <c r="K79" s="584">
        <v>2022</v>
      </c>
      <c r="L79" s="585">
        <v>744</v>
      </c>
      <c r="M79" s="586"/>
    </row>
    <row r="80" spans="1:13" s="97" customFormat="1" ht="12.75" hidden="1">
      <c r="A80" s="582" t="s">
        <v>109</v>
      </c>
      <c r="B80" s="582" t="s">
        <v>815</v>
      </c>
      <c r="C80" s="588" t="s">
        <v>647</v>
      </c>
      <c r="D80" s="588" t="s">
        <v>335</v>
      </c>
      <c r="E80" s="588" t="s">
        <v>185</v>
      </c>
      <c r="F80" s="588" t="s">
        <v>594</v>
      </c>
      <c r="G80" s="589" t="s">
        <v>607</v>
      </c>
      <c r="H80" s="588" t="s">
        <v>3084</v>
      </c>
      <c r="I80" s="588">
        <v>1</v>
      </c>
      <c r="J80" s="588"/>
      <c r="K80" s="584">
        <v>2022</v>
      </c>
      <c r="L80" s="585">
        <v>1</v>
      </c>
      <c r="M80" s="586"/>
    </row>
    <row r="81" spans="1:13" s="97" customFormat="1" ht="12.75" hidden="1">
      <c r="A81" s="582" t="s">
        <v>109</v>
      </c>
      <c r="B81" s="582" t="s">
        <v>815</v>
      </c>
      <c r="C81" s="588" t="s">
        <v>647</v>
      </c>
      <c r="D81" s="588" t="s">
        <v>335</v>
      </c>
      <c r="E81" s="588" t="s">
        <v>185</v>
      </c>
      <c r="F81" s="588" t="s">
        <v>594</v>
      </c>
      <c r="G81" s="589" t="s">
        <v>619</v>
      </c>
      <c r="H81" s="588" t="s">
        <v>3047</v>
      </c>
      <c r="I81" s="588">
        <v>24</v>
      </c>
      <c r="J81" s="588"/>
      <c r="K81" s="584">
        <v>2022</v>
      </c>
      <c r="L81" s="585">
        <v>15</v>
      </c>
      <c r="M81" s="586"/>
    </row>
    <row r="82" spans="1:13" s="97" customFormat="1" ht="12.75" hidden="1">
      <c r="A82" s="582" t="s">
        <v>109</v>
      </c>
      <c r="B82" s="582" t="s">
        <v>815</v>
      </c>
      <c r="C82" s="588" t="s">
        <v>647</v>
      </c>
      <c r="D82" s="588" t="s">
        <v>335</v>
      </c>
      <c r="E82" s="588" t="s">
        <v>185</v>
      </c>
      <c r="F82" s="588" t="s">
        <v>594</v>
      </c>
      <c r="G82" s="589" t="s">
        <v>623</v>
      </c>
      <c r="H82" s="588" t="s">
        <v>3047</v>
      </c>
      <c r="I82" s="588">
        <v>1</v>
      </c>
      <c r="J82" s="588"/>
      <c r="K82" s="584">
        <v>2022</v>
      </c>
      <c r="L82" s="585">
        <v>0</v>
      </c>
      <c r="M82" s="586" t="s">
        <v>3039</v>
      </c>
    </row>
    <row r="83" spans="1:13" s="97" customFormat="1" ht="12.75" hidden="1">
      <c r="A83" s="582" t="s">
        <v>109</v>
      </c>
      <c r="B83" s="582" t="s">
        <v>815</v>
      </c>
      <c r="C83" s="588" t="s">
        <v>647</v>
      </c>
      <c r="D83" s="588" t="s">
        <v>335</v>
      </c>
      <c r="E83" s="588" t="s">
        <v>185</v>
      </c>
      <c r="F83" s="588" t="s">
        <v>594</v>
      </c>
      <c r="G83" s="589" t="s">
        <v>609</v>
      </c>
      <c r="H83" s="588" t="s">
        <v>3084</v>
      </c>
      <c r="I83" s="588">
        <v>48</v>
      </c>
      <c r="J83" s="588"/>
      <c r="K83" s="584">
        <v>2022</v>
      </c>
      <c r="L83" s="585">
        <v>37</v>
      </c>
      <c r="M83" s="586"/>
    </row>
    <row r="84" spans="1:13" s="97" customFormat="1" ht="12.75" hidden="1">
      <c r="A84" s="582" t="s">
        <v>109</v>
      </c>
      <c r="B84" s="582" t="s">
        <v>815</v>
      </c>
      <c r="C84" s="588" t="s">
        <v>647</v>
      </c>
      <c r="D84" s="588" t="s">
        <v>335</v>
      </c>
      <c r="E84" s="588" t="s">
        <v>185</v>
      </c>
      <c r="F84" s="588" t="s">
        <v>594</v>
      </c>
      <c r="G84" s="589" t="s">
        <v>619</v>
      </c>
      <c r="H84" s="588" t="s">
        <v>3047</v>
      </c>
      <c r="I84" s="588">
        <v>28</v>
      </c>
      <c r="J84" s="588" t="s">
        <v>3068</v>
      </c>
      <c r="K84" s="584">
        <v>2022</v>
      </c>
      <c r="L84" s="585">
        <v>25</v>
      </c>
      <c r="M84" s="586" t="s">
        <v>3068</v>
      </c>
    </row>
    <row r="85" spans="1:13" s="97" customFormat="1" ht="12.75" hidden="1">
      <c r="A85" s="582" t="s">
        <v>109</v>
      </c>
      <c r="B85" s="582" t="s">
        <v>815</v>
      </c>
      <c r="C85" s="588" t="s">
        <v>647</v>
      </c>
      <c r="D85" s="588" t="s">
        <v>335</v>
      </c>
      <c r="E85" s="588" t="s">
        <v>185</v>
      </c>
      <c r="F85" s="588" t="s">
        <v>594</v>
      </c>
      <c r="G85" s="589" t="s">
        <v>621</v>
      </c>
      <c r="H85" s="588" t="s">
        <v>3085</v>
      </c>
      <c r="I85" s="588">
        <v>17</v>
      </c>
      <c r="J85" s="588" t="s">
        <v>3068</v>
      </c>
      <c r="K85" s="584">
        <v>2022</v>
      </c>
      <c r="L85" s="585">
        <v>13</v>
      </c>
      <c r="M85" s="586" t="s">
        <v>3068</v>
      </c>
    </row>
    <row r="86" spans="1:13" s="97" customFormat="1" ht="12.75" hidden="1">
      <c r="A86" s="582" t="s">
        <v>109</v>
      </c>
      <c r="B86" s="582" t="s">
        <v>815</v>
      </c>
      <c r="C86" s="588" t="s">
        <v>647</v>
      </c>
      <c r="D86" s="588" t="s">
        <v>335</v>
      </c>
      <c r="E86" s="588" t="s">
        <v>185</v>
      </c>
      <c r="F86" s="588" t="s">
        <v>594</v>
      </c>
      <c r="G86" s="589" t="s">
        <v>623</v>
      </c>
      <c r="H86" s="588" t="s">
        <v>3085</v>
      </c>
      <c r="I86" s="588">
        <v>3</v>
      </c>
      <c r="J86" s="588" t="s">
        <v>3068</v>
      </c>
      <c r="K86" s="584">
        <v>2022</v>
      </c>
      <c r="L86" s="585">
        <v>2</v>
      </c>
      <c r="M86" s="586" t="s">
        <v>3068</v>
      </c>
    </row>
    <row r="87" spans="1:13" s="97" customFormat="1" ht="12.75" hidden="1">
      <c r="A87" s="582" t="s">
        <v>109</v>
      </c>
      <c r="B87" s="582" t="s">
        <v>815</v>
      </c>
      <c r="C87" s="588" t="s">
        <v>647</v>
      </c>
      <c r="D87" s="588" t="s">
        <v>335</v>
      </c>
      <c r="E87" s="588" t="s">
        <v>185</v>
      </c>
      <c r="F87" s="588" t="s">
        <v>594</v>
      </c>
      <c r="G87" s="589" t="s">
        <v>609</v>
      </c>
      <c r="H87" s="588" t="s">
        <v>3047</v>
      </c>
      <c r="I87" s="588">
        <v>2</v>
      </c>
      <c r="J87" s="588" t="s">
        <v>3068</v>
      </c>
      <c r="K87" s="584">
        <v>2022</v>
      </c>
      <c r="L87" s="585">
        <v>2</v>
      </c>
      <c r="M87" s="586" t="s">
        <v>3068</v>
      </c>
    </row>
    <row r="88" spans="1:13" s="97" customFormat="1" ht="12.75" hidden="1">
      <c r="A88" s="582" t="s">
        <v>109</v>
      </c>
      <c r="B88" s="582" t="s">
        <v>815</v>
      </c>
      <c r="C88" s="588" t="s">
        <v>647</v>
      </c>
      <c r="D88" s="588" t="s">
        <v>335</v>
      </c>
      <c r="E88" s="588" t="s">
        <v>185</v>
      </c>
      <c r="F88" s="588" t="s">
        <v>597</v>
      </c>
      <c r="G88" s="589" t="s">
        <v>619</v>
      </c>
      <c r="H88" s="588" t="s">
        <v>3086</v>
      </c>
      <c r="I88" s="588">
        <v>15</v>
      </c>
      <c r="J88" s="588"/>
      <c r="K88" s="584">
        <v>2022</v>
      </c>
      <c r="L88" s="585">
        <v>21</v>
      </c>
      <c r="M88" s="586"/>
    </row>
    <row r="89" spans="1:13" s="97" customFormat="1" ht="12.75" hidden="1">
      <c r="A89" s="582" t="s">
        <v>109</v>
      </c>
      <c r="B89" s="582" t="s">
        <v>815</v>
      </c>
      <c r="C89" s="588" t="s">
        <v>647</v>
      </c>
      <c r="D89" s="588" t="s">
        <v>335</v>
      </c>
      <c r="E89" s="588" t="s">
        <v>185</v>
      </c>
      <c r="F89" s="588" t="s">
        <v>597</v>
      </c>
      <c r="G89" s="589" t="s">
        <v>623</v>
      </c>
      <c r="H89" s="588" t="s">
        <v>3086</v>
      </c>
      <c r="I89" s="588">
        <v>3</v>
      </c>
      <c r="J89" s="588"/>
      <c r="K89" s="584">
        <v>2022</v>
      </c>
      <c r="L89" s="585">
        <v>3</v>
      </c>
      <c r="M89" s="586"/>
    </row>
    <row r="90" spans="1:13" s="97" customFormat="1" ht="12.75" hidden="1">
      <c r="A90" s="582" t="s">
        <v>109</v>
      </c>
      <c r="B90" s="582" t="s">
        <v>815</v>
      </c>
      <c r="C90" s="588" t="s">
        <v>647</v>
      </c>
      <c r="D90" s="588" t="s">
        <v>335</v>
      </c>
      <c r="E90" s="588" t="s">
        <v>185</v>
      </c>
      <c r="F90" s="588" t="s">
        <v>597</v>
      </c>
      <c r="G90" s="589" t="s">
        <v>609</v>
      </c>
      <c r="H90" s="588" t="s">
        <v>3087</v>
      </c>
      <c r="I90" s="588">
        <v>15</v>
      </c>
      <c r="J90" s="588"/>
      <c r="K90" s="584">
        <v>2022</v>
      </c>
      <c r="L90" s="585">
        <v>27</v>
      </c>
      <c r="M90" s="586"/>
    </row>
    <row r="91" spans="1:13" s="97" customFormat="1" ht="12.75" hidden="1">
      <c r="A91" s="582" t="s">
        <v>109</v>
      </c>
      <c r="B91" s="582" t="s">
        <v>815</v>
      </c>
      <c r="C91" s="588" t="s">
        <v>647</v>
      </c>
      <c r="D91" s="588" t="s">
        <v>3072</v>
      </c>
      <c r="E91" s="588" t="s">
        <v>185</v>
      </c>
      <c r="F91" s="588" t="s">
        <v>602</v>
      </c>
      <c r="G91" s="589" t="s">
        <v>607</v>
      </c>
      <c r="H91" s="588" t="s">
        <v>3088</v>
      </c>
      <c r="I91" s="588">
        <v>60</v>
      </c>
      <c r="J91" s="588"/>
      <c r="K91" s="584">
        <v>2022</v>
      </c>
      <c r="L91" s="585">
        <v>67</v>
      </c>
      <c r="M91" s="586"/>
    </row>
    <row r="92" spans="1:13" s="97" customFormat="1" ht="12.75" hidden="1">
      <c r="A92" s="582" t="s">
        <v>109</v>
      </c>
      <c r="B92" s="582" t="s">
        <v>815</v>
      </c>
      <c r="C92" s="588" t="s">
        <v>647</v>
      </c>
      <c r="D92" s="588" t="s">
        <v>3072</v>
      </c>
      <c r="E92" s="588" t="s">
        <v>185</v>
      </c>
      <c r="F92" s="588" t="s">
        <v>602</v>
      </c>
      <c r="G92" s="589" t="s">
        <v>619</v>
      </c>
      <c r="H92" s="588" t="s">
        <v>3074</v>
      </c>
      <c r="I92" s="588">
        <v>42</v>
      </c>
      <c r="J92" s="588"/>
      <c r="K92" s="584">
        <v>2022</v>
      </c>
      <c r="L92" s="585">
        <v>50</v>
      </c>
      <c r="M92" s="586"/>
    </row>
    <row r="93" spans="1:13" s="97" customFormat="1" ht="12.75" hidden="1">
      <c r="A93" s="582" t="s">
        <v>109</v>
      </c>
      <c r="B93" s="582" t="s">
        <v>815</v>
      </c>
      <c r="C93" s="588" t="s">
        <v>647</v>
      </c>
      <c r="D93" s="588" t="s">
        <v>3072</v>
      </c>
      <c r="E93" s="588" t="s">
        <v>185</v>
      </c>
      <c r="F93" s="588" t="s">
        <v>602</v>
      </c>
      <c r="G93" s="589" t="s">
        <v>621</v>
      </c>
      <c r="H93" s="588" t="s">
        <v>3075</v>
      </c>
      <c r="I93" s="588">
        <v>11</v>
      </c>
      <c r="J93" s="588"/>
      <c r="K93" s="584">
        <v>2022</v>
      </c>
      <c r="L93" s="585">
        <v>16</v>
      </c>
      <c r="M93" s="586"/>
    </row>
    <row r="94" spans="1:13" s="97" customFormat="1" ht="12.75" hidden="1">
      <c r="A94" s="582" t="s">
        <v>109</v>
      </c>
      <c r="B94" s="582" t="s">
        <v>815</v>
      </c>
      <c r="C94" s="588" t="s">
        <v>647</v>
      </c>
      <c r="D94" s="588" t="s">
        <v>3072</v>
      </c>
      <c r="E94" s="588" t="s">
        <v>185</v>
      </c>
      <c r="F94" s="588" t="s">
        <v>602</v>
      </c>
      <c r="G94" s="589" t="s">
        <v>623</v>
      </c>
      <c r="H94" s="588" t="s">
        <v>3075</v>
      </c>
      <c r="I94" s="588">
        <v>7</v>
      </c>
      <c r="J94" s="588"/>
      <c r="K94" s="584">
        <v>2022</v>
      </c>
      <c r="L94" s="585">
        <v>6</v>
      </c>
      <c r="M94" s="586"/>
    </row>
    <row r="95" spans="1:13" s="97" customFormat="1" ht="12.75" hidden="1">
      <c r="A95" s="582" t="s">
        <v>109</v>
      </c>
      <c r="B95" s="582" t="s">
        <v>815</v>
      </c>
      <c r="C95" s="588" t="s">
        <v>647</v>
      </c>
      <c r="D95" s="588" t="s">
        <v>3072</v>
      </c>
      <c r="E95" s="588" t="s">
        <v>185</v>
      </c>
      <c r="F95" s="588" t="s">
        <v>602</v>
      </c>
      <c r="G95" s="589" t="s">
        <v>609</v>
      </c>
      <c r="H95" s="588" t="s">
        <v>3089</v>
      </c>
      <c r="I95" s="588">
        <v>205</v>
      </c>
      <c r="J95" s="588"/>
      <c r="K95" s="584">
        <v>2022</v>
      </c>
      <c r="L95" s="585">
        <v>228</v>
      </c>
      <c r="M95" s="586"/>
    </row>
    <row r="96" spans="1:13" s="97" customFormat="1" ht="12.75" hidden="1">
      <c r="A96" s="582" t="s">
        <v>109</v>
      </c>
      <c r="B96" s="582" t="s">
        <v>815</v>
      </c>
      <c r="C96" s="588" t="s">
        <v>642</v>
      </c>
      <c r="D96" s="588" t="s">
        <v>335</v>
      </c>
      <c r="E96" s="588" t="s">
        <v>185</v>
      </c>
      <c r="F96" s="588" t="s">
        <v>588</v>
      </c>
      <c r="G96" s="589" t="s">
        <v>623</v>
      </c>
      <c r="H96" s="588" t="s">
        <v>3050</v>
      </c>
      <c r="I96" s="588">
        <v>35</v>
      </c>
      <c r="J96" s="588"/>
      <c r="K96" s="584">
        <v>2022</v>
      </c>
      <c r="L96" s="585">
        <v>39</v>
      </c>
      <c r="M96" s="586"/>
    </row>
    <row r="97" spans="1:13" s="97" customFormat="1" ht="12.75" hidden="1">
      <c r="A97" s="582" t="s">
        <v>109</v>
      </c>
      <c r="B97" s="582" t="s">
        <v>815</v>
      </c>
      <c r="C97" s="588" t="s">
        <v>642</v>
      </c>
      <c r="D97" s="588" t="s">
        <v>335</v>
      </c>
      <c r="E97" s="588" t="s">
        <v>185</v>
      </c>
      <c r="F97" s="588" t="s">
        <v>588</v>
      </c>
      <c r="G97" s="589" t="s">
        <v>625</v>
      </c>
      <c r="H97" s="588" t="s">
        <v>3051</v>
      </c>
      <c r="I97" s="588">
        <v>31</v>
      </c>
      <c r="J97" s="588"/>
      <c r="K97" s="584">
        <v>2022</v>
      </c>
      <c r="L97" s="585">
        <v>29</v>
      </c>
      <c r="M97" s="586"/>
    </row>
    <row r="98" spans="1:13" s="97" customFormat="1" ht="12.75" hidden="1">
      <c r="A98" s="582" t="s">
        <v>109</v>
      </c>
      <c r="B98" s="582" t="s">
        <v>815</v>
      </c>
      <c r="C98" s="588" t="s">
        <v>642</v>
      </c>
      <c r="D98" s="588" t="s">
        <v>335</v>
      </c>
      <c r="E98" s="588" t="s">
        <v>185</v>
      </c>
      <c r="F98" s="588" t="s">
        <v>590</v>
      </c>
      <c r="G98" s="589" t="s">
        <v>625</v>
      </c>
      <c r="H98" s="588" t="s">
        <v>3090</v>
      </c>
      <c r="I98" s="588">
        <v>27</v>
      </c>
      <c r="J98" s="588"/>
      <c r="K98" s="584">
        <v>2022</v>
      </c>
      <c r="L98" s="585">
        <v>27</v>
      </c>
      <c r="M98" s="586"/>
    </row>
    <row r="99" spans="1:13" s="97" customFormat="1" ht="12.75" hidden="1">
      <c r="A99" s="582" t="s">
        <v>109</v>
      </c>
      <c r="B99" s="582" t="s">
        <v>815</v>
      </c>
      <c r="C99" s="588" t="s">
        <v>642</v>
      </c>
      <c r="D99" s="588" t="s">
        <v>335</v>
      </c>
      <c r="E99" s="588" t="s">
        <v>185</v>
      </c>
      <c r="F99" s="588" t="s">
        <v>594</v>
      </c>
      <c r="G99" s="589" t="s">
        <v>619</v>
      </c>
      <c r="H99" s="588" t="s">
        <v>3045</v>
      </c>
      <c r="I99" s="588">
        <v>1</v>
      </c>
      <c r="J99" s="588"/>
      <c r="K99" s="584">
        <v>2022</v>
      </c>
      <c r="L99" s="585">
        <v>0</v>
      </c>
      <c r="M99" s="586" t="s">
        <v>3039</v>
      </c>
    </row>
    <row r="100" spans="1:13" s="97" customFormat="1" ht="12.75" hidden="1">
      <c r="A100" s="582" t="s">
        <v>109</v>
      </c>
      <c r="B100" s="582" t="s">
        <v>815</v>
      </c>
      <c r="C100" s="588" t="s">
        <v>642</v>
      </c>
      <c r="D100" s="588" t="s">
        <v>335</v>
      </c>
      <c r="E100" s="588" t="s">
        <v>185</v>
      </c>
      <c r="F100" s="588" t="s">
        <v>594</v>
      </c>
      <c r="G100" s="589" t="s">
        <v>621</v>
      </c>
      <c r="H100" s="588" t="s">
        <v>3045</v>
      </c>
      <c r="I100" s="588">
        <v>2</v>
      </c>
      <c r="J100" s="588"/>
      <c r="K100" s="584">
        <v>2022</v>
      </c>
      <c r="L100" s="585">
        <v>3</v>
      </c>
      <c r="M100" s="586"/>
    </row>
    <row r="101" spans="1:13" s="97" customFormat="1" ht="12.75" hidden="1">
      <c r="A101" s="582" t="s">
        <v>109</v>
      </c>
      <c r="B101" s="582" t="s">
        <v>815</v>
      </c>
      <c r="C101" s="588" t="s">
        <v>642</v>
      </c>
      <c r="D101" s="588" t="s">
        <v>335</v>
      </c>
      <c r="E101" s="588" t="s">
        <v>185</v>
      </c>
      <c r="F101" s="588" t="s">
        <v>594</v>
      </c>
      <c r="G101" s="589" t="s">
        <v>623</v>
      </c>
      <c r="H101" s="588" t="s">
        <v>3045</v>
      </c>
      <c r="I101" s="588">
        <v>11</v>
      </c>
      <c r="J101" s="588"/>
      <c r="K101" s="584">
        <v>2022</v>
      </c>
      <c r="L101" s="585">
        <v>6</v>
      </c>
      <c r="M101" s="586"/>
    </row>
    <row r="102" spans="1:13" s="97" customFormat="1" ht="12.75" hidden="1">
      <c r="A102" s="582" t="s">
        <v>109</v>
      </c>
      <c r="B102" s="582" t="s">
        <v>815</v>
      </c>
      <c r="C102" s="588" t="s">
        <v>642</v>
      </c>
      <c r="D102" s="588" t="s">
        <v>335</v>
      </c>
      <c r="E102" s="588" t="s">
        <v>185</v>
      </c>
      <c r="F102" s="588" t="s">
        <v>594</v>
      </c>
      <c r="G102" s="589" t="s">
        <v>625</v>
      </c>
      <c r="H102" s="588" t="s">
        <v>3045</v>
      </c>
      <c r="I102" s="588">
        <v>2</v>
      </c>
      <c r="J102" s="588"/>
      <c r="K102" s="584">
        <v>2022</v>
      </c>
      <c r="L102" s="585">
        <v>2</v>
      </c>
      <c r="M102" s="586"/>
    </row>
    <row r="103" spans="1:13" s="97" customFormat="1" ht="12.75" hidden="1">
      <c r="A103" s="582" t="s">
        <v>109</v>
      </c>
      <c r="B103" s="582" t="s">
        <v>815</v>
      </c>
      <c r="C103" s="588" t="s">
        <v>642</v>
      </c>
      <c r="D103" s="588" t="s">
        <v>335</v>
      </c>
      <c r="E103" s="588" t="s">
        <v>185</v>
      </c>
      <c r="F103" s="588" t="s">
        <v>594</v>
      </c>
      <c r="G103" s="589" t="s">
        <v>623</v>
      </c>
      <c r="H103" s="588" t="s">
        <v>3067</v>
      </c>
      <c r="I103" s="588">
        <v>64</v>
      </c>
      <c r="J103" s="588" t="s">
        <v>3068</v>
      </c>
      <c r="K103" s="584">
        <v>2022</v>
      </c>
      <c r="L103" s="585">
        <v>65</v>
      </c>
      <c r="M103" s="586" t="s">
        <v>3068</v>
      </c>
    </row>
    <row r="104" spans="1:13" s="97" customFormat="1" ht="12.75" hidden="1">
      <c r="A104" s="582" t="s">
        <v>109</v>
      </c>
      <c r="B104" s="582" t="s">
        <v>815</v>
      </c>
      <c r="C104" s="588" t="s">
        <v>642</v>
      </c>
      <c r="D104" s="588" t="s">
        <v>335</v>
      </c>
      <c r="E104" s="588" t="s">
        <v>185</v>
      </c>
      <c r="F104" s="588" t="s">
        <v>594</v>
      </c>
      <c r="G104" s="589" t="s">
        <v>625</v>
      </c>
      <c r="H104" s="588" t="s">
        <v>3091</v>
      </c>
      <c r="I104" s="588">
        <v>27</v>
      </c>
      <c r="J104" s="588" t="s">
        <v>3068</v>
      </c>
      <c r="K104" s="584">
        <v>2022</v>
      </c>
      <c r="L104" s="585">
        <v>28</v>
      </c>
      <c r="M104" s="586" t="s">
        <v>3068</v>
      </c>
    </row>
    <row r="105" spans="1:13" s="97" customFormat="1" ht="12.75" hidden="1">
      <c r="A105" s="582" t="s">
        <v>109</v>
      </c>
      <c r="B105" s="582" t="s">
        <v>815</v>
      </c>
      <c r="C105" s="588" t="s">
        <v>642</v>
      </c>
      <c r="D105" s="588" t="s">
        <v>3072</v>
      </c>
      <c r="E105" s="588" t="s">
        <v>185</v>
      </c>
      <c r="F105" s="588" t="s">
        <v>602</v>
      </c>
      <c r="G105" s="589" t="s">
        <v>621</v>
      </c>
      <c r="H105" s="588" t="s">
        <v>3092</v>
      </c>
      <c r="I105" s="588">
        <v>3</v>
      </c>
      <c r="J105" s="588"/>
      <c r="K105" s="584">
        <v>2022</v>
      </c>
      <c r="L105" s="585">
        <v>3</v>
      </c>
      <c r="M105" s="586"/>
    </row>
    <row r="106" spans="1:13" s="97" customFormat="1" ht="12.75" hidden="1">
      <c r="A106" s="582" t="s">
        <v>109</v>
      </c>
      <c r="B106" s="582" t="s">
        <v>815</v>
      </c>
      <c r="C106" s="588" t="s">
        <v>642</v>
      </c>
      <c r="D106" s="588" t="s">
        <v>3072</v>
      </c>
      <c r="E106" s="588" t="s">
        <v>185</v>
      </c>
      <c r="F106" s="588" t="s">
        <v>602</v>
      </c>
      <c r="G106" s="589" t="s">
        <v>623</v>
      </c>
      <c r="H106" s="588" t="s">
        <v>3092</v>
      </c>
      <c r="I106" s="588">
        <v>17</v>
      </c>
      <c r="J106" s="588"/>
      <c r="K106" s="584">
        <v>2022</v>
      </c>
      <c r="L106" s="585">
        <v>12</v>
      </c>
      <c r="M106" s="586"/>
    </row>
    <row r="107" spans="1:13" s="97" customFormat="1" ht="12.75" hidden="1">
      <c r="A107" s="582" t="s">
        <v>109</v>
      </c>
      <c r="B107" s="582" t="s">
        <v>815</v>
      </c>
      <c r="C107" s="588" t="s">
        <v>642</v>
      </c>
      <c r="D107" s="588" t="s">
        <v>3072</v>
      </c>
      <c r="E107" s="588" t="s">
        <v>185</v>
      </c>
      <c r="F107" s="588" t="s">
        <v>602</v>
      </c>
      <c r="G107" s="589" t="s">
        <v>625</v>
      </c>
      <c r="H107" s="588" t="s">
        <v>3092</v>
      </c>
      <c r="I107" s="588">
        <v>3</v>
      </c>
      <c r="J107" s="588"/>
      <c r="K107" s="584">
        <v>2022</v>
      </c>
      <c r="L107" s="585">
        <v>4</v>
      </c>
      <c r="M107" s="586"/>
    </row>
    <row r="108" spans="1:13" s="97" customFormat="1" ht="12.75" hidden="1">
      <c r="A108" s="590" t="s">
        <v>109</v>
      </c>
      <c r="B108" s="590" t="s">
        <v>815</v>
      </c>
      <c r="C108" s="591" t="s">
        <v>646</v>
      </c>
      <c r="D108" s="591" t="s">
        <v>343</v>
      </c>
      <c r="E108" s="591" t="s">
        <v>185</v>
      </c>
      <c r="F108" s="591" t="s">
        <v>594</v>
      </c>
      <c r="G108" s="591" t="s">
        <v>621</v>
      </c>
      <c r="H108" s="591" t="s">
        <v>3047</v>
      </c>
      <c r="I108" s="591"/>
      <c r="J108" s="591"/>
      <c r="K108" s="591">
        <v>2022</v>
      </c>
      <c r="L108" s="591">
        <v>1</v>
      </c>
      <c r="M108" s="591" t="s">
        <v>3093</v>
      </c>
    </row>
    <row r="109" spans="1:13" s="97" customFormat="1" ht="12.75" hidden="1">
      <c r="A109" s="590" t="s">
        <v>109</v>
      </c>
      <c r="B109" s="590" t="s">
        <v>815</v>
      </c>
      <c r="C109" s="591" t="s">
        <v>642</v>
      </c>
      <c r="D109" s="591" t="s">
        <v>3072</v>
      </c>
      <c r="E109" s="591" t="s">
        <v>185</v>
      </c>
      <c r="F109" s="591" t="s">
        <v>602</v>
      </c>
      <c r="G109" s="591" t="s">
        <v>619</v>
      </c>
      <c r="H109" s="591" t="s">
        <v>3092</v>
      </c>
      <c r="I109" s="591"/>
      <c r="J109" s="591"/>
      <c r="K109" s="591">
        <v>2022</v>
      </c>
      <c r="L109" s="591">
        <v>2</v>
      </c>
      <c r="M109" s="591" t="s">
        <v>3093</v>
      </c>
    </row>
    <row r="110" spans="1:13" s="575" customFormat="1" ht="15.75" customHeight="1">
      <c r="A110" s="574"/>
      <c r="B110" s="574"/>
      <c r="C110" s="579"/>
      <c r="D110" s="579"/>
      <c r="E110" s="579"/>
      <c r="F110" s="579"/>
      <c r="G110" s="580"/>
      <c r="H110" s="579"/>
      <c r="I110" s="579"/>
      <c r="J110" s="579"/>
      <c r="K110" s="576"/>
      <c r="L110" s="577"/>
      <c r="M110" s="576"/>
    </row>
    <row r="111" spans="1:13" s="575" customFormat="1" ht="15.75" customHeight="1">
      <c r="A111" s="574"/>
      <c r="B111" s="574"/>
      <c r="C111" s="579"/>
      <c r="D111" s="579"/>
      <c r="E111" s="579"/>
      <c r="F111" s="579"/>
      <c r="G111" s="580"/>
      <c r="H111" s="579"/>
      <c r="I111" s="579"/>
      <c r="J111" s="579"/>
      <c r="K111" s="576"/>
      <c r="L111" s="577"/>
      <c r="M111" s="578"/>
    </row>
    <row r="112" spans="1:13" s="575" customFormat="1" ht="15.75" customHeight="1">
      <c r="A112" s="574"/>
      <c r="B112" s="574"/>
      <c r="C112" s="579"/>
      <c r="D112" s="579"/>
      <c r="E112" s="579"/>
      <c r="F112" s="579"/>
      <c r="G112" s="580"/>
      <c r="H112" s="579"/>
      <c r="I112" s="579"/>
      <c r="J112" s="579"/>
      <c r="K112" s="576"/>
      <c r="L112" s="577"/>
      <c r="M112" s="581"/>
    </row>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sheetData>
  <autoFilter ref="A2:Z109" xr:uid="{00000000-0001-0000-0D00-000000000000}">
    <filterColumn colId="7">
      <filters>
        <filter val="Vessels using active and passive gear 0-&lt; 10 m"/>
        <filter val="Vessels using active and passive gear 0-&lt; 10 m*"/>
        <filter val="Vessels using active and passive gear 0-&lt; 6 m"/>
        <filter val="Vessels using active and passive gear 10-&lt; 12 m"/>
        <filter val="Vessels using active and passive gear 12-&lt; 18 m"/>
        <filter val="Vessels using active and passive gear 6-&lt; 12 m"/>
      </filters>
    </filterColumn>
  </autoFilter>
  <pageMargins left="0.7" right="0.7" top="0.75" bottom="0.75" header="0" footer="0"/>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W4339"/>
  <sheetViews>
    <sheetView topLeftCell="A2448" zoomScale="130" zoomScaleNormal="130" workbookViewId="0">
      <selection activeCell="H2502" sqref="H2502"/>
    </sheetView>
  </sheetViews>
  <sheetFormatPr defaultColWidth="12.5703125" defaultRowHeight="15" customHeight="1"/>
  <cols>
    <col min="1" max="1" width="6.42578125" style="23" customWidth="1"/>
    <col min="2" max="2" width="11.140625" style="23" customWidth="1"/>
    <col min="3" max="3" width="31.5703125" style="23" customWidth="1"/>
    <col min="4" max="5" width="9" style="23" customWidth="1"/>
    <col min="6" max="6" width="9.28515625" style="23" customWidth="1"/>
    <col min="7" max="7" width="64.140625" style="23" customWidth="1"/>
    <col min="8" max="8" width="26.42578125" style="23" customWidth="1"/>
    <col min="9" max="9" width="21.28515625" style="23" customWidth="1"/>
    <col min="10" max="10" width="10" style="23" customWidth="1"/>
    <col min="11" max="11" width="14.42578125" style="36" customWidth="1"/>
    <col min="12" max="12" width="25.28515625" style="23" customWidth="1"/>
    <col min="13" max="15" width="14.42578125" style="23" customWidth="1"/>
    <col min="16" max="16" width="14.42578125" style="32" customWidth="1"/>
    <col min="17" max="17" width="14.42578125" style="23" customWidth="1"/>
    <col min="18" max="20" width="14.42578125" style="32" customWidth="1"/>
    <col min="21" max="21" width="112.140625" style="23" bestFit="1" customWidth="1"/>
    <col min="22" max="23" width="14.42578125" style="23" customWidth="1"/>
    <col min="24" max="16384" width="12.5703125" style="23"/>
  </cols>
  <sheetData>
    <row r="1" spans="1:23" ht="15" customHeight="1">
      <c r="A1" s="20" t="s">
        <v>3094</v>
      </c>
      <c r="B1" s="21"/>
      <c r="C1" s="20"/>
      <c r="D1" s="20"/>
      <c r="E1" s="20"/>
      <c r="F1" s="21"/>
      <c r="G1" s="21"/>
      <c r="H1" s="21"/>
      <c r="I1" s="21"/>
      <c r="J1" s="21"/>
      <c r="K1" s="217"/>
      <c r="L1" s="21"/>
      <c r="M1" s="21"/>
      <c r="N1" s="21"/>
      <c r="O1" s="21"/>
      <c r="P1" s="22"/>
      <c r="Q1" s="21"/>
      <c r="R1" s="22"/>
      <c r="S1" s="22"/>
      <c r="T1" s="22"/>
      <c r="U1" s="21"/>
      <c r="V1" s="21"/>
      <c r="W1" s="21"/>
    </row>
    <row r="2" spans="1:23" s="108" customFormat="1" ht="76.5">
      <c r="A2" s="24" t="s">
        <v>92</v>
      </c>
      <c r="B2" s="24" t="s">
        <v>3019</v>
      </c>
      <c r="C2" s="24" t="s">
        <v>3020</v>
      </c>
      <c r="D2" s="24" t="s">
        <v>329</v>
      </c>
      <c r="E2" s="24" t="s">
        <v>359</v>
      </c>
      <c r="F2" s="24" t="s">
        <v>3095</v>
      </c>
      <c r="G2" s="24" t="s">
        <v>603</v>
      </c>
      <c r="H2" s="24" t="s">
        <v>3096</v>
      </c>
      <c r="I2" s="24" t="s">
        <v>366</v>
      </c>
      <c r="J2" s="24" t="s">
        <v>3097</v>
      </c>
      <c r="K2" s="34" t="s">
        <v>3098</v>
      </c>
      <c r="L2" s="25" t="s">
        <v>1858</v>
      </c>
      <c r="M2" s="116" t="s">
        <v>3024</v>
      </c>
      <c r="N2" s="447" t="s">
        <v>3099</v>
      </c>
      <c r="O2" s="448" t="s">
        <v>3100</v>
      </c>
      <c r="P2" s="219" t="s">
        <v>3101</v>
      </c>
      <c r="Q2" s="101" t="s">
        <v>3102</v>
      </c>
      <c r="R2" s="219" t="s">
        <v>3103</v>
      </c>
      <c r="S2" s="219" t="s">
        <v>3104</v>
      </c>
      <c r="T2" s="220" t="s">
        <v>3105</v>
      </c>
      <c r="U2" s="449" t="s">
        <v>849</v>
      </c>
      <c r="V2" s="31"/>
      <c r="W2" s="31"/>
    </row>
    <row r="3" spans="1:23" s="250" customFormat="1" ht="12.75">
      <c r="A3" s="170" t="s">
        <v>850</v>
      </c>
      <c r="B3" s="170" t="s">
        <v>3026</v>
      </c>
      <c r="C3" s="170" t="s">
        <v>3027</v>
      </c>
      <c r="D3" s="170" t="s">
        <v>3028</v>
      </c>
      <c r="E3" s="170" t="s">
        <v>3029</v>
      </c>
      <c r="F3" s="170" t="s">
        <v>3106</v>
      </c>
      <c r="G3" s="170" t="s">
        <v>3107</v>
      </c>
      <c r="H3" s="170" t="s">
        <v>3108</v>
      </c>
      <c r="I3" s="170" t="s">
        <v>3109</v>
      </c>
      <c r="J3" s="170" t="s">
        <v>3110</v>
      </c>
      <c r="K3" s="170" t="s">
        <v>3111</v>
      </c>
      <c r="L3" s="170" t="s">
        <v>3111</v>
      </c>
      <c r="M3" s="188" t="s">
        <v>3034</v>
      </c>
      <c r="N3" s="560" t="s">
        <v>3112</v>
      </c>
      <c r="O3" s="561" t="s">
        <v>3111</v>
      </c>
      <c r="P3" s="562" t="s">
        <v>3113</v>
      </c>
      <c r="Q3" s="561" t="s">
        <v>3111</v>
      </c>
      <c r="R3" s="562" t="s">
        <v>3114</v>
      </c>
      <c r="S3" s="562" t="s">
        <v>3115</v>
      </c>
      <c r="T3" s="563" t="s">
        <v>3116</v>
      </c>
      <c r="U3" s="564" t="s">
        <v>3117</v>
      </c>
    </row>
    <row r="4" spans="1:23" ht="12.75">
      <c r="A4" s="190" t="s">
        <v>109</v>
      </c>
      <c r="B4" s="191" t="s">
        <v>1220</v>
      </c>
      <c r="C4" s="191" t="s">
        <v>646</v>
      </c>
      <c r="D4" s="191" t="s">
        <v>341</v>
      </c>
      <c r="E4" s="191" t="s">
        <v>185</v>
      </c>
      <c r="F4" s="230" t="s">
        <v>519</v>
      </c>
      <c r="G4" s="190" t="s">
        <v>3037</v>
      </c>
      <c r="H4" s="191" t="s">
        <v>518</v>
      </c>
      <c r="I4" s="230" t="s">
        <v>370</v>
      </c>
      <c r="J4" s="565" t="s">
        <v>418</v>
      </c>
      <c r="K4" s="566">
        <v>1</v>
      </c>
      <c r="L4" s="230"/>
      <c r="M4" s="450">
        <v>2022</v>
      </c>
      <c r="N4" s="218">
        <v>138</v>
      </c>
      <c r="O4" s="567">
        <v>1</v>
      </c>
      <c r="P4" s="237">
        <f t="shared" ref="P4:P67" si="0">ROUNDUP(N4*O4,0)</f>
        <v>138</v>
      </c>
      <c r="Q4" s="218">
        <v>138</v>
      </c>
      <c r="R4" s="238">
        <f t="shared" ref="R4:R67" si="1">Q4/P4</f>
        <v>1</v>
      </c>
      <c r="S4" s="238">
        <f t="shared" ref="S4:S67" si="2">Q4/N4</f>
        <v>1</v>
      </c>
      <c r="T4" s="239">
        <f t="shared" ref="T4:T67" si="3">O4/K4</f>
        <v>1</v>
      </c>
      <c r="U4" s="451"/>
      <c r="V4" s="35"/>
      <c r="W4" s="35"/>
    </row>
    <row r="5" spans="1:23" ht="12.75">
      <c r="A5" s="190" t="s">
        <v>109</v>
      </c>
      <c r="B5" s="191" t="s">
        <v>1220</v>
      </c>
      <c r="C5" s="191" t="s">
        <v>646</v>
      </c>
      <c r="D5" s="191" t="s">
        <v>341</v>
      </c>
      <c r="E5" s="191" t="s">
        <v>185</v>
      </c>
      <c r="F5" s="230" t="s">
        <v>519</v>
      </c>
      <c r="G5" s="190" t="s">
        <v>3037</v>
      </c>
      <c r="H5" s="191" t="s">
        <v>563</v>
      </c>
      <c r="I5" s="230" t="s">
        <v>370</v>
      </c>
      <c r="J5" s="565" t="s">
        <v>418</v>
      </c>
      <c r="K5" s="566">
        <v>1</v>
      </c>
      <c r="L5" s="230"/>
      <c r="M5" s="450">
        <v>2022</v>
      </c>
      <c r="N5" s="218">
        <v>138</v>
      </c>
      <c r="O5" s="452">
        <v>1</v>
      </c>
      <c r="P5" s="237">
        <f t="shared" si="0"/>
        <v>138</v>
      </c>
      <c r="Q5" s="218">
        <v>138</v>
      </c>
      <c r="R5" s="238">
        <f t="shared" si="1"/>
        <v>1</v>
      </c>
      <c r="S5" s="238">
        <f t="shared" si="2"/>
        <v>1</v>
      </c>
      <c r="T5" s="239">
        <f t="shared" si="3"/>
        <v>1</v>
      </c>
      <c r="U5" s="451"/>
      <c r="V5" s="21"/>
      <c r="W5" s="21"/>
    </row>
    <row r="6" spans="1:23" ht="12.75">
      <c r="A6" s="190" t="s">
        <v>109</v>
      </c>
      <c r="B6" s="191" t="s">
        <v>1220</v>
      </c>
      <c r="C6" s="191" t="s">
        <v>646</v>
      </c>
      <c r="D6" s="191" t="s">
        <v>341</v>
      </c>
      <c r="E6" s="191" t="s">
        <v>185</v>
      </c>
      <c r="F6" s="230" t="s">
        <v>519</v>
      </c>
      <c r="G6" s="190" t="s">
        <v>3037</v>
      </c>
      <c r="H6" s="191" t="s">
        <v>564</v>
      </c>
      <c r="I6" s="230"/>
      <c r="J6" s="565"/>
      <c r="K6" s="566"/>
      <c r="L6" s="191" t="s">
        <v>3118</v>
      </c>
      <c r="M6" s="450"/>
      <c r="N6" s="218"/>
      <c r="O6" s="567"/>
      <c r="P6" s="237">
        <f t="shared" si="0"/>
        <v>0</v>
      </c>
      <c r="Q6" s="218"/>
      <c r="R6" s="238" t="e">
        <f t="shared" si="1"/>
        <v>#DIV/0!</v>
      </c>
      <c r="S6" s="238" t="e">
        <f t="shared" si="2"/>
        <v>#DIV/0!</v>
      </c>
      <c r="T6" s="239" t="e">
        <f t="shared" si="3"/>
        <v>#DIV/0!</v>
      </c>
      <c r="U6" s="451"/>
      <c r="V6" s="21"/>
      <c r="W6" s="21"/>
    </row>
    <row r="7" spans="1:23" ht="12.75">
      <c r="A7" s="190" t="s">
        <v>109</v>
      </c>
      <c r="B7" s="191" t="s">
        <v>1220</v>
      </c>
      <c r="C7" s="191" t="s">
        <v>646</v>
      </c>
      <c r="D7" s="191" t="s">
        <v>341</v>
      </c>
      <c r="E7" s="191" t="s">
        <v>185</v>
      </c>
      <c r="F7" s="230" t="s">
        <v>519</v>
      </c>
      <c r="G7" s="190" t="s">
        <v>3038</v>
      </c>
      <c r="H7" s="191" t="s">
        <v>518</v>
      </c>
      <c r="I7" s="230" t="s">
        <v>370</v>
      </c>
      <c r="J7" s="565" t="s">
        <v>418</v>
      </c>
      <c r="K7" s="566">
        <v>1</v>
      </c>
      <c r="L7" s="230"/>
      <c r="M7" s="450">
        <v>2022</v>
      </c>
      <c r="N7" s="218">
        <v>16</v>
      </c>
      <c r="O7" s="567">
        <v>1</v>
      </c>
      <c r="P7" s="237">
        <f t="shared" si="0"/>
        <v>16</v>
      </c>
      <c r="Q7" s="218">
        <v>16</v>
      </c>
      <c r="R7" s="238">
        <f t="shared" si="1"/>
        <v>1</v>
      </c>
      <c r="S7" s="238">
        <f t="shared" si="2"/>
        <v>1</v>
      </c>
      <c r="T7" s="239">
        <f t="shared" si="3"/>
        <v>1</v>
      </c>
      <c r="U7" s="451"/>
      <c r="V7" s="21"/>
      <c r="W7" s="21"/>
    </row>
    <row r="8" spans="1:23" ht="12.75">
      <c r="A8" s="190" t="s">
        <v>109</v>
      </c>
      <c r="B8" s="191" t="s">
        <v>1220</v>
      </c>
      <c r="C8" s="191" t="s">
        <v>646</v>
      </c>
      <c r="D8" s="191" t="s">
        <v>341</v>
      </c>
      <c r="E8" s="191" t="s">
        <v>185</v>
      </c>
      <c r="F8" s="230" t="s">
        <v>519</v>
      </c>
      <c r="G8" s="190" t="s">
        <v>3038</v>
      </c>
      <c r="H8" s="191" t="s">
        <v>563</v>
      </c>
      <c r="I8" s="230" t="s">
        <v>370</v>
      </c>
      <c r="J8" s="565" t="s">
        <v>418</v>
      </c>
      <c r="K8" s="566">
        <v>1</v>
      </c>
      <c r="L8" s="230"/>
      <c r="M8" s="450">
        <v>2022</v>
      </c>
      <c r="N8" s="218">
        <v>16</v>
      </c>
      <c r="O8" s="452">
        <v>1</v>
      </c>
      <c r="P8" s="237">
        <f t="shared" si="0"/>
        <v>16</v>
      </c>
      <c r="Q8" s="218">
        <v>16</v>
      </c>
      <c r="R8" s="238">
        <f t="shared" si="1"/>
        <v>1</v>
      </c>
      <c r="S8" s="238">
        <f t="shared" si="2"/>
        <v>1</v>
      </c>
      <c r="T8" s="239">
        <f t="shared" si="3"/>
        <v>1</v>
      </c>
      <c r="U8" s="451"/>
      <c r="V8" s="21"/>
      <c r="W8" s="21"/>
    </row>
    <row r="9" spans="1:23" ht="12.75">
      <c r="A9" s="190" t="s">
        <v>109</v>
      </c>
      <c r="B9" s="191" t="s">
        <v>1220</v>
      </c>
      <c r="C9" s="191" t="s">
        <v>646</v>
      </c>
      <c r="D9" s="191" t="s">
        <v>341</v>
      </c>
      <c r="E9" s="191" t="s">
        <v>185</v>
      </c>
      <c r="F9" s="230" t="s">
        <v>519</v>
      </c>
      <c r="G9" s="190" t="s">
        <v>3038</v>
      </c>
      <c r="H9" s="191" t="s">
        <v>564</v>
      </c>
      <c r="I9" s="230"/>
      <c r="J9" s="565"/>
      <c r="K9" s="566"/>
      <c r="L9" s="191" t="s">
        <v>3118</v>
      </c>
      <c r="M9" s="450"/>
      <c r="N9" s="218"/>
      <c r="O9" s="567"/>
      <c r="P9" s="237">
        <f t="shared" si="0"/>
        <v>0</v>
      </c>
      <c r="Q9" s="218"/>
      <c r="R9" s="238" t="e">
        <f t="shared" si="1"/>
        <v>#DIV/0!</v>
      </c>
      <c r="S9" s="238" t="e">
        <f t="shared" si="2"/>
        <v>#DIV/0!</v>
      </c>
      <c r="T9" s="239" t="e">
        <f t="shared" si="3"/>
        <v>#DIV/0!</v>
      </c>
      <c r="U9" s="451"/>
      <c r="V9" s="21"/>
      <c r="W9" s="21"/>
    </row>
    <row r="10" spans="1:23" ht="12.75">
      <c r="A10" s="190" t="s">
        <v>109</v>
      </c>
      <c r="B10" s="191" t="s">
        <v>1220</v>
      </c>
      <c r="C10" s="191" t="s">
        <v>646</v>
      </c>
      <c r="D10" s="191" t="s">
        <v>341</v>
      </c>
      <c r="E10" s="191" t="s">
        <v>185</v>
      </c>
      <c r="F10" s="230"/>
      <c r="G10" s="190" t="s">
        <v>3119</v>
      </c>
      <c r="H10" s="191"/>
      <c r="I10" s="191"/>
      <c r="J10" s="191"/>
      <c r="K10" s="193"/>
      <c r="L10" s="191" t="s">
        <v>3120</v>
      </c>
      <c r="M10" s="450"/>
      <c r="N10" s="218"/>
      <c r="O10" s="567"/>
      <c r="P10" s="237">
        <f t="shared" si="0"/>
        <v>0</v>
      </c>
      <c r="Q10" s="218"/>
      <c r="R10" s="238" t="e">
        <f t="shared" si="1"/>
        <v>#DIV/0!</v>
      </c>
      <c r="S10" s="238" t="e">
        <f t="shared" si="2"/>
        <v>#DIV/0!</v>
      </c>
      <c r="T10" s="239" t="e">
        <f t="shared" si="3"/>
        <v>#DIV/0!</v>
      </c>
      <c r="U10" s="451"/>
      <c r="V10" s="21"/>
      <c r="W10" s="21"/>
    </row>
    <row r="11" spans="1:23" ht="12.75">
      <c r="A11" s="190" t="s">
        <v>109</v>
      </c>
      <c r="B11" s="191" t="s">
        <v>1220</v>
      </c>
      <c r="C11" s="191" t="s">
        <v>646</v>
      </c>
      <c r="D11" s="191" t="s">
        <v>341</v>
      </c>
      <c r="E11" s="191" t="s">
        <v>185</v>
      </c>
      <c r="F11" s="230"/>
      <c r="G11" s="190" t="s">
        <v>3121</v>
      </c>
      <c r="H11" s="191"/>
      <c r="I11" s="191"/>
      <c r="J11" s="191"/>
      <c r="K11" s="193"/>
      <c r="L11" s="191" t="s">
        <v>3120</v>
      </c>
      <c r="M11" s="450"/>
      <c r="N11" s="453"/>
      <c r="O11" s="452"/>
      <c r="P11" s="237">
        <f t="shared" si="0"/>
        <v>0</v>
      </c>
      <c r="Q11" s="218"/>
      <c r="R11" s="238" t="e">
        <f t="shared" si="1"/>
        <v>#DIV/0!</v>
      </c>
      <c r="S11" s="238" t="e">
        <f t="shared" si="2"/>
        <v>#DIV/0!</v>
      </c>
      <c r="T11" s="239" t="e">
        <f t="shared" si="3"/>
        <v>#DIV/0!</v>
      </c>
      <c r="U11" s="229"/>
      <c r="V11" s="21"/>
      <c r="W11" s="21"/>
    </row>
    <row r="12" spans="1:23" ht="12.75">
      <c r="A12" s="190" t="s">
        <v>109</v>
      </c>
      <c r="B12" s="191" t="s">
        <v>1220</v>
      </c>
      <c r="C12" s="191" t="s">
        <v>646</v>
      </c>
      <c r="D12" s="191" t="s">
        <v>341</v>
      </c>
      <c r="E12" s="191" t="s">
        <v>185</v>
      </c>
      <c r="F12" s="230"/>
      <c r="G12" s="190" t="s">
        <v>3122</v>
      </c>
      <c r="H12" s="191"/>
      <c r="I12" s="191"/>
      <c r="J12" s="191"/>
      <c r="K12" s="193"/>
      <c r="L12" s="191" t="s">
        <v>3120</v>
      </c>
      <c r="M12" s="450"/>
      <c r="N12" s="453"/>
      <c r="O12" s="452"/>
      <c r="P12" s="237">
        <f t="shared" si="0"/>
        <v>0</v>
      </c>
      <c r="Q12" s="218"/>
      <c r="R12" s="238" t="e">
        <f t="shared" si="1"/>
        <v>#DIV/0!</v>
      </c>
      <c r="S12" s="238" t="e">
        <f t="shared" si="2"/>
        <v>#DIV/0!</v>
      </c>
      <c r="T12" s="239" t="e">
        <f t="shared" si="3"/>
        <v>#DIV/0!</v>
      </c>
      <c r="U12" s="229"/>
      <c r="V12" s="21"/>
      <c r="W12" s="21"/>
    </row>
    <row r="13" spans="1:23" ht="12.75">
      <c r="A13" s="190" t="s">
        <v>109</v>
      </c>
      <c r="B13" s="191" t="s">
        <v>1220</v>
      </c>
      <c r="C13" s="191" t="s">
        <v>646</v>
      </c>
      <c r="D13" s="191" t="s">
        <v>341</v>
      </c>
      <c r="E13" s="191" t="s">
        <v>185</v>
      </c>
      <c r="F13" s="230"/>
      <c r="G13" s="190" t="s">
        <v>3058</v>
      </c>
      <c r="H13" s="191"/>
      <c r="I13" s="191"/>
      <c r="J13" s="191"/>
      <c r="K13" s="193"/>
      <c r="L13" s="191" t="s">
        <v>3120</v>
      </c>
      <c r="M13" s="450"/>
      <c r="N13" s="218"/>
      <c r="O13" s="567"/>
      <c r="P13" s="237">
        <f t="shared" si="0"/>
        <v>0</v>
      </c>
      <c r="Q13" s="218"/>
      <c r="R13" s="238" t="e">
        <f t="shared" si="1"/>
        <v>#DIV/0!</v>
      </c>
      <c r="S13" s="238" t="e">
        <f t="shared" si="2"/>
        <v>#DIV/0!</v>
      </c>
      <c r="T13" s="239" t="e">
        <f t="shared" si="3"/>
        <v>#DIV/0!</v>
      </c>
      <c r="U13" s="451"/>
      <c r="V13" s="21"/>
      <c r="W13" s="21"/>
    </row>
    <row r="14" spans="1:23" ht="12.75">
      <c r="A14" s="190" t="s">
        <v>109</v>
      </c>
      <c r="B14" s="191" t="s">
        <v>1220</v>
      </c>
      <c r="C14" s="191" t="s">
        <v>646</v>
      </c>
      <c r="D14" s="191" t="s">
        <v>341</v>
      </c>
      <c r="E14" s="191" t="s">
        <v>185</v>
      </c>
      <c r="F14" s="230"/>
      <c r="G14" s="190" t="s">
        <v>3059</v>
      </c>
      <c r="H14" s="191"/>
      <c r="I14" s="191"/>
      <c r="J14" s="191"/>
      <c r="K14" s="193"/>
      <c r="L14" s="191" t="s">
        <v>3120</v>
      </c>
      <c r="M14" s="450"/>
      <c r="N14" s="453"/>
      <c r="O14" s="452"/>
      <c r="P14" s="237">
        <f t="shared" si="0"/>
        <v>0</v>
      </c>
      <c r="Q14" s="218"/>
      <c r="R14" s="238" t="e">
        <f t="shared" si="1"/>
        <v>#DIV/0!</v>
      </c>
      <c r="S14" s="238" t="e">
        <f t="shared" si="2"/>
        <v>#DIV/0!</v>
      </c>
      <c r="T14" s="239" t="e">
        <f t="shared" si="3"/>
        <v>#DIV/0!</v>
      </c>
      <c r="U14" s="229"/>
      <c r="V14" s="21"/>
      <c r="W14" s="21"/>
    </row>
    <row r="15" spans="1:23" ht="12.75">
      <c r="A15" s="190" t="s">
        <v>109</v>
      </c>
      <c r="B15" s="191" t="s">
        <v>1220</v>
      </c>
      <c r="C15" s="191" t="s">
        <v>646</v>
      </c>
      <c r="D15" s="191" t="s">
        <v>341</v>
      </c>
      <c r="E15" s="191" t="s">
        <v>185</v>
      </c>
      <c r="F15" s="230" t="s">
        <v>519</v>
      </c>
      <c r="G15" s="190" t="s">
        <v>3040</v>
      </c>
      <c r="H15" s="191" t="s">
        <v>518</v>
      </c>
      <c r="I15" s="230" t="s">
        <v>370</v>
      </c>
      <c r="J15" s="565" t="s">
        <v>420</v>
      </c>
      <c r="K15" s="566">
        <v>0.375</v>
      </c>
      <c r="L15" s="230"/>
      <c r="M15" s="450">
        <v>2022</v>
      </c>
      <c r="N15" s="453">
        <v>11</v>
      </c>
      <c r="O15" s="567">
        <v>1</v>
      </c>
      <c r="P15" s="237">
        <f t="shared" si="0"/>
        <v>11</v>
      </c>
      <c r="Q15" s="453">
        <v>11</v>
      </c>
      <c r="R15" s="238">
        <f t="shared" si="1"/>
        <v>1</v>
      </c>
      <c r="S15" s="238">
        <f t="shared" si="2"/>
        <v>1</v>
      </c>
      <c r="T15" s="239">
        <f t="shared" si="3"/>
        <v>2.6666666666666665</v>
      </c>
      <c r="U15" s="451" t="s">
        <v>3123</v>
      </c>
      <c r="V15" s="21"/>
      <c r="W15" s="21"/>
    </row>
    <row r="16" spans="1:23" ht="12.75">
      <c r="A16" s="190" t="s">
        <v>109</v>
      </c>
      <c r="B16" s="191" t="s">
        <v>1220</v>
      </c>
      <c r="C16" s="191" t="s">
        <v>646</v>
      </c>
      <c r="D16" s="191" t="s">
        <v>341</v>
      </c>
      <c r="E16" s="191" t="s">
        <v>185</v>
      </c>
      <c r="F16" s="230" t="s">
        <v>577</v>
      </c>
      <c r="G16" s="190" t="s">
        <v>3040</v>
      </c>
      <c r="H16" s="191" t="s">
        <v>576</v>
      </c>
      <c r="I16" s="230" t="s">
        <v>370</v>
      </c>
      <c r="J16" s="565" t="s">
        <v>420</v>
      </c>
      <c r="K16" s="566">
        <v>0.375</v>
      </c>
      <c r="L16" s="230"/>
      <c r="M16" s="450">
        <v>2022</v>
      </c>
      <c r="N16" s="218">
        <v>11</v>
      </c>
      <c r="O16" s="567">
        <v>0.27272727272727271</v>
      </c>
      <c r="P16" s="237">
        <f t="shared" si="0"/>
        <v>3</v>
      </c>
      <c r="Q16" s="218">
        <v>3</v>
      </c>
      <c r="R16" s="238">
        <f t="shared" si="1"/>
        <v>1</v>
      </c>
      <c r="S16" s="238">
        <f t="shared" si="2"/>
        <v>0.27272727272727271</v>
      </c>
      <c r="T16" s="239">
        <f t="shared" si="3"/>
        <v>0.72727272727272718</v>
      </c>
      <c r="U16" s="451" t="s">
        <v>3123</v>
      </c>
      <c r="V16" s="21"/>
      <c r="W16" s="21"/>
    </row>
    <row r="17" spans="1:23" ht="12.75">
      <c r="A17" s="190" t="s">
        <v>109</v>
      </c>
      <c r="B17" s="191" t="s">
        <v>1220</v>
      </c>
      <c r="C17" s="191" t="s">
        <v>646</v>
      </c>
      <c r="D17" s="191" t="s">
        <v>341</v>
      </c>
      <c r="E17" s="191" t="s">
        <v>185</v>
      </c>
      <c r="F17" s="230" t="s">
        <v>577</v>
      </c>
      <c r="G17" s="190" t="s">
        <v>3040</v>
      </c>
      <c r="H17" s="191" t="s">
        <v>578</v>
      </c>
      <c r="I17" s="230" t="s">
        <v>370</v>
      </c>
      <c r="J17" s="565" t="s">
        <v>420</v>
      </c>
      <c r="K17" s="566">
        <v>0.375</v>
      </c>
      <c r="L17" s="230"/>
      <c r="M17" s="450">
        <v>2022</v>
      </c>
      <c r="N17" s="218">
        <v>11</v>
      </c>
      <c r="O17" s="567">
        <v>0.27272727272727271</v>
      </c>
      <c r="P17" s="237">
        <f t="shared" si="0"/>
        <v>3</v>
      </c>
      <c r="Q17" s="218">
        <v>3</v>
      </c>
      <c r="R17" s="238">
        <f t="shared" si="1"/>
        <v>1</v>
      </c>
      <c r="S17" s="238">
        <f t="shared" si="2"/>
        <v>0.27272727272727271</v>
      </c>
      <c r="T17" s="239">
        <f t="shared" si="3"/>
        <v>0.72727272727272718</v>
      </c>
      <c r="U17" s="451" t="s">
        <v>3123</v>
      </c>
      <c r="V17" s="21"/>
      <c r="W17" s="21"/>
    </row>
    <row r="18" spans="1:23" ht="12.75">
      <c r="A18" s="190" t="s">
        <v>109</v>
      </c>
      <c r="B18" s="191" t="s">
        <v>1220</v>
      </c>
      <c r="C18" s="191" t="s">
        <v>646</v>
      </c>
      <c r="D18" s="191" t="s">
        <v>341</v>
      </c>
      <c r="E18" s="191" t="s">
        <v>185</v>
      </c>
      <c r="F18" s="230" t="s">
        <v>577</v>
      </c>
      <c r="G18" s="190" t="s">
        <v>3040</v>
      </c>
      <c r="H18" s="191" t="s">
        <v>579</v>
      </c>
      <c r="I18" s="230" t="s">
        <v>370</v>
      </c>
      <c r="J18" s="565" t="s">
        <v>420</v>
      </c>
      <c r="K18" s="566">
        <v>0.375</v>
      </c>
      <c r="L18" s="230"/>
      <c r="M18" s="450">
        <v>2022</v>
      </c>
      <c r="N18" s="218">
        <v>11</v>
      </c>
      <c r="O18" s="567">
        <v>0.27272727272727271</v>
      </c>
      <c r="P18" s="237">
        <f t="shared" si="0"/>
        <v>3</v>
      </c>
      <c r="Q18" s="218">
        <v>3</v>
      </c>
      <c r="R18" s="238">
        <f t="shared" si="1"/>
        <v>1</v>
      </c>
      <c r="S18" s="238">
        <f t="shared" si="2"/>
        <v>0.27272727272727271</v>
      </c>
      <c r="T18" s="239">
        <f t="shared" si="3"/>
        <v>0.72727272727272718</v>
      </c>
      <c r="U18" s="451" t="s">
        <v>3123</v>
      </c>
      <c r="V18" s="21"/>
      <c r="W18" s="21"/>
    </row>
    <row r="19" spans="1:23" ht="12.75">
      <c r="A19" s="190" t="s">
        <v>109</v>
      </c>
      <c r="B19" s="191" t="s">
        <v>1220</v>
      </c>
      <c r="C19" s="191" t="s">
        <v>646</v>
      </c>
      <c r="D19" s="191" t="s">
        <v>341</v>
      </c>
      <c r="E19" s="191" t="s">
        <v>185</v>
      </c>
      <c r="F19" s="230" t="s">
        <v>577</v>
      </c>
      <c r="G19" s="190" t="s">
        <v>3040</v>
      </c>
      <c r="H19" s="191" t="s">
        <v>580</v>
      </c>
      <c r="I19" s="230" t="s">
        <v>370</v>
      </c>
      <c r="J19" s="565" t="s">
        <v>420</v>
      </c>
      <c r="K19" s="566">
        <v>0.375</v>
      </c>
      <c r="L19" s="230"/>
      <c r="M19" s="450">
        <v>2022</v>
      </c>
      <c r="N19" s="218">
        <v>11</v>
      </c>
      <c r="O19" s="567">
        <v>0.27272727272727271</v>
      </c>
      <c r="P19" s="237">
        <f t="shared" si="0"/>
        <v>3</v>
      </c>
      <c r="Q19" s="218">
        <v>3</v>
      </c>
      <c r="R19" s="238">
        <f t="shared" si="1"/>
        <v>1</v>
      </c>
      <c r="S19" s="238">
        <f t="shared" si="2"/>
        <v>0.27272727272727271</v>
      </c>
      <c r="T19" s="239">
        <f t="shared" si="3"/>
        <v>0.72727272727272718</v>
      </c>
      <c r="U19" s="451" t="s">
        <v>3123</v>
      </c>
      <c r="V19" s="21"/>
      <c r="W19" s="21"/>
    </row>
    <row r="20" spans="1:23" ht="12.75">
      <c r="A20" s="190" t="s">
        <v>109</v>
      </c>
      <c r="B20" s="191" t="s">
        <v>1220</v>
      </c>
      <c r="C20" s="191" t="s">
        <v>646</v>
      </c>
      <c r="D20" s="191" t="s">
        <v>341</v>
      </c>
      <c r="E20" s="191" t="s">
        <v>185</v>
      </c>
      <c r="F20" s="230" t="s">
        <v>577</v>
      </c>
      <c r="G20" s="190" t="s">
        <v>3040</v>
      </c>
      <c r="H20" s="191" t="s">
        <v>581</v>
      </c>
      <c r="I20" s="230" t="s">
        <v>370</v>
      </c>
      <c r="J20" s="565" t="s">
        <v>420</v>
      </c>
      <c r="K20" s="566">
        <v>0.375</v>
      </c>
      <c r="L20" s="230"/>
      <c r="M20" s="450">
        <v>2022</v>
      </c>
      <c r="N20" s="218">
        <v>11</v>
      </c>
      <c r="O20" s="567">
        <v>0.27272727272727271</v>
      </c>
      <c r="P20" s="237">
        <f t="shared" si="0"/>
        <v>3</v>
      </c>
      <c r="Q20" s="218">
        <v>3</v>
      </c>
      <c r="R20" s="238">
        <f t="shared" si="1"/>
        <v>1</v>
      </c>
      <c r="S20" s="238">
        <f t="shared" si="2"/>
        <v>0.27272727272727271</v>
      </c>
      <c r="T20" s="239">
        <f t="shared" si="3"/>
        <v>0.72727272727272718</v>
      </c>
      <c r="U20" s="451" t="s">
        <v>3123</v>
      </c>
      <c r="V20" s="21"/>
      <c r="W20" s="21"/>
    </row>
    <row r="21" spans="1:23" ht="12.75">
      <c r="A21" s="190" t="s">
        <v>109</v>
      </c>
      <c r="B21" s="191" t="s">
        <v>1220</v>
      </c>
      <c r="C21" s="191" t="s">
        <v>646</v>
      </c>
      <c r="D21" s="191" t="s">
        <v>341</v>
      </c>
      <c r="E21" s="191" t="s">
        <v>185</v>
      </c>
      <c r="F21" s="230" t="s">
        <v>519</v>
      </c>
      <c r="G21" s="190" t="s">
        <v>3040</v>
      </c>
      <c r="H21" s="191" t="s">
        <v>522</v>
      </c>
      <c r="I21" s="230" t="s">
        <v>370</v>
      </c>
      <c r="J21" s="565" t="s">
        <v>420</v>
      </c>
      <c r="K21" s="566">
        <v>0.375</v>
      </c>
      <c r="L21" s="230"/>
      <c r="M21" s="450">
        <v>2022</v>
      </c>
      <c r="N21" s="218">
        <v>11</v>
      </c>
      <c r="O21" s="567">
        <v>0.27272727272727271</v>
      </c>
      <c r="P21" s="237">
        <f t="shared" si="0"/>
        <v>3</v>
      </c>
      <c r="Q21" s="218">
        <v>3</v>
      </c>
      <c r="R21" s="238">
        <f t="shared" si="1"/>
        <v>1</v>
      </c>
      <c r="S21" s="238">
        <f t="shared" si="2"/>
        <v>0.27272727272727271</v>
      </c>
      <c r="T21" s="239">
        <f t="shared" si="3"/>
        <v>0.72727272727272718</v>
      </c>
      <c r="U21" s="451" t="s">
        <v>3123</v>
      </c>
      <c r="V21" s="21"/>
      <c r="W21" s="21"/>
    </row>
    <row r="22" spans="1:23" ht="12.75">
      <c r="A22" s="190" t="s">
        <v>109</v>
      </c>
      <c r="B22" s="191" t="s">
        <v>1220</v>
      </c>
      <c r="C22" s="191" t="s">
        <v>646</v>
      </c>
      <c r="D22" s="191" t="s">
        <v>341</v>
      </c>
      <c r="E22" s="191" t="s">
        <v>185</v>
      </c>
      <c r="F22" s="230" t="s">
        <v>519</v>
      </c>
      <c r="G22" s="190" t="s">
        <v>3040</v>
      </c>
      <c r="H22" s="191" t="s">
        <v>523</v>
      </c>
      <c r="I22" s="230" t="s">
        <v>370</v>
      </c>
      <c r="J22" s="565" t="s">
        <v>420</v>
      </c>
      <c r="K22" s="566">
        <v>0.375</v>
      </c>
      <c r="L22" s="230"/>
      <c r="M22" s="450">
        <v>2022</v>
      </c>
      <c r="N22" s="218">
        <v>11</v>
      </c>
      <c r="O22" s="567">
        <v>0.27272727272727271</v>
      </c>
      <c r="P22" s="237">
        <f t="shared" si="0"/>
        <v>3</v>
      </c>
      <c r="Q22" s="218">
        <v>3</v>
      </c>
      <c r="R22" s="238">
        <f t="shared" si="1"/>
        <v>1</v>
      </c>
      <c r="S22" s="238">
        <f t="shared" si="2"/>
        <v>0.27272727272727271</v>
      </c>
      <c r="T22" s="239">
        <f t="shared" si="3"/>
        <v>0.72727272727272718</v>
      </c>
      <c r="U22" s="451" t="s">
        <v>3123</v>
      </c>
      <c r="V22" s="21"/>
      <c r="W22" s="21"/>
    </row>
    <row r="23" spans="1:23" ht="12.75">
      <c r="A23" s="190" t="s">
        <v>109</v>
      </c>
      <c r="B23" s="191" t="s">
        <v>1220</v>
      </c>
      <c r="C23" s="191" t="s">
        <v>646</v>
      </c>
      <c r="D23" s="191" t="s">
        <v>341</v>
      </c>
      <c r="E23" s="191" t="s">
        <v>185</v>
      </c>
      <c r="F23" s="230" t="s">
        <v>577</v>
      </c>
      <c r="G23" s="190" t="s">
        <v>3040</v>
      </c>
      <c r="H23" s="191" t="s">
        <v>3124</v>
      </c>
      <c r="I23" s="230" t="s">
        <v>370</v>
      </c>
      <c r="J23" s="565" t="s">
        <v>420</v>
      </c>
      <c r="K23" s="566">
        <v>0.375</v>
      </c>
      <c r="L23" s="230"/>
      <c r="M23" s="450">
        <v>2022</v>
      </c>
      <c r="N23" s="218">
        <v>11</v>
      </c>
      <c r="O23" s="567">
        <v>0.27272727272727271</v>
      </c>
      <c r="P23" s="237">
        <f t="shared" si="0"/>
        <v>3</v>
      </c>
      <c r="Q23" s="218">
        <v>3</v>
      </c>
      <c r="R23" s="238">
        <f t="shared" si="1"/>
        <v>1</v>
      </c>
      <c r="S23" s="238">
        <f t="shared" si="2"/>
        <v>0.27272727272727271</v>
      </c>
      <c r="T23" s="239">
        <f t="shared" si="3"/>
        <v>0.72727272727272718</v>
      </c>
      <c r="U23" s="451" t="s">
        <v>3123</v>
      </c>
      <c r="V23" s="21"/>
      <c r="W23" s="21"/>
    </row>
    <row r="24" spans="1:23" ht="12.75">
      <c r="A24" s="190" t="s">
        <v>109</v>
      </c>
      <c r="B24" s="191" t="s">
        <v>1220</v>
      </c>
      <c r="C24" s="191" t="s">
        <v>646</v>
      </c>
      <c r="D24" s="191" t="s">
        <v>341</v>
      </c>
      <c r="E24" s="191" t="s">
        <v>185</v>
      </c>
      <c r="F24" s="230" t="s">
        <v>519</v>
      </c>
      <c r="G24" s="190" t="s">
        <v>3040</v>
      </c>
      <c r="H24" s="191" t="s">
        <v>3125</v>
      </c>
      <c r="I24" s="230" t="s">
        <v>370</v>
      </c>
      <c r="J24" s="565" t="s">
        <v>420</v>
      </c>
      <c r="K24" s="566">
        <v>0.375</v>
      </c>
      <c r="L24" s="230"/>
      <c r="M24" s="450">
        <v>2022</v>
      </c>
      <c r="N24" s="218">
        <v>11</v>
      </c>
      <c r="O24" s="567">
        <v>0.27272727272727271</v>
      </c>
      <c r="P24" s="237">
        <f t="shared" si="0"/>
        <v>3</v>
      </c>
      <c r="Q24" s="218">
        <v>3</v>
      </c>
      <c r="R24" s="238">
        <f t="shared" si="1"/>
        <v>1</v>
      </c>
      <c r="S24" s="238">
        <f t="shared" si="2"/>
        <v>0.27272727272727271</v>
      </c>
      <c r="T24" s="239">
        <f t="shared" si="3"/>
        <v>0.72727272727272718</v>
      </c>
      <c r="U24" s="451" t="s">
        <v>3123</v>
      </c>
      <c r="V24" s="21"/>
      <c r="W24" s="21"/>
    </row>
    <row r="25" spans="1:23" ht="12.75">
      <c r="A25" s="190" t="s">
        <v>109</v>
      </c>
      <c r="B25" s="191" t="s">
        <v>1220</v>
      </c>
      <c r="C25" s="191" t="s">
        <v>646</v>
      </c>
      <c r="D25" s="191" t="s">
        <v>341</v>
      </c>
      <c r="E25" s="191" t="s">
        <v>185</v>
      </c>
      <c r="F25" s="230" t="s">
        <v>519</v>
      </c>
      <c r="G25" s="190" t="s">
        <v>3040</v>
      </c>
      <c r="H25" s="191" t="s">
        <v>529</v>
      </c>
      <c r="I25" s="230" t="s">
        <v>370</v>
      </c>
      <c r="J25" s="565" t="s">
        <v>420</v>
      </c>
      <c r="K25" s="566">
        <v>0.375</v>
      </c>
      <c r="L25" s="230"/>
      <c r="M25" s="450">
        <v>2022</v>
      </c>
      <c r="N25" s="218">
        <v>11</v>
      </c>
      <c r="O25" s="567">
        <v>0.27272727272727271</v>
      </c>
      <c r="P25" s="237">
        <f t="shared" si="0"/>
        <v>3</v>
      </c>
      <c r="Q25" s="218">
        <v>3</v>
      </c>
      <c r="R25" s="238">
        <f t="shared" si="1"/>
        <v>1</v>
      </c>
      <c r="S25" s="238">
        <f t="shared" si="2"/>
        <v>0.27272727272727271</v>
      </c>
      <c r="T25" s="239">
        <f t="shared" si="3"/>
        <v>0.72727272727272718</v>
      </c>
      <c r="U25" s="451" t="s">
        <v>3123</v>
      </c>
      <c r="V25" s="21"/>
      <c r="W25" s="21"/>
    </row>
    <row r="26" spans="1:23" ht="12.75">
      <c r="A26" s="190" t="s">
        <v>109</v>
      </c>
      <c r="B26" s="191" t="s">
        <v>1220</v>
      </c>
      <c r="C26" s="191" t="s">
        <v>646</v>
      </c>
      <c r="D26" s="191" t="s">
        <v>341</v>
      </c>
      <c r="E26" s="191" t="s">
        <v>185</v>
      </c>
      <c r="F26" s="230" t="s">
        <v>519</v>
      </c>
      <c r="G26" s="190" t="s">
        <v>3040</v>
      </c>
      <c r="H26" s="191" t="s">
        <v>532</v>
      </c>
      <c r="I26" s="230" t="s">
        <v>370</v>
      </c>
      <c r="J26" s="565" t="s">
        <v>420</v>
      </c>
      <c r="K26" s="568">
        <v>0.375</v>
      </c>
      <c r="L26" s="230"/>
      <c r="M26" s="450">
        <v>2022</v>
      </c>
      <c r="N26" s="218">
        <v>11</v>
      </c>
      <c r="O26" s="567">
        <v>0.27272727272727271</v>
      </c>
      <c r="P26" s="237">
        <f t="shared" si="0"/>
        <v>3</v>
      </c>
      <c r="Q26" s="218">
        <v>3</v>
      </c>
      <c r="R26" s="238">
        <f t="shared" si="1"/>
        <v>1</v>
      </c>
      <c r="S26" s="238">
        <f t="shared" si="2"/>
        <v>0.27272727272727271</v>
      </c>
      <c r="T26" s="239">
        <f t="shared" si="3"/>
        <v>0.72727272727272718</v>
      </c>
      <c r="U26" s="451" t="s">
        <v>3123</v>
      </c>
      <c r="V26" s="21"/>
      <c r="W26" s="21"/>
    </row>
    <row r="27" spans="1:23" ht="12.75">
      <c r="A27" s="190" t="s">
        <v>109</v>
      </c>
      <c r="B27" s="191" t="s">
        <v>1220</v>
      </c>
      <c r="C27" s="191" t="s">
        <v>646</v>
      </c>
      <c r="D27" s="191" t="s">
        <v>341</v>
      </c>
      <c r="E27" s="191" t="s">
        <v>185</v>
      </c>
      <c r="F27" s="230" t="s">
        <v>519</v>
      </c>
      <c r="G27" s="190" t="s">
        <v>3040</v>
      </c>
      <c r="H27" s="191" t="s">
        <v>533</v>
      </c>
      <c r="I27" s="230" t="s">
        <v>370</v>
      </c>
      <c r="J27" s="565" t="s">
        <v>420</v>
      </c>
      <c r="K27" s="566">
        <v>0.375</v>
      </c>
      <c r="L27" s="230"/>
      <c r="M27" s="450">
        <v>2022</v>
      </c>
      <c r="N27" s="218">
        <v>11</v>
      </c>
      <c r="O27" s="567">
        <v>0.27272727272727271</v>
      </c>
      <c r="P27" s="237">
        <f t="shared" si="0"/>
        <v>3</v>
      </c>
      <c r="Q27" s="218">
        <v>3</v>
      </c>
      <c r="R27" s="238">
        <f t="shared" si="1"/>
        <v>1</v>
      </c>
      <c r="S27" s="238">
        <f t="shared" si="2"/>
        <v>0.27272727272727271</v>
      </c>
      <c r="T27" s="239">
        <f t="shared" si="3"/>
        <v>0.72727272727272718</v>
      </c>
      <c r="U27" s="451" t="s">
        <v>3123</v>
      </c>
      <c r="V27" s="21"/>
      <c r="W27" s="21"/>
    </row>
    <row r="28" spans="1:23" ht="12.75">
      <c r="A28" s="190" t="s">
        <v>109</v>
      </c>
      <c r="B28" s="191" t="s">
        <v>1220</v>
      </c>
      <c r="C28" s="191" t="s">
        <v>646</v>
      </c>
      <c r="D28" s="191" t="s">
        <v>341</v>
      </c>
      <c r="E28" s="191" t="s">
        <v>185</v>
      </c>
      <c r="F28" s="230" t="s">
        <v>519</v>
      </c>
      <c r="G28" s="190" t="s">
        <v>3040</v>
      </c>
      <c r="H28" s="191" t="s">
        <v>534</v>
      </c>
      <c r="I28" s="230" t="s">
        <v>370</v>
      </c>
      <c r="J28" s="565" t="s">
        <v>420</v>
      </c>
      <c r="K28" s="566">
        <v>0.375</v>
      </c>
      <c r="L28" s="230"/>
      <c r="M28" s="450">
        <v>2022</v>
      </c>
      <c r="N28" s="218">
        <v>11</v>
      </c>
      <c r="O28" s="567">
        <v>0.27272727272727271</v>
      </c>
      <c r="P28" s="237">
        <f t="shared" si="0"/>
        <v>3</v>
      </c>
      <c r="Q28" s="218">
        <v>3</v>
      </c>
      <c r="R28" s="238">
        <f t="shared" si="1"/>
        <v>1</v>
      </c>
      <c r="S28" s="238">
        <f t="shared" si="2"/>
        <v>0.27272727272727271</v>
      </c>
      <c r="T28" s="239">
        <f t="shared" si="3"/>
        <v>0.72727272727272718</v>
      </c>
      <c r="U28" s="451" t="s">
        <v>3123</v>
      </c>
      <c r="V28" s="21"/>
      <c r="W28" s="21"/>
    </row>
    <row r="29" spans="1:23" ht="12.75">
      <c r="A29" s="190" t="s">
        <v>109</v>
      </c>
      <c r="B29" s="191" t="s">
        <v>1220</v>
      </c>
      <c r="C29" s="191" t="s">
        <v>646</v>
      </c>
      <c r="D29" s="191" t="s">
        <v>341</v>
      </c>
      <c r="E29" s="191" t="s">
        <v>185</v>
      </c>
      <c r="F29" s="230" t="s">
        <v>519</v>
      </c>
      <c r="G29" s="190" t="s">
        <v>3040</v>
      </c>
      <c r="H29" s="191" t="s">
        <v>535</v>
      </c>
      <c r="I29" s="230" t="s">
        <v>370</v>
      </c>
      <c r="J29" s="565" t="s">
        <v>420</v>
      </c>
      <c r="K29" s="566">
        <v>0.375</v>
      </c>
      <c r="L29" s="230"/>
      <c r="M29" s="450">
        <v>2022</v>
      </c>
      <c r="N29" s="218">
        <v>11</v>
      </c>
      <c r="O29" s="567">
        <v>0.27272727272727271</v>
      </c>
      <c r="P29" s="237">
        <f t="shared" si="0"/>
        <v>3</v>
      </c>
      <c r="Q29" s="218">
        <v>3</v>
      </c>
      <c r="R29" s="238">
        <f t="shared" si="1"/>
        <v>1</v>
      </c>
      <c r="S29" s="238">
        <f t="shared" si="2"/>
        <v>0.27272727272727271</v>
      </c>
      <c r="T29" s="239">
        <f t="shared" si="3"/>
        <v>0.72727272727272718</v>
      </c>
      <c r="U29" s="451" t="s">
        <v>3123</v>
      </c>
      <c r="V29" s="21"/>
      <c r="W29" s="21"/>
    </row>
    <row r="30" spans="1:23" ht="12.75">
      <c r="A30" s="190" t="s">
        <v>109</v>
      </c>
      <c r="B30" s="191" t="s">
        <v>1220</v>
      </c>
      <c r="C30" s="191" t="s">
        <v>646</v>
      </c>
      <c r="D30" s="191" t="s">
        <v>341</v>
      </c>
      <c r="E30" s="191" t="s">
        <v>185</v>
      </c>
      <c r="F30" s="230" t="s">
        <v>519</v>
      </c>
      <c r="G30" s="190" t="s">
        <v>3040</v>
      </c>
      <c r="H30" s="191" t="s">
        <v>544</v>
      </c>
      <c r="I30" s="230" t="s">
        <v>370</v>
      </c>
      <c r="J30" s="565" t="s">
        <v>420</v>
      </c>
      <c r="K30" s="566">
        <v>0.375</v>
      </c>
      <c r="L30" s="230"/>
      <c r="M30" s="450">
        <v>2022</v>
      </c>
      <c r="N30" s="218">
        <v>11</v>
      </c>
      <c r="O30" s="567">
        <v>0.27272727272727271</v>
      </c>
      <c r="P30" s="237">
        <f t="shared" si="0"/>
        <v>3</v>
      </c>
      <c r="Q30" s="218">
        <v>3</v>
      </c>
      <c r="R30" s="238">
        <f t="shared" si="1"/>
        <v>1</v>
      </c>
      <c r="S30" s="238">
        <f t="shared" si="2"/>
        <v>0.27272727272727271</v>
      </c>
      <c r="T30" s="239">
        <f t="shared" si="3"/>
        <v>0.72727272727272718</v>
      </c>
      <c r="U30" s="451" t="s">
        <v>3123</v>
      </c>
      <c r="V30" s="21"/>
      <c r="W30" s="21"/>
    </row>
    <row r="31" spans="1:23" ht="12.75">
      <c r="A31" s="190" t="s">
        <v>109</v>
      </c>
      <c r="B31" s="191" t="s">
        <v>1220</v>
      </c>
      <c r="C31" s="191" t="s">
        <v>646</v>
      </c>
      <c r="D31" s="191" t="s">
        <v>341</v>
      </c>
      <c r="E31" s="191" t="s">
        <v>185</v>
      </c>
      <c r="F31" s="230" t="s">
        <v>519</v>
      </c>
      <c r="G31" s="190" t="s">
        <v>3040</v>
      </c>
      <c r="H31" s="191" t="s">
        <v>545</v>
      </c>
      <c r="I31" s="230" t="s">
        <v>370</v>
      </c>
      <c r="J31" s="565" t="s">
        <v>420</v>
      </c>
      <c r="K31" s="566">
        <v>0.375</v>
      </c>
      <c r="L31" s="230"/>
      <c r="M31" s="450">
        <v>2022</v>
      </c>
      <c r="N31" s="218">
        <v>11</v>
      </c>
      <c r="O31" s="567">
        <v>0.27272727272727271</v>
      </c>
      <c r="P31" s="237">
        <f t="shared" si="0"/>
        <v>3</v>
      </c>
      <c r="Q31" s="218">
        <v>3</v>
      </c>
      <c r="R31" s="238">
        <f t="shared" si="1"/>
        <v>1</v>
      </c>
      <c r="S31" s="238">
        <f t="shared" si="2"/>
        <v>0.27272727272727271</v>
      </c>
      <c r="T31" s="239">
        <f t="shared" si="3"/>
        <v>0.72727272727272718</v>
      </c>
      <c r="U31" s="451" t="s">
        <v>3123</v>
      </c>
      <c r="V31" s="21"/>
      <c r="W31" s="21"/>
    </row>
    <row r="32" spans="1:23" ht="12.75">
      <c r="A32" s="190" t="s">
        <v>109</v>
      </c>
      <c r="B32" s="191" t="s">
        <v>1220</v>
      </c>
      <c r="C32" s="191" t="s">
        <v>646</v>
      </c>
      <c r="D32" s="191" t="s">
        <v>341</v>
      </c>
      <c r="E32" s="191" t="s">
        <v>185</v>
      </c>
      <c r="F32" s="230" t="s">
        <v>519</v>
      </c>
      <c r="G32" s="190" t="s">
        <v>3040</v>
      </c>
      <c r="H32" s="191" t="s">
        <v>546</v>
      </c>
      <c r="I32" s="230" t="s">
        <v>370</v>
      </c>
      <c r="J32" s="565" t="s">
        <v>420</v>
      </c>
      <c r="K32" s="566">
        <v>0.375</v>
      </c>
      <c r="L32" s="230"/>
      <c r="M32" s="450">
        <v>2022</v>
      </c>
      <c r="N32" s="218">
        <v>11</v>
      </c>
      <c r="O32" s="567">
        <v>0.27272727272727271</v>
      </c>
      <c r="P32" s="237">
        <f t="shared" si="0"/>
        <v>3</v>
      </c>
      <c r="Q32" s="218">
        <v>3</v>
      </c>
      <c r="R32" s="238">
        <f t="shared" si="1"/>
        <v>1</v>
      </c>
      <c r="S32" s="238">
        <f t="shared" si="2"/>
        <v>0.27272727272727271</v>
      </c>
      <c r="T32" s="239">
        <f t="shared" si="3"/>
        <v>0.72727272727272718</v>
      </c>
      <c r="U32" s="451" t="s">
        <v>3123</v>
      </c>
      <c r="V32" s="21"/>
      <c r="W32" s="21"/>
    </row>
    <row r="33" spans="1:23" ht="12.75">
      <c r="A33" s="190" t="s">
        <v>109</v>
      </c>
      <c r="B33" s="191" t="s">
        <v>1220</v>
      </c>
      <c r="C33" s="191" t="s">
        <v>646</v>
      </c>
      <c r="D33" s="191" t="s">
        <v>341</v>
      </c>
      <c r="E33" s="191" t="s">
        <v>185</v>
      </c>
      <c r="F33" s="230" t="s">
        <v>519</v>
      </c>
      <c r="G33" s="190" t="s">
        <v>3040</v>
      </c>
      <c r="H33" s="191" t="s">
        <v>548</v>
      </c>
      <c r="I33" s="230" t="s">
        <v>370</v>
      </c>
      <c r="J33" s="565" t="s">
        <v>420</v>
      </c>
      <c r="K33" s="566">
        <v>0.375</v>
      </c>
      <c r="L33" s="230"/>
      <c r="M33" s="450">
        <v>2022</v>
      </c>
      <c r="N33" s="218">
        <v>11</v>
      </c>
      <c r="O33" s="567">
        <v>0.27272727272727271</v>
      </c>
      <c r="P33" s="237">
        <f t="shared" si="0"/>
        <v>3</v>
      </c>
      <c r="Q33" s="218">
        <v>3</v>
      </c>
      <c r="R33" s="238">
        <f t="shared" si="1"/>
        <v>1</v>
      </c>
      <c r="S33" s="238">
        <f t="shared" si="2"/>
        <v>0.27272727272727271</v>
      </c>
      <c r="T33" s="239">
        <f t="shared" si="3"/>
        <v>0.72727272727272718</v>
      </c>
      <c r="U33" s="451" t="s">
        <v>3123</v>
      </c>
      <c r="V33" s="21"/>
      <c r="W33" s="21"/>
    </row>
    <row r="34" spans="1:23" ht="12.75">
      <c r="A34" s="190" t="s">
        <v>109</v>
      </c>
      <c r="B34" s="191" t="s">
        <v>1220</v>
      </c>
      <c r="C34" s="191" t="s">
        <v>646</v>
      </c>
      <c r="D34" s="191" t="s">
        <v>341</v>
      </c>
      <c r="E34" s="191" t="s">
        <v>185</v>
      </c>
      <c r="F34" s="230" t="s">
        <v>519</v>
      </c>
      <c r="G34" s="190" t="s">
        <v>3040</v>
      </c>
      <c r="H34" s="191" t="s">
        <v>549</v>
      </c>
      <c r="I34" s="230" t="s">
        <v>370</v>
      </c>
      <c r="J34" s="565" t="s">
        <v>420</v>
      </c>
      <c r="K34" s="566">
        <v>0.375</v>
      </c>
      <c r="L34" s="230"/>
      <c r="M34" s="450">
        <v>2022</v>
      </c>
      <c r="N34" s="218">
        <v>11</v>
      </c>
      <c r="O34" s="567">
        <v>0.27272727272727271</v>
      </c>
      <c r="P34" s="237">
        <f t="shared" si="0"/>
        <v>3</v>
      </c>
      <c r="Q34" s="218">
        <v>3</v>
      </c>
      <c r="R34" s="238">
        <f t="shared" si="1"/>
        <v>1</v>
      </c>
      <c r="S34" s="238">
        <f t="shared" si="2"/>
        <v>0.27272727272727271</v>
      </c>
      <c r="T34" s="239">
        <f t="shared" si="3"/>
        <v>0.72727272727272718</v>
      </c>
      <c r="U34" s="451" t="s">
        <v>3123</v>
      </c>
      <c r="V34" s="21"/>
      <c r="W34" s="21"/>
    </row>
    <row r="35" spans="1:23" ht="12.75">
      <c r="A35" s="190" t="s">
        <v>109</v>
      </c>
      <c r="B35" s="191" t="s">
        <v>1220</v>
      </c>
      <c r="C35" s="191" t="s">
        <v>646</v>
      </c>
      <c r="D35" s="191" t="s">
        <v>341</v>
      </c>
      <c r="E35" s="191" t="s">
        <v>185</v>
      </c>
      <c r="F35" s="230" t="s">
        <v>519</v>
      </c>
      <c r="G35" s="190" t="s">
        <v>3040</v>
      </c>
      <c r="H35" s="191" t="s">
        <v>551</v>
      </c>
      <c r="I35" s="230" t="s">
        <v>370</v>
      </c>
      <c r="J35" s="565" t="s">
        <v>420</v>
      </c>
      <c r="K35" s="566">
        <v>0.375</v>
      </c>
      <c r="L35" s="230"/>
      <c r="M35" s="450">
        <v>2022</v>
      </c>
      <c r="N35" s="218">
        <v>11</v>
      </c>
      <c r="O35" s="567">
        <v>0.27272727272727271</v>
      </c>
      <c r="P35" s="237">
        <f t="shared" si="0"/>
        <v>3</v>
      </c>
      <c r="Q35" s="218">
        <v>3</v>
      </c>
      <c r="R35" s="238">
        <f t="shared" si="1"/>
        <v>1</v>
      </c>
      <c r="S35" s="238">
        <f t="shared" si="2"/>
        <v>0.27272727272727271</v>
      </c>
      <c r="T35" s="239">
        <f t="shared" si="3"/>
        <v>0.72727272727272718</v>
      </c>
      <c r="U35" s="451" t="s">
        <v>3123</v>
      </c>
      <c r="V35" s="21"/>
      <c r="W35" s="21"/>
    </row>
    <row r="36" spans="1:23" ht="12.75">
      <c r="A36" s="190" t="s">
        <v>109</v>
      </c>
      <c r="B36" s="191" t="s">
        <v>1220</v>
      </c>
      <c r="C36" s="191" t="s">
        <v>646</v>
      </c>
      <c r="D36" s="191" t="s">
        <v>341</v>
      </c>
      <c r="E36" s="191" t="s">
        <v>185</v>
      </c>
      <c r="F36" s="230" t="s">
        <v>519</v>
      </c>
      <c r="G36" s="190" t="s">
        <v>3040</v>
      </c>
      <c r="H36" s="191" t="s">
        <v>555</v>
      </c>
      <c r="I36" s="230" t="s">
        <v>370</v>
      </c>
      <c r="J36" s="565" t="s">
        <v>420</v>
      </c>
      <c r="K36" s="566">
        <v>0.375</v>
      </c>
      <c r="L36" s="230"/>
      <c r="M36" s="450">
        <v>2022</v>
      </c>
      <c r="N36" s="218">
        <v>11</v>
      </c>
      <c r="O36" s="567">
        <v>0.27272727272727271</v>
      </c>
      <c r="P36" s="237">
        <f t="shared" si="0"/>
        <v>3</v>
      </c>
      <c r="Q36" s="218">
        <v>3</v>
      </c>
      <c r="R36" s="238">
        <f t="shared" si="1"/>
        <v>1</v>
      </c>
      <c r="S36" s="238">
        <f t="shared" si="2"/>
        <v>0.27272727272727271</v>
      </c>
      <c r="T36" s="239">
        <f t="shared" si="3"/>
        <v>0.72727272727272718</v>
      </c>
      <c r="U36" s="451" t="s">
        <v>3123</v>
      </c>
      <c r="V36" s="21"/>
      <c r="W36" s="21"/>
    </row>
    <row r="37" spans="1:23" ht="12.75">
      <c r="A37" s="190" t="s">
        <v>109</v>
      </c>
      <c r="B37" s="191" t="s">
        <v>1220</v>
      </c>
      <c r="C37" s="191" t="s">
        <v>646</v>
      </c>
      <c r="D37" s="191" t="s">
        <v>341</v>
      </c>
      <c r="E37" s="191" t="s">
        <v>185</v>
      </c>
      <c r="F37" s="230" t="s">
        <v>519</v>
      </c>
      <c r="G37" s="190" t="s">
        <v>3040</v>
      </c>
      <c r="H37" s="191" t="s">
        <v>556</v>
      </c>
      <c r="I37" s="230" t="s">
        <v>370</v>
      </c>
      <c r="J37" s="565" t="s">
        <v>420</v>
      </c>
      <c r="K37" s="566">
        <v>0.375</v>
      </c>
      <c r="L37" s="230"/>
      <c r="M37" s="450">
        <v>2022</v>
      </c>
      <c r="N37" s="218">
        <v>11</v>
      </c>
      <c r="O37" s="567">
        <v>0.27272727272727271</v>
      </c>
      <c r="P37" s="237">
        <f t="shared" si="0"/>
        <v>3</v>
      </c>
      <c r="Q37" s="218">
        <v>3</v>
      </c>
      <c r="R37" s="238">
        <f t="shared" si="1"/>
        <v>1</v>
      </c>
      <c r="S37" s="238">
        <f t="shared" si="2"/>
        <v>0.27272727272727271</v>
      </c>
      <c r="T37" s="239">
        <f t="shared" si="3"/>
        <v>0.72727272727272718</v>
      </c>
      <c r="U37" s="451" t="s">
        <v>3123</v>
      </c>
      <c r="V37" s="21"/>
      <c r="W37" s="21"/>
    </row>
    <row r="38" spans="1:23" ht="12.75">
      <c r="A38" s="190" t="s">
        <v>109</v>
      </c>
      <c r="B38" s="191" t="s">
        <v>1220</v>
      </c>
      <c r="C38" s="191" t="s">
        <v>646</v>
      </c>
      <c r="D38" s="191" t="s">
        <v>341</v>
      </c>
      <c r="E38" s="191" t="s">
        <v>185</v>
      </c>
      <c r="F38" s="230" t="s">
        <v>519</v>
      </c>
      <c r="G38" s="190" t="s">
        <v>3040</v>
      </c>
      <c r="H38" s="191" t="s">
        <v>557</v>
      </c>
      <c r="I38" s="230" t="s">
        <v>370</v>
      </c>
      <c r="J38" s="565" t="s">
        <v>420</v>
      </c>
      <c r="K38" s="566">
        <v>0.375</v>
      </c>
      <c r="L38" s="230"/>
      <c r="M38" s="450">
        <v>2022</v>
      </c>
      <c r="N38" s="218">
        <v>11</v>
      </c>
      <c r="O38" s="567">
        <v>0.27272727272727271</v>
      </c>
      <c r="P38" s="237">
        <f t="shared" si="0"/>
        <v>3</v>
      </c>
      <c r="Q38" s="218">
        <v>3</v>
      </c>
      <c r="R38" s="238">
        <f t="shared" si="1"/>
        <v>1</v>
      </c>
      <c r="S38" s="238">
        <f t="shared" si="2"/>
        <v>0.27272727272727271</v>
      </c>
      <c r="T38" s="239">
        <f t="shared" si="3"/>
        <v>0.72727272727272718</v>
      </c>
      <c r="U38" s="451" t="s">
        <v>3123</v>
      </c>
      <c r="V38" s="21"/>
      <c r="W38" s="21"/>
    </row>
    <row r="39" spans="1:23" ht="12.75">
      <c r="A39" s="190" t="s">
        <v>109</v>
      </c>
      <c r="B39" s="191" t="s">
        <v>1220</v>
      </c>
      <c r="C39" s="191" t="s">
        <v>646</v>
      </c>
      <c r="D39" s="191" t="s">
        <v>341</v>
      </c>
      <c r="E39" s="191" t="s">
        <v>185</v>
      </c>
      <c r="F39" s="230" t="s">
        <v>519</v>
      </c>
      <c r="G39" s="190" t="s">
        <v>3040</v>
      </c>
      <c r="H39" s="191" t="s">
        <v>558</v>
      </c>
      <c r="I39" s="230" t="s">
        <v>370</v>
      </c>
      <c r="J39" s="565" t="s">
        <v>420</v>
      </c>
      <c r="K39" s="566">
        <v>0.375</v>
      </c>
      <c r="L39" s="230"/>
      <c r="M39" s="450">
        <v>2022</v>
      </c>
      <c r="N39" s="218">
        <v>11</v>
      </c>
      <c r="O39" s="567">
        <v>0.27272727272727271</v>
      </c>
      <c r="P39" s="237">
        <f t="shared" si="0"/>
        <v>3</v>
      </c>
      <c r="Q39" s="218">
        <v>3</v>
      </c>
      <c r="R39" s="238">
        <f t="shared" si="1"/>
        <v>1</v>
      </c>
      <c r="S39" s="238">
        <f t="shared" si="2"/>
        <v>0.27272727272727271</v>
      </c>
      <c r="T39" s="239">
        <f t="shared" si="3"/>
        <v>0.72727272727272718</v>
      </c>
      <c r="U39" s="451" t="s">
        <v>3123</v>
      </c>
      <c r="V39" s="21"/>
      <c r="W39" s="21"/>
    </row>
    <row r="40" spans="1:23" ht="12.75">
      <c r="A40" s="190" t="s">
        <v>109</v>
      </c>
      <c r="B40" s="191" t="s">
        <v>1220</v>
      </c>
      <c r="C40" s="191" t="s">
        <v>646</v>
      </c>
      <c r="D40" s="191" t="s">
        <v>341</v>
      </c>
      <c r="E40" s="191" t="s">
        <v>185</v>
      </c>
      <c r="F40" s="230" t="s">
        <v>519</v>
      </c>
      <c r="G40" s="190" t="s">
        <v>3040</v>
      </c>
      <c r="H40" s="191" t="s">
        <v>562</v>
      </c>
      <c r="I40" s="230" t="s">
        <v>370</v>
      </c>
      <c r="J40" s="565" t="s">
        <v>420</v>
      </c>
      <c r="K40" s="566">
        <v>0.375</v>
      </c>
      <c r="L40" s="230"/>
      <c r="M40" s="450">
        <v>2022</v>
      </c>
      <c r="N40" s="218">
        <v>11</v>
      </c>
      <c r="O40" s="567">
        <v>0.27272727272727271</v>
      </c>
      <c r="P40" s="237">
        <f t="shared" si="0"/>
        <v>3</v>
      </c>
      <c r="Q40" s="218">
        <v>3</v>
      </c>
      <c r="R40" s="238">
        <f t="shared" si="1"/>
        <v>1</v>
      </c>
      <c r="S40" s="238">
        <f t="shared" si="2"/>
        <v>0.27272727272727271</v>
      </c>
      <c r="T40" s="239">
        <f t="shared" si="3"/>
        <v>0.72727272727272718</v>
      </c>
      <c r="U40" s="451" t="s">
        <v>3123</v>
      </c>
      <c r="V40" s="21"/>
      <c r="W40" s="21"/>
    </row>
    <row r="41" spans="1:23" ht="12.75">
      <c r="A41" s="190" t="s">
        <v>109</v>
      </c>
      <c r="B41" s="191" t="s">
        <v>1220</v>
      </c>
      <c r="C41" s="191" t="s">
        <v>646</v>
      </c>
      <c r="D41" s="191" t="s">
        <v>341</v>
      </c>
      <c r="E41" s="191" t="s">
        <v>185</v>
      </c>
      <c r="F41" s="230" t="s">
        <v>577</v>
      </c>
      <c r="G41" s="190" t="s">
        <v>3040</v>
      </c>
      <c r="H41" s="191" t="s">
        <v>583</v>
      </c>
      <c r="I41" s="230" t="s">
        <v>370</v>
      </c>
      <c r="J41" s="565" t="s">
        <v>420</v>
      </c>
      <c r="K41" s="566">
        <v>0.375</v>
      </c>
      <c r="L41" s="230"/>
      <c r="M41" s="450">
        <v>2022</v>
      </c>
      <c r="N41" s="218">
        <v>11</v>
      </c>
      <c r="O41" s="567">
        <v>0.27272727272727271</v>
      </c>
      <c r="P41" s="237">
        <f t="shared" si="0"/>
        <v>3</v>
      </c>
      <c r="Q41" s="218">
        <v>3</v>
      </c>
      <c r="R41" s="238">
        <f t="shared" si="1"/>
        <v>1</v>
      </c>
      <c r="S41" s="238">
        <f t="shared" si="2"/>
        <v>0.27272727272727271</v>
      </c>
      <c r="T41" s="239">
        <f t="shared" si="3"/>
        <v>0.72727272727272718</v>
      </c>
      <c r="U41" s="451" t="s">
        <v>3123</v>
      </c>
      <c r="V41" s="21"/>
      <c r="W41" s="21"/>
    </row>
    <row r="42" spans="1:23" ht="12.75">
      <c r="A42" s="190" t="s">
        <v>109</v>
      </c>
      <c r="B42" s="191" t="s">
        <v>1220</v>
      </c>
      <c r="C42" s="191" t="s">
        <v>646</v>
      </c>
      <c r="D42" s="191" t="s">
        <v>341</v>
      </c>
      <c r="E42" s="191" t="s">
        <v>185</v>
      </c>
      <c r="F42" s="230" t="s">
        <v>519</v>
      </c>
      <c r="G42" s="190" t="s">
        <v>3040</v>
      </c>
      <c r="H42" s="191" t="s">
        <v>563</v>
      </c>
      <c r="I42" s="230" t="s">
        <v>370</v>
      </c>
      <c r="J42" s="565" t="s">
        <v>418</v>
      </c>
      <c r="K42" s="566">
        <v>1</v>
      </c>
      <c r="L42" s="230"/>
      <c r="M42" s="450">
        <v>2022</v>
      </c>
      <c r="N42" s="453">
        <v>11</v>
      </c>
      <c r="O42" s="452">
        <v>1</v>
      </c>
      <c r="P42" s="237">
        <f t="shared" si="0"/>
        <v>11</v>
      </c>
      <c r="Q42" s="218">
        <v>11</v>
      </c>
      <c r="R42" s="238">
        <f t="shared" si="1"/>
        <v>1</v>
      </c>
      <c r="S42" s="238">
        <f t="shared" si="2"/>
        <v>1</v>
      </c>
      <c r="T42" s="239">
        <f t="shared" si="3"/>
        <v>1</v>
      </c>
      <c r="U42" s="229"/>
      <c r="V42" s="21"/>
      <c r="W42" s="21"/>
    </row>
    <row r="43" spans="1:23" ht="12.75">
      <c r="A43" s="190" t="s">
        <v>109</v>
      </c>
      <c r="B43" s="191" t="s">
        <v>1220</v>
      </c>
      <c r="C43" s="191" t="s">
        <v>646</v>
      </c>
      <c r="D43" s="191" t="s">
        <v>341</v>
      </c>
      <c r="E43" s="191" t="s">
        <v>185</v>
      </c>
      <c r="F43" s="230" t="s">
        <v>519</v>
      </c>
      <c r="G43" s="190" t="s">
        <v>3040</v>
      </c>
      <c r="H43" s="191" t="s">
        <v>564</v>
      </c>
      <c r="I43" s="230" t="s">
        <v>370</v>
      </c>
      <c r="J43" s="565" t="s">
        <v>420</v>
      </c>
      <c r="K43" s="566">
        <v>0.375</v>
      </c>
      <c r="L43" s="230"/>
      <c r="M43" s="450">
        <v>2022</v>
      </c>
      <c r="N43" s="218">
        <v>11</v>
      </c>
      <c r="O43" s="567">
        <v>0.27272727272727271</v>
      </c>
      <c r="P43" s="237">
        <f t="shared" si="0"/>
        <v>3</v>
      </c>
      <c r="Q43" s="218">
        <v>3</v>
      </c>
      <c r="R43" s="238">
        <f t="shared" si="1"/>
        <v>1</v>
      </c>
      <c r="S43" s="238">
        <f t="shared" si="2"/>
        <v>0.27272727272727271</v>
      </c>
      <c r="T43" s="239">
        <f t="shared" si="3"/>
        <v>0.72727272727272718</v>
      </c>
      <c r="U43" s="451" t="s">
        <v>3123</v>
      </c>
      <c r="V43" s="21"/>
      <c r="W43" s="21"/>
    </row>
    <row r="44" spans="1:23" ht="12.75">
      <c r="A44" s="190" t="s">
        <v>109</v>
      </c>
      <c r="B44" s="191" t="s">
        <v>1220</v>
      </c>
      <c r="C44" s="191" t="s">
        <v>646</v>
      </c>
      <c r="D44" s="191" t="s">
        <v>341</v>
      </c>
      <c r="E44" s="191" t="s">
        <v>185</v>
      </c>
      <c r="F44" s="230" t="s">
        <v>519</v>
      </c>
      <c r="G44" s="190" t="s">
        <v>3040</v>
      </c>
      <c r="H44" s="191" t="s">
        <v>569</v>
      </c>
      <c r="I44" s="230" t="s">
        <v>370</v>
      </c>
      <c r="J44" s="565" t="s">
        <v>420</v>
      </c>
      <c r="K44" s="566">
        <v>0.375</v>
      </c>
      <c r="L44" s="230"/>
      <c r="M44" s="450">
        <v>2022</v>
      </c>
      <c r="N44" s="218">
        <v>11</v>
      </c>
      <c r="O44" s="567">
        <v>0.27272727272727271</v>
      </c>
      <c r="P44" s="237">
        <f t="shared" si="0"/>
        <v>3</v>
      </c>
      <c r="Q44" s="218">
        <v>3</v>
      </c>
      <c r="R44" s="238">
        <f t="shared" si="1"/>
        <v>1</v>
      </c>
      <c r="S44" s="238">
        <f t="shared" si="2"/>
        <v>0.27272727272727271</v>
      </c>
      <c r="T44" s="239">
        <f t="shared" si="3"/>
        <v>0.72727272727272718</v>
      </c>
      <c r="U44" s="451" t="s">
        <v>3123</v>
      </c>
      <c r="V44" s="21"/>
      <c r="W44" s="21"/>
    </row>
    <row r="45" spans="1:23" ht="12.75">
      <c r="A45" s="190" t="s">
        <v>109</v>
      </c>
      <c r="B45" s="191" t="s">
        <v>1220</v>
      </c>
      <c r="C45" s="191" t="s">
        <v>646</v>
      </c>
      <c r="D45" s="191" t="s">
        <v>341</v>
      </c>
      <c r="E45" s="191" t="s">
        <v>185</v>
      </c>
      <c r="F45" s="230" t="s">
        <v>519</v>
      </c>
      <c r="G45" s="190" t="s">
        <v>3040</v>
      </c>
      <c r="H45" s="191" t="s">
        <v>498</v>
      </c>
      <c r="I45" s="230" t="s">
        <v>3126</v>
      </c>
      <c r="J45" s="230" t="s">
        <v>418</v>
      </c>
      <c r="K45" s="231">
        <v>1</v>
      </c>
      <c r="L45" s="191" t="s">
        <v>3127</v>
      </c>
      <c r="M45" s="450">
        <v>2023</v>
      </c>
      <c r="N45" s="453">
        <v>10</v>
      </c>
      <c r="O45" s="452">
        <v>1</v>
      </c>
      <c r="P45" s="237">
        <f t="shared" si="0"/>
        <v>10</v>
      </c>
      <c r="Q45" s="218">
        <v>10</v>
      </c>
      <c r="R45" s="238">
        <f t="shared" si="1"/>
        <v>1</v>
      </c>
      <c r="S45" s="238">
        <f t="shared" si="2"/>
        <v>1</v>
      </c>
      <c r="T45" s="239">
        <f t="shared" si="3"/>
        <v>1</v>
      </c>
      <c r="U45" s="229"/>
      <c r="V45" s="21"/>
      <c r="W45" s="21"/>
    </row>
    <row r="46" spans="1:23" ht="12.75">
      <c r="A46" s="190" t="s">
        <v>109</v>
      </c>
      <c r="B46" s="191" t="s">
        <v>1220</v>
      </c>
      <c r="C46" s="191" t="s">
        <v>646</v>
      </c>
      <c r="D46" s="191" t="s">
        <v>341</v>
      </c>
      <c r="E46" s="191" t="s">
        <v>185</v>
      </c>
      <c r="F46" s="230" t="s">
        <v>519</v>
      </c>
      <c r="G46" s="190" t="s">
        <v>3040</v>
      </c>
      <c r="H46" s="191" t="s">
        <v>537</v>
      </c>
      <c r="I46" s="230" t="s">
        <v>232</v>
      </c>
      <c r="J46" s="230" t="s">
        <v>418</v>
      </c>
      <c r="K46" s="231">
        <v>1</v>
      </c>
      <c r="L46" s="230" t="s">
        <v>3128</v>
      </c>
      <c r="M46" s="450">
        <v>2023</v>
      </c>
      <c r="N46" s="453">
        <v>10</v>
      </c>
      <c r="O46" s="452">
        <v>1</v>
      </c>
      <c r="P46" s="237">
        <f t="shared" si="0"/>
        <v>10</v>
      </c>
      <c r="Q46" s="218">
        <v>10</v>
      </c>
      <c r="R46" s="238">
        <f t="shared" si="1"/>
        <v>1</v>
      </c>
      <c r="S46" s="238">
        <f t="shared" si="2"/>
        <v>1</v>
      </c>
      <c r="T46" s="239">
        <f t="shared" si="3"/>
        <v>1</v>
      </c>
      <c r="U46" s="229"/>
      <c r="V46" s="21"/>
      <c r="W46" s="21"/>
    </row>
    <row r="47" spans="1:23" ht="12.75">
      <c r="A47" s="190" t="s">
        <v>109</v>
      </c>
      <c r="B47" s="191" t="s">
        <v>1220</v>
      </c>
      <c r="C47" s="191" t="s">
        <v>646</v>
      </c>
      <c r="D47" s="191" t="s">
        <v>341</v>
      </c>
      <c r="E47" s="191" t="s">
        <v>185</v>
      </c>
      <c r="F47" s="230" t="s">
        <v>519</v>
      </c>
      <c r="G47" s="190" t="s">
        <v>3040</v>
      </c>
      <c r="H47" s="191" t="s">
        <v>538</v>
      </c>
      <c r="I47" s="230" t="s">
        <v>232</v>
      </c>
      <c r="J47" s="230" t="s">
        <v>418</v>
      </c>
      <c r="K47" s="231">
        <v>1</v>
      </c>
      <c r="L47" s="230" t="s">
        <v>3128</v>
      </c>
      <c r="M47" s="450">
        <v>2023</v>
      </c>
      <c r="N47" s="218">
        <v>10</v>
      </c>
      <c r="O47" s="452">
        <v>1</v>
      </c>
      <c r="P47" s="237">
        <f t="shared" si="0"/>
        <v>10</v>
      </c>
      <c r="Q47" s="218">
        <v>10</v>
      </c>
      <c r="R47" s="238">
        <f t="shared" si="1"/>
        <v>1</v>
      </c>
      <c r="S47" s="238">
        <f t="shared" si="2"/>
        <v>1</v>
      </c>
      <c r="T47" s="239">
        <f t="shared" si="3"/>
        <v>1</v>
      </c>
      <c r="U47" s="451"/>
      <c r="V47" s="21"/>
      <c r="W47" s="21"/>
    </row>
    <row r="48" spans="1:23" ht="12.75">
      <c r="A48" s="190" t="s">
        <v>109</v>
      </c>
      <c r="B48" s="191" t="s">
        <v>1220</v>
      </c>
      <c r="C48" s="191" t="s">
        <v>646</v>
      </c>
      <c r="D48" s="191" t="s">
        <v>341</v>
      </c>
      <c r="E48" s="191" t="s">
        <v>185</v>
      </c>
      <c r="F48" s="230" t="s">
        <v>519</v>
      </c>
      <c r="G48" s="190" t="s">
        <v>3040</v>
      </c>
      <c r="H48" s="191" t="s">
        <v>541</v>
      </c>
      <c r="I48" s="230" t="s">
        <v>232</v>
      </c>
      <c r="J48" s="230" t="s">
        <v>418</v>
      </c>
      <c r="K48" s="231">
        <v>1</v>
      </c>
      <c r="L48" s="230" t="s">
        <v>3128</v>
      </c>
      <c r="M48" s="450">
        <v>2023</v>
      </c>
      <c r="N48" s="453">
        <v>10</v>
      </c>
      <c r="O48" s="452">
        <v>1</v>
      </c>
      <c r="P48" s="237">
        <f t="shared" si="0"/>
        <v>10</v>
      </c>
      <c r="Q48" s="218">
        <v>10</v>
      </c>
      <c r="R48" s="238">
        <f t="shared" si="1"/>
        <v>1</v>
      </c>
      <c r="S48" s="238">
        <f t="shared" si="2"/>
        <v>1</v>
      </c>
      <c r="T48" s="239">
        <f t="shared" si="3"/>
        <v>1</v>
      </c>
      <c r="U48" s="229"/>
      <c r="V48" s="21"/>
      <c r="W48" s="21"/>
    </row>
    <row r="49" spans="1:23" ht="12.75">
      <c r="A49" s="190" t="s">
        <v>109</v>
      </c>
      <c r="B49" s="191" t="s">
        <v>1220</v>
      </c>
      <c r="C49" s="191" t="s">
        <v>646</v>
      </c>
      <c r="D49" s="191" t="s">
        <v>341</v>
      </c>
      <c r="E49" s="191" t="s">
        <v>185</v>
      </c>
      <c r="F49" s="230" t="s">
        <v>519</v>
      </c>
      <c r="G49" s="190" t="s">
        <v>3040</v>
      </c>
      <c r="H49" s="191" t="s">
        <v>493</v>
      </c>
      <c r="I49" s="230" t="s">
        <v>232</v>
      </c>
      <c r="J49" s="230" t="s">
        <v>418</v>
      </c>
      <c r="K49" s="231">
        <v>1</v>
      </c>
      <c r="L49" s="230" t="s">
        <v>3128</v>
      </c>
      <c r="M49" s="450">
        <v>2023</v>
      </c>
      <c r="N49" s="453">
        <v>10</v>
      </c>
      <c r="O49" s="452">
        <v>1</v>
      </c>
      <c r="P49" s="237">
        <f t="shared" si="0"/>
        <v>10</v>
      </c>
      <c r="Q49" s="218">
        <v>10</v>
      </c>
      <c r="R49" s="238">
        <f t="shared" si="1"/>
        <v>1</v>
      </c>
      <c r="S49" s="238">
        <f t="shared" si="2"/>
        <v>1</v>
      </c>
      <c r="T49" s="239">
        <f t="shared" si="3"/>
        <v>1</v>
      </c>
      <c r="U49" s="229"/>
      <c r="V49" s="21"/>
      <c r="W49" s="21"/>
    </row>
    <row r="50" spans="1:23" ht="12.75">
      <c r="A50" s="190" t="s">
        <v>109</v>
      </c>
      <c r="B50" s="191" t="s">
        <v>1220</v>
      </c>
      <c r="C50" s="191" t="s">
        <v>646</v>
      </c>
      <c r="D50" s="191" t="s">
        <v>341</v>
      </c>
      <c r="E50" s="191" t="s">
        <v>185</v>
      </c>
      <c r="F50" s="230" t="s">
        <v>519</v>
      </c>
      <c r="G50" s="190" t="s">
        <v>3040</v>
      </c>
      <c r="H50" s="191" t="s">
        <v>3129</v>
      </c>
      <c r="I50" s="230" t="s">
        <v>232</v>
      </c>
      <c r="J50" s="230" t="s">
        <v>418</v>
      </c>
      <c r="K50" s="231">
        <v>1</v>
      </c>
      <c r="L50" s="230" t="s">
        <v>3128</v>
      </c>
      <c r="M50" s="450">
        <v>2023</v>
      </c>
      <c r="N50" s="453">
        <v>10</v>
      </c>
      <c r="O50" s="452">
        <v>1</v>
      </c>
      <c r="P50" s="237">
        <f t="shared" si="0"/>
        <v>10</v>
      </c>
      <c r="Q50" s="218">
        <v>10</v>
      </c>
      <c r="R50" s="238">
        <f t="shared" si="1"/>
        <v>1</v>
      </c>
      <c r="S50" s="238">
        <f t="shared" si="2"/>
        <v>1</v>
      </c>
      <c r="T50" s="239">
        <f t="shared" si="3"/>
        <v>1</v>
      </c>
      <c r="U50" s="229"/>
      <c r="V50" s="21"/>
      <c r="W50" s="21"/>
    </row>
    <row r="51" spans="1:23" ht="12.75">
      <c r="A51" s="190" t="s">
        <v>109</v>
      </c>
      <c r="B51" s="191" t="s">
        <v>1220</v>
      </c>
      <c r="C51" s="191" t="s">
        <v>646</v>
      </c>
      <c r="D51" s="191" t="s">
        <v>341</v>
      </c>
      <c r="E51" s="191" t="s">
        <v>185</v>
      </c>
      <c r="F51" s="230" t="s">
        <v>519</v>
      </c>
      <c r="G51" s="190" t="s">
        <v>3040</v>
      </c>
      <c r="H51" s="191" t="s">
        <v>3130</v>
      </c>
      <c r="I51" s="230" t="s">
        <v>232</v>
      </c>
      <c r="J51" s="230" t="s">
        <v>418</v>
      </c>
      <c r="K51" s="231">
        <v>1</v>
      </c>
      <c r="L51" s="230" t="s">
        <v>3128</v>
      </c>
      <c r="M51" s="450">
        <v>2023</v>
      </c>
      <c r="N51" s="453">
        <v>10</v>
      </c>
      <c r="O51" s="452">
        <v>1</v>
      </c>
      <c r="P51" s="237">
        <f t="shared" si="0"/>
        <v>10</v>
      </c>
      <c r="Q51" s="218">
        <v>10</v>
      </c>
      <c r="R51" s="238">
        <f t="shared" si="1"/>
        <v>1</v>
      </c>
      <c r="S51" s="238">
        <f t="shared" si="2"/>
        <v>1</v>
      </c>
      <c r="T51" s="239">
        <f t="shared" si="3"/>
        <v>1</v>
      </c>
      <c r="U51" s="229"/>
      <c r="V51" s="21"/>
      <c r="W51" s="21"/>
    </row>
    <row r="52" spans="1:23" ht="12.75">
      <c r="A52" s="190" t="s">
        <v>109</v>
      </c>
      <c r="B52" s="191" t="s">
        <v>1220</v>
      </c>
      <c r="C52" s="191" t="s">
        <v>646</v>
      </c>
      <c r="D52" s="191" t="s">
        <v>341</v>
      </c>
      <c r="E52" s="191" t="s">
        <v>185</v>
      </c>
      <c r="F52" s="230"/>
      <c r="G52" s="190" t="s">
        <v>3080</v>
      </c>
      <c r="H52" s="191"/>
      <c r="I52" s="191"/>
      <c r="J52" s="191"/>
      <c r="K52" s="193"/>
      <c r="L52" s="191" t="s">
        <v>3120</v>
      </c>
      <c r="M52" s="450"/>
      <c r="N52" s="218"/>
      <c r="O52" s="567"/>
      <c r="P52" s="237">
        <f t="shared" si="0"/>
        <v>0</v>
      </c>
      <c r="Q52" s="218"/>
      <c r="R52" s="238" t="e">
        <f t="shared" si="1"/>
        <v>#DIV/0!</v>
      </c>
      <c r="S52" s="238" t="e">
        <f t="shared" si="2"/>
        <v>#DIV/0!</v>
      </c>
      <c r="T52" s="239" t="e">
        <f t="shared" si="3"/>
        <v>#DIV/0!</v>
      </c>
      <c r="U52" s="451"/>
      <c r="V52" s="21"/>
      <c r="W52" s="21"/>
    </row>
    <row r="53" spans="1:23" ht="12.75">
      <c r="A53" s="190" t="s">
        <v>109</v>
      </c>
      <c r="B53" s="191" t="s">
        <v>1220</v>
      </c>
      <c r="C53" s="191" t="s">
        <v>646</v>
      </c>
      <c r="D53" s="191" t="s">
        <v>341</v>
      </c>
      <c r="E53" s="191" t="s">
        <v>185</v>
      </c>
      <c r="F53" s="230"/>
      <c r="G53" s="190" t="s">
        <v>3060</v>
      </c>
      <c r="H53" s="191"/>
      <c r="I53" s="191"/>
      <c r="J53" s="191"/>
      <c r="K53" s="193"/>
      <c r="L53" s="191" t="s">
        <v>3120</v>
      </c>
      <c r="M53" s="450"/>
      <c r="N53" s="453"/>
      <c r="O53" s="452"/>
      <c r="P53" s="237">
        <f t="shared" si="0"/>
        <v>0</v>
      </c>
      <c r="Q53" s="218"/>
      <c r="R53" s="238" t="e">
        <f t="shared" si="1"/>
        <v>#DIV/0!</v>
      </c>
      <c r="S53" s="238" t="e">
        <f t="shared" si="2"/>
        <v>#DIV/0!</v>
      </c>
      <c r="T53" s="239" t="e">
        <f t="shared" si="3"/>
        <v>#DIV/0!</v>
      </c>
      <c r="U53" s="229"/>
      <c r="V53" s="21"/>
      <c r="W53" s="21"/>
    </row>
    <row r="54" spans="1:23" ht="12.75">
      <c r="A54" s="190" t="s">
        <v>109</v>
      </c>
      <c r="B54" s="191" t="s">
        <v>1220</v>
      </c>
      <c r="C54" s="191" t="s">
        <v>646</v>
      </c>
      <c r="D54" s="191" t="s">
        <v>341</v>
      </c>
      <c r="E54" s="191" t="s">
        <v>185</v>
      </c>
      <c r="F54" s="230"/>
      <c r="G54" s="190" t="s">
        <v>3131</v>
      </c>
      <c r="H54" s="191"/>
      <c r="I54" s="191"/>
      <c r="J54" s="191"/>
      <c r="K54" s="193"/>
      <c r="L54" s="191" t="s">
        <v>3120</v>
      </c>
      <c r="M54" s="450"/>
      <c r="N54" s="218"/>
      <c r="O54" s="567"/>
      <c r="P54" s="237">
        <f t="shared" si="0"/>
        <v>0</v>
      </c>
      <c r="Q54" s="218"/>
      <c r="R54" s="238" t="e">
        <f t="shared" si="1"/>
        <v>#DIV/0!</v>
      </c>
      <c r="S54" s="238" t="e">
        <f t="shared" si="2"/>
        <v>#DIV/0!</v>
      </c>
      <c r="T54" s="239" t="e">
        <f t="shared" si="3"/>
        <v>#DIV/0!</v>
      </c>
      <c r="U54" s="451"/>
      <c r="V54" s="21"/>
      <c r="W54" s="21"/>
    </row>
    <row r="55" spans="1:23" ht="12.75">
      <c r="A55" s="190" t="s">
        <v>109</v>
      </c>
      <c r="B55" s="191" t="s">
        <v>1220</v>
      </c>
      <c r="C55" s="191" t="s">
        <v>646</v>
      </c>
      <c r="D55" s="191" t="s">
        <v>341</v>
      </c>
      <c r="E55" s="191" t="s">
        <v>185</v>
      </c>
      <c r="F55" s="230"/>
      <c r="G55" s="190" t="s">
        <v>3062</v>
      </c>
      <c r="H55" s="191"/>
      <c r="I55" s="191"/>
      <c r="J55" s="191"/>
      <c r="K55" s="193"/>
      <c r="L55" s="191" t="s">
        <v>3120</v>
      </c>
      <c r="M55" s="450"/>
      <c r="N55" s="453"/>
      <c r="O55" s="452"/>
      <c r="P55" s="237">
        <f t="shared" si="0"/>
        <v>0</v>
      </c>
      <c r="Q55" s="218"/>
      <c r="R55" s="238" t="e">
        <f t="shared" si="1"/>
        <v>#DIV/0!</v>
      </c>
      <c r="S55" s="238" t="e">
        <f t="shared" si="2"/>
        <v>#DIV/0!</v>
      </c>
      <c r="T55" s="239" t="e">
        <f t="shared" si="3"/>
        <v>#DIV/0!</v>
      </c>
      <c r="U55" s="229"/>
      <c r="V55" s="21"/>
      <c r="W55" s="21"/>
    </row>
    <row r="56" spans="1:23" ht="12.75">
      <c r="A56" s="190" t="s">
        <v>109</v>
      </c>
      <c r="B56" s="191" t="s">
        <v>1220</v>
      </c>
      <c r="C56" s="191" t="s">
        <v>646</v>
      </c>
      <c r="D56" s="191" t="s">
        <v>341</v>
      </c>
      <c r="E56" s="191" t="s">
        <v>185</v>
      </c>
      <c r="F56" s="230"/>
      <c r="G56" s="190" t="s">
        <v>3090</v>
      </c>
      <c r="H56" s="191"/>
      <c r="I56" s="191"/>
      <c r="J56" s="191"/>
      <c r="K56" s="193"/>
      <c r="L56" s="191" t="s">
        <v>3120</v>
      </c>
      <c r="M56" s="450"/>
      <c r="N56" s="218"/>
      <c r="O56" s="567"/>
      <c r="P56" s="237">
        <f t="shared" si="0"/>
        <v>0</v>
      </c>
      <c r="Q56" s="218"/>
      <c r="R56" s="238" t="e">
        <f t="shared" si="1"/>
        <v>#DIV/0!</v>
      </c>
      <c r="S56" s="238" t="e">
        <f t="shared" si="2"/>
        <v>#DIV/0!</v>
      </c>
      <c r="T56" s="239" t="e">
        <f t="shared" si="3"/>
        <v>#DIV/0!</v>
      </c>
      <c r="U56" s="451"/>
      <c r="V56" s="21"/>
      <c r="W56" s="21"/>
    </row>
    <row r="57" spans="1:23" ht="12.75">
      <c r="A57" s="190" t="s">
        <v>109</v>
      </c>
      <c r="B57" s="191" t="s">
        <v>1220</v>
      </c>
      <c r="C57" s="191" t="s">
        <v>646</v>
      </c>
      <c r="D57" s="191" t="s">
        <v>341</v>
      </c>
      <c r="E57" s="191" t="s">
        <v>185</v>
      </c>
      <c r="F57" s="230"/>
      <c r="G57" s="190" t="s">
        <v>3132</v>
      </c>
      <c r="H57" s="191"/>
      <c r="I57" s="191"/>
      <c r="J57" s="191"/>
      <c r="K57" s="193"/>
      <c r="L57" s="191" t="s">
        <v>3120</v>
      </c>
      <c r="M57" s="450"/>
      <c r="N57" s="453"/>
      <c r="O57" s="452"/>
      <c r="P57" s="237">
        <f t="shared" si="0"/>
        <v>0</v>
      </c>
      <c r="Q57" s="218"/>
      <c r="R57" s="238" t="e">
        <f t="shared" si="1"/>
        <v>#DIV/0!</v>
      </c>
      <c r="S57" s="238" t="e">
        <f t="shared" si="2"/>
        <v>#DIV/0!</v>
      </c>
      <c r="T57" s="239" t="e">
        <f t="shared" si="3"/>
        <v>#DIV/0!</v>
      </c>
      <c r="U57" s="229"/>
      <c r="V57" s="21"/>
      <c r="W57" s="21"/>
    </row>
    <row r="58" spans="1:23" ht="12.75">
      <c r="A58" s="190" t="s">
        <v>109</v>
      </c>
      <c r="B58" s="191" t="s">
        <v>1220</v>
      </c>
      <c r="C58" s="191" t="s">
        <v>646</v>
      </c>
      <c r="D58" s="191" t="s">
        <v>341</v>
      </c>
      <c r="E58" s="191" t="s">
        <v>185</v>
      </c>
      <c r="F58" s="230"/>
      <c r="G58" s="190" t="s">
        <v>3063</v>
      </c>
      <c r="H58" s="191"/>
      <c r="I58" s="191"/>
      <c r="J58" s="191"/>
      <c r="K58" s="193"/>
      <c r="L58" s="191" t="s">
        <v>3120</v>
      </c>
      <c r="M58" s="450"/>
      <c r="N58" s="453"/>
      <c r="O58" s="452"/>
      <c r="P58" s="237">
        <f t="shared" si="0"/>
        <v>0</v>
      </c>
      <c r="Q58" s="218"/>
      <c r="R58" s="238" t="e">
        <f t="shared" si="1"/>
        <v>#DIV/0!</v>
      </c>
      <c r="S58" s="238" t="e">
        <f t="shared" si="2"/>
        <v>#DIV/0!</v>
      </c>
      <c r="T58" s="239" t="e">
        <f t="shared" si="3"/>
        <v>#DIV/0!</v>
      </c>
      <c r="U58" s="229"/>
      <c r="V58" s="21"/>
      <c r="W58" s="21"/>
    </row>
    <row r="59" spans="1:23" ht="12.75">
      <c r="A59" s="190" t="s">
        <v>109</v>
      </c>
      <c r="B59" s="191" t="s">
        <v>1220</v>
      </c>
      <c r="C59" s="191" t="s">
        <v>646</v>
      </c>
      <c r="D59" s="191" t="s">
        <v>341</v>
      </c>
      <c r="E59" s="191" t="s">
        <v>185</v>
      </c>
      <c r="F59" s="230" t="s">
        <v>519</v>
      </c>
      <c r="G59" s="190" t="s">
        <v>3042</v>
      </c>
      <c r="H59" s="191" t="s">
        <v>518</v>
      </c>
      <c r="I59" s="230" t="s">
        <v>370</v>
      </c>
      <c r="J59" s="565" t="s">
        <v>420</v>
      </c>
      <c r="K59" s="566">
        <v>5.5813953488372092E-2</v>
      </c>
      <c r="L59" s="230"/>
      <c r="M59" s="450">
        <v>2022</v>
      </c>
      <c r="N59" s="218">
        <v>437</v>
      </c>
      <c r="O59" s="567">
        <v>1</v>
      </c>
      <c r="P59" s="237">
        <f t="shared" si="0"/>
        <v>437</v>
      </c>
      <c r="Q59" s="218">
        <v>437</v>
      </c>
      <c r="R59" s="238">
        <f t="shared" si="1"/>
        <v>1</v>
      </c>
      <c r="S59" s="238">
        <f t="shared" si="2"/>
        <v>1</v>
      </c>
      <c r="T59" s="239">
        <f t="shared" si="3"/>
        <v>17.916666666666668</v>
      </c>
      <c r="U59" s="451" t="s">
        <v>3123</v>
      </c>
      <c r="V59" s="21"/>
      <c r="W59" s="21"/>
    </row>
    <row r="60" spans="1:23" ht="12.75">
      <c r="A60" s="190" t="s">
        <v>109</v>
      </c>
      <c r="B60" s="191" t="s">
        <v>1220</v>
      </c>
      <c r="C60" s="191" t="s">
        <v>646</v>
      </c>
      <c r="D60" s="191" t="s">
        <v>341</v>
      </c>
      <c r="E60" s="191" t="s">
        <v>185</v>
      </c>
      <c r="F60" s="230" t="s">
        <v>577</v>
      </c>
      <c r="G60" s="190" t="s">
        <v>3042</v>
      </c>
      <c r="H60" s="191" t="s">
        <v>576</v>
      </c>
      <c r="I60" s="230" t="s">
        <v>370</v>
      </c>
      <c r="J60" s="565" t="s">
        <v>420</v>
      </c>
      <c r="K60" s="566">
        <v>5.5813953488372092E-2</v>
      </c>
      <c r="L60" s="230"/>
      <c r="M60" s="450">
        <v>2022</v>
      </c>
      <c r="N60" s="453">
        <v>437</v>
      </c>
      <c r="O60" s="452">
        <v>0.10068649885583524</v>
      </c>
      <c r="P60" s="237">
        <f t="shared" si="0"/>
        <v>44</v>
      </c>
      <c r="Q60" s="218">
        <v>32</v>
      </c>
      <c r="R60" s="238">
        <f t="shared" si="1"/>
        <v>0.72727272727272729</v>
      </c>
      <c r="S60" s="238">
        <f t="shared" si="2"/>
        <v>7.3226544622425629E-2</v>
      </c>
      <c r="T60" s="239">
        <f t="shared" si="3"/>
        <v>1.8039664378337146</v>
      </c>
      <c r="U60" s="451" t="s">
        <v>3123</v>
      </c>
      <c r="V60" s="21"/>
      <c r="W60" s="21"/>
    </row>
    <row r="61" spans="1:23" ht="12.75">
      <c r="A61" s="190" t="s">
        <v>109</v>
      </c>
      <c r="B61" s="191" t="s">
        <v>1220</v>
      </c>
      <c r="C61" s="191" t="s">
        <v>646</v>
      </c>
      <c r="D61" s="191" t="s">
        <v>341</v>
      </c>
      <c r="E61" s="191" t="s">
        <v>185</v>
      </c>
      <c r="F61" s="230" t="s">
        <v>577</v>
      </c>
      <c r="G61" s="190" t="s">
        <v>3042</v>
      </c>
      <c r="H61" s="191" t="s">
        <v>578</v>
      </c>
      <c r="I61" s="230" t="s">
        <v>370</v>
      </c>
      <c r="J61" s="565" t="s">
        <v>420</v>
      </c>
      <c r="K61" s="566">
        <v>5.5813953488372092E-2</v>
      </c>
      <c r="L61" s="230"/>
      <c r="M61" s="450">
        <v>2022</v>
      </c>
      <c r="N61" s="453">
        <v>437</v>
      </c>
      <c r="O61" s="452">
        <v>0.10068649885583524</v>
      </c>
      <c r="P61" s="237">
        <f t="shared" si="0"/>
        <v>44</v>
      </c>
      <c r="Q61" s="218">
        <v>32</v>
      </c>
      <c r="R61" s="238">
        <f t="shared" si="1"/>
        <v>0.72727272727272729</v>
      </c>
      <c r="S61" s="238">
        <f t="shared" si="2"/>
        <v>7.3226544622425629E-2</v>
      </c>
      <c r="T61" s="239">
        <f t="shared" si="3"/>
        <v>1.8039664378337146</v>
      </c>
      <c r="U61" s="451" t="s">
        <v>3123</v>
      </c>
      <c r="V61" s="21"/>
      <c r="W61" s="21"/>
    </row>
    <row r="62" spans="1:23" ht="12.75">
      <c r="A62" s="190" t="s">
        <v>109</v>
      </c>
      <c r="B62" s="191" t="s">
        <v>1220</v>
      </c>
      <c r="C62" s="191" t="s">
        <v>646</v>
      </c>
      <c r="D62" s="191" t="s">
        <v>341</v>
      </c>
      <c r="E62" s="191" t="s">
        <v>185</v>
      </c>
      <c r="F62" s="230" t="s">
        <v>577</v>
      </c>
      <c r="G62" s="190" t="s">
        <v>3042</v>
      </c>
      <c r="H62" s="191" t="s">
        <v>579</v>
      </c>
      <c r="I62" s="230" t="s">
        <v>370</v>
      </c>
      <c r="J62" s="565" t="s">
        <v>420</v>
      </c>
      <c r="K62" s="566">
        <v>5.5813953488372092E-2</v>
      </c>
      <c r="L62" s="230"/>
      <c r="M62" s="450">
        <v>2022</v>
      </c>
      <c r="N62" s="453">
        <v>437</v>
      </c>
      <c r="O62" s="452">
        <v>0.10068649885583524</v>
      </c>
      <c r="P62" s="237">
        <f t="shared" si="0"/>
        <v>44</v>
      </c>
      <c r="Q62" s="218">
        <v>32</v>
      </c>
      <c r="R62" s="238">
        <f t="shared" si="1"/>
        <v>0.72727272727272729</v>
      </c>
      <c r="S62" s="238">
        <f t="shared" si="2"/>
        <v>7.3226544622425629E-2</v>
      </c>
      <c r="T62" s="239">
        <f t="shared" si="3"/>
        <v>1.8039664378337146</v>
      </c>
      <c r="U62" s="451" t="s">
        <v>3123</v>
      </c>
      <c r="V62" s="21"/>
      <c r="W62" s="21"/>
    </row>
    <row r="63" spans="1:23" ht="12.75">
      <c r="A63" s="190" t="s">
        <v>109</v>
      </c>
      <c r="B63" s="191" t="s">
        <v>1220</v>
      </c>
      <c r="C63" s="191" t="s">
        <v>646</v>
      </c>
      <c r="D63" s="191" t="s">
        <v>341</v>
      </c>
      <c r="E63" s="191" t="s">
        <v>185</v>
      </c>
      <c r="F63" s="230" t="s">
        <v>577</v>
      </c>
      <c r="G63" s="190" t="s">
        <v>3042</v>
      </c>
      <c r="H63" s="191" t="s">
        <v>580</v>
      </c>
      <c r="I63" s="230" t="s">
        <v>370</v>
      </c>
      <c r="J63" s="565" t="s">
        <v>420</v>
      </c>
      <c r="K63" s="566">
        <v>5.5813953488372092E-2</v>
      </c>
      <c r="L63" s="230"/>
      <c r="M63" s="450">
        <v>2022</v>
      </c>
      <c r="N63" s="453">
        <v>437</v>
      </c>
      <c r="O63" s="452">
        <v>0.10068649885583524</v>
      </c>
      <c r="P63" s="237">
        <f t="shared" si="0"/>
        <v>44</v>
      </c>
      <c r="Q63" s="218">
        <v>32</v>
      </c>
      <c r="R63" s="238">
        <f t="shared" si="1"/>
        <v>0.72727272727272729</v>
      </c>
      <c r="S63" s="238">
        <f t="shared" si="2"/>
        <v>7.3226544622425629E-2</v>
      </c>
      <c r="T63" s="239">
        <f t="shared" si="3"/>
        <v>1.8039664378337146</v>
      </c>
      <c r="U63" s="451" t="s">
        <v>3123</v>
      </c>
      <c r="V63" s="21"/>
      <c r="W63" s="21"/>
    </row>
    <row r="64" spans="1:23" ht="12.75">
      <c r="A64" s="190" t="s">
        <v>109</v>
      </c>
      <c r="B64" s="191" t="s">
        <v>1220</v>
      </c>
      <c r="C64" s="191" t="s">
        <v>646</v>
      </c>
      <c r="D64" s="191" t="s">
        <v>341</v>
      </c>
      <c r="E64" s="191" t="s">
        <v>185</v>
      </c>
      <c r="F64" s="230" t="s">
        <v>577</v>
      </c>
      <c r="G64" s="190" t="s">
        <v>3042</v>
      </c>
      <c r="H64" s="191" t="s">
        <v>581</v>
      </c>
      <c r="I64" s="230" t="s">
        <v>370</v>
      </c>
      <c r="J64" s="565" t="s">
        <v>420</v>
      </c>
      <c r="K64" s="566">
        <v>5.5813953488372092E-2</v>
      </c>
      <c r="L64" s="230"/>
      <c r="M64" s="450">
        <v>2022</v>
      </c>
      <c r="N64" s="453">
        <v>437</v>
      </c>
      <c r="O64" s="452">
        <v>0.10068649885583524</v>
      </c>
      <c r="P64" s="237">
        <f t="shared" si="0"/>
        <v>44</v>
      </c>
      <c r="Q64" s="218">
        <v>32</v>
      </c>
      <c r="R64" s="238">
        <f t="shared" si="1"/>
        <v>0.72727272727272729</v>
      </c>
      <c r="S64" s="238">
        <f t="shared" si="2"/>
        <v>7.3226544622425629E-2</v>
      </c>
      <c r="T64" s="239">
        <f t="shared" si="3"/>
        <v>1.8039664378337146</v>
      </c>
      <c r="U64" s="451" t="s">
        <v>3123</v>
      </c>
      <c r="V64" s="21"/>
      <c r="W64" s="21"/>
    </row>
    <row r="65" spans="1:23" ht="12.75">
      <c r="A65" s="190" t="s">
        <v>109</v>
      </c>
      <c r="B65" s="191" t="s">
        <v>1220</v>
      </c>
      <c r="C65" s="191" t="s">
        <v>646</v>
      </c>
      <c r="D65" s="191" t="s">
        <v>341</v>
      </c>
      <c r="E65" s="191" t="s">
        <v>185</v>
      </c>
      <c r="F65" s="230" t="s">
        <v>519</v>
      </c>
      <c r="G65" s="190" t="s">
        <v>3042</v>
      </c>
      <c r="H65" s="191" t="s">
        <v>522</v>
      </c>
      <c r="I65" s="230" t="s">
        <v>370</v>
      </c>
      <c r="J65" s="565" t="s">
        <v>420</v>
      </c>
      <c r="K65" s="566">
        <v>5.5813953488372092E-2</v>
      </c>
      <c r="L65" s="230"/>
      <c r="M65" s="450">
        <v>2022</v>
      </c>
      <c r="N65" s="453">
        <v>437</v>
      </c>
      <c r="O65" s="452">
        <v>0.10068649885583524</v>
      </c>
      <c r="P65" s="237">
        <f t="shared" si="0"/>
        <v>44</v>
      </c>
      <c r="Q65" s="218">
        <v>32</v>
      </c>
      <c r="R65" s="238">
        <f t="shared" si="1"/>
        <v>0.72727272727272729</v>
      </c>
      <c r="S65" s="238">
        <f t="shared" si="2"/>
        <v>7.3226544622425629E-2</v>
      </c>
      <c r="T65" s="239">
        <f t="shared" si="3"/>
        <v>1.8039664378337146</v>
      </c>
      <c r="U65" s="451" t="s">
        <v>3123</v>
      </c>
      <c r="V65" s="21"/>
      <c r="W65" s="21"/>
    </row>
    <row r="66" spans="1:23" ht="12.75">
      <c r="A66" s="190" t="s">
        <v>109</v>
      </c>
      <c r="B66" s="191" t="s">
        <v>1220</v>
      </c>
      <c r="C66" s="191" t="s">
        <v>646</v>
      </c>
      <c r="D66" s="191" t="s">
        <v>341</v>
      </c>
      <c r="E66" s="191" t="s">
        <v>185</v>
      </c>
      <c r="F66" s="230" t="s">
        <v>519</v>
      </c>
      <c r="G66" s="190" t="s">
        <v>3042</v>
      </c>
      <c r="H66" s="191" t="s">
        <v>523</v>
      </c>
      <c r="I66" s="230" t="s">
        <v>370</v>
      </c>
      <c r="J66" s="565" t="s">
        <v>420</v>
      </c>
      <c r="K66" s="566">
        <v>5.5813953488372092E-2</v>
      </c>
      <c r="L66" s="230"/>
      <c r="M66" s="450">
        <v>2022</v>
      </c>
      <c r="N66" s="453">
        <v>437</v>
      </c>
      <c r="O66" s="452">
        <v>0.10068649885583524</v>
      </c>
      <c r="P66" s="237">
        <f t="shared" si="0"/>
        <v>44</v>
      </c>
      <c r="Q66" s="218">
        <v>32</v>
      </c>
      <c r="R66" s="238">
        <f t="shared" si="1"/>
        <v>0.72727272727272729</v>
      </c>
      <c r="S66" s="238">
        <f t="shared" si="2"/>
        <v>7.3226544622425629E-2</v>
      </c>
      <c r="T66" s="239">
        <f t="shared" si="3"/>
        <v>1.8039664378337146</v>
      </c>
      <c r="U66" s="451" t="s">
        <v>3123</v>
      </c>
      <c r="V66" s="21"/>
      <c r="W66" s="21"/>
    </row>
    <row r="67" spans="1:23" ht="12.75">
      <c r="A67" s="190" t="s">
        <v>109</v>
      </c>
      <c r="B67" s="191" t="s">
        <v>1220</v>
      </c>
      <c r="C67" s="191" t="s">
        <v>646</v>
      </c>
      <c r="D67" s="191" t="s">
        <v>341</v>
      </c>
      <c r="E67" s="191" t="s">
        <v>185</v>
      </c>
      <c r="F67" s="230" t="s">
        <v>577</v>
      </c>
      <c r="G67" s="190" t="s">
        <v>3042</v>
      </c>
      <c r="H67" s="191" t="s">
        <v>3124</v>
      </c>
      <c r="I67" s="230" t="s">
        <v>370</v>
      </c>
      <c r="J67" s="565" t="s">
        <v>420</v>
      </c>
      <c r="K67" s="566">
        <v>5.5813953488372092E-2</v>
      </c>
      <c r="L67" s="230"/>
      <c r="M67" s="450">
        <v>2022</v>
      </c>
      <c r="N67" s="453">
        <v>437</v>
      </c>
      <c r="O67" s="452">
        <v>0.10068649885583524</v>
      </c>
      <c r="P67" s="237">
        <f t="shared" si="0"/>
        <v>44</v>
      </c>
      <c r="Q67" s="218">
        <v>32</v>
      </c>
      <c r="R67" s="238">
        <f t="shared" si="1"/>
        <v>0.72727272727272729</v>
      </c>
      <c r="S67" s="238">
        <f t="shared" si="2"/>
        <v>7.3226544622425629E-2</v>
      </c>
      <c r="T67" s="239">
        <f t="shared" si="3"/>
        <v>1.8039664378337146</v>
      </c>
      <c r="U67" s="451" t="s">
        <v>3123</v>
      </c>
      <c r="V67" s="21"/>
      <c r="W67" s="21"/>
    </row>
    <row r="68" spans="1:23" ht="12.75">
      <c r="A68" s="190" t="s">
        <v>109</v>
      </c>
      <c r="B68" s="191" t="s">
        <v>1220</v>
      </c>
      <c r="C68" s="191" t="s">
        <v>646</v>
      </c>
      <c r="D68" s="191" t="s">
        <v>341</v>
      </c>
      <c r="E68" s="191" t="s">
        <v>185</v>
      </c>
      <c r="F68" s="230" t="s">
        <v>519</v>
      </c>
      <c r="G68" s="190" t="s">
        <v>3042</v>
      </c>
      <c r="H68" s="191" t="s">
        <v>3125</v>
      </c>
      <c r="I68" s="230" t="s">
        <v>370</v>
      </c>
      <c r="J68" s="565" t="s">
        <v>420</v>
      </c>
      <c r="K68" s="566">
        <v>5.5813953488372092E-2</v>
      </c>
      <c r="L68" s="230"/>
      <c r="M68" s="450">
        <v>2022</v>
      </c>
      <c r="N68" s="453">
        <v>437</v>
      </c>
      <c r="O68" s="452">
        <v>0.10068649885583524</v>
      </c>
      <c r="P68" s="237">
        <f t="shared" ref="P68:P131" si="4">ROUNDUP(N68*O68,0)</f>
        <v>44</v>
      </c>
      <c r="Q68" s="218">
        <v>32</v>
      </c>
      <c r="R68" s="238">
        <f t="shared" ref="R68:R131" si="5">Q68/P68</f>
        <v>0.72727272727272729</v>
      </c>
      <c r="S68" s="238">
        <f t="shared" ref="S68:S131" si="6">Q68/N68</f>
        <v>7.3226544622425629E-2</v>
      </c>
      <c r="T68" s="239">
        <f t="shared" ref="T68:T131" si="7">O68/K68</f>
        <v>1.8039664378337146</v>
      </c>
      <c r="U68" s="451" t="s">
        <v>3123</v>
      </c>
      <c r="V68" s="21"/>
      <c r="W68" s="21"/>
    </row>
    <row r="69" spans="1:23" ht="12.75">
      <c r="A69" s="190" t="s">
        <v>109</v>
      </c>
      <c r="B69" s="191" t="s">
        <v>1220</v>
      </c>
      <c r="C69" s="191" t="s">
        <v>646</v>
      </c>
      <c r="D69" s="191" t="s">
        <v>341</v>
      </c>
      <c r="E69" s="191" t="s">
        <v>185</v>
      </c>
      <c r="F69" s="230" t="s">
        <v>519</v>
      </c>
      <c r="G69" s="190" t="s">
        <v>3042</v>
      </c>
      <c r="H69" s="191" t="s">
        <v>529</v>
      </c>
      <c r="I69" s="230" t="s">
        <v>370</v>
      </c>
      <c r="J69" s="565" t="s">
        <v>420</v>
      </c>
      <c r="K69" s="566">
        <v>5.5813953488372092E-2</v>
      </c>
      <c r="L69" s="230"/>
      <c r="M69" s="450">
        <v>2022</v>
      </c>
      <c r="N69" s="453">
        <v>437</v>
      </c>
      <c r="O69" s="452">
        <v>0.10068649885583524</v>
      </c>
      <c r="P69" s="237">
        <f t="shared" si="4"/>
        <v>44</v>
      </c>
      <c r="Q69" s="218">
        <v>32</v>
      </c>
      <c r="R69" s="238">
        <f t="shared" si="5"/>
        <v>0.72727272727272729</v>
      </c>
      <c r="S69" s="238">
        <f t="shared" si="6"/>
        <v>7.3226544622425629E-2</v>
      </c>
      <c r="T69" s="239">
        <f t="shared" si="7"/>
        <v>1.8039664378337146</v>
      </c>
      <c r="U69" s="451" t="s">
        <v>3123</v>
      </c>
      <c r="V69" s="21"/>
      <c r="W69" s="21"/>
    </row>
    <row r="70" spans="1:23" ht="12.75">
      <c r="A70" s="190" t="s">
        <v>109</v>
      </c>
      <c r="B70" s="191" t="s">
        <v>1220</v>
      </c>
      <c r="C70" s="191" t="s">
        <v>646</v>
      </c>
      <c r="D70" s="191" t="s">
        <v>341</v>
      </c>
      <c r="E70" s="191" t="s">
        <v>185</v>
      </c>
      <c r="F70" s="230" t="s">
        <v>519</v>
      </c>
      <c r="G70" s="190" t="s">
        <v>3042</v>
      </c>
      <c r="H70" s="191" t="s">
        <v>532</v>
      </c>
      <c r="I70" s="230" t="s">
        <v>370</v>
      </c>
      <c r="J70" s="565" t="s">
        <v>420</v>
      </c>
      <c r="K70" s="568">
        <v>5.5813953488372092E-2</v>
      </c>
      <c r="L70" s="230"/>
      <c r="M70" s="450">
        <v>2022</v>
      </c>
      <c r="N70" s="453">
        <v>437</v>
      </c>
      <c r="O70" s="452">
        <v>0.10068649885583524</v>
      </c>
      <c r="P70" s="237">
        <f t="shared" si="4"/>
        <v>44</v>
      </c>
      <c r="Q70" s="218">
        <v>32</v>
      </c>
      <c r="R70" s="238">
        <f t="shared" si="5"/>
        <v>0.72727272727272729</v>
      </c>
      <c r="S70" s="238">
        <f t="shared" si="6"/>
        <v>7.3226544622425629E-2</v>
      </c>
      <c r="T70" s="239">
        <f t="shared" si="7"/>
        <v>1.8039664378337146</v>
      </c>
      <c r="U70" s="451" t="s">
        <v>3123</v>
      </c>
      <c r="V70" s="21"/>
      <c r="W70" s="21"/>
    </row>
    <row r="71" spans="1:23" ht="12.75">
      <c r="A71" s="190" t="s">
        <v>109</v>
      </c>
      <c r="B71" s="191" t="s">
        <v>1220</v>
      </c>
      <c r="C71" s="191" t="s">
        <v>646</v>
      </c>
      <c r="D71" s="191" t="s">
        <v>341</v>
      </c>
      <c r="E71" s="191" t="s">
        <v>185</v>
      </c>
      <c r="F71" s="230" t="s">
        <v>519</v>
      </c>
      <c r="G71" s="190" t="s">
        <v>3042</v>
      </c>
      <c r="H71" s="191" t="s">
        <v>533</v>
      </c>
      <c r="I71" s="230" t="s">
        <v>370</v>
      </c>
      <c r="J71" s="565" t="s">
        <v>420</v>
      </c>
      <c r="K71" s="566">
        <v>5.5813953488372092E-2</v>
      </c>
      <c r="L71" s="230"/>
      <c r="M71" s="450">
        <v>2022</v>
      </c>
      <c r="N71" s="453">
        <v>437</v>
      </c>
      <c r="O71" s="452">
        <v>0.10068649885583524</v>
      </c>
      <c r="P71" s="237">
        <f t="shared" si="4"/>
        <v>44</v>
      </c>
      <c r="Q71" s="218">
        <v>32</v>
      </c>
      <c r="R71" s="238">
        <f t="shared" si="5"/>
        <v>0.72727272727272729</v>
      </c>
      <c r="S71" s="238">
        <f t="shared" si="6"/>
        <v>7.3226544622425629E-2</v>
      </c>
      <c r="T71" s="239">
        <f t="shared" si="7"/>
        <v>1.8039664378337146</v>
      </c>
      <c r="U71" s="451" t="s">
        <v>3123</v>
      </c>
      <c r="V71" s="21"/>
      <c r="W71" s="21"/>
    </row>
    <row r="72" spans="1:23" ht="12.75">
      <c r="A72" s="190" t="s">
        <v>109</v>
      </c>
      <c r="B72" s="191" t="s">
        <v>1220</v>
      </c>
      <c r="C72" s="191" t="s">
        <v>646</v>
      </c>
      <c r="D72" s="191" t="s">
        <v>341</v>
      </c>
      <c r="E72" s="191" t="s">
        <v>185</v>
      </c>
      <c r="F72" s="230" t="s">
        <v>519</v>
      </c>
      <c r="G72" s="190" t="s">
        <v>3042</v>
      </c>
      <c r="H72" s="191" t="s">
        <v>534</v>
      </c>
      <c r="I72" s="230" t="s">
        <v>370</v>
      </c>
      <c r="J72" s="565" t="s">
        <v>420</v>
      </c>
      <c r="K72" s="566">
        <v>5.5813953488372092E-2</v>
      </c>
      <c r="L72" s="230"/>
      <c r="M72" s="450">
        <v>2022</v>
      </c>
      <c r="N72" s="453">
        <v>437</v>
      </c>
      <c r="O72" s="452">
        <v>0.10068649885583524</v>
      </c>
      <c r="P72" s="237">
        <f t="shared" si="4"/>
        <v>44</v>
      </c>
      <c r="Q72" s="218">
        <v>32</v>
      </c>
      <c r="R72" s="238">
        <f t="shared" si="5"/>
        <v>0.72727272727272729</v>
      </c>
      <c r="S72" s="238">
        <f t="shared" si="6"/>
        <v>7.3226544622425629E-2</v>
      </c>
      <c r="T72" s="239">
        <f t="shared" si="7"/>
        <v>1.8039664378337146</v>
      </c>
      <c r="U72" s="451" t="s">
        <v>3123</v>
      </c>
      <c r="V72" s="21"/>
      <c r="W72" s="21"/>
    </row>
    <row r="73" spans="1:23" ht="12.75">
      <c r="A73" s="190" t="s">
        <v>109</v>
      </c>
      <c r="B73" s="191" t="s">
        <v>1220</v>
      </c>
      <c r="C73" s="191" t="s">
        <v>646</v>
      </c>
      <c r="D73" s="191" t="s">
        <v>341</v>
      </c>
      <c r="E73" s="191" t="s">
        <v>185</v>
      </c>
      <c r="F73" s="230" t="s">
        <v>519</v>
      </c>
      <c r="G73" s="190" t="s">
        <v>3042</v>
      </c>
      <c r="H73" s="191" t="s">
        <v>535</v>
      </c>
      <c r="I73" s="230" t="s">
        <v>370</v>
      </c>
      <c r="J73" s="565" t="s">
        <v>420</v>
      </c>
      <c r="K73" s="566">
        <v>5.5813953488372092E-2</v>
      </c>
      <c r="L73" s="230"/>
      <c r="M73" s="450">
        <v>2022</v>
      </c>
      <c r="N73" s="453">
        <v>437</v>
      </c>
      <c r="O73" s="452">
        <v>0.10068649885583524</v>
      </c>
      <c r="P73" s="237">
        <f t="shared" si="4"/>
        <v>44</v>
      </c>
      <c r="Q73" s="218">
        <v>32</v>
      </c>
      <c r="R73" s="238">
        <f t="shared" si="5"/>
        <v>0.72727272727272729</v>
      </c>
      <c r="S73" s="238">
        <f t="shared" si="6"/>
        <v>7.3226544622425629E-2</v>
      </c>
      <c r="T73" s="239">
        <f t="shared" si="7"/>
        <v>1.8039664378337146</v>
      </c>
      <c r="U73" s="451" t="s">
        <v>3123</v>
      </c>
      <c r="V73" s="21"/>
      <c r="W73" s="21"/>
    </row>
    <row r="74" spans="1:23" ht="12.75">
      <c r="A74" s="190" t="s">
        <v>109</v>
      </c>
      <c r="B74" s="191" t="s">
        <v>1220</v>
      </c>
      <c r="C74" s="191" t="s">
        <v>646</v>
      </c>
      <c r="D74" s="191" t="s">
        <v>341</v>
      </c>
      <c r="E74" s="191" t="s">
        <v>185</v>
      </c>
      <c r="F74" s="230" t="s">
        <v>519</v>
      </c>
      <c r="G74" s="190" t="s">
        <v>3042</v>
      </c>
      <c r="H74" s="191" t="s">
        <v>544</v>
      </c>
      <c r="I74" s="230" t="s">
        <v>370</v>
      </c>
      <c r="J74" s="565" t="s">
        <v>420</v>
      </c>
      <c r="K74" s="566">
        <v>5.5813953488372092E-2</v>
      </c>
      <c r="L74" s="230"/>
      <c r="M74" s="450">
        <v>2022</v>
      </c>
      <c r="N74" s="453">
        <v>437</v>
      </c>
      <c r="O74" s="452">
        <v>0.10068649885583524</v>
      </c>
      <c r="P74" s="237">
        <f t="shared" si="4"/>
        <v>44</v>
      </c>
      <c r="Q74" s="218">
        <v>32</v>
      </c>
      <c r="R74" s="238">
        <f t="shared" si="5"/>
        <v>0.72727272727272729</v>
      </c>
      <c r="S74" s="238">
        <f t="shared" si="6"/>
        <v>7.3226544622425629E-2</v>
      </c>
      <c r="T74" s="239">
        <f t="shared" si="7"/>
        <v>1.8039664378337146</v>
      </c>
      <c r="U74" s="451" t="s">
        <v>3123</v>
      </c>
      <c r="V74" s="21"/>
      <c r="W74" s="21"/>
    </row>
    <row r="75" spans="1:23" ht="12.75">
      <c r="A75" s="190" t="s">
        <v>109</v>
      </c>
      <c r="B75" s="191" t="s">
        <v>1220</v>
      </c>
      <c r="C75" s="191" t="s">
        <v>646</v>
      </c>
      <c r="D75" s="191" t="s">
        <v>341</v>
      </c>
      <c r="E75" s="191" t="s">
        <v>185</v>
      </c>
      <c r="F75" s="230" t="s">
        <v>519</v>
      </c>
      <c r="G75" s="190" t="s">
        <v>3042</v>
      </c>
      <c r="H75" s="191" t="s">
        <v>545</v>
      </c>
      <c r="I75" s="230" t="s">
        <v>370</v>
      </c>
      <c r="J75" s="565" t="s">
        <v>420</v>
      </c>
      <c r="K75" s="566">
        <v>5.5813953488372092E-2</v>
      </c>
      <c r="L75" s="230"/>
      <c r="M75" s="450">
        <v>2022</v>
      </c>
      <c r="N75" s="453">
        <v>437</v>
      </c>
      <c r="O75" s="452">
        <v>0.10068649885583524</v>
      </c>
      <c r="P75" s="237">
        <f t="shared" si="4"/>
        <v>44</v>
      </c>
      <c r="Q75" s="218">
        <v>32</v>
      </c>
      <c r="R75" s="238">
        <f t="shared" si="5"/>
        <v>0.72727272727272729</v>
      </c>
      <c r="S75" s="238">
        <f t="shared" si="6"/>
        <v>7.3226544622425629E-2</v>
      </c>
      <c r="T75" s="239">
        <f t="shared" si="7"/>
        <v>1.8039664378337146</v>
      </c>
      <c r="U75" s="451" t="s">
        <v>3123</v>
      </c>
      <c r="V75" s="21"/>
      <c r="W75" s="21"/>
    </row>
    <row r="76" spans="1:23" ht="12.75">
      <c r="A76" s="190" t="s">
        <v>109</v>
      </c>
      <c r="B76" s="191" t="s">
        <v>1220</v>
      </c>
      <c r="C76" s="191" t="s">
        <v>646</v>
      </c>
      <c r="D76" s="191" t="s">
        <v>341</v>
      </c>
      <c r="E76" s="191" t="s">
        <v>185</v>
      </c>
      <c r="F76" s="230" t="s">
        <v>519</v>
      </c>
      <c r="G76" s="190" t="s">
        <v>3042</v>
      </c>
      <c r="H76" s="191" t="s">
        <v>546</v>
      </c>
      <c r="I76" s="230" t="s">
        <v>370</v>
      </c>
      <c r="J76" s="565" t="s">
        <v>420</v>
      </c>
      <c r="K76" s="566">
        <v>5.5813953488372092E-2</v>
      </c>
      <c r="L76" s="230"/>
      <c r="M76" s="450">
        <v>2022</v>
      </c>
      <c r="N76" s="453">
        <v>437</v>
      </c>
      <c r="O76" s="452">
        <v>0.10068649885583524</v>
      </c>
      <c r="P76" s="237">
        <f t="shared" si="4"/>
        <v>44</v>
      </c>
      <c r="Q76" s="218">
        <v>32</v>
      </c>
      <c r="R76" s="238">
        <f t="shared" si="5"/>
        <v>0.72727272727272729</v>
      </c>
      <c r="S76" s="238">
        <f t="shared" si="6"/>
        <v>7.3226544622425629E-2</v>
      </c>
      <c r="T76" s="239">
        <f t="shared" si="7"/>
        <v>1.8039664378337146</v>
      </c>
      <c r="U76" s="451" t="s">
        <v>3123</v>
      </c>
      <c r="V76" s="21"/>
      <c r="W76" s="21"/>
    </row>
    <row r="77" spans="1:23" ht="12.75">
      <c r="A77" s="190" t="s">
        <v>109</v>
      </c>
      <c r="B77" s="191" t="s">
        <v>1220</v>
      </c>
      <c r="C77" s="191" t="s">
        <v>646</v>
      </c>
      <c r="D77" s="191" t="s">
        <v>341</v>
      </c>
      <c r="E77" s="191" t="s">
        <v>185</v>
      </c>
      <c r="F77" s="230" t="s">
        <v>519</v>
      </c>
      <c r="G77" s="190" t="s">
        <v>3042</v>
      </c>
      <c r="H77" s="191" t="s">
        <v>548</v>
      </c>
      <c r="I77" s="230" t="s">
        <v>370</v>
      </c>
      <c r="J77" s="565" t="s">
        <v>420</v>
      </c>
      <c r="K77" s="566">
        <v>5.5813953488372092E-2</v>
      </c>
      <c r="L77" s="230"/>
      <c r="M77" s="450">
        <v>2022</v>
      </c>
      <c r="N77" s="453">
        <v>437</v>
      </c>
      <c r="O77" s="452">
        <v>0.10068649885583524</v>
      </c>
      <c r="P77" s="237">
        <f t="shared" si="4"/>
        <v>44</v>
      </c>
      <c r="Q77" s="218">
        <v>32</v>
      </c>
      <c r="R77" s="238">
        <f t="shared" si="5"/>
        <v>0.72727272727272729</v>
      </c>
      <c r="S77" s="238">
        <f t="shared" si="6"/>
        <v>7.3226544622425629E-2</v>
      </c>
      <c r="T77" s="239">
        <f t="shared" si="7"/>
        <v>1.8039664378337146</v>
      </c>
      <c r="U77" s="451" t="s">
        <v>3123</v>
      </c>
      <c r="V77" s="21"/>
      <c r="W77" s="21"/>
    </row>
    <row r="78" spans="1:23" ht="12.75">
      <c r="A78" s="190" t="s">
        <v>109</v>
      </c>
      <c r="B78" s="191" t="s">
        <v>1220</v>
      </c>
      <c r="C78" s="191" t="s">
        <v>646</v>
      </c>
      <c r="D78" s="191" t="s">
        <v>341</v>
      </c>
      <c r="E78" s="191" t="s">
        <v>185</v>
      </c>
      <c r="F78" s="230" t="s">
        <v>519</v>
      </c>
      <c r="G78" s="190" t="s">
        <v>3042</v>
      </c>
      <c r="H78" s="191" t="s">
        <v>549</v>
      </c>
      <c r="I78" s="230" t="s">
        <v>370</v>
      </c>
      <c r="J78" s="565" t="s">
        <v>420</v>
      </c>
      <c r="K78" s="566">
        <v>5.5813953488372092E-2</v>
      </c>
      <c r="L78" s="230"/>
      <c r="M78" s="450">
        <v>2022</v>
      </c>
      <c r="N78" s="453">
        <v>437</v>
      </c>
      <c r="O78" s="452">
        <v>0.10068649885583524</v>
      </c>
      <c r="P78" s="237">
        <f t="shared" si="4"/>
        <v>44</v>
      </c>
      <c r="Q78" s="218">
        <v>32</v>
      </c>
      <c r="R78" s="238">
        <f t="shared" si="5"/>
        <v>0.72727272727272729</v>
      </c>
      <c r="S78" s="238">
        <f t="shared" si="6"/>
        <v>7.3226544622425629E-2</v>
      </c>
      <c r="T78" s="239">
        <f t="shared" si="7"/>
        <v>1.8039664378337146</v>
      </c>
      <c r="U78" s="451" t="s">
        <v>3123</v>
      </c>
      <c r="V78" s="21"/>
      <c r="W78" s="21"/>
    </row>
    <row r="79" spans="1:23" ht="12.75">
      <c r="A79" s="190" t="s">
        <v>109</v>
      </c>
      <c r="B79" s="191" t="s">
        <v>1220</v>
      </c>
      <c r="C79" s="191" t="s">
        <v>646</v>
      </c>
      <c r="D79" s="191" t="s">
        <v>341</v>
      </c>
      <c r="E79" s="191" t="s">
        <v>185</v>
      </c>
      <c r="F79" s="230" t="s">
        <v>519</v>
      </c>
      <c r="G79" s="190" t="s">
        <v>3042</v>
      </c>
      <c r="H79" s="191" t="s">
        <v>551</v>
      </c>
      <c r="I79" s="230" t="s">
        <v>370</v>
      </c>
      <c r="J79" s="565" t="s">
        <v>420</v>
      </c>
      <c r="K79" s="566">
        <v>5.5813953488372092E-2</v>
      </c>
      <c r="L79" s="230"/>
      <c r="M79" s="450">
        <v>2022</v>
      </c>
      <c r="N79" s="453">
        <v>437</v>
      </c>
      <c r="O79" s="452">
        <v>0.10068649885583524</v>
      </c>
      <c r="P79" s="237">
        <f t="shared" si="4"/>
        <v>44</v>
      </c>
      <c r="Q79" s="218">
        <v>32</v>
      </c>
      <c r="R79" s="238">
        <f t="shared" si="5"/>
        <v>0.72727272727272729</v>
      </c>
      <c r="S79" s="238">
        <f t="shared" si="6"/>
        <v>7.3226544622425629E-2</v>
      </c>
      <c r="T79" s="239">
        <f t="shared" si="7"/>
        <v>1.8039664378337146</v>
      </c>
      <c r="U79" s="451" t="s">
        <v>3123</v>
      </c>
      <c r="V79" s="21"/>
      <c r="W79" s="21"/>
    </row>
    <row r="80" spans="1:23" ht="12.75">
      <c r="A80" s="190" t="s">
        <v>109</v>
      </c>
      <c r="B80" s="191" t="s">
        <v>1220</v>
      </c>
      <c r="C80" s="191" t="s">
        <v>646</v>
      </c>
      <c r="D80" s="191" t="s">
        <v>341</v>
      </c>
      <c r="E80" s="191" t="s">
        <v>185</v>
      </c>
      <c r="F80" s="230" t="s">
        <v>519</v>
      </c>
      <c r="G80" s="190" t="s">
        <v>3042</v>
      </c>
      <c r="H80" s="191" t="s">
        <v>555</v>
      </c>
      <c r="I80" s="230" t="s">
        <v>370</v>
      </c>
      <c r="J80" s="565" t="s">
        <v>420</v>
      </c>
      <c r="K80" s="566">
        <v>5.5813953488372092E-2</v>
      </c>
      <c r="L80" s="230"/>
      <c r="M80" s="450">
        <v>2022</v>
      </c>
      <c r="N80" s="453">
        <v>437</v>
      </c>
      <c r="O80" s="452">
        <v>0.10068649885583524</v>
      </c>
      <c r="P80" s="237">
        <f t="shared" si="4"/>
        <v>44</v>
      </c>
      <c r="Q80" s="218">
        <v>32</v>
      </c>
      <c r="R80" s="238">
        <f t="shared" si="5"/>
        <v>0.72727272727272729</v>
      </c>
      <c r="S80" s="238">
        <f t="shared" si="6"/>
        <v>7.3226544622425629E-2</v>
      </c>
      <c r="T80" s="239">
        <f t="shared" si="7"/>
        <v>1.8039664378337146</v>
      </c>
      <c r="U80" s="451" t="s">
        <v>3123</v>
      </c>
      <c r="V80" s="21"/>
      <c r="W80" s="21"/>
    </row>
    <row r="81" spans="1:23" ht="12.75">
      <c r="A81" s="190" t="s">
        <v>109</v>
      </c>
      <c r="B81" s="191" t="s">
        <v>1220</v>
      </c>
      <c r="C81" s="191" t="s">
        <v>646</v>
      </c>
      <c r="D81" s="191" t="s">
        <v>341</v>
      </c>
      <c r="E81" s="191" t="s">
        <v>185</v>
      </c>
      <c r="F81" s="230" t="s">
        <v>519</v>
      </c>
      <c r="G81" s="190" t="s">
        <v>3042</v>
      </c>
      <c r="H81" s="191" t="s">
        <v>556</v>
      </c>
      <c r="I81" s="230" t="s">
        <v>370</v>
      </c>
      <c r="J81" s="565" t="s">
        <v>420</v>
      </c>
      <c r="K81" s="566">
        <v>5.5813953488372092E-2</v>
      </c>
      <c r="L81" s="230"/>
      <c r="M81" s="450">
        <v>2022</v>
      </c>
      <c r="N81" s="453">
        <v>437</v>
      </c>
      <c r="O81" s="452">
        <v>0.10068649885583524</v>
      </c>
      <c r="P81" s="237">
        <f t="shared" si="4"/>
        <v>44</v>
      </c>
      <c r="Q81" s="218">
        <v>32</v>
      </c>
      <c r="R81" s="238">
        <f t="shared" si="5"/>
        <v>0.72727272727272729</v>
      </c>
      <c r="S81" s="238">
        <f t="shared" si="6"/>
        <v>7.3226544622425629E-2</v>
      </c>
      <c r="T81" s="239">
        <f t="shared" si="7"/>
        <v>1.8039664378337146</v>
      </c>
      <c r="U81" s="451" t="s">
        <v>3123</v>
      </c>
      <c r="V81" s="21"/>
      <c r="W81" s="21"/>
    </row>
    <row r="82" spans="1:23" ht="12.75">
      <c r="A82" s="190" t="s">
        <v>109</v>
      </c>
      <c r="B82" s="191" t="s">
        <v>1220</v>
      </c>
      <c r="C82" s="191" t="s">
        <v>646</v>
      </c>
      <c r="D82" s="191" t="s">
        <v>341</v>
      </c>
      <c r="E82" s="191" t="s">
        <v>185</v>
      </c>
      <c r="F82" s="230" t="s">
        <v>519</v>
      </c>
      <c r="G82" s="190" t="s">
        <v>3042</v>
      </c>
      <c r="H82" s="191" t="s">
        <v>557</v>
      </c>
      <c r="I82" s="230" t="s">
        <v>370</v>
      </c>
      <c r="J82" s="565" t="s">
        <v>420</v>
      </c>
      <c r="K82" s="566">
        <v>5.5813953488372092E-2</v>
      </c>
      <c r="L82" s="230"/>
      <c r="M82" s="450">
        <v>2022</v>
      </c>
      <c r="N82" s="453">
        <v>437</v>
      </c>
      <c r="O82" s="452">
        <v>0.10068649885583524</v>
      </c>
      <c r="P82" s="237">
        <f t="shared" si="4"/>
        <v>44</v>
      </c>
      <c r="Q82" s="218">
        <v>32</v>
      </c>
      <c r="R82" s="238">
        <f t="shared" si="5"/>
        <v>0.72727272727272729</v>
      </c>
      <c r="S82" s="238">
        <f t="shared" si="6"/>
        <v>7.3226544622425629E-2</v>
      </c>
      <c r="T82" s="239">
        <f t="shared" si="7"/>
        <v>1.8039664378337146</v>
      </c>
      <c r="U82" s="451" t="s">
        <v>3123</v>
      </c>
      <c r="V82" s="21"/>
      <c r="W82" s="21"/>
    </row>
    <row r="83" spans="1:23" ht="12.75">
      <c r="A83" s="190" t="s">
        <v>109</v>
      </c>
      <c r="B83" s="191" t="s">
        <v>1220</v>
      </c>
      <c r="C83" s="191" t="s">
        <v>646</v>
      </c>
      <c r="D83" s="191" t="s">
        <v>341</v>
      </c>
      <c r="E83" s="191" t="s">
        <v>185</v>
      </c>
      <c r="F83" s="230" t="s">
        <v>519</v>
      </c>
      <c r="G83" s="190" t="s">
        <v>3042</v>
      </c>
      <c r="H83" s="191" t="s">
        <v>558</v>
      </c>
      <c r="I83" s="230" t="s">
        <v>370</v>
      </c>
      <c r="J83" s="565" t="s">
        <v>420</v>
      </c>
      <c r="K83" s="566">
        <v>5.5813953488372092E-2</v>
      </c>
      <c r="L83" s="230"/>
      <c r="M83" s="450">
        <v>2022</v>
      </c>
      <c r="N83" s="453">
        <v>437</v>
      </c>
      <c r="O83" s="452">
        <v>0.10068649885583524</v>
      </c>
      <c r="P83" s="237">
        <f t="shared" si="4"/>
        <v>44</v>
      </c>
      <c r="Q83" s="218">
        <v>32</v>
      </c>
      <c r="R83" s="238">
        <f t="shared" si="5"/>
        <v>0.72727272727272729</v>
      </c>
      <c r="S83" s="238">
        <f t="shared" si="6"/>
        <v>7.3226544622425629E-2</v>
      </c>
      <c r="T83" s="239">
        <f t="shared" si="7"/>
        <v>1.8039664378337146</v>
      </c>
      <c r="U83" s="451" t="s">
        <v>3123</v>
      </c>
      <c r="V83" s="21"/>
      <c r="W83" s="21"/>
    </row>
    <row r="84" spans="1:23" ht="12.75">
      <c r="A84" s="190" t="s">
        <v>109</v>
      </c>
      <c r="B84" s="191" t="s">
        <v>1220</v>
      </c>
      <c r="C84" s="191" t="s">
        <v>646</v>
      </c>
      <c r="D84" s="191" t="s">
        <v>341</v>
      </c>
      <c r="E84" s="191" t="s">
        <v>185</v>
      </c>
      <c r="F84" s="230" t="s">
        <v>519</v>
      </c>
      <c r="G84" s="190" t="s">
        <v>3042</v>
      </c>
      <c r="H84" s="191" t="s">
        <v>562</v>
      </c>
      <c r="I84" s="230" t="s">
        <v>370</v>
      </c>
      <c r="J84" s="565" t="s">
        <v>420</v>
      </c>
      <c r="K84" s="566">
        <v>5.5813953488372092E-2</v>
      </c>
      <c r="L84" s="230"/>
      <c r="M84" s="450">
        <v>2022</v>
      </c>
      <c r="N84" s="453">
        <v>437</v>
      </c>
      <c r="O84" s="452">
        <v>0.10068649885583524</v>
      </c>
      <c r="P84" s="237">
        <f t="shared" si="4"/>
        <v>44</v>
      </c>
      <c r="Q84" s="218">
        <v>32</v>
      </c>
      <c r="R84" s="238">
        <f t="shared" si="5"/>
        <v>0.72727272727272729</v>
      </c>
      <c r="S84" s="238">
        <f t="shared" si="6"/>
        <v>7.3226544622425629E-2</v>
      </c>
      <c r="T84" s="239">
        <f t="shared" si="7"/>
        <v>1.8039664378337146</v>
      </c>
      <c r="U84" s="451" t="s">
        <v>3123</v>
      </c>
      <c r="V84" s="21"/>
      <c r="W84" s="21"/>
    </row>
    <row r="85" spans="1:23" ht="12.75">
      <c r="A85" s="190" t="s">
        <v>109</v>
      </c>
      <c r="B85" s="191" t="s">
        <v>1220</v>
      </c>
      <c r="C85" s="191" t="s">
        <v>646</v>
      </c>
      <c r="D85" s="191" t="s">
        <v>341</v>
      </c>
      <c r="E85" s="191" t="s">
        <v>185</v>
      </c>
      <c r="F85" s="230" t="s">
        <v>577</v>
      </c>
      <c r="G85" s="190" t="s">
        <v>3042</v>
      </c>
      <c r="H85" s="191" t="s">
        <v>583</v>
      </c>
      <c r="I85" s="230" t="s">
        <v>370</v>
      </c>
      <c r="J85" s="565" t="s">
        <v>420</v>
      </c>
      <c r="K85" s="566">
        <v>5.5813953488372092E-2</v>
      </c>
      <c r="L85" s="230"/>
      <c r="M85" s="450">
        <v>2022</v>
      </c>
      <c r="N85" s="453">
        <v>437</v>
      </c>
      <c r="O85" s="452">
        <v>0.10068649885583524</v>
      </c>
      <c r="P85" s="237">
        <f t="shared" si="4"/>
        <v>44</v>
      </c>
      <c r="Q85" s="218">
        <v>32</v>
      </c>
      <c r="R85" s="238">
        <f t="shared" si="5"/>
        <v>0.72727272727272729</v>
      </c>
      <c r="S85" s="238">
        <f t="shared" si="6"/>
        <v>7.3226544622425629E-2</v>
      </c>
      <c r="T85" s="239">
        <f t="shared" si="7"/>
        <v>1.8039664378337146</v>
      </c>
      <c r="U85" s="451" t="s">
        <v>3123</v>
      </c>
      <c r="V85" s="21"/>
      <c r="W85" s="21"/>
    </row>
    <row r="86" spans="1:23" ht="12.75">
      <c r="A86" s="190" t="s">
        <v>109</v>
      </c>
      <c r="B86" s="191" t="s">
        <v>1220</v>
      </c>
      <c r="C86" s="191" t="s">
        <v>646</v>
      </c>
      <c r="D86" s="191" t="s">
        <v>341</v>
      </c>
      <c r="E86" s="191" t="s">
        <v>185</v>
      </c>
      <c r="F86" s="230" t="s">
        <v>519</v>
      </c>
      <c r="G86" s="190" t="s">
        <v>3042</v>
      </c>
      <c r="H86" s="191" t="s">
        <v>563</v>
      </c>
      <c r="I86" s="230" t="s">
        <v>370</v>
      </c>
      <c r="J86" s="565" t="s">
        <v>418</v>
      </c>
      <c r="K86" s="566">
        <v>1</v>
      </c>
      <c r="L86" s="230"/>
      <c r="M86" s="450">
        <v>2022</v>
      </c>
      <c r="N86" s="218">
        <v>437</v>
      </c>
      <c r="O86" s="452">
        <v>1</v>
      </c>
      <c r="P86" s="237">
        <f t="shared" si="4"/>
        <v>437</v>
      </c>
      <c r="Q86" s="218">
        <v>437</v>
      </c>
      <c r="R86" s="238">
        <f t="shared" si="5"/>
        <v>1</v>
      </c>
      <c r="S86" s="238">
        <f t="shared" si="6"/>
        <v>1</v>
      </c>
      <c r="T86" s="239">
        <f t="shared" si="7"/>
        <v>1</v>
      </c>
      <c r="U86" s="451"/>
      <c r="V86" s="21"/>
      <c r="W86" s="21"/>
    </row>
    <row r="87" spans="1:23" ht="12.75">
      <c r="A87" s="190" t="s">
        <v>109</v>
      </c>
      <c r="B87" s="191" t="s">
        <v>1220</v>
      </c>
      <c r="C87" s="191" t="s">
        <v>646</v>
      </c>
      <c r="D87" s="191" t="s">
        <v>341</v>
      </c>
      <c r="E87" s="191" t="s">
        <v>185</v>
      </c>
      <c r="F87" s="230" t="s">
        <v>519</v>
      </c>
      <c r="G87" s="190" t="s">
        <v>3042</v>
      </c>
      <c r="H87" s="191" t="s">
        <v>564</v>
      </c>
      <c r="I87" s="230" t="s">
        <v>370</v>
      </c>
      <c r="J87" s="565" t="s">
        <v>420</v>
      </c>
      <c r="K87" s="566">
        <v>5.5813953488372092E-2</v>
      </c>
      <c r="L87" s="230"/>
      <c r="M87" s="450">
        <v>2022</v>
      </c>
      <c r="N87" s="453">
        <v>437</v>
      </c>
      <c r="O87" s="452">
        <v>0.10068649885583524</v>
      </c>
      <c r="P87" s="237">
        <f t="shared" si="4"/>
        <v>44</v>
      </c>
      <c r="Q87" s="218">
        <v>32</v>
      </c>
      <c r="R87" s="238">
        <f t="shared" si="5"/>
        <v>0.72727272727272729</v>
      </c>
      <c r="S87" s="238">
        <f t="shared" si="6"/>
        <v>7.3226544622425629E-2</v>
      </c>
      <c r="T87" s="239">
        <f t="shared" si="7"/>
        <v>1.8039664378337146</v>
      </c>
      <c r="U87" s="451" t="s">
        <v>3123</v>
      </c>
      <c r="V87" s="21"/>
      <c r="W87" s="21"/>
    </row>
    <row r="88" spans="1:23" ht="12.75">
      <c r="A88" s="190" t="s">
        <v>109</v>
      </c>
      <c r="B88" s="191" t="s">
        <v>1220</v>
      </c>
      <c r="C88" s="191" t="s">
        <v>646</v>
      </c>
      <c r="D88" s="191" t="s">
        <v>341</v>
      </c>
      <c r="E88" s="191" t="s">
        <v>185</v>
      </c>
      <c r="F88" s="230" t="s">
        <v>519</v>
      </c>
      <c r="G88" s="190" t="s">
        <v>3042</v>
      </c>
      <c r="H88" s="191" t="s">
        <v>569</v>
      </c>
      <c r="I88" s="230" t="s">
        <v>370</v>
      </c>
      <c r="J88" s="565" t="s">
        <v>420</v>
      </c>
      <c r="K88" s="566">
        <v>5.5813953488372092E-2</v>
      </c>
      <c r="L88" s="230"/>
      <c r="M88" s="450">
        <v>2022</v>
      </c>
      <c r="N88" s="453">
        <v>437</v>
      </c>
      <c r="O88" s="452">
        <v>0.10068649885583524</v>
      </c>
      <c r="P88" s="237">
        <f t="shared" si="4"/>
        <v>44</v>
      </c>
      <c r="Q88" s="218">
        <v>32</v>
      </c>
      <c r="R88" s="238">
        <f t="shared" si="5"/>
        <v>0.72727272727272729</v>
      </c>
      <c r="S88" s="238">
        <f t="shared" si="6"/>
        <v>7.3226544622425629E-2</v>
      </c>
      <c r="T88" s="239">
        <f t="shared" si="7"/>
        <v>1.8039664378337146</v>
      </c>
      <c r="U88" s="451" t="s">
        <v>3123</v>
      </c>
      <c r="V88" s="21"/>
      <c r="W88" s="21"/>
    </row>
    <row r="89" spans="1:23" ht="12.75">
      <c r="A89" s="190" t="s">
        <v>109</v>
      </c>
      <c r="B89" s="191" t="s">
        <v>1220</v>
      </c>
      <c r="C89" s="191" t="s">
        <v>646</v>
      </c>
      <c r="D89" s="191" t="s">
        <v>341</v>
      </c>
      <c r="E89" s="191" t="s">
        <v>185</v>
      </c>
      <c r="F89" s="230" t="s">
        <v>519</v>
      </c>
      <c r="G89" s="190" t="s">
        <v>3042</v>
      </c>
      <c r="H89" s="191" t="s">
        <v>498</v>
      </c>
      <c r="I89" s="230" t="s">
        <v>3133</v>
      </c>
      <c r="J89" s="230" t="s">
        <v>418</v>
      </c>
      <c r="K89" s="231">
        <v>1</v>
      </c>
      <c r="L89" s="191" t="s">
        <v>3127</v>
      </c>
      <c r="M89" s="450">
        <v>2023</v>
      </c>
      <c r="N89" s="218">
        <v>444</v>
      </c>
      <c r="O89" s="452">
        <v>1</v>
      </c>
      <c r="P89" s="237">
        <f t="shared" si="4"/>
        <v>444</v>
      </c>
      <c r="Q89" s="218">
        <v>444</v>
      </c>
      <c r="R89" s="238">
        <f t="shared" si="5"/>
        <v>1</v>
      </c>
      <c r="S89" s="238">
        <f t="shared" si="6"/>
        <v>1</v>
      </c>
      <c r="T89" s="239">
        <f t="shared" si="7"/>
        <v>1</v>
      </c>
      <c r="U89" s="451"/>
      <c r="V89" s="21"/>
      <c r="W89" s="21"/>
    </row>
    <row r="90" spans="1:23" ht="12.75">
      <c r="A90" s="190" t="s">
        <v>109</v>
      </c>
      <c r="B90" s="191" t="s">
        <v>1220</v>
      </c>
      <c r="C90" s="191" t="s">
        <v>646</v>
      </c>
      <c r="D90" s="191" t="s">
        <v>341</v>
      </c>
      <c r="E90" s="191" t="s">
        <v>185</v>
      </c>
      <c r="F90" s="230" t="s">
        <v>519</v>
      </c>
      <c r="G90" s="190" t="s">
        <v>3042</v>
      </c>
      <c r="H90" s="191" t="s">
        <v>537</v>
      </c>
      <c r="I90" s="230" t="s">
        <v>232</v>
      </c>
      <c r="J90" s="230" t="s">
        <v>418</v>
      </c>
      <c r="K90" s="231">
        <v>1</v>
      </c>
      <c r="L90" s="230" t="s">
        <v>3128</v>
      </c>
      <c r="M90" s="450">
        <v>2023</v>
      </c>
      <c r="N90" s="218">
        <v>444</v>
      </c>
      <c r="O90" s="452">
        <v>1</v>
      </c>
      <c r="P90" s="237">
        <f t="shared" si="4"/>
        <v>444</v>
      </c>
      <c r="Q90" s="218">
        <v>444</v>
      </c>
      <c r="R90" s="238">
        <f t="shared" si="5"/>
        <v>1</v>
      </c>
      <c r="S90" s="238">
        <f t="shared" si="6"/>
        <v>1</v>
      </c>
      <c r="T90" s="239">
        <f t="shared" si="7"/>
        <v>1</v>
      </c>
      <c r="U90" s="451"/>
      <c r="V90" s="21"/>
      <c r="W90" s="21"/>
    </row>
    <row r="91" spans="1:23" ht="12.75">
      <c r="A91" s="190" t="s">
        <v>109</v>
      </c>
      <c r="B91" s="191" t="s">
        <v>1220</v>
      </c>
      <c r="C91" s="191" t="s">
        <v>646</v>
      </c>
      <c r="D91" s="191" t="s">
        <v>341</v>
      </c>
      <c r="E91" s="191" t="s">
        <v>185</v>
      </c>
      <c r="F91" s="230" t="s">
        <v>519</v>
      </c>
      <c r="G91" s="190" t="s">
        <v>3042</v>
      </c>
      <c r="H91" s="191" t="s">
        <v>538</v>
      </c>
      <c r="I91" s="230" t="s">
        <v>232</v>
      </c>
      <c r="J91" s="230" t="s">
        <v>418</v>
      </c>
      <c r="K91" s="231">
        <v>1</v>
      </c>
      <c r="L91" s="230" t="s">
        <v>3128</v>
      </c>
      <c r="M91" s="450">
        <v>2023</v>
      </c>
      <c r="N91" s="453">
        <v>444</v>
      </c>
      <c r="O91" s="452">
        <v>1</v>
      </c>
      <c r="P91" s="237">
        <f t="shared" si="4"/>
        <v>444</v>
      </c>
      <c r="Q91" s="218">
        <v>444</v>
      </c>
      <c r="R91" s="238">
        <f t="shared" si="5"/>
        <v>1</v>
      </c>
      <c r="S91" s="238">
        <f t="shared" si="6"/>
        <v>1</v>
      </c>
      <c r="T91" s="239">
        <f t="shared" si="7"/>
        <v>1</v>
      </c>
      <c r="U91" s="229"/>
      <c r="V91" s="21"/>
      <c r="W91" s="21"/>
    </row>
    <row r="92" spans="1:23" ht="12.75">
      <c r="A92" s="190" t="s">
        <v>109</v>
      </c>
      <c r="B92" s="191" t="s">
        <v>1220</v>
      </c>
      <c r="C92" s="191" t="s">
        <v>646</v>
      </c>
      <c r="D92" s="191" t="s">
        <v>341</v>
      </c>
      <c r="E92" s="191" t="s">
        <v>185</v>
      </c>
      <c r="F92" s="230" t="s">
        <v>519</v>
      </c>
      <c r="G92" s="190" t="s">
        <v>3042</v>
      </c>
      <c r="H92" s="191" t="s">
        <v>541</v>
      </c>
      <c r="I92" s="230" t="s">
        <v>232</v>
      </c>
      <c r="J92" s="230" t="s">
        <v>418</v>
      </c>
      <c r="K92" s="231">
        <v>1</v>
      </c>
      <c r="L92" s="230" t="s">
        <v>3128</v>
      </c>
      <c r="M92" s="450">
        <v>2023</v>
      </c>
      <c r="N92" s="453">
        <v>444</v>
      </c>
      <c r="O92" s="452">
        <v>1</v>
      </c>
      <c r="P92" s="237">
        <f t="shared" si="4"/>
        <v>444</v>
      </c>
      <c r="Q92" s="218">
        <v>444</v>
      </c>
      <c r="R92" s="238">
        <f t="shared" si="5"/>
        <v>1</v>
      </c>
      <c r="S92" s="238">
        <f t="shared" si="6"/>
        <v>1</v>
      </c>
      <c r="T92" s="239">
        <f t="shared" si="7"/>
        <v>1</v>
      </c>
      <c r="U92" s="229"/>
      <c r="V92" s="21"/>
      <c r="W92" s="21"/>
    </row>
    <row r="93" spans="1:23" ht="12.75">
      <c r="A93" s="190" t="s">
        <v>109</v>
      </c>
      <c r="B93" s="191" t="s">
        <v>1220</v>
      </c>
      <c r="C93" s="191" t="s">
        <v>646</v>
      </c>
      <c r="D93" s="191" t="s">
        <v>341</v>
      </c>
      <c r="E93" s="191" t="s">
        <v>185</v>
      </c>
      <c r="F93" s="230" t="s">
        <v>519</v>
      </c>
      <c r="G93" s="190" t="s">
        <v>3042</v>
      </c>
      <c r="H93" s="191" t="s">
        <v>493</v>
      </c>
      <c r="I93" s="230" t="s">
        <v>232</v>
      </c>
      <c r="J93" s="230" t="s">
        <v>418</v>
      </c>
      <c r="K93" s="231">
        <v>1</v>
      </c>
      <c r="L93" s="230" t="s">
        <v>3128</v>
      </c>
      <c r="M93" s="450">
        <v>2023</v>
      </c>
      <c r="N93" s="218">
        <v>444</v>
      </c>
      <c r="O93" s="452">
        <v>1</v>
      </c>
      <c r="P93" s="237">
        <f t="shared" si="4"/>
        <v>444</v>
      </c>
      <c r="Q93" s="218">
        <v>444</v>
      </c>
      <c r="R93" s="238">
        <f t="shared" si="5"/>
        <v>1</v>
      </c>
      <c r="S93" s="238">
        <f t="shared" si="6"/>
        <v>1</v>
      </c>
      <c r="T93" s="239">
        <f t="shared" si="7"/>
        <v>1</v>
      </c>
      <c r="U93" s="451"/>
      <c r="V93" s="21"/>
      <c r="W93" s="21"/>
    </row>
    <row r="94" spans="1:23" ht="12.75">
      <c r="A94" s="190" t="s">
        <v>109</v>
      </c>
      <c r="B94" s="191" t="s">
        <v>1220</v>
      </c>
      <c r="C94" s="191" t="s">
        <v>646</v>
      </c>
      <c r="D94" s="191" t="s">
        <v>341</v>
      </c>
      <c r="E94" s="191" t="s">
        <v>185</v>
      </c>
      <c r="F94" s="230" t="s">
        <v>519</v>
      </c>
      <c r="G94" s="190" t="s">
        <v>3042</v>
      </c>
      <c r="H94" s="191" t="s">
        <v>3129</v>
      </c>
      <c r="I94" s="230" t="s">
        <v>232</v>
      </c>
      <c r="J94" s="230" t="s">
        <v>418</v>
      </c>
      <c r="K94" s="231">
        <v>1</v>
      </c>
      <c r="L94" s="230" t="s">
        <v>3128</v>
      </c>
      <c r="M94" s="450">
        <v>2023</v>
      </c>
      <c r="N94" s="453">
        <v>444</v>
      </c>
      <c r="O94" s="452">
        <v>1</v>
      </c>
      <c r="P94" s="237">
        <f t="shared" si="4"/>
        <v>444</v>
      </c>
      <c r="Q94" s="218">
        <v>444</v>
      </c>
      <c r="R94" s="238">
        <f t="shared" si="5"/>
        <v>1</v>
      </c>
      <c r="S94" s="238">
        <f t="shared" si="6"/>
        <v>1</v>
      </c>
      <c r="T94" s="239">
        <f t="shared" si="7"/>
        <v>1</v>
      </c>
      <c r="U94" s="229"/>
      <c r="V94" s="21"/>
      <c r="W94" s="21"/>
    </row>
    <row r="95" spans="1:23" ht="12.75">
      <c r="A95" s="190" t="s">
        <v>109</v>
      </c>
      <c r="B95" s="191" t="s">
        <v>1220</v>
      </c>
      <c r="C95" s="191" t="s">
        <v>646</v>
      </c>
      <c r="D95" s="191" t="s">
        <v>341</v>
      </c>
      <c r="E95" s="191" t="s">
        <v>185</v>
      </c>
      <c r="F95" s="230" t="s">
        <v>519</v>
      </c>
      <c r="G95" s="190" t="s">
        <v>3042</v>
      </c>
      <c r="H95" s="191" t="s">
        <v>3130</v>
      </c>
      <c r="I95" s="230" t="s">
        <v>232</v>
      </c>
      <c r="J95" s="230" t="s">
        <v>418</v>
      </c>
      <c r="K95" s="231">
        <v>1</v>
      </c>
      <c r="L95" s="230" t="s">
        <v>3128</v>
      </c>
      <c r="M95" s="450">
        <v>2023</v>
      </c>
      <c r="N95" s="218">
        <v>444</v>
      </c>
      <c r="O95" s="452">
        <v>1</v>
      </c>
      <c r="P95" s="237">
        <f t="shared" si="4"/>
        <v>444</v>
      </c>
      <c r="Q95" s="218">
        <v>444</v>
      </c>
      <c r="R95" s="238">
        <f t="shared" si="5"/>
        <v>1</v>
      </c>
      <c r="S95" s="238">
        <f t="shared" si="6"/>
        <v>1</v>
      </c>
      <c r="T95" s="239">
        <f t="shared" si="7"/>
        <v>1</v>
      </c>
      <c r="U95" s="451"/>
      <c r="V95" s="21"/>
      <c r="W95" s="21"/>
    </row>
    <row r="96" spans="1:23" ht="12.75">
      <c r="A96" s="190" t="s">
        <v>109</v>
      </c>
      <c r="B96" s="191" t="s">
        <v>1220</v>
      </c>
      <c r="C96" s="191" t="s">
        <v>646</v>
      </c>
      <c r="D96" s="191" t="s">
        <v>341</v>
      </c>
      <c r="E96" s="191" t="s">
        <v>185</v>
      </c>
      <c r="F96" s="230"/>
      <c r="G96" s="190" t="s">
        <v>3064</v>
      </c>
      <c r="H96" s="191"/>
      <c r="I96" s="191"/>
      <c r="J96" s="191"/>
      <c r="K96" s="193"/>
      <c r="L96" s="191" t="s">
        <v>3120</v>
      </c>
      <c r="M96" s="450"/>
      <c r="N96" s="218"/>
      <c r="O96" s="567"/>
      <c r="P96" s="237">
        <f t="shared" si="4"/>
        <v>0</v>
      </c>
      <c r="Q96" s="218"/>
      <c r="R96" s="238" t="e">
        <f t="shared" si="5"/>
        <v>#DIV/0!</v>
      </c>
      <c r="S96" s="238" t="e">
        <f t="shared" si="6"/>
        <v>#DIV/0!</v>
      </c>
      <c r="T96" s="239" t="e">
        <f t="shared" si="7"/>
        <v>#DIV/0!</v>
      </c>
      <c r="U96" s="451"/>
      <c r="V96" s="21"/>
      <c r="W96" s="21"/>
    </row>
    <row r="97" spans="1:23" ht="12.75">
      <c r="A97" s="190" t="s">
        <v>109</v>
      </c>
      <c r="B97" s="191" t="s">
        <v>1220</v>
      </c>
      <c r="C97" s="191" t="s">
        <v>646</v>
      </c>
      <c r="D97" s="191" t="s">
        <v>341</v>
      </c>
      <c r="E97" s="191" t="s">
        <v>185</v>
      </c>
      <c r="F97" s="230"/>
      <c r="G97" s="190" t="s">
        <v>3134</v>
      </c>
      <c r="H97" s="191"/>
      <c r="I97" s="191"/>
      <c r="J97" s="191"/>
      <c r="K97" s="193"/>
      <c r="L97" s="191" t="s">
        <v>3120</v>
      </c>
      <c r="M97" s="450"/>
      <c r="N97" s="453"/>
      <c r="O97" s="452"/>
      <c r="P97" s="237">
        <f t="shared" si="4"/>
        <v>0</v>
      </c>
      <c r="Q97" s="218"/>
      <c r="R97" s="238" t="e">
        <f t="shared" si="5"/>
        <v>#DIV/0!</v>
      </c>
      <c r="S97" s="238" t="e">
        <f t="shared" si="6"/>
        <v>#DIV/0!</v>
      </c>
      <c r="T97" s="239" t="e">
        <f t="shared" si="7"/>
        <v>#DIV/0!</v>
      </c>
      <c r="U97" s="229"/>
      <c r="V97" s="21"/>
      <c r="W97" s="21"/>
    </row>
    <row r="98" spans="1:23" ht="12.75">
      <c r="A98" s="190" t="s">
        <v>109</v>
      </c>
      <c r="B98" s="191" t="s">
        <v>1220</v>
      </c>
      <c r="C98" s="191" t="s">
        <v>646</v>
      </c>
      <c r="D98" s="191" t="s">
        <v>341</v>
      </c>
      <c r="E98" s="191" t="s">
        <v>185</v>
      </c>
      <c r="F98" s="230"/>
      <c r="G98" s="190" t="s">
        <v>3065</v>
      </c>
      <c r="H98" s="191"/>
      <c r="I98" s="191"/>
      <c r="J98" s="191"/>
      <c r="K98" s="193"/>
      <c r="L98" s="191" t="s">
        <v>3120</v>
      </c>
      <c r="M98" s="450"/>
      <c r="N98" s="218"/>
      <c r="O98" s="567"/>
      <c r="P98" s="237">
        <f t="shared" si="4"/>
        <v>0</v>
      </c>
      <c r="Q98" s="218"/>
      <c r="R98" s="238" t="e">
        <f t="shared" si="5"/>
        <v>#DIV/0!</v>
      </c>
      <c r="S98" s="238" t="e">
        <f t="shared" si="6"/>
        <v>#DIV/0!</v>
      </c>
      <c r="T98" s="239" t="e">
        <f t="shared" si="7"/>
        <v>#DIV/0!</v>
      </c>
      <c r="U98" s="451"/>
      <c r="V98" s="21"/>
      <c r="W98" s="21"/>
    </row>
    <row r="99" spans="1:23" ht="12.75">
      <c r="A99" s="190" t="s">
        <v>109</v>
      </c>
      <c r="B99" s="191" t="s">
        <v>1220</v>
      </c>
      <c r="C99" s="191" t="s">
        <v>646</v>
      </c>
      <c r="D99" s="191" t="s">
        <v>341</v>
      </c>
      <c r="E99" s="191" t="s">
        <v>185</v>
      </c>
      <c r="F99" s="230"/>
      <c r="G99" s="190" t="s">
        <v>3135</v>
      </c>
      <c r="H99" s="191"/>
      <c r="I99" s="191"/>
      <c r="J99" s="191"/>
      <c r="K99" s="193"/>
      <c r="L99" s="191" t="s">
        <v>3120</v>
      </c>
      <c r="M99" s="450"/>
      <c r="N99" s="453"/>
      <c r="O99" s="452"/>
      <c r="P99" s="237">
        <f t="shared" si="4"/>
        <v>0</v>
      </c>
      <c r="Q99" s="218"/>
      <c r="R99" s="238" t="e">
        <f t="shared" si="5"/>
        <v>#DIV/0!</v>
      </c>
      <c r="S99" s="238" t="e">
        <f t="shared" si="6"/>
        <v>#DIV/0!</v>
      </c>
      <c r="T99" s="239" t="e">
        <f t="shared" si="7"/>
        <v>#DIV/0!</v>
      </c>
      <c r="U99" s="229"/>
      <c r="V99" s="21"/>
      <c r="W99" s="21"/>
    </row>
    <row r="100" spans="1:23" ht="12.75">
      <c r="A100" s="190" t="s">
        <v>109</v>
      </c>
      <c r="B100" s="191" t="s">
        <v>1220</v>
      </c>
      <c r="C100" s="191" t="s">
        <v>646</v>
      </c>
      <c r="D100" s="191" t="s">
        <v>341</v>
      </c>
      <c r="E100" s="191" t="s">
        <v>185</v>
      </c>
      <c r="F100" s="230"/>
      <c r="G100" s="190" t="s">
        <v>3136</v>
      </c>
      <c r="H100" s="191"/>
      <c r="I100" s="191"/>
      <c r="J100" s="191"/>
      <c r="K100" s="193"/>
      <c r="L100" s="191" t="s">
        <v>3120</v>
      </c>
      <c r="M100" s="450"/>
      <c r="N100" s="218"/>
      <c r="O100" s="567"/>
      <c r="P100" s="237">
        <f t="shared" si="4"/>
        <v>0</v>
      </c>
      <c r="Q100" s="218"/>
      <c r="R100" s="238" t="e">
        <f t="shared" si="5"/>
        <v>#DIV/0!</v>
      </c>
      <c r="S100" s="238" t="e">
        <f t="shared" si="6"/>
        <v>#DIV/0!</v>
      </c>
      <c r="T100" s="239" t="e">
        <f t="shared" si="7"/>
        <v>#DIV/0!</v>
      </c>
      <c r="U100" s="451"/>
      <c r="V100" s="21"/>
      <c r="W100" s="21"/>
    </row>
    <row r="101" spans="1:23" ht="12.75">
      <c r="A101" s="190" t="s">
        <v>109</v>
      </c>
      <c r="B101" s="191" t="s">
        <v>1220</v>
      </c>
      <c r="C101" s="191" t="s">
        <v>646</v>
      </c>
      <c r="D101" s="191" t="s">
        <v>341</v>
      </c>
      <c r="E101" s="191" t="s">
        <v>185</v>
      </c>
      <c r="F101" s="230"/>
      <c r="G101" s="190" t="s">
        <v>3137</v>
      </c>
      <c r="H101" s="191"/>
      <c r="I101" s="191"/>
      <c r="J101" s="191"/>
      <c r="K101" s="193"/>
      <c r="L101" s="191" t="s">
        <v>3120</v>
      </c>
      <c r="M101" s="450"/>
      <c r="N101" s="453"/>
      <c r="O101" s="452"/>
      <c r="P101" s="237">
        <f t="shared" si="4"/>
        <v>0</v>
      </c>
      <c r="Q101" s="218"/>
      <c r="R101" s="238" t="e">
        <f t="shared" si="5"/>
        <v>#DIV/0!</v>
      </c>
      <c r="S101" s="238" t="e">
        <f t="shared" si="6"/>
        <v>#DIV/0!</v>
      </c>
      <c r="T101" s="239" t="e">
        <f t="shared" si="7"/>
        <v>#DIV/0!</v>
      </c>
      <c r="U101" s="229"/>
      <c r="V101" s="21"/>
      <c r="W101" s="21"/>
    </row>
    <row r="102" spans="1:23" ht="12.75">
      <c r="A102" s="190" t="s">
        <v>109</v>
      </c>
      <c r="B102" s="191" t="s">
        <v>1220</v>
      </c>
      <c r="C102" s="191" t="s">
        <v>646</v>
      </c>
      <c r="D102" s="191" t="s">
        <v>341</v>
      </c>
      <c r="E102" s="191" t="s">
        <v>185</v>
      </c>
      <c r="F102" s="230"/>
      <c r="G102" s="190" t="s">
        <v>3138</v>
      </c>
      <c r="H102" s="191"/>
      <c r="I102" s="191"/>
      <c r="J102" s="191"/>
      <c r="K102" s="193"/>
      <c r="L102" s="191" t="s">
        <v>3120</v>
      </c>
      <c r="M102" s="450"/>
      <c r="N102" s="453"/>
      <c r="O102" s="452"/>
      <c r="P102" s="237">
        <f t="shared" si="4"/>
        <v>0</v>
      </c>
      <c r="Q102" s="218"/>
      <c r="R102" s="238" t="e">
        <f t="shared" si="5"/>
        <v>#DIV/0!</v>
      </c>
      <c r="S102" s="238" t="e">
        <f t="shared" si="6"/>
        <v>#DIV/0!</v>
      </c>
      <c r="T102" s="239" t="e">
        <f t="shared" si="7"/>
        <v>#DIV/0!</v>
      </c>
      <c r="U102" s="229"/>
      <c r="V102" s="21"/>
      <c r="W102" s="21"/>
    </row>
    <row r="103" spans="1:23" ht="12.75">
      <c r="A103" s="190" t="s">
        <v>109</v>
      </c>
      <c r="B103" s="191" t="s">
        <v>1220</v>
      </c>
      <c r="C103" s="230" t="s">
        <v>646</v>
      </c>
      <c r="D103" s="230" t="s">
        <v>341</v>
      </c>
      <c r="E103" s="230" t="s">
        <v>185</v>
      </c>
      <c r="F103" s="230"/>
      <c r="G103" s="190" t="s">
        <v>3139</v>
      </c>
      <c r="H103" s="191"/>
      <c r="I103" s="230"/>
      <c r="J103" s="230"/>
      <c r="K103" s="231"/>
      <c r="L103" s="230" t="s">
        <v>3120</v>
      </c>
      <c r="M103" s="450"/>
      <c r="N103" s="218"/>
      <c r="O103" s="567"/>
      <c r="P103" s="237">
        <f t="shared" si="4"/>
        <v>0</v>
      </c>
      <c r="Q103" s="218"/>
      <c r="R103" s="238" t="e">
        <f t="shared" si="5"/>
        <v>#DIV/0!</v>
      </c>
      <c r="S103" s="238" t="e">
        <f t="shared" si="6"/>
        <v>#DIV/0!</v>
      </c>
      <c r="T103" s="239" t="e">
        <f t="shared" si="7"/>
        <v>#DIV/0!</v>
      </c>
      <c r="U103" s="451"/>
      <c r="V103" s="21"/>
      <c r="W103" s="21"/>
    </row>
    <row r="104" spans="1:23" ht="12.75">
      <c r="A104" s="190" t="s">
        <v>109</v>
      </c>
      <c r="B104" s="191" t="s">
        <v>1220</v>
      </c>
      <c r="C104" s="230" t="s">
        <v>646</v>
      </c>
      <c r="D104" s="230" t="s">
        <v>341</v>
      </c>
      <c r="E104" s="230" t="s">
        <v>185</v>
      </c>
      <c r="F104" s="230"/>
      <c r="G104" s="190" t="s">
        <v>3140</v>
      </c>
      <c r="H104" s="191"/>
      <c r="I104" s="230"/>
      <c r="J104" s="230"/>
      <c r="K104" s="231"/>
      <c r="L104" s="230" t="s">
        <v>3120</v>
      </c>
      <c r="M104" s="450"/>
      <c r="N104" s="453"/>
      <c r="O104" s="452"/>
      <c r="P104" s="237">
        <f t="shared" si="4"/>
        <v>0</v>
      </c>
      <c r="Q104" s="218"/>
      <c r="R104" s="238" t="e">
        <f t="shared" si="5"/>
        <v>#DIV/0!</v>
      </c>
      <c r="S104" s="238" t="e">
        <f t="shared" si="6"/>
        <v>#DIV/0!</v>
      </c>
      <c r="T104" s="239" t="e">
        <f t="shared" si="7"/>
        <v>#DIV/0!</v>
      </c>
      <c r="U104" s="229"/>
      <c r="V104" s="21"/>
      <c r="W104" s="21"/>
    </row>
    <row r="105" spans="1:23" ht="12.75">
      <c r="A105" s="190" t="s">
        <v>109</v>
      </c>
      <c r="B105" s="191" t="s">
        <v>1220</v>
      </c>
      <c r="C105" s="230" t="s">
        <v>646</v>
      </c>
      <c r="D105" s="230" t="s">
        <v>341</v>
      </c>
      <c r="E105" s="230" t="s">
        <v>185</v>
      </c>
      <c r="F105" s="230"/>
      <c r="G105" s="190" t="s">
        <v>3141</v>
      </c>
      <c r="H105" s="191"/>
      <c r="I105" s="230"/>
      <c r="J105" s="230"/>
      <c r="K105" s="231"/>
      <c r="L105" s="230" t="s">
        <v>3120</v>
      </c>
      <c r="M105" s="450"/>
      <c r="N105" s="453"/>
      <c r="O105" s="452"/>
      <c r="P105" s="237">
        <f t="shared" si="4"/>
        <v>0</v>
      </c>
      <c r="Q105" s="218"/>
      <c r="R105" s="238" t="e">
        <f t="shared" si="5"/>
        <v>#DIV/0!</v>
      </c>
      <c r="S105" s="238" t="e">
        <f t="shared" si="6"/>
        <v>#DIV/0!</v>
      </c>
      <c r="T105" s="239" t="e">
        <f t="shared" si="7"/>
        <v>#DIV/0!</v>
      </c>
      <c r="U105" s="229"/>
      <c r="V105" s="21"/>
      <c r="W105" s="21"/>
    </row>
    <row r="106" spans="1:23" ht="12.75">
      <c r="A106" s="190" t="s">
        <v>109</v>
      </c>
      <c r="B106" s="191" t="s">
        <v>1220</v>
      </c>
      <c r="C106" s="230" t="s">
        <v>646</v>
      </c>
      <c r="D106" s="230" t="s">
        <v>341</v>
      </c>
      <c r="E106" s="230" t="s">
        <v>185</v>
      </c>
      <c r="F106" s="230"/>
      <c r="G106" s="190" t="s">
        <v>3142</v>
      </c>
      <c r="H106" s="191"/>
      <c r="I106" s="230"/>
      <c r="J106" s="230"/>
      <c r="K106" s="231"/>
      <c r="L106" s="230" t="s">
        <v>3120</v>
      </c>
      <c r="M106" s="450"/>
      <c r="N106" s="218"/>
      <c r="O106" s="567"/>
      <c r="P106" s="237">
        <f t="shared" si="4"/>
        <v>0</v>
      </c>
      <c r="Q106" s="218"/>
      <c r="R106" s="238" t="e">
        <f t="shared" si="5"/>
        <v>#DIV/0!</v>
      </c>
      <c r="S106" s="238" t="e">
        <f t="shared" si="6"/>
        <v>#DIV/0!</v>
      </c>
      <c r="T106" s="239" t="e">
        <f t="shared" si="7"/>
        <v>#DIV/0!</v>
      </c>
      <c r="U106" s="451"/>
      <c r="V106" s="21"/>
      <c r="W106" s="21"/>
    </row>
    <row r="107" spans="1:23" ht="12.75">
      <c r="A107" s="190" t="s">
        <v>109</v>
      </c>
      <c r="B107" s="191" t="s">
        <v>1220</v>
      </c>
      <c r="C107" s="230" t="s">
        <v>646</v>
      </c>
      <c r="D107" s="230" t="s">
        <v>341</v>
      </c>
      <c r="E107" s="230" t="s">
        <v>185</v>
      </c>
      <c r="F107" s="230"/>
      <c r="G107" s="190" t="s">
        <v>3143</v>
      </c>
      <c r="H107" s="191"/>
      <c r="I107" s="230"/>
      <c r="J107" s="230"/>
      <c r="K107" s="231"/>
      <c r="L107" s="230" t="s">
        <v>3120</v>
      </c>
      <c r="M107" s="450"/>
      <c r="N107" s="218"/>
      <c r="O107" s="567"/>
      <c r="P107" s="237">
        <f t="shared" si="4"/>
        <v>0</v>
      </c>
      <c r="Q107" s="218"/>
      <c r="R107" s="238" t="e">
        <f t="shared" si="5"/>
        <v>#DIV/0!</v>
      </c>
      <c r="S107" s="238" t="e">
        <f t="shared" si="6"/>
        <v>#DIV/0!</v>
      </c>
      <c r="T107" s="239" t="e">
        <f t="shared" si="7"/>
        <v>#DIV/0!</v>
      </c>
      <c r="U107" s="451"/>
      <c r="V107" s="21"/>
      <c r="W107" s="21"/>
    </row>
    <row r="108" spans="1:23" ht="12.75">
      <c r="A108" s="190" t="s">
        <v>109</v>
      </c>
      <c r="B108" s="191" t="s">
        <v>1220</v>
      </c>
      <c r="C108" s="230" t="s">
        <v>646</v>
      </c>
      <c r="D108" s="230" t="s">
        <v>341</v>
      </c>
      <c r="E108" s="230" t="s">
        <v>185</v>
      </c>
      <c r="F108" s="230"/>
      <c r="G108" s="190" t="s">
        <v>3144</v>
      </c>
      <c r="H108" s="191"/>
      <c r="I108" s="230"/>
      <c r="J108" s="230"/>
      <c r="K108" s="231"/>
      <c r="L108" s="230" t="s">
        <v>3120</v>
      </c>
      <c r="M108" s="450"/>
      <c r="N108" s="218"/>
      <c r="O108" s="567"/>
      <c r="P108" s="237">
        <f t="shared" si="4"/>
        <v>0</v>
      </c>
      <c r="Q108" s="218"/>
      <c r="R108" s="238" t="e">
        <f t="shared" si="5"/>
        <v>#DIV/0!</v>
      </c>
      <c r="S108" s="238" t="e">
        <f t="shared" si="6"/>
        <v>#DIV/0!</v>
      </c>
      <c r="T108" s="239" t="e">
        <f t="shared" si="7"/>
        <v>#DIV/0!</v>
      </c>
      <c r="U108" s="451"/>
      <c r="V108" s="21"/>
      <c r="W108" s="21"/>
    </row>
    <row r="109" spans="1:23" ht="12.75">
      <c r="A109" s="190" t="s">
        <v>109</v>
      </c>
      <c r="B109" s="191" t="s">
        <v>1220</v>
      </c>
      <c r="C109" s="230" t="s">
        <v>646</v>
      </c>
      <c r="D109" s="230" t="s">
        <v>341</v>
      </c>
      <c r="E109" s="230" t="s">
        <v>185</v>
      </c>
      <c r="F109" s="230" t="s">
        <v>519</v>
      </c>
      <c r="G109" s="190" t="s">
        <v>3043</v>
      </c>
      <c r="H109" s="191" t="s">
        <v>518</v>
      </c>
      <c r="I109" s="230" t="s">
        <v>370</v>
      </c>
      <c r="J109" s="565" t="s">
        <v>420</v>
      </c>
      <c r="K109" s="566">
        <v>6.5217391304347824E-2</v>
      </c>
      <c r="L109" s="230"/>
      <c r="M109" s="450">
        <v>2022</v>
      </c>
      <c r="N109" s="218">
        <v>48</v>
      </c>
      <c r="O109" s="567">
        <v>1</v>
      </c>
      <c r="P109" s="237">
        <f t="shared" si="4"/>
        <v>48</v>
      </c>
      <c r="Q109" s="218">
        <v>48</v>
      </c>
      <c r="R109" s="238">
        <f t="shared" si="5"/>
        <v>1</v>
      </c>
      <c r="S109" s="238">
        <f t="shared" si="6"/>
        <v>1</v>
      </c>
      <c r="T109" s="239">
        <f t="shared" si="7"/>
        <v>15.333333333333334</v>
      </c>
      <c r="U109" s="451" t="s">
        <v>3123</v>
      </c>
      <c r="V109" s="21"/>
      <c r="W109" s="21"/>
    </row>
    <row r="110" spans="1:23" ht="12.75">
      <c r="A110" s="190" t="s">
        <v>109</v>
      </c>
      <c r="B110" s="191" t="s">
        <v>1220</v>
      </c>
      <c r="C110" s="230" t="s">
        <v>646</v>
      </c>
      <c r="D110" s="230" t="s">
        <v>341</v>
      </c>
      <c r="E110" s="230" t="s">
        <v>185</v>
      </c>
      <c r="F110" s="230" t="s">
        <v>577</v>
      </c>
      <c r="G110" s="190" t="s">
        <v>3043</v>
      </c>
      <c r="H110" s="191" t="s">
        <v>576</v>
      </c>
      <c r="I110" s="230" t="s">
        <v>370</v>
      </c>
      <c r="J110" s="565" t="s">
        <v>420</v>
      </c>
      <c r="K110" s="566">
        <v>6.5217391304347824E-2</v>
      </c>
      <c r="L110" s="230"/>
      <c r="M110" s="450">
        <v>2022</v>
      </c>
      <c r="N110" s="453">
        <v>48</v>
      </c>
      <c r="O110" s="452">
        <v>0.10416666666666669</v>
      </c>
      <c r="P110" s="237">
        <f t="shared" si="4"/>
        <v>5</v>
      </c>
      <c r="Q110" s="218">
        <v>5</v>
      </c>
      <c r="R110" s="238">
        <f t="shared" si="5"/>
        <v>1</v>
      </c>
      <c r="S110" s="238">
        <f t="shared" si="6"/>
        <v>0.10416666666666667</v>
      </c>
      <c r="T110" s="239">
        <f t="shared" si="7"/>
        <v>1.5972222222222225</v>
      </c>
      <c r="U110" s="451" t="s">
        <v>3123</v>
      </c>
      <c r="V110" s="21"/>
      <c r="W110" s="21"/>
    </row>
    <row r="111" spans="1:23" ht="12.75">
      <c r="A111" s="190" t="s">
        <v>109</v>
      </c>
      <c r="B111" s="191" t="s">
        <v>1220</v>
      </c>
      <c r="C111" s="230" t="s">
        <v>646</v>
      </c>
      <c r="D111" s="230" t="s">
        <v>341</v>
      </c>
      <c r="E111" s="230" t="s">
        <v>185</v>
      </c>
      <c r="F111" s="230" t="s">
        <v>577</v>
      </c>
      <c r="G111" s="190" t="s">
        <v>3043</v>
      </c>
      <c r="H111" s="191" t="s">
        <v>578</v>
      </c>
      <c r="I111" s="230" t="s">
        <v>370</v>
      </c>
      <c r="J111" s="565" t="s">
        <v>420</v>
      </c>
      <c r="K111" s="566">
        <v>6.5217391304347824E-2</v>
      </c>
      <c r="L111" s="230"/>
      <c r="M111" s="450">
        <v>2022</v>
      </c>
      <c r="N111" s="453">
        <v>48</v>
      </c>
      <c r="O111" s="452">
        <v>0.10416666666666669</v>
      </c>
      <c r="P111" s="237">
        <f t="shared" si="4"/>
        <v>5</v>
      </c>
      <c r="Q111" s="218">
        <v>5</v>
      </c>
      <c r="R111" s="238">
        <f t="shared" si="5"/>
        <v>1</v>
      </c>
      <c r="S111" s="238">
        <f t="shared" si="6"/>
        <v>0.10416666666666667</v>
      </c>
      <c r="T111" s="239">
        <f t="shared" si="7"/>
        <v>1.5972222222222225</v>
      </c>
      <c r="U111" s="451" t="s">
        <v>3123</v>
      </c>
      <c r="V111" s="21"/>
      <c r="W111" s="21"/>
    </row>
    <row r="112" spans="1:23" ht="12.75">
      <c r="A112" s="190" t="s">
        <v>109</v>
      </c>
      <c r="B112" s="191" t="s">
        <v>1220</v>
      </c>
      <c r="C112" s="230" t="s">
        <v>646</v>
      </c>
      <c r="D112" s="230" t="s">
        <v>341</v>
      </c>
      <c r="E112" s="230" t="s">
        <v>185</v>
      </c>
      <c r="F112" s="230" t="s">
        <v>577</v>
      </c>
      <c r="G112" s="190" t="s">
        <v>3043</v>
      </c>
      <c r="H112" s="191" t="s">
        <v>579</v>
      </c>
      <c r="I112" s="230" t="s">
        <v>370</v>
      </c>
      <c r="J112" s="565" t="s">
        <v>420</v>
      </c>
      <c r="K112" s="566">
        <v>6.5217391304347824E-2</v>
      </c>
      <c r="L112" s="230"/>
      <c r="M112" s="450">
        <v>2022</v>
      </c>
      <c r="N112" s="453">
        <v>48</v>
      </c>
      <c r="O112" s="452">
        <v>0.10416666666666669</v>
      </c>
      <c r="P112" s="237">
        <f t="shared" si="4"/>
        <v>5</v>
      </c>
      <c r="Q112" s="218">
        <v>5</v>
      </c>
      <c r="R112" s="238">
        <f t="shared" si="5"/>
        <v>1</v>
      </c>
      <c r="S112" s="238">
        <f t="shared" si="6"/>
        <v>0.10416666666666667</v>
      </c>
      <c r="T112" s="239">
        <f t="shared" si="7"/>
        <v>1.5972222222222225</v>
      </c>
      <c r="U112" s="451" t="s">
        <v>3123</v>
      </c>
      <c r="V112" s="21"/>
      <c r="W112" s="21"/>
    </row>
    <row r="113" spans="1:23" ht="12.75">
      <c r="A113" s="190" t="s">
        <v>109</v>
      </c>
      <c r="B113" s="191" t="s">
        <v>1220</v>
      </c>
      <c r="C113" s="230" t="s">
        <v>646</v>
      </c>
      <c r="D113" s="230" t="s">
        <v>341</v>
      </c>
      <c r="E113" s="230" t="s">
        <v>185</v>
      </c>
      <c r="F113" s="230" t="s">
        <v>577</v>
      </c>
      <c r="G113" s="190" t="s">
        <v>3043</v>
      </c>
      <c r="H113" s="191" t="s">
        <v>580</v>
      </c>
      <c r="I113" s="230" t="s">
        <v>370</v>
      </c>
      <c r="J113" s="565" t="s">
        <v>420</v>
      </c>
      <c r="K113" s="566">
        <v>6.5217391304347824E-2</v>
      </c>
      <c r="L113" s="230"/>
      <c r="M113" s="450">
        <v>2022</v>
      </c>
      <c r="N113" s="453">
        <v>48</v>
      </c>
      <c r="O113" s="452">
        <v>0.10416666666666669</v>
      </c>
      <c r="P113" s="237">
        <f t="shared" si="4"/>
        <v>5</v>
      </c>
      <c r="Q113" s="218">
        <v>5</v>
      </c>
      <c r="R113" s="238">
        <f t="shared" si="5"/>
        <v>1</v>
      </c>
      <c r="S113" s="238">
        <f t="shared" si="6"/>
        <v>0.10416666666666667</v>
      </c>
      <c r="T113" s="239">
        <f t="shared" si="7"/>
        <v>1.5972222222222225</v>
      </c>
      <c r="U113" s="451" t="s">
        <v>3123</v>
      </c>
      <c r="V113" s="21"/>
      <c r="W113" s="21"/>
    </row>
    <row r="114" spans="1:23" ht="12.75">
      <c r="A114" s="190" t="s">
        <v>109</v>
      </c>
      <c r="B114" s="191" t="s">
        <v>1220</v>
      </c>
      <c r="C114" s="230" t="s">
        <v>646</v>
      </c>
      <c r="D114" s="230" t="s">
        <v>341</v>
      </c>
      <c r="E114" s="230" t="s">
        <v>185</v>
      </c>
      <c r="F114" s="230" t="s">
        <v>577</v>
      </c>
      <c r="G114" s="190" t="s">
        <v>3043</v>
      </c>
      <c r="H114" s="191" t="s">
        <v>581</v>
      </c>
      <c r="I114" s="230" t="s">
        <v>370</v>
      </c>
      <c r="J114" s="565" t="s">
        <v>420</v>
      </c>
      <c r="K114" s="566">
        <v>6.5217391304347824E-2</v>
      </c>
      <c r="L114" s="230"/>
      <c r="M114" s="450">
        <v>2022</v>
      </c>
      <c r="N114" s="453">
        <v>48</v>
      </c>
      <c r="O114" s="452">
        <v>0.10416666666666669</v>
      </c>
      <c r="P114" s="237">
        <f t="shared" si="4"/>
        <v>5</v>
      </c>
      <c r="Q114" s="218">
        <v>5</v>
      </c>
      <c r="R114" s="238">
        <f t="shared" si="5"/>
        <v>1</v>
      </c>
      <c r="S114" s="238">
        <f t="shared" si="6"/>
        <v>0.10416666666666667</v>
      </c>
      <c r="T114" s="239">
        <f t="shared" si="7"/>
        <v>1.5972222222222225</v>
      </c>
      <c r="U114" s="451" t="s">
        <v>3123</v>
      </c>
      <c r="V114" s="21"/>
      <c r="W114" s="21"/>
    </row>
    <row r="115" spans="1:23" ht="12.75">
      <c r="A115" s="190" t="s">
        <v>109</v>
      </c>
      <c r="B115" s="191" t="s">
        <v>1220</v>
      </c>
      <c r="C115" s="230" t="s">
        <v>646</v>
      </c>
      <c r="D115" s="230" t="s">
        <v>341</v>
      </c>
      <c r="E115" s="230" t="s">
        <v>185</v>
      </c>
      <c r="F115" s="230" t="s">
        <v>519</v>
      </c>
      <c r="G115" s="190" t="s">
        <v>3043</v>
      </c>
      <c r="H115" s="191" t="s">
        <v>522</v>
      </c>
      <c r="I115" s="230" t="s">
        <v>370</v>
      </c>
      <c r="J115" s="565" t="s">
        <v>420</v>
      </c>
      <c r="K115" s="566">
        <v>6.5217391304347824E-2</v>
      </c>
      <c r="L115" s="230"/>
      <c r="M115" s="450">
        <v>2022</v>
      </c>
      <c r="N115" s="453">
        <v>48</v>
      </c>
      <c r="O115" s="452">
        <v>0.10416666666666669</v>
      </c>
      <c r="P115" s="237">
        <f t="shared" si="4"/>
        <v>5</v>
      </c>
      <c r="Q115" s="218">
        <v>5</v>
      </c>
      <c r="R115" s="238">
        <f t="shared" si="5"/>
        <v>1</v>
      </c>
      <c r="S115" s="238">
        <f t="shared" si="6"/>
        <v>0.10416666666666667</v>
      </c>
      <c r="T115" s="239">
        <f t="shared" si="7"/>
        <v>1.5972222222222225</v>
      </c>
      <c r="U115" s="451" t="s">
        <v>3123</v>
      </c>
      <c r="V115" s="21"/>
      <c r="W115" s="21"/>
    </row>
    <row r="116" spans="1:23" ht="12.75">
      <c r="A116" s="190" t="s">
        <v>109</v>
      </c>
      <c r="B116" s="191" t="s">
        <v>1220</v>
      </c>
      <c r="C116" s="230" t="s">
        <v>646</v>
      </c>
      <c r="D116" s="230" t="s">
        <v>341</v>
      </c>
      <c r="E116" s="230" t="s">
        <v>185</v>
      </c>
      <c r="F116" s="230" t="s">
        <v>519</v>
      </c>
      <c r="G116" s="190" t="s">
        <v>3043</v>
      </c>
      <c r="H116" s="191" t="s">
        <v>523</v>
      </c>
      <c r="I116" s="230" t="s">
        <v>370</v>
      </c>
      <c r="J116" s="565" t="s">
        <v>420</v>
      </c>
      <c r="K116" s="566">
        <v>6.5217391304347824E-2</v>
      </c>
      <c r="L116" s="230"/>
      <c r="M116" s="450">
        <v>2022</v>
      </c>
      <c r="N116" s="453">
        <v>48</v>
      </c>
      <c r="O116" s="452">
        <v>0.10416666666666669</v>
      </c>
      <c r="P116" s="237">
        <f t="shared" si="4"/>
        <v>5</v>
      </c>
      <c r="Q116" s="218">
        <v>5</v>
      </c>
      <c r="R116" s="238">
        <f t="shared" si="5"/>
        <v>1</v>
      </c>
      <c r="S116" s="238">
        <f t="shared" si="6"/>
        <v>0.10416666666666667</v>
      </c>
      <c r="T116" s="239">
        <f t="shared" si="7"/>
        <v>1.5972222222222225</v>
      </c>
      <c r="U116" s="451" t="s">
        <v>3123</v>
      </c>
      <c r="V116" s="21"/>
      <c r="W116" s="21"/>
    </row>
    <row r="117" spans="1:23" ht="12.75">
      <c r="A117" s="190" t="s">
        <v>109</v>
      </c>
      <c r="B117" s="191" t="s">
        <v>1220</v>
      </c>
      <c r="C117" s="230" t="s">
        <v>646</v>
      </c>
      <c r="D117" s="230" t="s">
        <v>341</v>
      </c>
      <c r="E117" s="230" t="s">
        <v>185</v>
      </c>
      <c r="F117" s="230" t="s">
        <v>577</v>
      </c>
      <c r="G117" s="190" t="s">
        <v>3043</v>
      </c>
      <c r="H117" s="191" t="s">
        <v>3124</v>
      </c>
      <c r="I117" s="230" t="s">
        <v>370</v>
      </c>
      <c r="J117" s="565" t="s">
        <v>420</v>
      </c>
      <c r="K117" s="566">
        <v>6.5217391304347824E-2</v>
      </c>
      <c r="L117" s="230"/>
      <c r="M117" s="450">
        <v>2022</v>
      </c>
      <c r="N117" s="453">
        <v>48</v>
      </c>
      <c r="O117" s="452">
        <v>0.10416666666666669</v>
      </c>
      <c r="P117" s="237">
        <f t="shared" si="4"/>
        <v>5</v>
      </c>
      <c r="Q117" s="218">
        <v>5</v>
      </c>
      <c r="R117" s="238">
        <f t="shared" si="5"/>
        <v>1</v>
      </c>
      <c r="S117" s="238">
        <f t="shared" si="6"/>
        <v>0.10416666666666667</v>
      </c>
      <c r="T117" s="239">
        <f t="shared" si="7"/>
        <v>1.5972222222222225</v>
      </c>
      <c r="U117" s="451" t="s">
        <v>3123</v>
      </c>
      <c r="V117" s="21"/>
      <c r="W117" s="21"/>
    </row>
    <row r="118" spans="1:23" ht="12.75">
      <c r="A118" s="190" t="s">
        <v>109</v>
      </c>
      <c r="B118" s="191" t="s">
        <v>1220</v>
      </c>
      <c r="C118" s="230" t="s">
        <v>646</v>
      </c>
      <c r="D118" s="230" t="s">
        <v>341</v>
      </c>
      <c r="E118" s="230" t="s">
        <v>185</v>
      </c>
      <c r="F118" s="230" t="s">
        <v>519</v>
      </c>
      <c r="G118" s="190" t="s">
        <v>3043</v>
      </c>
      <c r="H118" s="191" t="s">
        <v>3125</v>
      </c>
      <c r="I118" s="230" t="s">
        <v>370</v>
      </c>
      <c r="J118" s="565" t="s">
        <v>420</v>
      </c>
      <c r="K118" s="566">
        <v>6.5217391304347824E-2</v>
      </c>
      <c r="L118" s="230"/>
      <c r="M118" s="450">
        <v>2022</v>
      </c>
      <c r="N118" s="453">
        <v>48</v>
      </c>
      <c r="O118" s="452">
        <v>0.10416666666666669</v>
      </c>
      <c r="P118" s="237">
        <f t="shared" si="4"/>
        <v>5</v>
      </c>
      <c r="Q118" s="218">
        <v>5</v>
      </c>
      <c r="R118" s="238">
        <f t="shared" si="5"/>
        <v>1</v>
      </c>
      <c r="S118" s="238">
        <f t="shared" si="6"/>
        <v>0.10416666666666667</v>
      </c>
      <c r="T118" s="239">
        <f t="shared" si="7"/>
        <v>1.5972222222222225</v>
      </c>
      <c r="U118" s="451" t="s">
        <v>3123</v>
      </c>
      <c r="V118" s="21"/>
      <c r="W118" s="21"/>
    </row>
    <row r="119" spans="1:23" ht="12.75">
      <c r="A119" s="190" t="s">
        <v>109</v>
      </c>
      <c r="B119" s="191" t="s">
        <v>1220</v>
      </c>
      <c r="C119" s="230" t="s">
        <v>646</v>
      </c>
      <c r="D119" s="230" t="s">
        <v>341</v>
      </c>
      <c r="E119" s="230" t="s">
        <v>185</v>
      </c>
      <c r="F119" s="230" t="s">
        <v>519</v>
      </c>
      <c r="G119" s="190" t="s">
        <v>3043</v>
      </c>
      <c r="H119" s="191" t="s">
        <v>529</v>
      </c>
      <c r="I119" s="230" t="s">
        <v>370</v>
      </c>
      <c r="J119" s="565" t="s">
        <v>420</v>
      </c>
      <c r="K119" s="566">
        <v>6.5217391304347824E-2</v>
      </c>
      <c r="L119" s="230"/>
      <c r="M119" s="450">
        <v>2022</v>
      </c>
      <c r="N119" s="453">
        <v>48</v>
      </c>
      <c r="O119" s="452">
        <v>0.10416666666666669</v>
      </c>
      <c r="P119" s="237">
        <f t="shared" si="4"/>
        <v>5</v>
      </c>
      <c r="Q119" s="218">
        <v>5</v>
      </c>
      <c r="R119" s="238">
        <f t="shared" si="5"/>
        <v>1</v>
      </c>
      <c r="S119" s="238">
        <f t="shared" si="6"/>
        <v>0.10416666666666667</v>
      </c>
      <c r="T119" s="239">
        <f t="shared" si="7"/>
        <v>1.5972222222222225</v>
      </c>
      <c r="U119" s="451" t="s">
        <v>3123</v>
      </c>
      <c r="V119" s="21"/>
      <c r="W119" s="21"/>
    </row>
    <row r="120" spans="1:23" ht="12.75">
      <c r="A120" s="190" t="s">
        <v>109</v>
      </c>
      <c r="B120" s="191" t="s">
        <v>1220</v>
      </c>
      <c r="C120" s="230" t="s">
        <v>646</v>
      </c>
      <c r="D120" s="230" t="s">
        <v>341</v>
      </c>
      <c r="E120" s="230" t="s">
        <v>185</v>
      </c>
      <c r="F120" s="230" t="s">
        <v>519</v>
      </c>
      <c r="G120" s="190" t="s">
        <v>3043</v>
      </c>
      <c r="H120" s="191" t="s">
        <v>532</v>
      </c>
      <c r="I120" s="230" t="s">
        <v>370</v>
      </c>
      <c r="J120" s="565" t="s">
        <v>420</v>
      </c>
      <c r="K120" s="568">
        <v>6.5217391304347824E-2</v>
      </c>
      <c r="L120" s="230"/>
      <c r="M120" s="450">
        <v>2022</v>
      </c>
      <c r="N120" s="453">
        <v>48</v>
      </c>
      <c r="O120" s="452">
        <v>0.10416666666666669</v>
      </c>
      <c r="P120" s="237">
        <f t="shared" si="4"/>
        <v>5</v>
      </c>
      <c r="Q120" s="218">
        <v>5</v>
      </c>
      <c r="R120" s="238">
        <f t="shared" si="5"/>
        <v>1</v>
      </c>
      <c r="S120" s="238">
        <f t="shared" si="6"/>
        <v>0.10416666666666667</v>
      </c>
      <c r="T120" s="239">
        <f t="shared" si="7"/>
        <v>1.5972222222222225</v>
      </c>
      <c r="U120" s="451" t="s">
        <v>3123</v>
      </c>
      <c r="V120" s="21"/>
      <c r="W120" s="21"/>
    </row>
    <row r="121" spans="1:23" ht="12.75">
      <c r="A121" s="190" t="s">
        <v>109</v>
      </c>
      <c r="B121" s="191" t="s">
        <v>1220</v>
      </c>
      <c r="C121" s="230" t="s">
        <v>646</v>
      </c>
      <c r="D121" s="230" t="s">
        <v>341</v>
      </c>
      <c r="E121" s="230" t="s">
        <v>185</v>
      </c>
      <c r="F121" s="230" t="s">
        <v>519</v>
      </c>
      <c r="G121" s="190" t="s">
        <v>3043</v>
      </c>
      <c r="H121" s="191" t="s">
        <v>533</v>
      </c>
      <c r="I121" s="230" t="s">
        <v>370</v>
      </c>
      <c r="J121" s="565" t="s">
        <v>420</v>
      </c>
      <c r="K121" s="566">
        <v>6.5217391304347824E-2</v>
      </c>
      <c r="L121" s="230"/>
      <c r="M121" s="450">
        <v>2022</v>
      </c>
      <c r="N121" s="453">
        <v>48</v>
      </c>
      <c r="O121" s="452">
        <v>0.10416666666666669</v>
      </c>
      <c r="P121" s="237">
        <f t="shared" si="4"/>
        <v>5</v>
      </c>
      <c r="Q121" s="218">
        <v>5</v>
      </c>
      <c r="R121" s="238">
        <f t="shared" si="5"/>
        <v>1</v>
      </c>
      <c r="S121" s="238">
        <f t="shared" si="6"/>
        <v>0.10416666666666667</v>
      </c>
      <c r="T121" s="239">
        <f t="shared" si="7"/>
        <v>1.5972222222222225</v>
      </c>
      <c r="U121" s="451" t="s">
        <v>3123</v>
      </c>
      <c r="V121" s="21"/>
      <c r="W121" s="21"/>
    </row>
    <row r="122" spans="1:23" ht="12.75">
      <c r="A122" s="190" t="s">
        <v>109</v>
      </c>
      <c r="B122" s="191" t="s">
        <v>1220</v>
      </c>
      <c r="C122" s="230" t="s">
        <v>646</v>
      </c>
      <c r="D122" s="230" t="s">
        <v>341</v>
      </c>
      <c r="E122" s="230" t="s">
        <v>185</v>
      </c>
      <c r="F122" s="230" t="s">
        <v>519</v>
      </c>
      <c r="G122" s="190" t="s">
        <v>3043</v>
      </c>
      <c r="H122" s="191" t="s">
        <v>534</v>
      </c>
      <c r="I122" s="230" t="s">
        <v>370</v>
      </c>
      <c r="J122" s="565" t="s">
        <v>420</v>
      </c>
      <c r="K122" s="566">
        <v>6.5217391304347824E-2</v>
      </c>
      <c r="L122" s="230"/>
      <c r="M122" s="450">
        <v>2022</v>
      </c>
      <c r="N122" s="453">
        <v>48</v>
      </c>
      <c r="O122" s="452">
        <v>0.10416666666666669</v>
      </c>
      <c r="P122" s="237">
        <f t="shared" si="4"/>
        <v>5</v>
      </c>
      <c r="Q122" s="218">
        <v>5</v>
      </c>
      <c r="R122" s="238">
        <f t="shared" si="5"/>
        <v>1</v>
      </c>
      <c r="S122" s="238">
        <f t="shared" si="6"/>
        <v>0.10416666666666667</v>
      </c>
      <c r="T122" s="239">
        <f t="shared" si="7"/>
        <v>1.5972222222222225</v>
      </c>
      <c r="U122" s="451" t="s">
        <v>3123</v>
      </c>
      <c r="V122" s="21"/>
      <c r="W122" s="21"/>
    </row>
    <row r="123" spans="1:23" ht="12.75">
      <c r="A123" s="190" t="s">
        <v>109</v>
      </c>
      <c r="B123" s="191" t="s">
        <v>1220</v>
      </c>
      <c r="C123" s="230" t="s">
        <v>646</v>
      </c>
      <c r="D123" s="230" t="s">
        <v>341</v>
      </c>
      <c r="E123" s="230" t="s">
        <v>185</v>
      </c>
      <c r="F123" s="230" t="s">
        <v>519</v>
      </c>
      <c r="G123" s="190" t="s">
        <v>3043</v>
      </c>
      <c r="H123" s="191" t="s">
        <v>535</v>
      </c>
      <c r="I123" s="230" t="s">
        <v>370</v>
      </c>
      <c r="J123" s="565" t="s">
        <v>420</v>
      </c>
      <c r="K123" s="566">
        <v>6.5217391304347824E-2</v>
      </c>
      <c r="L123" s="230"/>
      <c r="M123" s="450">
        <v>2022</v>
      </c>
      <c r="N123" s="453">
        <v>48</v>
      </c>
      <c r="O123" s="452">
        <v>0.10416666666666669</v>
      </c>
      <c r="P123" s="237">
        <f t="shared" si="4"/>
        <v>5</v>
      </c>
      <c r="Q123" s="218">
        <v>5</v>
      </c>
      <c r="R123" s="238">
        <f t="shared" si="5"/>
        <v>1</v>
      </c>
      <c r="S123" s="238">
        <f t="shared" si="6"/>
        <v>0.10416666666666667</v>
      </c>
      <c r="T123" s="239">
        <f t="shared" si="7"/>
        <v>1.5972222222222225</v>
      </c>
      <c r="U123" s="451" t="s">
        <v>3123</v>
      </c>
      <c r="V123" s="21"/>
      <c r="W123" s="21"/>
    </row>
    <row r="124" spans="1:23" ht="12.75">
      <c r="A124" s="190" t="s">
        <v>109</v>
      </c>
      <c r="B124" s="191" t="s">
        <v>1220</v>
      </c>
      <c r="C124" s="230" t="s">
        <v>646</v>
      </c>
      <c r="D124" s="230" t="s">
        <v>341</v>
      </c>
      <c r="E124" s="230" t="s">
        <v>185</v>
      </c>
      <c r="F124" s="230" t="s">
        <v>519</v>
      </c>
      <c r="G124" s="190" t="s">
        <v>3043</v>
      </c>
      <c r="H124" s="191" t="s">
        <v>544</v>
      </c>
      <c r="I124" s="230" t="s">
        <v>370</v>
      </c>
      <c r="J124" s="565" t="s">
        <v>420</v>
      </c>
      <c r="K124" s="566">
        <v>6.5217391304347824E-2</v>
      </c>
      <c r="L124" s="230"/>
      <c r="M124" s="450">
        <v>2022</v>
      </c>
      <c r="N124" s="453">
        <v>48</v>
      </c>
      <c r="O124" s="452">
        <v>0.10416666666666669</v>
      </c>
      <c r="P124" s="237">
        <f t="shared" si="4"/>
        <v>5</v>
      </c>
      <c r="Q124" s="218">
        <v>5</v>
      </c>
      <c r="R124" s="238">
        <f t="shared" si="5"/>
        <v>1</v>
      </c>
      <c r="S124" s="238">
        <f t="shared" si="6"/>
        <v>0.10416666666666667</v>
      </c>
      <c r="T124" s="239">
        <f t="shared" si="7"/>
        <v>1.5972222222222225</v>
      </c>
      <c r="U124" s="451" t="s">
        <v>3123</v>
      </c>
      <c r="V124" s="21"/>
      <c r="W124" s="21"/>
    </row>
    <row r="125" spans="1:23" ht="12.75">
      <c r="A125" s="190" t="s">
        <v>109</v>
      </c>
      <c r="B125" s="191" t="s">
        <v>1220</v>
      </c>
      <c r="C125" s="230" t="s">
        <v>646</v>
      </c>
      <c r="D125" s="230" t="s">
        <v>341</v>
      </c>
      <c r="E125" s="230" t="s">
        <v>185</v>
      </c>
      <c r="F125" s="230" t="s">
        <v>519</v>
      </c>
      <c r="G125" s="190" t="s">
        <v>3043</v>
      </c>
      <c r="H125" s="191" t="s">
        <v>545</v>
      </c>
      <c r="I125" s="230" t="s">
        <v>370</v>
      </c>
      <c r="J125" s="565" t="s">
        <v>420</v>
      </c>
      <c r="K125" s="566">
        <v>6.5217391304347824E-2</v>
      </c>
      <c r="L125" s="230"/>
      <c r="M125" s="450">
        <v>2022</v>
      </c>
      <c r="N125" s="453">
        <v>48</v>
      </c>
      <c r="O125" s="452">
        <v>0.10416666666666669</v>
      </c>
      <c r="P125" s="237">
        <f t="shared" si="4"/>
        <v>5</v>
      </c>
      <c r="Q125" s="218">
        <v>5</v>
      </c>
      <c r="R125" s="238">
        <f t="shared" si="5"/>
        <v>1</v>
      </c>
      <c r="S125" s="238">
        <f t="shared" si="6"/>
        <v>0.10416666666666667</v>
      </c>
      <c r="T125" s="239">
        <f t="shared" si="7"/>
        <v>1.5972222222222225</v>
      </c>
      <c r="U125" s="451" t="s">
        <v>3123</v>
      </c>
      <c r="V125" s="21"/>
      <c r="W125" s="21"/>
    </row>
    <row r="126" spans="1:23" ht="12.75">
      <c r="A126" s="190" t="s">
        <v>109</v>
      </c>
      <c r="B126" s="191" t="s">
        <v>1220</v>
      </c>
      <c r="C126" s="230" t="s">
        <v>646</v>
      </c>
      <c r="D126" s="230" t="s">
        <v>341</v>
      </c>
      <c r="E126" s="230" t="s">
        <v>185</v>
      </c>
      <c r="F126" s="230" t="s">
        <v>519</v>
      </c>
      <c r="G126" s="190" t="s">
        <v>3043</v>
      </c>
      <c r="H126" s="191" t="s">
        <v>546</v>
      </c>
      <c r="I126" s="230" t="s">
        <v>370</v>
      </c>
      <c r="J126" s="565" t="s">
        <v>420</v>
      </c>
      <c r="K126" s="566">
        <v>6.5217391304347824E-2</v>
      </c>
      <c r="L126" s="230"/>
      <c r="M126" s="450">
        <v>2022</v>
      </c>
      <c r="N126" s="453">
        <v>48</v>
      </c>
      <c r="O126" s="452">
        <v>0.10416666666666669</v>
      </c>
      <c r="P126" s="237">
        <f t="shared" si="4"/>
        <v>5</v>
      </c>
      <c r="Q126" s="218">
        <v>5</v>
      </c>
      <c r="R126" s="238">
        <f t="shared" si="5"/>
        <v>1</v>
      </c>
      <c r="S126" s="238">
        <f t="shared" si="6"/>
        <v>0.10416666666666667</v>
      </c>
      <c r="T126" s="239">
        <f t="shared" si="7"/>
        <v>1.5972222222222225</v>
      </c>
      <c r="U126" s="451" t="s">
        <v>3123</v>
      </c>
      <c r="V126" s="21"/>
      <c r="W126" s="21"/>
    </row>
    <row r="127" spans="1:23" ht="12.75">
      <c r="A127" s="190" t="s">
        <v>109</v>
      </c>
      <c r="B127" s="191" t="s">
        <v>1220</v>
      </c>
      <c r="C127" s="230" t="s">
        <v>646</v>
      </c>
      <c r="D127" s="230" t="s">
        <v>341</v>
      </c>
      <c r="E127" s="230" t="s">
        <v>185</v>
      </c>
      <c r="F127" s="230" t="s">
        <v>519</v>
      </c>
      <c r="G127" s="190" t="s">
        <v>3043</v>
      </c>
      <c r="H127" s="191" t="s">
        <v>548</v>
      </c>
      <c r="I127" s="230" t="s">
        <v>370</v>
      </c>
      <c r="J127" s="565" t="s">
        <v>420</v>
      </c>
      <c r="K127" s="566">
        <v>6.5217391304347824E-2</v>
      </c>
      <c r="L127" s="230"/>
      <c r="M127" s="450">
        <v>2022</v>
      </c>
      <c r="N127" s="453">
        <v>48</v>
      </c>
      <c r="O127" s="452">
        <v>0.10416666666666669</v>
      </c>
      <c r="P127" s="237">
        <f t="shared" si="4"/>
        <v>5</v>
      </c>
      <c r="Q127" s="218">
        <v>5</v>
      </c>
      <c r="R127" s="238">
        <f t="shared" si="5"/>
        <v>1</v>
      </c>
      <c r="S127" s="238">
        <f t="shared" si="6"/>
        <v>0.10416666666666667</v>
      </c>
      <c r="T127" s="239">
        <f t="shared" si="7"/>
        <v>1.5972222222222225</v>
      </c>
      <c r="U127" s="451" t="s">
        <v>3123</v>
      </c>
      <c r="V127" s="21"/>
      <c r="W127" s="21"/>
    </row>
    <row r="128" spans="1:23" ht="12.75">
      <c r="A128" s="190" t="s">
        <v>109</v>
      </c>
      <c r="B128" s="191" t="s">
        <v>1220</v>
      </c>
      <c r="C128" s="230" t="s">
        <v>646</v>
      </c>
      <c r="D128" s="230" t="s">
        <v>341</v>
      </c>
      <c r="E128" s="230" t="s">
        <v>185</v>
      </c>
      <c r="F128" s="230" t="s">
        <v>519</v>
      </c>
      <c r="G128" s="190" t="s">
        <v>3043</v>
      </c>
      <c r="H128" s="191" t="s">
        <v>549</v>
      </c>
      <c r="I128" s="230" t="s">
        <v>370</v>
      </c>
      <c r="J128" s="565" t="s">
        <v>420</v>
      </c>
      <c r="K128" s="566">
        <v>6.5217391304347824E-2</v>
      </c>
      <c r="L128" s="230"/>
      <c r="M128" s="450">
        <v>2022</v>
      </c>
      <c r="N128" s="453">
        <v>48</v>
      </c>
      <c r="O128" s="452">
        <v>0.10416666666666669</v>
      </c>
      <c r="P128" s="237">
        <f t="shared" si="4"/>
        <v>5</v>
      </c>
      <c r="Q128" s="218">
        <v>5</v>
      </c>
      <c r="R128" s="238">
        <f t="shared" si="5"/>
        <v>1</v>
      </c>
      <c r="S128" s="238">
        <f t="shared" si="6"/>
        <v>0.10416666666666667</v>
      </c>
      <c r="T128" s="239">
        <f t="shared" si="7"/>
        <v>1.5972222222222225</v>
      </c>
      <c r="U128" s="451" t="s">
        <v>3123</v>
      </c>
      <c r="V128" s="21"/>
      <c r="W128" s="21"/>
    </row>
    <row r="129" spans="1:23" ht="12.75">
      <c r="A129" s="190" t="s">
        <v>109</v>
      </c>
      <c r="B129" s="191" t="s">
        <v>1220</v>
      </c>
      <c r="C129" s="230" t="s">
        <v>646</v>
      </c>
      <c r="D129" s="230" t="s">
        <v>341</v>
      </c>
      <c r="E129" s="230" t="s">
        <v>185</v>
      </c>
      <c r="F129" s="230" t="s">
        <v>519</v>
      </c>
      <c r="G129" s="190" t="s">
        <v>3043</v>
      </c>
      <c r="H129" s="191" t="s">
        <v>551</v>
      </c>
      <c r="I129" s="230" t="s">
        <v>370</v>
      </c>
      <c r="J129" s="565" t="s">
        <v>420</v>
      </c>
      <c r="K129" s="566">
        <v>6.5217391304347824E-2</v>
      </c>
      <c r="L129" s="230"/>
      <c r="M129" s="450">
        <v>2022</v>
      </c>
      <c r="N129" s="453">
        <v>48</v>
      </c>
      <c r="O129" s="452">
        <v>0.10416666666666669</v>
      </c>
      <c r="P129" s="237">
        <f t="shared" si="4"/>
        <v>5</v>
      </c>
      <c r="Q129" s="218">
        <v>5</v>
      </c>
      <c r="R129" s="238">
        <f t="shared" si="5"/>
        <v>1</v>
      </c>
      <c r="S129" s="238">
        <f t="shared" si="6"/>
        <v>0.10416666666666667</v>
      </c>
      <c r="T129" s="239">
        <f t="shared" si="7"/>
        <v>1.5972222222222225</v>
      </c>
      <c r="U129" s="451" t="s">
        <v>3123</v>
      </c>
      <c r="V129" s="21"/>
      <c r="W129" s="21"/>
    </row>
    <row r="130" spans="1:23" ht="12.75">
      <c r="A130" s="190" t="s">
        <v>109</v>
      </c>
      <c r="B130" s="191" t="s">
        <v>1220</v>
      </c>
      <c r="C130" s="230" t="s">
        <v>646</v>
      </c>
      <c r="D130" s="230" t="s">
        <v>341</v>
      </c>
      <c r="E130" s="230" t="s">
        <v>185</v>
      </c>
      <c r="F130" s="230" t="s">
        <v>519</v>
      </c>
      <c r="G130" s="190" t="s">
        <v>3043</v>
      </c>
      <c r="H130" s="191" t="s">
        <v>555</v>
      </c>
      <c r="I130" s="230" t="s">
        <v>370</v>
      </c>
      <c r="J130" s="565" t="s">
        <v>420</v>
      </c>
      <c r="K130" s="566">
        <v>6.5217391304347824E-2</v>
      </c>
      <c r="L130" s="230"/>
      <c r="M130" s="450">
        <v>2022</v>
      </c>
      <c r="N130" s="453">
        <v>48</v>
      </c>
      <c r="O130" s="452">
        <v>0.10416666666666669</v>
      </c>
      <c r="P130" s="237">
        <f t="shared" si="4"/>
        <v>5</v>
      </c>
      <c r="Q130" s="218">
        <v>5</v>
      </c>
      <c r="R130" s="238">
        <f t="shared" si="5"/>
        <v>1</v>
      </c>
      <c r="S130" s="238">
        <f t="shared" si="6"/>
        <v>0.10416666666666667</v>
      </c>
      <c r="T130" s="239">
        <f t="shared" si="7"/>
        <v>1.5972222222222225</v>
      </c>
      <c r="U130" s="451" t="s">
        <v>3123</v>
      </c>
      <c r="V130" s="21"/>
      <c r="W130" s="21"/>
    </row>
    <row r="131" spans="1:23" ht="12.75">
      <c r="A131" s="190" t="s">
        <v>109</v>
      </c>
      <c r="B131" s="191" t="s">
        <v>1220</v>
      </c>
      <c r="C131" s="230" t="s">
        <v>646</v>
      </c>
      <c r="D131" s="230" t="s">
        <v>341</v>
      </c>
      <c r="E131" s="230" t="s">
        <v>185</v>
      </c>
      <c r="F131" s="230" t="s">
        <v>519</v>
      </c>
      <c r="G131" s="190" t="s">
        <v>3043</v>
      </c>
      <c r="H131" s="191" t="s">
        <v>556</v>
      </c>
      <c r="I131" s="230" t="s">
        <v>370</v>
      </c>
      <c r="J131" s="565" t="s">
        <v>420</v>
      </c>
      <c r="K131" s="566">
        <v>6.5217391304347824E-2</v>
      </c>
      <c r="L131" s="230"/>
      <c r="M131" s="450">
        <v>2022</v>
      </c>
      <c r="N131" s="453">
        <v>48</v>
      </c>
      <c r="O131" s="452">
        <v>0.10416666666666669</v>
      </c>
      <c r="P131" s="237">
        <f t="shared" si="4"/>
        <v>5</v>
      </c>
      <c r="Q131" s="218">
        <v>5</v>
      </c>
      <c r="R131" s="238">
        <f t="shared" si="5"/>
        <v>1</v>
      </c>
      <c r="S131" s="238">
        <f t="shared" si="6"/>
        <v>0.10416666666666667</v>
      </c>
      <c r="T131" s="239">
        <f t="shared" si="7"/>
        <v>1.5972222222222225</v>
      </c>
      <c r="U131" s="451" t="s">
        <v>3123</v>
      </c>
      <c r="V131" s="21"/>
      <c r="W131" s="21"/>
    </row>
    <row r="132" spans="1:23" ht="12.75">
      <c r="A132" s="190" t="s">
        <v>109</v>
      </c>
      <c r="B132" s="191" t="s">
        <v>1220</v>
      </c>
      <c r="C132" s="230" t="s">
        <v>646</v>
      </c>
      <c r="D132" s="230" t="s">
        <v>341</v>
      </c>
      <c r="E132" s="230" t="s">
        <v>185</v>
      </c>
      <c r="F132" s="230" t="s">
        <v>519</v>
      </c>
      <c r="G132" s="190" t="s">
        <v>3043</v>
      </c>
      <c r="H132" s="191" t="s">
        <v>557</v>
      </c>
      <c r="I132" s="230" t="s">
        <v>370</v>
      </c>
      <c r="J132" s="565" t="s">
        <v>420</v>
      </c>
      <c r="K132" s="566">
        <v>6.5217391304347824E-2</v>
      </c>
      <c r="L132" s="230"/>
      <c r="M132" s="450">
        <v>2022</v>
      </c>
      <c r="N132" s="453">
        <v>48</v>
      </c>
      <c r="O132" s="452">
        <v>0.10416666666666669</v>
      </c>
      <c r="P132" s="237">
        <f t="shared" ref="P132:P195" si="8">ROUNDUP(N132*O132,0)</f>
        <v>5</v>
      </c>
      <c r="Q132" s="218">
        <v>5</v>
      </c>
      <c r="R132" s="238">
        <f t="shared" ref="R132:R195" si="9">Q132/P132</f>
        <v>1</v>
      </c>
      <c r="S132" s="238">
        <f t="shared" ref="S132:S195" si="10">Q132/N132</f>
        <v>0.10416666666666667</v>
      </c>
      <c r="T132" s="239">
        <f t="shared" ref="T132:T195" si="11">O132/K132</f>
        <v>1.5972222222222225</v>
      </c>
      <c r="U132" s="451" t="s">
        <v>3123</v>
      </c>
      <c r="V132" s="21"/>
      <c r="W132" s="21"/>
    </row>
    <row r="133" spans="1:23" ht="12.75">
      <c r="A133" s="190" t="s">
        <v>109</v>
      </c>
      <c r="B133" s="191" t="s">
        <v>1220</v>
      </c>
      <c r="C133" s="230" t="s">
        <v>646</v>
      </c>
      <c r="D133" s="230" t="s">
        <v>341</v>
      </c>
      <c r="E133" s="230" t="s">
        <v>185</v>
      </c>
      <c r="F133" s="230" t="s">
        <v>519</v>
      </c>
      <c r="G133" s="190" t="s">
        <v>3043</v>
      </c>
      <c r="H133" s="191" t="s">
        <v>558</v>
      </c>
      <c r="I133" s="230" t="s">
        <v>370</v>
      </c>
      <c r="J133" s="565" t="s">
        <v>420</v>
      </c>
      <c r="K133" s="566">
        <v>6.5217391304347824E-2</v>
      </c>
      <c r="L133" s="230"/>
      <c r="M133" s="450">
        <v>2022</v>
      </c>
      <c r="N133" s="453">
        <v>48</v>
      </c>
      <c r="O133" s="452">
        <v>0.10416666666666669</v>
      </c>
      <c r="P133" s="237">
        <f t="shared" si="8"/>
        <v>5</v>
      </c>
      <c r="Q133" s="218">
        <v>5</v>
      </c>
      <c r="R133" s="238">
        <f t="shared" si="9"/>
        <v>1</v>
      </c>
      <c r="S133" s="238">
        <f t="shared" si="10"/>
        <v>0.10416666666666667</v>
      </c>
      <c r="T133" s="239">
        <f t="shared" si="11"/>
        <v>1.5972222222222225</v>
      </c>
      <c r="U133" s="451" t="s">
        <v>3123</v>
      </c>
      <c r="V133" s="21"/>
      <c r="W133" s="21"/>
    </row>
    <row r="134" spans="1:23" ht="12.75">
      <c r="A134" s="190" t="s">
        <v>109</v>
      </c>
      <c r="B134" s="191" t="s">
        <v>1220</v>
      </c>
      <c r="C134" s="230" t="s">
        <v>646</v>
      </c>
      <c r="D134" s="230" t="s">
        <v>341</v>
      </c>
      <c r="E134" s="230" t="s">
        <v>185</v>
      </c>
      <c r="F134" s="230" t="s">
        <v>519</v>
      </c>
      <c r="G134" s="190" t="s">
        <v>3043</v>
      </c>
      <c r="H134" s="191" t="s">
        <v>562</v>
      </c>
      <c r="I134" s="230" t="s">
        <v>370</v>
      </c>
      <c r="J134" s="565" t="s">
        <v>420</v>
      </c>
      <c r="K134" s="566">
        <v>6.5217391304347824E-2</v>
      </c>
      <c r="L134" s="230"/>
      <c r="M134" s="450">
        <v>2022</v>
      </c>
      <c r="N134" s="453">
        <v>48</v>
      </c>
      <c r="O134" s="452">
        <v>0.10416666666666669</v>
      </c>
      <c r="P134" s="237">
        <f t="shared" si="8"/>
        <v>5</v>
      </c>
      <c r="Q134" s="218">
        <v>5</v>
      </c>
      <c r="R134" s="238">
        <f t="shared" si="9"/>
        <v>1</v>
      </c>
      <c r="S134" s="238">
        <f t="shared" si="10"/>
        <v>0.10416666666666667</v>
      </c>
      <c r="T134" s="239">
        <f t="shared" si="11"/>
        <v>1.5972222222222225</v>
      </c>
      <c r="U134" s="451" t="s">
        <v>3123</v>
      </c>
      <c r="V134" s="21"/>
      <c r="W134" s="21"/>
    </row>
    <row r="135" spans="1:23" ht="12.75">
      <c r="A135" s="190" t="s">
        <v>109</v>
      </c>
      <c r="B135" s="191" t="s">
        <v>1220</v>
      </c>
      <c r="C135" s="230" t="s">
        <v>646</v>
      </c>
      <c r="D135" s="230" t="s">
        <v>341</v>
      </c>
      <c r="E135" s="230" t="s">
        <v>185</v>
      </c>
      <c r="F135" s="230" t="s">
        <v>577</v>
      </c>
      <c r="G135" s="190" t="s">
        <v>3043</v>
      </c>
      <c r="H135" s="191" t="s">
        <v>583</v>
      </c>
      <c r="I135" s="230" t="s">
        <v>370</v>
      </c>
      <c r="J135" s="565" t="s">
        <v>420</v>
      </c>
      <c r="K135" s="566">
        <v>6.5217391304347824E-2</v>
      </c>
      <c r="L135" s="230"/>
      <c r="M135" s="450">
        <v>2022</v>
      </c>
      <c r="N135" s="453">
        <v>48</v>
      </c>
      <c r="O135" s="452">
        <v>0.10416666666666669</v>
      </c>
      <c r="P135" s="237">
        <f t="shared" si="8"/>
        <v>5</v>
      </c>
      <c r="Q135" s="218">
        <v>5</v>
      </c>
      <c r="R135" s="238">
        <f t="shared" si="9"/>
        <v>1</v>
      </c>
      <c r="S135" s="238">
        <f t="shared" si="10"/>
        <v>0.10416666666666667</v>
      </c>
      <c r="T135" s="239">
        <f t="shared" si="11"/>
        <v>1.5972222222222225</v>
      </c>
      <c r="U135" s="451" t="s">
        <v>3123</v>
      </c>
      <c r="V135" s="21"/>
      <c r="W135" s="21"/>
    </row>
    <row r="136" spans="1:23" ht="12.75">
      <c r="A136" s="190" t="s">
        <v>109</v>
      </c>
      <c r="B136" s="191" t="s">
        <v>1220</v>
      </c>
      <c r="C136" s="230" t="s">
        <v>646</v>
      </c>
      <c r="D136" s="230" t="s">
        <v>341</v>
      </c>
      <c r="E136" s="230" t="s">
        <v>185</v>
      </c>
      <c r="F136" s="230" t="s">
        <v>519</v>
      </c>
      <c r="G136" s="190" t="s">
        <v>3043</v>
      </c>
      <c r="H136" s="191" t="s">
        <v>563</v>
      </c>
      <c r="I136" s="230" t="s">
        <v>370</v>
      </c>
      <c r="J136" s="565" t="s">
        <v>418</v>
      </c>
      <c r="K136" s="566">
        <v>1</v>
      </c>
      <c r="L136" s="230"/>
      <c r="M136" s="450">
        <v>2022</v>
      </c>
      <c r="N136" s="218">
        <v>48</v>
      </c>
      <c r="O136" s="452">
        <v>1</v>
      </c>
      <c r="P136" s="237">
        <f t="shared" si="8"/>
        <v>48</v>
      </c>
      <c r="Q136" s="218">
        <v>48</v>
      </c>
      <c r="R136" s="238">
        <f t="shared" si="9"/>
        <v>1</v>
      </c>
      <c r="S136" s="238">
        <f t="shared" si="10"/>
        <v>1</v>
      </c>
      <c r="T136" s="239">
        <f t="shared" si="11"/>
        <v>1</v>
      </c>
      <c r="U136" s="451"/>
      <c r="V136" s="21"/>
      <c r="W136" s="21"/>
    </row>
    <row r="137" spans="1:23" ht="12.75">
      <c r="A137" s="190" t="s">
        <v>109</v>
      </c>
      <c r="B137" s="191" t="s">
        <v>1220</v>
      </c>
      <c r="C137" s="230" t="s">
        <v>646</v>
      </c>
      <c r="D137" s="230" t="s">
        <v>341</v>
      </c>
      <c r="E137" s="230" t="s">
        <v>185</v>
      </c>
      <c r="F137" s="230" t="s">
        <v>519</v>
      </c>
      <c r="G137" s="190" t="s">
        <v>3043</v>
      </c>
      <c r="H137" s="191" t="s">
        <v>564</v>
      </c>
      <c r="I137" s="230" t="s">
        <v>370</v>
      </c>
      <c r="J137" s="565" t="s">
        <v>420</v>
      </c>
      <c r="K137" s="566">
        <v>6.5217391304347824E-2</v>
      </c>
      <c r="L137" s="230"/>
      <c r="M137" s="450">
        <v>2022</v>
      </c>
      <c r="N137" s="453">
        <v>48</v>
      </c>
      <c r="O137" s="452">
        <v>0.10416666666666669</v>
      </c>
      <c r="P137" s="237">
        <f t="shared" si="8"/>
        <v>5</v>
      </c>
      <c r="Q137" s="218">
        <v>5</v>
      </c>
      <c r="R137" s="238">
        <f t="shared" si="9"/>
        <v>1</v>
      </c>
      <c r="S137" s="238">
        <f t="shared" si="10"/>
        <v>0.10416666666666667</v>
      </c>
      <c r="T137" s="239">
        <f t="shared" si="11"/>
        <v>1.5972222222222225</v>
      </c>
      <c r="U137" s="451" t="s">
        <v>3123</v>
      </c>
      <c r="V137" s="21"/>
      <c r="W137" s="21"/>
    </row>
    <row r="138" spans="1:23" ht="12.75">
      <c r="A138" s="190" t="s">
        <v>109</v>
      </c>
      <c r="B138" s="191" t="s">
        <v>1220</v>
      </c>
      <c r="C138" s="230" t="s">
        <v>646</v>
      </c>
      <c r="D138" s="230" t="s">
        <v>341</v>
      </c>
      <c r="E138" s="230" t="s">
        <v>185</v>
      </c>
      <c r="F138" s="230" t="s">
        <v>519</v>
      </c>
      <c r="G138" s="190" t="s">
        <v>3043</v>
      </c>
      <c r="H138" s="191" t="s">
        <v>569</v>
      </c>
      <c r="I138" s="230" t="s">
        <v>370</v>
      </c>
      <c r="J138" s="565" t="s">
        <v>420</v>
      </c>
      <c r="K138" s="566">
        <v>6.5217391304347824E-2</v>
      </c>
      <c r="L138" s="230"/>
      <c r="M138" s="450">
        <v>2022</v>
      </c>
      <c r="N138" s="453">
        <v>48</v>
      </c>
      <c r="O138" s="452">
        <v>0.10416666666666669</v>
      </c>
      <c r="P138" s="237">
        <f t="shared" si="8"/>
        <v>5</v>
      </c>
      <c r="Q138" s="218">
        <v>5</v>
      </c>
      <c r="R138" s="238">
        <f t="shared" si="9"/>
        <v>1</v>
      </c>
      <c r="S138" s="238">
        <f t="shared" si="10"/>
        <v>0.10416666666666667</v>
      </c>
      <c r="T138" s="239">
        <f t="shared" si="11"/>
        <v>1.5972222222222225</v>
      </c>
      <c r="U138" s="451" t="s">
        <v>3123</v>
      </c>
      <c r="V138" s="21"/>
      <c r="W138" s="21"/>
    </row>
    <row r="139" spans="1:23" ht="12.75">
      <c r="A139" s="190" t="s">
        <v>109</v>
      </c>
      <c r="B139" s="191" t="s">
        <v>1220</v>
      </c>
      <c r="C139" s="230" t="s">
        <v>646</v>
      </c>
      <c r="D139" s="230" t="s">
        <v>341</v>
      </c>
      <c r="E139" s="230" t="s">
        <v>185</v>
      </c>
      <c r="F139" s="230" t="s">
        <v>519</v>
      </c>
      <c r="G139" s="190" t="s">
        <v>3043</v>
      </c>
      <c r="H139" s="191" t="s">
        <v>498</v>
      </c>
      <c r="I139" s="230" t="s">
        <v>3126</v>
      </c>
      <c r="J139" s="230" t="s">
        <v>418</v>
      </c>
      <c r="K139" s="231">
        <v>1</v>
      </c>
      <c r="L139" s="230" t="s">
        <v>3127</v>
      </c>
      <c r="M139" s="450">
        <v>2023</v>
      </c>
      <c r="N139" s="218">
        <v>46</v>
      </c>
      <c r="O139" s="452">
        <v>1</v>
      </c>
      <c r="P139" s="237">
        <f t="shared" si="8"/>
        <v>46</v>
      </c>
      <c r="Q139" s="218">
        <v>46</v>
      </c>
      <c r="R139" s="238">
        <f t="shared" si="9"/>
        <v>1</v>
      </c>
      <c r="S139" s="238">
        <f t="shared" si="10"/>
        <v>1</v>
      </c>
      <c r="T139" s="239">
        <f t="shared" si="11"/>
        <v>1</v>
      </c>
      <c r="U139" s="451"/>
      <c r="V139" s="21"/>
      <c r="W139" s="21"/>
    </row>
    <row r="140" spans="1:23" ht="12.75">
      <c r="A140" s="190" t="s">
        <v>109</v>
      </c>
      <c r="B140" s="191" t="s">
        <v>1220</v>
      </c>
      <c r="C140" s="230" t="s">
        <v>646</v>
      </c>
      <c r="D140" s="230" t="s">
        <v>341</v>
      </c>
      <c r="E140" s="230" t="s">
        <v>185</v>
      </c>
      <c r="F140" s="230" t="s">
        <v>519</v>
      </c>
      <c r="G140" s="190" t="s">
        <v>3043</v>
      </c>
      <c r="H140" s="191" t="s">
        <v>537</v>
      </c>
      <c r="I140" s="230" t="s">
        <v>232</v>
      </c>
      <c r="J140" s="230" t="s">
        <v>418</v>
      </c>
      <c r="K140" s="231">
        <v>1</v>
      </c>
      <c r="L140" s="230" t="s">
        <v>3128</v>
      </c>
      <c r="M140" s="450">
        <v>2023</v>
      </c>
      <c r="N140" s="218">
        <v>46</v>
      </c>
      <c r="O140" s="452">
        <v>1</v>
      </c>
      <c r="P140" s="237">
        <f t="shared" si="8"/>
        <v>46</v>
      </c>
      <c r="Q140" s="218">
        <v>46</v>
      </c>
      <c r="R140" s="238">
        <f t="shared" si="9"/>
        <v>1</v>
      </c>
      <c r="S140" s="238">
        <f t="shared" si="10"/>
        <v>1</v>
      </c>
      <c r="T140" s="239">
        <f t="shared" si="11"/>
        <v>1</v>
      </c>
      <c r="U140" s="451"/>
      <c r="V140" s="21"/>
      <c r="W140" s="21"/>
    </row>
    <row r="141" spans="1:23" ht="12.75">
      <c r="A141" s="190" t="s">
        <v>109</v>
      </c>
      <c r="B141" s="191" t="s">
        <v>1220</v>
      </c>
      <c r="C141" s="230" t="s">
        <v>646</v>
      </c>
      <c r="D141" s="230" t="s">
        <v>341</v>
      </c>
      <c r="E141" s="230" t="s">
        <v>185</v>
      </c>
      <c r="F141" s="230" t="s">
        <v>519</v>
      </c>
      <c r="G141" s="190" t="s">
        <v>3043</v>
      </c>
      <c r="H141" s="191" t="s">
        <v>538</v>
      </c>
      <c r="I141" s="230" t="s">
        <v>232</v>
      </c>
      <c r="J141" s="230" t="s">
        <v>418</v>
      </c>
      <c r="K141" s="231">
        <v>1</v>
      </c>
      <c r="L141" s="230" t="s">
        <v>3128</v>
      </c>
      <c r="M141" s="450">
        <v>2023</v>
      </c>
      <c r="N141" s="453">
        <v>46</v>
      </c>
      <c r="O141" s="452">
        <v>1</v>
      </c>
      <c r="P141" s="237">
        <f t="shared" si="8"/>
        <v>46</v>
      </c>
      <c r="Q141" s="218">
        <v>46</v>
      </c>
      <c r="R141" s="238">
        <f t="shared" si="9"/>
        <v>1</v>
      </c>
      <c r="S141" s="238">
        <f t="shared" si="10"/>
        <v>1</v>
      </c>
      <c r="T141" s="239">
        <f t="shared" si="11"/>
        <v>1</v>
      </c>
      <c r="U141" s="229"/>
      <c r="V141" s="21"/>
      <c r="W141" s="21"/>
    </row>
    <row r="142" spans="1:23" ht="12.75">
      <c r="A142" s="190" t="s">
        <v>109</v>
      </c>
      <c r="B142" s="191" t="s">
        <v>1220</v>
      </c>
      <c r="C142" s="230" t="s">
        <v>646</v>
      </c>
      <c r="D142" s="230" t="s">
        <v>341</v>
      </c>
      <c r="E142" s="230" t="s">
        <v>185</v>
      </c>
      <c r="F142" s="230" t="s">
        <v>519</v>
      </c>
      <c r="G142" s="190" t="s">
        <v>3043</v>
      </c>
      <c r="H142" s="191" t="s">
        <v>541</v>
      </c>
      <c r="I142" s="230" t="s">
        <v>232</v>
      </c>
      <c r="J142" s="230" t="s">
        <v>418</v>
      </c>
      <c r="K142" s="231">
        <v>1</v>
      </c>
      <c r="L142" s="230" t="s">
        <v>3128</v>
      </c>
      <c r="M142" s="450">
        <v>2023</v>
      </c>
      <c r="N142" s="453">
        <v>46</v>
      </c>
      <c r="O142" s="452">
        <v>1</v>
      </c>
      <c r="P142" s="237">
        <f t="shared" si="8"/>
        <v>46</v>
      </c>
      <c r="Q142" s="218">
        <v>46</v>
      </c>
      <c r="R142" s="238">
        <f t="shared" si="9"/>
        <v>1</v>
      </c>
      <c r="S142" s="238">
        <f t="shared" si="10"/>
        <v>1</v>
      </c>
      <c r="T142" s="239">
        <f t="shared" si="11"/>
        <v>1</v>
      </c>
      <c r="U142" s="229"/>
      <c r="V142" s="21"/>
      <c r="W142" s="21"/>
    </row>
    <row r="143" spans="1:23" ht="12.75">
      <c r="A143" s="190" t="s">
        <v>109</v>
      </c>
      <c r="B143" s="191" t="s">
        <v>1220</v>
      </c>
      <c r="C143" s="230" t="s">
        <v>646</v>
      </c>
      <c r="D143" s="230" t="s">
        <v>341</v>
      </c>
      <c r="E143" s="230" t="s">
        <v>185</v>
      </c>
      <c r="F143" s="230" t="s">
        <v>519</v>
      </c>
      <c r="G143" s="190" t="s">
        <v>3043</v>
      </c>
      <c r="H143" s="191" t="s">
        <v>493</v>
      </c>
      <c r="I143" s="230" t="s">
        <v>232</v>
      </c>
      <c r="J143" s="230" t="s">
        <v>418</v>
      </c>
      <c r="K143" s="231">
        <v>1</v>
      </c>
      <c r="L143" s="230" t="s">
        <v>3128</v>
      </c>
      <c r="M143" s="450">
        <v>2023</v>
      </c>
      <c r="N143" s="218">
        <v>46</v>
      </c>
      <c r="O143" s="452">
        <v>1</v>
      </c>
      <c r="P143" s="237">
        <f t="shared" si="8"/>
        <v>46</v>
      </c>
      <c r="Q143" s="218">
        <v>46</v>
      </c>
      <c r="R143" s="238">
        <f t="shared" si="9"/>
        <v>1</v>
      </c>
      <c r="S143" s="238">
        <f t="shared" si="10"/>
        <v>1</v>
      </c>
      <c r="T143" s="239">
        <f t="shared" si="11"/>
        <v>1</v>
      </c>
      <c r="U143" s="451"/>
      <c r="V143" s="21"/>
      <c r="W143" s="21"/>
    </row>
    <row r="144" spans="1:23" ht="12.75">
      <c r="A144" s="190" t="s">
        <v>109</v>
      </c>
      <c r="B144" s="191" t="s">
        <v>1220</v>
      </c>
      <c r="C144" s="230" t="s">
        <v>646</v>
      </c>
      <c r="D144" s="230" t="s">
        <v>341</v>
      </c>
      <c r="E144" s="230" t="s">
        <v>185</v>
      </c>
      <c r="F144" s="230" t="s">
        <v>519</v>
      </c>
      <c r="G144" s="190" t="s">
        <v>3043</v>
      </c>
      <c r="H144" s="191" t="s">
        <v>3129</v>
      </c>
      <c r="I144" s="230" t="s">
        <v>232</v>
      </c>
      <c r="J144" s="230" t="s">
        <v>418</v>
      </c>
      <c r="K144" s="231">
        <v>1</v>
      </c>
      <c r="L144" s="230" t="s">
        <v>3128</v>
      </c>
      <c r="M144" s="450">
        <v>2023</v>
      </c>
      <c r="N144" s="453">
        <v>46</v>
      </c>
      <c r="O144" s="452">
        <v>1</v>
      </c>
      <c r="P144" s="237">
        <f t="shared" si="8"/>
        <v>46</v>
      </c>
      <c r="Q144" s="218">
        <v>46</v>
      </c>
      <c r="R144" s="238">
        <f t="shared" si="9"/>
        <v>1</v>
      </c>
      <c r="S144" s="238">
        <f t="shared" si="10"/>
        <v>1</v>
      </c>
      <c r="T144" s="239">
        <f t="shared" si="11"/>
        <v>1</v>
      </c>
      <c r="U144" s="229"/>
      <c r="V144" s="21"/>
      <c r="W144" s="21"/>
    </row>
    <row r="145" spans="1:23" ht="12.75">
      <c r="A145" s="190" t="s">
        <v>109</v>
      </c>
      <c r="B145" s="191" t="s">
        <v>1220</v>
      </c>
      <c r="C145" s="230" t="s">
        <v>646</v>
      </c>
      <c r="D145" s="230" t="s">
        <v>341</v>
      </c>
      <c r="E145" s="230" t="s">
        <v>185</v>
      </c>
      <c r="F145" s="230" t="s">
        <v>519</v>
      </c>
      <c r="G145" s="190" t="s">
        <v>3043</v>
      </c>
      <c r="H145" s="191" t="s">
        <v>3130</v>
      </c>
      <c r="I145" s="230" t="s">
        <v>232</v>
      </c>
      <c r="J145" s="230" t="s">
        <v>418</v>
      </c>
      <c r="K145" s="231">
        <v>1</v>
      </c>
      <c r="L145" s="230" t="s">
        <v>3128</v>
      </c>
      <c r="M145" s="450">
        <v>2023</v>
      </c>
      <c r="N145" s="218">
        <v>46</v>
      </c>
      <c r="O145" s="452">
        <v>1</v>
      </c>
      <c r="P145" s="237">
        <f t="shared" si="8"/>
        <v>46</v>
      </c>
      <c r="Q145" s="218">
        <v>46</v>
      </c>
      <c r="R145" s="238">
        <f t="shared" si="9"/>
        <v>1</v>
      </c>
      <c r="S145" s="238">
        <f t="shared" si="10"/>
        <v>1</v>
      </c>
      <c r="T145" s="239">
        <f t="shared" si="11"/>
        <v>1</v>
      </c>
      <c r="U145" s="451"/>
      <c r="V145" s="21"/>
      <c r="W145" s="21"/>
    </row>
    <row r="146" spans="1:23" ht="12.75">
      <c r="A146" s="190" t="s">
        <v>109</v>
      </c>
      <c r="B146" s="191" t="s">
        <v>1220</v>
      </c>
      <c r="C146" s="230" t="s">
        <v>646</v>
      </c>
      <c r="D146" s="230" t="s">
        <v>341</v>
      </c>
      <c r="E146" s="230" t="s">
        <v>185</v>
      </c>
      <c r="F146" s="230" t="s">
        <v>519</v>
      </c>
      <c r="G146" s="190" t="s">
        <v>3044</v>
      </c>
      <c r="H146" s="191" t="s">
        <v>518</v>
      </c>
      <c r="I146" s="230" t="s">
        <v>370</v>
      </c>
      <c r="J146" s="565" t="s">
        <v>420</v>
      </c>
      <c r="K146" s="566">
        <v>0.10526315789473684</v>
      </c>
      <c r="L146" s="230"/>
      <c r="M146" s="450">
        <v>2022</v>
      </c>
      <c r="N146" s="453">
        <v>34</v>
      </c>
      <c r="O146" s="567">
        <v>1</v>
      </c>
      <c r="P146" s="237">
        <f t="shared" si="8"/>
        <v>34</v>
      </c>
      <c r="Q146" s="453">
        <v>34</v>
      </c>
      <c r="R146" s="238">
        <f t="shared" si="9"/>
        <v>1</v>
      </c>
      <c r="S146" s="238">
        <f t="shared" si="10"/>
        <v>1</v>
      </c>
      <c r="T146" s="239">
        <f t="shared" si="11"/>
        <v>9.5</v>
      </c>
      <c r="U146" s="451" t="s">
        <v>3123</v>
      </c>
      <c r="V146" s="21"/>
      <c r="W146" s="21"/>
    </row>
    <row r="147" spans="1:23" ht="12.75">
      <c r="A147" s="190" t="s">
        <v>109</v>
      </c>
      <c r="B147" s="191" t="s">
        <v>1220</v>
      </c>
      <c r="C147" s="230" t="s">
        <v>646</v>
      </c>
      <c r="D147" s="230" t="s">
        <v>341</v>
      </c>
      <c r="E147" s="230" t="s">
        <v>185</v>
      </c>
      <c r="F147" s="230" t="s">
        <v>577</v>
      </c>
      <c r="G147" s="190" t="s">
        <v>3044</v>
      </c>
      <c r="H147" s="191" t="s">
        <v>576</v>
      </c>
      <c r="I147" s="230" t="s">
        <v>370</v>
      </c>
      <c r="J147" s="565" t="s">
        <v>420</v>
      </c>
      <c r="K147" s="566">
        <v>0.10526315789473684</v>
      </c>
      <c r="L147" s="230"/>
      <c r="M147" s="450">
        <v>2022</v>
      </c>
      <c r="N147" s="218">
        <v>34</v>
      </c>
      <c r="O147" s="567">
        <v>0.1176470588235294</v>
      </c>
      <c r="P147" s="237">
        <f t="shared" si="8"/>
        <v>4</v>
      </c>
      <c r="Q147" s="218">
        <v>4</v>
      </c>
      <c r="R147" s="238">
        <f t="shared" si="9"/>
        <v>1</v>
      </c>
      <c r="S147" s="238">
        <f t="shared" si="10"/>
        <v>0.11764705882352941</v>
      </c>
      <c r="T147" s="239">
        <f t="shared" si="11"/>
        <v>1.1176470588235292</v>
      </c>
      <c r="U147" s="451"/>
      <c r="V147" s="21"/>
      <c r="W147" s="21"/>
    </row>
    <row r="148" spans="1:23" ht="12.75">
      <c r="A148" s="190" t="s">
        <v>109</v>
      </c>
      <c r="B148" s="191" t="s">
        <v>1220</v>
      </c>
      <c r="C148" s="230" t="s">
        <v>646</v>
      </c>
      <c r="D148" s="230" t="s">
        <v>341</v>
      </c>
      <c r="E148" s="230" t="s">
        <v>185</v>
      </c>
      <c r="F148" s="230" t="s">
        <v>577</v>
      </c>
      <c r="G148" s="190" t="s">
        <v>3044</v>
      </c>
      <c r="H148" s="191" t="s">
        <v>578</v>
      </c>
      <c r="I148" s="230" t="s">
        <v>370</v>
      </c>
      <c r="J148" s="565" t="s">
        <v>420</v>
      </c>
      <c r="K148" s="566">
        <v>0.10526315789473684</v>
      </c>
      <c r="L148" s="230"/>
      <c r="M148" s="450">
        <v>2022</v>
      </c>
      <c r="N148" s="218">
        <v>34</v>
      </c>
      <c r="O148" s="567">
        <v>0.1176470588235294</v>
      </c>
      <c r="P148" s="237">
        <f t="shared" si="8"/>
        <v>4</v>
      </c>
      <c r="Q148" s="218">
        <v>4</v>
      </c>
      <c r="R148" s="238">
        <f t="shared" si="9"/>
        <v>1</v>
      </c>
      <c r="S148" s="238">
        <f t="shared" si="10"/>
        <v>0.11764705882352941</v>
      </c>
      <c r="T148" s="239">
        <f t="shared" si="11"/>
        <v>1.1176470588235292</v>
      </c>
      <c r="U148" s="451"/>
      <c r="V148" s="21"/>
      <c r="W148" s="21"/>
    </row>
    <row r="149" spans="1:23" ht="12.75">
      <c r="A149" s="190" t="s">
        <v>109</v>
      </c>
      <c r="B149" s="191" t="s">
        <v>1220</v>
      </c>
      <c r="C149" s="230" t="s">
        <v>646</v>
      </c>
      <c r="D149" s="230" t="s">
        <v>341</v>
      </c>
      <c r="E149" s="230" t="s">
        <v>185</v>
      </c>
      <c r="F149" s="230" t="s">
        <v>577</v>
      </c>
      <c r="G149" s="190" t="s">
        <v>3044</v>
      </c>
      <c r="H149" s="191" t="s">
        <v>579</v>
      </c>
      <c r="I149" s="230" t="s">
        <v>370</v>
      </c>
      <c r="J149" s="565" t="s">
        <v>420</v>
      </c>
      <c r="K149" s="566">
        <v>0.10526315789473684</v>
      </c>
      <c r="L149" s="230"/>
      <c r="M149" s="450">
        <v>2022</v>
      </c>
      <c r="N149" s="218">
        <v>34</v>
      </c>
      <c r="O149" s="567">
        <v>0.1176470588235294</v>
      </c>
      <c r="P149" s="237">
        <f t="shared" si="8"/>
        <v>4</v>
      </c>
      <c r="Q149" s="218">
        <v>4</v>
      </c>
      <c r="R149" s="238">
        <f t="shared" si="9"/>
        <v>1</v>
      </c>
      <c r="S149" s="238">
        <f t="shared" si="10"/>
        <v>0.11764705882352941</v>
      </c>
      <c r="T149" s="239">
        <f t="shared" si="11"/>
        <v>1.1176470588235292</v>
      </c>
      <c r="U149" s="451"/>
      <c r="V149" s="21"/>
      <c r="W149" s="21"/>
    </row>
    <row r="150" spans="1:23" ht="12.75">
      <c r="A150" s="190" t="s">
        <v>109</v>
      </c>
      <c r="B150" s="191" t="s">
        <v>1220</v>
      </c>
      <c r="C150" s="230" t="s">
        <v>646</v>
      </c>
      <c r="D150" s="230" t="s">
        <v>341</v>
      </c>
      <c r="E150" s="230" t="s">
        <v>185</v>
      </c>
      <c r="F150" s="230" t="s">
        <v>577</v>
      </c>
      <c r="G150" s="190" t="s">
        <v>3044</v>
      </c>
      <c r="H150" s="191" t="s">
        <v>580</v>
      </c>
      <c r="I150" s="230" t="s">
        <v>370</v>
      </c>
      <c r="J150" s="565" t="s">
        <v>420</v>
      </c>
      <c r="K150" s="566">
        <v>0.10526315789473684</v>
      </c>
      <c r="L150" s="230"/>
      <c r="M150" s="450">
        <v>2022</v>
      </c>
      <c r="N150" s="218">
        <v>34</v>
      </c>
      <c r="O150" s="567">
        <v>0.1176470588235294</v>
      </c>
      <c r="P150" s="237">
        <f t="shared" si="8"/>
        <v>4</v>
      </c>
      <c r="Q150" s="218">
        <v>4</v>
      </c>
      <c r="R150" s="238">
        <f t="shared" si="9"/>
        <v>1</v>
      </c>
      <c r="S150" s="238">
        <f t="shared" si="10"/>
        <v>0.11764705882352941</v>
      </c>
      <c r="T150" s="239">
        <f t="shared" si="11"/>
        <v>1.1176470588235292</v>
      </c>
      <c r="U150" s="451"/>
      <c r="V150" s="21"/>
      <c r="W150" s="21"/>
    </row>
    <row r="151" spans="1:23" ht="12.75">
      <c r="A151" s="190" t="s">
        <v>109</v>
      </c>
      <c r="B151" s="191" t="s">
        <v>1220</v>
      </c>
      <c r="C151" s="230" t="s">
        <v>646</v>
      </c>
      <c r="D151" s="230" t="s">
        <v>341</v>
      </c>
      <c r="E151" s="230" t="s">
        <v>185</v>
      </c>
      <c r="F151" s="230" t="s">
        <v>577</v>
      </c>
      <c r="G151" s="190" t="s">
        <v>3044</v>
      </c>
      <c r="H151" s="191" t="s">
        <v>581</v>
      </c>
      <c r="I151" s="230" t="s">
        <v>370</v>
      </c>
      <c r="J151" s="565" t="s">
        <v>420</v>
      </c>
      <c r="K151" s="566">
        <v>0.10526315789473684</v>
      </c>
      <c r="L151" s="230"/>
      <c r="M151" s="450">
        <v>2022</v>
      </c>
      <c r="N151" s="218">
        <v>34</v>
      </c>
      <c r="O151" s="567">
        <v>0.1176470588235294</v>
      </c>
      <c r="P151" s="237">
        <f t="shared" si="8"/>
        <v>4</v>
      </c>
      <c r="Q151" s="218">
        <v>4</v>
      </c>
      <c r="R151" s="238">
        <f t="shared" si="9"/>
        <v>1</v>
      </c>
      <c r="S151" s="238">
        <f t="shared" si="10"/>
        <v>0.11764705882352941</v>
      </c>
      <c r="T151" s="239">
        <f t="shared" si="11"/>
        <v>1.1176470588235292</v>
      </c>
      <c r="U151" s="451"/>
      <c r="V151" s="21"/>
      <c r="W151" s="21"/>
    </row>
    <row r="152" spans="1:23" ht="12.75">
      <c r="A152" s="190" t="s">
        <v>109</v>
      </c>
      <c r="B152" s="191" t="s">
        <v>1220</v>
      </c>
      <c r="C152" s="230" t="s">
        <v>646</v>
      </c>
      <c r="D152" s="230" t="s">
        <v>341</v>
      </c>
      <c r="E152" s="230" t="s">
        <v>185</v>
      </c>
      <c r="F152" s="230" t="s">
        <v>519</v>
      </c>
      <c r="G152" s="190" t="s">
        <v>3044</v>
      </c>
      <c r="H152" s="191" t="s">
        <v>522</v>
      </c>
      <c r="I152" s="230" t="s">
        <v>370</v>
      </c>
      <c r="J152" s="565" t="s">
        <v>420</v>
      </c>
      <c r="K152" s="566">
        <v>0.10526315789473684</v>
      </c>
      <c r="L152" s="230"/>
      <c r="M152" s="450">
        <v>2022</v>
      </c>
      <c r="N152" s="218">
        <v>34</v>
      </c>
      <c r="O152" s="567">
        <v>0.1176470588235294</v>
      </c>
      <c r="P152" s="237">
        <f t="shared" si="8"/>
        <v>4</v>
      </c>
      <c r="Q152" s="218">
        <v>4</v>
      </c>
      <c r="R152" s="238">
        <f t="shared" si="9"/>
        <v>1</v>
      </c>
      <c r="S152" s="238">
        <f t="shared" si="10"/>
        <v>0.11764705882352941</v>
      </c>
      <c r="T152" s="239">
        <f t="shared" si="11"/>
        <v>1.1176470588235292</v>
      </c>
      <c r="U152" s="451"/>
      <c r="V152" s="21"/>
      <c r="W152" s="21"/>
    </row>
    <row r="153" spans="1:23" ht="12.75">
      <c r="A153" s="190" t="s">
        <v>109</v>
      </c>
      <c r="B153" s="191" t="s">
        <v>1220</v>
      </c>
      <c r="C153" s="230" t="s">
        <v>646</v>
      </c>
      <c r="D153" s="230" t="s">
        <v>341</v>
      </c>
      <c r="E153" s="230" t="s">
        <v>185</v>
      </c>
      <c r="F153" s="230" t="s">
        <v>519</v>
      </c>
      <c r="G153" s="190" t="s">
        <v>3044</v>
      </c>
      <c r="H153" s="191" t="s">
        <v>523</v>
      </c>
      <c r="I153" s="230" t="s">
        <v>370</v>
      </c>
      <c r="J153" s="565" t="s">
        <v>420</v>
      </c>
      <c r="K153" s="566">
        <v>0.10526315789473684</v>
      </c>
      <c r="L153" s="230"/>
      <c r="M153" s="450">
        <v>2022</v>
      </c>
      <c r="N153" s="218">
        <v>34</v>
      </c>
      <c r="O153" s="567">
        <v>0.1176470588235294</v>
      </c>
      <c r="P153" s="237">
        <f t="shared" si="8"/>
        <v>4</v>
      </c>
      <c r="Q153" s="218">
        <v>4</v>
      </c>
      <c r="R153" s="238">
        <f t="shared" si="9"/>
        <v>1</v>
      </c>
      <c r="S153" s="238">
        <f t="shared" si="10"/>
        <v>0.11764705882352941</v>
      </c>
      <c r="T153" s="239">
        <f t="shared" si="11"/>
        <v>1.1176470588235292</v>
      </c>
      <c r="U153" s="451"/>
      <c r="V153" s="21"/>
      <c r="W153" s="21"/>
    </row>
    <row r="154" spans="1:23" ht="12.75">
      <c r="A154" s="190" t="s">
        <v>109</v>
      </c>
      <c r="B154" s="191" t="s">
        <v>1220</v>
      </c>
      <c r="C154" s="230" t="s">
        <v>646</v>
      </c>
      <c r="D154" s="230" t="s">
        <v>341</v>
      </c>
      <c r="E154" s="230" t="s">
        <v>185</v>
      </c>
      <c r="F154" s="230" t="s">
        <v>577</v>
      </c>
      <c r="G154" s="190" t="s">
        <v>3044</v>
      </c>
      <c r="H154" s="191" t="s">
        <v>3124</v>
      </c>
      <c r="I154" s="230" t="s">
        <v>370</v>
      </c>
      <c r="J154" s="565" t="s">
        <v>420</v>
      </c>
      <c r="K154" s="566">
        <v>0.10526315789473684</v>
      </c>
      <c r="L154" s="230"/>
      <c r="M154" s="450">
        <v>2022</v>
      </c>
      <c r="N154" s="218">
        <v>34</v>
      </c>
      <c r="O154" s="567">
        <v>0.1176470588235294</v>
      </c>
      <c r="P154" s="237">
        <f t="shared" si="8"/>
        <v>4</v>
      </c>
      <c r="Q154" s="218">
        <v>4</v>
      </c>
      <c r="R154" s="238">
        <f t="shared" si="9"/>
        <v>1</v>
      </c>
      <c r="S154" s="238">
        <f t="shared" si="10"/>
        <v>0.11764705882352941</v>
      </c>
      <c r="T154" s="239">
        <f t="shared" si="11"/>
        <v>1.1176470588235292</v>
      </c>
      <c r="U154" s="451"/>
      <c r="V154" s="21"/>
      <c r="W154" s="21"/>
    </row>
    <row r="155" spans="1:23" ht="12.75">
      <c r="A155" s="190" t="s">
        <v>109</v>
      </c>
      <c r="B155" s="191" t="s">
        <v>1220</v>
      </c>
      <c r="C155" s="230" t="s">
        <v>646</v>
      </c>
      <c r="D155" s="230" t="s">
        <v>341</v>
      </c>
      <c r="E155" s="230" t="s">
        <v>185</v>
      </c>
      <c r="F155" s="230" t="s">
        <v>519</v>
      </c>
      <c r="G155" s="190" t="s">
        <v>3044</v>
      </c>
      <c r="H155" s="191" t="s">
        <v>3125</v>
      </c>
      <c r="I155" s="230" t="s">
        <v>370</v>
      </c>
      <c r="J155" s="565" t="s">
        <v>420</v>
      </c>
      <c r="K155" s="566">
        <v>0.10526315789473684</v>
      </c>
      <c r="L155" s="230"/>
      <c r="M155" s="450">
        <v>2022</v>
      </c>
      <c r="N155" s="218">
        <v>34</v>
      </c>
      <c r="O155" s="567">
        <v>0.1176470588235294</v>
      </c>
      <c r="P155" s="237">
        <f t="shared" si="8"/>
        <v>4</v>
      </c>
      <c r="Q155" s="218">
        <v>4</v>
      </c>
      <c r="R155" s="238">
        <f t="shared" si="9"/>
        <v>1</v>
      </c>
      <c r="S155" s="238">
        <f t="shared" si="10"/>
        <v>0.11764705882352941</v>
      </c>
      <c r="T155" s="239">
        <f t="shared" si="11"/>
        <v>1.1176470588235292</v>
      </c>
      <c r="U155" s="451"/>
      <c r="V155" s="21"/>
      <c r="W155" s="21"/>
    </row>
    <row r="156" spans="1:23" ht="12.75">
      <c r="A156" s="190" t="s">
        <v>109</v>
      </c>
      <c r="B156" s="191" t="s">
        <v>1220</v>
      </c>
      <c r="C156" s="230" t="s">
        <v>646</v>
      </c>
      <c r="D156" s="230" t="s">
        <v>341</v>
      </c>
      <c r="E156" s="230" t="s">
        <v>185</v>
      </c>
      <c r="F156" s="230" t="s">
        <v>519</v>
      </c>
      <c r="G156" s="190" t="s">
        <v>3044</v>
      </c>
      <c r="H156" s="191" t="s">
        <v>529</v>
      </c>
      <c r="I156" s="230" t="s">
        <v>370</v>
      </c>
      <c r="J156" s="565" t="s">
        <v>420</v>
      </c>
      <c r="K156" s="566">
        <v>0.10526315789473684</v>
      </c>
      <c r="L156" s="230"/>
      <c r="M156" s="450">
        <v>2022</v>
      </c>
      <c r="N156" s="218">
        <v>34</v>
      </c>
      <c r="O156" s="567">
        <v>0.1176470588235294</v>
      </c>
      <c r="P156" s="237">
        <f t="shared" si="8"/>
        <v>4</v>
      </c>
      <c r="Q156" s="218">
        <v>4</v>
      </c>
      <c r="R156" s="238">
        <f t="shared" si="9"/>
        <v>1</v>
      </c>
      <c r="S156" s="238">
        <f t="shared" si="10"/>
        <v>0.11764705882352941</v>
      </c>
      <c r="T156" s="239">
        <f t="shared" si="11"/>
        <v>1.1176470588235292</v>
      </c>
      <c r="U156" s="451"/>
      <c r="V156" s="21"/>
      <c r="W156" s="21"/>
    </row>
    <row r="157" spans="1:23" ht="12.75">
      <c r="A157" s="190" t="s">
        <v>109</v>
      </c>
      <c r="B157" s="191" t="s">
        <v>1220</v>
      </c>
      <c r="C157" s="230" t="s">
        <v>646</v>
      </c>
      <c r="D157" s="230" t="s">
        <v>341</v>
      </c>
      <c r="E157" s="230" t="s">
        <v>185</v>
      </c>
      <c r="F157" s="230" t="s">
        <v>519</v>
      </c>
      <c r="G157" s="190" t="s">
        <v>3044</v>
      </c>
      <c r="H157" s="191" t="s">
        <v>532</v>
      </c>
      <c r="I157" s="230" t="s">
        <v>370</v>
      </c>
      <c r="J157" s="565" t="s">
        <v>420</v>
      </c>
      <c r="K157" s="568">
        <v>0.10526315789473684</v>
      </c>
      <c r="L157" s="230"/>
      <c r="M157" s="450">
        <v>2022</v>
      </c>
      <c r="N157" s="218">
        <v>34</v>
      </c>
      <c r="O157" s="567">
        <v>0.1176470588235294</v>
      </c>
      <c r="P157" s="237">
        <f t="shared" si="8"/>
        <v>4</v>
      </c>
      <c r="Q157" s="218">
        <v>4</v>
      </c>
      <c r="R157" s="238">
        <f t="shared" si="9"/>
        <v>1</v>
      </c>
      <c r="S157" s="238">
        <f t="shared" si="10"/>
        <v>0.11764705882352941</v>
      </c>
      <c r="T157" s="239">
        <f t="shared" si="11"/>
        <v>1.1176470588235292</v>
      </c>
      <c r="U157" s="451"/>
      <c r="V157" s="21"/>
      <c r="W157" s="21"/>
    </row>
    <row r="158" spans="1:23" ht="12.75">
      <c r="A158" s="190" t="s">
        <v>109</v>
      </c>
      <c r="B158" s="191" t="s">
        <v>1220</v>
      </c>
      <c r="C158" s="230" t="s">
        <v>646</v>
      </c>
      <c r="D158" s="230" t="s">
        <v>341</v>
      </c>
      <c r="E158" s="230" t="s">
        <v>185</v>
      </c>
      <c r="F158" s="230" t="s">
        <v>519</v>
      </c>
      <c r="G158" s="190" t="s">
        <v>3044</v>
      </c>
      <c r="H158" s="191" t="s">
        <v>533</v>
      </c>
      <c r="I158" s="230" t="s">
        <v>370</v>
      </c>
      <c r="J158" s="565" t="s">
        <v>420</v>
      </c>
      <c r="K158" s="566">
        <v>0.10526315789473684</v>
      </c>
      <c r="L158" s="230"/>
      <c r="M158" s="450">
        <v>2022</v>
      </c>
      <c r="N158" s="218">
        <v>34</v>
      </c>
      <c r="O158" s="567">
        <v>0.1176470588235294</v>
      </c>
      <c r="P158" s="237">
        <f t="shared" si="8"/>
        <v>4</v>
      </c>
      <c r="Q158" s="218">
        <v>4</v>
      </c>
      <c r="R158" s="238">
        <f t="shared" si="9"/>
        <v>1</v>
      </c>
      <c r="S158" s="238">
        <f t="shared" si="10"/>
        <v>0.11764705882352941</v>
      </c>
      <c r="T158" s="239">
        <f t="shared" si="11"/>
        <v>1.1176470588235292</v>
      </c>
      <c r="U158" s="451"/>
      <c r="V158" s="21"/>
      <c r="W158" s="21"/>
    </row>
    <row r="159" spans="1:23" ht="12.75">
      <c r="A159" s="190" t="s">
        <v>109</v>
      </c>
      <c r="B159" s="191" t="s">
        <v>1220</v>
      </c>
      <c r="C159" s="230" t="s">
        <v>646</v>
      </c>
      <c r="D159" s="230" t="s">
        <v>341</v>
      </c>
      <c r="E159" s="230" t="s">
        <v>185</v>
      </c>
      <c r="F159" s="230" t="s">
        <v>519</v>
      </c>
      <c r="G159" s="190" t="s">
        <v>3044</v>
      </c>
      <c r="H159" s="191" t="s">
        <v>534</v>
      </c>
      <c r="I159" s="230" t="s">
        <v>370</v>
      </c>
      <c r="J159" s="565" t="s">
        <v>420</v>
      </c>
      <c r="K159" s="566">
        <v>0.10526315789473684</v>
      </c>
      <c r="L159" s="230"/>
      <c r="M159" s="450">
        <v>2022</v>
      </c>
      <c r="N159" s="218">
        <v>34</v>
      </c>
      <c r="O159" s="567">
        <v>0.1176470588235294</v>
      </c>
      <c r="P159" s="237">
        <f t="shared" si="8"/>
        <v>4</v>
      </c>
      <c r="Q159" s="218">
        <v>4</v>
      </c>
      <c r="R159" s="238">
        <f t="shared" si="9"/>
        <v>1</v>
      </c>
      <c r="S159" s="238">
        <f t="shared" si="10"/>
        <v>0.11764705882352941</v>
      </c>
      <c r="T159" s="239">
        <f t="shared" si="11"/>
        <v>1.1176470588235292</v>
      </c>
      <c r="U159" s="451"/>
      <c r="V159" s="21"/>
      <c r="W159" s="21"/>
    </row>
    <row r="160" spans="1:23" ht="12.75">
      <c r="A160" s="190" t="s">
        <v>109</v>
      </c>
      <c r="B160" s="191" t="s">
        <v>1220</v>
      </c>
      <c r="C160" s="230" t="s">
        <v>646</v>
      </c>
      <c r="D160" s="230" t="s">
        <v>341</v>
      </c>
      <c r="E160" s="230" t="s">
        <v>185</v>
      </c>
      <c r="F160" s="230" t="s">
        <v>519</v>
      </c>
      <c r="G160" s="190" t="s">
        <v>3044</v>
      </c>
      <c r="H160" s="191" t="s">
        <v>535</v>
      </c>
      <c r="I160" s="230" t="s">
        <v>370</v>
      </c>
      <c r="J160" s="565" t="s">
        <v>420</v>
      </c>
      <c r="K160" s="566">
        <v>0.10526315789473684</v>
      </c>
      <c r="L160" s="230"/>
      <c r="M160" s="450">
        <v>2022</v>
      </c>
      <c r="N160" s="218">
        <v>34</v>
      </c>
      <c r="O160" s="567">
        <v>0.1176470588235294</v>
      </c>
      <c r="P160" s="237">
        <f t="shared" si="8"/>
        <v>4</v>
      </c>
      <c r="Q160" s="218">
        <v>4</v>
      </c>
      <c r="R160" s="238">
        <f t="shared" si="9"/>
        <v>1</v>
      </c>
      <c r="S160" s="238">
        <f t="shared" si="10"/>
        <v>0.11764705882352941</v>
      </c>
      <c r="T160" s="239">
        <f t="shared" si="11"/>
        <v>1.1176470588235292</v>
      </c>
      <c r="U160" s="451"/>
      <c r="V160" s="21"/>
      <c r="W160" s="21"/>
    </row>
    <row r="161" spans="1:23" ht="12.75">
      <c r="A161" s="190" t="s">
        <v>109</v>
      </c>
      <c r="B161" s="191" t="s">
        <v>1220</v>
      </c>
      <c r="C161" s="230" t="s">
        <v>646</v>
      </c>
      <c r="D161" s="230" t="s">
        <v>341</v>
      </c>
      <c r="E161" s="230" t="s">
        <v>185</v>
      </c>
      <c r="F161" s="230" t="s">
        <v>519</v>
      </c>
      <c r="G161" s="190" t="s">
        <v>3044</v>
      </c>
      <c r="H161" s="191" t="s">
        <v>544</v>
      </c>
      <c r="I161" s="230" t="s">
        <v>370</v>
      </c>
      <c r="J161" s="565" t="s">
        <v>420</v>
      </c>
      <c r="K161" s="566">
        <v>0.10526315789473684</v>
      </c>
      <c r="L161" s="230"/>
      <c r="M161" s="450">
        <v>2022</v>
      </c>
      <c r="N161" s="218">
        <v>34</v>
      </c>
      <c r="O161" s="567">
        <v>0.1176470588235294</v>
      </c>
      <c r="P161" s="237">
        <f t="shared" si="8"/>
        <v>4</v>
      </c>
      <c r="Q161" s="218">
        <v>4</v>
      </c>
      <c r="R161" s="238">
        <f t="shared" si="9"/>
        <v>1</v>
      </c>
      <c r="S161" s="238">
        <f t="shared" si="10"/>
        <v>0.11764705882352941</v>
      </c>
      <c r="T161" s="239">
        <f t="shared" si="11"/>
        <v>1.1176470588235292</v>
      </c>
      <c r="U161" s="451"/>
      <c r="V161" s="21"/>
      <c r="W161" s="21"/>
    </row>
    <row r="162" spans="1:23" ht="12.75">
      <c r="A162" s="190" t="s">
        <v>109</v>
      </c>
      <c r="B162" s="191" t="s">
        <v>1220</v>
      </c>
      <c r="C162" s="230" t="s">
        <v>646</v>
      </c>
      <c r="D162" s="230" t="s">
        <v>341</v>
      </c>
      <c r="E162" s="230" t="s">
        <v>185</v>
      </c>
      <c r="F162" s="230" t="s">
        <v>519</v>
      </c>
      <c r="G162" s="190" t="s">
        <v>3044</v>
      </c>
      <c r="H162" s="191" t="s">
        <v>545</v>
      </c>
      <c r="I162" s="230" t="s">
        <v>370</v>
      </c>
      <c r="J162" s="565" t="s">
        <v>420</v>
      </c>
      <c r="K162" s="566">
        <v>0.10526315789473684</v>
      </c>
      <c r="L162" s="230"/>
      <c r="M162" s="450">
        <v>2022</v>
      </c>
      <c r="N162" s="218">
        <v>34</v>
      </c>
      <c r="O162" s="567">
        <v>0.1176470588235294</v>
      </c>
      <c r="P162" s="237">
        <f t="shared" si="8"/>
        <v>4</v>
      </c>
      <c r="Q162" s="218">
        <v>4</v>
      </c>
      <c r="R162" s="238">
        <f t="shared" si="9"/>
        <v>1</v>
      </c>
      <c r="S162" s="238">
        <f t="shared" si="10"/>
        <v>0.11764705882352941</v>
      </c>
      <c r="T162" s="239">
        <f t="shared" si="11"/>
        <v>1.1176470588235292</v>
      </c>
      <c r="U162" s="451"/>
      <c r="V162" s="21"/>
      <c r="W162" s="21"/>
    </row>
    <row r="163" spans="1:23" ht="12.75">
      <c r="A163" s="190" t="s">
        <v>109</v>
      </c>
      <c r="B163" s="191" t="s">
        <v>1220</v>
      </c>
      <c r="C163" s="230" t="s">
        <v>646</v>
      </c>
      <c r="D163" s="230" t="s">
        <v>341</v>
      </c>
      <c r="E163" s="230" t="s">
        <v>185</v>
      </c>
      <c r="F163" s="230" t="s">
        <v>519</v>
      </c>
      <c r="G163" s="190" t="s">
        <v>3044</v>
      </c>
      <c r="H163" s="191" t="s">
        <v>546</v>
      </c>
      <c r="I163" s="230" t="s">
        <v>370</v>
      </c>
      <c r="J163" s="565" t="s">
        <v>420</v>
      </c>
      <c r="K163" s="566">
        <v>0.10526315789473684</v>
      </c>
      <c r="L163" s="230"/>
      <c r="M163" s="450">
        <v>2022</v>
      </c>
      <c r="N163" s="218">
        <v>34</v>
      </c>
      <c r="O163" s="567">
        <v>0.1176470588235294</v>
      </c>
      <c r="P163" s="237">
        <f t="shared" si="8"/>
        <v>4</v>
      </c>
      <c r="Q163" s="218">
        <v>4</v>
      </c>
      <c r="R163" s="238">
        <f t="shared" si="9"/>
        <v>1</v>
      </c>
      <c r="S163" s="238">
        <f t="shared" si="10"/>
        <v>0.11764705882352941</v>
      </c>
      <c r="T163" s="239">
        <f t="shared" si="11"/>
        <v>1.1176470588235292</v>
      </c>
      <c r="U163" s="451"/>
      <c r="V163" s="21"/>
      <c r="W163" s="21"/>
    </row>
    <row r="164" spans="1:23" ht="12.75">
      <c r="A164" s="190" t="s">
        <v>109</v>
      </c>
      <c r="B164" s="191" t="s">
        <v>1220</v>
      </c>
      <c r="C164" s="230" t="s">
        <v>646</v>
      </c>
      <c r="D164" s="230" t="s">
        <v>341</v>
      </c>
      <c r="E164" s="230" t="s">
        <v>185</v>
      </c>
      <c r="F164" s="230" t="s">
        <v>519</v>
      </c>
      <c r="G164" s="190" t="s">
        <v>3044</v>
      </c>
      <c r="H164" s="191" t="s">
        <v>548</v>
      </c>
      <c r="I164" s="230" t="s">
        <v>370</v>
      </c>
      <c r="J164" s="565" t="s">
        <v>420</v>
      </c>
      <c r="K164" s="566">
        <v>0.10526315789473684</v>
      </c>
      <c r="L164" s="230"/>
      <c r="M164" s="450">
        <v>2022</v>
      </c>
      <c r="N164" s="218">
        <v>34</v>
      </c>
      <c r="O164" s="567">
        <v>0.1176470588235294</v>
      </c>
      <c r="P164" s="237">
        <f t="shared" si="8"/>
        <v>4</v>
      </c>
      <c r="Q164" s="218">
        <v>4</v>
      </c>
      <c r="R164" s="238">
        <f t="shared" si="9"/>
        <v>1</v>
      </c>
      <c r="S164" s="238">
        <f t="shared" si="10"/>
        <v>0.11764705882352941</v>
      </c>
      <c r="T164" s="239">
        <f t="shared" si="11"/>
        <v>1.1176470588235292</v>
      </c>
      <c r="U164" s="451"/>
      <c r="V164" s="21"/>
      <c r="W164" s="21"/>
    </row>
    <row r="165" spans="1:23" ht="12.75">
      <c r="A165" s="190" t="s">
        <v>109</v>
      </c>
      <c r="B165" s="191" t="s">
        <v>1220</v>
      </c>
      <c r="C165" s="230" t="s">
        <v>646</v>
      </c>
      <c r="D165" s="230" t="s">
        <v>341</v>
      </c>
      <c r="E165" s="230" t="s">
        <v>185</v>
      </c>
      <c r="F165" s="230" t="s">
        <v>519</v>
      </c>
      <c r="G165" s="190" t="s">
        <v>3044</v>
      </c>
      <c r="H165" s="191" t="s">
        <v>549</v>
      </c>
      <c r="I165" s="230" t="s">
        <v>370</v>
      </c>
      <c r="J165" s="565" t="s">
        <v>420</v>
      </c>
      <c r="K165" s="566">
        <v>0.10526315789473684</v>
      </c>
      <c r="L165" s="230"/>
      <c r="M165" s="450">
        <v>2022</v>
      </c>
      <c r="N165" s="218">
        <v>34</v>
      </c>
      <c r="O165" s="567">
        <v>0.1176470588235294</v>
      </c>
      <c r="P165" s="237">
        <f t="shared" si="8"/>
        <v>4</v>
      </c>
      <c r="Q165" s="218">
        <v>4</v>
      </c>
      <c r="R165" s="238">
        <f t="shared" si="9"/>
        <v>1</v>
      </c>
      <c r="S165" s="238">
        <f t="shared" si="10"/>
        <v>0.11764705882352941</v>
      </c>
      <c r="T165" s="239">
        <f t="shared" si="11"/>
        <v>1.1176470588235292</v>
      </c>
      <c r="U165" s="451"/>
      <c r="V165" s="21"/>
      <c r="W165" s="21"/>
    </row>
    <row r="166" spans="1:23" ht="12.75">
      <c r="A166" s="190" t="s">
        <v>109</v>
      </c>
      <c r="B166" s="191" t="s">
        <v>1220</v>
      </c>
      <c r="C166" s="230" t="s">
        <v>646</v>
      </c>
      <c r="D166" s="230" t="s">
        <v>341</v>
      </c>
      <c r="E166" s="230" t="s">
        <v>185</v>
      </c>
      <c r="F166" s="230" t="s">
        <v>519</v>
      </c>
      <c r="G166" s="190" t="s">
        <v>3044</v>
      </c>
      <c r="H166" s="191" t="s">
        <v>551</v>
      </c>
      <c r="I166" s="230" t="s">
        <v>370</v>
      </c>
      <c r="J166" s="565" t="s">
        <v>420</v>
      </c>
      <c r="K166" s="566">
        <v>0.10526315789473684</v>
      </c>
      <c r="L166" s="230"/>
      <c r="M166" s="450">
        <v>2022</v>
      </c>
      <c r="N166" s="218">
        <v>34</v>
      </c>
      <c r="O166" s="567">
        <v>0.1176470588235294</v>
      </c>
      <c r="P166" s="237">
        <f t="shared" si="8"/>
        <v>4</v>
      </c>
      <c r="Q166" s="218">
        <v>4</v>
      </c>
      <c r="R166" s="238">
        <f t="shared" si="9"/>
        <v>1</v>
      </c>
      <c r="S166" s="238">
        <f t="shared" si="10"/>
        <v>0.11764705882352941</v>
      </c>
      <c r="T166" s="239">
        <f t="shared" si="11"/>
        <v>1.1176470588235292</v>
      </c>
      <c r="U166" s="451"/>
      <c r="V166" s="21"/>
      <c r="W166" s="21"/>
    </row>
    <row r="167" spans="1:23" ht="12.75">
      <c r="A167" s="190" t="s">
        <v>109</v>
      </c>
      <c r="B167" s="191" t="s">
        <v>1220</v>
      </c>
      <c r="C167" s="230" t="s">
        <v>646</v>
      </c>
      <c r="D167" s="230" t="s">
        <v>341</v>
      </c>
      <c r="E167" s="230" t="s">
        <v>185</v>
      </c>
      <c r="F167" s="230" t="s">
        <v>519</v>
      </c>
      <c r="G167" s="190" t="s">
        <v>3044</v>
      </c>
      <c r="H167" s="191" t="s">
        <v>555</v>
      </c>
      <c r="I167" s="230" t="s">
        <v>370</v>
      </c>
      <c r="J167" s="565" t="s">
        <v>420</v>
      </c>
      <c r="K167" s="566">
        <v>0.10526315789473684</v>
      </c>
      <c r="L167" s="230"/>
      <c r="M167" s="450">
        <v>2022</v>
      </c>
      <c r="N167" s="218">
        <v>34</v>
      </c>
      <c r="O167" s="567">
        <v>0.1176470588235294</v>
      </c>
      <c r="P167" s="237">
        <f t="shared" si="8"/>
        <v>4</v>
      </c>
      <c r="Q167" s="218">
        <v>4</v>
      </c>
      <c r="R167" s="238">
        <f t="shared" si="9"/>
        <v>1</v>
      </c>
      <c r="S167" s="238">
        <f t="shared" si="10"/>
        <v>0.11764705882352941</v>
      </c>
      <c r="T167" s="239">
        <f t="shared" si="11"/>
        <v>1.1176470588235292</v>
      </c>
      <c r="U167" s="451"/>
      <c r="V167" s="21"/>
      <c r="W167" s="21"/>
    </row>
    <row r="168" spans="1:23" ht="12.75">
      <c r="A168" s="190" t="s">
        <v>109</v>
      </c>
      <c r="B168" s="191" t="s">
        <v>1220</v>
      </c>
      <c r="C168" s="230" t="s">
        <v>646</v>
      </c>
      <c r="D168" s="230" t="s">
        <v>341</v>
      </c>
      <c r="E168" s="230" t="s">
        <v>185</v>
      </c>
      <c r="F168" s="230" t="s">
        <v>519</v>
      </c>
      <c r="G168" s="190" t="s">
        <v>3044</v>
      </c>
      <c r="H168" s="191" t="s">
        <v>556</v>
      </c>
      <c r="I168" s="230" t="s">
        <v>370</v>
      </c>
      <c r="J168" s="565" t="s">
        <v>420</v>
      </c>
      <c r="K168" s="566">
        <v>0.10526315789473684</v>
      </c>
      <c r="L168" s="230"/>
      <c r="M168" s="450">
        <v>2022</v>
      </c>
      <c r="N168" s="218">
        <v>34</v>
      </c>
      <c r="O168" s="567">
        <v>0.1176470588235294</v>
      </c>
      <c r="P168" s="237">
        <f t="shared" si="8"/>
        <v>4</v>
      </c>
      <c r="Q168" s="218">
        <v>4</v>
      </c>
      <c r="R168" s="238">
        <f t="shared" si="9"/>
        <v>1</v>
      </c>
      <c r="S168" s="238">
        <f t="shared" si="10"/>
        <v>0.11764705882352941</v>
      </c>
      <c r="T168" s="239">
        <f t="shared" si="11"/>
        <v>1.1176470588235292</v>
      </c>
      <c r="U168" s="451"/>
      <c r="V168" s="21"/>
      <c r="W168" s="21"/>
    </row>
    <row r="169" spans="1:23" ht="12.75">
      <c r="A169" s="190" t="s">
        <v>109</v>
      </c>
      <c r="B169" s="191" t="s">
        <v>1220</v>
      </c>
      <c r="C169" s="230" t="s">
        <v>646</v>
      </c>
      <c r="D169" s="230" t="s">
        <v>341</v>
      </c>
      <c r="E169" s="230" t="s">
        <v>185</v>
      </c>
      <c r="F169" s="230" t="s">
        <v>519</v>
      </c>
      <c r="G169" s="190" t="s">
        <v>3044</v>
      </c>
      <c r="H169" s="191" t="s">
        <v>557</v>
      </c>
      <c r="I169" s="230" t="s">
        <v>370</v>
      </c>
      <c r="J169" s="565" t="s">
        <v>420</v>
      </c>
      <c r="K169" s="566">
        <v>0.10526315789473684</v>
      </c>
      <c r="L169" s="230"/>
      <c r="M169" s="450">
        <v>2022</v>
      </c>
      <c r="N169" s="218">
        <v>34</v>
      </c>
      <c r="O169" s="567">
        <v>0.1176470588235294</v>
      </c>
      <c r="P169" s="237">
        <f t="shared" si="8"/>
        <v>4</v>
      </c>
      <c r="Q169" s="218">
        <v>4</v>
      </c>
      <c r="R169" s="238">
        <f t="shared" si="9"/>
        <v>1</v>
      </c>
      <c r="S169" s="238">
        <f t="shared" si="10"/>
        <v>0.11764705882352941</v>
      </c>
      <c r="T169" s="239">
        <f t="shared" si="11"/>
        <v>1.1176470588235292</v>
      </c>
      <c r="U169" s="451"/>
      <c r="V169" s="21"/>
      <c r="W169" s="21"/>
    </row>
    <row r="170" spans="1:23" ht="12.75">
      <c r="A170" s="190" t="s">
        <v>109</v>
      </c>
      <c r="B170" s="191" t="s">
        <v>1220</v>
      </c>
      <c r="C170" s="230" t="s">
        <v>646</v>
      </c>
      <c r="D170" s="230" t="s">
        <v>341</v>
      </c>
      <c r="E170" s="230" t="s">
        <v>185</v>
      </c>
      <c r="F170" s="230" t="s">
        <v>519</v>
      </c>
      <c r="G170" s="190" t="s">
        <v>3044</v>
      </c>
      <c r="H170" s="191" t="s">
        <v>558</v>
      </c>
      <c r="I170" s="230" t="s">
        <v>370</v>
      </c>
      <c r="J170" s="565" t="s">
        <v>420</v>
      </c>
      <c r="K170" s="566">
        <v>0.10526315789473684</v>
      </c>
      <c r="L170" s="230"/>
      <c r="M170" s="450">
        <v>2022</v>
      </c>
      <c r="N170" s="218">
        <v>34</v>
      </c>
      <c r="O170" s="567">
        <v>0.1176470588235294</v>
      </c>
      <c r="P170" s="237">
        <f t="shared" si="8"/>
        <v>4</v>
      </c>
      <c r="Q170" s="218">
        <v>4</v>
      </c>
      <c r="R170" s="238">
        <f t="shared" si="9"/>
        <v>1</v>
      </c>
      <c r="S170" s="238">
        <f t="shared" si="10"/>
        <v>0.11764705882352941</v>
      </c>
      <c r="T170" s="239">
        <f t="shared" si="11"/>
        <v>1.1176470588235292</v>
      </c>
      <c r="U170" s="451"/>
      <c r="V170" s="21"/>
      <c r="W170" s="21"/>
    </row>
    <row r="171" spans="1:23" ht="12.75">
      <c r="A171" s="190" t="s">
        <v>109</v>
      </c>
      <c r="B171" s="191" t="s">
        <v>1220</v>
      </c>
      <c r="C171" s="230" t="s">
        <v>646</v>
      </c>
      <c r="D171" s="230" t="s">
        <v>341</v>
      </c>
      <c r="E171" s="230" t="s">
        <v>185</v>
      </c>
      <c r="F171" s="230" t="s">
        <v>519</v>
      </c>
      <c r="G171" s="190" t="s">
        <v>3044</v>
      </c>
      <c r="H171" s="191" t="s">
        <v>562</v>
      </c>
      <c r="I171" s="230" t="s">
        <v>370</v>
      </c>
      <c r="J171" s="565" t="s">
        <v>420</v>
      </c>
      <c r="K171" s="566">
        <v>0.10526315789473684</v>
      </c>
      <c r="L171" s="230"/>
      <c r="M171" s="450">
        <v>2022</v>
      </c>
      <c r="N171" s="218">
        <v>34</v>
      </c>
      <c r="O171" s="567">
        <v>0.1176470588235294</v>
      </c>
      <c r="P171" s="237">
        <f t="shared" si="8"/>
        <v>4</v>
      </c>
      <c r="Q171" s="218">
        <v>4</v>
      </c>
      <c r="R171" s="238">
        <f t="shared" si="9"/>
        <v>1</v>
      </c>
      <c r="S171" s="238">
        <f t="shared" si="10"/>
        <v>0.11764705882352941</v>
      </c>
      <c r="T171" s="239">
        <f t="shared" si="11"/>
        <v>1.1176470588235292</v>
      </c>
      <c r="U171" s="451"/>
      <c r="V171" s="21"/>
      <c r="W171" s="21"/>
    </row>
    <row r="172" spans="1:23" ht="12.75">
      <c r="A172" s="190" t="s">
        <v>109</v>
      </c>
      <c r="B172" s="191" t="s">
        <v>1220</v>
      </c>
      <c r="C172" s="230" t="s">
        <v>646</v>
      </c>
      <c r="D172" s="230" t="s">
        <v>341</v>
      </c>
      <c r="E172" s="230" t="s">
        <v>185</v>
      </c>
      <c r="F172" s="230" t="s">
        <v>577</v>
      </c>
      <c r="G172" s="190" t="s">
        <v>3044</v>
      </c>
      <c r="H172" s="191" t="s">
        <v>583</v>
      </c>
      <c r="I172" s="230" t="s">
        <v>370</v>
      </c>
      <c r="J172" s="565" t="s">
        <v>420</v>
      </c>
      <c r="K172" s="566">
        <v>0.10526315789473684</v>
      </c>
      <c r="L172" s="230"/>
      <c r="M172" s="450">
        <v>2022</v>
      </c>
      <c r="N172" s="218">
        <v>34</v>
      </c>
      <c r="O172" s="567">
        <v>0.1176470588235294</v>
      </c>
      <c r="P172" s="237">
        <f t="shared" si="8"/>
        <v>4</v>
      </c>
      <c r="Q172" s="218">
        <v>4</v>
      </c>
      <c r="R172" s="238">
        <f t="shared" si="9"/>
        <v>1</v>
      </c>
      <c r="S172" s="238">
        <f t="shared" si="10"/>
        <v>0.11764705882352941</v>
      </c>
      <c r="T172" s="239">
        <f t="shared" si="11"/>
        <v>1.1176470588235292</v>
      </c>
      <c r="U172" s="451"/>
      <c r="V172" s="21"/>
      <c r="W172" s="21"/>
    </row>
    <row r="173" spans="1:23" ht="12.75">
      <c r="A173" s="190" t="s">
        <v>109</v>
      </c>
      <c r="B173" s="191" t="s">
        <v>1220</v>
      </c>
      <c r="C173" s="230" t="s">
        <v>646</v>
      </c>
      <c r="D173" s="230" t="s">
        <v>341</v>
      </c>
      <c r="E173" s="230" t="s">
        <v>185</v>
      </c>
      <c r="F173" s="230" t="s">
        <v>519</v>
      </c>
      <c r="G173" s="190" t="s">
        <v>3044</v>
      </c>
      <c r="H173" s="191" t="s">
        <v>563</v>
      </c>
      <c r="I173" s="230" t="s">
        <v>370</v>
      </c>
      <c r="J173" s="565" t="s">
        <v>418</v>
      </c>
      <c r="K173" s="566">
        <v>1</v>
      </c>
      <c r="L173" s="230"/>
      <c r="M173" s="450">
        <v>2022</v>
      </c>
      <c r="N173" s="453">
        <v>34</v>
      </c>
      <c r="O173" s="452">
        <v>1</v>
      </c>
      <c r="P173" s="237">
        <f t="shared" si="8"/>
        <v>34</v>
      </c>
      <c r="Q173" s="218">
        <v>34</v>
      </c>
      <c r="R173" s="238">
        <f t="shared" si="9"/>
        <v>1</v>
      </c>
      <c r="S173" s="238">
        <f t="shared" si="10"/>
        <v>1</v>
      </c>
      <c r="T173" s="239">
        <f t="shared" si="11"/>
        <v>1</v>
      </c>
      <c r="U173" s="229"/>
      <c r="V173" s="21"/>
      <c r="W173" s="21"/>
    </row>
    <row r="174" spans="1:23" ht="12.75">
      <c r="A174" s="190" t="s">
        <v>109</v>
      </c>
      <c r="B174" s="191" t="s">
        <v>1220</v>
      </c>
      <c r="C174" s="230" t="s">
        <v>646</v>
      </c>
      <c r="D174" s="230" t="s">
        <v>341</v>
      </c>
      <c r="E174" s="230" t="s">
        <v>185</v>
      </c>
      <c r="F174" s="230" t="s">
        <v>519</v>
      </c>
      <c r="G174" s="190" t="s">
        <v>3044</v>
      </c>
      <c r="H174" s="191" t="s">
        <v>564</v>
      </c>
      <c r="I174" s="230" t="s">
        <v>370</v>
      </c>
      <c r="J174" s="565" t="s">
        <v>420</v>
      </c>
      <c r="K174" s="566">
        <v>0.10526315789473684</v>
      </c>
      <c r="L174" s="230"/>
      <c r="M174" s="450">
        <v>2022</v>
      </c>
      <c r="N174" s="218">
        <v>34</v>
      </c>
      <c r="O174" s="567">
        <v>0.1176470588235294</v>
      </c>
      <c r="P174" s="237">
        <f t="shared" si="8"/>
        <v>4</v>
      </c>
      <c r="Q174" s="218">
        <v>4</v>
      </c>
      <c r="R174" s="238">
        <f t="shared" si="9"/>
        <v>1</v>
      </c>
      <c r="S174" s="238">
        <f t="shared" si="10"/>
        <v>0.11764705882352941</v>
      </c>
      <c r="T174" s="239">
        <f t="shared" si="11"/>
        <v>1.1176470588235292</v>
      </c>
      <c r="U174" s="451"/>
      <c r="V174" s="21"/>
      <c r="W174" s="21"/>
    </row>
    <row r="175" spans="1:23" ht="12.75">
      <c r="A175" s="190" t="s">
        <v>109</v>
      </c>
      <c r="B175" s="191" t="s">
        <v>1220</v>
      </c>
      <c r="C175" s="230" t="s">
        <v>646</v>
      </c>
      <c r="D175" s="230" t="s">
        <v>341</v>
      </c>
      <c r="E175" s="230" t="s">
        <v>185</v>
      </c>
      <c r="F175" s="230" t="s">
        <v>519</v>
      </c>
      <c r="G175" s="190" t="s">
        <v>3044</v>
      </c>
      <c r="H175" s="191" t="s">
        <v>569</v>
      </c>
      <c r="I175" s="230" t="s">
        <v>370</v>
      </c>
      <c r="J175" s="565" t="s">
        <v>420</v>
      </c>
      <c r="K175" s="566">
        <v>0.10526315789473684</v>
      </c>
      <c r="L175" s="230"/>
      <c r="M175" s="450">
        <v>2022</v>
      </c>
      <c r="N175" s="218">
        <v>34</v>
      </c>
      <c r="O175" s="567">
        <v>0.1176470588235294</v>
      </c>
      <c r="P175" s="237">
        <f t="shared" si="8"/>
        <v>4</v>
      </c>
      <c r="Q175" s="218">
        <v>4</v>
      </c>
      <c r="R175" s="238">
        <f t="shared" si="9"/>
        <v>1</v>
      </c>
      <c r="S175" s="238">
        <f t="shared" si="10"/>
        <v>0.11764705882352941</v>
      </c>
      <c r="T175" s="239">
        <f t="shared" si="11"/>
        <v>1.1176470588235292</v>
      </c>
      <c r="U175" s="451"/>
      <c r="V175" s="21"/>
      <c r="W175" s="21"/>
    </row>
    <row r="176" spans="1:23" ht="12.75">
      <c r="A176" s="190" t="s">
        <v>109</v>
      </c>
      <c r="B176" s="191" t="s">
        <v>1220</v>
      </c>
      <c r="C176" s="230" t="s">
        <v>646</v>
      </c>
      <c r="D176" s="230" t="s">
        <v>341</v>
      </c>
      <c r="E176" s="230" t="s">
        <v>185</v>
      </c>
      <c r="F176" s="230" t="s">
        <v>519</v>
      </c>
      <c r="G176" s="190" t="s">
        <v>3044</v>
      </c>
      <c r="H176" s="191" t="s">
        <v>498</v>
      </c>
      <c r="I176" s="230" t="s">
        <v>3126</v>
      </c>
      <c r="J176" s="230" t="s">
        <v>418</v>
      </c>
      <c r="K176" s="231">
        <v>1</v>
      </c>
      <c r="L176" s="230" t="s">
        <v>3127</v>
      </c>
      <c r="M176" s="450">
        <v>2023</v>
      </c>
      <c r="N176" s="453">
        <v>35</v>
      </c>
      <c r="O176" s="452">
        <v>1</v>
      </c>
      <c r="P176" s="237">
        <f t="shared" si="8"/>
        <v>35</v>
      </c>
      <c r="Q176" s="218">
        <v>35</v>
      </c>
      <c r="R176" s="238">
        <f t="shared" si="9"/>
        <v>1</v>
      </c>
      <c r="S176" s="238">
        <f t="shared" si="10"/>
        <v>1</v>
      </c>
      <c r="T176" s="239">
        <f t="shared" si="11"/>
        <v>1</v>
      </c>
      <c r="U176" s="229"/>
      <c r="V176" s="21"/>
      <c r="W176" s="21"/>
    </row>
    <row r="177" spans="1:23" ht="12.75">
      <c r="A177" s="190" t="s">
        <v>109</v>
      </c>
      <c r="B177" s="191" t="s">
        <v>1220</v>
      </c>
      <c r="C177" s="230" t="s">
        <v>646</v>
      </c>
      <c r="D177" s="230" t="s">
        <v>341</v>
      </c>
      <c r="E177" s="230" t="s">
        <v>185</v>
      </c>
      <c r="F177" s="230" t="s">
        <v>519</v>
      </c>
      <c r="G177" s="190" t="s">
        <v>3044</v>
      </c>
      <c r="H177" s="191" t="s">
        <v>537</v>
      </c>
      <c r="I177" s="230" t="s">
        <v>232</v>
      </c>
      <c r="J177" s="230" t="s">
        <v>418</v>
      </c>
      <c r="K177" s="231">
        <v>1</v>
      </c>
      <c r="L177" s="230" t="s">
        <v>3128</v>
      </c>
      <c r="M177" s="450">
        <v>2023</v>
      </c>
      <c r="N177" s="453">
        <v>35</v>
      </c>
      <c r="O177" s="452">
        <v>1</v>
      </c>
      <c r="P177" s="237">
        <f t="shared" si="8"/>
        <v>35</v>
      </c>
      <c r="Q177" s="218">
        <v>35</v>
      </c>
      <c r="R177" s="238">
        <f t="shared" si="9"/>
        <v>1</v>
      </c>
      <c r="S177" s="238">
        <f t="shared" si="10"/>
        <v>1</v>
      </c>
      <c r="T177" s="239">
        <f t="shared" si="11"/>
        <v>1</v>
      </c>
      <c r="U177" s="229"/>
      <c r="V177" s="21"/>
      <c r="W177" s="21"/>
    </row>
    <row r="178" spans="1:23" ht="12.75">
      <c r="A178" s="190" t="s">
        <v>109</v>
      </c>
      <c r="B178" s="191" t="s">
        <v>1220</v>
      </c>
      <c r="C178" s="230" t="s">
        <v>646</v>
      </c>
      <c r="D178" s="230" t="s">
        <v>341</v>
      </c>
      <c r="E178" s="230" t="s">
        <v>185</v>
      </c>
      <c r="F178" s="230" t="s">
        <v>519</v>
      </c>
      <c r="G178" s="190" t="s">
        <v>3044</v>
      </c>
      <c r="H178" s="191" t="s">
        <v>538</v>
      </c>
      <c r="I178" s="230" t="s">
        <v>232</v>
      </c>
      <c r="J178" s="230" t="s">
        <v>418</v>
      </c>
      <c r="K178" s="231">
        <v>1</v>
      </c>
      <c r="L178" s="230" t="s">
        <v>3128</v>
      </c>
      <c r="M178" s="450">
        <v>2023</v>
      </c>
      <c r="N178" s="218">
        <v>35</v>
      </c>
      <c r="O178" s="452">
        <v>1</v>
      </c>
      <c r="P178" s="237">
        <f t="shared" si="8"/>
        <v>35</v>
      </c>
      <c r="Q178" s="218">
        <v>35</v>
      </c>
      <c r="R178" s="238">
        <f t="shared" si="9"/>
        <v>1</v>
      </c>
      <c r="S178" s="238">
        <f t="shared" si="10"/>
        <v>1</v>
      </c>
      <c r="T178" s="239">
        <f t="shared" si="11"/>
        <v>1</v>
      </c>
      <c r="U178" s="451"/>
      <c r="V178" s="21"/>
      <c r="W178" s="21"/>
    </row>
    <row r="179" spans="1:23" ht="12.75">
      <c r="A179" s="190" t="s">
        <v>109</v>
      </c>
      <c r="B179" s="191" t="s">
        <v>1220</v>
      </c>
      <c r="C179" s="230" t="s">
        <v>646</v>
      </c>
      <c r="D179" s="230" t="s">
        <v>341</v>
      </c>
      <c r="E179" s="230" t="s">
        <v>185</v>
      </c>
      <c r="F179" s="230" t="s">
        <v>519</v>
      </c>
      <c r="G179" s="190" t="s">
        <v>3044</v>
      </c>
      <c r="H179" s="191" t="s">
        <v>541</v>
      </c>
      <c r="I179" s="230" t="s">
        <v>232</v>
      </c>
      <c r="J179" s="230" t="s">
        <v>418</v>
      </c>
      <c r="K179" s="231">
        <v>1</v>
      </c>
      <c r="L179" s="230" t="s">
        <v>3128</v>
      </c>
      <c r="M179" s="450">
        <v>2023</v>
      </c>
      <c r="N179" s="453">
        <v>35</v>
      </c>
      <c r="O179" s="452">
        <v>1</v>
      </c>
      <c r="P179" s="237">
        <f t="shared" si="8"/>
        <v>35</v>
      </c>
      <c r="Q179" s="218">
        <v>35</v>
      </c>
      <c r="R179" s="238">
        <f t="shared" si="9"/>
        <v>1</v>
      </c>
      <c r="S179" s="238">
        <f t="shared" si="10"/>
        <v>1</v>
      </c>
      <c r="T179" s="239">
        <f t="shared" si="11"/>
        <v>1</v>
      </c>
      <c r="U179" s="229"/>
      <c r="V179" s="21"/>
      <c r="W179" s="21"/>
    </row>
    <row r="180" spans="1:23" ht="12.75">
      <c r="A180" s="190" t="s">
        <v>109</v>
      </c>
      <c r="B180" s="191" t="s">
        <v>1220</v>
      </c>
      <c r="C180" s="230" t="s">
        <v>646</v>
      </c>
      <c r="D180" s="230" t="s">
        <v>341</v>
      </c>
      <c r="E180" s="230" t="s">
        <v>185</v>
      </c>
      <c r="F180" s="230" t="s">
        <v>519</v>
      </c>
      <c r="G180" s="190" t="s">
        <v>3044</v>
      </c>
      <c r="H180" s="191" t="s">
        <v>493</v>
      </c>
      <c r="I180" s="230" t="s">
        <v>232</v>
      </c>
      <c r="J180" s="230" t="s">
        <v>418</v>
      </c>
      <c r="K180" s="231">
        <v>1</v>
      </c>
      <c r="L180" s="230" t="s">
        <v>3128</v>
      </c>
      <c r="M180" s="450">
        <v>2023</v>
      </c>
      <c r="N180" s="453">
        <v>35</v>
      </c>
      <c r="O180" s="452">
        <v>1</v>
      </c>
      <c r="P180" s="237">
        <f t="shared" si="8"/>
        <v>35</v>
      </c>
      <c r="Q180" s="218">
        <v>35</v>
      </c>
      <c r="R180" s="238">
        <f t="shared" si="9"/>
        <v>1</v>
      </c>
      <c r="S180" s="238">
        <f t="shared" si="10"/>
        <v>1</v>
      </c>
      <c r="T180" s="239">
        <f t="shared" si="11"/>
        <v>1</v>
      </c>
      <c r="U180" s="229"/>
      <c r="V180" s="21"/>
      <c r="W180" s="21"/>
    </row>
    <row r="181" spans="1:23" ht="12.75">
      <c r="A181" s="190" t="s">
        <v>109</v>
      </c>
      <c r="B181" s="191" t="s">
        <v>1220</v>
      </c>
      <c r="C181" s="230" t="s">
        <v>646</v>
      </c>
      <c r="D181" s="230" t="s">
        <v>341</v>
      </c>
      <c r="E181" s="230" t="s">
        <v>185</v>
      </c>
      <c r="F181" s="230" t="s">
        <v>519</v>
      </c>
      <c r="G181" s="190" t="s">
        <v>3044</v>
      </c>
      <c r="H181" s="191" t="s">
        <v>3129</v>
      </c>
      <c r="I181" s="230" t="s">
        <v>232</v>
      </c>
      <c r="J181" s="230" t="s">
        <v>418</v>
      </c>
      <c r="K181" s="231">
        <v>1</v>
      </c>
      <c r="L181" s="230" t="s">
        <v>3128</v>
      </c>
      <c r="M181" s="450">
        <v>2023</v>
      </c>
      <c r="N181" s="453">
        <v>35</v>
      </c>
      <c r="O181" s="452">
        <v>1</v>
      </c>
      <c r="P181" s="237">
        <f t="shared" si="8"/>
        <v>35</v>
      </c>
      <c r="Q181" s="218">
        <v>35</v>
      </c>
      <c r="R181" s="238">
        <f t="shared" si="9"/>
        <v>1</v>
      </c>
      <c r="S181" s="238">
        <f t="shared" si="10"/>
        <v>1</v>
      </c>
      <c r="T181" s="239">
        <f t="shared" si="11"/>
        <v>1</v>
      </c>
      <c r="U181" s="229"/>
      <c r="V181" s="21"/>
      <c r="W181" s="21"/>
    </row>
    <row r="182" spans="1:23" ht="12.75">
      <c r="A182" s="190" t="s">
        <v>109</v>
      </c>
      <c r="B182" s="191" t="s">
        <v>1220</v>
      </c>
      <c r="C182" s="230" t="s">
        <v>646</v>
      </c>
      <c r="D182" s="230" t="s">
        <v>341</v>
      </c>
      <c r="E182" s="230" t="s">
        <v>185</v>
      </c>
      <c r="F182" s="230" t="s">
        <v>519</v>
      </c>
      <c r="G182" s="190" t="s">
        <v>3044</v>
      </c>
      <c r="H182" s="191" t="s">
        <v>3130</v>
      </c>
      <c r="I182" s="230" t="s">
        <v>232</v>
      </c>
      <c r="J182" s="230" t="s">
        <v>418</v>
      </c>
      <c r="K182" s="231">
        <v>1</v>
      </c>
      <c r="L182" s="230" t="s">
        <v>3128</v>
      </c>
      <c r="M182" s="450">
        <v>2023</v>
      </c>
      <c r="N182" s="453">
        <v>35</v>
      </c>
      <c r="O182" s="452">
        <v>1</v>
      </c>
      <c r="P182" s="237">
        <f t="shared" si="8"/>
        <v>35</v>
      </c>
      <c r="Q182" s="218">
        <v>35</v>
      </c>
      <c r="R182" s="238">
        <f t="shared" si="9"/>
        <v>1</v>
      </c>
      <c r="S182" s="238">
        <f t="shared" si="10"/>
        <v>1</v>
      </c>
      <c r="T182" s="239">
        <f t="shared" si="11"/>
        <v>1</v>
      </c>
      <c r="U182" s="229"/>
      <c r="V182" s="21"/>
      <c r="W182" s="21"/>
    </row>
    <row r="183" spans="1:23" ht="12.75">
      <c r="A183" s="190" t="s">
        <v>109</v>
      </c>
      <c r="B183" s="191" t="s">
        <v>1220</v>
      </c>
      <c r="C183" s="230" t="s">
        <v>646</v>
      </c>
      <c r="D183" s="230" t="s">
        <v>341</v>
      </c>
      <c r="E183" s="230" t="s">
        <v>185</v>
      </c>
      <c r="F183" s="230"/>
      <c r="G183" s="190" t="s">
        <v>3047</v>
      </c>
      <c r="H183" s="191"/>
      <c r="I183" s="230"/>
      <c r="J183" s="230"/>
      <c r="K183" s="231"/>
      <c r="L183" s="230" t="s">
        <v>3120</v>
      </c>
      <c r="M183" s="450"/>
      <c r="N183" s="453"/>
      <c r="O183" s="452"/>
      <c r="P183" s="237">
        <f t="shared" si="8"/>
        <v>0</v>
      </c>
      <c r="Q183" s="218"/>
      <c r="R183" s="238" t="e">
        <f t="shared" si="9"/>
        <v>#DIV/0!</v>
      </c>
      <c r="S183" s="238" t="e">
        <f t="shared" si="10"/>
        <v>#DIV/0!</v>
      </c>
      <c r="T183" s="239" t="e">
        <f t="shared" si="11"/>
        <v>#DIV/0!</v>
      </c>
      <c r="U183" s="229"/>
      <c r="V183" s="21"/>
      <c r="W183" s="21"/>
    </row>
    <row r="184" spans="1:23" ht="12.75">
      <c r="A184" s="190" t="s">
        <v>109</v>
      </c>
      <c r="B184" s="191" t="s">
        <v>1220</v>
      </c>
      <c r="C184" s="230" t="s">
        <v>646</v>
      </c>
      <c r="D184" s="230" t="s">
        <v>341</v>
      </c>
      <c r="E184" s="230" t="s">
        <v>185</v>
      </c>
      <c r="F184" s="230"/>
      <c r="G184" s="190" t="s">
        <v>3066</v>
      </c>
      <c r="H184" s="191"/>
      <c r="I184" s="230"/>
      <c r="J184" s="230"/>
      <c r="K184" s="231"/>
      <c r="L184" s="230" t="s">
        <v>3120</v>
      </c>
      <c r="M184" s="450"/>
      <c r="N184" s="453"/>
      <c r="O184" s="452"/>
      <c r="P184" s="237">
        <f t="shared" si="8"/>
        <v>0</v>
      </c>
      <c r="Q184" s="218"/>
      <c r="R184" s="238" t="e">
        <f t="shared" si="9"/>
        <v>#DIV/0!</v>
      </c>
      <c r="S184" s="238" t="e">
        <f t="shared" si="10"/>
        <v>#DIV/0!</v>
      </c>
      <c r="T184" s="239" t="e">
        <f t="shared" si="11"/>
        <v>#DIV/0!</v>
      </c>
      <c r="U184" s="229"/>
      <c r="V184" s="21"/>
      <c r="W184" s="21"/>
    </row>
    <row r="185" spans="1:23" ht="12.75">
      <c r="A185" s="190" t="s">
        <v>109</v>
      </c>
      <c r="B185" s="191" t="s">
        <v>1220</v>
      </c>
      <c r="C185" s="230" t="s">
        <v>646</v>
      </c>
      <c r="D185" s="230" t="s">
        <v>341</v>
      </c>
      <c r="E185" s="230" t="s">
        <v>185</v>
      </c>
      <c r="F185" s="230"/>
      <c r="G185" s="190" t="s">
        <v>3085</v>
      </c>
      <c r="H185" s="191"/>
      <c r="I185" s="230"/>
      <c r="J185" s="230"/>
      <c r="K185" s="231"/>
      <c r="L185" s="230" t="s">
        <v>3120</v>
      </c>
      <c r="M185" s="450"/>
      <c r="N185" s="218"/>
      <c r="O185" s="567"/>
      <c r="P185" s="237">
        <f t="shared" si="8"/>
        <v>0</v>
      </c>
      <c r="Q185" s="218"/>
      <c r="R185" s="238" t="e">
        <f t="shared" si="9"/>
        <v>#DIV/0!</v>
      </c>
      <c r="S185" s="238" t="e">
        <f t="shared" si="10"/>
        <v>#DIV/0!</v>
      </c>
      <c r="T185" s="239" t="e">
        <f t="shared" si="11"/>
        <v>#DIV/0!</v>
      </c>
      <c r="U185" s="451"/>
      <c r="V185" s="21"/>
      <c r="W185" s="21"/>
    </row>
    <row r="186" spans="1:23" ht="12.75">
      <c r="A186" s="190" t="s">
        <v>109</v>
      </c>
      <c r="B186" s="191" t="s">
        <v>1220</v>
      </c>
      <c r="C186" s="230" t="s">
        <v>646</v>
      </c>
      <c r="D186" s="230" t="s">
        <v>341</v>
      </c>
      <c r="E186" s="230" t="s">
        <v>185</v>
      </c>
      <c r="F186" s="230"/>
      <c r="G186" s="190" t="s">
        <v>3067</v>
      </c>
      <c r="H186" s="191"/>
      <c r="I186" s="230"/>
      <c r="J186" s="230"/>
      <c r="K186" s="231"/>
      <c r="L186" s="230" t="s">
        <v>3120</v>
      </c>
      <c r="M186" s="450"/>
      <c r="N186" s="218"/>
      <c r="O186" s="567"/>
      <c r="P186" s="237">
        <f t="shared" si="8"/>
        <v>0</v>
      </c>
      <c r="Q186" s="218"/>
      <c r="R186" s="238" t="e">
        <f t="shared" si="9"/>
        <v>#DIV/0!</v>
      </c>
      <c r="S186" s="238" t="e">
        <f t="shared" si="10"/>
        <v>#DIV/0!</v>
      </c>
      <c r="T186" s="239" t="e">
        <f t="shared" si="11"/>
        <v>#DIV/0!</v>
      </c>
      <c r="U186" s="451"/>
      <c r="V186" s="21"/>
      <c r="W186" s="21"/>
    </row>
    <row r="187" spans="1:23" ht="12.75">
      <c r="A187" s="190" t="s">
        <v>109</v>
      </c>
      <c r="B187" s="191" t="s">
        <v>1220</v>
      </c>
      <c r="C187" s="230" t="s">
        <v>646</v>
      </c>
      <c r="D187" s="230" t="s">
        <v>341</v>
      </c>
      <c r="E187" s="230" t="s">
        <v>185</v>
      </c>
      <c r="F187" s="230" t="s">
        <v>519</v>
      </c>
      <c r="G187" s="190" t="s">
        <v>3045</v>
      </c>
      <c r="H187" s="191" t="s">
        <v>518</v>
      </c>
      <c r="I187" s="230" t="s">
        <v>370</v>
      </c>
      <c r="J187" s="565" t="s">
        <v>420</v>
      </c>
      <c r="K187" s="566">
        <v>0.48</v>
      </c>
      <c r="L187" s="230"/>
      <c r="M187" s="450">
        <v>2022</v>
      </c>
      <c r="N187" s="453">
        <v>23</v>
      </c>
      <c r="O187" s="567">
        <v>1</v>
      </c>
      <c r="P187" s="237">
        <f t="shared" si="8"/>
        <v>23</v>
      </c>
      <c r="Q187" s="453">
        <v>23</v>
      </c>
      <c r="R187" s="238">
        <f t="shared" si="9"/>
        <v>1</v>
      </c>
      <c r="S187" s="238">
        <f t="shared" si="10"/>
        <v>1</v>
      </c>
      <c r="T187" s="239">
        <f t="shared" si="11"/>
        <v>2.0833333333333335</v>
      </c>
      <c r="U187" s="451" t="s">
        <v>3123</v>
      </c>
      <c r="V187" s="21"/>
      <c r="W187" s="21"/>
    </row>
    <row r="188" spans="1:23" ht="12.75">
      <c r="A188" s="190" t="s">
        <v>109</v>
      </c>
      <c r="B188" s="191" t="s">
        <v>1220</v>
      </c>
      <c r="C188" s="230" t="s">
        <v>646</v>
      </c>
      <c r="D188" s="230" t="s">
        <v>341</v>
      </c>
      <c r="E188" s="230" t="s">
        <v>185</v>
      </c>
      <c r="F188" s="230" t="s">
        <v>577</v>
      </c>
      <c r="G188" s="190" t="s">
        <v>3045</v>
      </c>
      <c r="H188" s="191" t="s">
        <v>576</v>
      </c>
      <c r="I188" s="230" t="s">
        <v>370</v>
      </c>
      <c r="J188" s="565" t="s">
        <v>420</v>
      </c>
      <c r="K188" s="566">
        <v>0.48</v>
      </c>
      <c r="L188" s="230"/>
      <c r="M188" s="450">
        <v>2022</v>
      </c>
      <c r="N188" s="453">
        <v>23</v>
      </c>
      <c r="O188" s="452">
        <v>0.47826086956521741</v>
      </c>
      <c r="P188" s="237">
        <f t="shared" si="8"/>
        <v>11</v>
      </c>
      <c r="Q188" s="218">
        <v>8</v>
      </c>
      <c r="R188" s="238">
        <f t="shared" si="9"/>
        <v>0.72727272727272729</v>
      </c>
      <c r="S188" s="238">
        <f t="shared" si="10"/>
        <v>0.34782608695652173</v>
      </c>
      <c r="T188" s="239">
        <f t="shared" si="11"/>
        <v>0.99637681159420299</v>
      </c>
      <c r="U188" s="229"/>
      <c r="V188" s="21"/>
      <c r="W188" s="21"/>
    </row>
    <row r="189" spans="1:23" ht="12.75">
      <c r="A189" s="190" t="s">
        <v>109</v>
      </c>
      <c r="B189" s="191" t="s">
        <v>1220</v>
      </c>
      <c r="C189" s="230" t="s">
        <v>646</v>
      </c>
      <c r="D189" s="230" t="s">
        <v>341</v>
      </c>
      <c r="E189" s="230" t="s">
        <v>185</v>
      </c>
      <c r="F189" s="230" t="s">
        <v>577</v>
      </c>
      <c r="G189" s="190" t="s">
        <v>3045</v>
      </c>
      <c r="H189" s="191" t="s">
        <v>578</v>
      </c>
      <c r="I189" s="230" t="s">
        <v>370</v>
      </c>
      <c r="J189" s="565" t="s">
        <v>420</v>
      </c>
      <c r="K189" s="566">
        <v>0.48</v>
      </c>
      <c r="L189" s="230"/>
      <c r="M189" s="450">
        <v>2022</v>
      </c>
      <c r="N189" s="453">
        <v>23</v>
      </c>
      <c r="O189" s="452">
        <v>0.47826086956521741</v>
      </c>
      <c r="P189" s="237">
        <f t="shared" si="8"/>
        <v>11</v>
      </c>
      <c r="Q189" s="218">
        <v>8</v>
      </c>
      <c r="R189" s="238">
        <f t="shared" si="9"/>
        <v>0.72727272727272729</v>
      </c>
      <c r="S189" s="238">
        <f t="shared" si="10"/>
        <v>0.34782608695652173</v>
      </c>
      <c r="T189" s="239">
        <f t="shared" si="11"/>
        <v>0.99637681159420299</v>
      </c>
      <c r="U189" s="229"/>
      <c r="V189" s="21"/>
      <c r="W189" s="21"/>
    </row>
    <row r="190" spans="1:23" ht="12.75">
      <c r="A190" s="190" t="s">
        <v>109</v>
      </c>
      <c r="B190" s="191" t="s">
        <v>1220</v>
      </c>
      <c r="C190" s="230" t="s">
        <v>646</v>
      </c>
      <c r="D190" s="230" t="s">
        <v>341</v>
      </c>
      <c r="E190" s="230" t="s">
        <v>185</v>
      </c>
      <c r="F190" s="230" t="s">
        <v>577</v>
      </c>
      <c r="G190" s="190" t="s">
        <v>3045</v>
      </c>
      <c r="H190" s="191" t="s">
        <v>579</v>
      </c>
      <c r="I190" s="230" t="s">
        <v>370</v>
      </c>
      <c r="J190" s="565" t="s">
        <v>420</v>
      </c>
      <c r="K190" s="566">
        <v>0.48</v>
      </c>
      <c r="L190" s="230"/>
      <c r="M190" s="450">
        <v>2022</v>
      </c>
      <c r="N190" s="453">
        <v>23</v>
      </c>
      <c r="O190" s="452">
        <v>0.47826086956521741</v>
      </c>
      <c r="P190" s="237">
        <f t="shared" si="8"/>
        <v>11</v>
      </c>
      <c r="Q190" s="218">
        <v>8</v>
      </c>
      <c r="R190" s="238">
        <f t="shared" si="9"/>
        <v>0.72727272727272729</v>
      </c>
      <c r="S190" s="238">
        <f t="shared" si="10"/>
        <v>0.34782608695652173</v>
      </c>
      <c r="T190" s="239">
        <f t="shared" si="11"/>
        <v>0.99637681159420299</v>
      </c>
      <c r="U190" s="229"/>
      <c r="V190" s="21"/>
      <c r="W190" s="21"/>
    </row>
    <row r="191" spans="1:23" ht="12.75">
      <c r="A191" s="190" t="s">
        <v>109</v>
      </c>
      <c r="B191" s="191" t="s">
        <v>1220</v>
      </c>
      <c r="C191" s="230" t="s">
        <v>646</v>
      </c>
      <c r="D191" s="230" t="s">
        <v>341</v>
      </c>
      <c r="E191" s="230" t="s">
        <v>185</v>
      </c>
      <c r="F191" s="230" t="s">
        <v>577</v>
      </c>
      <c r="G191" s="190" t="s">
        <v>3045</v>
      </c>
      <c r="H191" s="191" t="s">
        <v>580</v>
      </c>
      <c r="I191" s="230" t="s">
        <v>370</v>
      </c>
      <c r="J191" s="565" t="s">
        <v>420</v>
      </c>
      <c r="K191" s="566">
        <v>0.48</v>
      </c>
      <c r="L191" s="230"/>
      <c r="M191" s="450">
        <v>2022</v>
      </c>
      <c r="N191" s="453">
        <v>23</v>
      </c>
      <c r="O191" s="452">
        <v>0.47826086956521741</v>
      </c>
      <c r="P191" s="237">
        <f t="shared" si="8"/>
        <v>11</v>
      </c>
      <c r="Q191" s="218">
        <v>8</v>
      </c>
      <c r="R191" s="238">
        <f t="shared" si="9"/>
        <v>0.72727272727272729</v>
      </c>
      <c r="S191" s="238">
        <f t="shared" si="10"/>
        <v>0.34782608695652173</v>
      </c>
      <c r="T191" s="239">
        <f t="shared" si="11"/>
        <v>0.99637681159420299</v>
      </c>
      <c r="U191" s="229"/>
      <c r="V191" s="21"/>
      <c r="W191" s="21"/>
    </row>
    <row r="192" spans="1:23" ht="12.75">
      <c r="A192" s="190" t="s">
        <v>109</v>
      </c>
      <c r="B192" s="191" t="s">
        <v>1220</v>
      </c>
      <c r="C192" s="230" t="s">
        <v>646</v>
      </c>
      <c r="D192" s="230" t="s">
        <v>341</v>
      </c>
      <c r="E192" s="230" t="s">
        <v>185</v>
      </c>
      <c r="F192" s="230" t="s">
        <v>577</v>
      </c>
      <c r="G192" s="190" t="s">
        <v>3045</v>
      </c>
      <c r="H192" s="191" t="s">
        <v>581</v>
      </c>
      <c r="I192" s="230" t="s">
        <v>370</v>
      </c>
      <c r="J192" s="565" t="s">
        <v>420</v>
      </c>
      <c r="K192" s="566">
        <v>0.48</v>
      </c>
      <c r="L192" s="230"/>
      <c r="M192" s="450">
        <v>2022</v>
      </c>
      <c r="N192" s="453">
        <v>23</v>
      </c>
      <c r="O192" s="452">
        <v>0.47826086956521741</v>
      </c>
      <c r="P192" s="237">
        <f t="shared" si="8"/>
        <v>11</v>
      </c>
      <c r="Q192" s="218">
        <v>8</v>
      </c>
      <c r="R192" s="238">
        <f t="shared" si="9"/>
        <v>0.72727272727272729</v>
      </c>
      <c r="S192" s="238">
        <f t="shared" si="10"/>
        <v>0.34782608695652173</v>
      </c>
      <c r="T192" s="239">
        <f t="shared" si="11"/>
        <v>0.99637681159420299</v>
      </c>
      <c r="U192" s="229"/>
      <c r="V192" s="21"/>
      <c r="W192" s="21"/>
    </row>
    <row r="193" spans="1:23" ht="12.75">
      <c r="A193" s="190" t="s">
        <v>109</v>
      </c>
      <c r="B193" s="191" t="s">
        <v>1220</v>
      </c>
      <c r="C193" s="230" t="s">
        <v>646</v>
      </c>
      <c r="D193" s="230" t="s">
        <v>341</v>
      </c>
      <c r="E193" s="230" t="s">
        <v>185</v>
      </c>
      <c r="F193" s="230" t="s">
        <v>519</v>
      </c>
      <c r="G193" s="190" t="s">
        <v>3045</v>
      </c>
      <c r="H193" s="191" t="s">
        <v>522</v>
      </c>
      <c r="I193" s="230" t="s">
        <v>370</v>
      </c>
      <c r="J193" s="565" t="s">
        <v>420</v>
      </c>
      <c r="K193" s="566">
        <v>0.48</v>
      </c>
      <c r="L193" s="230"/>
      <c r="M193" s="450">
        <v>2022</v>
      </c>
      <c r="N193" s="453">
        <v>23</v>
      </c>
      <c r="O193" s="452">
        <v>0.47826086956521741</v>
      </c>
      <c r="P193" s="237">
        <f t="shared" si="8"/>
        <v>11</v>
      </c>
      <c r="Q193" s="218">
        <v>8</v>
      </c>
      <c r="R193" s="238">
        <f t="shared" si="9"/>
        <v>0.72727272727272729</v>
      </c>
      <c r="S193" s="238">
        <f t="shared" si="10"/>
        <v>0.34782608695652173</v>
      </c>
      <c r="T193" s="239">
        <f t="shared" si="11"/>
        <v>0.99637681159420299</v>
      </c>
      <c r="U193" s="229"/>
      <c r="V193" s="21"/>
      <c r="W193" s="21"/>
    </row>
    <row r="194" spans="1:23" ht="12.75">
      <c r="A194" s="190" t="s">
        <v>109</v>
      </c>
      <c r="B194" s="191" t="s">
        <v>1220</v>
      </c>
      <c r="C194" s="230" t="s">
        <v>646</v>
      </c>
      <c r="D194" s="230" t="s">
        <v>341</v>
      </c>
      <c r="E194" s="230" t="s">
        <v>185</v>
      </c>
      <c r="F194" s="230" t="s">
        <v>519</v>
      </c>
      <c r="G194" s="190" t="s">
        <v>3045</v>
      </c>
      <c r="H194" s="191" t="s">
        <v>523</v>
      </c>
      <c r="I194" s="230" t="s">
        <v>370</v>
      </c>
      <c r="J194" s="565" t="s">
        <v>420</v>
      </c>
      <c r="K194" s="566">
        <v>0.48</v>
      </c>
      <c r="L194" s="230"/>
      <c r="M194" s="450">
        <v>2022</v>
      </c>
      <c r="N194" s="453">
        <v>23</v>
      </c>
      <c r="O194" s="452">
        <v>0.47826086956521741</v>
      </c>
      <c r="P194" s="237">
        <f t="shared" si="8"/>
        <v>11</v>
      </c>
      <c r="Q194" s="218">
        <v>8</v>
      </c>
      <c r="R194" s="238">
        <f t="shared" si="9"/>
        <v>0.72727272727272729</v>
      </c>
      <c r="S194" s="238">
        <f t="shared" si="10"/>
        <v>0.34782608695652173</v>
      </c>
      <c r="T194" s="239">
        <f t="shared" si="11"/>
        <v>0.99637681159420299</v>
      </c>
      <c r="U194" s="229"/>
      <c r="V194" s="21"/>
      <c r="W194" s="21"/>
    </row>
    <row r="195" spans="1:23" ht="12.75">
      <c r="A195" s="190" t="s">
        <v>109</v>
      </c>
      <c r="B195" s="191" t="s">
        <v>1220</v>
      </c>
      <c r="C195" s="230" t="s">
        <v>646</v>
      </c>
      <c r="D195" s="230" t="s">
        <v>341</v>
      </c>
      <c r="E195" s="230" t="s">
        <v>185</v>
      </c>
      <c r="F195" s="230" t="s">
        <v>577</v>
      </c>
      <c r="G195" s="190" t="s">
        <v>3045</v>
      </c>
      <c r="H195" s="191" t="s">
        <v>3124</v>
      </c>
      <c r="I195" s="230" t="s">
        <v>370</v>
      </c>
      <c r="J195" s="565" t="s">
        <v>420</v>
      </c>
      <c r="K195" s="566">
        <v>0.48</v>
      </c>
      <c r="L195" s="230"/>
      <c r="M195" s="450">
        <v>2022</v>
      </c>
      <c r="N195" s="453">
        <v>23</v>
      </c>
      <c r="O195" s="452">
        <v>0.47826086956521741</v>
      </c>
      <c r="P195" s="237">
        <f t="shared" si="8"/>
        <v>11</v>
      </c>
      <c r="Q195" s="218">
        <v>8</v>
      </c>
      <c r="R195" s="238">
        <f t="shared" si="9"/>
        <v>0.72727272727272729</v>
      </c>
      <c r="S195" s="238">
        <f t="shared" si="10"/>
        <v>0.34782608695652173</v>
      </c>
      <c r="T195" s="239">
        <f t="shared" si="11"/>
        <v>0.99637681159420299</v>
      </c>
      <c r="U195" s="229"/>
      <c r="V195" s="21"/>
      <c r="W195" s="21"/>
    </row>
    <row r="196" spans="1:23" ht="12.75">
      <c r="A196" s="190" t="s">
        <v>109</v>
      </c>
      <c r="B196" s="191" t="s">
        <v>1220</v>
      </c>
      <c r="C196" s="230" t="s">
        <v>646</v>
      </c>
      <c r="D196" s="230" t="s">
        <v>341</v>
      </c>
      <c r="E196" s="230" t="s">
        <v>185</v>
      </c>
      <c r="F196" s="230" t="s">
        <v>519</v>
      </c>
      <c r="G196" s="190" t="s">
        <v>3045</v>
      </c>
      <c r="H196" s="191" t="s">
        <v>3125</v>
      </c>
      <c r="I196" s="230" t="s">
        <v>370</v>
      </c>
      <c r="J196" s="565" t="s">
        <v>420</v>
      </c>
      <c r="K196" s="566">
        <v>0.48</v>
      </c>
      <c r="L196" s="230"/>
      <c r="M196" s="450">
        <v>2022</v>
      </c>
      <c r="N196" s="453">
        <v>23</v>
      </c>
      <c r="O196" s="452">
        <v>0.47826086956521741</v>
      </c>
      <c r="P196" s="237">
        <f t="shared" ref="P196:P259" si="12">ROUNDUP(N196*O196,0)</f>
        <v>11</v>
      </c>
      <c r="Q196" s="218">
        <v>8</v>
      </c>
      <c r="R196" s="238">
        <f t="shared" ref="R196:R259" si="13">Q196/P196</f>
        <v>0.72727272727272729</v>
      </c>
      <c r="S196" s="238">
        <f t="shared" ref="S196:S259" si="14">Q196/N196</f>
        <v>0.34782608695652173</v>
      </c>
      <c r="T196" s="239">
        <f t="shared" ref="T196:T259" si="15">O196/K196</f>
        <v>0.99637681159420299</v>
      </c>
      <c r="U196" s="229"/>
      <c r="V196" s="21"/>
      <c r="W196" s="21"/>
    </row>
    <row r="197" spans="1:23" ht="12.75">
      <c r="A197" s="190" t="s">
        <v>109</v>
      </c>
      <c r="B197" s="191" t="s">
        <v>1220</v>
      </c>
      <c r="C197" s="230" t="s">
        <v>646</v>
      </c>
      <c r="D197" s="230" t="s">
        <v>341</v>
      </c>
      <c r="E197" s="230" t="s">
        <v>185</v>
      </c>
      <c r="F197" s="230" t="s">
        <v>519</v>
      </c>
      <c r="G197" s="190" t="s">
        <v>3045</v>
      </c>
      <c r="H197" s="191" t="s">
        <v>529</v>
      </c>
      <c r="I197" s="230" t="s">
        <v>370</v>
      </c>
      <c r="J197" s="565" t="s">
        <v>420</v>
      </c>
      <c r="K197" s="566">
        <v>0.48</v>
      </c>
      <c r="L197" s="230"/>
      <c r="M197" s="450">
        <v>2022</v>
      </c>
      <c r="N197" s="453">
        <v>23</v>
      </c>
      <c r="O197" s="452">
        <v>0.47826086956521741</v>
      </c>
      <c r="P197" s="237">
        <f t="shared" si="12"/>
        <v>11</v>
      </c>
      <c r="Q197" s="218">
        <v>8</v>
      </c>
      <c r="R197" s="238">
        <f t="shared" si="13"/>
        <v>0.72727272727272729</v>
      </c>
      <c r="S197" s="238">
        <f t="shared" si="14"/>
        <v>0.34782608695652173</v>
      </c>
      <c r="T197" s="239">
        <f t="shared" si="15"/>
        <v>0.99637681159420299</v>
      </c>
      <c r="U197" s="229"/>
      <c r="V197" s="21"/>
      <c r="W197" s="21"/>
    </row>
    <row r="198" spans="1:23" ht="12.75">
      <c r="A198" s="190" t="s">
        <v>109</v>
      </c>
      <c r="B198" s="191" t="s">
        <v>1220</v>
      </c>
      <c r="C198" s="230" t="s">
        <v>646</v>
      </c>
      <c r="D198" s="230" t="s">
        <v>341</v>
      </c>
      <c r="E198" s="230" t="s">
        <v>185</v>
      </c>
      <c r="F198" s="230" t="s">
        <v>519</v>
      </c>
      <c r="G198" s="190" t="s">
        <v>3045</v>
      </c>
      <c r="H198" s="191" t="s">
        <v>532</v>
      </c>
      <c r="I198" s="230" t="s">
        <v>370</v>
      </c>
      <c r="J198" s="565" t="s">
        <v>420</v>
      </c>
      <c r="K198" s="568">
        <v>0.48</v>
      </c>
      <c r="L198" s="230"/>
      <c r="M198" s="450">
        <v>2022</v>
      </c>
      <c r="N198" s="453">
        <v>23</v>
      </c>
      <c r="O198" s="452">
        <v>0.47826086956521741</v>
      </c>
      <c r="P198" s="237">
        <f t="shared" si="12"/>
        <v>11</v>
      </c>
      <c r="Q198" s="218">
        <v>8</v>
      </c>
      <c r="R198" s="238">
        <f t="shared" si="13"/>
        <v>0.72727272727272729</v>
      </c>
      <c r="S198" s="238">
        <f t="shared" si="14"/>
        <v>0.34782608695652173</v>
      </c>
      <c r="T198" s="239">
        <f t="shared" si="15"/>
        <v>0.99637681159420299</v>
      </c>
      <c r="U198" s="229"/>
      <c r="V198" s="21"/>
      <c r="W198" s="21"/>
    </row>
    <row r="199" spans="1:23" ht="12.75">
      <c r="A199" s="190" t="s">
        <v>109</v>
      </c>
      <c r="B199" s="191" t="s">
        <v>1220</v>
      </c>
      <c r="C199" s="230" t="s">
        <v>646</v>
      </c>
      <c r="D199" s="230" t="s">
        <v>341</v>
      </c>
      <c r="E199" s="230" t="s">
        <v>185</v>
      </c>
      <c r="F199" s="230" t="s">
        <v>519</v>
      </c>
      <c r="G199" s="190" t="s">
        <v>3045</v>
      </c>
      <c r="H199" s="191" t="s">
        <v>533</v>
      </c>
      <c r="I199" s="230" t="s">
        <v>370</v>
      </c>
      <c r="J199" s="565" t="s">
        <v>420</v>
      </c>
      <c r="K199" s="566">
        <v>0.48</v>
      </c>
      <c r="L199" s="230"/>
      <c r="M199" s="450">
        <v>2022</v>
      </c>
      <c r="N199" s="453">
        <v>23</v>
      </c>
      <c r="O199" s="452">
        <v>0.47826086956521741</v>
      </c>
      <c r="P199" s="237">
        <f t="shared" si="12"/>
        <v>11</v>
      </c>
      <c r="Q199" s="218">
        <v>8</v>
      </c>
      <c r="R199" s="238">
        <f t="shared" si="13"/>
        <v>0.72727272727272729</v>
      </c>
      <c r="S199" s="238">
        <f t="shared" si="14"/>
        <v>0.34782608695652173</v>
      </c>
      <c r="T199" s="239">
        <f t="shared" si="15"/>
        <v>0.99637681159420299</v>
      </c>
      <c r="U199" s="229"/>
      <c r="V199" s="21"/>
      <c r="W199" s="21"/>
    </row>
    <row r="200" spans="1:23" ht="12.75">
      <c r="A200" s="190" t="s">
        <v>109</v>
      </c>
      <c r="B200" s="191" t="s">
        <v>1220</v>
      </c>
      <c r="C200" s="230" t="s">
        <v>646</v>
      </c>
      <c r="D200" s="230" t="s">
        <v>341</v>
      </c>
      <c r="E200" s="230" t="s">
        <v>185</v>
      </c>
      <c r="F200" s="230" t="s">
        <v>519</v>
      </c>
      <c r="G200" s="190" t="s">
        <v>3045</v>
      </c>
      <c r="H200" s="191" t="s">
        <v>534</v>
      </c>
      <c r="I200" s="230" t="s">
        <v>370</v>
      </c>
      <c r="J200" s="565" t="s">
        <v>420</v>
      </c>
      <c r="K200" s="566">
        <v>0.48</v>
      </c>
      <c r="L200" s="230"/>
      <c r="M200" s="450">
        <v>2022</v>
      </c>
      <c r="N200" s="453">
        <v>23</v>
      </c>
      <c r="O200" s="452">
        <v>0.47826086956521741</v>
      </c>
      <c r="P200" s="237">
        <f t="shared" si="12"/>
        <v>11</v>
      </c>
      <c r="Q200" s="218">
        <v>8</v>
      </c>
      <c r="R200" s="238">
        <f t="shared" si="13"/>
        <v>0.72727272727272729</v>
      </c>
      <c r="S200" s="238">
        <f t="shared" si="14"/>
        <v>0.34782608695652173</v>
      </c>
      <c r="T200" s="239">
        <f t="shared" si="15"/>
        <v>0.99637681159420299</v>
      </c>
      <c r="U200" s="229"/>
      <c r="V200" s="21"/>
      <c r="W200" s="21"/>
    </row>
    <row r="201" spans="1:23" ht="12.75">
      <c r="A201" s="190" t="s">
        <v>109</v>
      </c>
      <c r="B201" s="191" t="s">
        <v>1220</v>
      </c>
      <c r="C201" s="230" t="s">
        <v>646</v>
      </c>
      <c r="D201" s="230" t="s">
        <v>341</v>
      </c>
      <c r="E201" s="230" t="s">
        <v>185</v>
      </c>
      <c r="F201" s="230" t="s">
        <v>519</v>
      </c>
      <c r="G201" s="190" t="s">
        <v>3045</v>
      </c>
      <c r="H201" s="191" t="s">
        <v>535</v>
      </c>
      <c r="I201" s="230" t="s">
        <v>370</v>
      </c>
      <c r="J201" s="565" t="s">
        <v>420</v>
      </c>
      <c r="K201" s="566">
        <v>0.48</v>
      </c>
      <c r="L201" s="230"/>
      <c r="M201" s="450">
        <v>2022</v>
      </c>
      <c r="N201" s="453">
        <v>23</v>
      </c>
      <c r="O201" s="452">
        <v>0.47826086956521741</v>
      </c>
      <c r="P201" s="237">
        <f t="shared" si="12"/>
        <v>11</v>
      </c>
      <c r="Q201" s="218">
        <v>8</v>
      </c>
      <c r="R201" s="238">
        <f t="shared" si="13"/>
        <v>0.72727272727272729</v>
      </c>
      <c r="S201" s="238">
        <f t="shared" si="14"/>
        <v>0.34782608695652173</v>
      </c>
      <c r="T201" s="239">
        <f t="shared" si="15"/>
        <v>0.99637681159420299</v>
      </c>
      <c r="U201" s="229"/>
      <c r="V201" s="21"/>
      <c r="W201" s="21"/>
    </row>
    <row r="202" spans="1:23" ht="12.75">
      <c r="A202" s="190" t="s">
        <v>109</v>
      </c>
      <c r="B202" s="191" t="s">
        <v>1220</v>
      </c>
      <c r="C202" s="230" t="s">
        <v>646</v>
      </c>
      <c r="D202" s="230" t="s">
        <v>341</v>
      </c>
      <c r="E202" s="230" t="s">
        <v>185</v>
      </c>
      <c r="F202" s="230" t="s">
        <v>519</v>
      </c>
      <c r="G202" s="190" t="s">
        <v>3045</v>
      </c>
      <c r="H202" s="191" t="s">
        <v>544</v>
      </c>
      <c r="I202" s="230" t="s">
        <v>370</v>
      </c>
      <c r="J202" s="565" t="s">
        <v>420</v>
      </c>
      <c r="K202" s="566">
        <v>0.48</v>
      </c>
      <c r="L202" s="230"/>
      <c r="M202" s="450">
        <v>2022</v>
      </c>
      <c r="N202" s="453">
        <v>23</v>
      </c>
      <c r="O202" s="452">
        <v>0.47826086956521741</v>
      </c>
      <c r="P202" s="237">
        <f t="shared" si="12"/>
        <v>11</v>
      </c>
      <c r="Q202" s="218">
        <v>8</v>
      </c>
      <c r="R202" s="238">
        <f t="shared" si="13"/>
        <v>0.72727272727272729</v>
      </c>
      <c r="S202" s="238">
        <f t="shared" si="14"/>
        <v>0.34782608695652173</v>
      </c>
      <c r="T202" s="239">
        <f t="shared" si="15"/>
        <v>0.99637681159420299</v>
      </c>
      <c r="U202" s="229"/>
      <c r="V202" s="21"/>
      <c r="W202" s="21"/>
    </row>
    <row r="203" spans="1:23" ht="12.75">
      <c r="A203" s="190" t="s">
        <v>109</v>
      </c>
      <c r="B203" s="191" t="s">
        <v>1220</v>
      </c>
      <c r="C203" s="230" t="s">
        <v>646</v>
      </c>
      <c r="D203" s="230" t="s">
        <v>341</v>
      </c>
      <c r="E203" s="230" t="s">
        <v>185</v>
      </c>
      <c r="F203" s="230" t="s">
        <v>519</v>
      </c>
      <c r="G203" s="190" t="s">
        <v>3045</v>
      </c>
      <c r="H203" s="191" t="s">
        <v>545</v>
      </c>
      <c r="I203" s="230" t="s">
        <v>370</v>
      </c>
      <c r="J203" s="565" t="s">
        <v>420</v>
      </c>
      <c r="K203" s="566">
        <v>0.48</v>
      </c>
      <c r="L203" s="230"/>
      <c r="M203" s="450">
        <v>2022</v>
      </c>
      <c r="N203" s="453">
        <v>23</v>
      </c>
      <c r="O203" s="452">
        <v>0.47826086956521741</v>
      </c>
      <c r="P203" s="237">
        <f t="shared" si="12"/>
        <v>11</v>
      </c>
      <c r="Q203" s="218">
        <v>8</v>
      </c>
      <c r="R203" s="238">
        <f t="shared" si="13"/>
        <v>0.72727272727272729</v>
      </c>
      <c r="S203" s="238">
        <f t="shared" si="14"/>
        <v>0.34782608695652173</v>
      </c>
      <c r="T203" s="239">
        <f t="shared" si="15"/>
        <v>0.99637681159420299</v>
      </c>
      <c r="U203" s="229"/>
      <c r="V203" s="21"/>
      <c r="W203" s="21"/>
    </row>
    <row r="204" spans="1:23" ht="12.75">
      <c r="A204" s="190" t="s">
        <v>109</v>
      </c>
      <c r="B204" s="191" t="s">
        <v>1220</v>
      </c>
      <c r="C204" s="230" t="s">
        <v>646</v>
      </c>
      <c r="D204" s="230" t="s">
        <v>341</v>
      </c>
      <c r="E204" s="230" t="s">
        <v>185</v>
      </c>
      <c r="F204" s="230" t="s">
        <v>519</v>
      </c>
      <c r="G204" s="190" t="s">
        <v>3045</v>
      </c>
      <c r="H204" s="191" t="s">
        <v>546</v>
      </c>
      <c r="I204" s="230" t="s">
        <v>370</v>
      </c>
      <c r="J204" s="565" t="s">
        <v>420</v>
      </c>
      <c r="K204" s="566">
        <v>0.48</v>
      </c>
      <c r="L204" s="230"/>
      <c r="M204" s="450">
        <v>2022</v>
      </c>
      <c r="N204" s="453">
        <v>23</v>
      </c>
      <c r="O204" s="452">
        <v>0.47826086956521741</v>
      </c>
      <c r="P204" s="237">
        <f t="shared" si="12"/>
        <v>11</v>
      </c>
      <c r="Q204" s="218">
        <v>8</v>
      </c>
      <c r="R204" s="238">
        <f t="shared" si="13"/>
        <v>0.72727272727272729</v>
      </c>
      <c r="S204" s="238">
        <f t="shared" si="14"/>
        <v>0.34782608695652173</v>
      </c>
      <c r="T204" s="239">
        <f t="shared" si="15"/>
        <v>0.99637681159420299</v>
      </c>
      <c r="U204" s="229"/>
      <c r="V204" s="21"/>
      <c r="W204" s="21"/>
    </row>
    <row r="205" spans="1:23" ht="12.75">
      <c r="A205" s="190" t="s">
        <v>109</v>
      </c>
      <c r="B205" s="191" t="s">
        <v>1220</v>
      </c>
      <c r="C205" s="230" t="s">
        <v>646</v>
      </c>
      <c r="D205" s="230" t="s">
        <v>341</v>
      </c>
      <c r="E205" s="230" t="s">
        <v>185</v>
      </c>
      <c r="F205" s="230" t="s">
        <v>519</v>
      </c>
      <c r="G205" s="190" t="s">
        <v>3045</v>
      </c>
      <c r="H205" s="191" t="s">
        <v>548</v>
      </c>
      <c r="I205" s="230" t="s">
        <v>370</v>
      </c>
      <c r="J205" s="565" t="s">
        <v>420</v>
      </c>
      <c r="K205" s="566">
        <v>0.48</v>
      </c>
      <c r="L205" s="230"/>
      <c r="M205" s="450">
        <v>2022</v>
      </c>
      <c r="N205" s="453">
        <v>23</v>
      </c>
      <c r="O205" s="452">
        <v>0.47826086956521741</v>
      </c>
      <c r="P205" s="237">
        <f t="shared" si="12"/>
        <v>11</v>
      </c>
      <c r="Q205" s="218">
        <v>8</v>
      </c>
      <c r="R205" s="238">
        <f t="shared" si="13"/>
        <v>0.72727272727272729</v>
      </c>
      <c r="S205" s="238">
        <f t="shared" si="14"/>
        <v>0.34782608695652173</v>
      </c>
      <c r="T205" s="239">
        <f t="shared" si="15"/>
        <v>0.99637681159420299</v>
      </c>
      <c r="U205" s="229"/>
      <c r="V205" s="21"/>
      <c r="W205" s="21"/>
    </row>
    <row r="206" spans="1:23" ht="12.75">
      <c r="A206" s="190" t="s">
        <v>109</v>
      </c>
      <c r="B206" s="191" t="s">
        <v>1220</v>
      </c>
      <c r="C206" s="230" t="s">
        <v>646</v>
      </c>
      <c r="D206" s="230" t="s">
        <v>341</v>
      </c>
      <c r="E206" s="230" t="s">
        <v>185</v>
      </c>
      <c r="F206" s="230" t="s">
        <v>519</v>
      </c>
      <c r="G206" s="190" t="s">
        <v>3045</v>
      </c>
      <c r="H206" s="191" t="s">
        <v>549</v>
      </c>
      <c r="I206" s="230" t="s">
        <v>370</v>
      </c>
      <c r="J206" s="565" t="s">
        <v>420</v>
      </c>
      <c r="K206" s="566">
        <v>0.48</v>
      </c>
      <c r="L206" s="230"/>
      <c r="M206" s="450">
        <v>2022</v>
      </c>
      <c r="N206" s="453">
        <v>23</v>
      </c>
      <c r="O206" s="452">
        <v>0.47826086956521741</v>
      </c>
      <c r="P206" s="237">
        <f t="shared" si="12"/>
        <v>11</v>
      </c>
      <c r="Q206" s="218">
        <v>8</v>
      </c>
      <c r="R206" s="238">
        <f t="shared" si="13"/>
        <v>0.72727272727272729</v>
      </c>
      <c r="S206" s="238">
        <f t="shared" si="14"/>
        <v>0.34782608695652173</v>
      </c>
      <c r="T206" s="239">
        <f t="shared" si="15"/>
        <v>0.99637681159420299</v>
      </c>
      <c r="U206" s="229"/>
      <c r="V206" s="21"/>
      <c r="W206" s="21"/>
    </row>
    <row r="207" spans="1:23" ht="12.75">
      <c r="A207" s="190" t="s">
        <v>109</v>
      </c>
      <c r="B207" s="191" t="s">
        <v>1220</v>
      </c>
      <c r="C207" s="230" t="s">
        <v>646</v>
      </c>
      <c r="D207" s="230" t="s">
        <v>341</v>
      </c>
      <c r="E207" s="230" t="s">
        <v>185</v>
      </c>
      <c r="F207" s="230" t="s">
        <v>519</v>
      </c>
      <c r="G207" s="190" t="s">
        <v>3045</v>
      </c>
      <c r="H207" s="191" t="s">
        <v>551</v>
      </c>
      <c r="I207" s="230" t="s">
        <v>370</v>
      </c>
      <c r="J207" s="565" t="s">
        <v>420</v>
      </c>
      <c r="K207" s="566">
        <v>0.48</v>
      </c>
      <c r="L207" s="230"/>
      <c r="M207" s="450">
        <v>2022</v>
      </c>
      <c r="N207" s="453">
        <v>23</v>
      </c>
      <c r="O207" s="452">
        <v>0.47826086956521741</v>
      </c>
      <c r="P207" s="237">
        <f t="shared" si="12"/>
        <v>11</v>
      </c>
      <c r="Q207" s="218">
        <v>8</v>
      </c>
      <c r="R207" s="238">
        <f t="shared" si="13"/>
        <v>0.72727272727272729</v>
      </c>
      <c r="S207" s="238">
        <f t="shared" si="14"/>
        <v>0.34782608695652173</v>
      </c>
      <c r="T207" s="239">
        <f t="shared" si="15"/>
        <v>0.99637681159420299</v>
      </c>
      <c r="U207" s="229"/>
      <c r="V207" s="21"/>
      <c r="W207" s="21"/>
    </row>
    <row r="208" spans="1:23" ht="12.75">
      <c r="A208" s="190" t="s">
        <v>109</v>
      </c>
      <c r="B208" s="191" t="s">
        <v>1220</v>
      </c>
      <c r="C208" s="230" t="s">
        <v>646</v>
      </c>
      <c r="D208" s="230" t="s">
        <v>341</v>
      </c>
      <c r="E208" s="230" t="s">
        <v>185</v>
      </c>
      <c r="F208" s="230" t="s">
        <v>519</v>
      </c>
      <c r="G208" s="190" t="s">
        <v>3045</v>
      </c>
      <c r="H208" s="191" t="s">
        <v>555</v>
      </c>
      <c r="I208" s="230" t="s">
        <v>370</v>
      </c>
      <c r="J208" s="565" t="s">
        <v>420</v>
      </c>
      <c r="K208" s="566">
        <v>0.48</v>
      </c>
      <c r="L208" s="230"/>
      <c r="M208" s="450">
        <v>2022</v>
      </c>
      <c r="N208" s="453">
        <v>23</v>
      </c>
      <c r="O208" s="452">
        <v>0.47826086956521741</v>
      </c>
      <c r="P208" s="237">
        <f t="shared" si="12"/>
        <v>11</v>
      </c>
      <c r="Q208" s="218">
        <v>8</v>
      </c>
      <c r="R208" s="238">
        <f t="shared" si="13"/>
        <v>0.72727272727272729</v>
      </c>
      <c r="S208" s="238">
        <f t="shared" si="14"/>
        <v>0.34782608695652173</v>
      </c>
      <c r="T208" s="239">
        <f t="shared" si="15"/>
        <v>0.99637681159420299</v>
      </c>
      <c r="U208" s="229"/>
      <c r="V208" s="21"/>
      <c r="W208" s="21"/>
    </row>
    <row r="209" spans="1:23" ht="12.75">
      <c r="A209" s="190" t="s">
        <v>109</v>
      </c>
      <c r="B209" s="191" t="s">
        <v>1220</v>
      </c>
      <c r="C209" s="230" t="s">
        <v>646</v>
      </c>
      <c r="D209" s="230" t="s">
        <v>341</v>
      </c>
      <c r="E209" s="230" t="s">
        <v>185</v>
      </c>
      <c r="F209" s="230" t="s">
        <v>519</v>
      </c>
      <c r="G209" s="190" t="s">
        <v>3045</v>
      </c>
      <c r="H209" s="191" t="s">
        <v>556</v>
      </c>
      <c r="I209" s="230" t="s">
        <v>370</v>
      </c>
      <c r="J209" s="565" t="s">
        <v>420</v>
      </c>
      <c r="K209" s="566">
        <v>0.48</v>
      </c>
      <c r="L209" s="230"/>
      <c r="M209" s="450">
        <v>2022</v>
      </c>
      <c r="N209" s="453">
        <v>23</v>
      </c>
      <c r="O209" s="452">
        <v>0.47826086956521741</v>
      </c>
      <c r="P209" s="237">
        <f t="shared" si="12"/>
        <v>11</v>
      </c>
      <c r="Q209" s="218">
        <v>8</v>
      </c>
      <c r="R209" s="238">
        <f t="shared" si="13"/>
        <v>0.72727272727272729</v>
      </c>
      <c r="S209" s="238">
        <f t="shared" si="14"/>
        <v>0.34782608695652173</v>
      </c>
      <c r="T209" s="239">
        <f t="shared" si="15"/>
        <v>0.99637681159420299</v>
      </c>
      <c r="U209" s="229"/>
      <c r="V209" s="21"/>
      <c r="W209" s="21"/>
    </row>
    <row r="210" spans="1:23" ht="12.75">
      <c r="A210" s="190" t="s">
        <v>109</v>
      </c>
      <c r="B210" s="191" t="s">
        <v>1220</v>
      </c>
      <c r="C210" s="230" t="s">
        <v>646</v>
      </c>
      <c r="D210" s="230" t="s">
        <v>341</v>
      </c>
      <c r="E210" s="230" t="s">
        <v>185</v>
      </c>
      <c r="F210" s="230" t="s">
        <v>519</v>
      </c>
      <c r="G210" s="190" t="s">
        <v>3045</v>
      </c>
      <c r="H210" s="191" t="s">
        <v>557</v>
      </c>
      <c r="I210" s="230" t="s">
        <v>370</v>
      </c>
      <c r="J210" s="565" t="s">
        <v>420</v>
      </c>
      <c r="K210" s="566">
        <v>0.48</v>
      </c>
      <c r="L210" s="230"/>
      <c r="M210" s="450">
        <v>2022</v>
      </c>
      <c r="N210" s="453">
        <v>23</v>
      </c>
      <c r="O210" s="452">
        <v>0.47826086956521741</v>
      </c>
      <c r="P210" s="237">
        <f t="shared" si="12"/>
        <v>11</v>
      </c>
      <c r="Q210" s="218">
        <v>8</v>
      </c>
      <c r="R210" s="238">
        <f t="shared" si="13"/>
        <v>0.72727272727272729</v>
      </c>
      <c r="S210" s="238">
        <f t="shared" si="14"/>
        <v>0.34782608695652173</v>
      </c>
      <c r="T210" s="239">
        <f t="shared" si="15"/>
        <v>0.99637681159420299</v>
      </c>
      <c r="U210" s="229"/>
      <c r="V210" s="21"/>
      <c r="W210" s="21"/>
    </row>
    <row r="211" spans="1:23" ht="12.75">
      <c r="A211" s="190" t="s">
        <v>109</v>
      </c>
      <c r="B211" s="191" t="s">
        <v>1220</v>
      </c>
      <c r="C211" s="230" t="s">
        <v>646</v>
      </c>
      <c r="D211" s="230" t="s">
        <v>341</v>
      </c>
      <c r="E211" s="230" t="s">
        <v>185</v>
      </c>
      <c r="F211" s="230" t="s">
        <v>519</v>
      </c>
      <c r="G211" s="190" t="s">
        <v>3045</v>
      </c>
      <c r="H211" s="191" t="s">
        <v>558</v>
      </c>
      <c r="I211" s="230" t="s">
        <v>370</v>
      </c>
      <c r="J211" s="565" t="s">
        <v>420</v>
      </c>
      <c r="K211" s="566">
        <v>0.48</v>
      </c>
      <c r="L211" s="230"/>
      <c r="M211" s="450">
        <v>2022</v>
      </c>
      <c r="N211" s="453">
        <v>23</v>
      </c>
      <c r="O211" s="452">
        <v>0.47826086956521741</v>
      </c>
      <c r="P211" s="237">
        <f t="shared" si="12"/>
        <v>11</v>
      </c>
      <c r="Q211" s="218">
        <v>8</v>
      </c>
      <c r="R211" s="238">
        <f t="shared" si="13"/>
        <v>0.72727272727272729</v>
      </c>
      <c r="S211" s="238">
        <f t="shared" si="14"/>
        <v>0.34782608695652173</v>
      </c>
      <c r="T211" s="239">
        <f t="shared" si="15"/>
        <v>0.99637681159420299</v>
      </c>
      <c r="U211" s="229"/>
      <c r="V211" s="21"/>
      <c r="W211" s="21"/>
    </row>
    <row r="212" spans="1:23" ht="12.75">
      <c r="A212" s="190" t="s">
        <v>109</v>
      </c>
      <c r="B212" s="191" t="s">
        <v>1220</v>
      </c>
      <c r="C212" s="230" t="s">
        <v>646</v>
      </c>
      <c r="D212" s="230" t="s">
        <v>341</v>
      </c>
      <c r="E212" s="230" t="s">
        <v>185</v>
      </c>
      <c r="F212" s="230" t="s">
        <v>519</v>
      </c>
      <c r="G212" s="190" t="s">
        <v>3045</v>
      </c>
      <c r="H212" s="191" t="s">
        <v>562</v>
      </c>
      <c r="I212" s="230" t="s">
        <v>370</v>
      </c>
      <c r="J212" s="565" t="s">
        <v>420</v>
      </c>
      <c r="K212" s="566">
        <v>0.48</v>
      </c>
      <c r="L212" s="230"/>
      <c r="M212" s="450">
        <v>2022</v>
      </c>
      <c r="N212" s="453">
        <v>23</v>
      </c>
      <c r="O212" s="452">
        <v>0.47826086956521741</v>
      </c>
      <c r="P212" s="237">
        <f t="shared" si="12"/>
        <v>11</v>
      </c>
      <c r="Q212" s="218">
        <v>8</v>
      </c>
      <c r="R212" s="238">
        <f t="shared" si="13"/>
        <v>0.72727272727272729</v>
      </c>
      <c r="S212" s="238">
        <f t="shared" si="14"/>
        <v>0.34782608695652173</v>
      </c>
      <c r="T212" s="239">
        <f t="shared" si="15"/>
        <v>0.99637681159420299</v>
      </c>
      <c r="U212" s="229"/>
      <c r="V212" s="21"/>
      <c r="W212" s="21"/>
    </row>
    <row r="213" spans="1:23" ht="12.75">
      <c r="A213" s="190" t="s">
        <v>109</v>
      </c>
      <c r="B213" s="191" t="s">
        <v>1220</v>
      </c>
      <c r="C213" s="230" t="s">
        <v>646</v>
      </c>
      <c r="D213" s="230" t="s">
        <v>341</v>
      </c>
      <c r="E213" s="230" t="s">
        <v>185</v>
      </c>
      <c r="F213" s="230" t="s">
        <v>577</v>
      </c>
      <c r="G213" s="190" t="s">
        <v>3045</v>
      </c>
      <c r="H213" s="191" t="s">
        <v>583</v>
      </c>
      <c r="I213" s="230" t="s">
        <v>370</v>
      </c>
      <c r="J213" s="565" t="s">
        <v>420</v>
      </c>
      <c r="K213" s="566">
        <v>0.48</v>
      </c>
      <c r="L213" s="230"/>
      <c r="M213" s="450">
        <v>2022</v>
      </c>
      <c r="N213" s="453">
        <v>23</v>
      </c>
      <c r="O213" s="452">
        <v>0.47826086956521741</v>
      </c>
      <c r="P213" s="237">
        <f t="shared" si="12"/>
        <v>11</v>
      </c>
      <c r="Q213" s="218">
        <v>8</v>
      </c>
      <c r="R213" s="238">
        <f t="shared" si="13"/>
        <v>0.72727272727272729</v>
      </c>
      <c r="S213" s="238">
        <f t="shared" si="14"/>
        <v>0.34782608695652173</v>
      </c>
      <c r="T213" s="239">
        <f t="shared" si="15"/>
        <v>0.99637681159420299</v>
      </c>
      <c r="U213" s="229"/>
      <c r="V213" s="21"/>
      <c r="W213" s="21"/>
    </row>
    <row r="214" spans="1:23" ht="12.75">
      <c r="A214" s="190" t="s">
        <v>109</v>
      </c>
      <c r="B214" s="191" t="s">
        <v>1220</v>
      </c>
      <c r="C214" s="230" t="s">
        <v>646</v>
      </c>
      <c r="D214" s="230" t="s">
        <v>341</v>
      </c>
      <c r="E214" s="230" t="s">
        <v>185</v>
      </c>
      <c r="F214" s="230" t="s">
        <v>519</v>
      </c>
      <c r="G214" s="190" t="s">
        <v>3045</v>
      </c>
      <c r="H214" s="191" t="s">
        <v>563</v>
      </c>
      <c r="I214" s="230" t="s">
        <v>370</v>
      </c>
      <c r="J214" s="565" t="s">
        <v>418</v>
      </c>
      <c r="K214" s="566">
        <v>1</v>
      </c>
      <c r="L214" s="230"/>
      <c r="M214" s="450">
        <v>2022</v>
      </c>
      <c r="N214" s="453">
        <v>23</v>
      </c>
      <c r="O214" s="452">
        <v>1</v>
      </c>
      <c r="P214" s="237">
        <f t="shared" si="12"/>
        <v>23</v>
      </c>
      <c r="Q214" s="218">
        <v>23</v>
      </c>
      <c r="R214" s="238">
        <f t="shared" si="13"/>
        <v>1</v>
      </c>
      <c r="S214" s="238">
        <f t="shared" si="14"/>
        <v>1</v>
      </c>
      <c r="T214" s="239">
        <f t="shared" si="15"/>
        <v>1</v>
      </c>
      <c r="U214" s="229"/>
      <c r="V214" s="21"/>
      <c r="W214" s="21"/>
    </row>
    <row r="215" spans="1:23" ht="12.75">
      <c r="A215" s="190" t="s">
        <v>109</v>
      </c>
      <c r="B215" s="191" t="s">
        <v>1220</v>
      </c>
      <c r="C215" s="230" t="s">
        <v>646</v>
      </c>
      <c r="D215" s="230" t="s">
        <v>341</v>
      </c>
      <c r="E215" s="230" t="s">
        <v>185</v>
      </c>
      <c r="F215" s="230" t="s">
        <v>519</v>
      </c>
      <c r="G215" s="190" t="s">
        <v>3045</v>
      </c>
      <c r="H215" s="191" t="s">
        <v>564</v>
      </c>
      <c r="I215" s="230" t="s">
        <v>370</v>
      </c>
      <c r="J215" s="565" t="s">
        <v>420</v>
      </c>
      <c r="K215" s="566">
        <v>0.48</v>
      </c>
      <c r="L215" s="230"/>
      <c r="M215" s="450">
        <v>2022</v>
      </c>
      <c r="N215" s="453">
        <v>23</v>
      </c>
      <c r="O215" s="452">
        <v>0.47826086956521741</v>
      </c>
      <c r="P215" s="237">
        <f t="shared" si="12"/>
        <v>11</v>
      </c>
      <c r="Q215" s="218">
        <v>8</v>
      </c>
      <c r="R215" s="238">
        <f t="shared" si="13"/>
        <v>0.72727272727272729</v>
      </c>
      <c r="S215" s="238">
        <f t="shared" si="14"/>
        <v>0.34782608695652173</v>
      </c>
      <c r="T215" s="239">
        <f t="shared" si="15"/>
        <v>0.99637681159420299</v>
      </c>
      <c r="U215" s="229"/>
      <c r="V215" s="21"/>
      <c r="W215" s="21"/>
    </row>
    <row r="216" spans="1:23" ht="12.75">
      <c r="A216" s="190" t="s">
        <v>109</v>
      </c>
      <c r="B216" s="191" t="s">
        <v>1220</v>
      </c>
      <c r="C216" s="230" t="s">
        <v>646</v>
      </c>
      <c r="D216" s="230" t="s">
        <v>341</v>
      </c>
      <c r="E216" s="230" t="s">
        <v>185</v>
      </c>
      <c r="F216" s="230" t="s">
        <v>519</v>
      </c>
      <c r="G216" s="190" t="s">
        <v>3045</v>
      </c>
      <c r="H216" s="191" t="s">
        <v>569</v>
      </c>
      <c r="I216" s="230" t="s">
        <v>370</v>
      </c>
      <c r="J216" s="565" t="s">
        <v>420</v>
      </c>
      <c r="K216" s="566">
        <v>0.48</v>
      </c>
      <c r="L216" s="230"/>
      <c r="M216" s="450">
        <v>2022</v>
      </c>
      <c r="N216" s="453">
        <v>23</v>
      </c>
      <c r="O216" s="452">
        <v>0.47826086956521741</v>
      </c>
      <c r="P216" s="237">
        <f t="shared" si="12"/>
        <v>11</v>
      </c>
      <c r="Q216" s="218">
        <v>8</v>
      </c>
      <c r="R216" s="238">
        <f t="shared" si="13"/>
        <v>0.72727272727272729</v>
      </c>
      <c r="S216" s="238">
        <f t="shared" si="14"/>
        <v>0.34782608695652173</v>
      </c>
      <c r="T216" s="239">
        <f t="shared" si="15"/>
        <v>0.99637681159420299</v>
      </c>
      <c r="U216" s="229"/>
      <c r="V216" s="21"/>
      <c r="W216" s="21"/>
    </row>
    <row r="217" spans="1:23" ht="12.75">
      <c r="A217" s="190" t="s">
        <v>109</v>
      </c>
      <c r="B217" s="191" t="s">
        <v>1220</v>
      </c>
      <c r="C217" s="230" t="s">
        <v>646</v>
      </c>
      <c r="D217" s="230" t="s">
        <v>341</v>
      </c>
      <c r="E217" s="230" t="s">
        <v>185</v>
      </c>
      <c r="F217" s="230" t="s">
        <v>519</v>
      </c>
      <c r="G217" s="190" t="s">
        <v>3045</v>
      </c>
      <c r="H217" s="191" t="s">
        <v>498</v>
      </c>
      <c r="I217" s="230" t="s">
        <v>2243</v>
      </c>
      <c r="J217" s="230" t="s">
        <v>418</v>
      </c>
      <c r="K217" s="231">
        <v>1</v>
      </c>
      <c r="L217" s="230" t="s">
        <v>3127</v>
      </c>
      <c r="M217" s="450">
        <v>2023</v>
      </c>
      <c r="N217" s="453">
        <v>22</v>
      </c>
      <c r="O217" s="452">
        <v>1</v>
      </c>
      <c r="P217" s="237">
        <f t="shared" si="12"/>
        <v>22</v>
      </c>
      <c r="Q217" s="218">
        <v>22</v>
      </c>
      <c r="R217" s="238">
        <f t="shared" si="13"/>
        <v>1</v>
      </c>
      <c r="S217" s="238">
        <f t="shared" si="14"/>
        <v>1</v>
      </c>
      <c r="T217" s="239">
        <f t="shared" si="15"/>
        <v>1</v>
      </c>
      <c r="U217" s="229"/>
      <c r="V217" s="21"/>
      <c r="W217" s="21"/>
    </row>
    <row r="218" spans="1:23" ht="12.75">
      <c r="A218" s="190" t="s">
        <v>109</v>
      </c>
      <c r="B218" s="191" t="s">
        <v>1220</v>
      </c>
      <c r="C218" s="230" t="s">
        <v>646</v>
      </c>
      <c r="D218" s="230" t="s">
        <v>341</v>
      </c>
      <c r="E218" s="230" t="s">
        <v>185</v>
      </c>
      <c r="F218" s="230" t="s">
        <v>519</v>
      </c>
      <c r="G218" s="190" t="s">
        <v>3045</v>
      </c>
      <c r="H218" s="191" t="s">
        <v>537</v>
      </c>
      <c r="I218" s="230" t="s">
        <v>232</v>
      </c>
      <c r="J218" s="230" t="s">
        <v>418</v>
      </c>
      <c r="K218" s="231">
        <v>1</v>
      </c>
      <c r="L218" s="230" t="s">
        <v>3128</v>
      </c>
      <c r="M218" s="450">
        <v>2023</v>
      </c>
      <c r="N218" s="453">
        <v>22</v>
      </c>
      <c r="O218" s="452">
        <v>1</v>
      </c>
      <c r="P218" s="237">
        <f t="shared" si="12"/>
        <v>22</v>
      </c>
      <c r="Q218" s="218">
        <v>22</v>
      </c>
      <c r="R218" s="238">
        <f t="shared" si="13"/>
        <v>1</v>
      </c>
      <c r="S218" s="238">
        <f t="shared" si="14"/>
        <v>1</v>
      </c>
      <c r="T218" s="239">
        <f t="shared" si="15"/>
        <v>1</v>
      </c>
      <c r="U218" s="229"/>
      <c r="V218" s="21"/>
      <c r="W218" s="21"/>
    </row>
    <row r="219" spans="1:23" ht="12.75">
      <c r="A219" s="190" t="s">
        <v>109</v>
      </c>
      <c r="B219" s="191" t="s">
        <v>1220</v>
      </c>
      <c r="C219" s="230" t="s">
        <v>646</v>
      </c>
      <c r="D219" s="230" t="s">
        <v>341</v>
      </c>
      <c r="E219" s="230" t="s">
        <v>185</v>
      </c>
      <c r="F219" s="230" t="s">
        <v>519</v>
      </c>
      <c r="G219" s="190" t="s">
        <v>3045</v>
      </c>
      <c r="H219" s="191" t="s">
        <v>538</v>
      </c>
      <c r="I219" s="230" t="s">
        <v>232</v>
      </c>
      <c r="J219" s="230" t="s">
        <v>418</v>
      </c>
      <c r="K219" s="231">
        <v>1</v>
      </c>
      <c r="L219" s="230" t="s">
        <v>3128</v>
      </c>
      <c r="M219" s="450">
        <v>2023</v>
      </c>
      <c r="N219" s="453">
        <v>22</v>
      </c>
      <c r="O219" s="452">
        <v>1</v>
      </c>
      <c r="P219" s="237">
        <f t="shared" si="12"/>
        <v>22</v>
      </c>
      <c r="Q219" s="218">
        <v>22</v>
      </c>
      <c r="R219" s="238">
        <f t="shared" si="13"/>
        <v>1</v>
      </c>
      <c r="S219" s="238">
        <f t="shared" si="14"/>
        <v>1</v>
      </c>
      <c r="T219" s="239">
        <f t="shared" si="15"/>
        <v>1</v>
      </c>
      <c r="U219" s="229"/>
      <c r="V219" s="21"/>
      <c r="W219" s="21"/>
    </row>
    <row r="220" spans="1:23" ht="12.75">
      <c r="A220" s="190" t="s">
        <v>109</v>
      </c>
      <c r="B220" s="191" t="s">
        <v>1220</v>
      </c>
      <c r="C220" s="230" t="s">
        <v>646</v>
      </c>
      <c r="D220" s="230" t="s">
        <v>341</v>
      </c>
      <c r="E220" s="230" t="s">
        <v>185</v>
      </c>
      <c r="F220" s="230" t="s">
        <v>519</v>
      </c>
      <c r="G220" s="190" t="s">
        <v>3045</v>
      </c>
      <c r="H220" s="191" t="s">
        <v>541</v>
      </c>
      <c r="I220" s="230" t="s">
        <v>232</v>
      </c>
      <c r="J220" s="230" t="s">
        <v>418</v>
      </c>
      <c r="K220" s="231">
        <v>1</v>
      </c>
      <c r="L220" s="230" t="s">
        <v>3128</v>
      </c>
      <c r="M220" s="450">
        <v>2023</v>
      </c>
      <c r="N220" s="218">
        <v>22</v>
      </c>
      <c r="O220" s="452">
        <v>1</v>
      </c>
      <c r="P220" s="237">
        <f t="shared" si="12"/>
        <v>22</v>
      </c>
      <c r="Q220" s="218">
        <v>22</v>
      </c>
      <c r="R220" s="238">
        <f t="shared" si="13"/>
        <v>1</v>
      </c>
      <c r="S220" s="238">
        <f t="shared" si="14"/>
        <v>1</v>
      </c>
      <c r="T220" s="239">
        <f t="shared" si="15"/>
        <v>1</v>
      </c>
      <c r="U220" s="451"/>
      <c r="V220" s="21"/>
      <c r="W220" s="21"/>
    </row>
    <row r="221" spans="1:23" ht="12.75">
      <c r="A221" s="190" t="s">
        <v>109</v>
      </c>
      <c r="B221" s="191" t="s">
        <v>1220</v>
      </c>
      <c r="C221" s="230" t="s">
        <v>646</v>
      </c>
      <c r="D221" s="230" t="s">
        <v>341</v>
      </c>
      <c r="E221" s="230" t="s">
        <v>185</v>
      </c>
      <c r="F221" s="230" t="s">
        <v>519</v>
      </c>
      <c r="G221" s="190" t="s">
        <v>3045</v>
      </c>
      <c r="H221" s="191" t="s">
        <v>493</v>
      </c>
      <c r="I221" s="230" t="s">
        <v>232</v>
      </c>
      <c r="J221" s="230" t="s">
        <v>418</v>
      </c>
      <c r="K221" s="231">
        <v>1</v>
      </c>
      <c r="L221" s="230" t="s">
        <v>3128</v>
      </c>
      <c r="M221" s="450">
        <v>2023</v>
      </c>
      <c r="N221" s="453">
        <v>22</v>
      </c>
      <c r="O221" s="452">
        <v>1</v>
      </c>
      <c r="P221" s="237">
        <f t="shared" si="12"/>
        <v>22</v>
      </c>
      <c r="Q221" s="218">
        <v>22</v>
      </c>
      <c r="R221" s="238">
        <f t="shared" si="13"/>
        <v>1</v>
      </c>
      <c r="S221" s="238">
        <f t="shared" si="14"/>
        <v>1</v>
      </c>
      <c r="T221" s="239">
        <f t="shared" si="15"/>
        <v>1</v>
      </c>
      <c r="U221" s="229"/>
      <c r="V221" s="21"/>
      <c r="W221" s="21"/>
    </row>
    <row r="222" spans="1:23" ht="12.75">
      <c r="A222" s="190" t="s">
        <v>109</v>
      </c>
      <c r="B222" s="191" t="s">
        <v>1220</v>
      </c>
      <c r="C222" s="230" t="s">
        <v>646</v>
      </c>
      <c r="D222" s="230" t="s">
        <v>341</v>
      </c>
      <c r="E222" s="230" t="s">
        <v>185</v>
      </c>
      <c r="F222" s="230" t="s">
        <v>519</v>
      </c>
      <c r="G222" s="190" t="s">
        <v>3045</v>
      </c>
      <c r="H222" s="191" t="s">
        <v>3129</v>
      </c>
      <c r="I222" s="230" t="s">
        <v>232</v>
      </c>
      <c r="J222" s="230" t="s">
        <v>418</v>
      </c>
      <c r="K222" s="231">
        <v>1</v>
      </c>
      <c r="L222" s="230" t="s">
        <v>3128</v>
      </c>
      <c r="M222" s="450">
        <v>2023</v>
      </c>
      <c r="N222" s="218">
        <v>22</v>
      </c>
      <c r="O222" s="452">
        <v>1</v>
      </c>
      <c r="P222" s="237">
        <f t="shared" si="12"/>
        <v>22</v>
      </c>
      <c r="Q222" s="218">
        <v>22</v>
      </c>
      <c r="R222" s="238">
        <f t="shared" si="13"/>
        <v>1</v>
      </c>
      <c r="S222" s="238">
        <f t="shared" si="14"/>
        <v>1</v>
      </c>
      <c r="T222" s="239">
        <f t="shared" si="15"/>
        <v>1</v>
      </c>
      <c r="U222" s="451"/>
      <c r="V222" s="21"/>
      <c r="W222" s="21"/>
    </row>
    <row r="223" spans="1:23" ht="12.75">
      <c r="A223" s="190" t="s">
        <v>109</v>
      </c>
      <c r="B223" s="191" t="s">
        <v>1220</v>
      </c>
      <c r="C223" s="230" t="s">
        <v>646</v>
      </c>
      <c r="D223" s="230" t="s">
        <v>341</v>
      </c>
      <c r="E223" s="230" t="s">
        <v>185</v>
      </c>
      <c r="F223" s="230" t="s">
        <v>519</v>
      </c>
      <c r="G223" s="190" t="s">
        <v>3045</v>
      </c>
      <c r="H223" s="191" t="s">
        <v>3130</v>
      </c>
      <c r="I223" s="230" t="s">
        <v>232</v>
      </c>
      <c r="J223" s="230" t="s">
        <v>418</v>
      </c>
      <c r="K223" s="231">
        <v>1</v>
      </c>
      <c r="L223" s="230" t="s">
        <v>3128</v>
      </c>
      <c r="M223" s="450">
        <v>2023</v>
      </c>
      <c r="N223" s="453">
        <v>22</v>
      </c>
      <c r="O223" s="452">
        <v>1</v>
      </c>
      <c r="P223" s="237">
        <f t="shared" si="12"/>
        <v>22</v>
      </c>
      <c r="Q223" s="218">
        <v>22</v>
      </c>
      <c r="R223" s="238">
        <f t="shared" si="13"/>
        <v>1</v>
      </c>
      <c r="S223" s="238">
        <f t="shared" si="14"/>
        <v>1</v>
      </c>
      <c r="T223" s="239">
        <f t="shared" si="15"/>
        <v>1</v>
      </c>
      <c r="U223" s="229"/>
      <c r="V223" s="21"/>
      <c r="W223" s="21"/>
    </row>
    <row r="224" spans="1:23" ht="12.75">
      <c r="A224" s="190" t="s">
        <v>109</v>
      </c>
      <c r="B224" s="191" t="s">
        <v>1220</v>
      </c>
      <c r="C224" s="230" t="s">
        <v>646</v>
      </c>
      <c r="D224" s="230" t="s">
        <v>341</v>
      </c>
      <c r="E224" s="230" t="s">
        <v>185</v>
      </c>
      <c r="F224" s="230"/>
      <c r="G224" s="190" t="s">
        <v>3091</v>
      </c>
      <c r="H224" s="191"/>
      <c r="I224" s="230"/>
      <c r="J224" s="230"/>
      <c r="K224" s="231"/>
      <c r="L224" s="230" t="s">
        <v>3120</v>
      </c>
      <c r="M224" s="450"/>
      <c r="N224" s="453"/>
      <c r="O224" s="452"/>
      <c r="P224" s="237">
        <f t="shared" si="12"/>
        <v>0</v>
      </c>
      <c r="Q224" s="218"/>
      <c r="R224" s="238" t="e">
        <f t="shared" si="13"/>
        <v>#DIV/0!</v>
      </c>
      <c r="S224" s="238" t="e">
        <f t="shared" si="14"/>
        <v>#DIV/0!</v>
      </c>
      <c r="T224" s="239" t="e">
        <f t="shared" si="15"/>
        <v>#DIV/0!</v>
      </c>
      <c r="U224" s="229"/>
      <c r="V224" s="21"/>
      <c r="W224" s="21"/>
    </row>
    <row r="225" spans="1:23" ht="12.75">
      <c r="A225" s="190" t="s">
        <v>109</v>
      </c>
      <c r="B225" s="191" t="s">
        <v>1220</v>
      </c>
      <c r="C225" s="230" t="s">
        <v>646</v>
      </c>
      <c r="D225" s="230" t="s">
        <v>341</v>
      </c>
      <c r="E225" s="230" t="s">
        <v>185</v>
      </c>
      <c r="F225" s="230"/>
      <c r="G225" s="190" t="s">
        <v>3145</v>
      </c>
      <c r="H225" s="191"/>
      <c r="I225" s="230"/>
      <c r="J225" s="230"/>
      <c r="K225" s="231"/>
      <c r="L225" s="230" t="s">
        <v>3120</v>
      </c>
      <c r="M225" s="450"/>
      <c r="N225" s="453"/>
      <c r="O225" s="452"/>
      <c r="P225" s="237">
        <f t="shared" si="12"/>
        <v>0</v>
      </c>
      <c r="Q225" s="218"/>
      <c r="R225" s="238" t="e">
        <f t="shared" si="13"/>
        <v>#DIV/0!</v>
      </c>
      <c r="S225" s="238" t="e">
        <f t="shared" si="14"/>
        <v>#DIV/0!</v>
      </c>
      <c r="T225" s="239" t="e">
        <f t="shared" si="15"/>
        <v>#DIV/0!</v>
      </c>
      <c r="U225" s="229"/>
      <c r="V225" s="21"/>
      <c r="W225" s="21"/>
    </row>
    <row r="226" spans="1:23" ht="12.75">
      <c r="A226" s="190" t="s">
        <v>109</v>
      </c>
      <c r="B226" s="191" t="s">
        <v>1220</v>
      </c>
      <c r="C226" s="230" t="s">
        <v>646</v>
      </c>
      <c r="D226" s="230" t="s">
        <v>341</v>
      </c>
      <c r="E226" s="230" t="s">
        <v>185</v>
      </c>
      <c r="F226" s="230"/>
      <c r="G226" s="190" t="s">
        <v>3146</v>
      </c>
      <c r="H226" s="191"/>
      <c r="I226" s="230"/>
      <c r="J226" s="230"/>
      <c r="K226" s="231"/>
      <c r="L226" s="230" t="s">
        <v>3120</v>
      </c>
      <c r="M226" s="450"/>
      <c r="N226" s="453"/>
      <c r="O226" s="452"/>
      <c r="P226" s="237">
        <f t="shared" si="12"/>
        <v>0</v>
      </c>
      <c r="Q226" s="218"/>
      <c r="R226" s="238" t="e">
        <f t="shared" si="13"/>
        <v>#DIV/0!</v>
      </c>
      <c r="S226" s="238" t="e">
        <f t="shared" si="14"/>
        <v>#DIV/0!</v>
      </c>
      <c r="T226" s="239" t="e">
        <f t="shared" si="15"/>
        <v>#DIV/0!</v>
      </c>
      <c r="U226" s="229"/>
      <c r="V226" s="21"/>
      <c r="W226" s="21"/>
    </row>
    <row r="227" spans="1:23" ht="12.75">
      <c r="A227" s="190" t="s">
        <v>109</v>
      </c>
      <c r="B227" s="191" t="s">
        <v>1220</v>
      </c>
      <c r="C227" s="230" t="s">
        <v>646</v>
      </c>
      <c r="D227" s="230" t="s">
        <v>341</v>
      </c>
      <c r="E227" s="230" t="s">
        <v>185</v>
      </c>
      <c r="F227" s="230"/>
      <c r="G227" s="190" t="s">
        <v>3147</v>
      </c>
      <c r="H227" s="191"/>
      <c r="I227" s="230"/>
      <c r="J227" s="230"/>
      <c r="K227" s="231"/>
      <c r="L227" s="230" t="s">
        <v>3120</v>
      </c>
      <c r="M227" s="450"/>
      <c r="N227" s="453"/>
      <c r="O227" s="452"/>
      <c r="P227" s="237">
        <f t="shared" si="12"/>
        <v>0</v>
      </c>
      <c r="Q227" s="218"/>
      <c r="R227" s="238" t="e">
        <f t="shared" si="13"/>
        <v>#DIV/0!</v>
      </c>
      <c r="S227" s="238" t="e">
        <f t="shared" si="14"/>
        <v>#DIV/0!</v>
      </c>
      <c r="T227" s="239" t="e">
        <f t="shared" si="15"/>
        <v>#DIV/0!</v>
      </c>
      <c r="U227" s="229"/>
      <c r="V227" s="21"/>
      <c r="W227" s="21"/>
    </row>
    <row r="228" spans="1:23" ht="12.75">
      <c r="A228" s="190" t="s">
        <v>109</v>
      </c>
      <c r="B228" s="191" t="s">
        <v>1220</v>
      </c>
      <c r="C228" s="230" t="s">
        <v>646</v>
      </c>
      <c r="D228" s="230" t="s">
        <v>341</v>
      </c>
      <c r="E228" s="230" t="s">
        <v>185</v>
      </c>
      <c r="F228" s="230"/>
      <c r="G228" s="190" t="s">
        <v>3070</v>
      </c>
      <c r="H228" s="191"/>
      <c r="I228" s="230"/>
      <c r="J228" s="230"/>
      <c r="K228" s="231"/>
      <c r="L228" s="230" t="s">
        <v>3120</v>
      </c>
      <c r="M228" s="450"/>
      <c r="N228" s="218"/>
      <c r="O228" s="567"/>
      <c r="P228" s="237">
        <f t="shared" si="12"/>
        <v>0</v>
      </c>
      <c r="Q228" s="218"/>
      <c r="R228" s="238" t="e">
        <f t="shared" si="13"/>
        <v>#DIV/0!</v>
      </c>
      <c r="S228" s="238" t="e">
        <f t="shared" si="14"/>
        <v>#DIV/0!</v>
      </c>
      <c r="T228" s="239" t="e">
        <f t="shared" si="15"/>
        <v>#DIV/0!</v>
      </c>
      <c r="U228" s="451"/>
      <c r="V228" s="21"/>
      <c r="W228" s="21"/>
    </row>
    <row r="229" spans="1:23" ht="12.75">
      <c r="A229" s="190" t="s">
        <v>109</v>
      </c>
      <c r="B229" s="191" t="s">
        <v>1220</v>
      </c>
      <c r="C229" s="230" t="s">
        <v>646</v>
      </c>
      <c r="D229" s="230" t="s">
        <v>341</v>
      </c>
      <c r="E229" s="230" t="s">
        <v>185</v>
      </c>
      <c r="F229" s="230" t="s">
        <v>519</v>
      </c>
      <c r="G229" s="190" t="s">
        <v>3046</v>
      </c>
      <c r="H229" s="191" t="s">
        <v>518</v>
      </c>
      <c r="I229" s="230" t="s">
        <v>370</v>
      </c>
      <c r="J229" s="565" t="s">
        <v>420</v>
      </c>
      <c r="K229" s="566">
        <v>0.23076923076923078</v>
      </c>
      <c r="L229" s="230"/>
      <c r="M229" s="450">
        <v>2022</v>
      </c>
      <c r="N229" s="453">
        <v>16</v>
      </c>
      <c r="O229" s="567">
        <v>1</v>
      </c>
      <c r="P229" s="237">
        <f t="shared" si="12"/>
        <v>16</v>
      </c>
      <c r="Q229" s="453">
        <v>16</v>
      </c>
      <c r="R229" s="238">
        <f t="shared" si="13"/>
        <v>1</v>
      </c>
      <c r="S229" s="238">
        <f t="shared" si="14"/>
        <v>1</v>
      </c>
      <c r="T229" s="239">
        <f t="shared" si="15"/>
        <v>4.333333333333333</v>
      </c>
      <c r="U229" s="451" t="s">
        <v>3123</v>
      </c>
      <c r="V229" s="21"/>
      <c r="W229" s="21"/>
    </row>
    <row r="230" spans="1:23" ht="12.75">
      <c r="A230" s="190" t="s">
        <v>109</v>
      </c>
      <c r="B230" s="191" t="s">
        <v>1220</v>
      </c>
      <c r="C230" s="230" t="s">
        <v>646</v>
      </c>
      <c r="D230" s="230" t="s">
        <v>341</v>
      </c>
      <c r="E230" s="230" t="s">
        <v>185</v>
      </c>
      <c r="F230" s="230" t="s">
        <v>577</v>
      </c>
      <c r="G230" s="190" t="s">
        <v>3046</v>
      </c>
      <c r="H230" s="191" t="s">
        <v>576</v>
      </c>
      <c r="I230" s="230" t="s">
        <v>370</v>
      </c>
      <c r="J230" s="565" t="s">
        <v>420</v>
      </c>
      <c r="K230" s="566">
        <v>0.23076923076923078</v>
      </c>
      <c r="L230" s="230"/>
      <c r="M230" s="450">
        <v>2022</v>
      </c>
      <c r="N230" s="218">
        <v>16</v>
      </c>
      <c r="O230" s="567">
        <v>0.1875</v>
      </c>
      <c r="P230" s="237">
        <f t="shared" si="12"/>
        <v>3</v>
      </c>
      <c r="Q230" s="218">
        <v>3</v>
      </c>
      <c r="R230" s="238">
        <f t="shared" si="13"/>
        <v>1</v>
      </c>
      <c r="S230" s="238">
        <f t="shared" si="14"/>
        <v>0.1875</v>
      </c>
      <c r="T230" s="239">
        <f t="shared" si="15"/>
        <v>0.8125</v>
      </c>
      <c r="U230" s="451" t="s">
        <v>3123</v>
      </c>
      <c r="V230" s="21"/>
      <c r="W230" s="21"/>
    </row>
    <row r="231" spans="1:23" ht="12.75">
      <c r="A231" s="190" t="s">
        <v>109</v>
      </c>
      <c r="B231" s="191" t="s">
        <v>1220</v>
      </c>
      <c r="C231" s="230" t="s">
        <v>646</v>
      </c>
      <c r="D231" s="230" t="s">
        <v>341</v>
      </c>
      <c r="E231" s="230" t="s">
        <v>185</v>
      </c>
      <c r="F231" s="230" t="s">
        <v>577</v>
      </c>
      <c r="G231" s="190" t="s">
        <v>3046</v>
      </c>
      <c r="H231" s="191" t="s">
        <v>578</v>
      </c>
      <c r="I231" s="230" t="s">
        <v>370</v>
      </c>
      <c r="J231" s="565" t="s">
        <v>420</v>
      </c>
      <c r="K231" s="566">
        <v>0.23076923076923078</v>
      </c>
      <c r="L231" s="230"/>
      <c r="M231" s="450">
        <v>2022</v>
      </c>
      <c r="N231" s="218">
        <v>16</v>
      </c>
      <c r="O231" s="567">
        <v>0.1875</v>
      </c>
      <c r="P231" s="237">
        <f t="shared" si="12"/>
        <v>3</v>
      </c>
      <c r="Q231" s="218">
        <v>3</v>
      </c>
      <c r="R231" s="238">
        <f t="shared" si="13"/>
        <v>1</v>
      </c>
      <c r="S231" s="238">
        <f t="shared" si="14"/>
        <v>0.1875</v>
      </c>
      <c r="T231" s="239">
        <f t="shared" si="15"/>
        <v>0.8125</v>
      </c>
      <c r="U231" s="451" t="s">
        <v>3123</v>
      </c>
      <c r="V231" s="21"/>
      <c r="W231" s="21"/>
    </row>
    <row r="232" spans="1:23" ht="12.75">
      <c r="A232" s="190" t="s">
        <v>109</v>
      </c>
      <c r="B232" s="191" t="s">
        <v>1220</v>
      </c>
      <c r="C232" s="230" t="s">
        <v>646</v>
      </c>
      <c r="D232" s="230" t="s">
        <v>341</v>
      </c>
      <c r="E232" s="230" t="s">
        <v>185</v>
      </c>
      <c r="F232" s="230" t="s">
        <v>577</v>
      </c>
      <c r="G232" s="190" t="s">
        <v>3046</v>
      </c>
      <c r="H232" s="191" t="s">
        <v>579</v>
      </c>
      <c r="I232" s="230" t="s">
        <v>370</v>
      </c>
      <c r="J232" s="565" t="s">
        <v>420</v>
      </c>
      <c r="K232" s="566">
        <v>0.23076923076923078</v>
      </c>
      <c r="L232" s="230"/>
      <c r="M232" s="450">
        <v>2022</v>
      </c>
      <c r="N232" s="218">
        <v>16</v>
      </c>
      <c r="O232" s="567">
        <v>0.1875</v>
      </c>
      <c r="P232" s="237">
        <f t="shared" si="12"/>
        <v>3</v>
      </c>
      <c r="Q232" s="218">
        <v>3</v>
      </c>
      <c r="R232" s="238">
        <f t="shared" si="13"/>
        <v>1</v>
      </c>
      <c r="S232" s="238">
        <f t="shared" si="14"/>
        <v>0.1875</v>
      </c>
      <c r="T232" s="239">
        <f t="shared" si="15"/>
        <v>0.8125</v>
      </c>
      <c r="U232" s="451" t="s">
        <v>3123</v>
      </c>
      <c r="V232" s="21"/>
      <c r="W232" s="21"/>
    </row>
    <row r="233" spans="1:23" ht="12.75">
      <c r="A233" s="190" t="s">
        <v>109</v>
      </c>
      <c r="B233" s="191" t="s">
        <v>1220</v>
      </c>
      <c r="C233" s="230" t="s">
        <v>646</v>
      </c>
      <c r="D233" s="230" t="s">
        <v>341</v>
      </c>
      <c r="E233" s="230" t="s">
        <v>185</v>
      </c>
      <c r="F233" s="230" t="s">
        <v>577</v>
      </c>
      <c r="G233" s="190" t="s">
        <v>3046</v>
      </c>
      <c r="H233" s="191" t="s">
        <v>580</v>
      </c>
      <c r="I233" s="230" t="s">
        <v>370</v>
      </c>
      <c r="J233" s="565" t="s">
        <v>420</v>
      </c>
      <c r="K233" s="566">
        <v>0.23076923076923078</v>
      </c>
      <c r="L233" s="230"/>
      <c r="M233" s="450">
        <v>2022</v>
      </c>
      <c r="N233" s="218">
        <v>16</v>
      </c>
      <c r="O233" s="567">
        <v>0.1875</v>
      </c>
      <c r="P233" s="237">
        <f t="shared" si="12"/>
        <v>3</v>
      </c>
      <c r="Q233" s="218">
        <v>3</v>
      </c>
      <c r="R233" s="238">
        <f t="shared" si="13"/>
        <v>1</v>
      </c>
      <c r="S233" s="238">
        <f t="shared" si="14"/>
        <v>0.1875</v>
      </c>
      <c r="T233" s="239">
        <f t="shared" si="15"/>
        <v>0.8125</v>
      </c>
      <c r="U233" s="451" t="s">
        <v>3123</v>
      </c>
      <c r="V233" s="21"/>
      <c r="W233" s="21"/>
    </row>
    <row r="234" spans="1:23" ht="12.75">
      <c r="A234" s="190" t="s">
        <v>109</v>
      </c>
      <c r="B234" s="191" t="s">
        <v>1220</v>
      </c>
      <c r="C234" s="230" t="s">
        <v>646</v>
      </c>
      <c r="D234" s="230" t="s">
        <v>341</v>
      </c>
      <c r="E234" s="230" t="s">
        <v>185</v>
      </c>
      <c r="F234" s="230" t="s">
        <v>577</v>
      </c>
      <c r="G234" s="190" t="s">
        <v>3046</v>
      </c>
      <c r="H234" s="191" t="s">
        <v>581</v>
      </c>
      <c r="I234" s="230" t="s">
        <v>370</v>
      </c>
      <c r="J234" s="565" t="s">
        <v>420</v>
      </c>
      <c r="K234" s="566">
        <v>0.23076923076923078</v>
      </c>
      <c r="L234" s="230"/>
      <c r="M234" s="450">
        <v>2022</v>
      </c>
      <c r="N234" s="218">
        <v>16</v>
      </c>
      <c r="O234" s="567">
        <v>0.1875</v>
      </c>
      <c r="P234" s="237">
        <f t="shared" si="12"/>
        <v>3</v>
      </c>
      <c r="Q234" s="218">
        <v>3</v>
      </c>
      <c r="R234" s="238">
        <f t="shared" si="13"/>
        <v>1</v>
      </c>
      <c r="S234" s="238">
        <f t="shared" si="14"/>
        <v>0.1875</v>
      </c>
      <c r="T234" s="239">
        <f t="shared" si="15"/>
        <v>0.8125</v>
      </c>
      <c r="U234" s="451" t="s">
        <v>3123</v>
      </c>
      <c r="V234" s="21"/>
      <c r="W234" s="21"/>
    </row>
    <row r="235" spans="1:23" ht="12.75">
      <c r="A235" s="190" t="s">
        <v>109</v>
      </c>
      <c r="B235" s="191" t="s">
        <v>1220</v>
      </c>
      <c r="C235" s="230" t="s">
        <v>646</v>
      </c>
      <c r="D235" s="230" t="s">
        <v>341</v>
      </c>
      <c r="E235" s="230" t="s">
        <v>185</v>
      </c>
      <c r="F235" s="230" t="s">
        <v>519</v>
      </c>
      <c r="G235" s="190" t="s">
        <v>3046</v>
      </c>
      <c r="H235" s="191" t="s">
        <v>522</v>
      </c>
      <c r="I235" s="230" t="s">
        <v>370</v>
      </c>
      <c r="J235" s="565" t="s">
        <v>420</v>
      </c>
      <c r="K235" s="566">
        <v>0.23076923076923078</v>
      </c>
      <c r="L235" s="230"/>
      <c r="M235" s="450">
        <v>2022</v>
      </c>
      <c r="N235" s="218">
        <v>16</v>
      </c>
      <c r="O235" s="567">
        <v>0.1875</v>
      </c>
      <c r="P235" s="237">
        <f t="shared" si="12"/>
        <v>3</v>
      </c>
      <c r="Q235" s="218">
        <v>3</v>
      </c>
      <c r="R235" s="238">
        <f t="shared" si="13"/>
        <v>1</v>
      </c>
      <c r="S235" s="238">
        <f t="shared" si="14"/>
        <v>0.1875</v>
      </c>
      <c r="T235" s="239">
        <f t="shared" si="15"/>
        <v>0.8125</v>
      </c>
      <c r="U235" s="451" t="s">
        <v>3123</v>
      </c>
      <c r="V235" s="21"/>
      <c r="W235" s="21"/>
    </row>
    <row r="236" spans="1:23" ht="12.75">
      <c r="A236" s="190" t="s">
        <v>109</v>
      </c>
      <c r="B236" s="191" t="s">
        <v>1220</v>
      </c>
      <c r="C236" s="230" t="s">
        <v>646</v>
      </c>
      <c r="D236" s="230" t="s">
        <v>341</v>
      </c>
      <c r="E236" s="230" t="s">
        <v>185</v>
      </c>
      <c r="F236" s="230" t="s">
        <v>519</v>
      </c>
      <c r="G236" s="190" t="s">
        <v>3046</v>
      </c>
      <c r="H236" s="191" t="s">
        <v>523</v>
      </c>
      <c r="I236" s="230" t="s">
        <v>370</v>
      </c>
      <c r="J236" s="565" t="s">
        <v>420</v>
      </c>
      <c r="K236" s="566">
        <v>0.23076923076923078</v>
      </c>
      <c r="L236" s="230"/>
      <c r="M236" s="450">
        <v>2022</v>
      </c>
      <c r="N236" s="218">
        <v>16</v>
      </c>
      <c r="O236" s="567">
        <v>0.1875</v>
      </c>
      <c r="P236" s="237">
        <f t="shared" si="12"/>
        <v>3</v>
      </c>
      <c r="Q236" s="218">
        <v>3</v>
      </c>
      <c r="R236" s="238">
        <f t="shared" si="13"/>
        <v>1</v>
      </c>
      <c r="S236" s="238">
        <f t="shared" si="14"/>
        <v>0.1875</v>
      </c>
      <c r="T236" s="239">
        <f t="shared" si="15"/>
        <v>0.8125</v>
      </c>
      <c r="U236" s="451" t="s">
        <v>3123</v>
      </c>
      <c r="V236" s="21"/>
      <c r="W236" s="21"/>
    </row>
    <row r="237" spans="1:23" ht="12.75">
      <c r="A237" s="190" t="s">
        <v>109</v>
      </c>
      <c r="B237" s="191" t="s">
        <v>1220</v>
      </c>
      <c r="C237" s="230" t="s">
        <v>646</v>
      </c>
      <c r="D237" s="230" t="s">
        <v>341</v>
      </c>
      <c r="E237" s="230" t="s">
        <v>185</v>
      </c>
      <c r="F237" s="230" t="s">
        <v>577</v>
      </c>
      <c r="G237" s="190" t="s">
        <v>3046</v>
      </c>
      <c r="H237" s="191" t="s">
        <v>3124</v>
      </c>
      <c r="I237" s="230" t="s">
        <v>370</v>
      </c>
      <c r="J237" s="565" t="s">
        <v>420</v>
      </c>
      <c r="K237" s="566">
        <v>0.23076923076923078</v>
      </c>
      <c r="L237" s="230"/>
      <c r="M237" s="450">
        <v>2022</v>
      </c>
      <c r="N237" s="218">
        <v>16</v>
      </c>
      <c r="O237" s="567">
        <v>0.1875</v>
      </c>
      <c r="P237" s="237">
        <f t="shared" si="12"/>
        <v>3</v>
      </c>
      <c r="Q237" s="218">
        <v>3</v>
      </c>
      <c r="R237" s="238">
        <f t="shared" si="13"/>
        <v>1</v>
      </c>
      <c r="S237" s="238">
        <f t="shared" si="14"/>
        <v>0.1875</v>
      </c>
      <c r="T237" s="239">
        <f t="shared" si="15"/>
        <v>0.8125</v>
      </c>
      <c r="U237" s="451" t="s">
        <v>3123</v>
      </c>
      <c r="V237" s="21"/>
      <c r="W237" s="21"/>
    </row>
    <row r="238" spans="1:23" ht="12.75">
      <c r="A238" s="190" t="s">
        <v>109</v>
      </c>
      <c r="B238" s="191" t="s">
        <v>1220</v>
      </c>
      <c r="C238" s="230" t="s">
        <v>646</v>
      </c>
      <c r="D238" s="230" t="s">
        <v>341</v>
      </c>
      <c r="E238" s="230" t="s">
        <v>185</v>
      </c>
      <c r="F238" s="230" t="s">
        <v>519</v>
      </c>
      <c r="G238" s="190" t="s">
        <v>3046</v>
      </c>
      <c r="H238" s="191" t="s">
        <v>3125</v>
      </c>
      <c r="I238" s="230" t="s">
        <v>370</v>
      </c>
      <c r="J238" s="565" t="s">
        <v>420</v>
      </c>
      <c r="K238" s="566">
        <v>0.23076923076923078</v>
      </c>
      <c r="L238" s="230"/>
      <c r="M238" s="450">
        <v>2022</v>
      </c>
      <c r="N238" s="218">
        <v>16</v>
      </c>
      <c r="O238" s="567">
        <v>0.1875</v>
      </c>
      <c r="P238" s="237">
        <f t="shared" si="12"/>
        <v>3</v>
      </c>
      <c r="Q238" s="218">
        <v>3</v>
      </c>
      <c r="R238" s="238">
        <f t="shared" si="13"/>
        <v>1</v>
      </c>
      <c r="S238" s="238">
        <f t="shared" si="14"/>
        <v>0.1875</v>
      </c>
      <c r="T238" s="239">
        <f t="shared" si="15"/>
        <v>0.8125</v>
      </c>
      <c r="U238" s="451" t="s">
        <v>3123</v>
      </c>
      <c r="V238" s="21"/>
      <c r="W238" s="21"/>
    </row>
    <row r="239" spans="1:23" ht="12.75">
      <c r="A239" s="190" t="s">
        <v>109</v>
      </c>
      <c r="B239" s="191" t="s">
        <v>1220</v>
      </c>
      <c r="C239" s="230" t="s">
        <v>646</v>
      </c>
      <c r="D239" s="230" t="s">
        <v>341</v>
      </c>
      <c r="E239" s="230" t="s">
        <v>185</v>
      </c>
      <c r="F239" s="230" t="s">
        <v>519</v>
      </c>
      <c r="G239" s="190" t="s">
        <v>3046</v>
      </c>
      <c r="H239" s="191" t="s">
        <v>529</v>
      </c>
      <c r="I239" s="230" t="s">
        <v>370</v>
      </c>
      <c r="J239" s="565" t="s">
        <v>420</v>
      </c>
      <c r="K239" s="566">
        <v>0.23076923076923078</v>
      </c>
      <c r="L239" s="230"/>
      <c r="M239" s="450">
        <v>2022</v>
      </c>
      <c r="N239" s="218">
        <v>16</v>
      </c>
      <c r="O239" s="567">
        <v>0.1875</v>
      </c>
      <c r="P239" s="237">
        <f t="shared" si="12"/>
        <v>3</v>
      </c>
      <c r="Q239" s="218">
        <v>3</v>
      </c>
      <c r="R239" s="238">
        <f t="shared" si="13"/>
        <v>1</v>
      </c>
      <c r="S239" s="238">
        <f t="shared" si="14"/>
        <v>0.1875</v>
      </c>
      <c r="T239" s="239">
        <f t="shared" si="15"/>
        <v>0.8125</v>
      </c>
      <c r="U239" s="451" t="s">
        <v>3123</v>
      </c>
      <c r="V239" s="21"/>
      <c r="W239" s="21"/>
    </row>
    <row r="240" spans="1:23" ht="12.75">
      <c r="A240" s="190" t="s">
        <v>109</v>
      </c>
      <c r="B240" s="191" t="s">
        <v>1220</v>
      </c>
      <c r="C240" s="230" t="s">
        <v>646</v>
      </c>
      <c r="D240" s="230" t="s">
        <v>341</v>
      </c>
      <c r="E240" s="230" t="s">
        <v>185</v>
      </c>
      <c r="F240" s="230" t="s">
        <v>519</v>
      </c>
      <c r="G240" s="190" t="s">
        <v>3046</v>
      </c>
      <c r="H240" s="191" t="s">
        <v>532</v>
      </c>
      <c r="I240" s="230" t="s">
        <v>370</v>
      </c>
      <c r="J240" s="565" t="s">
        <v>420</v>
      </c>
      <c r="K240" s="568">
        <v>0.23076923076923078</v>
      </c>
      <c r="L240" s="230"/>
      <c r="M240" s="450">
        <v>2022</v>
      </c>
      <c r="N240" s="218">
        <v>16</v>
      </c>
      <c r="O240" s="567">
        <v>0.1875</v>
      </c>
      <c r="P240" s="237">
        <f t="shared" si="12"/>
        <v>3</v>
      </c>
      <c r="Q240" s="218">
        <v>3</v>
      </c>
      <c r="R240" s="238">
        <f t="shared" si="13"/>
        <v>1</v>
      </c>
      <c r="S240" s="238">
        <f t="shared" si="14"/>
        <v>0.1875</v>
      </c>
      <c r="T240" s="239">
        <f t="shared" si="15"/>
        <v>0.8125</v>
      </c>
      <c r="U240" s="451" t="s">
        <v>3123</v>
      </c>
      <c r="V240" s="21"/>
      <c r="W240" s="21"/>
    </row>
    <row r="241" spans="1:23" ht="12.75">
      <c r="A241" s="190" t="s">
        <v>109</v>
      </c>
      <c r="B241" s="191" t="s">
        <v>1220</v>
      </c>
      <c r="C241" s="230" t="s">
        <v>646</v>
      </c>
      <c r="D241" s="230" t="s">
        <v>341</v>
      </c>
      <c r="E241" s="230" t="s">
        <v>185</v>
      </c>
      <c r="F241" s="230" t="s">
        <v>519</v>
      </c>
      <c r="G241" s="190" t="s">
        <v>3046</v>
      </c>
      <c r="H241" s="191" t="s">
        <v>533</v>
      </c>
      <c r="I241" s="230" t="s">
        <v>370</v>
      </c>
      <c r="J241" s="565" t="s">
        <v>420</v>
      </c>
      <c r="K241" s="566">
        <v>0.23076923076923078</v>
      </c>
      <c r="L241" s="230"/>
      <c r="M241" s="450">
        <v>2022</v>
      </c>
      <c r="N241" s="218">
        <v>16</v>
      </c>
      <c r="O241" s="567">
        <v>0.1875</v>
      </c>
      <c r="P241" s="237">
        <f t="shared" si="12"/>
        <v>3</v>
      </c>
      <c r="Q241" s="218">
        <v>3</v>
      </c>
      <c r="R241" s="238">
        <f t="shared" si="13"/>
        <v>1</v>
      </c>
      <c r="S241" s="238">
        <f t="shared" si="14"/>
        <v>0.1875</v>
      </c>
      <c r="T241" s="239">
        <f t="shared" si="15"/>
        <v>0.8125</v>
      </c>
      <c r="U241" s="451" t="s">
        <v>3123</v>
      </c>
      <c r="V241" s="21"/>
      <c r="W241" s="21"/>
    </row>
    <row r="242" spans="1:23" ht="12.75">
      <c r="A242" s="190" t="s">
        <v>109</v>
      </c>
      <c r="B242" s="191" t="s">
        <v>1220</v>
      </c>
      <c r="C242" s="230" t="s">
        <v>646</v>
      </c>
      <c r="D242" s="230" t="s">
        <v>341</v>
      </c>
      <c r="E242" s="230" t="s">
        <v>185</v>
      </c>
      <c r="F242" s="230" t="s">
        <v>519</v>
      </c>
      <c r="G242" s="190" t="s">
        <v>3046</v>
      </c>
      <c r="H242" s="191" t="s">
        <v>534</v>
      </c>
      <c r="I242" s="230" t="s">
        <v>370</v>
      </c>
      <c r="J242" s="565" t="s">
        <v>420</v>
      </c>
      <c r="K242" s="566">
        <v>0.23076923076923078</v>
      </c>
      <c r="L242" s="230"/>
      <c r="M242" s="450">
        <v>2022</v>
      </c>
      <c r="N242" s="218">
        <v>16</v>
      </c>
      <c r="O242" s="567">
        <v>0.1875</v>
      </c>
      <c r="P242" s="237">
        <f t="shared" si="12"/>
        <v>3</v>
      </c>
      <c r="Q242" s="218">
        <v>3</v>
      </c>
      <c r="R242" s="238">
        <f t="shared" si="13"/>
        <v>1</v>
      </c>
      <c r="S242" s="238">
        <f t="shared" si="14"/>
        <v>0.1875</v>
      </c>
      <c r="T242" s="239">
        <f t="shared" si="15"/>
        <v>0.8125</v>
      </c>
      <c r="U242" s="451" t="s">
        <v>3123</v>
      </c>
      <c r="V242" s="21"/>
      <c r="W242" s="21"/>
    </row>
    <row r="243" spans="1:23" ht="12.75">
      <c r="A243" s="190" t="s">
        <v>109</v>
      </c>
      <c r="B243" s="191" t="s">
        <v>1220</v>
      </c>
      <c r="C243" s="230" t="s">
        <v>646</v>
      </c>
      <c r="D243" s="230" t="s">
        <v>341</v>
      </c>
      <c r="E243" s="230" t="s">
        <v>185</v>
      </c>
      <c r="F243" s="230" t="s">
        <v>519</v>
      </c>
      <c r="G243" s="190" t="s">
        <v>3046</v>
      </c>
      <c r="H243" s="191" t="s">
        <v>535</v>
      </c>
      <c r="I243" s="230" t="s">
        <v>370</v>
      </c>
      <c r="J243" s="565" t="s">
        <v>420</v>
      </c>
      <c r="K243" s="566">
        <v>0.23076923076923078</v>
      </c>
      <c r="L243" s="230"/>
      <c r="M243" s="450">
        <v>2022</v>
      </c>
      <c r="N243" s="218">
        <v>16</v>
      </c>
      <c r="O243" s="567">
        <v>0.1875</v>
      </c>
      <c r="P243" s="237">
        <f t="shared" si="12"/>
        <v>3</v>
      </c>
      <c r="Q243" s="218">
        <v>3</v>
      </c>
      <c r="R243" s="238">
        <f t="shared" si="13"/>
        <v>1</v>
      </c>
      <c r="S243" s="238">
        <f t="shared" si="14"/>
        <v>0.1875</v>
      </c>
      <c r="T243" s="239">
        <f t="shared" si="15"/>
        <v>0.8125</v>
      </c>
      <c r="U243" s="451" t="s">
        <v>3123</v>
      </c>
      <c r="V243" s="21"/>
      <c r="W243" s="21"/>
    </row>
    <row r="244" spans="1:23" ht="12.75">
      <c r="A244" s="190" t="s">
        <v>109</v>
      </c>
      <c r="B244" s="191" t="s">
        <v>1220</v>
      </c>
      <c r="C244" s="230" t="s">
        <v>646</v>
      </c>
      <c r="D244" s="230" t="s">
        <v>341</v>
      </c>
      <c r="E244" s="230" t="s">
        <v>185</v>
      </c>
      <c r="F244" s="230" t="s">
        <v>519</v>
      </c>
      <c r="G244" s="190" t="s">
        <v>3046</v>
      </c>
      <c r="H244" s="191" t="s">
        <v>544</v>
      </c>
      <c r="I244" s="230" t="s">
        <v>370</v>
      </c>
      <c r="J244" s="565" t="s">
        <v>420</v>
      </c>
      <c r="K244" s="566">
        <v>0.23076923076923078</v>
      </c>
      <c r="L244" s="230"/>
      <c r="M244" s="450">
        <v>2022</v>
      </c>
      <c r="N244" s="218">
        <v>16</v>
      </c>
      <c r="O244" s="567">
        <v>0.1875</v>
      </c>
      <c r="P244" s="237">
        <f t="shared" si="12"/>
        <v>3</v>
      </c>
      <c r="Q244" s="218">
        <v>3</v>
      </c>
      <c r="R244" s="238">
        <f t="shared" si="13"/>
        <v>1</v>
      </c>
      <c r="S244" s="238">
        <f t="shared" si="14"/>
        <v>0.1875</v>
      </c>
      <c r="T244" s="239">
        <f t="shared" si="15"/>
        <v>0.8125</v>
      </c>
      <c r="U244" s="451" t="s">
        <v>3123</v>
      </c>
      <c r="V244" s="21"/>
      <c r="W244" s="21"/>
    </row>
    <row r="245" spans="1:23" ht="12.75">
      <c r="A245" s="190" t="s">
        <v>109</v>
      </c>
      <c r="B245" s="191" t="s">
        <v>1220</v>
      </c>
      <c r="C245" s="230" t="s">
        <v>646</v>
      </c>
      <c r="D245" s="230" t="s">
        <v>341</v>
      </c>
      <c r="E245" s="230" t="s">
        <v>185</v>
      </c>
      <c r="F245" s="230" t="s">
        <v>519</v>
      </c>
      <c r="G245" s="190" t="s">
        <v>3046</v>
      </c>
      <c r="H245" s="191" t="s">
        <v>545</v>
      </c>
      <c r="I245" s="230" t="s">
        <v>370</v>
      </c>
      <c r="J245" s="565" t="s">
        <v>420</v>
      </c>
      <c r="K245" s="566">
        <v>0.23076923076923078</v>
      </c>
      <c r="L245" s="230"/>
      <c r="M245" s="450">
        <v>2022</v>
      </c>
      <c r="N245" s="218">
        <v>16</v>
      </c>
      <c r="O245" s="567">
        <v>0.1875</v>
      </c>
      <c r="P245" s="237">
        <f t="shared" si="12"/>
        <v>3</v>
      </c>
      <c r="Q245" s="218">
        <v>3</v>
      </c>
      <c r="R245" s="238">
        <f t="shared" si="13"/>
        <v>1</v>
      </c>
      <c r="S245" s="238">
        <f t="shared" si="14"/>
        <v>0.1875</v>
      </c>
      <c r="T245" s="239">
        <f t="shared" si="15"/>
        <v>0.8125</v>
      </c>
      <c r="U245" s="451" t="s">
        <v>3123</v>
      </c>
      <c r="V245" s="21"/>
      <c r="W245" s="21"/>
    </row>
    <row r="246" spans="1:23" ht="12.75">
      <c r="A246" s="190" t="s">
        <v>109</v>
      </c>
      <c r="B246" s="191" t="s">
        <v>1220</v>
      </c>
      <c r="C246" s="230" t="s">
        <v>646</v>
      </c>
      <c r="D246" s="230" t="s">
        <v>341</v>
      </c>
      <c r="E246" s="230" t="s">
        <v>185</v>
      </c>
      <c r="F246" s="230" t="s">
        <v>519</v>
      </c>
      <c r="G246" s="190" t="s">
        <v>3046</v>
      </c>
      <c r="H246" s="191" t="s">
        <v>546</v>
      </c>
      <c r="I246" s="230" t="s">
        <v>370</v>
      </c>
      <c r="J246" s="565" t="s">
        <v>420</v>
      </c>
      <c r="K246" s="566">
        <v>0.23076923076923078</v>
      </c>
      <c r="L246" s="230"/>
      <c r="M246" s="450">
        <v>2022</v>
      </c>
      <c r="N246" s="218">
        <v>16</v>
      </c>
      <c r="O246" s="567">
        <v>0.1875</v>
      </c>
      <c r="P246" s="237">
        <f t="shared" si="12"/>
        <v>3</v>
      </c>
      <c r="Q246" s="218">
        <v>3</v>
      </c>
      <c r="R246" s="238">
        <f t="shared" si="13"/>
        <v>1</v>
      </c>
      <c r="S246" s="238">
        <f t="shared" si="14"/>
        <v>0.1875</v>
      </c>
      <c r="T246" s="239">
        <f t="shared" si="15"/>
        <v>0.8125</v>
      </c>
      <c r="U246" s="451" t="s">
        <v>3123</v>
      </c>
      <c r="V246" s="21"/>
      <c r="W246" s="21"/>
    </row>
    <row r="247" spans="1:23" ht="12.75">
      <c r="A247" s="190" t="s">
        <v>109</v>
      </c>
      <c r="B247" s="191" t="s">
        <v>1220</v>
      </c>
      <c r="C247" s="230" t="s">
        <v>646</v>
      </c>
      <c r="D247" s="230" t="s">
        <v>341</v>
      </c>
      <c r="E247" s="230" t="s">
        <v>185</v>
      </c>
      <c r="F247" s="230" t="s">
        <v>519</v>
      </c>
      <c r="G247" s="190" t="s">
        <v>3046</v>
      </c>
      <c r="H247" s="191" t="s">
        <v>548</v>
      </c>
      <c r="I247" s="230" t="s">
        <v>370</v>
      </c>
      <c r="J247" s="565" t="s">
        <v>420</v>
      </c>
      <c r="K247" s="566">
        <v>0.23076923076923078</v>
      </c>
      <c r="L247" s="230"/>
      <c r="M247" s="450">
        <v>2022</v>
      </c>
      <c r="N247" s="218">
        <v>16</v>
      </c>
      <c r="O247" s="567">
        <v>0.1875</v>
      </c>
      <c r="P247" s="237">
        <f t="shared" si="12"/>
        <v>3</v>
      </c>
      <c r="Q247" s="218">
        <v>3</v>
      </c>
      <c r="R247" s="238">
        <f t="shared" si="13"/>
        <v>1</v>
      </c>
      <c r="S247" s="238">
        <f t="shared" si="14"/>
        <v>0.1875</v>
      </c>
      <c r="T247" s="239">
        <f t="shared" si="15"/>
        <v>0.8125</v>
      </c>
      <c r="U247" s="451" t="s">
        <v>3123</v>
      </c>
      <c r="V247" s="21"/>
      <c r="W247" s="21"/>
    </row>
    <row r="248" spans="1:23" ht="12.75">
      <c r="A248" s="190" t="s">
        <v>109</v>
      </c>
      <c r="B248" s="191" t="s">
        <v>1220</v>
      </c>
      <c r="C248" s="230" t="s">
        <v>646</v>
      </c>
      <c r="D248" s="230" t="s">
        <v>341</v>
      </c>
      <c r="E248" s="230" t="s">
        <v>185</v>
      </c>
      <c r="F248" s="230" t="s">
        <v>519</v>
      </c>
      <c r="G248" s="190" t="s">
        <v>3046</v>
      </c>
      <c r="H248" s="191" t="s">
        <v>549</v>
      </c>
      <c r="I248" s="230" t="s">
        <v>370</v>
      </c>
      <c r="J248" s="565" t="s">
        <v>420</v>
      </c>
      <c r="K248" s="566">
        <v>0.23076923076923078</v>
      </c>
      <c r="L248" s="230"/>
      <c r="M248" s="450">
        <v>2022</v>
      </c>
      <c r="N248" s="218">
        <v>16</v>
      </c>
      <c r="O248" s="567">
        <v>0.1875</v>
      </c>
      <c r="P248" s="237">
        <f t="shared" si="12"/>
        <v>3</v>
      </c>
      <c r="Q248" s="218">
        <v>3</v>
      </c>
      <c r="R248" s="238">
        <f t="shared" si="13"/>
        <v>1</v>
      </c>
      <c r="S248" s="238">
        <f t="shared" si="14"/>
        <v>0.1875</v>
      </c>
      <c r="T248" s="239">
        <f t="shared" si="15"/>
        <v>0.8125</v>
      </c>
      <c r="U248" s="451" t="s">
        <v>3123</v>
      </c>
      <c r="V248" s="21"/>
      <c r="W248" s="21"/>
    </row>
    <row r="249" spans="1:23" ht="12.75">
      <c r="A249" s="190" t="s">
        <v>109</v>
      </c>
      <c r="B249" s="191" t="s">
        <v>1220</v>
      </c>
      <c r="C249" s="230" t="s">
        <v>646</v>
      </c>
      <c r="D249" s="230" t="s">
        <v>341</v>
      </c>
      <c r="E249" s="230" t="s">
        <v>185</v>
      </c>
      <c r="F249" s="230" t="s">
        <v>519</v>
      </c>
      <c r="G249" s="190" t="s">
        <v>3046</v>
      </c>
      <c r="H249" s="191" t="s">
        <v>551</v>
      </c>
      <c r="I249" s="230" t="s">
        <v>370</v>
      </c>
      <c r="J249" s="565" t="s">
        <v>420</v>
      </c>
      <c r="K249" s="566">
        <v>0.23076923076923078</v>
      </c>
      <c r="L249" s="230"/>
      <c r="M249" s="450">
        <v>2022</v>
      </c>
      <c r="N249" s="218">
        <v>16</v>
      </c>
      <c r="O249" s="567">
        <v>0.1875</v>
      </c>
      <c r="P249" s="237">
        <f t="shared" si="12"/>
        <v>3</v>
      </c>
      <c r="Q249" s="218">
        <v>3</v>
      </c>
      <c r="R249" s="238">
        <f t="shared" si="13"/>
        <v>1</v>
      </c>
      <c r="S249" s="238">
        <f t="shared" si="14"/>
        <v>0.1875</v>
      </c>
      <c r="T249" s="239">
        <f t="shared" si="15"/>
        <v>0.8125</v>
      </c>
      <c r="U249" s="451" t="s">
        <v>3123</v>
      </c>
      <c r="V249" s="21"/>
      <c r="W249" s="21"/>
    </row>
    <row r="250" spans="1:23" ht="12.75">
      <c r="A250" s="190" t="s">
        <v>109</v>
      </c>
      <c r="B250" s="191" t="s">
        <v>1220</v>
      </c>
      <c r="C250" s="230" t="s">
        <v>646</v>
      </c>
      <c r="D250" s="230" t="s">
        <v>341</v>
      </c>
      <c r="E250" s="230" t="s">
        <v>185</v>
      </c>
      <c r="F250" s="230" t="s">
        <v>519</v>
      </c>
      <c r="G250" s="190" t="s">
        <v>3046</v>
      </c>
      <c r="H250" s="191" t="s">
        <v>555</v>
      </c>
      <c r="I250" s="230" t="s">
        <v>370</v>
      </c>
      <c r="J250" s="565" t="s">
        <v>420</v>
      </c>
      <c r="K250" s="566">
        <v>0.23076923076923078</v>
      </c>
      <c r="L250" s="230"/>
      <c r="M250" s="450">
        <v>2022</v>
      </c>
      <c r="N250" s="218">
        <v>16</v>
      </c>
      <c r="O250" s="567">
        <v>0.1875</v>
      </c>
      <c r="P250" s="237">
        <f t="shared" si="12"/>
        <v>3</v>
      </c>
      <c r="Q250" s="218">
        <v>3</v>
      </c>
      <c r="R250" s="238">
        <f t="shared" si="13"/>
        <v>1</v>
      </c>
      <c r="S250" s="238">
        <f t="shared" si="14"/>
        <v>0.1875</v>
      </c>
      <c r="T250" s="239">
        <f t="shared" si="15"/>
        <v>0.8125</v>
      </c>
      <c r="U250" s="451" t="s">
        <v>3123</v>
      </c>
      <c r="V250" s="21"/>
      <c r="W250" s="21"/>
    </row>
    <row r="251" spans="1:23" ht="12.75">
      <c r="A251" s="190" t="s">
        <v>109</v>
      </c>
      <c r="B251" s="191" t="s">
        <v>1220</v>
      </c>
      <c r="C251" s="230" t="s">
        <v>646</v>
      </c>
      <c r="D251" s="230" t="s">
        <v>341</v>
      </c>
      <c r="E251" s="230" t="s">
        <v>185</v>
      </c>
      <c r="F251" s="230" t="s">
        <v>519</v>
      </c>
      <c r="G251" s="190" t="s">
        <v>3046</v>
      </c>
      <c r="H251" s="191" t="s">
        <v>556</v>
      </c>
      <c r="I251" s="230" t="s">
        <v>370</v>
      </c>
      <c r="J251" s="565" t="s">
        <v>420</v>
      </c>
      <c r="K251" s="566">
        <v>0.23076923076923078</v>
      </c>
      <c r="L251" s="230"/>
      <c r="M251" s="450">
        <v>2022</v>
      </c>
      <c r="N251" s="218">
        <v>16</v>
      </c>
      <c r="O251" s="567">
        <v>0.1875</v>
      </c>
      <c r="P251" s="237">
        <f t="shared" si="12"/>
        <v>3</v>
      </c>
      <c r="Q251" s="218">
        <v>3</v>
      </c>
      <c r="R251" s="238">
        <f t="shared" si="13"/>
        <v>1</v>
      </c>
      <c r="S251" s="238">
        <f t="shared" si="14"/>
        <v>0.1875</v>
      </c>
      <c r="T251" s="239">
        <f t="shared" si="15"/>
        <v>0.8125</v>
      </c>
      <c r="U251" s="451" t="s">
        <v>3123</v>
      </c>
      <c r="V251" s="21"/>
      <c r="W251" s="21"/>
    </row>
    <row r="252" spans="1:23" ht="12.75">
      <c r="A252" s="190" t="s">
        <v>109</v>
      </c>
      <c r="B252" s="191" t="s">
        <v>1220</v>
      </c>
      <c r="C252" s="230" t="s">
        <v>646</v>
      </c>
      <c r="D252" s="230" t="s">
        <v>341</v>
      </c>
      <c r="E252" s="230" t="s">
        <v>185</v>
      </c>
      <c r="F252" s="230" t="s">
        <v>519</v>
      </c>
      <c r="G252" s="190" t="s">
        <v>3046</v>
      </c>
      <c r="H252" s="191" t="s">
        <v>557</v>
      </c>
      <c r="I252" s="230" t="s">
        <v>370</v>
      </c>
      <c r="J252" s="565" t="s">
        <v>420</v>
      </c>
      <c r="K252" s="566">
        <v>0.23076923076923078</v>
      </c>
      <c r="L252" s="230"/>
      <c r="M252" s="450">
        <v>2022</v>
      </c>
      <c r="N252" s="218">
        <v>16</v>
      </c>
      <c r="O252" s="567">
        <v>0.1875</v>
      </c>
      <c r="P252" s="237">
        <f t="shared" si="12"/>
        <v>3</v>
      </c>
      <c r="Q252" s="218">
        <v>3</v>
      </c>
      <c r="R252" s="238">
        <f t="shared" si="13"/>
        <v>1</v>
      </c>
      <c r="S252" s="238">
        <f t="shared" si="14"/>
        <v>0.1875</v>
      </c>
      <c r="T252" s="239">
        <f t="shared" si="15"/>
        <v>0.8125</v>
      </c>
      <c r="U252" s="451" t="s">
        <v>3123</v>
      </c>
      <c r="V252" s="21"/>
      <c r="W252" s="21"/>
    </row>
    <row r="253" spans="1:23" ht="12.75">
      <c r="A253" s="190" t="s">
        <v>109</v>
      </c>
      <c r="B253" s="191" t="s">
        <v>1220</v>
      </c>
      <c r="C253" s="230" t="s">
        <v>646</v>
      </c>
      <c r="D253" s="230" t="s">
        <v>341</v>
      </c>
      <c r="E253" s="230" t="s">
        <v>185</v>
      </c>
      <c r="F253" s="230" t="s">
        <v>519</v>
      </c>
      <c r="G253" s="190" t="s">
        <v>3046</v>
      </c>
      <c r="H253" s="191" t="s">
        <v>558</v>
      </c>
      <c r="I253" s="230" t="s">
        <v>370</v>
      </c>
      <c r="J253" s="565" t="s">
        <v>420</v>
      </c>
      <c r="K253" s="566">
        <v>0.23076923076923078</v>
      </c>
      <c r="L253" s="230"/>
      <c r="M253" s="450">
        <v>2022</v>
      </c>
      <c r="N253" s="218">
        <v>16</v>
      </c>
      <c r="O253" s="567">
        <v>0.1875</v>
      </c>
      <c r="P253" s="237">
        <f t="shared" si="12"/>
        <v>3</v>
      </c>
      <c r="Q253" s="218">
        <v>3</v>
      </c>
      <c r="R253" s="238">
        <f t="shared" si="13"/>
        <v>1</v>
      </c>
      <c r="S253" s="238">
        <f t="shared" si="14"/>
        <v>0.1875</v>
      </c>
      <c r="T253" s="239">
        <f t="shared" si="15"/>
        <v>0.8125</v>
      </c>
      <c r="U253" s="451" t="s">
        <v>3123</v>
      </c>
      <c r="V253" s="21"/>
      <c r="W253" s="21"/>
    </row>
    <row r="254" spans="1:23" ht="12.75">
      <c r="A254" s="190" t="s">
        <v>109</v>
      </c>
      <c r="B254" s="191" t="s">
        <v>1220</v>
      </c>
      <c r="C254" s="230" t="s">
        <v>646</v>
      </c>
      <c r="D254" s="230" t="s">
        <v>341</v>
      </c>
      <c r="E254" s="230" t="s">
        <v>185</v>
      </c>
      <c r="F254" s="230" t="s">
        <v>519</v>
      </c>
      <c r="G254" s="190" t="s">
        <v>3046</v>
      </c>
      <c r="H254" s="191" t="s">
        <v>562</v>
      </c>
      <c r="I254" s="230" t="s">
        <v>370</v>
      </c>
      <c r="J254" s="565" t="s">
        <v>420</v>
      </c>
      <c r="K254" s="566">
        <v>0.23076923076923078</v>
      </c>
      <c r="L254" s="230"/>
      <c r="M254" s="450">
        <v>2022</v>
      </c>
      <c r="N254" s="218">
        <v>16</v>
      </c>
      <c r="O254" s="567">
        <v>0.1875</v>
      </c>
      <c r="P254" s="237">
        <f t="shared" si="12"/>
        <v>3</v>
      </c>
      <c r="Q254" s="218">
        <v>3</v>
      </c>
      <c r="R254" s="238">
        <f t="shared" si="13"/>
        <v>1</v>
      </c>
      <c r="S254" s="238">
        <f t="shared" si="14"/>
        <v>0.1875</v>
      </c>
      <c r="T254" s="239">
        <f t="shared" si="15"/>
        <v>0.8125</v>
      </c>
      <c r="U254" s="451" t="s">
        <v>3123</v>
      </c>
      <c r="V254" s="21"/>
      <c r="W254" s="21"/>
    </row>
    <row r="255" spans="1:23" ht="12.75">
      <c r="A255" s="190" t="s">
        <v>109</v>
      </c>
      <c r="B255" s="191" t="s">
        <v>1220</v>
      </c>
      <c r="C255" s="230" t="s">
        <v>646</v>
      </c>
      <c r="D255" s="230" t="s">
        <v>341</v>
      </c>
      <c r="E255" s="230" t="s">
        <v>185</v>
      </c>
      <c r="F255" s="230" t="s">
        <v>577</v>
      </c>
      <c r="G255" s="190" t="s">
        <v>3046</v>
      </c>
      <c r="H255" s="191" t="s">
        <v>583</v>
      </c>
      <c r="I255" s="230" t="s">
        <v>370</v>
      </c>
      <c r="J255" s="565" t="s">
        <v>420</v>
      </c>
      <c r="K255" s="566">
        <v>0.23076923076923078</v>
      </c>
      <c r="L255" s="230"/>
      <c r="M255" s="450">
        <v>2022</v>
      </c>
      <c r="N255" s="218">
        <v>16</v>
      </c>
      <c r="O255" s="567">
        <v>0.1875</v>
      </c>
      <c r="P255" s="237">
        <f t="shared" si="12"/>
        <v>3</v>
      </c>
      <c r="Q255" s="218">
        <v>3</v>
      </c>
      <c r="R255" s="238">
        <f t="shared" si="13"/>
        <v>1</v>
      </c>
      <c r="S255" s="238">
        <f t="shared" si="14"/>
        <v>0.1875</v>
      </c>
      <c r="T255" s="239">
        <f t="shared" si="15"/>
        <v>0.8125</v>
      </c>
      <c r="U255" s="451" t="s">
        <v>3123</v>
      </c>
      <c r="V255" s="21"/>
      <c r="W255" s="21"/>
    </row>
    <row r="256" spans="1:23" ht="12.75">
      <c r="A256" s="190" t="s">
        <v>109</v>
      </c>
      <c r="B256" s="191" t="s">
        <v>1220</v>
      </c>
      <c r="C256" s="230" t="s">
        <v>646</v>
      </c>
      <c r="D256" s="230" t="s">
        <v>341</v>
      </c>
      <c r="E256" s="230" t="s">
        <v>185</v>
      </c>
      <c r="F256" s="230" t="s">
        <v>519</v>
      </c>
      <c r="G256" s="190" t="s">
        <v>3046</v>
      </c>
      <c r="H256" s="191" t="s">
        <v>563</v>
      </c>
      <c r="I256" s="230" t="s">
        <v>370</v>
      </c>
      <c r="J256" s="565" t="s">
        <v>418</v>
      </c>
      <c r="K256" s="566">
        <v>1</v>
      </c>
      <c r="L256" s="230"/>
      <c r="M256" s="450">
        <v>2022</v>
      </c>
      <c r="N256" s="453">
        <v>16</v>
      </c>
      <c r="O256" s="452">
        <v>1</v>
      </c>
      <c r="P256" s="237">
        <f t="shared" si="12"/>
        <v>16</v>
      </c>
      <c r="Q256" s="218">
        <v>16</v>
      </c>
      <c r="R256" s="238">
        <f t="shared" si="13"/>
        <v>1</v>
      </c>
      <c r="S256" s="238">
        <f t="shared" si="14"/>
        <v>1</v>
      </c>
      <c r="T256" s="239">
        <f t="shared" si="15"/>
        <v>1</v>
      </c>
      <c r="U256" s="229"/>
      <c r="V256" s="21"/>
      <c r="W256" s="21"/>
    </row>
    <row r="257" spans="1:23" ht="12.75">
      <c r="A257" s="190" t="s">
        <v>109</v>
      </c>
      <c r="B257" s="191" t="s">
        <v>1220</v>
      </c>
      <c r="C257" s="230" t="s">
        <v>646</v>
      </c>
      <c r="D257" s="230" t="s">
        <v>341</v>
      </c>
      <c r="E257" s="230" t="s">
        <v>185</v>
      </c>
      <c r="F257" s="230" t="s">
        <v>519</v>
      </c>
      <c r="G257" s="190" t="s">
        <v>3046</v>
      </c>
      <c r="H257" s="191" t="s">
        <v>564</v>
      </c>
      <c r="I257" s="230" t="s">
        <v>370</v>
      </c>
      <c r="J257" s="565" t="s">
        <v>420</v>
      </c>
      <c r="K257" s="566">
        <v>0.23076923076923078</v>
      </c>
      <c r="L257" s="230"/>
      <c r="M257" s="450">
        <v>2022</v>
      </c>
      <c r="N257" s="218">
        <v>16</v>
      </c>
      <c r="O257" s="567">
        <v>0.1875</v>
      </c>
      <c r="P257" s="237">
        <f t="shared" si="12"/>
        <v>3</v>
      </c>
      <c r="Q257" s="218">
        <v>3</v>
      </c>
      <c r="R257" s="238">
        <f t="shared" si="13"/>
        <v>1</v>
      </c>
      <c r="S257" s="238">
        <f t="shared" si="14"/>
        <v>0.1875</v>
      </c>
      <c r="T257" s="239">
        <f t="shared" si="15"/>
        <v>0.8125</v>
      </c>
      <c r="U257" s="451" t="s">
        <v>3123</v>
      </c>
      <c r="V257" s="21"/>
      <c r="W257" s="21"/>
    </row>
    <row r="258" spans="1:23" ht="12.75">
      <c r="A258" s="190" t="s">
        <v>109</v>
      </c>
      <c r="B258" s="191" t="s">
        <v>1220</v>
      </c>
      <c r="C258" s="230" t="s">
        <v>646</v>
      </c>
      <c r="D258" s="230" t="s">
        <v>341</v>
      </c>
      <c r="E258" s="230" t="s">
        <v>185</v>
      </c>
      <c r="F258" s="230" t="s">
        <v>519</v>
      </c>
      <c r="G258" s="190" t="s">
        <v>3046</v>
      </c>
      <c r="H258" s="191" t="s">
        <v>569</v>
      </c>
      <c r="I258" s="230" t="s">
        <v>370</v>
      </c>
      <c r="J258" s="565" t="s">
        <v>420</v>
      </c>
      <c r="K258" s="566">
        <v>0.23076923076923078</v>
      </c>
      <c r="L258" s="230"/>
      <c r="M258" s="450">
        <v>2022</v>
      </c>
      <c r="N258" s="218">
        <v>16</v>
      </c>
      <c r="O258" s="567">
        <v>0.1875</v>
      </c>
      <c r="P258" s="237">
        <f t="shared" si="12"/>
        <v>3</v>
      </c>
      <c r="Q258" s="218">
        <v>3</v>
      </c>
      <c r="R258" s="238">
        <f t="shared" si="13"/>
        <v>1</v>
      </c>
      <c r="S258" s="238">
        <f t="shared" si="14"/>
        <v>0.1875</v>
      </c>
      <c r="T258" s="239">
        <f t="shared" si="15"/>
        <v>0.8125</v>
      </c>
      <c r="U258" s="451" t="s">
        <v>3123</v>
      </c>
      <c r="V258" s="21"/>
      <c r="W258" s="21"/>
    </row>
    <row r="259" spans="1:23" ht="12.75">
      <c r="A259" s="190" t="s">
        <v>109</v>
      </c>
      <c r="B259" s="191" t="s">
        <v>1220</v>
      </c>
      <c r="C259" s="230" t="s">
        <v>646</v>
      </c>
      <c r="D259" s="230" t="s">
        <v>341</v>
      </c>
      <c r="E259" s="230" t="s">
        <v>185</v>
      </c>
      <c r="F259" s="230" t="s">
        <v>519</v>
      </c>
      <c r="G259" s="190" t="s">
        <v>3046</v>
      </c>
      <c r="H259" s="191" t="s">
        <v>498</v>
      </c>
      <c r="I259" s="230" t="s">
        <v>3126</v>
      </c>
      <c r="J259" s="230" t="s">
        <v>418</v>
      </c>
      <c r="K259" s="231">
        <v>1</v>
      </c>
      <c r="L259" s="230" t="s">
        <v>3127</v>
      </c>
      <c r="M259" s="450">
        <v>2023</v>
      </c>
      <c r="N259" s="453">
        <v>13</v>
      </c>
      <c r="O259" s="452">
        <v>1</v>
      </c>
      <c r="P259" s="237">
        <f t="shared" si="12"/>
        <v>13</v>
      </c>
      <c r="Q259" s="218">
        <v>13</v>
      </c>
      <c r="R259" s="238">
        <f t="shared" si="13"/>
        <v>1</v>
      </c>
      <c r="S259" s="238">
        <f t="shared" si="14"/>
        <v>1</v>
      </c>
      <c r="T259" s="239">
        <f t="shared" si="15"/>
        <v>1</v>
      </c>
      <c r="U259" s="229"/>
      <c r="V259" s="21"/>
      <c r="W259" s="21"/>
    </row>
    <row r="260" spans="1:23" ht="12.75">
      <c r="A260" s="190" t="s">
        <v>109</v>
      </c>
      <c r="B260" s="191" t="s">
        <v>1220</v>
      </c>
      <c r="C260" s="230" t="s">
        <v>646</v>
      </c>
      <c r="D260" s="230" t="s">
        <v>341</v>
      </c>
      <c r="E260" s="230" t="s">
        <v>185</v>
      </c>
      <c r="F260" s="230" t="s">
        <v>519</v>
      </c>
      <c r="G260" s="190" t="s">
        <v>3046</v>
      </c>
      <c r="H260" s="191" t="s">
        <v>537</v>
      </c>
      <c r="I260" s="230" t="s">
        <v>232</v>
      </c>
      <c r="J260" s="230" t="s">
        <v>418</v>
      </c>
      <c r="K260" s="231">
        <v>1</v>
      </c>
      <c r="L260" s="230" t="s">
        <v>3128</v>
      </c>
      <c r="M260" s="450">
        <v>2023</v>
      </c>
      <c r="N260" s="453">
        <v>13</v>
      </c>
      <c r="O260" s="452">
        <v>1</v>
      </c>
      <c r="P260" s="237">
        <f t="shared" ref="P260:P323" si="16">ROUNDUP(N260*O260,0)</f>
        <v>13</v>
      </c>
      <c r="Q260" s="218">
        <v>13</v>
      </c>
      <c r="R260" s="238">
        <f t="shared" ref="R260:R323" si="17">Q260/P260</f>
        <v>1</v>
      </c>
      <c r="S260" s="238">
        <f t="shared" ref="S260:S323" si="18">Q260/N260</f>
        <v>1</v>
      </c>
      <c r="T260" s="239">
        <f t="shared" ref="T260:T323" si="19">O260/K260</f>
        <v>1</v>
      </c>
      <c r="U260" s="229"/>
      <c r="V260" s="21"/>
      <c r="W260" s="21"/>
    </row>
    <row r="261" spans="1:23" ht="12.75">
      <c r="A261" s="190" t="s">
        <v>109</v>
      </c>
      <c r="B261" s="191" t="s">
        <v>1220</v>
      </c>
      <c r="C261" s="230" t="s">
        <v>646</v>
      </c>
      <c r="D261" s="230" t="s">
        <v>341</v>
      </c>
      <c r="E261" s="230" t="s">
        <v>185</v>
      </c>
      <c r="F261" s="230" t="s">
        <v>519</v>
      </c>
      <c r="G261" s="190" t="s">
        <v>3046</v>
      </c>
      <c r="H261" s="191" t="s">
        <v>538</v>
      </c>
      <c r="I261" s="230" t="s">
        <v>232</v>
      </c>
      <c r="J261" s="230" t="s">
        <v>418</v>
      </c>
      <c r="K261" s="231">
        <v>1</v>
      </c>
      <c r="L261" s="230" t="s">
        <v>3128</v>
      </c>
      <c r="M261" s="450">
        <v>2023</v>
      </c>
      <c r="N261" s="218">
        <v>13</v>
      </c>
      <c r="O261" s="452">
        <v>1</v>
      </c>
      <c r="P261" s="237">
        <f t="shared" si="16"/>
        <v>13</v>
      </c>
      <c r="Q261" s="218">
        <v>13</v>
      </c>
      <c r="R261" s="238">
        <f t="shared" si="17"/>
        <v>1</v>
      </c>
      <c r="S261" s="238">
        <f t="shared" si="18"/>
        <v>1</v>
      </c>
      <c r="T261" s="239">
        <f t="shared" si="19"/>
        <v>1</v>
      </c>
      <c r="U261" s="451"/>
      <c r="V261" s="21"/>
      <c r="W261" s="21"/>
    </row>
    <row r="262" spans="1:23" ht="12.75">
      <c r="A262" s="190" t="s">
        <v>109</v>
      </c>
      <c r="B262" s="191" t="s">
        <v>1220</v>
      </c>
      <c r="C262" s="230" t="s">
        <v>646</v>
      </c>
      <c r="D262" s="230" t="s">
        <v>341</v>
      </c>
      <c r="E262" s="230" t="s">
        <v>185</v>
      </c>
      <c r="F262" s="230" t="s">
        <v>519</v>
      </c>
      <c r="G262" s="190" t="s">
        <v>3046</v>
      </c>
      <c r="H262" s="191" t="s">
        <v>541</v>
      </c>
      <c r="I262" s="230" t="s">
        <v>232</v>
      </c>
      <c r="J262" s="230" t="s">
        <v>418</v>
      </c>
      <c r="K262" s="231">
        <v>1</v>
      </c>
      <c r="L262" s="230" t="s">
        <v>3128</v>
      </c>
      <c r="M262" s="450">
        <v>2023</v>
      </c>
      <c r="N262" s="453">
        <v>13</v>
      </c>
      <c r="O262" s="452">
        <v>1</v>
      </c>
      <c r="P262" s="237">
        <f t="shared" si="16"/>
        <v>13</v>
      </c>
      <c r="Q262" s="218">
        <v>13</v>
      </c>
      <c r="R262" s="238">
        <f t="shared" si="17"/>
        <v>1</v>
      </c>
      <c r="S262" s="238">
        <f t="shared" si="18"/>
        <v>1</v>
      </c>
      <c r="T262" s="239">
        <f t="shared" si="19"/>
        <v>1</v>
      </c>
      <c r="U262" s="229"/>
      <c r="V262" s="21"/>
      <c r="W262" s="21"/>
    </row>
    <row r="263" spans="1:23" ht="12.75">
      <c r="A263" s="190" t="s">
        <v>109</v>
      </c>
      <c r="B263" s="191" t="s">
        <v>1220</v>
      </c>
      <c r="C263" s="230" t="s">
        <v>646</v>
      </c>
      <c r="D263" s="230" t="s">
        <v>341</v>
      </c>
      <c r="E263" s="230" t="s">
        <v>185</v>
      </c>
      <c r="F263" s="230" t="s">
        <v>519</v>
      </c>
      <c r="G263" s="190" t="s">
        <v>3046</v>
      </c>
      <c r="H263" s="191" t="s">
        <v>493</v>
      </c>
      <c r="I263" s="230" t="s">
        <v>232</v>
      </c>
      <c r="J263" s="230" t="s">
        <v>418</v>
      </c>
      <c r="K263" s="231">
        <v>1</v>
      </c>
      <c r="L263" s="230" t="s">
        <v>3128</v>
      </c>
      <c r="M263" s="450">
        <v>2023</v>
      </c>
      <c r="N263" s="453">
        <v>13</v>
      </c>
      <c r="O263" s="452">
        <v>1</v>
      </c>
      <c r="P263" s="237">
        <f t="shared" si="16"/>
        <v>13</v>
      </c>
      <c r="Q263" s="218">
        <v>13</v>
      </c>
      <c r="R263" s="238">
        <f t="shared" si="17"/>
        <v>1</v>
      </c>
      <c r="S263" s="238">
        <f t="shared" si="18"/>
        <v>1</v>
      </c>
      <c r="T263" s="239">
        <f t="shared" si="19"/>
        <v>1</v>
      </c>
      <c r="U263" s="229"/>
      <c r="V263" s="21"/>
      <c r="W263" s="21"/>
    </row>
    <row r="264" spans="1:23" ht="12.75">
      <c r="A264" s="190" t="s">
        <v>109</v>
      </c>
      <c r="B264" s="191" t="s">
        <v>1220</v>
      </c>
      <c r="C264" s="230" t="s">
        <v>646</v>
      </c>
      <c r="D264" s="230" t="s">
        <v>341</v>
      </c>
      <c r="E264" s="230" t="s">
        <v>185</v>
      </c>
      <c r="F264" s="230" t="s">
        <v>519</v>
      </c>
      <c r="G264" s="190" t="s">
        <v>3046</v>
      </c>
      <c r="H264" s="191" t="s">
        <v>3129</v>
      </c>
      <c r="I264" s="230" t="s">
        <v>232</v>
      </c>
      <c r="J264" s="230" t="s">
        <v>418</v>
      </c>
      <c r="K264" s="231">
        <v>1</v>
      </c>
      <c r="L264" s="230" t="s">
        <v>3128</v>
      </c>
      <c r="M264" s="450">
        <v>2023</v>
      </c>
      <c r="N264" s="453">
        <v>13</v>
      </c>
      <c r="O264" s="452">
        <v>1</v>
      </c>
      <c r="P264" s="237">
        <f t="shared" si="16"/>
        <v>13</v>
      </c>
      <c r="Q264" s="218">
        <v>13</v>
      </c>
      <c r="R264" s="238">
        <f t="shared" si="17"/>
        <v>1</v>
      </c>
      <c r="S264" s="238">
        <f t="shared" si="18"/>
        <v>1</v>
      </c>
      <c r="T264" s="239">
        <f t="shared" si="19"/>
        <v>1</v>
      </c>
      <c r="U264" s="229"/>
      <c r="V264" s="21"/>
      <c r="W264" s="21"/>
    </row>
    <row r="265" spans="1:23" ht="12.75">
      <c r="A265" s="190" t="s">
        <v>109</v>
      </c>
      <c r="B265" s="191" t="s">
        <v>1220</v>
      </c>
      <c r="C265" s="230" t="s">
        <v>646</v>
      </c>
      <c r="D265" s="230" t="s">
        <v>341</v>
      </c>
      <c r="E265" s="230" t="s">
        <v>185</v>
      </c>
      <c r="F265" s="230" t="s">
        <v>519</v>
      </c>
      <c r="G265" s="190" t="s">
        <v>3046</v>
      </c>
      <c r="H265" s="191" t="s">
        <v>3130</v>
      </c>
      <c r="I265" s="230" t="s">
        <v>232</v>
      </c>
      <c r="J265" s="230" t="s">
        <v>418</v>
      </c>
      <c r="K265" s="231">
        <v>1</v>
      </c>
      <c r="L265" s="230" t="s">
        <v>3128</v>
      </c>
      <c r="M265" s="450">
        <v>2023</v>
      </c>
      <c r="N265" s="453">
        <v>13</v>
      </c>
      <c r="O265" s="452">
        <v>1</v>
      </c>
      <c r="P265" s="237">
        <f t="shared" si="16"/>
        <v>13</v>
      </c>
      <c r="Q265" s="218">
        <v>13</v>
      </c>
      <c r="R265" s="238">
        <f t="shared" si="17"/>
        <v>1</v>
      </c>
      <c r="S265" s="238">
        <f t="shared" si="18"/>
        <v>1</v>
      </c>
      <c r="T265" s="239">
        <f t="shared" si="19"/>
        <v>1</v>
      </c>
      <c r="U265" s="229"/>
      <c r="V265" s="21"/>
      <c r="W265" s="21"/>
    </row>
    <row r="266" spans="1:23" ht="12.75">
      <c r="A266" s="190" t="s">
        <v>109</v>
      </c>
      <c r="B266" s="191" t="s">
        <v>1220</v>
      </c>
      <c r="C266" s="230" t="s">
        <v>646</v>
      </c>
      <c r="D266" s="230" t="s">
        <v>341</v>
      </c>
      <c r="E266" s="230" t="s">
        <v>185</v>
      </c>
      <c r="F266" s="230"/>
      <c r="G266" s="190" t="s">
        <v>3071</v>
      </c>
      <c r="H266" s="191"/>
      <c r="I266" s="230"/>
      <c r="J266" s="230"/>
      <c r="K266" s="231"/>
      <c r="L266" s="230" t="s">
        <v>3120</v>
      </c>
      <c r="M266" s="450"/>
      <c r="N266" s="453"/>
      <c r="O266" s="452"/>
      <c r="P266" s="237">
        <f t="shared" si="16"/>
        <v>0</v>
      </c>
      <c r="Q266" s="218"/>
      <c r="R266" s="238" t="e">
        <f t="shared" si="17"/>
        <v>#DIV/0!</v>
      </c>
      <c r="S266" s="238" t="e">
        <f t="shared" si="18"/>
        <v>#DIV/0!</v>
      </c>
      <c r="T266" s="239" t="e">
        <f t="shared" si="19"/>
        <v>#DIV/0!</v>
      </c>
      <c r="U266" s="229"/>
      <c r="V266" s="21"/>
      <c r="W266" s="21"/>
    </row>
    <row r="267" spans="1:23" ht="12.75">
      <c r="A267" s="190" t="s">
        <v>109</v>
      </c>
      <c r="B267" s="191" t="s">
        <v>1220</v>
      </c>
      <c r="C267" s="230" t="s">
        <v>646</v>
      </c>
      <c r="D267" s="230" t="s">
        <v>341</v>
      </c>
      <c r="E267" s="230" t="s">
        <v>185</v>
      </c>
      <c r="F267" s="230"/>
      <c r="G267" s="190" t="s">
        <v>3086</v>
      </c>
      <c r="H267" s="191"/>
      <c r="I267" s="230"/>
      <c r="J267" s="230"/>
      <c r="K267" s="231"/>
      <c r="L267" s="230" t="s">
        <v>3120</v>
      </c>
      <c r="M267" s="450"/>
      <c r="N267" s="218"/>
      <c r="O267" s="567"/>
      <c r="P267" s="237">
        <f t="shared" si="16"/>
        <v>0</v>
      </c>
      <c r="Q267" s="218"/>
      <c r="R267" s="238" t="e">
        <f t="shared" si="17"/>
        <v>#DIV/0!</v>
      </c>
      <c r="S267" s="238" t="e">
        <f t="shared" si="18"/>
        <v>#DIV/0!</v>
      </c>
      <c r="T267" s="239" t="e">
        <f t="shared" si="19"/>
        <v>#DIV/0!</v>
      </c>
      <c r="U267" s="451"/>
      <c r="V267" s="21"/>
      <c r="W267" s="21"/>
    </row>
    <row r="268" spans="1:23" ht="12.75">
      <c r="A268" s="190" t="s">
        <v>109</v>
      </c>
      <c r="B268" s="191" t="s">
        <v>1220</v>
      </c>
      <c r="C268" s="230" t="s">
        <v>646</v>
      </c>
      <c r="D268" s="230" t="s">
        <v>341</v>
      </c>
      <c r="E268" s="230" t="s">
        <v>185</v>
      </c>
      <c r="F268" s="230"/>
      <c r="G268" s="190" t="s">
        <v>3148</v>
      </c>
      <c r="H268" s="191"/>
      <c r="I268" s="230"/>
      <c r="J268" s="230"/>
      <c r="K268" s="231"/>
      <c r="L268" s="230" t="s">
        <v>3120</v>
      </c>
      <c r="M268" s="450"/>
      <c r="N268" s="453"/>
      <c r="O268" s="452"/>
      <c r="P268" s="237">
        <f t="shared" si="16"/>
        <v>0</v>
      </c>
      <c r="Q268" s="218"/>
      <c r="R268" s="238" t="e">
        <f t="shared" si="17"/>
        <v>#DIV/0!</v>
      </c>
      <c r="S268" s="238" t="e">
        <f t="shared" si="18"/>
        <v>#DIV/0!</v>
      </c>
      <c r="T268" s="239" t="e">
        <f t="shared" si="19"/>
        <v>#DIV/0!</v>
      </c>
      <c r="U268" s="229"/>
      <c r="V268" s="21"/>
      <c r="W268" s="21"/>
    </row>
    <row r="269" spans="1:23" ht="12.75">
      <c r="A269" s="190" t="s">
        <v>109</v>
      </c>
      <c r="B269" s="191" t="s">
        <v>1220</v>
      </c>
      <c r="C269" s="230" t="s">
        <v>646</v>
      </c>
      <c r="D269" s="230" t="s">
        <v>341</v>
      </c>
      <c r="E269" s="230" t="s">
        <v>185</v>
      </c>
      <c r="F269" s="230"/>
      <c r="G269" s="190" t="s">
        <v>3149</v>
      </c>
      <c r="H269" s="191"/>
      <c r="I269" s="230"/>
      <c r="J269" s="230"/>
      <c r="K269" s="231"/>
      <c r="L269" s="230" t="s">
        <v>3120</v>
      </c>
      <c r="M269" s="450"/>
      <c r="N269" s="453"/>
      <c r="O269" s="452"/>
      <c r="P269" s="237">
        <f t="shared" si="16"/>
        <v>0</v>
      </c>
      <c r="Q269" s="218"/>
      <c r="R269" s="238" t="e">
        <f t="shared" si="17"/>
        <v>#DIV/0!</v>
      </c>
      <c r="S269" s="238" t="e">
        <f t="shared" si="18"/>
        <v>#DIV/0!</v>
      </c>
      <c r="T269" s="239" t="e">
        <f t="shared" si="19"/>
        <v>#DIV/0!</v>
      </c>
      <c r="U269" s="229"/>
      <c r="V269" s="21"/>
      <c r="W269" s="21"/>
    </row>
    <row r="270" spans="1:23" ht="12.75">
      <c r="A270" s="190" t="s">
        <v>109</v>
      </c>
      <c r="B270" s="191" t="s">
        <v>1220</v>
      </c>
      <c r="C270" s="230" t="s">
        <v>646</v>
      </c>
      <c r="D270" s="230" t="s">
        <v>341</v>
      </c>
      <c r="E270" s="230" t="s">
        <v>185</v>
      </c>
      <c r="F270" s="230"/>
      <c r="G270" s="190" t="s">
        <v>3150</v>
      </c>
      <c r="H270" s="191"/>
      <c r="I270" s="230"/>
      <c r="J270" s="230"/>
      <c r="K270" s="231"/>
      <c r="L270" s="230" t="s">
        <v>3120</v>
      </c>
      <c r="M270" s="450"/>
      <c r="N270" s="218"/>
      <c r="O270" s="567"/>
      <c r="P270" s="237">
        <f t="shared" si="16"/>
        <v>0</v>
      </c>
      <c r="Q270" s="218"/>
      <c r="R270" s="238" t="e">
        <f t="shared" si="17"/>
        <v>#DIV/0!</v>
      </c>
      <c r="S270" s="238" t="e">
        <f t="shared" si="18"/>
        <v>#DIV/0!</v>
      </c>
      <c r="T270" s="239" t="e">
        <f t="shared" si="19"/>
        <v>#DIV/0!</v>
      </c>
      <c r="U270" s="451"/>
      <c r="V270" s="21"/>
      <c r="W270" s="21"/>
    </row>
    <row r="271" spans="1:23" ht="12.75">
      <c r="A271" s="190" t="s">
        <v>109</v>
      </c>
      <c r="B271" s="191" t="s">
        <v>1220</v>
      </c>
      <c r="C271" s="230" t="s">
        <v>646</v>
      </c>
      <c r="D271" s="230" t="s">
        <v>341</v>
      </c>
      <c r="E271" s="230" t="s">
        <v>185</v>
      </c>
      <c r="F271" s="230"/>
      <c r="G271" s="190" t="s">
        <v>3151</v>
      </c>
      <c r="H271" s="191"/>
      <c r="I271" s="230"/>
      <c r="J271" s="230"/>
      <c r="K271" s="231"/>
      <c r="L271" s="230" t="s">
        <v>3120</v>
      </c>
      <c r="M271" s="450"/>
      <c r="N271" s="453"/>
      <c r="O271" s="452"/>
      <c r="P271" s="237">
        <f t="shared" si="16"/>
        <v>0</v>
      </c>
      <c r="Q271" s="218"/>
      <c r="R271" s="238" t="e">
        <f t="shared" si="17"/>
        <v>#DIV/0!</v>
      </c>
      <c r="S271" s="238" t="e">
        <f t="shared" si="18"/>
        <v>#DIV/0!</v>
      </c>
      <c r="T271" s="239" t="e">
        <f t="shared" si="19"/>
        <v>#DIV/0!</v>
      </c>
      <c r="U271" s="229"/>
      <c r="V271" s="21"/>
      <c r="W271" s="21"/>
    </row>
    <row r="272" spans="1:23" ht="12.75">
      <c r="A272" s="190" t="s">
        <v>109</v>
      </c>
      <c r="B272" s="191" t="s">
        <v>1220</v>
      </c>
      <c r="C272" s="230" t="s">
        <v>646</v>
      </c>
      <c r="D272" s="230" t="s">
        <v>341</v>
      </c>
      <c r="E272" s="230" t="s">
        <v>185</v>
      </c>
      <c r="F272" s="230"/>
      <c r="G272" s="190" t="s">
        <v>3152</v>
      </c>
      <c r="H272" s="191"/>
      <c r="I272" s="230"/>
      <c r="J272" s="230"/>
      <c r="K272" s="231"/>
      <c r="L272" s="230" t="s">
        <v>3120</v>
      </c>
      <c r="M272" s="450"/>
      <c r="N272" s="453"/>
      <c r="O272" s="452"/>
      <c r="P272" s="237">
        <f t="shared" si="16"/>
        <v>0</v>
      </c>
      <c r="Q272" s="218"/>
      <c r="R272" s="238" t="e">
        <f t="shared" si="17"/>
        <v>#DIV/0!</v>
      </c>
      <c r="S272" s="238" t="e">
        <f t="shared" si="18"/>
        <v>#DIV/0!</v>
      </c>
      <c r="T272" s="239" t="e">
        <f t="shared" si="19"/>
        <v>#DIV/0!</v>
      </c>
      <c r="U272" s="229"/>
      <c r="V272" s="21"/>
      <c r="W272" s="21"/>
    </row>
    <row r="273" spans="1:23" ht="12.75">
      <c r="A273" s="190" t="s">
        <v>109</v>
      </c>
      <c r="B273" s="191" t="s">
        <v>1220</v>
      </c>
      <c r="C273" s="230" t="s">
        <v>646</v>
      </c>
      <c r="D273" s="230" t="s">
        <v>341</v>
      </c>
      <c r="E273" s="230" t="s">
        <v>185</v>
      </c>
      <c r="F273" s="230"/>
      <c r="G273" s="190" t="s">
        <v>3153</v>
      </c>
      <c r="H273" s="191"/>
      <c r="I273" s="230"/>
      <c r="J273" s="230"/>
      <c r="K273" s="231"/>
      <c r="L273" s="230" t="s">
        <v>3120</v>
      </c>
      <c r="M273" s="450"/>
      <c r="N273" s="218"/>
      <c r="O273" s="567"/>
      <c r="P273" s="237">
        <f t="shared" si="16"/>
        <v>0</v>
      </c>
      <c r="Q273" s="218"/>
      <c r="R273" s="238" t="e">
        <f t="shared" si="17"/>
        <v>#DIV/0!</v>
      </c>
      <c r="S273" s="238" t="e">
        <f t="shared" si="18"/>
        <v>#DIV/0!</v>
      </c>
      <c r="T273" s="239" t="e">
        <f t="shared" si="19"/>
        <v>#DIV/0!</v>
      </c>
      <c r="U273" s="451"/>
      <c r="V273" s="21"/>
      <c r="W273" s="21"/>
    </row>
    <row r="274" spans="1:23" ht="12.75">
      <c r="A274" s="190" t="s">
        <v>109</v>
      </c>
      <c r="B274" s="191" t="s">
        <v>1220</v>
      </c>
      <c r="C274" s="230" t="s">
        <v>646</v>
      </c>
      <c r="D274" s="230" t="s">
        <v>343</v>
      </c>
      <c r="E274" s="230" t="s">
        <v>185</v>
      </c>
      <c r="F274" s="230"/>
      <c r="G274" s="190" t="s">
        <v>3142</v>
      </c>
      <c r="H274" s="191"/>
      <c r="I274" s="230"/>
      <c r="J274" s="230"/>
      <c r="K274" s="231"/>
      <c r="L274" s="230" t="s">
        <v>3120</v>
      </c>
      <c r="M274" s="450"/>
      <c r="N274" s="453"/>
      <c r="O274" s="452"/>
      <c r="P274" s="237">
        <f t="shared" si="16"/>
        <v>0</v>
      </c>
      <c r="Q274" s="218"/>
      <c r="R274" s="238" t="e">
        <f t="shared" si="17"/>
        <v>#DIV/0!</v>
      </c>
      <c r="S274" s="238" t="e">
        <f t="shared" si="18"/>
        <v>#DIV/0!</v>
      </c>
      <c r="T274" s="239" t="e">
        <f t="shared" si="19"/>
        <v>#DIV/0!</v>
      </c>
      <c r="U274" s="229"/>
      <c r="V274" s="21"/>
      <c r="W274" s="21"/>
    </row>
    <row r="275" spans="1:23" ht="12.75">
      <c r="A275" s="190" t="s">
        <v>109</v>
      </c>
      <c r="B275" s="191" t="s">
        <v>1220</v>
      </c>
      <c r="C275" s="230" t="s">
        <v>646</v>
      </c>
      <c r="D275" s="230" t="s">
        <v>343</v>
      </c>
      <c r="E275" s="230" t="s">
        <v>185</v>
      </c>
      <c r="F275" s="230"/>
      <c r="G275" s="190" t="s">
        <v>3143</v>
      </c>
      <c r="H275" s="191"/>
      <c r="I275" s="230"/>
      <c r="J275" s="230"/>
      <c r="K275" s="231"/>
      <c r="L275" s="230" t="s">
        <v>3120</v>
      </c>
      <c r="M275" s="450"/>
      <c r="N275" s="453"/>
      <c r="O275" s="452"/>
      <c r="P275" s="237">
        <f t="shared" si="16"/>
        <v>0</v>
      </c>
      <c r="Q275" s="218"/>
      <c r="R275" s="238" t="e">
        <f t="shared" si="17"/>
        <v>#DIV/0!</v>
      </c>
      <c r="S275" s="238" t="e">
        <f t="shared" si="18"/>
        <v>#DIV/0!</v>
      </c>
      <c r="T275" s="239" t="e">
        <f t="shared" si="19"/>
        <v>#DIV/0!</v>
      </c>
      <c r="U275" s="229"/>
      <c r="V275" s="21"/>
      <c r="W275" s="21"/>
    </row>
    <row r="276" spans="1:23" ht="12.75">
      <c r="A276" s="190" t="s">
        <v>109</v>
      </c>
      <c r="B276" s="191" t="s">
        <v>1220</v>
      </c>
      <c r="C276" s="230" t="s">
        <v>646</v>
      </c>
      <c r="D276" s="230" t="s">
        <v>343</v>
      </c>
      <c r="E276" s="230" t="s">
        <v>185</v>
      </c>
      <c r="F276" s="230"/>
      <c r="G276" s="190" t="s">
        <v>3144</v>
      </c>
      <c r="H276" s="191"/>
      <c r="I276" s="230"/>
      <c r="J276" s="230"/>
      <c r="K276" s="231"/>
      <c r="L276" s="230" t="s">
        <v>3120</v>
      </c>
      <c r="M276" s="450"/>
      <c r="N276" s="453"/>
      <c r="O276" s="452"/>
      <c r="P276" s="237">
        <f t="shared" si="16"/>
        <v>0</v>
      </c>
      <c r="Q276" s="218"/>
      <c r="R276" s="238" t="e">
        <f t="shared" si="17"/>
        <v>#DIV/0!</v>
      </c>
      <c r="S276" s="238" t="e">
        <f t="shared" si="18"/>
        <v>#DIV/0!</v>
      </c>
      <c r="T276" s="239" t="e">
        <f t="shared" si="19"/>
        <v>#DIV/0!</v>
      </c>
      <c r="U276" s="229"/>
      <c r="V276" s="21"/>
      <c r="W276" s="21"/>
    </row>
    <row r="277" spans="1:23" ht="12.75">
      <c r="A277" s="190" t="s">
        <v>109</v>
      </c>
      <c r="B277" s="191" t="s">
        <v>1220</v>
      </c>
      <c r="C277" s="230" t="s">
        <v>646</v>
      </c>
      <c r="D277" s="230" t="s">
        <v>343</v>
      </c>
      <c r="E277" s="230" t="s">
        <v>185</v>
      </c>
      <c r="F277" s="230"/>
      <c r="G277" s="190" t="s">
        <v>3043</v>
      </c>
      <c r="H277" s="191"/>
      <c r="I277" s="230"/>
      <c r="J277" s="230"/>
      <c r="K277" s="231"/>
      <c r="L277" s="230" t="s">
        <v>3120</v>
      </c>
      <c r="M277" s="450"/>
      <c r="N277" s="218"/>
      <c r="O277" s="567"/>
      <c r="P277" s="237">
        <f t="shared" si="16"/>
        <v>0</v>
      </c>
      <c r="Q277" s="218"/>
      <c r="R277" s="238" t="e">
        <f t="shared" si="17"/>
        <v>#DIV/0!</v>
      </c>
      <c r="S277" s="238" t="e">
        <f t="shared" si="18"/>
        <v>#DIV/0!</v>
      </c>
      <c r="T277" s="239" t="e">
        <f t="shared" si="19"/>
        <v>#DIV/0!</v>
      </c>
      <c r="U277" s="451"/>
      <c r="V277" s="21"/>
      <c r="W277" s="21"/>
    </row>
    <row r="278" spans="1:23" ht="12.75">
      <c r="A278" s="190" t="s">
        <v>109</v>
      </c>
      <c r="B278" s="191" t="s">
        <v>1220</v>
      </c>
      <c r="C278" s="230" t="s">
        <v>646</v>
      </c>
      <c r="D278" s="230" t="s">
        <v>343</v>
      </c>
      <c r="E278" s="230" t="s">
        <v>185</v>
      </c>
      <c r="F278" s="230"/>
      <c r="G278" s="190" t="s">
        <v>3044</v>
      </c>
      <c r="H278" s="191"/>
      <c r="I278" s="230"/>
      <c r="J278" s="230"/>
      <c r="K278" s="231"/>
      <c r="L278" s="230" t="s">
        <v>3120</v>
      </c>
      <c r="M278" s="450"/>
      <c r="N278" s="453"/>
      <c r="O278" s="452"/>
      <c r="P278" s="237">
        <f t="shared" si="16"/>
        <v>0</v>
      </c>
      <c r="Q278" s="218"/>
      <c r="R278" s="238" t="e">
        <f t="shared" si="17"/>
        <v>#DIV/0!</v>
      </c>
      <c r="S278" s="238" t="e">
        <f t="shared" si="18"/>
        <v>#DIV/0!</v>
      </c>
      <c r="T278" s="239" t="e">
        <f t="shared" si="19"/>
        <v>#DIV/0!</v>
      </c>
      <c r="U278" s="229"/>
      <c r="V278" s="21"/>
      <c r="W278" s="21"/>
    </row>
    <row r="279" spans="1:23" ht="12.75">
      <c r="A279" s="190" t="s">
        <v>109</v>
      </c>
      <c r="B279" s="191" t="s">
        <v>1220</v>
      </c>
      <c r="C279" s="230" t="s">
        <v>646</v>
      </c>
      <c r="D279" s="230" t="s">
        <v>343</v>
      </c>
      <c r="E279" s="230" t="s">
        <v>185</v>
      </c>
      <c r="F279" s="230" t="s">
        <v>519</v>
      </c>
      <c r="G279" s="190" t="s">
        <v>3047</v>
      </c>
      <c r="H279" s="191" t="s">
        <v>518</v>
      </c>
      <c r="I279" s="230" t="s">
        <v>370</v>
      </c>
      <c r="J279" s="565" t="s">
        <v>420</v>
      </c>
      <c r="K279" s="566">
        <v>0.25</v>
      </c>
      <c r="L279" s="230"/>
      <c r="M279" s="450">
        <v>2022</v>
      </c>
      <c r="N279" s="453">
        <v>14</v>
      </c>
      <c r="O279" s="567">
        <v>1</v>
      </c>
      <c r="P279" s="237">
        <f t="shared" si="16"/>
        <v>14</v>
      </c>
      <c r="Q279" s="453">
        <v>14</v>
      </c>
      <c r="R279" s="238">
        <f t="shared" si="17"/>
        <v>1</v>
      </c>
      <c r="S279" s="238">
        <f t="shared" si="18"/>
        <v>1</v>
      </c>
      <c r="T279" s="239">
        <f t="shared" si="19"/>
        <v>4</v>
      </c>
      <c r="U279" s="451" t="s">
        <v>3123</v>
      </c>
      <c r="V279" s="21"/>
      <c r="W279" s="21"/>
    </row>
    <row r="280" spans="1:23" ht="12.75">
      <c r="A280" s="190" t="s">
        <v>109</v>
      </c>
      <c r="B280" s="191" t="s">
        <v>1220</v>
      </c>
      <c r="C280" s="230" t="s">
        <v>646</v>
      </c>
      <c r="D280" s="230" t="s">
        <v>343</v>
      </c>
      <c r="E280" s="230" t="s">
        <v>185</v>
      </c>
      <c r="F280" s="230" t="s">
        <v>577</v>
      </c>
      <c r="G280" s="190" t="s">
        <v>3047</v>
      </c>
      <c r="H280" s="191" t="s">
        <v>576</v>
      </c>
      <c r="I280" s="230" t="s">
        <v>370</v>
      </c>
      <c r="J280" s="565" t="s">
        <v>420</v>
      </c>
      <c r="K280" s="566">
        <v>0.25</v>
      </c>
      <c r="L280" s="230"/>
      <c r="M280" s="450">
        <v>2022</v>
      </c>
      <c r="N280" s="453">
        <v>14</v>
      </c>
      <c r="O280" s="452">
        <v>0.21428571428571427</v>
      </c>
      <c r="P280" s="237">
        <f t="shared" si="16"/>
        <v>3</v>
      </c>
      <c r="Q280" s="218">
        <v>3</v>
      </c>
      <c r="R280" s="238">
        <f t="shared" si="17"/>
        <v>1</v>
      </c>
      <c r="S280" s="238">
        <f t="shared" si="18"/>
        <v>0.21428571428571427</v>
      </c>
      <c r="T280" s="239">
        <f t="shared" si="19"/>
        <v>0.8571428571428571</v>
      </c>
      <c r="U280" s="451" t="s">
        <v>3123</v>
      </c>
      <c r="V280" s="21"/>
      <c r="W280" s="21"/>
    </row>
    <row r="281" spans="1:23" ht="12.75">
      <c r="A281" s="190" t="s">
        <v>109</v>
      </c>
      <c r="B281" s="191" t="s">
        <v>1220</v>
      </c>
      <c r="C281" s="230" t="s">
        <v>646</v>
      </c>
      <c r="D281" s="230" t="s">
        <v>343</v>
      </c>
      <c r="E281" s="230" t="s">
        <v>185</v>
      </c>
      <c r="F281" s="230" t="s">
        <v>577</v>
      </c>
      <c r="G281" s="190" t="s">
        <v>3047</v>
      </c>
      <c r="H281" s="191" t="s">
        <v>578</v>
      </c>
      <c r="I281" s="230" t="s">
        <v>370</v>
      </c>
      <c r="J281" s="565" t="s">
        <v>420</v>
      </c>
      <c r="K281" s="566">
        <v>0.25</v>
      </c>
      <c r="L281" s="230"/>
      <c r="M281" s="450">
        <v>2022</v>
      </c>
      <c r="N281" s="453">
        <v>14</v>
      </c>
      <c r="O281" s="452">
        <v>0.21428571428571427</v>
      </c>
      <c r="P281" s="237">
        <f t="shared" si="16"/>
        <v>3</v>
      </c>
      <c r="Q281" s="218">
        <v>3</v>
      </c>
      <c r="R281" s="238">
        <f t="shared" si="17"/>
        <v>1</v>
      </c>
      <c r="S281" s="238">
        <f t="shared" si="18"/>
        <v>0.21428571428571427</v>
      </c>
      <c r="T281" s="239">
        <f t="shared" si="19"/>
        <v>0.8571428571428571</v>
      </c>
      <c r="U281" s="451" t="s">
        <v>3123</v>
      </c>
      <c r="V281" s="21"/>
      <c r="W281" s="21"/>
    </row>
    <row r="282" spans="1:23" ht="12.75">
      <c r="A282" s="190" t="s">
        <v>109</v>
      </c>
      <c r="B282" s="191" t="s">
        <v>1220</v>
      </c>
      <c r="C282" s="230" t="s">
        <v>646</v>
      </c>
      <c r="D282" s="230" t="s">
        <v>343</v>
      </c>
      <c r="E282" s="230" t="s">
        <v>185</v>
      </c>
      <c r="F282" s="230" t="s">
        <v>577</v>
      </c>
      <c r="G282" s="190" t="s">
        <v>3047</v>
      </c>
      <c r="H282" s="191" t="s">
        <v>579</v>
      </c>
      <c r="I282" s="230" t="s">
        <v>370</v>
      </c>
      <c r="J282" s="565" t="s">
        <v>420</v>
      </c>
      <c r="K282" s="566">
        <v>0.25</v>
      </c>
      <c r="L282" s="230"/>
      <c r="M282" s="450">
        <v>2022</v>
      </c>
      <c r="N282" s="453">
        <v>14</v>
      </c>
      <c r="O282" s="452">
        <v>0.21428571428571427</v>
      </c>
      <c r="P282" s="237">
        <f t="shared" si="16"/>
        <v>3</v>
      </c>
      <c r="Q282" s="218">
        <v>3</v>
      </c>
      <c r="R282" s="238">
        <f t="shared" si="17"/>
        <v>1</v>
      </c>
      <c r="S282" s="238">
        <f t="shared" si="18"/>
        <v>0.21428571428571427</v>
      </c>
      <c r="T282" s="239">
        <f t="shared" si="19"/>
        <v>0.8571428571428571</v>
      </c>
      <c r="U282" s="451" t="s">
        <v>3123</v>
      </c>
      <c r="V282" s="21"/>
      <c r="W282" s="21"/>
    </row>
    <row r="283" spans="1:23" ht="12.75">
      <c r="A283" s="190" t="s">
        <v>109</v>
      </c>
      <c r="B283" s="191" t="s">
        <v>1220</v>
      </c>
      <c r="C283" s="230" t="s">
        <v>646</v>
      </c>
      <c r="D283" s="230" t="s">
        <v>343</v>
      </c>
      <c r="E283" s="230" t="s">
        <v>185</v>
      </c>
      <c r="F283" s="230" t="s">
        <v>577</v>
      </c>
      <c r="G283" s="190" t="s">
        <v>3047</v>
      </c>
      <c r="H283" s="191" t="s">
        <v>580</v>
      </c>
      <c r="I283" s="230" t="s">
        <v>370</v>
      </c>
      <c r="J283" s="565" t="s">
        <v>420</v>
      </c>
      <c r="K283" s="566">
        <v>0.25</v>
      </c>
      <c r="L283" s="230"/>
      <c r="M283" s="450">
        <v>2022</v>
      </c>
      <c r="N283" s="453">
        <v>14</v>
      </c>
      <c r="O283" s="452">
        <v>0.21428571428571427</v>
      </c>
      <c r="P283" s="237">
        <f t="shared" si="16"/>
        <v>3</v>
      </c>
      <c r="Q283" s="218">
        <v>3</v>
      </c>
      <c r="R283" s="238">
        <f t="shared" si="17"/>
        <v>1</v>
      </c>
      <c r="S283" s="238">
        <f t="shared" si="18"/>
        <v>0.21428571428571427</v>
      </c>
      <c r="T283" s="239">
        <f t="shared" si="19"/>
        <v>0.8571428571428571</v>
      </c>
      <c r="U283" s="451" t="s">
        <v>3123</v>
      </c>
      <c r="V283" s="21"/>
      <c r="W283" s="21"/>
    </row>
    <row r="284" spans="1:23" ht="12.75">
      <c r="A284" s="190" t="s">
        <v>109</v>
      </c>
      <c r="B284" s="191" t="s">
        <v>1220</v>
      </c>
      <c r="C284" s="230" t="s">
        <v>646</v>
      </c>
      <c r="D284" s="230" t="s">
        <v>343</v>
      </c>
      <c r="E284" s="230" t="s">
        <v>185</v>
      </c>
      <c r="F284" s="230" t="s">
        <v>577</v>
      </c>
      <c r="G284" s="190" t="s">
        <v>3047</v>
      </c>
      <c r="H284" s="191" t="s">
        <v>581</v>
      </c>
      <c r="I284" s="230" t="s">
        <v>370</v>
      </c>
      <c r="J284" s="565" t="s">
        <v>420</v>
      </c>
      <c r="K284" s="566">
        <v>0.25</v>
      </c>
      <c r="L284" s="230"/>
      <c r="M284" s="450">
        <v>2022</v>
      </c>
      <c r="N284" s="453">
        <v>14</v>
      </c>
      <c r="O284" s="452">
        <v>0.21428571428571427</v>
      </c>
      <c r="P284" s="237">
        <f t="shared" si="16"/>
        <v>3</v>
      </c>
      <c r="Q284" s="218">
        <v>3</v>
      </c>
      <c r="R284" s="238">
        <f t="shared" si="17"/>
        <v>1</v>
      </c>
      <c r="S284" s="238">
        <f t="shared" si="18"/>
        <v>0.21428571428571427</v>
      </c>
      <c r="T284" s="239">
        <f t="shared" si="19"/>
        <v>0.8571428571428571</v>
      </c>
      <c r="U284" s="451" t="s">
        <v>3123</v>
      </c>
      <c r="V284" s="21"/>
      <c r="W284" s="21"/>
    </row>
    <row r="285" spans="1:23" ht="12.75">
      <c r="A285" s="190" t="s">
        <v>109</v>
      </c>
      <c r="B285" s="191" t="s">
        <v>1220</v>
      </c>
      <c r="C285" s="230" t="s">
        <v>646</v>
      </c>
      <c r="D285" s="230" t="s">
        <v>343</v>
      </c>
      <c r="E285" s="230" t="s">
        <v>185</v>
      </c>
      <c r="F285" s="230" t="s">
        <v>519</v>
      </c>
      <c r="G285" s="190" t="s">
        <v>3047</v>
      </c>
      <c r="H285" s="191" t="s">
        <v>522</v>
      </c>
      <c r="I285" s="230" t="s">
        <v>370</v>
      </c>
      <c r="J285" s="565" t="s">
        <v>420</v>
      </c>
      <c r="K285" s="566">
        <v>0.25</v>
      </c>
      <c r="L285" s="230"/>
      <c r="M285" s="450">
        <v>2022</v>
      </c>
      <c r="N285" s="453">
        <v>14</v>
      </c>
      <c r="O285" s="452">
        <v>0.21428571428571427</v>
      </c>
      <c r="P285" s="237">
        <f t="shared" si="16"/>
        <v>3</v>
      </c>
      <c r="Q285" s="218">
        <v>3</v>
      </c>
      <c r="R285" s="238">
        <f t="shared" si="17"/>
        <v>1</v>
      </c>
      <c r="S285" s="238">
        <f t="shared" si="18"/>
        <v>0.21428571428571427</v>
      </c>
      <c r="T285" s="239">
        <f t="shared" si="19"/>
        <v>0.8571428571428571</v>
      </c>
      <c r="U285" s="451" t="s">
        <v>3123</v>
      </c>
      <c r="V285" s="21"/>
      <c r="W285" s="21"/>
    </row>
    <row r="286" spans="1:23" ht="12.75">
      <c r="A286" s="190" t="s">
        <v>109</v>
      </c>
      <c r="B286" s="191" t="s">
        <v>1220</v>
      </c>
      <c r="C286" s="230" t="s">
        <v>646</v>
      </c>
      <c r="D286" s="230" t="s">
        <v>343</v>
      </c>
      <c r="E286" s="230" t="s">
        <v>185</v>
      </c>
      <c r="F286" s="230" t="s">
        <v>519</v>
      </c>
      <c r="G286" s="190" t="s">
        <v>3047</v>
      </c>
      <c r="H286" s="191" t="s">
        <v>523</v>
      </c>
      <c r="I286" s="230" t="s">
        <v>370</v>
      </c>
      <c r="J286" s="565" t="s">
        <v>420</v>
      </c>
      <c r="K286" s="566">
        <v>0.25</v>
      </c>
      <c r="L286" s="230"/>
      <c r="M286" s="450">
        <v>2022</v>
      </c>
      <c r="N286" s="453">
        <v>14</v>
      </c>
      <c r="O286" s="452">
        <v>0.21428571428571427</v>
      </c>
      <c r="P286" s="237">
        <f t="shared" si="16"/>
        <v>3</v>
      </c>
      <c r="Q286" s="218">
        <v>3</v>
      </c>
      <c r="R286" s="238">
        <f t="shared" si="17"/>
        <v>1</v>
      </c>
      <c r="S286" s="238">
        <f t="shared" si="18"/>
        <v>0.21428571428571427</v>
      </c>
      <c r="T286" s="239">
        <f t="shared" si="19"/>
        <v>0.8571428571428571</v>
      </c>
      <c r="U286" s="451" t="s">
        <v>3123</v>
      </c>
      <c r="V286" s="21"/>
      <c r="W286" s="21"/>
    </row>
    <row r="287" spans="1:23" ht="12.75">
      <c r="A287" s="190" t="s">
        <v>109</v>
      </c>
      <c r="B287" s="191" t="s">
        <v>1220</v>
      </c>
      <c r="C287" s="230" t="s">
        <v>646</v>
      </c>
      <c r="D287" s="230" t="s">
        <v>343</v>
      </c>
      <c r="E287" s="230" t="s">
        <v>185</v>
      </c>
      <c r="F287" s="230" t="s">
        <v>577</v>
      </c>
      <c r="G287" s="190" t="s">
        <v>3047</v>
      </c>
      <c r="H287" s="191" t="s">
        <v>3124</v>
      </c>
      <c r="I287" s="230" t="s">
        <v>370</v>
      </c>
      <c r="J287" s="565" t="s">
        <v>420</v>
      </c>
      <c r="K287" s="566">
        <v>0.25</v>
      </c>
      <c r="L287" s="230"/>
      <c r="M287" s="450">
        <v>2022</v>
      </c>
      <c r="N287" s="453">
        <v>14</v>
      </c>
      <c r="O287" s="452">
        <v>0.21428571428571427</v>
      </c>
      <c r="P287" s="237">
        <f t="shared" si="16"/>
        <v>3</v>
      </c>
      <c r="Q287" s="218">
        <v>3</v>
      </c>
      <c r="R287" s="238">
        <f t="shared" si="17"/>
        <v>1</v>
      </c>
      <c r="S287" s="238">
        <f t="shared" si="18"/>
        <v>0.21428571428571427</v>
      </c>
      <c r="T287" s="239">
        <f t="shared" si="19"/>
        <v>0.8571428571428571</v>
      </c>
      <c r="U287" s="451" t="s">
        <v>3123</v>
      </c>
      <c r="V287" s="21"/>
      <c r="W287" s="21"/>
    </row>
    <row r="288" spans="1:23" ht="12.75">
      <c r="A288" s="190" t="s">
        <v>109</v>
      </c>
      <c r="B288" s="191" t="s">
        <v>1220</v>
      </c>
      <c r="C288" s="230" t="s">
        <v>646</v>
      </c>
      <c r="D288" s="230" t="s">
        <v>343</v>
      </c>
      <c r="E288" s="230" t="s">
        <v>185</v>
      </c>
      <c r="F288" s="230" t="s">
        <v>519</v>
      </c>
      <c r="G288" s="190" t="s">
        <v>3047</v>
      </c>
      <c r="H288" s="191" t="s">
        <v>3125</v>
      </c>
      <c r="I288" s="230" t="s">
        <v>370</v>
      </c>
      <c r="J288" s="565" t="s">
        <v>420</v>
      </c>
      <c r="K288" s="566">
        <v>0.25</v>
      </c>
      <c r="L288" s="230"/>
      <c r="M288" s="450">
        <v>2022</v>
      </c>
      <c r="N288" s="453">
        <v>14</v>
      </c>
      <c r="O288" s="452">
        <v>0.21428571428571427</v>
      </c>
      <c r="P288" s="237">
        <f t="shared" si="16"/>
        <v>3</v>
      </c>
      <c r="Q288" s="218">
        <v>3</v>
      </c>
      <c r="R288" s="238">
        <f t="shared" si="17"/>
        <v>1</v>
      </c>
      <c r="S288" s="238">
        <f t="shared" si="18"/>
        <v>0.21428571428571427</v>
      </c>
      <c r="T288" s="239">
        <f t="shared" si="19"/>
        <v>0.8571428571428571</v>
      </c>
      <c r="U288" s="451" t="s">
        <v>3123</v>
      </c>
      <c r="V288" s="21"/>
      <c r="W288" s="21"/>
    </row>
    <row r="289" spans="1:23" ht="12.75">
      <c r="A289" s="190" t="s">
        <v>109</v>
      </c>
      <c r="B289" s="191" t="s">
        <v>1220</v>
      </c>
      <c r="C289" s="230" t="s">
        <v>646</v>
      </c>
      <c r="D289" s="230" t="s">
        <v>343</v>
      </c>
      <c r="E289" s="230" t="s">
        <v>185</v>
      </c>
      <c r="F289" s="230" t="s">
        <v>519</v>
      </c>
      <c r="G289" s="190" t="s">
        <v>3047</v>
      </c>
      <c r="H289" s="191" t="s">
        <v>529</v>
      </c>
      <c r="I289" s="230" t="s">
        <v>370</v>
      </c>
      <c r="J289" s="565" t="s">
        <v>420</v>
      </c>
      <c r="K289" s="566">
        <v>0.25</v>
      </c>
      <c r="L289" s="230"/>
      <c r="M289" s="450">
        <v>2022</v>
      </c>
      <c r="N289" s="453">
        <v>14</v>
      </c>
      <c r="O289" s="452">
        <v>0.21428571428571427</v>
      </c>
      <c r="P289" s="237">
        <f t="shared" si="16"/>
        <v>3</v>
      </c>
      <c r="Q289" s="218">
        <v>3</v>
      </c>
      <c r="R289" s="238">
        <f t="shared" si="17"/>
        <v>1</v>
      </c>
      <c r="S289" s="238">
        <f t="shared" si="18"/>
        <v>0.21428571428571427</v>
      </c>
      <c r="T289" s="239">
        <f t="shared" si="19"/>
        <v>0.8571428571428571</v>
      </c>
      <c r="U289" s="451" t="s">
        <v>3123</v>
      </c>
      <c r="V289" s="21"/>
      <c r="W289" s="21"/>
    </row>
    <row r="290" spans="1:23" ht="12.75">
      <c r="A290" s="190" t="s">
        <v>109</v>
      </c>
      <c r="B290" s="191" t="s">
        <v>1220</v>
      </c>
      <c r="C290" s="230" t="s">
        <v>646</v>
      </c>
      <c r="D290" s="230" t="s">
        <v>343</v>
      </c>
      <c r="E290" s="230" t="s">
        <v>185</v>
      </c>
      <c r="F290" s="230" t="s">
        <v>519</v>
      </c>
      <c r="G290" s="190" t="s">
        <v>3047</v>
      </c>
      <c r="H290" s="191" t="s">
        <v>532</v>
      </c>
      <c r="I290" s="230" t="s">
        <v>370</v>
      </c>
      <c r="J290" s="565" t="s">
        <v>420</v>
      </c>
      <c r="K290" s="568">
        <v>0.25</v>
      </c>
      <c r="L290" s="230"/>
      <c r="M290" s="450">
        <v>2022</v>
      </c>
      <c r="N290" s="453">
        <v>14</v>
      </c>
      <c r="O290" s="452">
        <v>0.21428571428571427</v>
      </c>
      <c r="P290" s="237">
        <f t="shared" si="16"/>
        <v>3</v>
      </c>
      <c r="Q290" s="218">
        <v>3</v>
      </c>
      <c r="R290" s="238">
        <f t="shared" si="17"/>
        <v>1</v>
      </c>
      <c r="S290" s="238">
        <f t="shared" si="18"/>
        <v>0.21428571428571427</v>
      </c>
      <c r="T290" s="239">
        <f t="shared" si="19"/>
        <v>0.8571428571428571</v>
      </c>
      <c r="U290" s="451" t="s">
        <v>3123</v>
      </c>
      <c r="V290" s="21"/>
      <c r="W290" s="21"/>
    </row>
    <row r="291" spans="1:23" ht="12.75">
      <c r="A291" s="190" t="s">
        <v>109</v>
      </c>
      <c r="B291" s="191" t="s">
        <v>1220</v>
      </c>
      <c r="C291" s="230" t="s">
        <v>646</v>
      </c>
      <c r="D291" s="230" t="s">
        <v>343</v>
      </c>
      <c r="E291" s="230" t="s">
        <v>185</v>
      </c>
      <c r="F291" s="230" t="s">
        <v>519</v>
      </c>
      <c r="G291" s="190" t="s">
        <v>3047</v>
      </c>
      <c r="H291" s="191" t="s">
        <v>533</v>
      </c>
      <c r="I291" s="230" t="s">
        <v>370</v>
      </c>
      <c r="J291" s="565" t="s">
        <v>420</v>
      </c>
      <c r="K291" s="566">
        <v>0.25</v>
      </c>
      <c r="L291" s="230"/>
      <c r="M291" s="450">
        <v>2022</v>
      </c>
      <c r="N291" s="453">
        <v>14</v>
      </c>
      <c r="O291" s="452">
        <v>0.21428571428571427</v>
      </c>
      <c r="P291" s="237">
        <f t="shared" si="16"/>
        <v>3</v>
      </c>
      <c r="Q291" s="218">
        <v>3</v>
      </c>
      <c r="R291" s="238">
        <f t="shared" si="17"/>
        <v>1</v>
      </c>
      <c r="S291" s="238">
        <f t="shared" si="18"/>
        <v>0.21428571428571427</v>
      </c>
      <c r="T291" s="239">
        <f t="shared" si="19"/>
        <v>0.8571428571428571</v>
      </c>
      <c r="U291" s="451" t="s">
        <v>3123</v>
      </c>
      <c r="V291" s="21"/>
      <c r="W291" s="21"/>
    </row>
    <row r="292" spans="1:23" ht="12.75">
      <c r="A292" s="190" t="s">
        <v>109</v>
      </c>
      <c r="B292" s="191" t="s">
        <v>1220</v>
      </c>
      <c r="C292" s="230" t="s">
        <v>646</v>
      </c>
      <c r="D292" s="230" t="s">
        <v>343</v>
      </c>
      <c r="E292" s="230" t="s">
        <v>185</v>
      </c>
      <c r="F292" s="230" t="s">
        <v>519</v>
      </c>
      <c r="G292" s="190" t="s">
        <v>3047</v>
      </c>
      <c r="H292" s="191" t="s">
        <v>534</v>
      </c>
      <c r="I292" s="230" t="s">
        <v>370</v>
      </c>
      <c r="J292" s="565" t="s">
        <v>420</v>
      </c>
      <c r="K292" s="566">
        <v>0.25</v>
      </c>
      <c r="L292" s="230"/>
      <c r="M292" s="450">
        <v>2022</v>
      </c>
      <c r="N292" s="453">
        <v>14</v>
      </c>
      <c r="O292" s="452">
        <v>0.21428571428571427</v>
      </c>
      <c r="P292" s="237">
        <f t="shared" si="16"/>
        <v>3</v>
      </c>
      <c r="Q292" s="218">
        <v>3</v>
      </c>
      <c r="R292" s="238">
        <f t="shared" si="17"/>
        <v>1</v>
      </c>
      <c r="S292" s="238">
        <f t="shared" si="18"/>
        <v>0.21428571428571427</v>
      </c>
      <c r="T292" s="239">
        <f t="shared" si="19"/>
        <v>0.8571428571428571</v>
      </c>
      <c r="U292" s="451" t="s">
        <v>3123</v>
      </c>
      <c r="V292" s="21"/>
      <c r="W292" s="21"/>
    </row>
    <row r="293" spans="1:23" ht="12.75">
      <c r="A293" s="190" t="s">
        <v>109</v>
      </c>
      <c r="B293" s="191" t="s">
        <v>1220</v>
      </c>
      <c r="C293" s="230" t="s">
        <v>646</v>
      </c>
      <c r="D293" s="230" t="s">
        <v>343</v>
      </c>
      <c r="E293" s="230" t="s">
        <v>185</v>
      </c>
      <c r="F293" s="230" t="s">
        <v>519</v>
      </c>
      <c r="G293" s="190" t="s">
        <v>3047</v>
      </c>
      <c r="H293" s="191" t="s">
        <v>535</v>
      </c>
      <c r="I293" s="230" t="s">
        <v>370</v>
      </c>
      <c r="J293" s="565" t="s">
        <v>420</v>
      </c>
      <c r="K293" s="566">
        <v>0.25</v>
      </c>
      <c r="L293" s="230"/>
      <c r="M293" s="450">
        <v>2022</v>
      </c>
      <c r="N293" s="453">
        <v>14</v>
      </c>
      <c r="O293" s="452">
        <v>0.21428571428571427</v>
      </c>
      <c r="P293" s="237">
        <f t="shared" si="16"/>
        <v>3</v>
      </c>
      <c r="Q293" s="218">
        <v>3</v>
      </c>
      <c r="R293" s="238">
        <f t="shared" si="17"/>
        <v>1</v>
      </c>
      <c r="S293" s="238">
        <f t="shared" si="18"/>
        <v>0.21428571428571427</v>
      </c>
      <c r="T293" s="239">
        <f t="shared" si="19"/>
        <v>0.8571428571428571</v>
      </c>
      <c r="U293" s="451" t="s">
        <v>3123</v>
      </c>
      <c r="V293" s="21"/>
      <c r="W293" s="21"/>
    </row>
    <row r="294" spans="1:23" ht="12.75">
      <c r="A294" s="190" t="s">
        <v>109</v>
      </c>
      <c r="B294" s="191" t="s">
        <v>1220</v>
      </c>
      <c r="C294" s="230" t="s">
        <v>646</v>
      </c>
      <c r="D294" s="230" t="s">
        <v>343</v>
      </c>
      <c r="E294" s="230" t="s">
        <v>185</v>
      </c>
      <c r="F294" s="230" t="s">
        <v>519</v>
      </c>
      <c r="G294" s="190" t="s">
        <v>3047</v>
      </c>
      <c r="H294" s="191" t="s">
        <v>544</v>
      </c>
      <c r="I294" s="230" t="s">
        <v>370</v>
      </c>
      <c r="J294" s="565" t="s">
        <v>420</v>
      </c>
      <c r="K294" s="566">
        <v>0.25</v>
      </c>
      <c r="L294" s="230"/>
      <c r="M294" s="450">
        <v>2022</v>
      </c>
      <c r="N294" s="453">
        <v>14</v>
      </c>
      <c r="O294" s="452">
        <v>0.21428571428571427</v>
      </c>
      <c r="P294" s="237">
        <f t="shared" si="16"/>
        <v>3</v>
      </c>
      <c r="Q294" s="218">
        <v>3</v>
      </c>
      <c r="R294" s="238">
        <f t="shared" si="17"/>
        <v>1</v>
      </c>
      <c r="S294" s="238">
        <f t="shared" si="18"/>
        <v>0.21428571428571427</v>
      </c>
      <c r="T294" s="239">
        <f t="shared" si="19"/>
        <v>0.8571428571428571</v>
      </c>
      <c r="U294" s="451" t="s">
        <v>3123</v>
      </c>
      <c r="V294" s="21"/>
      <c r="W294" s="21"/>
    </row>
    <row r="295" spans="1:23" ht="12.75">
      <c r="A295" s="190" t="s">
        <v>109</v>
      </c>
      <c r="B295" s="191" t="s">
        <v>1220</v>
      </c>
      <c r="C295" s="230" t="s">
        <v>646</v>
      </c>
      <c r="D295" s="230" t="s">
        <v>343</v>
      </c>
      <c r="E295" s="230" t="s">
        <v>185</v>
      </c>
      <c r="F295" s="230" t="s">
        <v>519</v>
      </c>
      <c r="G295" s="190" t="s">
        <v>3047</v>
      </c>
      <c r="H295" s="191" t="s">
        <v>545</v>
      </c>
      <c r="I295" s="230" t="s">
        <v>370</v>
      </c>
      <c r="J295" s="565" t="s">
        <v>420</v>
      </c>
      <c r="K295" s="566">
        <v>0.25</v>
      </c>
      <c r="L295" s="230"/>
      <c r="M295" s="450">
        <v>2022</v>
      </c>
      <c r="N295" s="453">
        <v>14</v>
      </c>
      <c r="O295" s="452">
        <v>0.21428571428571427</v>
      </c>
      <c r="P295" s="237">
        <f t="shared" si="16"/>
        <v>3</v>
      </c>
      <c r="Q295" s="218">
        <v>3</v>
      </c>
      <c r="R295" s="238">
        <f t="shared" si="17"/>
        <v>1</v>
      </c>
      <c r="S295" s="238">
        <f t="shared" si="18"/>
        <v>0.21428571428571427</v>
      </c>
      <c r="T295" s="239">
        <f t="shared" si="19"/>
        <v>0.8571428571428571</v>
      </c>
      <c r="U295" s="451" t="s">
        <v>3123</v>
      </c>
      <c r="V295" s="21"/>
      <c r="W295" s="21"/>
    </row>
    <row r="296" spans="1:23" ht="12.75">
      <c r="A296" s="190" t="s">
        <v>109</v>
      </c>
      <c r="B296" s="191" t="s">
        <v>1220</v>
      </c>
      <c r="C296" s="230" t="s">
        <v>646</v>
      </c>
      <c r="D296" s="230" t="s">
        <v>343</v>
      </c>
      <c r="E296" s="230" t="s">
        <v>185</v>
      </c>
      <c r="F296" s="230" t="s">
        <v>519</v>
      </c>
      <c r="G296" s="190" t="s">
        <v>3047</v>
      </c>
      <c r="H296" s="191" t="s">
        <v>546</v>
      </c>
      <c r="I296" s="230" t="s">
        <v>370</v>
      </c>
      <c r="J296" s="565" t="s">
        <v>420</v>
      </c>
      <c r="K296" s="566">
        <v>0.25</v>
      </c>
      <c r="L296" s="230"/>
      <c r="M296" s="450">
        <v>2022</v>
      </c>
      <c r="N296" s="453">
        <v>14</v>
      </c>
      <c r="O296" s="452">
        <v>0.21428571428571427</v>
      </c>
      <c r="P296" s="237">
        <f t="shared" si="16"/>
        <v>3</v>
      </c>
      <c r="Q296" s="218">
        <v>3</v>
      </c>
      <c r="R296" s="238">
        <f t="shared" si="17"/>
        <v>1</v>
      </c>
      <c r="S296" s="238">
        <f t="shared" si="18"/>
        <v>0.21428571428571427</v>
      </c>
      <c r="T296" s="239">
        <f t="shared" si="19"/>
        <v>0.8571428571428571</v>
      </c>
      <c r="U296" s="451" t="s">
        <v>3123</v>
      </c>
      <c r="V296" s="21"/>
      <c r="W296" s="21"/>
    </row>
    <row r="297" spans="1:23" ht="12.75">
      <c r="A297" s="190" t="s">
        <v>109</v>
      </c>
      <c r="B297" s="191" t="s">
        <v>1220</v>
      </c>
      <c r="C297" s="230" t="s">
        <v>646</v>
      </c>
      <c r="D297" s="230" t="s">
        <v>343</v>
      </c>
      <c r="E297" s="230" t="s">
        <v>185</v>
      </c>
      <c r="F297" s="230" t="s">
        <v>519</v>
      </c>
      <c r="G297" s="190" t="s">
        <v>3047</v>
      </c>
      <c r="H297" s="191" t="s">
        <v>548</v>
      </c>
      <c r="I297" s="230" t="s">
        <v>370</v>
      </c>
      <c r="J297" s="565" t="s">
        <v>420</v>
      </c>
      <c r="K297" s="566">
        <v>0.25</v>
      </c>
      <c r="L297" s="230"/>
      <c r="M297" s="450">
        <v>2022</v>
      </c>
      <c r="N297" s="453">
        <v>14</v>
      </c>
      <c r="O297" s="452">
        <v>0.21428571428571427</v>
      </c>
      <c r="P297" s="237">
        <f t="shared" si="16"/>
        <v>3</v>
      </c>
      <c r="Q297" s="218">
        <v>3</v>
      </c>
      <c r="R297" s="238">
        <f t="shared" si="17"/>
        <v>1</v>
      </c>
      <c r="S297" s="238">
        <f t="shared" si="18"/>
        <v>0.21428571428571427</v>
      </c>
      <c r="T297" s="239">
        <f t="shared" si="19"/>
        <v>0.8571428571428571</v>
      </c>
      <c r="U297" s="451" t="s">
        <v>3123</v>
      </c>
      <c r="V297" s="21"/>
      <c r="W297" s="21"/>
    </row>
    <row r="298" spans="1:23" ht="12.75">
      <c r="A298" s="190" t="s">
        <v>109</v>
      </c>
      <c r="B298" s="191" t="s">
        <v>1220</v>
      </c>
      <c r="C298" s="230" t="s">
        <v>646</v>
      </c>
      <c r="D298" s="230" t="s">
        <v>343</v>
      </c>
      <c r="E298" s="230" t="s">
        <v>185</v>
      </c>
      <c r="F298" s="230" t="s">
        <v>519</v>
      </c>
      <c r="G298" s="190" t="s">
        <v>3047</v>
      </c>
      <c r="H298" s="191" t="s">
        <v>549</v>
      </c>
      <c r="I298" s="230" t="s">
        <v>370</v>
      </c>
      <c r="J298" s="565" t="s">
        <v>420</v>
      </c>
      <c r="K298" s="566">
        <v>0.25</v>
      </c>
      <c r="L298" s="230"/>
      <c r="M298" s="450">
        <v>2022</v>
      </c>
      <c r="N298" s="453">
        <v>14</v>
      </c>
      <c r="O298" s="452">
        <v>0.21428571428571427</v>
      </c>
      <c r="P298" s="237">
        <f t="shared" si="16"/>
        <v>3</v>
      </c>
      <c r="Q298" s="218">
        <v>3</v>
      </c>
      <c r="R298" s="238">
        <f t="shared" si="17"/>
        <v>1</v>
      </c>
      <c r="S298" s="238">
        <f t="shared" si="18"/>
        <v>0.21428571428571427</v>
      </c>
      <c r="T298" s="239">
        <f t="shared" si="19"/>
        <v>0.8571428571428571</v>
      </c>
      <c r="U298" s="451" t="s">
        <v>3123</v>
      </c>
      <c r="V298" s="21"/>
      <c r="W298" s="21"/>
    </row>
    <row r="299" spans="1:23" ht="12.75">
      <c r="A299" s="190" t="s">
        <v>109</v>
      </c>
      <c r="B299" s="191" t="s">
        <v>1220</v>
      </c>
      <c r="C299" s="230" t="s">
        <v>646</v>
      </c>
      <c r="D299" s="230" t="s">
        <v>343</v>
      </c>
      <c r="E299" s="230" t="s">
        <v>185</v>
      </c>
      <c r="F299" s="230" t="s">
        <v>519</v>
      </c>
      <c r="G299" s="190" t="s">
        <v>3047</v>
      </c>
      <c r="H299" s="191" t="s">
        <v>551</v>
      </c>
      <c r="I299" s="230" t="s">
        <v>370</v>
      </c>
      <c r="J299" s="565" t="s">
        <v>420</v>
      </c>
      <c r="K299" s="566">
        <v>0.25</v>
      </c>
      <c r="L299" s="230"/>
      <c r="M299" s="450">
        <v>2022</v>
      </c>
      <c r="N299" s="453">
        <v>14</v>
      </c>
      <c r="O299" s="452">
        <v>0.21428571428571427</v>
      </c>
      <c r="P299" s="237">
        <f t="shared" si="16"/>
        <v>3</v>
      </c>
      <c r="Q299" s="218">
        <v>3</v>
      </c>
      <c r="R299" s="238">
        <f t="shared" si="17"/>
        <v>1</v>
      </c>
      <c r="S299" s="238">
        <f t="shared" si="18"/>
        <v>0.21428571428571427</v>
      </c>
      <c r="T299" s="239">
        <f t="shared" si="19"/>
        <v>0.8571428571428571</v>
      </c>
      <c r="U299" s="451" t="s">
        <v>3123</v>
      </c>
      <c r="V299" s="21"/>
      <c r="W299" s="21"/>
    </row>
    <row r="300" spans="1:23" ht="12.75">
      <c r="A300" s="190" t="s">
        <v>109</v>
      </c>
      <c r="B300" s="191" t="s">
        <v>1220</v>
      </c>
      <c r="C300" s="230" t="s">
        <v>646</v>
      </c>
      <c r="D300" s="230" t="s">
        <v>343</v>
      </c>
      <c r="E300" s="230" t="s">
        <v>185</v>
      </c>
      <c r="F300" s="230" t="s">
        <v>519</v>
      </c>
      <c r="G300" s="190" t="s">
        <v>3047</v>
      </c>
      <c r="H300" s="191" t="s">
        <v>555</v>
      </c>
      <c r="I300" s="230" t="s">
        <v>370</v>
      </c>
      <c r="J300" s="565" t="s">
        <v>420</v>
      </c>
      <c r="K300" s="566">
        <v>0.25</v>
      </c>
      <c r="L300" s="230"/>
      <c r="M300" s="450">
        <v>2022</v>
      </c>
      <c r="N300" s="453">
        <v>14</v>
      </c>
      <c r="O300" s="452">
        <v>0.21428571428571427</v>
      </c>
      <c r="P300" s="237">
        <f t="shared" si="16"/>
        <v>3</v>
      </c>
      <c r="Q300" s="218">
        <v>3</v>
      </c>
      <c r="R300" s="238">
        <f t="shared" si="17"/>
        <v>1</v>
      </c>
      <c r="S300" s="238">
        <f t="shared" si="18"/>
        <v>0.21428571428571427</v>
      </c>
      <c r="T300" s="239">
        <f t="shared" si="19"/>
        <v>0.8571428571428571</v>
      </c>
      <c r="U300" s="451" t="s">
        <v>3123</v>
      </c>
      <c r="V300" s="21"/>
      <c r="W300" s="21"/>
    </row>
    <row r="301" spans="1:23" ht="12.75">
      <c r="A301" s="190" t="s">
        <v>109</v>
      </c>
      <c r="B301" s="191" t="s">
        <v>1220</v>
      </c>
      <c r="C301" s="230" t="s">
        <v>646</v>
      </c>
      <c r="D301" s="230" t="s">
        <v>343</v>
      </c>
      <c r="E301" s="230" t="s">
        <v>185</v>
      </c>
      <c r="F301" s="230" t="s">
        <v>519</v>
      </c>
      <c r="G301" s="190" t="s">
        <v>3047</v>
      </c>
      <c r="H301" s="191" t="s">
        <v>556</v>
      </c>
      <c r="I301" s="230" t="s">
        <v>370</v>
      </c>
      <c r="J301" s="565" t="s">
        <v>420</v>
      </c>
      <c r="K301" s="566">
        <v>0.25</v>
      </c>
      <c r="L301" s="230"/>
      <c r="M301" s="450">
        <v>2022</v>
      </c>
      <c r="N301" s="453">
        <v>14</v>
      </c>
      <c r="O301" s="452">
        <v>0.21428571428571427</v>
      </c>
      <c r="P301" s="237">
        <f t="shared" si="16"/>
        <v>3</v>
      </c>
      <c r="Q301" s="218">
        <v>3</v>
      </c>
      <c r="R301" s="238">
        <f t="shared" si="17"/>
        <v>1</v>
      </c>
      <c r="S301" s="238">
        <f t="shared" si="18"/>
        <v>0.21428571428571427</v>
      </c>
      <c r="T301" s="239">
        <f t="shared" si="19"/>
        <v>0.8571428571428571</v>
      </c>
      <c r="U301" s="451" t="s">
        <v>3123</v>
      </c>
      <c r="V301" s="21"/>
      <c r="W301" s="21"/>
    </row>
    <row r="302" spans="1:23" ht="12.75">
      <c r="A302" s="190" t="s">
        <v>109</v>
      </c>
      <c r="B302" s="191" t="s">
        <v>1220</v>
      </c>
      <c r="C302" s="230" t="s">
        <v>646</v>
      </c>
      <c r="D302" s="230" t="s">
        <v>343</v>
      </c>
      <c r="E302" s="230" t="s">
        <v>185</v>
      </c>
      <c r="F302" s="230" t="s">
        <v>519</v>
      </c>
      <c r="G302" s="190" t="s">
        <v>3047</v>
      </c>
      <c r="H302" s="191" t="s">
        <v>557</v>
      </c>
      <c r="I302" s="230" t="s">
        <v>370</v>
      </c>
      <c r="J302" s="565" t="s">
        <v>420</v>
      </c>
      <c r="K302" s="566">
        <v>0.25</v>
      </c>
      <c r="L302" s="230"/>
      <c r="M302" s="450">
        <v>2022</v>
      </c>
      <c r="N302" s="453">
        <v>14</v>
      </c>
      <c r="O302" s="452">
        <v>0.21428571428571427</v>
      </c>
      <c r="P302" s="237">
        <f t="shared" si="16"/>
        <v>3</v>
      </c>
      <c r="Q302" s="218">
        <v>3</v>
      </c>
      <c r="R302" s="238">
        <f t="shared" si="17"/>
        <v>1</v>
      </c>
      <c r="S302" s="238">
        <f t="shared" si="18"/>
        <v>0.21428571428571427</v>
      </c>
      <c r="T302" s="239">
        <f t="shared" si="19"/>
        <v>0.8571428571428571</v>
      </c>
      <c r="U302" s="451" t="s">
        <v>3123</v>
      </c>
      <c r="V302" s="21"/>
      <c r="W302" s="21"/>
    </row>
    <row r="303" spans="1:23" ht="12.75">
      <c r="A303" s="190" t="s">
        <v>109</v>
      </c>
      <c r="B303" s="191" t="s">
        <v>1220</v>
      </c>
      <c r="C303" s="230" t="s">
        <v>646</v>
      </c>
      <c r="D303" s="230" t="s">
        <v>343</v>
      </c>
      <c r="E303" s="230" t="s">
        <v>185</v>
      </c>
      <c r="F303" s="230" t="s">
        <v>519</v>
      </c>
      <c r="G303" s="190" t="s">
        <v>3047</v>
      </c>
      <c r="H303" s="191" t="s">
        <v>558</v>
      </c>
      <c r="I303" s="230" t="s">
        <v>370</v>
      </c>
      <c r="J303" s="565" t="s">
        <v>420</v>
      </c>
      <c r="K303" s="566">
        <v>0.25</v>
      </c>
      <c r="L303" s="230"/>
      <c r="M303" s="450">
        <v>2022</v>
      </c>
      <c r="N303" s="453">
        <v>14</v>
      </c>
      <c r="O303" s="452">
        <v>0.21428571428571427</v>
      </c>
      <c r="P303" s="237">
        <f t="shared" si="16"/>
        <v>3</v>
      </c>
      <c r="Q303" s="218">
        <v>3</v>
      </c>
      <c r="R303" s="238">
        <f t="shared" si="17"/>
        <v>1</v>
      </c>
      <c r="S303" s="238">
        <f t="shared" si="18"/>
        <v>0.21428571428571427</v>
      </c>
      <c r="T303" s="239">
        <f t="shared" si="19"/>
        <v>0.8571428571428571</v>
      </c>
      <c r="U303" s="451" t="s">
        <v>3123</v>
      </c>
      <c r="V303" s="21"/>
      <c r="W303" s="21"/>
    </row>
    <row r="304" spans="1:23" ht="12.75">
      <c r="A304" s="190" t="s">
        <v>109</v>
      </c>
      <c r="B304" s="191" t="s">
        <v>1220</v>
      </c>
      <c r="C304" s="230" t="s">
        <v>646</v>
      </c>
      <c r="D304" s="230" t="s">
        <v>343</v>
      </c>
      <c r="E304" s="230" t="s">
        <v>185</v>
      </c>
      <c r="F304" s="230" t="s">
        <v>519</v>
      </c>
      <c r="G304" s="190" t="s">
        <v>3047</v>
      </c>
      <c r="H304" s="191" t="s">
        <v>562</v>
      </c>
      <c r="I304" s="230" t="s">
        <v>370</v>
      </c>
      <c r="J304" s="565" t="s">
        <v>420</v>
      </c>
      <c r="K304" s="566">
        <v>0.25</v>
      </c>
      <c r="L304" s="230"/>
      <c r="M304" s="450">
        <v>2022</v>
      </c>
      <c r="N304" s="453">
        <v>14</v>
      </c>
      <c r="O304" s="452">
        <v>0.21428571428571427</v>
      </c>
      <c r="P304" s="237">
        <f t="shared" si="16"/>
        <v>3</v>
      </c>
      <c r="Q304" s="218">
        <v>3</v>
      </c>
      <c r="R304" s="238">
        <f t="shared" si="17"/>
        <v>1</v>
      </c>
      <c r="S304" s="238">
        <f t="shared" si="18"/>
        <v>0.21428571428571427</v>
      </c>
      <c r="T304" s="239">
        <f t="shared" si="19"/>
        <v>0.8571428571428571</v>
      </c>
      <c r="U304" s="451" t="s">
        <v>3123</v>
      </c>
      <c r="V304" s="21"/>
      <c r="W304" s="21"/>
    </row>
    <row r="305" spans="1:23" ht="12.75">
      <c r="A305" s="190" t="s">
        <v>109</v>
      </c>
      <c r="B305" s="191" t="s">
        <v>1220</v>
      </c>
      <c r="C305" s="230" t="s">
        <v>646</v>
      </c>
      <c r="D305" s="230" t="s">
        <v>343</v>
      </c>
      <c r="E305" s="230" t="s">
        <v>185</v>
      </c>
      <c r="F305" s="230" t="s">
        <v>577</v>
      </c>
      <c r="G305" s="190" t="s">
        <v>3047</v>
      </c>
      <c r="H305" s="191" t="s">
        <v>583</v>
      </c>
      <c r="I305" s="230" t="s">
        <v>370</v>
      </c>
      <c r="J305" s="565" t="s">
        <v>420</v>
      </c>
      <c r="K305" s="566">
        <v>0.25</v>
      </c>
      <c r="L305" s="230"/>
      <c r="M305" s="450">
        <v>2022</v>
      </c>
      <c r="N305" s="453">
        <v>14</v>
      </c>
      <c r="O305" s="452">
        <v>0.21428571428571427</v>
      </c>
      <c r="P305" s="237">
        <f t="shared" si="16"/>
        <v>3</v>
      </c>
      <c r="Q305" s="218">
        <v>3</v>
      </c>
      <c r="R305" s="238">
        <f t="shared" si="17"/>
        <v>1</v>
      </c>
      <c r="S305" s="238">
        <f t="shared" si="18"/>
        <v>0.21428571428571427</v>
      </c>
      <c r="T305" s="239">
        <f t="shared" si="19"/>
        <v>0.8571428571428571</v>
      </c>
      <c r="U305" s="451" t="s">
        <v>3123</v>
      </c>
      <c r="V305" s="21"/>
      <c r="W305" s="21"/>
    </row>
    <row r="306" spans="1:23" ht="12.75">
      <c r="A306" s="190" t="s">
        <v>109</v>
      </c>
      <c r="B306" s="191" t="s">
        <v>1220</v>
      </c>
      <c r="C306" s="230" t="s">
        <v>646</v>
      </c>
      <c r="D306" s="230" t="s">
        <v>343</v>
      </c>
      <c r="E306" s="230" t="s">
        <v>185</v>
      </c>
      <c r="F306" s="230" t="s">
        <v>519</v>
      </c>
      <c r="G306" s="190" t="s">
        <v>3047</v>
      </c>
      <c r="H306" s="191" t="s">
        <v>563</v>
      </c>
      <c r="I306" s="230" t="s">
        <v>370</v>
      </c>
      <c r="J306" s="565" t="s">
        <v>418</v>
      </c>
      <c r="K306" s="566">
        <v>1</v>
      </c>
      <c r="L306" s="230"/>
      <c r="M306" s="450">
        <v>2022</v>
      </c>
      <c r="N306" s="453">
        <v>14</v>
      </c>
      <c r="O306" s="452">
        <v>1</v>
      </c>
      <c r="P306" s="237">
        <f t="shared" si="16"/>
        <v>14</v>
      </c>
      <c r="Q306" s="218">
        <v>14</v>
      </c>
      <c r="R306" s="238">
        <f t="shared" si="17"/>
        <v>1</v>
      </c>
      <c r="S306" s="238">
        <f t="shared" si="18"/>
        <v>1</v>
      </c>
      <c r="T306" s="239">
        <f t="shared" si="19"/>
        <v>1</v>
      </c>
      <c r="U306" s="229"/>
      <c r="V306" s="21"/>
      <c r="W306" s="21"/>
    </row>
    <row r="307" spans="1:23" ht="12.75">
      <c r="A307" s="190" t="s">
        <v>109</v>
      </c>
      <c r="B307" s="191" t="s">
        <v>1220</v>
      </c>
      <c r="C307" s="230" t="s">
        <v>646</v>
      </c>
      <c r="D307" s="230" t="s">
        <v>343</v>
      </c>
      <c r="E307" s="230" t="s">
        <v>185</v>
      </c>
      <c r="F307" s="230" t="s">
        <v>519</v>
      </c>
      <c r="G307" s="190" t="s">
        <v>3047</v>
      </c>
      <c r="H307" s="191" t="s">
        <v>564</v>
      </c>
      <c r="I307" s="230" t="s">
        <v>370</v>
      </c>
      <c r="J307" s="565" t="s">
        <v>420</v>
      </c>
      <c r="K307" s="566">
        <v>0.25</v>
      </c>
      <c r="L307" s="230"/>
      <c r="M307" s="450">
        <v>2022</v>
      </c>
      <c r="N307" s="453">
        <v>14</v>
      </c>
      <c r="O307" s="452">
        <v>0.21428571428571427</v>
      </c>
      <c r="P307" s="237">
        <f t="shared" si="16"/>
        <v>3</v>
      </c>
      <c r="Q307" s="218">
        <v>3</v>
      </c>
      <c r="R307" s="238">
        <f t="shared" si="17"/>
        <v>1</v>
      </c>
      <c r="S307" s="238">
        <f t="shared" si="18"/>
        <v>0.21428571428571427</v>
      </c>
      <c r="T307" s="239">
        <f t="shared" si="19"/>
        <v>0.8571428571428571</v>
      </c>
      <c r="U307" s="451" t="s">
        <v>3123</v>
      </c>
      <c r="V307" s="21"/>
      <c r="W307" s="21"/>
    </row>
    <row r="308" spans="1:23" ht="12.75">
      <c r="A308" s="190" t="s">
        <v>109</v>
      </c>
      <c r="B308" s="191" t="s">
        <v>1220</v>
      </c>
      <c r="C308" s="230" t="s">
        <v>646</v>
      </c>
      <c r="D308" s="230" t="s">
        <v>343</v>
      </c>
      <c r="E308" s="230" t="s">
        <v>185</v>
      </c>
      <c r="F308" s="230" t="s">
        <v>519</v>
      </c>
      <c r="G308" s="190" t="s">
        <v>3047</v>
      </c>
      <c r="H308" s="191" t="s">
        <v>569</v>
      </c>
      <c r="I308" s="230" t="s">
        <v>370</v>
      </c>
      <c r="J308" s="565" t="s">
        <v>420</v>
      </c>
      <c r="K308" s="566">
        <v>0.25</v>
      </c>
      <c r="L308" s="230"/>
      <c r="M308" s="450">
        <v>2022</v>
      </c>
      <c r="N308" s="453">
        <v>14</v>
      </c>
      <c r="O308" s="452">
        <v>0.21428571428571427</v>
      </c>
      <c r="P308" s="237">
        <f t="shared" si="16"/>
        <v>3</v>
      </c>
      <c r="Q308" s="218">
        <v>3</v>
      </c>
      <c r="R308" s="238">
        <f t="shared" si="17"/>
        <v>1</v>
      </c>
      <c r="S308" s="238">
        <f t="shared" si="18"/>
        <v>0.21428571428571427</v>
      </c>
      <c r="T308" s="239">
        <f t="shared" si="19"/>
        <v>0.8571428571428571</v>
      </c>
      <c r="U308" s="451" t="s">
        <v>3123</v>
      </c>
      <c r="V308" s="21"/>
      <c r="W308" s="21"/>
    </row>
    <row r="309" spans="1:23" ht="12.75">
      <c r="A309" s="190" t="s">
        <v>109</v>
      </c>
      <c r="B309" s="191" t="s">
        <v>1220</v>
      </c>
      <c r="C309" s="230" t="s">
        <v>646</v>
      </c>
      <c r="D309" s="230" t="s">
        <v>343</v>
      </c>
      <c r="E309" s="230" t="s">
        <v>185</v>
      </c>
      <c r="F309" s="230" t="s">
        <v>519</v>
      </c>
      <c r="G309" s="190" t="s">
        <v>3047</v>
      </c>
      <c r="H309" s="191" t="s">
        <v>498</v>
      </c>
      <c r="I309" s="230" t="s">
        <v>3126</v>
      </c>
      <c r="J309" s="230" t="s">
        <v>418</v>
      </c>
      <c r="K309" s="231">
        <v>1</v>
      </c>
      <c r="L309" s="230" t="s">
        <v>3120</v>
      </c>
      <c r="M309" s="450">
        <v>2023</v>
      </c>
      <c r="N309" s="453">
        <v>0</v>
      </c>
      <c r="O309" s="452">
        <v>1</v>
      </c>
      <c r="P309" s="237">
        <f t="shared" si="16"/>
        <v>0</v>
      </c>
      <c r="Q309" s="218">
        <v>0</v>
      </c>
      <c r="R309" s="238" t="e">
        <f t="shared" si="17"/>
        <v>#DIV/0!</v>
      </c>
      <c r="S309" s="238" t="e">
        <f t="shared" si="18"/>
        <v>#DIV/0!</v>
      </c>
      <c r="T309" s="239">
        <f t="shared" si="19"/>
        <v>1</v>
      </c>
      <c r="U309" s="229"/>
      <c r="V309" s="21"/>
      <c r="W309" s="21"/>
    </row>
    <row r="310" spans="1:23" ht="12.75">
      <c r="A310" s="190" t="s">
        <v>109</v>
      </c>
      <c r="B310" s="191" t="s">
        <v>1220</v>
      </c>
      <c r="C310" s="230" t="s">
        <v>646</v>
      </c>
      <c r="D310" s="230" t="s">
        <v>343</v>
      </c>
      <c r="E310" s="230" t="s">
        <v>185</v>
      </c>
      <c r="F310" s="230" t="s">
        <v>519</v>
      </c>
      <c r="G310" s="190" t="s">
        <v>3047</v>
      </c>
      <c r="H310" s="191" t="s">
        <v>537</v>
      </c>
      <c r="I310" s="230" t="s">
        <v>232</v>
      </c>
      <c r="J310" s="230" t="s">
        <v>418</v>
      </c>
      <c r="K310" s="231">
        <v>1</v>
      </c>
      <c r="L310" s="230" t="s">
        <v>3128</v>
      </c>
      <c r="M310" s="450">
        <v>2023</v>
      </c>
      <c r="N310" s="453">
        <v>0</v>
      </c>
      <c r="O310" s="452">
        <v>1</v>
      </c>
      <c r="P310" s="237">
        <f t="shared" si="16"/>
        <v>0</v>
      </c>
      <c r="Q310" s="218">
        <v>0</v>
      </c>
      <c r="R310" s="238" t="e">
        <f t="shared" si="17"/>
        <v>#DIV/0!</v>
      </c>
      <c r="S310" s="238" t="e">
        <f t="shared" si="18"/>
        <v>#DIV/0!</v>
      </c>
      <c r="T310" s="239">
        <f t="shared" si="19"/>
        <v>1</v>
      </c>
      <c r="U310" s="229" t="s">
        <v>3154</v>
      </c>
      <c r="V310" s="21"/>
      <c r="W310" s="21"/>
    </row>
    <row r="311" spans="1:23" ht="12.75">
      <c r="A311" s="190" t="s">
        <v>109</v>
      </c>
      <c r="B311" s="191" t="s">
        <v>1220</v>
      </c>
      <c r="C311" s="230" t="s">
        <v>646</v>
      </c>
      <c r="D311" s="230" t="s">
        <v>343</v>
      </c>
      <c r="E311" s="230" t="s">
        <v>185</v>
      </c>
      <c r="F311" s="230" t="s">
        <v>519</v>
      </c>
      <c r="G311" s="190" t="s">
        <v>3047</v>
      </c>
      <c r="H311" s="191" t="s">
        <v>538</v>
      </c>
      <c r="I311" s="230" t="s">
        <v>232</v>
      </c>
      <c r="J311" s="230" t="s">
        <v>418</v>
      </c>
      <c r="K311" s="231">
        <v>1</v>
      </c>
      <c r="L311" s="230" t="s">
        <v>3128</v>
      </c>
      <c r="M311" s="450">
        <v>2023</v>
      </c>
      <c r="N311" s="453">
        <v>0</v>
      </c>
      <c r="O311" s="452">
        <v>1</v>
      </c>
      <c r="P311" s="237">
        <f t="shared" si="16"/>
        <v>0</v>
      </c>
      <c r="Q311" s="218">
        <v>0</v>
      </c>
      <c r="R311" s="238" t="e">
        <f t="shared" si="17"/>
        <v>#DIV/0!</v>
      </c>
      <c r="S311" s="238" t="e">
        <f t="shared" si="18"/>
        <v>#DIV/0!</v>
      </c>
      <c r="T311" s="239">
        <f t="shared" si="19"/>
        <v>1</v>
      </c>
      <c r="U311" s="229" t="s">
        <v>3154</v>
      </c>
      <c r="V311" s="21"/>
      <c r="W311" s="21"/>
    </row>
    <row r="312" spans="1:23" ht="12.75">
      <c r="A312" s="190" t="s">
        <v>109</v>
      </c>
      <c r="B312" s="191" t="s">
        <v>1220</v>
      </c>
      <c r="C312" s="230" t="s">
        <v>646</v>
      </c>
      <c r="D312" s="230" t="s">
        <v>343</v>
      </c>
      <c r="E312" s="230" t="s">
        <v>185</v>
      </c>
      <c r="F312" s="230" t="s">
        <v>519</v>
      </c>
      <c r="G312" s="190" t="s">
        <v>3047</v>
      </c>
      <c r="H312" s="191" t="s">
        <v>541</v>
      </c>
      <c r="I312" s="230" t="s">
        <v>232</v>
      </c>
      <c r="J312" s="230" t="s">
        <v>418</v>
      </c>
      <c r="K312" s="231">
        <v>1</v>
      </c>
      <c r="L312" s="230" t="s">
        <v>3128</v>
      </c>
      <c r="M312" s="450">
        <v>2023</v>
      </c>
      <c r="N312" s="453">
        <v>0</v>
      </c>
      <c r="O312" s="452">
        <v>1</v>
      </c>
      <c r="P312" s="237">
        <f t="shared" si="16"/>
        <v>0</v>
      </c>
      <c r="Q312" s="218">
        <v>0</v>
      </c>
      <c r="R312" s="238" t="e">
        <f t="shared" si="17"/>
        <v>#DIV/0!</v>
      </c>
      <c r="S312" s="238" t="e">
        <f t="shared" si="18"/>
        <v>#DIV/0!</v>
      </c>
      <c r="T312" s="239">
        <f t="shared" si="19"/>
        <v>1</v>
      </c>
      <c r="U312" s="229" t="s">
        <v>3154</v>
      </c>
      <c r="V312" s="21"/>
      <c r="W312" s="21"/>
    </row>
    <row r="313" spans="1:23" ht="12.75">
      <c r="A313" s="190" t="s">
        <v>109</v>
      </c>
      <c r="B313" s="191" t="s">
        <v>1220</v>
      </c>
      <c r="C313" s="230" t="s">
        <v>646</v>
      </c>
      <c r="D313" s="230" t="s">
        <v>343</v>
      </c>
      <c r="E313" s="230" t="s">
        <v>185</v>
      </c>
      <c r="F313" s="230" t="s">
        <v>519</v>
      </c>
      <c r="G313" s="190" t="s">
        <v>3047</v>
      </c>
      <c r="H313" s="191" t="s">
        <v>493</v>
      </c>
      <c r="I313" s="230" t="s">
        <v>232</v>
      </c>
      <c r="J313" s="230" t="s">
        <v>418</v>
      </c>
      <c r="K313" s="231">
        <v>1</v>
      </c>
      <c r="L313" s="230" t="s">
        <v>3128</v>
      </c>
      <c r="M313" s="450">
        <v>2023</v>
      </c>
      <c r="N313" s="453">
        <v>0</v>
      </c>
      <c r="O313" s="452">
        <v>1</v>
      </c>
      <c r="P313" s="237">
        <f t="shared" si="16"/>
        <v>0</v>
      </c>
      <c r="Q313" s="218">
        <v>0</v>
      </c>
      <c r="R313" s="238" t="e">
        <f t="shared" si="17"/>
        <v>#DIV/0!</v>
      </c>
      <c r="S313" s="238" t="e">
        <f t="shared" si="18"/>
        <v>#DIV/0!</v>
      </c>
      <c r="T313" s="239">
        <f t="shared" si="19"/>
        <v>1</v>
      </c>
      <c r="U313" s="229" t="s">
        <v>3154</v>
      </c>
      <c r="V313" s="21"/>
      <c r="W313" s="21"/>
    </row>
    <row r="314" spans="1:23" ht="12.75">
      <c r="A314" s="190" t="s">
        <v>109</v>
      </c>
      <c r="B314" s="191" t="s">
        <v>1220</v>
      </c>
      <c r="C314" s="230" t="s">
        <v>646</v>
      </c>
      <c r="D314" s="230" t="s">
        <v>343</v>
      </c>
      <c r="E314" s="230" t="s">
        <v>185</v>
      </c>
      <c r="F314" s="230" t="s">
        <v>519</v>
      </c>
      <c r="G314" s="190" t="s">
        <v>3047</v>
      </c>
      <c r="H314" s="191" t="s">
        <v>3129</v>
      </c>
      <c r="I314" s="230" t="s">
        <v>232</v>
      </c>
      <c r="J314" s="230" t="s">
        <v>418</v>
      </c>
      <c r="K314" s="231">
        <v>1</v>
      </c>
      <c r="L314" s="230" t="s">
        <v>3128</v>
      </c>
      <c r="M314" s="450">
        <v>2023</v>
      </c>
      <c r="N314" s="453">
        <v>0</v>
      </c>
      <c r="O314" s="452">
        <v>1</v>
      </c>
      <c r="P314" s="237">
        <f t="shared" si="16"/>
        <v>0</v>
      </c>
      <c r="Q314" s="218">
        <v>0</v>
      </c>
      <c r="R314" s="238" t="e">
        <f t="shared" si="17"/>
        <v>#DIV/0!</v>
      </c>
      <c r="S314" s="238" t="e">
        <f t="shared" si="18"/>
        <v>#DIV/0!</v>
      </c>
      <c r="T314" s="239">
        <f t="shared" si="19"/>
        <v>1</v>
      </c>
      <c r="U314" s="229" t="s">
        <v>3154</v>
      </c>
      <c r="V314" s="21"/>
      <c r="W314" s="21"/>
    </row>
    <row r="315" spans="1:23" ht="12.75">
      <c r="A315" s="190" t="s">
        <v>109</v>
      </c>
      <c r="B315" s="191" t="s">
        <v>1220</v>
      </c>
      <c r="C315" s="230" t="s">
        <v>646</v>
      </c>
      <c r="D315" s="230" t="s">
        <v>343</v>
      </c>
      <c r="E315" s="230" t="s">
        <v>185</v>
      </c>
      <c r="F315" s="230" t="s">
        <v>519</v>
      </c>
      <c r="G315" s="190" t="s">
        <v>3047</v>
      </c>
      <c r="H315" s="191" t="s">
        <v>3130</v>
      </c>
      <c r="I315" s="230" t="s">
        <v>232</v>
      </c>
      <c r="J315" s="230" t="s">
        <v>418</v>
      </c>
      <c r="K315" s="231">
        <v>1</v>
      </c>
      <c r="L315" s="230" t="s">
        <v>3128</v>
      </c>
      <c r="M315" s="450">
        <v>2023</v>
      </c>
      <c r="N315" s="453">
        <v>0</v>
      </c>
      <c r="O315" s="452">
        <v>1</v>
      </c>
      <c r="P315" s="237">
        <f t="shared" si="16"/>
        <v>0</v>
      </c>
      <c r="Q315" s="218">
        <v>0</v>
      </c>
      <c r="R315" s="238" t="e">
        <f t="shared" si="17"/>
        <v>#DIV/0!</v>
      </c>
      <c r="S315" s="238" t="e">
        <f t="shared" si="18"/>
        <v>#DIV/0!</v>
      </c>
      <c r="T315" s="239">
        <f t="shared" si="19"/>
        <v>1</v>
      </c>
      <c r="U315" s="229" t="s">
        <v>3154</v>
      </c>
      <c r="V315" s="21"/>
      <c r="W315" s="21"/>
    </row>
    <row r="316" spans="1:23" ht="12.75">
      <c r="A316" s="190" t="s">
        <v>109</v>
      </c>
      <c r="B316" s="191" t="s">
        <v>1220</v>
      </c>
      <c r="C316" s="230" t="s">
        <v>646</v>
      </c>
      <c r="D316" s="230" t="s">
        <v>343</v>
      </c>
      <c r="E316" s="230" t="s">
        <v>185</v>
      </c>
      <c r="F316" s="230"/>
      <c r="G316" s="190" t="s">
        <v>3066</v>
      </c>
      <c r="H316" s="191"/>
      <c r="I316" s="230"/>
      <c r="J316" s="230"/>
      <c r="K316" s="231"/>
      <c r="L316" s="230" t="s">
        <v>3120</v>
      </c>
      <c r="M316" s="450"/>
      <c r="N316" s="453"/>
      <c r="O316" s="452"/>
      <c r="P316" s="237">
        <f t="shared" si="16"/>
        <v>0</v>
      </c>
      <c r="Q316" s="218"/>
      <c r="R316" s="238" t="e">
        <f t="shared" si="17"/>
        <v>#DIV/0!</v>
      </c>
      <c r="S316" s="238" t="e">
        <f t="shared" si="18"/>
        <v>#DIV/0!</v>
      </c>
      <c r="T316" s="239" t="e">
        <f t="shared" si="19"/>
        <v>#DIV/0!</v>
      </c>
      <c r="U316" s="229"/>
      <c r="V316" s="21"/>
      <c r="W316" s="21"/>
    </row>
    <row r="317" spans="1:23" ht="12.75">
      <c r="A317" s="190" t="s">
        <v>109</v>
      </c>
      <c r="B317" s="191" t="s">
        <v>1220</v>
      </c>
      <c r="C317" s="230" t="s">
        <v>646</v>
      </c>
      <c r="D317" s="230" t="s">
        <v>343</v>
      </c>
      <c r="E317" s="230" t="s">
        <v>185</v>
      </c>
      <c r="F317" s="230"/>
      <c r="G317" s="190" t="s">
        <v>3085</v>
      </c>
      <c r="H317" s="191"/>
      <c r="I317" s="230"/>
      <c r="J317" s="230"/>
      <c r="K317" s="231"/>
      <c r="L317" s="230" t="s">
        <v>3120</v>
      </c>
      <c r="M317" s="450"/>
      <c r="N317" s="453"/>
      <c r="O317" s="452"/>
      <c r="P317" s="237">
        <f t="shared" si="16"/>
        <v>0</v>
      </c>
      <c r="Q317" s="218"/>
      <c r="R317" s="238" t="e">
        <f t="shared" si="17"/>
        <v>#DIV/0!</v>
      </c>
      <c r="S317" s="238" t="e">
        <f t="shared" si="18"/>
        <v>#DIV/0!</v>
      </c>
      <c r="T317" s="239" t="e">
        <f t="shared" si="19"/>
        <v>#DIV/0!</v>
      </c>
      <c r="U317" s="229"/>
      <c r="V317" s="21"/>
      <c r="W317" s="21"/>
    </row>
    <row r="318" spans="1:23" ht="12.75">
      <c r="A318" s="190" t="s">
        <v>109</v>
      </c>
      <c r="B318" s="191" t="s">
        <v>1220</v>
      </c>
      <c r="C318" s="230" t="s">
        <v>646</v>
      </c>
      <c r="D318" s="230" t="s">
        <v>343</v>
      </c>
      <c r="E318" s="230" t="s">
        <v>185</v>
      </c>
      <c r="F318" s="230"/>
      <c r="G318" s="190" t="s">
        <v>3067</v>
      </c>
      <c r="H318" s="191"/>
      <c r="I318" s="230"/>
      <c r="J318" s="230"/>
      <c r="K318" s="231"/>
      <c r="L318" s="230" t="s">
        <v>3120</v>
      </c>
      <c r="M318" s="450"/>
      <c r="N318" s="453"/>
      <c r="O318" s="452"/>
      <c r="P318" s="237">
        <f t="shared" si="16"/>
        <v>0</v>
      </c>
      <c r="Q318" s="218"/>
      <c r="R318" s="238" t="e">
        <f t="shared" si="17"/>
        <v>#DIV/0!</v>
      </c>
      <c r="S318" s="238" t="e">
        <f t="shared" si="18"/>
        <v>#DIV/0!</v>
      </c>
      <c r="T318" s="239" t="e">
        <f t="shared" si="19"/>
        <v>#DIV/0!</v>
      </c>
      <c r="U318" s="229"/>
      <c r="V318" s="21"/>
      <c r="W318" s="21"/>
    </row>
    <row r="319" spans="1:23" ht="12.75">
      <c r="A319" s="190" t="s">
        <v>109</v>
      </c>
      <c r="B319" s="191" t="s">
        <v>1220</v>
      </c>
      <c r="C319" s="230" t="s">
        <v>646</v>
      </c>
      <c r="D319" s="230" t="s">
        <v>343</v>
      </c>
      <c r="E319" s="230" t="s">
        <v>185</v>
      </c>
      <c r="F319" s="230"/>
      <c r="G319" s="190" t="s">
        <v>3045</v>
      </c>
      <c r="H319" s="191"/>
      <c r="I319" s="230"/>
      <c r="J319" s="230"/>
      <c r="K319" s="231"/>
      <c r="L319" s="230" t="s">
        <v>3120</v>
      </c>
      <c r="M319" s="450"/>
      <c r="N319" s="453"/>
      <c r="O319" s="452"/>
      <c r="P319" s="237">
        <f t="shared" si="16"/>
        <v>0</v>
      </c>
      <c r="Q319" s="218"/>
      <c r="R319" s="238" t="e">
        <f t="shared" si="17"/>
        <v>#DIV/0!</v>
      </c>
      <c r="S319" s="238" t="e">
        <f t="shared" si="18"/>
        <v>#DIV/0!</v>
      </c>
      <c r="T319" s="239" t="e">
        <f t="shared" si="19"/>
        <v>#DIV/0!</v>
      </c>
      <c r="U319" s="229"/>
      <c r="V319" s="21"/>
      <c r="W319" s="21"/>
    </row>
    <row r="320" spans="1:23" ht="12.75">
      <c r="A320" s="190" t="s">
        <v>109</v>
      </c>
      <c r="B320" s="191" t="s">
        <v>1220</v>
      </c>
      <c r="C320" s="230" t="s">
        <v>646</v>
      </c>
      <c r="D320" s="230" t="s">
        <v>343</v>
      </c>
      <c r="E320" s="230" t="s">
        <v>185</v>
      </c>
      <c r="F320" s="230"/>
      <c r="G320" s="190" t="s">
        <v>3091</v>
      </c>
      <c r="H320" s="191"/>
      <c r="I320" s="230"/>
      <c r="J320" s="230"/>
      <c r="K320" s="231"/>
      <c r="L320" s="230" t="s">
        <v>3120</v>
      </c>
      <c r="M320" s="450"/>
      <c r="N320" s="453"/>
      <c r="O320" s="452"/>
      <c r="P320" s="237">
        <f t="shared" si="16"/>
        <v>0</v>
      </c>
      <c r="Q320" s="218"/>
      <c r="R320" s="238" t="e">
        <f t="shared" si="17"/>
        <v>#DIV/0!</v>
      </c>
      <c r="S320" s="238" t="e">
        <f t="shared" si="18"/>
        <v>#DIV/0!</v>
      </c>
      <c r="T320" s="239" t="e">
        <f t="shared" si="19"/>
        <v>#DIV/0!</v>
      </c>
      <c r="U320" s="229"/>
      <c r="V320" s="21"/>
      <c r="W320" s="21"/>
    </row>
    <row r="321" spans="1:23" ht="12.75">
      <c r="A321" s="190" t="s">
        <v>109</v>
      </c>
      <c r="B321" s="191" t="s">
        <v>1220</v>
      </c>
      <c r="C321" s="230" t="s">
        <v>646</v>
      </c>
      <c r="D321" s="230" t="s">
        <v>343</v>
      </c>
      <c r="E321" s="230" t="s">
        <v>185</v>
      </c>
      <c r="F321" s="230"/>
      <c r="G321" s="190" t="s">
        <v>3145</v>
      </c>
      <c r="H321" s="191"/>
      <c r="I321" s="230"/>
      <c r="J321" s="230"/>
      <c r="K321" s="231"/>
      <c r="L321" s="230" t="s">
        <v>3120</v>
      </c>
      <c r="M321" s="450"/>
      <c r="N321" s="453"/>
      <c r="O321" s="452"/>
      <c r="P321" s="237">
        <f t="shared" si="16"/>
        <v>0</v>
      </c>
      <c r="Q321" s="218"/>
      <c r="R321" s="238" t="e">
        <f t="shared" si="17"/>
        <v>#DIV/0!</v>
      </c>
      <c r="S321" s="238" t="e">
        <f t="shared" si="18"/>
        <v>#DIV/0!</v>
      </c>
      <c r="T321" s="239" t="e">
        <f t="shared" si="19"/>
        <v>#DIV/0!</v>
      </c>
      <c r="U321" s="229"/>
      <c r="V321" s="21"/>
      <c r="W321" s="21"/>
    </row>
    <row r="322" spans="1:23" ht="12.75">
      <c r="A322" s="190" t="s">
        <v>109</v>
      </c>
      <c r="B322" s="191" t="s">
        <v>1220</v>
      </c>
      <c r="C322" s="230" t="s">
        <v>646</v>
      </c>
      <c r="D322" s="230" t="s">
        <v>335</v>
      </c>
      <c r="E322" s="230" t="s">
        <v>185</v>
      </c>
      <c r="F322" s="230"/>
      <c r="G322" s="190" t="s">
        <v>3155</v>
      </c>
      <c r="H322" s="191"/>
      <c r="I322" s="230"/>
      <c r="J322" s="230"/>
      <c r="K322" s="231"/>
      <c r="L322" s="230" t="s">
        <v>3120</v>
      </c>
      <c r="M322" s="450"/>
      <c r="N322" s="453"/>
      <c r="O322" s="452"/>
      <c r="P322" s="237">
        <f t="shared" si="16"/>
        <v>0</v>
      </c>
      <c r="Q322" s="218"/>
      <c r="R322" s="238" t="e">
        <f t="shared" si="17"/>
        <v>#DIV/0!</v>
      </c>
      <c r="S322" s="238" t="e">
        <f t="shared" si="18"/>
        <v>#DIV/0!</v>
      </c>
      <c r="T322" s="239" t="e">
        <f t="shared" si="19"/>
        <v>#DIV/0!</v>
      </c>
      <c r="U322" s="229"/>
      <c r="V322" s="21"/>
      <c r="W322" s="21"/>
    </row>
    <row r="323" spans="1:23" ht="12.75">
      <c r="A323" s="190" t="s">
        <v>109</v>
      </c>
      <c r="B323" s="191" t="s">
        <v>1220</v>
      </c>
      <c r="C323" s="230" t="s">
        <v>646</v>
      </c>
      <c r="D323" s="230" t="s">
        <v>335</v>
      </c>
      <c r="E323" s="230" t="s">
        <v>185</v>
      </c>
      <c r="F323" s="230"/>
      <c r="G323" s="190" t="s">
        <v>3156</v>
      </c>
      <c r="H323" s="191"/>
      <c r="I323" s="230"/>
      <c r="J323" s="230"/>
      <c r="K323" s="231"/>
      <c r="L323" s="230" t="s">
        <v>3120</v>
      </c>
      <c r="M323" s="450"/>
      <c r="N323" s="453"/>
      <c r="O323" s="452"/>
      <c r="P323" s="237">
        <f t="shared" si="16"/>
        <v>0</v>
      </c>
      <c r="Q323" s="218"/>
      <c r="R323" s="238" t="e">
        <f t="shared" si="17"/>
        <v>#DIV/0!</v>
      </c>
      <c r="S323" s="238" t="e">
        <f t="shared" si="18"/>
        <v>#DIV/0!</v>
      </c>
      <c r="T323" s="239" t="e">
        <f t="shared" si="19"/>
        <v>#DIV/0!</v>
      </c>
      <c r="U323" s="229"/>
      <c r="V323" s="21"/>
      <c r="W323" s="21"/>
    </row>
    <row r="324" spans="1:23" ht="12.75">
      <c r="A324" s="190" t="s">
        <v>109</v>
      </c>
      <c r="B324" s="191" t="s">
        <v>1220</v>
      </c>
      <c r="C324" s="230" t="s">
        <v>646</v>
      </c>
      <c r="D324" s="230" t="s">
        <v>335</v>
      </c>
      <c r="E324" s="230" t="s">
        <v>185</v>
      </c>
      <c r="F324" s="230"/>
      <c r="G324" s="190" t="s">
        <v>3157</v>
      </c>
      <c r="H324" s="191"/>
      <c r="I324" s="230"/>
      <c r="J324" s="230"/>
      <c r="K324" s="231"/>
      <c r="L324" s="230" t="s">
        <v>3120</v>
      </c>
      <c r="M324" s="450"/>
      <c r="N324" s="218"/>
      <c r="O324" s="567"/>
      <c r="P324" s="237">
        <f t="shared" ref="P324:P387" si="20">ROUNDUP(N324*O324,0)</f>
        <v>0</v>
      </c>
      <c r="Q324" s="218"/>
      <c r="R324" s="238" t="e">
        <f t="shared" ref="R324:R387" si="21">Q324/P324</f>
        <v>#DIV/0!</v>
      </c>
      <c r="S324" s="238" t="e">
        <f t="shared" ref="S324:S387" si="22">Q324/N324</f>
        <v>#DIV/0!</v>
      </c>
      <c r="T324" s="239" t="e">
        <f t="shared" ref="T324:T387" si="23">O324/K324</f>
        <v>#DIV/0!</v>
      </c>
      <c r="U324" s="451"/>
      <c r="V324" s="21"/>
      <c r="W324" s="21"/>
    </row>
    <row r="325" spans="1:23" ht="12.75">
      <c r="A325" s="190" t="s">
        <v>109</v>
      </c>
      <c r="B325" s="191" t="s">
        <v>1220</v>
      </c>
      <c r="C325" s="230" t="s">
        <v>646</v>
      </c>
      <c r="D325" s="230" t="s">
        <v>335</v>
      </c>
      <c r="E325" s="230" t="s">
        <v>185</v>
      </c>
      <c r="F325" s="230"/>
      <c r="G325" s="190" t="s">
        <v>3158</v>
      </c>
      <c r="H325" s="191"/>
      <c r="I325" s="230"/>
      <c r="J325" s="230"/>
      <c r="K325" s="231"/>
      <c r="L325" s="230" t="s">
        <v>3120</v>
      </c>
      <c r="M325" s="450"/>
      <c r="N325" s="453"/>
      <c r="O325" s="452"/>
      <c r="P325" s="237">
        <f t="shared" si="20"/>
        <v>0</v>
      </c>
      <c r="Q325" s="218"/>
      <c r="R325" s="238" t="e">
        <f t="shared" si="21"/>
        <v>#DIV/0!</v>
      </c>
      <c r="S325" s="238" t="e">
        <f t="shared" si="22"/>
        <v>#DIV/0!</v>
      </c>
      <c r="T325" s="239" t="e">
        <f t="shared" si="23"/>
        <v>#DIV/0!</v>
      </c>
      <c r="U325" s="229"/>
      <c r="V325" s="21"/>
      <c r="W325" s="21"/>
    </row>
    <row r="326" spans="1:23" ht="12.75">
      <c r="A326" s="190" t="s">
        <v>109</v>
      </c>
      <c r="B326" s="191" t="s">
        <v>1220</v>
      </c>
      <c r="C326" s="230" t="s">
        <v>646</v>
      </c>
      <c r="D326" s="230" t="s">
        <v>335</v>
      </c>
      <c r="E326" s="230" t="s">
        <v>185</v>
      </c>
      <c r="F326" s="230"/>
      <c r="G326" s="190" t="s">
        <v>3076</v>
      </c>
      <c r="H326" s="191"/>
      <c r="I326" s="230"/>
      <c r="J326" s="230"/>
      <c r="K326" s="231"/>
      <c r="L326" s="230" t="s">
        <v>3120</v>
      </c>
      <c r="M326" s="450"/>
      <c r="N326" s="453"/>
      <c r="O326" s="452"/>
      <c r="P326" s="237">
        <f t="shared" si="20"/>
        <v>0</v>
      </c>
      <c r="Q326" s="218"/>
      <c r="R326" s="238" t="e">
        <f t="shared" si="21"/>
        <v>#DIV/0!</v>
      </c>
      <c r="S326" s="238" t="e">
        <f t="shared" si="22"/>
        <v>#DIV/0!</v>
      </c>
      <c r="T326" s="239" t="e">
        <f t="shared" si="23"/>
        <v>#DIV/0!</v>
      </c>
      <c r="U326" s="229"/>
      <c r="V326" s="21"/>
      <c r="W326" s="21"/>
    </row>
    <row r="327" spans="1:23" ht="12.75">
      <c r="A327" s="190" t="s">
        <v>109</v>
      </c>
      <c r="B327" s="191" t="s">
        <v>1220</v>
      </c>
      <c r="C327" s="230" t="s">
        <v>646</v>
      </c>
      <c r="D327" s="230" t="s">
        <v>335</v>
      </c>
      <c r="E327" s="230" t="s">
        <v>185</v>
      </c>
      <c r="F327" s="230" t="s">
        <v>519</v>
      </c>
      <c r="G327" s="190" t="s">
        <v>3048</v>
      </c>
      <c r="H327" s="191" t="s">
        <v>518</v>
      </c>
      <c r="I327" s="230" t="s">
        <v>370</v>
      </c>
      <c r="J327" s="565" t="s">
        <v>420</v>
      </c>
      <c r="K327" s="566">
        <v>0.17647058823529413</v>
      </c>
      <c r="L327" s="230"/>
      <c r="M327" s="450">
        <v>2022</v>
      </c>
      <c r="N327" s="218">
        <v>69</v>
      </c>
      <c r="O327" s="567">
        <v>1</v>
      </c>
      <c r="P327" s="237">
        <f t="shared" si="20"/>
        <v>69</v>
      </c>
      <c r="Q327" s="218">
        <v>69</v>
      </c>
      <c r="R327" s="238">
        <f t="shared" si="21"/>
        <v>1</v>
      </c>
      <c r="S327" s="238">
        <f t="shared" si="22"/>
        <v>1</v>
      </c>
      <c r="T327" s="239">
        <f t="shared" si="23"/>
        <v>5.6666666666666661</v>
      </c>
      <c r="U327" s="451" t="s">
        <v>3123</v>
      </c>
      <c r="V327" s="21"/>
      <c r="W327" s="21"/>
    </row>
    <row r="328" spans="1:23" ht="12.75">
      <c r="A328" s="190" t="s">
        <v>109</v>
      </c>
      <c r="B328" s="191" t="s">
        <v>1220</v>
      </c>
      <c r="C328" s="230" t="s">
        <v>646</v>
      </c>
      <c r="D328" s="230" t="s">
        <v>335</v>
      </c>
      <c r="E328" s="230" t="s">
        <v>185</v>
      </c>
      <c r="F328" s="230" t="s">
        <v>577</v>
      </c>
      <c r="G328" s="190" t="s">
        <v>3048</v>
      </c>
      <c r="H328" s="191" t="s">
        <v>576</v>
      </c>
      <c r="I328" s="230" t="s">
        <v>370</v>
      </c>
      <c r="J328" s="565" t="s">
        <v>420</v>
      </c>
      <c r="K328" s="566">
        <v>0.17647058823529413</v>
      </c>
      <c r="L328" s="230"/>
      <c r="M328" s="450">
        <v>2022</v>
      </c>
      <c r="N328" s="218">
        <v>69</v>
      </c>
      <c r="O328" s="567">
        <v>0.15942028985507245</v>
      </c>
      <c r="P328" s="237">
        <f t="shared" si="20"/>
        <v>11</v>
      </c>
      <c r="Q328" s="218">
        <v>8</v>
      </c>
      <c r="R328" s="238">
        <f t="shared" si="21"/>
        <v>0.72727272727272729</v>
      </c>
      <c r="S328" s="238">
        <f t="shared" si="22"/>
        <v>0.11594202898550725</v>
      </c>
      <c r="T328" s="239">
        <f t="shared" si="23"/>
        <v>0.9033816425120772</v>
      </c>
      <c r="U328" s="451"/>
      <c r="V328" s="21"/>
      <c r="W328" s="21"/>
    </row>
    <row r="329" spans="1:23" ht="12.75">
      <c r="A329" s="190" t="s">
        <v>109</v>
      </c>
      <c r="B329" s="191" t="s">
        <v>1220</v>
      </c>
      <c r="C329" s="230" t="s">
        <v>646</v>
      </c>
      <c r="D329" s="230" t="s">
        <v>335</v>
      </c>
      <c r="E329" s="230" t="s">
        <v>185</v>
      </c>
      <c r="F329" s="230" t="s">
        <v>577</v>
      </c>
      <c r="G329" s="190" t="s">
        <v>3048</v>
      </c>
      <c r="H329" s="191" t="s">
        <v>578</v>
      </c>
      <c r="I329" s="230" t="s">
        <v>370</v>
      </c>
      <c r="J329" s="565" t="s">
        <v>420</v>
      </c>
      <c r="K329" s="566">
        <v>0.17647058823529413</v>
      </c>
      <c r="L329" s="230"/>
      <c r="M329" s="450">
        <v>2022</v>
      </c>
      <c r="N329" s="218">
        <v>69</v>
      </c>
      <c r="O329" s="567">
        <v>0.15942028985507245</v>
      </c>
      <c r="P329" s="237">
        <f t="shared" si="20"/>
        <v>11</v>
      </c>
      <c r="Q329" s="218">
        <v>8</v>
      </c>
      <c r="R329" s="238">
        <f t="shared" si="21"/>
        <v>0.72727272727272729</v>
      </c>
      <c r="S329" s="238">
        <f t="shared" si="22"/>
        <v>0.11594202898550725</v>
      </c>
      <c r="T329" s="239">
        <f t="shared" si="23"/>
        <v>0.9033816425120772</v>
      </c>
      <c r="U329" s="451"/>
      <c r="V329" s="21"/>
      <c r="W329" s="21"/>
    </row>
    <row r="330" spans="1:23" ht="12.75">
      <c r="A330" s="190" t="s">
        <v>109</v>
      </c>
      <c r="B330" s="191" t="s">
        <v>1220</v>
      </c>
      <c r="C330" s="230" t="s">
        <v>646</v>
      </c>
      <c r="D330" s="230" t="s">
        <v>335</v>
      </c>
      <c r="E330" s="230" t="s">
        <v>185</v>
      </c>
      <c r="F330" s="230" t="s">
        <v>577</v>
      </c>
      <c r="G330" s="190" t="s">
        <v>3048</v>
      </c>
      <c r="H330" s="191" t="s">
        <v>579</v>
      </c>
      <c r="I330" s="230" t="s">
        <v>370</v>
      </c>
      <c r="J330" s="565" t="s">
        <v>420</v>
      </c>
      <c r="K330" s="566">
        <v>0.17647058823529413</v>
      </c>
      <c r="L330" s="230"/>
      <c r="M330" s="450">
        <v>2022</v>
      </c>
      <c r="N330" s="218">
        <v>69</v>
      </c>
      <c r="O330" s="567">
        <v>0.15942028985507245</v>
      </c>
      <c r="P330" s="237">
        <f t="shared" si="20"/>
        <v>11</v>
      </c>
      <c r="Q330" s="218">
        <v>8</v>
      </c>
      <c r="R330" s="238">
        <f t="shared" si="21"/>
        <v>0.72727272727272729</v>
      </c>
      <c r="S330" s="238">
        <f t="shared" si="22"/>
        <v>0.11594202898550725</v>
      </c>
      <c r="T330" s="239">
        <f t="shared" si="23"/>
        <v>0.9033816425120772</v>
      </c>
      <c r="U330" s="451"/>
      <c r="V330" s="21"/>
      <c r="W330" s="21"/>
    </row>
    <row r="331" spans="1:23" ht="12.75">
      <c r="A331" s="190" t="s">
        <v>109</v>
      </c>
      <c r="B331" s="191" t="s">
        <v>1220</v>
      </c>
      <c r="C331" s="230" t="s">
        <v>646</v>
      </c>
      <c r="D331" s="230" t="s">
        <v>335</v>
      </c>
      <c r="E331" s="230" t="s">
        <v>185</v>
      </c>
      <c r="F331" s="230" t="s">
        <v>577</v>
      </c>
      <c r="G331" s="190" t="s">
        <v>3048</v>
      </c>
      <c r="H331" s="191" t="s">
        <v>580</v>
      </c>
      <c r="I331" s="230" t="s">
        <v>370</v>
      </c>
      <c r="J331" s="565" t="s">
        <v>420</v>
      </c>
      <c r="K331" s="566">
        <v>0.17647058823529413</v>
      </c>
      <c r="L331" s="230"/>
      <c r="M331" s="450">
        <v>2022</v>
      </c>
      <c r="N331" s="218">
        <v>69</v>
      </c>
      <c r="O331" s="567">
        <v>0.15942028985507245</v>
      </c>
      <c r="P331" s="237">
        <f t="shared" si="20"/>
        <v>11</v>
      </c>
      <c r="Q331" s="218">
        <v>8</v>
      </c>
      <c r="R331" s="238">
        <f t="shared" si="21"/>
        <v>0.72727272727272729</v>
      </c>
      <c r="S331" s="238">
        <f t="shared" si="22"/>
        <v>0.11594202898550725</v>
      </c>
      <c r="T331" s="239">
        <f t="shared" si="23"/>
        <v>0.9033816425120772</v>
      </c>
      <c r="U331" s="451"/>
      <c r="V331" s="21"/>
      <c r="W331" s="21"/>
    </row>
    <row r="332" spans="1:23" ht="12.75">
      <c r="A332" s="190" t="s">
        <v>109</v>
      </c>
      <c r="B332" s="191" t="s">
        <v>1220</v>
      </c>
      <c r="C332" s="230" t="s">
        <v>646</v>
      </c>
      <c r="D332" s="230" t="s">
        <v>335</v>
      </c>
      <c r="E332" s="230" t="s">
        <v>185</v>
      </c>
      <c r="F332" s="230" t="s">
        <v>577</v>
      </c>
      <c r="G332" s="190" t="s">
        <v>3048</v>
      </c>
      <c r="H332" s="191" t="s">
        <v>581</v>
      </c>
      <c r="I332" s="230" t="s">
        <v>370</v>
      </c>
      <c r="J332" s="565" t="s">
        <v>420</v>
      </c>
      <c r="K332" s="566">
        <v>0.17647058823529413</v>
      </c>
      <c r="L332" s="230"/>
      <c r="M332" s="450">
        <v>2022</v>
      </c>
      <c r="N332" s="218">
        <v>69</v>
      </c>
      <c r="O332" s="567">
        <v>0.15942028985507245</v>
      </c>
      <c r="P332" s="237">
        <f t="shared" si="20"/>
        <v>11</v>
      </c>
      <c r="Q332" s="218">
        <v>8</v>
      </c>
      <c r="R332" s="238">
        <f t="shared" si="21"/>
        <v>0.72727272727272729</v>
      </c>
      <c r="S332" s="238">
        <f t="shared" si="22"/>
        <v>0.11594202898550725</v>
      </c>
      <c r="T332" s="239">
        <f t="shared" si="23"/>
        <v>0.9033816425120772</v>
      </c>
      <c r="U332" s="451"/>
      <c r="V332" s="21"/>
      <c r="W332" s="21"/>
    </row>
    <row r="333" spans="1:23" ht="12.75">
      <c r="A333" s="190" t="s">
        <v>109</v>
      </c>
      <c r="B333" s="191" t="s">
        <v>1220</v>
      </c>
      <c r="C333" s="230" t="s">
        <v>646</v>
      </c>
      <c r="D333" s="230" t="s">
        <v>335</v>
      </c>
      <c r="E333" s="230" t="s">
        <v>185</v>
      </c>
      <c r="F333" s="230" t="s">
        <v>519</v>
      </c>
      <c r="G333" s="190" t="s">
        <v>3048</v>
      </c>
      <c r="H333" s="191" t="s">
        <v>522</v>
      </c>
      <c r="I333" s="230" t="s">
        <v>370</v>
      </c>
      <c r="J333" s="565" t="s">
        <v>420</v>
      </c>
      <c r="K333" s="566">
        <v>0.17647058823529413</v>
      </c>
      <c r="L333" s="230"/>
      <c r="M333" s="450">
        <v>2022</v>
      </c>
      <c r="N333" s="218">
        <v>69</v>
      </c>
      <c r="O333" s="567">
        <v>0.15942028985507245</v>
      </c>
      <c r="P333" s="237">
        <f t="shared" si="20"/>
        <v>11</v>
      </c>
      <c r="Q333" s="218">
        <v>8</v>
      </c>
      <c r="R333" s="238">
        <f t="shared" si="21"/>
        <v>0.72727272727272729</v>
      </c>
      <c r="S333" s="238">
        <f t="shared" si="22"/>
        <v>0.11594202898550725</v>
      </c>
      <c r="T333" s="239">
        <f t="shared" si="23"/>
        <v>0.9033816425120772</v>
      </c>
      <c r="U333" s="451"/>
      <c r="V333" s="21"/>
      <c r="W333" s="21"/>
    </row>
    <row r="334" spans="1:23" ht="12.75">
      <c r="A334" s="190" t="s">
        <v>109</v>
      </c>
      <c r="B334" s="191" t="s">
        <v>1220</v>
      </c>
      <c r="C334" s="230" t="s">
        <v>646</v>
      </c>
      <c r="D334" s="230" t="s">
        <v>335</v>
      </c>
      <c r="E334" s="230" t="s">
        <v>185</v>
      </c>
      <c r="F334" s="230" t="s">
        <v>519</v>
      </c>
      <c r="G334" s="190" t="s">
        <v>3048</v>
      </c>
      <c r="H334" s="191" t="s">
        <v>523</v>
      </c>
      <c r="I334" s="230" t="s">
        <v>370</v>
      </c>
      <c r="J334" s="565" t="s">
        <v>420</v>
      </c>
      <c r="K334" s="566">
        <v>0.17647058823529413</v>
      </c>
      <c r="L334" s="230"/>
      <c r="M334" s="450">
        <v>2022</v>
      </c>
      <c r="N334" s="218">
        <v>69</v>
      </c>
      <c r="O334" s="567">
        <v>0.15942028985507245</v>
      </c>
      <c r="P334" s="237">
        <f t="shared" si="20"/>
        <v>11</v>
      </c>
      <c r="Q334" s="218">
        <v>8</v>
      </c>
      <c r="R334" s="238">
        <f t="shared" si="21"/>
        <v>0.72727272727272729</v>
      </c>
      <c r="S334" s="238">
        <f t="shared" si="22"/>
        <v>0.11594202898550725</v>
      </c>
      <c r="T334" s="239">
        <f t="shared" si="23"/>
        <v>0.9033816425120772</v>
      </c>
      <c r="U334" s="451"/>
      <c r="V334" s="21"/>
      <c r="W334" s="21"/>
    </row>
    <row r="335" spans="1:23" ht="12.75">
      <c r="A335" s="190" t="s">
        <v>109</v>
      </c>
      <c r="B335" s="191" t="s">
        <v>1220</v>
      </c>
      <c r="C335" s="230" t="s">
        <v>646</v>
      </c>
      <c r="D335" s="230" t="s">
        <v>335</v>
      </c>
      <c r="E335" s="230" t="s">
        <v>185</v>
      </c>
      <c r="F335" s="230" t="s">
        <v>577</v>
      </c>
      <c r="G335" s="190" t="s">
        <v>3048</v>
      </c>
      <c r="H335" s="191" t="s">
        <v>3124</v>
      </c>
      <c r="I335" s="230" t="s">
        <v>370</v>
      </c>
      <c r="J335" s="565" t="s">
        <v>420</v>
      </c>
      <c r="K335" s="566">
        <v>0.17647058823529413</v>
      </c>
      <c r="L335" s="230"/>
      <c r="M335" s="450">
        <v>2022</v>
      </c>
      <c r="N335" s="218">
        <v>69</v>
      </c>
      <c r="O335" s="567">
        <v>0.15942028985507245</v>
      </c>
      <c r="P335" s="237">
        <f t="shared" si="20"/>
        <v>11</v>
      </c>
      <c r="Q335" s="218">
        <v>8</v>
      </c>
      <c r="R335" s="238">
        <f t="shared" si="21"/>
        <v>0.72727272727272729</v>
      </c>
      <c r="S335" s="238">
        <f t="shared" si="22"/>
        <v>0.11594202898550725</v>
      </c>
      <c r="T335" s="239">
        <f t="shared" si="23"/>
        <v>0.9033816425120772</v>
      </c>
      <c r="U335" s="451"/>
      <c r="V335" s="21"/>
      <c r="W335" s="21"/>
    </row>
    <row r="336" spans="1:23" ht="12.75">
      <c r="A336" s="190" t="s">
        <v>109</v>
      </c>
      <c r="B336" s="191" t="s">
        <v>1220</v>
      </c>
      <c r="C336" s="230" t="s">
        <v>646</v>
      </c>
      <c r="D336" s="230" t="s">
        <v>335</v>
      </c>
      <c r="E336" s="230" t="s">
        <v>185</v>
      </c>
      <c r="F336" s="230" t="s">
        <v>519</v>
      </c>
      <c r="G336" s="190" t="s">
        <v>3048</v>
      </c>
      <c r="H336" s="191" t="s">
        <v>3125</v>
      </c>
      <c r="I336" s="230" t="s">
        <v>370</v>
      </c>
      <c r="J336" s="565" t="s">
        <v>420</v>
      </c>
      <c r="K336" s="566">
        <v>0.17647058823529413</v>
      </c>
      <c r="L336" s="230"/>
      <c r="M336" s="450">
        <v>2022</v>
      </c>
      <c r="N336" s="218">
        <v>69</v>
      </c>
      <c r="O336" s="567">
        <v>0.15942028985507245</v>
      </c>
      <c r="P336" s="237">
        <f t="shared" si="20"/>
        <v>11</v>
      </c>
      <c r="Q336" s="218">
        <v>8</v>
      </c>
      <c r="R336" s="238">
        <f t="shared" si="21"/>
        <v>0.72727272727272729</v>
      </c>
      <c r="S336" s="238">
        <f t="shared" si="22"/>
        <v>0.11594202898550725</v>
      </c>
      <c r="T336" s="239">
        <f t="shared" si="23"/>
        <v>0.9033816425120772</v>
      </c>
      <c r="U336" s="451"/>
      <c r="V336" s="21"/>
      <c r="W336" s="21"/>
    </row>
    <row r="337" spans="1:23" ht="12.75">
      <c r="A337" s="190" t="s">
        <v>109</v>
      </c>
      <c r="B337" s="191" t="s">
        <v>1220</v>
      </c>
      <c r="C337" s="230" t="s">
        <v>646</v>
      </c>
      <c r="D337" s="230" t="s">
        <v>335</v>
      </c>
      <c r="E337" s="230" t="s">
        <v>185</v>
      </c>
      <c r="F337" s="230" t="s">
        <v>519</v>
      </c>
      <c r="G337" s="190" t="s">
        <v>3048</v>
      </c>
      <c r="H337" s="191" t="s">
        <v>529</v>
      </c>
      <c r="I337" s="230" t="s">
        <v>370</v>
      </c>
      <c r="J337" s="565" t="s">
        <v>420</v>
      </c>
      <c r="K337" s="566">
        <v>0.17647058823529413</v>
      </c>
      <c r="L337" s="230"/>
      <c r="M337" s="450">
        <v>2022</v>
      </c>
      <c r="N337" s="218">
        <v>69</v>
      </c>
      <c r="O337" s="567">
        <v>0.15942028985507245</v>
      </c>
      <c r="P337" s="237">
        <f t="shared" si="20"/>
        <v>11</v>
      </c>
      <c r="Q337" s="218">
        <v>8</v>
      </c>
      <c r="R337" s="238">
        <f t="shared" si="21"/>
        <v>0.72727272727272729</v>
      </c>
      <c r="S337" s="238">
        <f t="shared" si="22"/>
        <v>0.11594202898550725</v>
      </c>
      <c r="T337" s="239">
        <f t="shared" si="23"/>
        <v>0.9033816425120772</v>
      </c>
      <c r="U337" s="451"/>
      <c r="V337" s="21"/>
      <c r="W337" s="21"/>
    </row>
    <row r="338" spans="1:23" ht="12.75">
      <c r="A338" s="190" t="s">
        <v>109</v>
      </c>
      <c r="B338" s="191" t="s">
        <v>1220</v>
      </c>
      <c r="C338" s="230" t="s">
        <v>646</v>
      </c>
      <c r="D338" s="230" t="s">
        <v>335</v>
      </c>
      <c r="E338" s="230" t="s">
        <v>185</v>
      </c>
      <c r="F338" s="230" t="s">
        <v>519</v>
      </c>
      <c r="G338" s="190" t="s">
        <v>3048</v>
      </c>
      <c r="H338" s="191" t="s">
        <v>532</v>
      </c>
      <c r="I338" s="230" t="s">
        <v>370</v>
      </c>
      <c r="J338" s="565" t="s">
        <v>420</v>
      </c>
      <c r="K338" s="568">
        <v>0.17647058823529413</v>
      </c>
      <c r="L338" s="230"/>
      <c r="M338" s="450">
        <v>2022</v>
      </c>
      <c r="N338" s="218">
        <v>69</v>
      </c>
      <c r="O338" s="567">
        <v>0.15942028985507245</v>
      </c>
      <c r="P338" s="237">
        <f t="shared" si="20"/>
        <v>11</v>
      </c>
      <c r="Q338" s="218">
        <v>8</v>
      </c>
      <c r="R338" s="238">
        <f t="shared" si="21"/>
        <v>0.72727272727272729</v>
      </c>
      <c r="S338" s="238">
        <f t="shared" si="22"/>
        <v>0.11594202898550725</v>
      </c>
      <c r="T338" s="239">
        <f t="shared" si="23"/>
        <v>0.9033816425120772</v>
      </c>
      <c r="U338" s="451"/>
      <c r="V338" s="21"/>
      <c r="W338" s="21"/>
    </row>
    <row r="339" spans="1:23" ht="12.75">
      <c r="A339" s="190" t="s">
        <v>109</v>
      </c>
      <c r="B339" s="191" t="s">
        <v>1220</v>
      </c>
      <c r="C339" s="230" t="s">
        <v>646</v>
      </c>
      <c r="D339" s="230" t="s">
        <v>335</v>
      </c>
      <c r="E339" s="230" t="s">
        <v>185</v>
      </c>
      <c r="F339" s="230" t="s">
        <v>519</v>
      </c>
      <c r="G339" s="190" t="s">
        <v>3048</v>
      </c>
      <c r="H339" s="191" t="s">
        <v>533</v>
      </c>
      <c r="I339" s="230" t="s">
        <v>370</v>
      </c>
      <c r="J339" s="565" t="s">
        <v>420</v>
      </c>
      <c r="K339" s="566">
        <v>0.17647058823529413</v>
      </c>
      <c r="L339" s="230"/>
      <c r="M339" s="450">
        <v>2022</v>
      </c>
      <c r="N339" s="218">
        <v>69</v>
      </c>
      <c r="O339" s="567">
        <v>0.15942028985507245</v>
      </c>
      <c r="P339" s="237">
        <f t="shared" si="20"/>
        <v>11</v>
      </c>
      <c r="Q339" s="218">
        <v>8</v>
      </c>
      <c r="R339" s="238">
        <f t="shared" si="21"/>
        <v>0.72727272727272729</v>
      </c>
      <c r="S339" s="238">
        <f t="shared" si="22"/>
        <v>0.11594202898550725</v>
      </c>
      <c r="T339" s="239">
        <f t="shared" si="23"/>
        <v>0.9033816425120772</v>
      </c>
      <c r="U339" s="451"/>
      <c r="V339" s="21"/>
      <c r="W339" s="21"/>
    </row>
    <row r="340" spans="1:23" ht="12.75">
      <c r="A340" s="190" t="s">
        <v>109</v>
      </c>
      <c r="B340" s="191" t="s">
        <v>1220</v>
      </c>
      <c r="C340" s="230" t="s">
        <v>646</v>
      </c>
      <c r="D340" s="230" t="s">
        <v>335</v>
      </c>
      <c r="E340" s="230" t="s">
        <v>185</v>
      </c>
      <c r="F340" s="230" t="s">
        <v>519</v>
      </c>
      <c r="G340" s="190" t="s">
        <v>3048</v>
      </c>
      <c r="H340" s="191" t="s">
        <v>534</v>
      </c>
      <c r="I340" s="230" t="s">
        <v>370</v>
      </c>
      <c r="J340" s="565" t="s">
        <v>420</v>
      </c>
      <c r="K340" s="566">
        <v>0.17647058823529413</v>
      </c>
      <c r="L340" s="230"/>
      <c r="M340" s="450">
        <v>2022</v>
      </c>
      <c r="N340" s="218">
        <v>69</v>
      </c>
      <c r="O340" s="567">
        <v>0.15942028985507245</v>
      </c>
      <c r="P340" s="237">
        <f t="shared" si="20"/>
        <v>11</v>
      </c>
      <c r="Q340" s="218">
        <v>8</v>
      </c>
      <c r="R340" s="238">
        <f t="shared" si="21"/>
        <v>0.72727272727272729</v>
      </c>
      <c r="S340" s="238">
        <f t="shared" si="22"/>
        <v>0.11594202898550725</v>
      </c>
      <c r="T340" s="239">
        <f t="shared" si="23"/>
        <v>0.9033816425120772</v>
      </c>
      <c r="U340" s="451"/>
      <c r="V340" s="21"/>
      <c r="W340" s="21"/>
    </row>
    <row r="341" spans="1:23" ht="12.75">
      <c r="A341" s="190" t="s">
        <v>109</v>
      </c>
      <c r="B341" s="191" t="s">
        <v>1220</v>
      </c>
      <c r="C341" s="230" t="s">
        <v>646</v>
      </c>
      <c r="D341" s="230" t="s">
        <v>335</v>
      </c>
      <c r="E341" s="230" t="s">
        <v>185</v>
      </c>
      <c r="F341" s="230" t="s">
        <v>519</v>
      </c>
      <c r="G341" s="190" t="s">
        <v>3048</v>
      </c>
      <c r="H341" s="191" t="s">
        <v>535</v>
      </c>
      <c r="I341" s="230" t="s">
        <v>370</v>
      </c>
      <c r="J341" s="565" t="s">
        <v>420</v>
      </c>
      <c r="K341" s="566">
        <v>0.17647058823529413</v>
      </c>
      <c r="L341" s="230"/>
      <c r="M341" s="450">
        <v>2022</v>
      </c>
      <c r="N341" s="218">
        <v>69</v>
      </c>
      <c r="O341" s="567">
        <v>0.15942028985507245</v>
      </c>
      <c r="P341" s="237">
        <f t="shared" si="20"/>
        <v>11</v>
      </c>
      <c r="Q341" s="218">
        <v>8</v>
      </c>
      <c r="R341" s="238">
        <f t="shared" si="21"/>
        <v>0.72727272727272729</v>
      </c>
      <c r="S341" s="238">
        <f t="shared" si="22"/>
        <v>0.11594202898550725</v>
      </c>
      <c r="T341" s="239">
        <f t="shared" si="23"/>
        <v>0.9033816425120772</v>
      </c>
      <c r="U341" s="451"/>
      <c r="V341" s="21"/>
      <c r="W341" s="21"/>
    </row>
    <row r="342" spans="1:23" ht="12.75">
      <c r="A342" s="190" t="s">
        <v>109</v>
      </c>
      <c r="B342" s="191" t="s">
        <v>1220</v>
      </c>
      <c r="C342" s="230" t="s">
        <v>646</v>
      </c>
      <c r="D342" s="230" t="s">
        <v>335</v>
      </c>
      <c r="E342" s="230" t="s">
        <v>185</v>
      </c>
      <c r="F342" s="230" t="s">
        <v>519</v>
      </c>
      <c r="G342" s="190" t="s">
        <v>3048</v>
      </c>
      <c r="H342" s="191" t="s">
        <v>544</v>
      </c>
      <c r="I342" s="230" t="s">
        <v>370</v>
      </c>
      <c r="J342" s="565" t="s">
        <v>420</v>
      </c>
      <c r="K342" s="566">
        <v>0.17647058823529413</v>
      </c>
      <c r="L342" s="230"/>
      <c r="M342" s="450">
        <v>2022</v>
      </c>
      <c r="N342" s="218">
        <v>69</v>
      </c>
      <c r="O342" s="567">
        <v>0.15942028985507245</v>
      </c>
      <c r="P342" s="237">
        <f t="shared" si="20"/>
        <v>11</v>
      </c>
      <c r="Q342" s="218">
        <v>8</v>
      </c>
      <c r="R342" s="238">
        <f t="shared" si="21"/>
        <v>0.72727272727272729</v>
      </c>
      <c r="S342" s="238">
        <f t="shared" si="22"/>
        <v>0.11594202898550725</v>
      </c>
      <c r="T342" s="239">
        <f t="shared" si="23"/>
        <v>0.9033816425120772</v>
      </c>
      <c r="U342" s="451"/>
      <c r="V342" s="21"/>
      <c r="W342" s="21"/>
    </row>
    <row r="343" spans="1:23" ht="12.75">
      <c r="A343" s="190" t="s">
        <v>109</v>
      </c>
      <c r="B343" s="191" t="s">
        <v>1220</v>
      </c>
      <c r="C343" s="230" t="s">
        <v>646</v>
      </c>
      <c r="D343" s="230" t="s">
        <v>335</v>
      </c>
      <c r="E343" s="230" t="s">
        <v>185</v>
      </c>
      <c r="F343" s="230" t="s">
        <v>519</v>
      </c>
      <c r="G343" s="190" t="s">
        <v>3048</v>
      </c>
      <c r="H343" s="191" t="s">
        <v>545</v>
      </c>
      <c r="I343" s="230" t="s">
        <v>370</v>
      </c>
      <c r="J343" s="565" t="s">
        <v>420</v>
      </c>
      <c r="K343" s="566">
        <v>0.17647058823529413</v>
      </c>
      <c r="L343" s="230"/>
      <c r="M343" s="450">
        <v>2022</v>
      </c>
      <c r="N343" s="218">
        <v>69</v>
      </c>
      <c r="O343" s="567">
        <v>0.15942028985507245</v>
      </c>
      <c r="P343" s="237">
        <f t="shared" si="20"/>
        <v>11</v>
      </c>
      <c r="Q343" s="218">
        <v>8</v>
      </c>
      <c r="R343" s="238">
        <f t="shared" si="21"/>
        <v>0.72727272727272729</v>
      </c>
      <c r="S343" s="238">
        <f t="shared" si="22"/>
        <v>0.11594202898550725</v>
      </c>
      <c r="T343" s="239">
        <f t="shared" si="23"/>
        <v>0.9033816425120772</v>
      </c>
      <c r="U343" s="451"/>
      <c r="V343" s="21"/>
      <c r="W343" s="21"/>
    </row>
    <row r="344" spans="1:23" ht="12.75">
      <c r="A344" s="190" t="s">
        <v>109</v>
      </c>
      <c r="B344" s="191" t="s">
        <v>1220</v>
      </c>
      <c r="C344" s="230" t="s">
        <v>646</v>
      </c>
      <c r="D344" s="230" t="s">
        <v>335</v>
      </c>
      <c r="E344" s="230" t="s">
        <v>185</v>
      </c>
      <c r="F344" s="230" t="s">
        <v>519</v>
      </c>
      <c r="G344" s="190" t="s">
        <v>3048</v>
      </c>
      <c r="H344" s="191" t="s">
        <v>546</v>
      </c>
      <c r="I344" s="230" t="s">
        <v>370</v>
      </c>
      <c r="J344" s="565" t="s">
        <v>420</v>
      </c>
      <c r="K344" s="566">
        <v>0.17647058823529413</v>
      </c>
      <c r="L344" s="230"/>
      <c r="M344" s="450">
        <v>2022</v>
      </c>
      <c r="N344" s="218">
        <v>69</v>
      </c>
      <c r="O344" s="567">
        <v>0.15942028985507245</v>
      </c>
      <c r="P344" s="237">
        <f t="shared" si="20"/>
        <v>11</v>
      </c>
      <c r="Q344" s="218">
        <v>8</v>
      </c>
      <c r="R344" s="238">
        <f t="shared" si="21"/>
        <v>0.72727272727272729</v>
      </c>
      <c r="S344" s="238">
        <f t="shared" si="22"/>
        <v>0.11594202898550725</v>
      </c>
      <c r="T344" s="239">
        <f t="shared" si="23"/>
        <v>0.9033816425120772</v>
      </c>
      <c r="U344" s="451"/>
      <c r="V344" s="21"/>
      <c r="W344" s="21"/>
    </row>
    <row r="345" spans="1:23" ht="12.75">
      <c r="A345" s="190" t="s">
        <v>109</v>
      </c>
      <c r="B345" s="191" t="s">
        <v>1220</v>
      </c>
      <c r="C345" s="230" t="s">
        <v>646</v>
      </c>
      <c r="D345" s="230" t="s">
        <v>335</v>
      </c>
      <c r="E345" s="230" t="s">
        <v>185</v>
      </c>
      <c r="F345" s="230" t="s">
        <v>519</v>
      </c>
      <c r="G345" s="190" t="s">
        <v>3048</v>
      </c>
      <c r="H345" s="191" t="s">
        <v>548</v>
      </c>
      <c r="I345" s="230" t="s">
        <v>370</v>
      </c>
      <c r="J345" s="565" t="s">
        <v>420</v>
      </c>
      <c r="K345" s="566">
        <v>0.17647058823529413</v>
      </c>
      <c r="L345" s="230"/>
      <c r="M345" s="450">
        <v>2022</v>
      </c>
      <c r="N345" s="218">
        <v>69</v>
      </c>
      <c r="O345" s="567">
        <v>0.15942028985507245</v>
      </c>
      <c r="P345" s="237">
        <f t="shared" si="20"/>
        <v>11</v>
      </c>
      <c r="Q345" s="218">
        <v>8</v>
      </c>
      <c r="R345" s="238">
        <f t="shared" si="21"/>
        <v>0.72727272727272729</v>
      </c>
      <c r="S345" s="238">
        <f t="shared" si="22"/>
        <v>0.11594202898550725</v>
      </c>
      <c r="T345" s="239">
        <f t="shared" si="23"/>
        <v>0.9033816425120772</v>
      </c>
      <c r="U345" s="451"/>
      <c r="V345" s="21"/>
      <c r="W345" s="21"/>
    </row>
    <row r="346" spans="1:23" ht="12.75">
      <c r="A346" s="190" t="s">
        <v>109</v>
      </c>
      <c r="B346" s="191" t="s">
        <v>1220</v>
      </c>
      <c r="C346" s="230" t="s">
        <v>646</v>
      </c>
      <c r="D346" s="230" t="s">
        <v>335</v>
      </c>
      <c r="E346" s="230" t="s">
        <v>185</v>
      </c>
      <c r="F346" s="230" t="s">
        <v>519</v>
      </c>
      <c r="G346" s="190" t="s">
        <v>3048</v>
      </c>
      <c r="H346" s="191" t="s">
        <v>549</v>
      </c>
      <c r="I346" s="230" t="s">
        <v>370</v>
      </c>
      <c r="J346" s="565" t="s">
        <v>420</v>
      </c>
      <c r="K346" s="566">
        <v>0.17647058823529413</v>
      </c>
      <c r="L346" s="230"/>
      <c r="M346" s="450">
        <v>2022</v>
      </c>
      <c r="N346" s="218">
        <v>69</v>
      </c>
      <c r="O346" s="567">
        <v>0.15942028985507245</v>
      </c>
      <c r="P346" s="237">
        <f t="shared" si="20"/>
        <v>11</v>
      </c>
      <c r="Q346" s="218">
        <v>8</v>
      </c>
      <c r="R346" s="238">
        <f t="shared" si="21"/>
        <v>0.72727272727272729</v>
      </c>
      <c r="S346" s="238">
        <f t="shared" si="22"/>
        <v>0.11594202898550725</v>
      </c>
      <c r="T346" s="239">
        <f t="shared" si="23"/>
        <v>0.9033816425120772</v>
      </c>
      <c r="U346" s="451"/>
      <c r="V346" s="21"/>
      <c r="W346" s="21"/>
    </row>
    <row r="347" spans="1:23" ht="12.75">
      <c r="A347" s="190" t="s">
        <v>109</v>
      </c>
      <c r="B347" s="191" t="s">
        <v>1220</v>
      </c>
      <c r="C347" s="230" t="s">
        <v>646</v>
      </c>
      <c r="D347" s="230" t="s">
        <v>335</v>
      </c>
      <c r="E347" s="230" t="s">
        <v>185</v>
      </c>
      <c r="F347" s="230" t="s">
        <v>519</v>
      </c>
      <c r="G347" s="190" t="s">
        <v>3048</v>
      </c>
      <c r="H347" s="191" t="s">
        <v>551</v>
      </c>
      <c r="I347" s="230" t="s">
        <v>370</v>
      </c>
      <c r="J347" s="565" t="s">
        <v>420</v>
      </c>
      <c r="K347" s="566">
        <v>0.17647058823529413</v>
      </c>
      <c r="L347" s="230"/>
      <c r="M347" s="450">
        <v>2022</v>
      </c>
      <c r="N347" s="218">
        <v>69</v>
      </c>
      <c r="O347" s="567">
        <v>0.15942028985507245</v>
      </c>
      <c r="P347" s="237">
        <f t="shared" si="20"/>
        <v>11</v>
      </c>
      <c r="Q347" s="218">
        <v>8</v>
      </c>
      <c r="R347" s="238">
        <f t="shared" si="21"/>
        <v>0.72727272727272729</v>
      </c>
      <c r="S347" s="238">
        <f t="shared" si="22"/>
        <v>0.11594202898550725</v>
      </c>
      <c r="T347" s="239">
        <f t="shared" si="23"/>
        <v>0.9033816425120772</v>
      </c>
      <c r="U347" s="451"/>
      <c r="V347" s="21"/>
      <c r="W347" s="21"/>
    </row>
    <row r="348" spans="1:23" ht="12.75">
      <c r="A348" s="190" t="s">
        <v>109</v>
      </c>
      <c r="B348" s="191" t="s">
        <v>1220</v>
      </c>
      <c r="C348" s="230" t="s">
        <v>646</v>
      </c>
      <c r="D348" s="230" t="s">
        <v>335</v>
      </c>
      <c r="E348" s="230" t="s">
        <v>185</v>
      </c>
      <c r="F348" s="230" t="s">
        <v>519</v>
      </c>
      <c r="G348" s="190" t="s">
        <v>3048</v>
      </c>
      <c r="H348" s="191" t="s">
        <v>555</v>
      </c>
      <c r="I348" s="230" t="s">
        <v>370</v>
      </c>
      <c r="J348" s="565" t="s">
        <v>420</v>
      </c>
      <c r="K348" s="566">
        <v>0.17647058823529413</v>
      </c>
      <c r="L348" s="230"/>
      <c r="M348" s="450">
        <v>2022</v>
      </c>
      <c r="N348" s="218">
        <v>69</v>
      </c>
      <c r="O348" s="567">
        <v>0.15942028985507245</v>
      </c>
      <c r="P348" s="237">
        <f t="shared" si="20"/>
        <v>11</v>
      </c>
      <c r="Q348" s="218">
        <v>8</v>
      </c>
      <c r="R348" s="238">
        <f t="shared" si="21"/>
        <v>0.72727272727272729</v>
      </c>
      <c r="S348" s="238">
        <f t="shared" si="22"/>
        <v>0.11594202898550725</v>
      </c>
      <c r="T348" s="239">
        <f t="shared" si="23"/>
        <v>0.9033816425120772</v>
      </c>
      <c r="U348" s="451"/>
      <c r="V348" s="21"/>
      <c r="W348" s="21"/>
    </row>
    <row r="349" spans="1:23" ht="12.75">
      <c r="A349" s="190" t="s">
        <v>109</v>
      </c>
      <c r="B349" s="191" t="s">
        <v>1220</v>
      </c>
      <c r="C349" s="230" t="s">
        <v>646</v>
      </c>
      <c r="D349" s="230" t="s">
        <v>335</v>
      </c>
      <c r="E349" s="230" t="s">
        <v>185</v>
      </c>
      <c r="F349" s="230" t="s">
        <v>519</v>
      </c>
      <c r="G349" s="190" t="s">
        <v>3048</v>
      </c>
      <c r="H349" s="191" t="s">
        <v>556</v>
      </c>
      <c r="I349" s="230" t="s">
        <v>370</v>
      </c>
      <c r="J349" s="565" t="s">
        <v>420</v>
      </c>
      <c r="K349" s="566">
        <v>0.17647058823529413</v>
      </c>
      <c r="L349" s="230"/>
      <c r="M349" s="450">
        <v>2022</v>
      </c>
      <c r="N349" s="218">
        <v>69</v>
      </c>
      <c r="O349" s="567">
        <v>0.15942028985507245</v>
      </c>
      <c r="P349" s="237">
        <f t="shared" si="20"/>
        <v>11</v>
      </c>
      <c r="Q349" s="218">
        <v>8</v>
      </c>
      <c r="R349" s="238">
        <f t="shared" si="21"/>
        <v>0.72727272727272729</v>
      </c>
      <c r="S349" s="238">
        <f t="shared" si="22"/>
        <v>0.11594202898550725</v>
      </c>
      <c r="T349" s="239">
        <f t="shared" si="23"/>
        <v>0.9033816425120772</v>
      </c>
      <c r="U349" s="451"/>
      <c r="V349" s="21"/>
      <c r="W349" s="21"/>
    </row>
    <row r="350" spans="1:23" ht="12.75">
      <c r="A350" s="190" t="s">
        <v>109</v>
      </c>
      <c r="B350" s="191" t="s">
        <v>1220</v>
      </c>
      <c r="C350" s="230" t="s">
        <v>646</v>
      </c>
      <c r="D350" s="230" t="s">
        <v>335</v>
      </c>
      <c r="E350" s="230" t="s">
        <v>185</v>
      </c>
      <c r="F350" s="230" t="s">
        <v>519</v>
      </c>
      <c r="G350" s="190" t="s">
        <v>3048</v>
      </c>
      <c r="H350" s="191" t="s">
        <v>557</v>
      </c>
      <c r="I350" s="230" t="s">
        <v>370</v>
      </c>
      <c r="J350" s="565" t="s">
        <v>420</v>
      </c>
      <c r="K350" s="566">
        <v>0.17647058823529413</v>
      </c>
      <c r="L350" s="230"/>
      <c r="M350" s="450">
        <v>2022</v>
      </c>
      <c r="N350" s="218">
        <v>69</v>
      </c>
      <c r="O350" s="567">
        <v>0.15942028985507245</v>
      </c>
      <c r="P350" s="237">
        <f t="shared" si="20"/>
        <v>11</v>
      </c>
      <c r="Q350" s="218">
        <v>8</v>
      </c>
      <c r="R350" s="238">
        <f t="shared" si="21"/>
        <v>0.72727272727272729</v>
      </c>
      <c r="S350" s="238">
        <f t="shared" si="22"/>
        <v>0.11594202898550725</v>
      </c>
      <c r="T350" s="239">
        <f t="shared" si="23"/>
        <v>0.9033816425120772</v>
      </c>
      <c r="U350" s="451"/>
      <c r="V350" s="21"/>
      <c r="W350" s="21"/>
    </row>
    <row r="351" spans="1:23" ht="12.75">
      <c r="A351" s="190" t="s">
        <v>109</v>
      </c>
      <c r="B351" s="191" t="s">
        <v>1220</v>
      </c>
      <c r="C351" s="230" t="s">
        <v>646</v>
      </c>
      <c r="D351" s="230" t="s">
        <v>335</v>
      </c>
      <c r="E351" s="230" t="s">
        <v>185</v>
      </c>
      <c r="F351" s="230" t="s">
        <v>519</v>
      </c>
      <c r="G351" s="190" t="s">
        <v>3048</v>
      </c>
      <c r="H351" s="191" t="s">
        <v>558</v>
      </c>
      <c r="I351" s="230" t="s">
        <v>370</v>
      </c>
      <c r="J351" s="565" t="s">
        <v>420</v>
      </c>
      <c r="K351" s="566">
        <v>0.17647058823529413</v>
      </c>
      <c r="L351" s="230"/>
      <c r="M351" s="450">
        <v>2022</v>
      </c>
      <c r="N351" s="218">
        <v>69</v>
      </c>
      <c r="O351" s="567">
        <v>0.15942028985507245</v>
      </c>
      <c r="P351" s="237">
        <f t="shared" si="20"/>
        <v>11</v>
      </c>
      <c r="Q351" s="218">
        <v>8</v>
      </c>
      <c r="R351" s="238">
        <f t="shared" si="21"/>
        <v>0.72727272727272729</v>
      </c>
      <c r="S351" s="238">
        <f t="shared" si="22"/>
        <v>0.11594202898550725</v>
      </c>
      <c r="T351" s="239">
        <f t="shared" si="23"/>
        <v>0.9033816425120772</v>
      </c>
      <c r="U351" s="451"/>
      <c r="V351" s="21"/>
      <c r="W351" s="21"/>
    </row>
    <row r="352" spans="1:23" ht="12.75">
      <c r="A352" s="190" t="s">
        <v>109</v>
      </c>
      <c r="B352" s="191" t="s">
        <v>1220</v>
      </c>
      <c r="C352" s="230" t="s">
        <v>646</v>
      </c>
      <c r="D352" s="230" t="s">
        <v>335</v>
      </c>
      <c r="E352" s="230" t="s">
        <v>185</v>
      </c>
      <c r="F352" s="230" t="s">
        <v>519</v>
      </c>
      <c r="G352" s="190" t="s">
        <v>3048</v>
      </c>
      <c r="H352" s="191" t="s">
        <v>562</v>
      </c>
      <c r="I352" s="230" t="s">
        <v>370</v>
      </c>
      <c r="J352" s="565" t="s">
        <v>420</v>
      </c>
      <c r="K352" s="566">
        <v>0.17647058823529413</v>
      </c>
      <c r="L352" s="230"/>
      <c r="M352" s="450">
        <v>2022</v>
      </c>
      <c r="N352" s="218">
        <v>69</v>
      </c>
      <c r="O352" s="567">
        <v>0.15942028985507245</v>
      </c>
      <c r="P352" s="237">
        <f t="shared" si="20"/>
        <v>11</v>
      </c>
      <c r="Q352" s="218">
        <v>8</v>
      </c>
      <c r="R352" s="238">
        <f t="shared" si="21"/>
        <v>0.72727272727272729</v>
      </c>
      <c r="S352" s="238">
        <f t="shared" si="22"/>
        <v>0.11594202898550725</v>
      </c>
      <c r="T352" s="239">
        <f t="shared" si="23"/>
        <v>0.9033816425120772</v>
      </c>
      <c r="U352" s="451"/>
      <c r="V352" s="21"/>
      <c r="W352" s="21"/>
    </row>
    <row r="353" spans="1:23" ht="12.75">
      <c r="A353" s="190" t="s">
        <v>109</v>
      </c>
      <c r="B353" s="191" t="s">
        <v>1220</v>
      </c>
      <c r="C353" s="230" t="s">
        <v>646</v>
      </c>
      <c r="D353" s="230" t="s">
        <v>335</v>
      </c>
      <c r="E353" s="230" t="s">
        <v>185</v>
      </c>
      <c r="F353" s="230" t="s">
        <v>577</v>
      </c>
      <c r="G353" s="190" t="s">
        <v>3048</v>
      </c>
      <c r="H353" s="191" t="s">
        <v>583</v>
      </c>
      <c r="I353" s="230" t="s">
        <v>370</v>
      </c>
      <c r="J353" s="565" t="s">
        <v>420</v>
      </c>
      <c r="K353" s="566">
        <v>0.17647058823529413</v>
      </c>
      <c r="L353" s="230"/>
      <c r="M353" s="450">
        <v>2022</v>
      </c>
      <c r="N353" s="218">
        <v>69</v>
      </c>
      <c r="O353" s="567">
        <v>0.15942028985507245</v>
      </c>
      <c r="P353" s="237">
        <f t="shared" si="20"/>
        <v>11</v>
      </c>
      <c r="Q353" s="218">
        <v>8</v>
      </c>
      <c r="R353" s="238">
        <f t="shared" si="21"/>
        <v>0.72727272727272729</v>
      </c>
      <c r="S353" s="238">
        <f t="shared" si="22"/>
        <v>0.11594202898550725</v>
      </c>
      <c r="T353" s="239">
        <f t="shared" si="23"/>
        <v>0.9033816425120772</v>
      </c>
      <c r="U353" s="451"/>
      <c r="V353" s="21"/>
      <c r="W353" s="21"/>
    </row>
    <row r="354" spans="1:23" ht="12.75">
      <c r="A354" s="190" t="s">
        <v>109</v>
      </c>
      <c r="B354" s="191" t="s">
        <v>1220</v>
      </c>
      <c r="C354" s="230" t="s">
        <v>646</v>
      </c>
      <c r="D354" s="230" t="s">
        <v>335</v>
      </c>
      <c r="E354" s="230" t="s">
        <v>185</v>
      </c>
      <c r="F354" s="230" t="s">
        <v>519</v>
      </c>
      <c r="G354" s="190" t="s">
        <v>3048</v>
      </c>
      <c r="H354" s="191" t="s">
        <v>563</v>
      </c>
      <c r="I354" s="230" t="s">
        <v>370</v>
      </c>
      <c r="J354" s="565" t="s">
        <v>418</v>
      </c>
      <c r="K354" s="566">
        <v>1</v>
      </c>
      <c r="L354" s="230"/>
      <c r="M354" s="450">
        <v>2022</v>
      </c>
      <c r="N354" s="453">
        <v>69</v>
      </c>
      <c r="O354" s="452">
        <v>1</v>
      </c>
      <c r="P354" s="237">
        <f t="shared" si="20"/>
        <v>69</v>
      </c>
      <c r="Q354" s="218">
        <v>69</v>
      </c>
      <c r="R354" s="238">
        <f t="shared" si="21"/>
        <v>1</v>
      </c>
      <c r="S354" s="238">
        <f t="shared" si="22"/>
        <v>1</v>
      </c>
      <c r="T354" s="239">
        <f t="shared" si="23"/>
        <v>1</v>
      </c>
      <c r="U354" s="229"/>
      <c r="V354" s="21"/>
      <c r="W354" s="21"/>
    </row>
    <row r="355" spans="1:23" ht="12.75">
      <c r="A355" s="190" t="s">
        <v>109</v>
      </c>
      <c r="B355" s="191" t="s">
        <v>1220</v>
      </c>
      <c r="C355" s="230" t="s">
        <v>646</v>
      </c>
      <c r="D355" s="230" t="s">
        <v>335</v>
      </c>
      <c r="E355" s="230" t="s">
        <v>185</v>
      </c>
      <c r="F355" s="230" t="s">
        <v>519</v>
      </c>
      <c r="G355" s="190" t="s">
        <v>3048</v>
      </c>
      <c r="H355" s="191" t="s">
        <v>564</v>
      </c>
      <c r="I355" s="230" t="s">
        <v>370</v>
      </c>
      <c r="J355" s="565" t="s">
        <v>420</v>
      </c>
      <c r="K355" s="566">
        <v>0.17647058823529413</v>
      </c>
      <c r="L355" s="230"/>
      <c r="M355" s="450">
        <v>2022</v>
      </c>
      <c r="N355" s="218">
        <v>69</v>
      </c>
      <c r="O355" s="567">
        <v>0.15942028985507245</v>
      </c>
      <c r="P355" s="237">
        <f t="shared" si="20"/>
        <v>11</v>
      </c>
      <c r="Q355" s="218">
        <v>8</v>
      </c>
      <c r="R355" s="238">
        <f t="shared" si="21"/>
        <v>0.72727272727272729</v>
      </c>
      <c r="S355" s="238">
        <f t="shared" si="22"/>
        <v>0.11594202898550725</v>
      </c>
      <c r="T355" s="239">
        <f t="shared" si="23"/>
        <v>0.9033816425120772</v>
      </c>
      <c r="U355" s="451"/>
      <c r="V355" s="21"/>
      <c r="W355" s="21"/>
    </row>
    <row r="356" spans="1:23" ht="12.75">
      <c r="A356" s="190" t="s">
        <v>109</v>
      </c>
      <c r="B356" s="191" t="s">
        <v>1220</v>
      </c>
      <c r="C356" s="230" t="s">
        <v>646</v>
      </c>
      <c r="D356" s="230" t="s">
        <v>335</v>
      </c>
      <c r="E356" s="230" t="s">
        <v>185</v>
      </c>
      <c r="F356" s="230" t="s">
        <v>519</v>
      </c>
      <c r="G356" s="190" t="s">
        <v>3048</v>
      </c>
      <c r="H356" s="191" t="s">
        <v>569</v>
      </c>
      <c r="I356" s="230" t="s">
        <v>370</v>
      </c>
      <c r="J356" s="565" t="s">
        <v>420</v>
      </c>
      <c r="K356" s="566">
        <v>0.17647058823529413</v>
      </c>
      <c r="L356" s="230"/>
      <c r="M356" s="450">
        <v>2022</v>
      </c>
      <c r="N356" s="218">
        <v>69</v>
      </c>
      <c r="O356" s="567">
        <v>0.15942028985507245</v>
      </c>
      <c r="P356" s="237">
        <f t="shared" si="20"/>
        <v>11</v>
      </c>
      <c r="Q356" s="218">
        <v>8</v>
      </c>
      <c r="R356" s="238">
        <f t="shared" si="21"/>
        <v>0.72727272727272729</v>
      </c>
      <c r="S356" s="238">
        <f t="shared" si="22"/>
        <v>0.11594202898550725</v>
      </c>
      <c r="T356" s="239">
        <f t="shared" si="23"/>
        <v>0.9033816425120772</v>
      </c>
      <c r="U356" s="451"/>
      <c r="V356" s="21"/>
      <c r="W356" s="21"/>
    </row>
    <row r="357" spans="1:23" ht="12.75">
      <c r="A357" s="190" t="s">
        <v>109</v>
      </c>
      <c r="B357" s="191" t="s">
        <v>1220</v>
      </c>
      <c r="C357" s="230" t="s">
        <v>646</v>
      </c>
      <c r="D357" s="230" t="s">
        <v>335</v>
      </c>
      <c r="E357" s="230" t="s">
        <v>185</v>
      </c>
      <c r="F357" s="230" t="s">
        <v>519</v>
      </c>
      <c r="G357" s="190" t="s">
        <v>3048</v>
      </c>
      <c r="H357" s="191" t="s">
        <v>498</v>
      </c>
      <c r="I357" s="230" t="s">
        <v>3126</v>
      </c>
      <c r="J357" s="230" t="s">
        <v>418</v>
      </c>
      <c r="K357" s="231">
        <v>1</v>
      </c>
      <c r="L357" s="230" t="s">
        <v>3127</v>
      </c>
      <c r="M357" s="450">
        <v>2023</v>
      </c>
      <c r="N357" s="453">
        <v>64</v>
      </c>
      <c r="O357" s="452">
        <v>1</v>
      </c>
      <c r="P357" s="237">
        <f t="shared" si="20"/>
        <v>64</v>
      </c>
      <c r="Q357" s="218">
        <v>64</v>
      </c>
      <c r="R357" s="238">
        <f t="shared" si="21"/>
        <v>1</v>
      </c>
      <c r="S357" s="238">
        <f t="shared" si="22"/>
        <v>1</v>
      </c>
      <c r="T357" s="239">
        <f t="shared" si="23"/>
        <v>1</v>
      </c>
      <c r="U357" s="229"/>
      <c r="V357" s="21"/>
      <c r="W357" s="21"/>
    </row>
    <row r="358" spans="1:23" ht="12.75">
      <c r="A358" s="190" t="s">
        <v>109</v>
      </c>
      <c r="B358" s="191" t="s">
        <v>1220</v>
      </c>
      <c r="C358" s="230" t="s">
        <v>646</v>
      </c>
      <c r="D358" s="230" t="s">
        <v>335</v>
      </c>
      <c r="E358" s="230" t="s">
        <v>185</v>
      </c>
      <c r="F358" s="230" t="s">
        <v>519</v>
      </c>
      <c r="G358" s="190" t="s">
        <v>3048</v>
      </c>
      <c r="H358" s="191" t="s">
        <v>537</v>
      </c>
      <c r="I358" s="230" t="s">
        <v>232</v>
      </c>
      <c r="J358" s="230" t="s">
        <v>418</v>
      </c>
      <c r="K358" s="231">
        <v>1</v>
      </c>
      <c r="L358" s="230" t="s">
        <v>3128</v>
      </c>
      <c r="M358" s="450">
        <v>2023</v>
      </c>
      <c r="N358" s="453">
        <v>64</v>
      </c>
      <c r="O358" s="452">
        <v>1</v>
      </c>
      <c r="P358" s="237">
        <f t="shared" si="20"/>
        <v>64</v>
      </c>
      <c r="Q358" s="218">
        <v>64</v>
      </c>
      <c r="R358" s="238">
        <f t="shared" si="21"/>
        <v>1</v>
      </c>
      <c r="S358" s="238">
        <f t="shared" si="22"/>
        <v>1</v>
      </c>
      <c r="T358" s="239">
        <f t="shared" si="23"/>
        <v>1</v>
      </c>
      <c r="U358" s="229"/>
      <c r="V358" s="21"/>
      <c r="W358" s="21"/>
    </row>
    <row r="359" spans="1:23" ht="12.75">
      <c r="A359" s="190" t="s">
        <v>109</v>
      </c>
      <c r="B359" s="191" t="s">
        <v>1220</v>
      </c>
      <c r="C359" s="230" t="s">
        <v>646</v>
      </c>
      <c r="D359" s="230" t="s">
        <v>335</v>
      </c>
      <c r="E359" s="230" t="s">
        <v>185</v>
      </c>
      <c r="F359" s="230" t="s">
        <v>519</v>
      </c>
      <c r="G359" s="190" t="s">
        <v>3048</v>
      </c>
      <c r="H359" s="191" t="s">
        <v>538</v>
      </c>
      <c r="I359" s="230" t="s">
        <v>232</v>
      </c>
      <c r="J359" s="230" t="s">
        <v>418</v>
      </c>
      <c r="K359" s="231">
        <v>1</v>
      </c>
      <c r="L359" s="230" t="s">
        <v>3128</v>
      </c>
      <c r="M359" s="450">
        <v>2023</v>
      </c>
      <c r="N359" s="218">
        <v>64</v>
      </c>
      <c r="O359" s="452">
        <v>1</v>
      </c>
      <c r="P359" s="237">
        <f t="shared" si="20"/>
        <v>64</v>
      </c>
      <c r="Q359" s="218">
        <v>64</v>
      </c>
      <c r="R359" s="238">
        <f t="shared" si="21"/>
        <v>1</v>
      </c>
      <c r="S359" s="238">
        <f t="shared" si="22"/>
        <v>1</v>
      </c>
      <c r="T359" s="239">
        <f t="shared" si="23"/>
        <v>1</v>
      </c>
      <c r="U359" s="451"/>
      <c r="V359" s="21"/>
      <c r="W359" s="21"/>
    </row>
    <row r="360" spans="1:23" ht="12.75">
      <c r="A360" s="190" t="s">
        <v>109</v>
      </c>
      <c r="B360" s="191" t="s">
        <v>1220</v>
      </c>
      <c r="C360" s="230" t="s">
        <v>646</v>
      </c>
      <c r="D360" s="230" t="s">
        <v>335</v>
      </c>
      <c r="E360" s="230" t="s">
        <v>185</v>
      </c>
      <c r="F360" s="230" t="s">
        <v>519</v>
      </c>
      <c r="G360" s="190" t="s">
        <v>3048</v>
      </c>
      <c r="H360" s="191" t="s">
        <v>541</v>
      </c>
      <c r="I360" s="230" t="s">
        <v>232</v>
      </c>
      <c r="J360" s="230" t="s">
        <v>418</v>
      </c>
      <c r="K360" s="231">
        <v>1</v>
      </c>
      <c r="L360" s="230" t="s">
        <v>3128</v>
      </c>
      <c r="M360" s="450">
        <v>2023</v>
      </c>
      <c r="N360" s="453">
        <v>64</v>
      </c>
      <c r="O360" s="452">
        <v>1</v>
      </c>
      <c r="P360" s="237">
        <f t="shared" si="20"/>
        <v>64</v>
      </c>
      <c r="Q360" s="218">
        <v>64</v>
      </c>
      <c r="R360" s="238">
        <f t="shared" si="21"/>
        <v>1</v>
      </c>
      <c r="S360" s="238">
        <f t="shared" si="22"/>
        <v>1</v>
      </c>
      <c r="T360" s="239">
        <f t="shared" si="23"/>
        <v>1</v>
      </c>
      <c r="U360" s="229"/>
      <c r="V360" s="21"/>
      <c r="W360" s="21"/>
    </row>
    <row r="361" spans="1:23" ht="12.75">
      <c r="A361" s="190" t="s">
        <v>109</v>
      </c>
      <c r="B361" s="191" t="s">
        <v>1220</v>
      </c>
      <c r="C361" s="230" t="s">
        <v>646</v>
      </c>
      <c r="D361" s="230" t="s">
        <v>335</v>
      </c>
      <c r="E361" s="230" t="s">
        <v>185</v>
      </c>
      <c r="F361" s="230" t="s">
        <v>519</v>
      </c>
      <c r="G361" s="190" t="s">
        <v>3048</v>
      </c>
      <c r="H361" s="191" t="s">
        <v>493</v>
      </c>
      <c r="I361" s="230" t="s">
        <v>232</v>
      </c>
      <c r="J361" s="230" t="s">
        <v>418</v>
      </c>
      <c r="K361" s="231">
        <v>1</v>
      </c>
      <c r="L361" s="230" t="s">
        <v>3128</v>
      </c>
      <c r="M361" s="450">
        <v>2023</v>
      </c>
      <c r="N361" s="453">
        <v>64</v>
      </c>
      <c r="O361" s="452">
        <v>1</v>
      </c>
      <c r="P361" s="237">
        <f t="shared" si="20"/>
        <v>64</v>
      </c>
      <c r="Q361" s="218">
        <v>64</v>
      </c>
      <c r="R361" s="238">
        <f t="shared" si="21"/>
        <v>1</v>
      </c>
      <c r="S361" s="238">
        <f t="shared" si="22"/>
        <v>1</v>
      </c>
      <c r="T361" s="239">
        <f t="shared" si="23"/>
        <v>1</v>
      </c>
      <c r="U361" s="229"/>
      <c r="V361" s="21"/>
      <c r="W361" s="21"/>
    </row>
    <row r="362" spans="1:23" ht="12.75">
      <c r="A362" s="190" t="s">
        <v>109</v>
      </c>
      <c r="B362" s="191" t="s">
        <v>1220</v>
      </c>
      <c r="C362" s="230" t="s">
        <v>646</v>
      </c>
      <c r="D362" s="230" t="s">
        <v>335</v>
      </c>
      <c r="E362" s="230" t="s">
        <v>185</v>
      </c>
      <c r="F362" s="230" t="s">
        <v>519</v>
      </c>
      <c r="G362" s="190" t="s">
        <v>3048</v>
      </c>
      <c r="H362" s="191" t="s">
        <v>3129</v>
      </c>
      <c r="I362" s="230" t="s">
        <v>232</v>
      </c>
      <c r="J362" s="230" t="s">
        <v>418</v>
      </c>
      <c r="K362" s="231">
        <v>1</v>
      </c>
      <c r="L362" s="230" t="s">
        <v>3128</v>
      </c>
      <c r="M362" s="450">
        <v>2023</v>
      </c>
      <c r="N362" s="453">
        <v>64</v>
      </c>
      <c r="O362" s="452">
        <v>1</v>
      </c>
      <c r="P362" s="237">
        <f t="shared" si="20"/>
        <v>64</v>
      </c>
      <c r="Q362" s="218">
        <v>64</v>
      </c>
      <c r="R362" s="238">
        <f t="shared" si="21"/>
        <v>1</v>
      </c>
      <c r="S362" s="238">
        <f t="shared" si="22"/>
        <v>1</v>
      </c>
      <c r="T362" s="239">
        <f t="shared" si="23"/>
        <v>1</v>
      </c>
      <c r="U362" s="229"/>
      <c r="V362" s="21"/>
      <c r="W362" s="21"/>
    </row>
    <row r="363" spans="1:23" ht="12.75">
      <c r="A363" s="190" t="s">
        <v>109</v>
      </c>
      <c r="B363" s="191" t="s">
        <v>1220</v>
      </c>
      <c r="C363" s="230" t="s">
        <v>646</v>
      </c>
      <c r="D363" s="230" t="s">
        <v>335</v>
      </c>
      <c r="E363" s="230" t="s">
        <v>185</v>
      </c>
      <c r="F363" s="230" t="s">
        <v>519</v>
      </c>
      <c r="G363" s="190" t="s">
        <v>3048</v>
      </c>
      <c r="H363" s="191" t="s">
        <v>3130</v>
      </c>
      <c r="I363" s="230" t="s">
        <v>232</v>
      </c>
      <c r="J363" s="230" t="s">
        <v>418</v>
      </c>
      <c r="K363" s="231">
        <v>1</v>
      </c>
      <c r="L363" s="230" t="s">
        <v>3128</v>
      </c>
      <c r="M363" s="450">
        <v>2023</v>
      </c>
      <c r="N363" s="453">
        <v>64</v>
      </c>
      <c r="O363" s="452">
        <v>1</v>
      </c>
      <c r="P363" s="237">
        <f t="shared" si="20"/>
        <v>64</v>
      </c>
      <c r="Q363" s="218">
        <v>64</v>
      </c>
      <c r="R363" s="238">
        <f t="shared" si="21"/>
        <v>1</v>
      </c>
      <c r="S363" s="238">
        <f t="shared" si="22"/>
        <v>1</v>
      </c>
      <c r="T363" s="239">
        <f t="shared" si="23"/>
        <v>1</v>
      </c>
      <c r="U363" s="229"/>
      <c r="V363" s="21"/>
      <c r="W363" s="21"/>
    </row>
    <row r="364" spans="1:23" ht="12.75">
      <c r="A364" s="190" t="s">
        <v>109</v>
      </c>
      <c r="B364" s="191" t="s">
        <v>1220</v>
      </c>
      <c r="C364" s="230" t="s">
        <v>646</v>
      </c>
      <c r="D364" s="230" t="s">
        <v>335</v>
      </c>
      <c r="E364" s="230" t="s">
        <v>185</v>
      </c>
      <c r="F364" s="230" t="s">
        <v>519</v>
      </c>
      <c r="G364" s="190" t="s">
        <v>3049</v>
      </c>
      <c r="H364" s="191" t="s">
        <v>518</v>
      </c>
      <c r="I364" s="230" t="s">
        <v>370</v>
      </c>
      <c r="J364" s="565" t="s">
        <v>420</v>
      </c>
      <c r="K364" s="566">
        <v>0.2638888888888889</v>
      </c>
      <c r="L364" s="230"/>
      <c r="M364" s="450">
        <v>2022</v>
      </c>
      <c r="N364" s="218">
        <v>75</v>
      </c>
      <c r="O364" s="567">
        <v>1</v>
      </c>
      <c r="P364" s="237">
        <f t="shared" si="20"/>
        <v>75</v>
      </c>
      <c r="Q364" s="218">
        <v>75</v>
      </c>
      <c r="R364" s="238">
        <f t="shared" si="21"/>
        <v>1</v>
      </c>
      <c r="S364" s="238">
        <f t="shared" si="22"/>
        <v>1</v>
      </c>
      <c r="T364" s="239">
        <f t="shared" si="23"/>
        <v>3.7894736842105261</v>
      </c>
      <c r="U364" s="451" t="s">
        <v>3123</v>
      </c>
      <c r="V364" s="21"/>
      <c r="W364" s="21"/>
    </row>
    <row r="365" spans="1:23" ht="12.75">
      <c r="A365" s="190" t="s">
        <v>109</v>
      </c>
      <c r="B365" s="191" t="s">
        <v>1220</v>
      </c>
      <c r="C365" s="230" t="s">
        <v>646</v>
      </c>
      <c r="D365" s="230" t="s">
        <v>335</v>
      </c>
      <c r="E365" s="230" t="s">
        <v>185</v>
      </c>
      <c r="F365" s="230" t="s">
        <v>577</v>
      </c>
      <c r="G365" s="190" t="s">
        <v>3049</v>
      </c>
      <c r="H365" s="191" t="s">
        <v>576</v>
      </c>
      <c r="I365" s="230" t="s">
        <v>370</v>
      </c>
      <c r="J365" s="565" t="s">
        <v>420</v>
      </c>
      <c r="K365" s="566">
        <v>0.2638888888888889</v>
      </c>
      <c r="L365" s="230"/>
      <c r="M365" s="450">
        <v>2022</v>
      </c>
      <c r="N365" s="453">
        <v>75</v>
      </c>
      <c r="O365" s="452">
        <v>0.26666666666666666</v>
      </c>
      <c r="P365" s="237">
        <f t="shared" si="20"/>
        <v>20</v>
      </c>
      <c r="Q365" s="218">
        <v>17</v>
      </c>
      <c r="R365" s="238">
        <f t="shared" si="21"/>
        <v>0.85</v>
      </c>
      <c r="S365" s="238">
        <f t="shared" si="22"/>
        <v>0.22666666666666666</v>
      </c>
      <c r="T365" s="239">
        <f t="shared" si="23"/>
        <v>1.0105263157894737</v>
      </c>
      <c r="U365" s="229"/>
      <c r="V365" s="21"/>
      <c r="W365" s="21"/>
    </row>
    <row r="366" spans="1:23" ht="12.75">
      <c r="A366" s="190" t="s">
        <v>109</v>
      </c>
      <c r="B366" s="191" t="s">
        <v>1220</v>
      </c>
      <c r="C366" s="230" t="s">
        <v>646</v>
      </c>
      <c r="D366" s="230" t="s">
        <v>335</v>
      </c>
      <c r="E366" s="230" t="s">
        <v>185</v>
      </c>
      <c r="F366" s="230" t="s">
        <v>577</v>
      </c>
      <c r="G366" s="190" t="s">
        <v>3049</v>
      </c>
      <c r="H366" s="191" t="s">
        <v>578</v>
      </c>
      <c r="I366" s="230" t="s">
        <v>370</v>
      </c>
      <c r="J366" s="565" t="s">
        <v>420</v>
      </c>
      <c r="K366" s="566">
        <v>0.2638888888888889</v>
      </c>
      <c r="L366" s="230"/>
      <c r="M366" s="450">
        <v>2022</v>
      </c>
      <c r="N366" s="453">
        <v>75</v>
      </c>
      <c r="O366" s="452">
        <v>0.26666666666666666</v>
      </c>
      <c r="P366" s="237">
        <f t="shared" si="20"/>
        <v>20</v>
      </c>
      <c r="Q366" s="218">
        <v>17</v>
      </c>
      <c r="R366" s="238">
        <f t="shared" si="21"/>
        <v>0.85</v>
      </c>
      <c r="S366" s="238">
        <f t="shared" si="22"/>
        <v>0.22666666666666666</v>
      </c>
      <c r="T366" s="239">
        <f t="shared" si="23"/>
        <v>1.0105263157894737</v>
      </c>
      <c r="U366" s="229"/>
      <c r="V366" s="21"/>
      <c r="W366" s="21"/>
    </row>
    <row r="367" spans="1:23" ht="12.75">
      <c r="A367" s="190" t="s">
        <v>109</v>
      </c>
      <c r="B367" s="191" t="s">
        <v>1220</v>
      </c>
      <c r="C367" s="230" t="s">
        <v>646</v>
      </c>
      <c r="D367" s="230" t="s">
        <v>335</v>
      </c>
      <c r="E367" s="230" t="s">
        <v>185</v>
      </c>
      <c r="F367" s="230" t="s">
        <v>577</v>
      </c>
      <c r="G367" s="190" t="s">
        <v>3049</v>
      </c>
      <c r="H367" s="191" t="s">
        <v>579</v>
      </c>
      <c r="I367" s="230" t="s">
        <v>370</v>
      </c>
      <c r="J367" s="565" t="s">
        <v>420</v>
      </c>
      <c r="K367" s="566">
        <v>0.2638888888888889</v>
      </c>
      <c r="L367" s="230"/>
      <c r="M367" s="450">
        <v>2022</v>
      </c>
      <c r="N367" s="453">
        <v>75</v>
      </c>
      <c r="O367" s="452">
        <v>0.26666666666666666</v>
      </c>
      <c r="P367" s="237">
        <f t="shared" si="20"/>
        <v>20</v>
      </c>
      <c r="Q367" s="218">
        <v>17</v>
      </c>
      <c r="R367" s="238">
        <f t="shared" si="21"/>
        <v>0.85</v>
      </c>
      <c r="S367" s="238">
        <f t="shared" si="22"/>
        <v>0.22666666666666666</v>
      </c>
      <c r="T367" s="239">
        <f t="shared" si="23"/>
        <v>1.0105263157894737</v>
      </c>
      <c r="U367" s="229"/>
      <c r="V367" s="21"/>
      <c r="W367" s="21"/>
    </row>
    <row r="368" spans="1:23" ht="12.75">
      <c r="A368" s="190" t="s">
        <v>109</v>
      </c>
      <c r="B368" s="191" t="s">
        <v>1220</v>
      </c>
      <c r="C368" s="230" t="s">
        <v>646</v>
      </c>
      <c r="D368" s="230" t="s">
        <v>335</v>
      </c>
      <c r="E368" s="230" t="s">
        <v>185</v>
      </c>
      <c r="F368" s="230" t="s">
        <v>577</v>
      </c>
      <c r="G368" s="190" t="s">
        <v>3049</v>
      </c>
      <c r="H368" s="191" t="s">
        <v>580</v>
      </c>
      <c r="I368" s="230" t="s">
        <v>370</v>
      </c>
      <c r="J368" s="565" t="s">
        <v>420</v>
      </c>
      <c r="K368" s="566">
        <v>0.2638888888888889</v>
      </c>
      <c r="L368" s="230"/>
      <c r="M368" s="450">
        <v>2022</v>
      </c>
      <c r="N368" s="453">
        <v>75</v>
      </c>
      <c r="O368" s="452">
        <v>0.26666666666666666</v>
      </c>
      <c r="P368" s="237">
        <f t="shared" si="20"/>
        <v>20</v>
      </c>
      <c r="Q368" s="218">
        <v>17</v>
      </c>
      <c r="R368" s="238">
        <f t="shared" si="21"/>
        <v>0.85</v>
      </c>
      <c r="S368" s="238">
        <f t="shared" si="22"/>
        <v>0.22666666666666666</v>
      </c>
      <c r="T368" s="239">
        <f t="shared" si="23"/>
        <v>1.0105263157894737</v>
      </c>
      <c r="U368" s="229"/>
      <c r="V368" s="21"/>
      <c r="W368" s="21"/>
    </row>
    <row r="369" spans="1:23" ht="12.75">
      <c r="A369" s="190" t="s">
        <v>109</v>
      </c>
      <c r="B369" s="191" t="s">
        <v>1220</v>
      </c>
      <c r="C369" s="230" t="s">
        <v>646</v>
      </c>
      <c r="D369" s="230" t="s">
        <v>335</v>
      </c>
      <c r="E369" s="230" t="s">
        <v>185</v>
      </c>
      <c r="F369" s="230" t="s">
        <v>577</v>
      </c>
      <c r="G369" s="190" t="s">
        <v>3049</v>
      </c>
      <c r="H369" s="191" t="s">
        <v>581</v>
      </c>
      <c r="I369" s="230" t="s">
        <v>370</v>
      </c>
      <c r="J369" s="565" t="s">
        <v>420</v>
      </c>
      <c r="K369" s="566">
        <v>0.2638888888888889</v>
      </c>
      <c r="L369" s="230"/>
      <c r="M369" s="450">
        <v>2022</v>
      </c>
      <c r="N369" s="453">
        <v>75</v>
      </c>
      <c r="O369" s="452">
        <v>0.26666666666666666</v>
      </c>
      <c r="P369" s="237">
        <f t="shared" si="20"/>
        <v>20</v>
      </c>
      <c r="Q369" s="218">
        <v>17</v>
      </c>
      <c r="R369" s="238">
        <f t="shared" si="21"/>
        <v>0.85</v>
      </c>
      <c r="S369" s="238">
        <f t="shared" si="22"/>
        <v>0.22666666666666666</v>
      </c>
      <c r="T369" s="239">
        <f t="shared" si="23"/>
        <v>1.0105263157894737</v>
      </c>
      <c r="U369" s="229"/>
      <c r="V369" s="21"/>
      <c r="W369" s="21"/>
    </row>
    <row r="370" spans="1:23" ht="12.75">
      <c r="A370" s="190" t="s">
        <v>109</v>
      </c>
      <c r="B370" s="191" t="s">
        <v>1220</v>
      </c>
      <c r="C370" s="230" t="s">
        <v>646</v>
      </c>
      <c r="D370" s="230" t="s">
        <v>335</v>
      </c>
      <c r="E370" s="230" t="s">
        <v>185</v>
      </c>
      <c r="F370" s="230" t="s">
        <v>519</v>
      </c>
      <c r="G370" s="190" t="s">
        <v>3049</v>
      </c>
      <c r="H370" s="191" t="s">
        <v>522</v>
      </c>
      <c r="I370" s="230" t="s">
        <v>370</v>
      </c>
      <c r="J370" s="565" t="s">
        <v>420</v>
      </c>
      <c r="K370" s="566">
        <v>0.2638888888888889</v>
      </c>
      <c r="L370" s="230"/>
      <c r="M370" s="450">
        <v>2022</v>
      </c>
      <c r="N370" s="453">
        <v>75</v>
      </c>
      <c r="O370" s="452">
        <v>0.26666666666666666</v>
      </c>
      <c r="P370" s="237">
        <f t="shared" si="20"/>
        <v>20</v>
      </c>
      <c r="Q370" s="218">
        <v>17</v>
      </c>
      <c r="R370" s="238">
        <f t="shared" si="21"/>
        <v>0.85</v>
      </c>
      <c r="S370" s="238">
        <f t="shared" si="22"/>
        <v>0.22666666666666666</v>
      </c>
      <c r="T370" s="239">
        <f t="shared" si="23"/>
        <v>1.0105263157894737</v>
      </c>
      <c r="U370" s="229"/>
      <c r="V370" s="21"/>
      <c r="W370" s="21"/>
    </row>
    <row r="371" spans="1:23" ht="12.75">
      <c r="A371" s="190" t="s">
        <v>109</v>
      </c>
      <c r="B371" s="191" t="s">
        <v>1220</v>
      </c>
      <c r="C371" s="230" t="s">
        <v>646</v>
      </c>
      <c r="D371" s="230" t="s">
        <v>335</v>
      </c>
      <c r="E371" s="230" t="s">
        <v>185</v>
      </c>
      <c r="F371" s="230" t="s">
        <v>519</v>
      </c>
      <c r="G371" s="190" t="s">
        <v>3049</v>
      </c>
      <c r="H371" s="191" t="s">
        <v>523</v>
      </c>
      <c r="I371" s="230" t="s">
        <v>370</v>
      </c>
      <c r="J371" s="565" t="s">
        <v>420</v>
      </c>
      <c r="K371" s="566">
        <v>0.2638888888888889</v>
      </c>
      <c r="L371" s="230"/>
      <c r="M371" s="450">
        <v>2022</v>
      </c>
      <c r="N371" s="453">
        <v>75</v>
      </c>
      <c r="O371" s="452">
        <v>0.26666666666666666</v>
      </c>
      <c r="P371" s="237">
        <f t="shared" si="20"/>
        <v>20</v>
      </c>
      <c r="Q371" s="218">
        <v>17</v>
      </c>
      <c r="R371" s="238">
        <f t="shared" si="21"/>
        <v>0.85</v>
      </c>
      <c r="S371" s="238">
        <f t="shared" si="22"/>
        <v>0.22666666666666666</v>
      </c>
      <c r="T371" s="239">
        <f t="shared" si="23"/>
        <v>1.0105263157894737</v>
      </c>
      <c r="U371" s="229"/>
      <c r="V371" s="21"/>
      <c r="W371" s="21"/>
    </row>
    <row r="372" spans="1:23" ht="12.75">
      <c r="A372" s="190" t="s">
        <v>109</v>
      </c>
      <c r="B372" s="191" t="s">
        <v>1220</v>
      </c>
      <c r="C372" s="230" t="s">
        <v>646</v>
      </c>
      <c r="D372" s="230" t="s">
        <v>335</v>
      </c>
      <c r="E372" s="230" t="s">
        <v>185</v>
      </c>
      <c r="F372" s="230" t="s">
        <v>577</v>
      </c>
      <c r="G372" s="190" t="s">
        <v>3049</v>
      </c>
      <c r="H372" s="191" t="s">
        <v>3124</v>
      </c>
      <c r="I372" s="230" t="s">
        <v>370</v>
      </c>
      <c r="J372" s="565" t="s">
        <v>420</v>
      </c>
      <c r="K372" s="566">
        <v>0.2638888888888889</v>
      </c>
      <c r="L372" s="230"/>
      <c r="M372" s="450">
        <v>2022</v>
      </c>
      <c r="N372" s="453">
        <v>75</v>
      </c>
      <c r="O372" s="452">
        <v>0.26666666666666666</v>
      </c>
      <c r="P372" s="237">
        <f t="shared" si="20"/>
        <v>20</v>
      </c>
      <c r="Q372" s="218">
        <v>17</v>
      </c>
      <c r="R372" s="238">
        <f t="shared" si="21"/>
        <v>0.85</v>
      </c>
      <c r="S372" s="238">
        <f t="shared" si="22"/>
        <v>0.22666666666666666</v>
      </c>
      <c r="T372" s="239">
        <f t="shared" si="23"/>
        <v>1.0105263157894737</v>
      </c>
      <c r="U372" s="229"/>
      <c r="V372" s="21"/>
      <c r="W372" s="21"/>
    </row>
    <row r="373" spans="1:23" ht="12.75">
      <c r="A373" s="190" t="s">
        <v>109</v>
      </c>
      <c r="B373" s="191" t="s">
        <v>1220</v>
      </c>
      <c r="C373" s="230" t="s">
        <v>646</v>
      </c>
      <c r="D373" s="230" t="s">
        <v>335</v>
      </c>
      <c r="E373" s="230" t="s">
        <v>185</v>
      </c>
      <c r="F373" s="230" t="s">
        <v>519</v>
      </c>
      <c r="G373" s="190" t="s">
        <v>3049</v>
      </c>
      <c r="H373" s="191" t="s">
        <v>3125</v>
      </c>
      <c r="I373" s="230" t="s">
        <v>370</v>
      </c>
      <c r="J373" s="565" t="s">
        <v>420</v>
      </c>
      <c r="K373" s="566">
        <v>0.2638888888888889</v>
      </c>
      <c r="L373" s="230"/>
      <c r="M373" s="450">
        <v>2022</v>
      </c>
      <c r="N373" s="453">
        <v>75</v>
      </c>
      <c r="O373" s="452">
        <v>0.26666666666666666</v>
      </c>
      <c r="P373" s="237">
        <f t="shared" si="20"/>
        <v>20</v>
      </c>
      <c r="Q373" s="218">
        <v>17</v>
      </c>
      <c r="R373" s="238">
        <f t="shared" si="21"/>
        <v>0.85</v>
      </c>
      <c r="S373" s="238">
        <f t="shared" si="22"/>
        <v>0.22666666666666666</v>
      </c>
      <c r="T373" s="239">
        <f t="shared" si="23"/>
        <v>1.0105263157894737</v>
      </c>
      <c r="U373" s="229"/>
      <c r="V373" s="21"/>
      <c r="W373" s="21"/>
    </row>
    <row r="374" spans="1:23" ht="12.75">
      <c r="A374" s="190" t="s">
        <v>109</v>
      </c>
      <c r="B374" s="191" t="s">
        <v>1220</v>
      </c>
      <c r="C374" s="230" t="s">
        <v>646</v>
      </c>
      <c r="D374" s="230" t="s">
        <v>335</v>
      </c>
      <c r="E374" s="230" t="s">
        <v>185</v>
      </c>
      <c r="F374" s="230" t="s">
        <v>519</v>
      </c>
      <c r="G374" s="190" t="s">
        <v>3049</v>
      </c>
      <c r="H374" s="191" t="s">
        <v>529</v>
      </c>
      <c r="I374" s="230" t="s">
        <v>370</v>
      </c>
      <c r="J374" s="565" t="s">
        <v>420</v>
      </c>
      <c r="K374" s="566">
        <v>0.2638888888888889</v>
      </c>
      <c r="L374" s="230"/>
      <c r="M374" s="450">
        <v>2022</v>
      </c>
      <c r="N374" s="453">
        <v>75</v>
      </c>
      <c r="O374" s="452">
        <v>0.26666666666666666</v>
      </c>
      <c r="P374" s="237">
        <f t="shared" si="20"/>
        <v>20</v>
      </c>
      <c r="Q374" s="218">
        <v>17</v>
      </c>
      <c r="R374" s="238">
        <f t="shared" si="21"/>
        <v>0.85</v>
      </c>
      <c r="S374" s="238">
        <f t="shared" si="22"/>
        <v>0.22666666666666666</v>
      </c>
      <c r="T374" s="239">
        <f t="shared" si="23"/>
        <v>1.0105263157894737</v>
      </c>
      <c r="U374" s="229"/>
      <c r="V374" s="21"/>
      <c r="W374" s="21"/>
    </row>
    <row r="375" spans="1:23" ht="12.75">
      <c r="A375" s="190" t="s">
        <v>109</v>
      </c>
      <c r="B375" s="191" t="s">
        <v>1220</v>
      </c>
      <c r="C375" s="230" t="s">
        <v>646</v>
      </c>
      <c r="D375" s="230" t="s">
        <v>335</v>
      </c>
      <c r="E375" s="230" t="s">
        <v>185</v>
      </c>
      <c r="F375" s="230" t="s">
        <v>519</v>
      </c>
      <c r="G375" s="190" t="s">
        <v>3049</v>
      </c>
      <c r="H375" s="191" t="s">
        <v>532</v>
      </c>
      <c r="I375" s="230" t="s">
        <v>370</v>
      </c>
      <c r="J375" s="565" t="s">
        <v>420</v>
      </c>
      <c r="K375" s="568">
        <v>0.2638888888888889</v>
      </c>
      <c r="L375" s="230"/>
      <c r="M375" s="450">
        <v>2022</v>
      </c>
      <c r="N375" s="453">
        <v>75</v>
      </c>
      <c r="O375" s="452">
        <v>0.26666666666666666</v>
      </c>
      <c r="P375" s="237">
        <f t="shared" si="20"/>
        <v>20</v>
      </c>
      <c r="Q375" s="218">
        <v>17</v>
      </c>
      <c r="R375" s="238">
        <f t="shared" si="21"/>
        <v>0.85</v>
      </c>
      <c r="S375" s="238">
        <f t="shared" si="22"/>
        <v>0.22666666666666666</v>
      </c>
      <c r="T375" s="239">
        <f t="shared" si="23"/>
        <v>1.0105263157894737</v>
      </c>
      <c r="U375" s="229"/>
      <c r="V375" s="21"/>
      <c r="W375" s="21"/>
    </row>
    <row r="376" spans="1:23" ht="12.75">
      <c r="A376" s="190" t="s">
        <v>109</v>
      </c>
      <c r="B376" s="191" t="s">
        <v>1220</v>
      </c>
      <c r="C376" s="230" t="s">
        <v>646</v>
      </c>
      <c r="D376" s="230" t="s">
        <v>335</v>
      </c>
      <c r="E376" s="230" t="s">
        <v>185</v>
      </c>
      <c r="F376" s="230" t="s">
        <v>519</v>
      </c>
      <c r="G376" s="190" t="s">
        <v>3049</v>
      </c>
      <c r="H376" s="191" t="s">
        <v>533</v>
      </c>
      <c r="I376" s="230" t="s">
        <v>370</v>
      </c>
      <c r="J376" s="565" t="s">
        <v>420</v>
      </c>
      <c r="K376" s="566">
        <v>0.2638888888888889</v>
      </c>
      <c r="L376" s="230"/>
      <c r="M376" s="450">
        <v>2022</v>
      </c>
      <c r="N376" s="453">
        <v>75</v>
      </c>
      <c r="O376" s="452">
        <v>0.26666666666666666</v>
      </c>
      <c r="P376" s="237">
        <f t="shared" si="20"/>
        <v>20</v>
      </c>
      <c r="Q376" s="218">
        <v>17</v>
      </c>
      <c r="R376" s="238">
        <f t="shared" si="21"/>
        <v>0.85</v>
      </c>
      <c r="S376" s="238">
        <f t="shared" si="22"/>
        <v>0.22666666666666666</v>
      </c>
      <c r="T376" s="239">
        <f t="shared" si="23"/>
        <v>1.0105263157894737</v>
      </c>
      <c r="U376" s="229"/>
      <c r="V376" s="21"/>
      <c r="W376" s="21"/>
    </row>
    <row r="377" spans="1:23" ht="12.75">
      <c r="A377" s="190" t="s">
        <v>109</v>
      </c>
      <c r="B377" s="191" t="s">
        <v>1220</v>
      </c>
      <c r="C377" s="230" t="s">
        <v>646</v>
      </c>
      <c r="D377" s="230" t="s">
        <v>335</v>
      </c>
      <c r="E377" s="230" t="s">
        <v>185</v>
      </c>
      <c r="F377" s="230" t="s">
        <v>519</v>
      </c>
      <c r="G377" s="190" t="s">
        <v>3049</v>
      </c>
      <c r="H377" s="191" t="s">
        <v>534</v>
      </c>
      <c r="I377" s="230" t="s">
        <v>370</v>
      </c>
      <c r="J377" s="565" t="s">
        <v>420</v>
      </c>
      <c r="K377" s="566">
        <v>0.2638888888888889</v>
      </c>
      <c r="L377" s="230"/>
      <c r="M377" s="450">
        <v>2022</v>
      </c>
      <c r="N377" s="453">
        <v>75</v>
      </c>
      <c r="O377" s="452">
        <v>0.26666666666666666</v>
      </c>
      <c r="P377" s="237">
        <f t="shared" si="20"/>
        <v>20</v>
      </c>
      <c r="Q377" s="218">
        <v>17</v>
      </c>
      <c r="R377" s="238">
        <f t="shared" si="21"/>
        <v>0.85</v>
      </c>
      <c r="S377" s="238">
        <f t="shared" si="22"/>
        <v>0.22666666666666666</v>
      </c>
      <c r="T377" s="239">
        <f t="shared" si="23"/>
        <v>1.0105263157894737</v>
      </c>
      <c r="U377" s="229"/>
      <c r="V377" s="21"/>
      <c r="W377" s="21"/>
    </row>
    <row r="378" spans="1:23" ht="12.75">
      <c r="A378" s="190" t="s">
        <v>109</v>
      </c>
      <c r="B378" s="191" t="s">
        <v>1220</v>
      </c>
      <c r="C378" s="230" t="s">
        <v>646</v>
      </c>
      <c r="D378" s="230" t="s">
        <v>335</v>
      </c>
      <c r="E378" s="230" t="s">
        <v>185</v>
      </c>
      <c r="F378" s="230" t="s">
        <v>519</v>
      </c>
      <c r="G378" s="190" t="s">
        <v>3049</v>
      </c>
      <c r="H378" s="191" t="s">
        <v>535</v>
      </c>
      <c r="I378" s="230" t="s">
        <v>370</v>
      </c>
      <c r="J378" s="565" t="s">
        <v>420</v>
      </c>
      <c r="K378" s="566">
        <v>0.2638888888888889</v>
      </c>
      <c r="L378" s="230"/>
      <c r="M378" s="450">
        <v>2022</v>
      </c>
      <c r="N378" s="453">
        <v>75</v>
      </c>
      <c r="O378" s="452">
        <v>0.26666666666666666</v>
      </c>
      <c r="P378" s="237">
        <f t="shared" si="20"/>
        <v>20</v>
      </c>
      <c r="Q378" s="218">
        <v>17</v>
      </c>
      <c r="R378" s="238">
        <f t="shared" si="21"/>
        <v>0.85</v>
      </c>
      <c r="S378" s="238">
        <f t="shared" si="22"/>
        <v>0.22666666666666666</v>
      </c>
      <c r="T378" s="239">
        <f t="shared" si="23"/>
        <v>1.0105263157894737</v>
      </c>
      <c r="U378" s="229"/>
      <c r="V378" s="21"/>
      <c r="W378" s="21"/>
    </row>
    <row r="379" spans="1:23" ht="12.75">
      <c r="A379" s="190" t="s">
        <v>109</v>
      </c>
      <c r="B379" s="191" t="s">
        <v>1220</v>
      </c>
      <c r="C379" s="230" t="s">
        <v>646</v>
      </c>
      <c r="D379" s="230" t="s">
        <v>335</v>
      </c>
      <c r="E379" s="230" t="s">
        <v>185</v>
      </c>
      <c r="F379" s="230" t="s">
        <v>519</v>
      </c>
      <c r="G379" s="190" t="s">
        <v>3049</v>
      </c>
      <c r="H379" s="191" t="s">
        <v>544</v>
      </c>
      <c r="I379" s="230" t="s">
        <v>370</v>
      </c>
      <c r="J379" s="565" t="s">
        <v>420</v>
      </c>
      <c r="K379" s="566">
        <v>0.2638888888888889</v>
      </c>
      <c r="L379" s="230"/>
      <c r="M379" s="450">
        <v>2022</v>
      </c>
      <c r="N379" s="453">
        <v>75</v>
      </c>
      <c r="O379" s="452">
        <v>0.26666666666666666</v>
      </c>
      <c r="P379" s="237">
        <f t="shared" si="20"/>
        <v>20</v>
      </c>
      <c r="Q379" s="218">
        <v>17</v>
      </c>
      <c r="R379" s="238">
        <f t="shared" si="21"/>
        <v>0.85</v>
      </c>
      <c r="S379" s="238">
        <f t="shared" si="22"/>
        <v>0.22666666666666666</v>
      </c>
      <c r="T379" s="239">
        <f t="shared" si="23"/>
        <v>1.0105263157894737</v>
      </c>
      <c r="U379" s="229"/>
      <c r="V379" s="21"/>
      <c r="W379" s="21"/>
    </row>
    <row r="380" spans="1:23" ht="12.75">
      <c r="A380" s="190" t="s">
        <v>109</v>
      </c>
      <c r="B380" s="191" t="s">
        <v>1220</v>
      </c>
      <c r="C380" s="230" t="s">
        <v>646</v>
      </c>
      <c r="D380" s="230" t="s">
        <v>335</v>
      </c>
      <c r="E380" s="230" t="s">
        <v>185</v>
      </c>
      <c r="F380" s="230" t="s">
        <v>519</v>
      </c>
      <c r="G380" s="190" t="s">
        <v>3049</v>
      </c>
      <c r="H380" s="191" t="s">
        <v>545</v>
      </c>
      <c r="I380" s="230" t="s">
        <v>370</v>
      </c>
      <c r="J380" s="565" t="s">
        <v>420</v>
      </c>
      <c r="K380" s="566">
        <v>0.2638888888888889</v>
      </c>
      <c r="L380" s="230"/>
      <c r="M380" s="450">
        <v>2022</v>
      </c>
      <c r="N380" s="453">
        <v>75</v>
      </c>
      <c r="O380" s="452">
        <v>0.26666666666666666</v>
      </c>
      <c r="P380" s="237">
        <f t="shared" si="20"/>
        <v>20</v>
      </c>
      <c r="Q380" s="218">
        <v>17</v>
      </c>
      <c r="R380" s="238">
        <f t="shared" si="21"/>
        <v>0.85</v>
      </c>
      <c r="S380" s="238">
        <f t="shared" si="22"/>
        <v>0.22666666666666666</v>
      </c>
      <c r="T380" s="239">
        <f t="shared" si="23"/>
        <v>1.0105263157894737</v>
      </c>
      <c r="U380" s="229"/>
      <c r="V380" s="21"/>
      <c r="W380" s="21"/>
    </row>
    <row r="381" spans="1:23" ht="12.75">
      <c r="A381" s="190" t="s">
        <v>109</v>
      </c>
      <c r="B381" s="191" t="s">
        <v>1220</v>
      </c>
      <c r="C381" s="230" t="s">
        <v>646</v>
      </c>
      <c r="D381" s="230" t="s">
        <v>335</v>
      </c>
      <c r="E381" s="230" t="s">
        <v>185</v>
      </c>
      <c r="F381" s="230" t="s">
        <v>519</v>
      </c>
      <c r="G381" s="190" t="s">
        <v>3049</v>
      </c>
      <c r="H381" s="191" t="s">
        <v>546</v>
      </c>
      <c r="I381" s="230" t="s">
        <v>370</v>
      </c>
      <c r="J381" s="565" t="s">
        <v>420</v>
      </c>
      <c r="K381" s="566">
        <v>0.2638888888888889</v>
      </c>
      <c r="L381" s="230"/>
      <c r="M381" s="450">
        <v>2022</v>
      </c>
      <c r="N381" s="453">
        <v>75</v>
      </c>
      <c r="O381" s="452">
        <v>0.26666666666666666</v>
      </c>
      <c r="P381" s="237">
        <f t="shared" si="20"/>
        <v>20</v>
      </c>
      <c r="Q381" s="218">
        <v>17</v>
      </c>
      <c r="R381" s="238">
        <f t="shared" si="21"/>
        <v>0.85</v>
      </c>
      <c r="S381" s="238">
        <f t="shared" si="22"/>
        <v>0.22666666666666666</v>
      </c>
      <c r="T381" s="239">
        <f t="shared" si="23"/>
        <v>1.0105263157894737</v>
      </c>
      <c r="U381" s="229"/>
      <c r="V381" s="21"/>
      <c r="W381" s="21"/>
    </row>
    <row r="382" spans="1:23" ht="12.75">
      <c r="A382" s="190" t="s">
        <v>109</v>
      </c>
      <c r="B382" s="191" t="s">
        <v>1220</v>
      </c>
      <c r="C382" s="230" t="s">
        <v>646</v>
      </c>
      <c r="D382" s="230" t="s">
        <v>335</v>
      </c>
      <c r="E382" s="230" t="s">
        <v>185</v>
      </c>
      <c r="F382" s="230" t="s">
        <v>519</v>
      </c>
      <c r="G382" s="190" t="s">
        <v>3049</v>
      </c>
      <c r="H382" s="191" t="s">
        <v>548</v>
      </c>
      <c r="I382" s="230" t="s">
        <v>370</v>
      </c>
      <c r="J382" s="565" t="s">
        <v>420</v>
      </c>
      <c r="K382" s="566">
        <v>0.2638888888888889</v>
      </c>
      <c r="L382" s="230"/>
      <c r="M382" s="450">
        <v>2022</v>
      </c>
      <c r="N382" s="453">
        <v>75</v>
      </c>
      <c r="O382" s="452">
        <v>0.26666666666666666</v>
      </c>
      <c r="P382" s="237">
        <f t="shared" si="20"/>
        <v>20</v>
      </c>
      <c r="Q382" s="218">
        <v>17</v>
      </c>
      <c r="R382" s="238">
        <f t="shared" si="21"/>
        <v>0.85</v>
      </c>
      <c r="S382" s="238">
        <f t="shared" si="22"/>
        <v>0.22666666666666666</v>
      </c>
      <c r="T382" s="239">
        <f t="shared" si="23"/>
        <v>1.0105263157894737</v>
      </c>
      <c r="U382" s="229"/>
      <c r="V382" s="21"/>
      <c r="W382" s="21"/>
    </row>
    <row r="383" spans="1:23" ht="12.75">
      <c r="A383" s="190" t="s">
        <v>109</v>
      </c>
      <c r="B383" s="191" t="s">
        <v>1220</v>
      </c>
      <c r="C383" s="230" t="s">
        <v>646</v>
      </c>
      <c r="D383" s="230" t="s">
        <v>335</v>
      </c>
      <c r="E383" s="230" t="s">
        <v>185</v>
      </c>
      <c r="F383" s="230" t="s">
        <v>519</v>
      </c>
      <c r="G383" s="190" t="s">
        <v>3049</v>
      </c>
      <c r="H383" s="191" t="s">
        <v>549</v>
      </c>
      <c r="I383" s="230" t="s">
        <v>370</v>
      </c>
      <c r="J383" s="565" t="s">
        <v>420</v>
      </c>
      <c r="K383" s="566">
        <v>0.2638888888888889</v>
      </c>
      <c r="L383" s="230"/>
      <c r="M383" s="450">
        <v>2022</v>
      </c>
      <c r="N383" s="453">
        <v>75</v>
      </c>
      <c r="O383" s="452">
        <v>0.26666666666666666</v>
      </c>
      <c r="P383" s="237">
        <f t="shared" si="20"/>
        <v>20</v>
      </c>
      <c r="Q383" s="218">
        <v>17</v>
      </c>
      <c r="R383" s="238">
        <f t="shared" si="21"/>
        <v>0.85</v>
      </c>
      <c r="S383" s="238">
        <f t="shared" si="22"/>
        <v>0.22666666666666666</v>
      </c>
      <c r="T383" s="239">
        <f t="shared" si="23"/>
        <v>1.0105263157894737</v>
      </c>
      <c r="U383" s="229"/>
      <c r="V383" s="21"/>
      <c r="W383" s="21"/>
    </row>
    <row r="384" spans="1:23" ht="12.75">
      <c r="A384" s="190" t="s">
        <v>109</v>
      </c>
      <c r="B384" s="191" t="s">
        <v>1220</v>
      </c>
      <c r="C384" s="230" t="s">
        <v>646</v>
      </c>
      <c r="D384" s="230" t="s">
        <v>335</v>
      </c>
      <c r="E384" s="230" t="s">
        <v>185</v>
      </c>
      <c r="F384" s="230" t="s">
        <v>519</v>
      </c>
      <c r="G384" s="190" t="s">
        <v>3049</v>
      </c>
      <c r="H384" s="191" t="s">
        <v>551</v>
      </c>
      <c r="I384" s="230" t="s">
        <v>370</v>
      </c>
      <c r="J384" s="565" t="s">
        <v>420</v>
      </c>
      <c r="K384" s="566">
        <v>0.2638888888888889</v>
      </c>
      <c r="L384" s="230"/>
      <c r="M384" s="450">
        <v>2022</v>
      </c>
      <c r="N384" s="453">
        <v>75</v>
      </c>
      <c r="O384" s="452">
        <v>0.26666666666666666</v>
      </c>
      <c r="P384" s="237">
        <f t="shared" si="20"/>
        <v>20</v>
      </c>
      <c r="Q384" s="218">
        <v>17</v>
      </c>
      <c r="R384" s="238">
        <f t="shared" si="21"/>
        <v>0.85</v>
      </c>
      <c r="S384" s="238">
        <f t="shared" si="22"/>
        <v>0.22666666666666666</v>
      </c>
      <c r="T384" s="239">
        <f t="shared" si="23"/>
        <v>1.0105263157894737</v>
      </c>
      <c r="U384" s="229"/>
      <c r="V384" s="21"/>
      <c r="W384" s="21"/>
    </row>
    <row r="385" spans="1:23" ht="12.75">
      <c r="A385" s="190" t="s">
        <v>109</v>
      </c>
      <c r="B385" s="191" t="s">
        <v>1220</v>
      </c>
      <c r="C385" s="230" t="s">
        <v>646</v>
      </c>
      <c r="D385" s="230" t="s">
        <v>335</v>
      </c>
      <c r="E385" s="230" t="s">
        <v>185</v>
      </c>
      <c r="F385" s="230" t="s">
        <v>519</v>
      </c>
      <c r="G385" s="190" t="s">
        <v>3049</v>
      </c>
      <c r="H385" s="191" t="s">
        <v>555</v>
      </c>
      <c r="I385" s="230" t="s">
        <v>370</v>
      </c>
      <c r="J385" s="565" t="s">
        <v>420</v>
      </c>
      <c r="K385" s="566">
        <v>0.2638888888888889</v>
      </c>
      <c r="L385" s="230"/>
      <c r="M385" s="450">
        <v>2022</v>
      </c>
      <c r="N385" s="453">
        <v>75</v>
      </c>
      <c r="O385" s="452">
        <v>0.26666666666666666</v>
      </c>
      <c r="P385" s="237">
        <f t="shared" si="20"/>
        <v>20</v>
      </c>
      <c r="Q385" s="218">
        <v>17</v>
      </c>
      <c r="R385" s="238">
        <f t="shared" si="21"/>
        <v>0.85</v>
      </c>
      <c r="S385" s="238">
        <f t="shared" si="22"/>
        <v>0.22666666666666666</v>
      </c>
      <c r="T385" s="239">
        <f t="shared" si="23"/>
        <v>1.0105263157894737</v>
      </c>
      <c r="U385" s="229"/>
      <c r="V385" s="21"/>
      <c r="W385" s="21"/>
    </row>
    <row r="386" spans="1:23" ht="12.75">
      <c r="A386" s="190" t="s">
        <v>109</v>
      </c>
      <c r="B386" s="191" t="s">
        <v>1220</v>
      </c>
      <c r="C386" s="230" t="s">
        <v>646</v>
      </c>
      <c r="D386" s="230" t="s">
        <v>335</v>
      </c>
      <c r="E386" s="230" t="s">
        <v>185</v>
      </c>
      <c r="F386" s="230" t="s">
        <v>519</v>
      </c>
      <c r="G386" s="190" t="s">
        <v>3049</v>
      </c>
      <c r="H386" s="191" t="s">
        <v>556</v>
      </c>
      <c r="I386" s="230" t="s">
        <v>370</v>
      </c>
      <c r="J386" s="565" t="s">
        <v>420</v>
      </c>
      <c r="K386" s="566">
        <v>0.2638888888888889</v>
      </c>
      <c r="L386" s="230"/>
      <c r="M386" s="450">
        <v>2022</v>
      </c>
      <c r="N386" s="453">
        <v>75</v>
      </c>
      <c r="O386" s="452">
        <v>0.26666666666666666</v>
      </c>
      <c r="P386" s="237">
        <f t="shared" si="20"/>
        <v>20</v>
      </c>
      <c r="Q386" s="218">
        <v>17</v>
      </c>
      <c r="R386" s="238">
        <f t="shared" si="21"/>
        <v>0.85</v>
      </c>
      <c r="S386" s="238">
        <f t="shared" si="22"/>
        <v>0.22666666666666666</v>
      </c>
      <c r="T386" s="239">
        <f t="shared" si="23"/>
        <v>1.0105263157894737</v>
      </c>
      <c r="U386" s="229"/>
      <c r="V386" s="21"/>
      <c r="W386" s="21"/>
    </row>
    <row r="387" spans="1:23" ht="12.75">
      <c r="A387" s="190" t="s">
        <v>109</v>
      </c>
      <c r="B387" s="191" t="s">
        <v>1220</v>
      </c>
      <c r="C387" s="230" t="s">
        <v>646</v>
      </c>
      <c r="D387" s="230" t="s">
        <v>335</v>
      </c>
      <c r="E387" s="230" t="s">
        <v>185</v>
      </c>
      <c r="F387" s="230" t="s">
        <v>519</v>
      </c>
      <c r="G387" s="190" t="s">
        <v>3049</v>
      </c>
      <c r="H387" s="191" t="s">
        <v>557</v>
      </c>
      <c r="I387" s="230" t="s">
        <v>370</v>
      </c>
      <c r="J387" s="565" t="s">
        <v>420</v>
      </c>
      <c r="K387" s="566">
        <v>0.2638888888888889</v>
      </c>
      <c r="L387" s="230"/>
      <c r="M387" s="450">
        <v>2022</v>
      </c>
      <c r="N387" s="453">
        <v>75</v>
      </c>
      <c r="O387" s="452">
        <v>0.26666666666666666</v>
      </c>
      <c r="P387" s="237">
        <f t="shared" si="20"/>
        <v>20</v>
      </c>
      <c r="Q387" s="218">
        <v>17</v>
      </c>
      <c r="R387" s="238">
        <f t="shared" si="21"/>
        <v>0.85</v>
      </c>
      <c r="S387" s="238">
        <f t="shared" si="22"/>
        <v>0.22666666666666666</v>
      </c>
      <c r="T387" s="239">
        <f t="shared" si="23"/>
        <v>1.0105263157894737</v>
      </c>
      <c r="U387" s="229"/>
      <c r="V387" s="21"/>
      <c r="W387" s="21"/>
    </row>
    <row r="388" spans="1:23" ht="12.75">
      <c r="A388" s="190" t="s">
        <v>109</v>
      </c>
      <c r="B388" s="191" t="s">
        <v>1220</v>
      </c>
      <c r="C388" s="230" t="s">
        <v>646</v>
      </c>
      <c r="D388" s="230" t="s">
        <v>335</v>
      </c>
      <c r="E388" s="230" t="s">
        <v>185</v>
      </c>
      <c r="F388" s="230" t="s">
        <v>519</v>
      </c>
      <c r="G388" s="190" t="s">
        <v>3049</v>
      </c>
      <c r="H388" s="191" t="s">
        <v>558</v>
      </c>
      <c r="I388" s="230" t="s">
        <v>370</v>
      </c>
      <c r="J388" s="565" t="s">
        <v>420</v>
      </c>
      <c r="K388" s="566">
        <v>0.2638888888888889</v>
      </c>
      <c r="L388" s="230"/>
      <c r="M388" s="450">
        <v>2022</v>
      </c>
      <c r="N388" s="453">
        <v>75</v>
      </c>
      <c r="O388" s="452">
        <v>0.26666666666666666</v>
      </c>
      <c r="P388" s="237">
        <f t="shared" ref="P388:P451" si="24">ROUNDUP(N388*O388,0)</f>
        <v>20</v>
      </c>
      <c r="Q388" s="218">
        <v>17</v>
      </c>
      <c r="R388" s="238">
        <f t="shared" ref="R388:R451" si="25">Q388/P388</f>
        <v>0.85</v>
      </c>
      <c r="S388" s="238">
        <f t="shared" ref="S388:S451" si="26">Q388/N388</f>
        <v>0.22666666666666666</v>
      </c>
      <c r="T388" s="239">
        <f t="shared" ref="T388:T451" si="27">O388/K388</f>
        <v>1.0105263157894737</v>
      </c>
      <c r="U388" s="229"/>
      <c r="V388" s="21"/>
      <c r="W388" s="21"/>
    </row>
    <row r="389" spans="1:23" ht="12.75">
      <c r="A389" s="190" t="s">
        <v>109</v>
      </c>
      <c r="B389" s="191" t="s">
        <v>1220</v>
      </c>
      <c r="C389" s="230" t="s">
        <v>646</v>
      </c>
      <c r="D389" s="230" t="s">
        <v>335</v>
      </c>
      <c r="E389" s="230" t="s">
        <v>185</v>
      </c>
      <c r="F389" s="230" t="s">
        <v>519</v>
      </c>
      <c r="G389" s="190" t="s">
        <v>3049</v>
      </c>
      <c r="H389" s="191" t="s">
        <v>562</v>
      </c>
      <c r="I389" s="230" t="s">
        <v>370</v>
      </c>
      <c r="J389" s="565" t="s">
        <v>420</v>
      </c>
      <c r="K389" s="566">
        <v>0.2638888888888889</v>
      </c>
      <c r="L389" s="230"/>
      <c r="M389" s="450">
        <v>2022</v>
      </c>
      <c r="N389" s="453">
        <v>75</v>
      </c>
      <c r="O389" s="452">
        <v>0.26666666666666666</v>
      </c>
      <c r="P389" s="237">
        <f t="shared" si="24"/>
        <v>20</v>
      </c>
      <c r="Q389" s="218">
        <v>17</v>
      </c>
      <c r="R389" s="238">
        <f t="shared" si="25"/>
        <v>0.85</v>
      </c>
      <c r="S389" s="238">
        <f t="shared" si="26"/>
        <v>0.22666666666666666</v>
      </c>
      <c r="T389" s="239">
        <f t="shared" si="27"/>
        <v>1.0105263157894737</v>
      </c>
      <c r="U389" s="229"/>
      <c r="V389" s="21"/>
      <c r="W389" s="21"/>
    </row>
    <row r="390" spans="1:23" ht="12.75">
      <c r="A390" s="190" t="s">
        <v>109</v>
      </c>
      <c r="B390" s="191" t="s">
        <v>1220</v>
      </c>
      <c r="C390" s="230" t="s">
        <v>646</v>
      </c>
      <c r="D390" s="230" t="s">
        <v>335</v>
      </c>
      <c r="E390" s="230" t="s">
        <v>185</v>
      </c>
      <c r="F390" s="230" t="s">
        <v>577</v>
      </c>
      <c r="G390" s="190" t="s">
        <v>3049</v>
      </c>
      <c r="H390" s="191" t="s">
        <v>583</v>
      </c>
      <c r="I390" s="230" t="s">
        <v>370</v>
      </c>
      <c r="J390" s="565" t="s">
        <v>420</v>
      </c>
      <c r="K390" s="566">
        <v>0.2638888888888889</v>
      </c>
      <c r="L390" s="230"/>
      <c r="M390" s="450">
        <v>2022</v>
      </c>
      <c r="N390" s="453">
        <v>75</v>
      </c>
      <c r="O390" s="452">
        <v>0.26666666666666666</v>
      </c>
      <c r="P390" s="237">
        <f t="shared" si="24"/>
        <v>20</v>
      </c>
      <c r="Q390" s="218">
        <v>17</v>
      </c>
      <c r="R390" s="238">
        <f t="shared" si="25"/>
        <v>0.85</v>
      </c>
      <c r="S390" s="238">
        <f t="shared" si="26"/>
        <v>0.22666666666666666</v>
      </c>
      <c r="T390" s="239">
        <f t="shared" si="27"/>
        <v>1.0105263157894737</v>
      </c>
      <c r="U390" s="229"/>
      <c r="V390" s="21"/>
      <c r="W390" s="21"/>
    </row>
    <row r="391" spans="1:23" ht="12.75">
      <c r="A391" s="190" t="s">
        <v>109</v>
      </c>
      <c r="B391" s="191" t="s">
        <v>1220</v>
      </c>
      <c r="C391" s="230" t="s">
        <v>646</v>
      </c>
      <c r="D391" s="230" t="s">
        <v>335</v>
      </c>
      <c r="E391" s="230" t="s">
        <v>185</v>
      </c>
      <c r="F391" s="230" t="s">
        <v>519</v>
      </c>
      <c r="G391" s="190" t="s">
        <v>3049</v>
      </c>
      <c r="H391" s="191" t="s">
        <v>563</v>
      </c>
      <c r="I391" s="230" t="s">
        <v>370</v>
      </c>
      <c r="J391" s="565" t="s">
        <v>418</v>
      </c>
      <c r="K391" s="566">
        <v>1</v>
      </c>
      <c r="L391" s="230"/>
      <c r="M391" s="450">
        <v>2022</v>
      </c>
      <c r="N391" s="218">
        <v>75</v>
      </c>
      <c r="O391" s="452">
        <v>1</v>
      </c>
      <c r="P391" s="237">
        <f t="shared" si="24"/>
        <v>75</v>
      </c>
      <c r="Q391" s="218">
        <v>75</v>
      </c>
      <c r="R391" s="238">
        <f t="shared" si="25"/>
        <v>1</v>
      </c>
      <c r="S391" s="238">
        <f t="shared" si="26"/>
        <v>1</v>
      </c>
      <c r="T391" s="239">
        <f t="shared" si="27"/>
        <v>1</v>
      </c>
      <c r="U391" s="451"/>
      <c r="V391" s="21"/>
      <c r="W391" s="21"/>
    </row>
    <row r="392" spans="1:23" ht="12.75">
      <c r="A392" s="190" t="s">
        <v>109</v>
      </c>
      <c r="B392" s="191" t="s">
        <v>1220</v>
      </c>
      <c r="C392" s="230" t="s">
        <v>646</v>
      </c>
      <c r="D392" s="230" t="s">
        <v>335</v>
      </c>
      <c r="E392" s="230" t="s">
        <v>185</v>
      </c>
      <c r="F392" s="230" t="s">
        <v>519</v>
      </c>
      <c r="G392" s="190" t="s">
        <v>3049</v>
      </c>
      <c r="H392" s="191" t="s">
        <v>564</v>
      </c>
      <c r="I392" s="230" t="s">
        <v>370</v>
      </c>
      <c r="J392" s="565" t="s">
        <v>420</v>
      </c>
      <c r="K392" s="566">
        <v>0.2638888888888889</v>
      </c>
      <c r="L392" s="230"/>
      <c r="M392" s="450">
        <v>2022</v>
      </c>
      <c r="N392" s="453">
        <v>75</v>
      </c>
      <c r="O392" s="452">
        <v>0.26666666666666666</v>
      </c>
      <c r="P392" s="237">
        <f t="shared" si="24"/>
        <v>20</v>
      </c>
      <c r="Q392" s="218">
        <v>17</v>
      </c>
      <c r="R392" s="238">
        <f t="shared" si="25"/>
        <v>0.85</v>
      </c>
      <c r="S392" s="238">
        <f t="shared" si="26"/>
        <v>0.22666666666666666</v>
      </c>
      <c r="T392" s="239">
        <f t="shared" si="27"/>
        <v>1.0105263157894737</v>
      </c>
      <c r="U392" s="229"/>
      <c r="V392" s="21"/>
      <c r="W392" s="21"/>
    </row>
    <row r="393" spans="1:23" ht="12.75">
      <c r="A393" s="190" t="s">
        <v>109</v>
      </c>
      <c r="B393" s="191" t="s">
        <v>1220</v>
      </c>
      <c r="C393" s="230" t="s">
        <v>646</v>
      </c>
      <c r="D393" s="230" t="s">
        <v>335</v>
      </c>
      <c r="E393" s="230" t="s">
        <v>185</v>
      </c>
      <c r="F393" s="230" t="s">
        <v>519</v>
      </c>
      <c r="G393" s="190" t="s">
        <v>3049</v>
      </c>
      <c r="H393" s="191" t="s">
        <v>569</v>
      </c>
      <c r="I393" s="230" t="s">
        <v>370</v>
      </c>
      <c r="J393" s="565" t="s">
        <v>420</v>
      </c>
      <c r="K393" s="566">
        <v>0.2638888888888889</v>
      </c>
      <c r="L393" s="230"/>
      <c r="M393" s="450">
        <v>2022</v>
      </c>
      <c r="N393" s="453">
        <v>75</v>
      </c>
      <c r="O393" s="452">
        <v>0.26666666666666666</v>
      </c>
      <c r="P393" s="237">
        <f t="shared" si="24"/>
        <v>20</v>
      </c>
      <c r="Q393" s="218">
        <v>17</v>
      </c>
      <c r="R393" s="238">
        <f t="shared" si="25"/>
        <v>0.85</v>
      </c>
      <c r="S393" s="238">
        <f t="shared" si="26"/>
        <v>0.22666666666666666</v>
      </c>
      <c r="T393" s="239">
        <f t="shared" si="27"/>
        <v>1.0105263157894737</v>
      </c>
      <c r="U393" s="229"/>
      <c r="V393" s="21"/>
      <c r="W393" s="21"/>
    </row>
    <row r="394" spans="1:23" ht="12.75">
      <c r="A394" s="190" t="s">
        <v>109</v>
      </c>
      <c r="B394" s="191" t="s">
        <v>1220</v>
      </c>
      <c r="C394" s="230" t="s">
        <v>646</v>
      </c>
      <c r="D394" s="230" t="s">
        <v>335</v>
      </c>
      <c r="E394" s="230" t="s">
        <v>185</v>
      </c>
      <c r="F394" s="230" t="s">
        <v>519</v>
      </c>
      <c r="G394" s="190" t="s">
        <v>3049</v>
      </c>
      <c r="H394" s="191" t="s">
        <v>498</v>
      </c>
      <c r="I394" s="230" t="s">
        <v>2243</v>
      </c>
      <c r="J394" s="230" t="s">
        <v>418</v>
      </c>
      <c r="K394" s="231">
        <v>1</v>
      </c>
      <c r="L394" s="230" t="s">
        <v>3127</v>
      </c>
      <c r="M394" s="450">
        <v>2023</v>
      </c>
      <c r="N394" s="218">
        <v>74</v>
      </c>
      <c r="O394" s="452">
        <v>1</v>
      </c>
      <c r="P394" s="237">
        <f t="shared" si="24"/>
        <v>74</v>
      </c>
      <c r="Q394" s="218">
        <v>74</v>
      </c>
      <c r="R394" s="238">
        <f t="shared" si="25"/>
        <v>1</v>
      </c>
      <c r="S394" s="238">
        <f t="shared" si="26"/>
        <v>1</v>
      </c>
      <c r="T394" s="239">
        <f t="shared" si="27"/>
        <v>1</v>
      </c>
      <c r="U394" s="451"/>
      <c r="V394" s="21"/>
      <c r="W394" s="21"/>
    </row>
    <row r="395" spans="1:23" ht="12.75">
      <c r="A395" s="190" t="s">
        <v>109</v>
      </c>
      <c r="B395" s="191" t="s">
        <v>1220</v>
      </c>
      <c r="C395" s="230" t="s">
        <v>646</v>
      </c>
      <c r="D395" s="230" t="s">
        <v>335</v>
      </c>
      <c r="E395" s="230" t="s">
        <v>185</v>
      </c>
      <c r="F395" s="230" t="s">
        <v>519</v>
      </c>
      <c r="G395" s="190" t="s">
        <v>3049</v>
      </c>
      <c r="H395" s="191" t="s">
        <v>537</v>
      </c>
      <c r="I395" s="230" t="s">
        <v>232</v>
      </c>
      <c r="J395" s="230" t="s">
        <v>418</v>
      </c>
      <c r="K395" s="231">
        <v>1</v>
      </c>
      <c r="L395" s="230" t="s">
        <v>3128</v>
      </c>
      <c r="M395" s="450">
        <v>2023</v>
      </c>
      <c r="N395" s="218">
        <v>74</v>
      </c>
      <c r="O395" s="452">
        <v>1</v>
      </c>
      <c r="P395" s="237">
        <f t="shared" si="24"/>
        <v>74</v>
      </c>
      <c r="Q395" s="218">
        <v>74</v>
      </c>
      <c r="R395" s="238">
        <f t="shared" si="25"/>
        <v>1</v>
      </c>
      <c r="S395" s="238">
        <f t="shared" si="26"/>
        <v>1</v>
      </c>
      <c r="T395" s="239">
        <f t="shared" si="27"/>
        <v>1</v>
      </c>
      <c r="U395" s="451"/>
      <c r="V395" s="21"/>
      <c r="W395" s="21"/>
    </row>
    <row r="396" spans="1:23" ht="12.75">
      <c r="A396" s="190" t="s">
        <v>109</v>
      </c>
      <c r="B396" s="191" t="s">
        <v>1220</v>
      </c>
      <c r="C396" s="230" t="s">
        <v>646</v>
      </c>
      <c r="D396" s="230" t="s">
        <v>335</v>
      </c>
      <c r="E396" s="230" t="s">
        <v>185</v>
      </c>
      <c r="F396" s="230" t="s">
        <v>519</v>
      </c>
      <c r="G396" s="190" t="s">
        <v>3049</v>
      </c>
      <c r="H396" s="191" t="s">
        <v>538</v>
      </c>
      <c r="I396" s="230" t="s">
        <v>232</v>
      </c>
      <c r="J396" s="230" t="s">
        <v>418</v>
      </c>
      <c r="K396" s="231">
        <v>1</v>
      </c>
      <c r="L396" s="230" t="s">
        <v>3128</v>
      </c>
      <c r="M396" s="450">
        <v>2023</v>
      </c>
      <c r="N396" s="453">
        <v>74</v>
      </c>
      <c r="O396" s="452">
        <v>1</v>
      </c>
      <c r="P396" s="237">
        <f t="shared" si="24"/>
        <v>74</v>
      </c>
      <c r="Q396" s="218">
        <v>74</v>
      </c>
      <c r="R396" s="238">
        <f t="shared" si="25"/>
        <v>1</v>
      </c>
      <c r="S396" s="238">
        <f t="shared" si="26"/>
        <v>1</v>
      </c>
      <c r="T396" s="239">
        <f t="shared" si="27"/>
        <v>1</v>
      </c>
      <c r="U396" s="229"/>
      <c r="V396" s="21"/>
      <c r="W396" s="21"/>
    </row>
    <row r="397" spans="1:23" ht="12.75">
      <c r="A397" s="190" t="s">
        <v>109</v>
      </c>
      <c r="B397" s="191" t="s">
        <v>1220</v>
      </c>
      <c r="C397" s="230" t="s">
        <v>646</v>
      </c>
      <c r="D397" s="230" t="s">
        <v>335</v>
      </c>
      <c r="E397" s="230" t="s">
        <v>185</v>
      </c>
      <c r="F397" s="230" t="s">
        <v>519</v>
      </c>
      <c r="G397" s="190" t="s">
        <v>3049</v>
      </c>
      <c r="H397" s="191" t="s">
        <v>541</v>
      </c>
      <c r="I397" s="230" t="s">
        <v>232</v>
      </c>
      <c r="J397" s="230" t="s">
        <v>418</v>
      </c>
      <c r="K397" s="231">
        <v>1</v>
      </c>
      <c r="L397" s="230" t="s">
        <v>3128</v>
      </c>
      <c r="M397" s="450">
        <v>2023</v>
      </c>
      <c r="N397" s="453">
        <v>74</v>
      </c>
      <c r="O397" s="452">
        <v>1</v>
      </c>
      <c r="P397" s="237">
        <f t="shared" si="24"/>
        <v>74</v>
      </c>
      <c r="Q397" s="218">
        <v>74</v>
      </c>
      <c r="R397" s="238">
        <f t="shared" si="25"/>
        <v>1</v>
      </c>
      <c r="S397" s="238">
        <f t="shared" si="26"/>
        <v>1</v>
      </c>
      <c r="T397" s="239">
        <f t="shared" si="27"/>
        <v>1</v>
      </c>
      <c r="U397" s="229"/>
      <c r="V397" s="21"/>
      <c r="W397" s="21"/>
    </row>
    <row r="398" spans="1:23" ht="12.75">
      <c r="A398" s="190" t="s">
        <v>109</v>
      </c>
      <c r="B398" s="191" t="s">
        <v>1220</v>
      </c>
      <c r="C398" s="230" t="s">
        <v>646</v>
      </c>
      <c r="D398" s="230" t="s">
        <v>335</v>
      </c>
      <c r="E398" s="230" t="s">
        <v>185</v>
      </c>
      <c r="F398" s="230" t="s">
        <v>519</v>
      </c>
      <c r="G398" s="190" t="s">
        <v>3049</v>
      </c>
      <c r="H398" s="191" t="s">
        <v>493</v>
      </c>
      <c r="I398" s="230" t="s">
        <v>232</v>
      </c>
      <c r="J398" s="230" t="s">
        <v>418</v>
      </c>
      <c r="K398" s="231">
        <v>1</v>
      </c>
      <c r="L398" s="230" t="s">
        <v>3128</v>
      </c>
      <c r="M398" s="450">
        <v>2023</v>
      </c>
      <c r="N398" s="218">
        <v>74</v>
      </c>
      <c r="O398" s="452">
        <v>1</v>
      </c>
      <c r="P398" s="237">
        <f t="shared" si="24"/>
        <v>74</v>
      </c>
      <c r="Q398" s="218">
        <v>74</v>
      </c>
      <c r="R398" s="238">
        <f t="shared" si="25"/>
        <v>1</v>
      </c>
      <c r="S398" s="238">
        <f t="shared" si="26"/>
        <v>1</v>
      </c>
      <c r="T398" s="239">
        <f t="shared" si="27"/>
        <v>1</v>
      </c>
      <c r="U398" s="451"/>
      <c r="V398" s="21"/>
      <c r="W398" s="21"/>
    </row>
    <row r="399" spans="1:23" ht="12.75">
      <c r="A399" s="190" t="s">
        <v>109</v>
      </c>
      <c r="B399" s="191" t="s">
        <v>1220</v>
      </c>
      <c r="C399" s="230" t="s">
        <v>646</v>
      </c>
      <c r="D399" s="230" t="s">
        <v>335</v>
      </c>
      <c r="E399" s="230" t="s">
        <v>185</v>
      </c>
      <c r="F399" s="230" t="s">
        <v>519</v>
      </c>
      <c r="G399" s="190" t="s">
        <v>3049</v>
      </c>
      <c r="H399" s="191" t="s">
        <v>3129</v>
      </c>
      <c r="I399" s="230" t="s">
        <v>232</v>
      </c>
      <c r="J399" s="230" t="s">
        <v>418</v>
      </c>
      <c r="K399" s="231">
        <v>1</v>
      </c>
      <c r="L399" s="230" t="s">
        <v>3128</v>
      </c>
      <c r="M399" s="450">
        <v>2023</v>
      </c>
      <c r="N399" s="453">
        <v>74</v>
      </c>
      <c r="O399" s="452">
        <v>1</v>
      </c>
      <c r="P399" s="237">
        <f t="shared" si="24"/>
        <v>74</v>
      </c>
      <c r="Q399" s="218">
        <v>74</v>
      </c>
      <c r="R399" s="238">
        <f t="shared" si="25"/>
        <v>1</v>
      </c>
      <c r="S399" s="238">
        <f t="shared" si="26"/>
        <v>1</v>
      </c>
      <c r="T399" s="239">
        <f t="shared" si="27"/>
        <v>1</v>
      </c>
      <c r="U399" s="229"/>
      <c r="V399" s="21"/>
      <c r="W399" s="21"/>
    </row>
    <row r="400" spans="1:23" ht="12.75">
      <c r="A400" s="190" t="s">
        <v>109</v>
      </c>
      <c r="B400" s="191" t="s">
        <v>1220</v>
      </c>
      <c r="C400" s="230" t="s">
        <v>646</v>
      </c>
      <c r="D400" s="230" t="s">
        <v>335</v>
      </c>
      <c r="E400" s="230" t="s">
        <v>185</v>
      </c>
      <c r="F400" s="230" t="s">
        <v>519</v>
      </c>
      <c r="G400" s="190" t="s">
        <v>3049</v>
      </c>
      <c r="H400" s="191" t="s">
        <v>3130</v>
      </c>
      <c r="I400" s="230" t="s">
        <v>232</v>
      </c>
      <c r="J400" s="230" t="s">
        <v>418</v>
      </c>
      <c r="K400" s="231">
        <v>1</v>
      </c>
      <c r="L400" s="230" t="s">
        <v>3128</v>
      </c>
      <c r="M400" s="450">
        <v>2023</v>
      </c>
      <c r="N400" s="218">
        <v>74</v>
      </c>
      <c r="O400" s="452">
        <v>1</v>
      </c>
      <c r="P400" s="237">
        <f t="shared" si="24"/>
        <v>74</v>
      </c>
      <c r="Q400" s="218">
        <v>74</v>
      </c>
      <c r="R400" s="238">
        <f t="shared" si="25"/>
        <v>1</v>
      </c>
      <c r="S400" s="238">
        <f t="shared" si="26"/>
        <v>1</v>
      </c>
      <c r="T400" s="239">
        <f t="shared" si="27"/>
        <v>1</v>
      </c>
      <c r="U400" s="451"/>
      <c r="V400" s="21"/>
      <c r="W400" s="21"/>
    </row>
    <row r="401" spans="1:23" ht="12.75">
      <c r="A401" s="190" t="s">
        <v>109</v>
      </c>
      <c r="B401" s="191" t="s">
        <v>1220</v>
      </c>
      <c r="C401" s="230" t="s">
        <v>646</v>
      </c>
      <c r="D401" s="230" t="s">
        <v>335</v>
      </c>
      <c r="E401" s="230" t="s">
        <v>185</v>
      </c>
      <c r="F401" s="230"/>
      <c r="G401" s="190" t="s">
        <v>3159</v>
      </c>
      <c r="H401" s="191"/>
      <c r="I401" s="230"/>
      <c r="J401" s="230"/>
      <c r="K401" s="231"/>
      <c r="L401" s="230" t="s">
        <v>3120</v>
      </c>
      <c r="M401" s="450"/>
      <c r="N401" s="218"/>
      <c r="O401" s="567"/>
      <c r="P401" s="237">
        <f t="shared" si="24"/>
        <v>0</v>
      </c>
      <c r="Q401" s="218"/>
      <c r="R401" s="238" t="e">
        <f t="shared" si="25"/>
        <v>#DIV/0!</v>
      </c>
      <c r="S401" s="238" t="e">
        <f t="shared" si="26"/>
        <v>#DIV/0!</v>
      </c>
      <c r="T401" s="239" t="e">
        <f t="shared" si="27"/>
        <v>#DIV/0!</v>
      </c>
      <c r="U401" s="451"/>
      <c r="V401" s="21"/>
      <c r="W401" s="21"/>
    </row>
    <row r="402" spans="1:23" ht="12.75">
      <c r="A402" s="190" t="s">
        <v>109</v>
      </c>
      <c r="B402" s="191" t="s">
        <v>1220</v>
      </c>
      <c r="C402" s="230" t="s">
        <v>646</v>
      </c>
      <c r="D402" s="230" t="s">
        <v>335</v>
      </c>
      <c r="E402" s="230" t="s">
        <v>185</v>
      </c>
      <c r="F402" s="230" t="s">
        <v>519</v>
      </c>
      <c r="G402" s="190" t="s">
        <v>3050</v>
      </c>
      <c r="H402" s="191" t="s">
        <v>518</v>
      </c>
      <c r="I402" s="230" t="s">
        <v>370</v>
      </c>
      <c r="J402" s="565" t="s">
        <v>420</v>
      </c>
      <c r="K402" s="566">
        <v>0.47872340425531917</v>
      </c>
      <c r="L402" s="230"/>
      <c r="M402" s="450">
        <v>2022</v>
      </c>
      <c r="N402" s="453">
        <v>92</v>
      </c>
      <c r="O402" s="567">
        <v>1</v>
      </c>
      <c r="P402" s="237">
        <f t="shared" si="24"/>
        <v>92</v>
      </c>
      <c r="Q402" s="453">
        <v>92</v>
      </c>
      <c r="R402" s="238">
        <f t="shared" si="25"/>
        <v>1</v>
      </c>
      <c r="S402" s="238">
        <f t="shared" si="26"/>
        <v>1</v>
      </c>
      <c r="T402" s="239">
        <f t="shared" si="27"/>
        <v>2.0888888888888886</v>
      </c>
      <c r="U402" s="451" t="s">
        <v>3123</v>
      </c>
      <c r="V402" s="21"/>
      <c r="W402" s="21"/>
    </row>
    <row r="403" spans="1:23" ht="12.75">
      <c r="A403" s="190" t="s">
        <v>109</v>
      </c>
      <c r="B403" s="191" t="s">
        <v>1220</v>
      </c>
      <c r="C403" s="230" t="s">
        <v>646</v>
      </c>
      <c r="D403" s="230" t="s">
        <v>335</v>
      </c>
      <c r="E403" s="230" t="s">
        <v>185</v>
      </c>
      <c r="F403" s="230" t="s">
        <v>577</v>
      </c>
      <c r="G403" s="190" t="s">
        <v>3050</v>
      </c>
      <c r="H403" s="191" t="s">
        <v>576</v>
      </c>
      <c r="I403" s="230" t="s">
        <v>370</v>
      </c>
      <c r="J403" s="565" t="s">
        <v>420</v>
      </c>
      <c r="K403" s="566">
        <v>0.47872340425531917</v>
      </c>
      <c r="L403" s="230"/>
      <c r="M403" s="450">
        <v>2022</v>
      </c>
      <c r="N403" s="453">
        <v>92</v>
      </c>
      <c r="O403" s="452">
        <v>0.40217391304347827</v>
      </c>
      <c r="P403" s="237">
        <f t="shared" si="24"/>
        <v>37</v>
      </c>
      <c r="Q403" s="218">
        <v>32</v>
      </c>
      <c r="R403" s="238">
        <f t="shared" si="25"/>
        <v>0.86486486486486491</v>
      </c>
      <c r="S403" s="238">
        <f t="shared" si="26"/>
        <v>0.34782608695652173</v>
      </c>
      <c r="T403" s="239">
        <f t="shared" si="27"/>
        <v>0.84009661835748795</v>
      </c>
      <c r="U403" s="451" t="s">
        <v>3123</v>
      </c>
      <c r="V403" s="21"/>
      <c r="W403" s="21"/>
    </row>
    <row r="404" spans="1:23" ht="12.75">
      <c r="A404" s="190" t="s">
        <v>109</v>
      </c>
      <c r="B404" s="191" t="s">
        <v>1220</v>
      </c>
      <c r="C404" s="230" t="s">
        <v>646</v>
      </c>
      <c r="D404" s="230" t="s">
        <v>335</v>
      </c>
      <c r="E404" s="230" t="s">
        <v>185</v>
      </c>
      <c r="F404" s="230" t="s">
        <v>577</v>
      </c>
      <c r="G404" s="190" t="s">
        <v>3050</v>
      </c>
      <c r="H404" s="191" t="s">
        <v>578</v>
      </c>
      <c r="I404" s="230" t="s">
        <v>370</v>
      </c>
      <c r="J404" s="565" t="s">
        <v>420</v>
      </c>
      <c r="K404" s="566">
        <v>0.47872340425531917</v>
      </c>
      <c r="L404" s="230"/>
      <c r="M404" s="450">
        <v>2022</v>
      </c>
      <c r="N404" s="453">
        <v>92</v>
      </c>
      <c r="O404" s="452">
        <v>0.40217391304347827</v>
      </c>
      <c r="P404" s="237">
        <f t="shared" si="24"/>
        <v>37</v>
      </c>
      <c r="Q404" s="218">
        <v>32</v>
      </c>
      <c r="R404" s="238">
        <f t="shared" si="25"/>
        <v>0.86486486486486491</v>
      </c>
      <c r="S404" s="238">
        <f t="shared" si="26"/>
        <v>0.34782608695652173</v>
      </c>
      <c r="T404" s="239">
        <f t="shared" si="27"/>
        <v>0.84009661835748795</v>
      </c>
      <c r="U404" s="451" t="s">
        <v>3123</v>
      </c>
      <c r="V404" s="21"/>
      <c r="W404" s="21"/>
    </row>
    <row r="405" spans="1:23" ht="12.75">
      <c r="A405" s="190" t="s">
        <v>109</v>
      </c>
      <c r="B405" s="191" t="s">
        <v>1220</v>
      </c>
      <c r="C405" s="230" t="s">
        <v>646</v>
      </c>
      <c r="D405" s="230" t="s">
        <v>335</v>
      </c>
      <c r="E405" s="230" t="s">
        <v>185</v>
      </c>
      <c r="F405" s="230" t="s">
        <v>577</v>
      </c>
      <c r="G405" s="190" t="s">
        <v>3050</v>
      </c>
      <c r="H405" s="191" t="s">
        <v>579</v>
      </c>
      <c r="I405" s="230" t="s">
        <v>370</v>
      </c>
      <c r="J405" s="565" t="s">
        <v>420</v>
      </c>
      <c r="K405" s="566">
        <v>0.47872340425531917</v>
      </c>
      <c r="L405" s="230"/>
      <c r="M405" s="450">
        <v>2022</v>
      </c>
      <c r="N405" s="453">
        <v>92</v>
      </c>
      <c r="O405" s="452">
        <v>0.40217391304347827</v>
      </c>
      <c r="P405" s="237">
        <f t="shared" si="24"/>
        <v>37</v>
      </c>
      <c r="Q405" s="218">
        <v>32</v>
      </c>
      <c r="R405" s="238">
        <f t="shared" si="25"/>
        <v>0.86486486486486491</v>
      </c>
      <c r="S405" s="238">
        <f t="shared" si="26"/>
        <v>0.34782608695652173</v>
      </c>
      <c r="T405" s="239">
        <f t="shared" si="27"/>
        <v>0.84009661835748795</v>
      </c>
      <c r="U405" s="451" t="s">
        <v>3123</v>
      </c>
      <c r="V405" s="21"/>
      <c r="W405" s="21"/>
    </row>
    <row r="406" spans="1:23" ht="12.75">
      <c r="A406" s="190" t="s">
        <v>109</v>
      </c>
      <c r="B406" s="191" t="s">
        <v>1220</v>
      </c>
      <c r="C406" s="230" t="s">
        <v>646</v>
      </c>
      <c r="D406" s="230" t="s">
        <v>335</v>
      </c>
      <c r="E406" s="230" t="s">
        <v>185</v>
      </c>
      <c r="F406" s="230" t="s">
        <v>577</v>
      </c>
      <c r="G406" s="190" t="s">
        <v>3050</v>
      </c>
      <c r="H406" s="191" t="s">
        <v>580</v>
      </c>
      <c r="I406" s="230" t="s">
        <v>370</v>
      </c>
      <c r="J406" s="565" t="s">
        <v>420</v>
      </c>
      <c r="K406" s="566">
        <v>0.47872340425531917</v>
      </c>
      <c r="L406" s="230"/>
      <c r="M406" s="450">
        <v>2022</v>
      </c>
      <c r="N406" s="453">
        <v>92</v>
      </c>
      <c r="O406" s="452">
        <v>0.40217391304347827</v>
      </c>
      <c r="P406" s="237">
        <f t="shared" si="24"/>
        <v>37</v>
      </c>
      <c r="Q406" s="218">
        <v>32</v>
      </c>
      <c r="R406" s="238">
        <f t="shared" si="25"/>
        <v>0.86486486486486491</v>
      </c>
      <c r="S406" s="238">
        <f t="shared" si="26"/>
        <v>0.34782608695652173</v>
      </c>
      <c r="T406" s="239">
        <f t="shared" si="27"/>
        <v>0.84009661835748795</v>
      </c>
      <c r="U406" s="451" t="s">
        <v>3123</v>
      </c>
      <c r="V406" s="21"/>
      <c r="W406" s="21"/>
    </row>
    <row r="407" spans="1:23" ht="12.75">
      <c r="A407" s="190" t="s">
        <v>109</v>
      </c>
      <c r="B407" s="191" t="s">
        <v>1220</v>
      </c>
      <c r="C407" s="230" t="s">
        <v>646</v>
      </c>
      <c r="D407" s="230" t="s">
        <v>335</v>
      </c>
      <c r="E407" s="230" t="s">
        <v>185</v>
      </c>
      <c r="F407" s="230" t="s">
        <v>577</v>
      </c>
      <c r="G407" s="190" t="s">
        <v>3050</v>
      </c>
      <c r="H407" s="191" t="s">
        <v>581</v>
      </c>
      <c r="I407" s="230" t="s">
        <v>370</v>
      </c>
      <c r="J407" s="565" t="s">
        <v>420</v>
      </c>
      <c r="K407" s="566">
        <v>0.47872340425531917</v>
      </c>
      <c r="L407" s="230"/>
      <c r="M407" s="450">
        <v>2022</v>
      </c>
      <c r="N407" s="453">
        <v>92</v>
      </c>
      <c r="O407" s="452">
        <v>0.40217391304347827</v>
      </c>
      <c r="P407" s="237">
        <f t="shared" si="24"/>
        <v>37</v>
      </c>
      <c r="Q407" s="218">
        <v>32</v>
      </c>
      <c r="R407" s="238">
        <f t="shared" si="25"/>
        <v>0.86486486486486491</v>
      </c>
      <c r="S407" s="238">
        <f t="shared" si="26"/>
        <v>0.34782608695652173</v>
      </c>
      <c r="T407" s="239">
        <f t="shared" si="27"/>
        <v>0.84009661835748795</v>
      </c>
      <c r="U407" s="451" t="s">
        <v>3123</v>
      </c>
      <c r="V407" s="21"/>
      <c r="W407" s="21"/>
    </row>
    <row r="408" spans="1:23" ht="12.75">
      <c r="A408" s="190" t="s">
        <v>109</v>
      </c>
      <c r="B408" s="191" t="s">
        <v>1220</v>
      </c>
      <c r="C408" s="230" t="s">
        <v>646</v>
      </c>
      <c r="D408" s="230" t="s">
        <v>335</v>
      </c>
      <c r="E408" s="230" t="s">
        <v>185</v>
      </c>
      <c r="F408" s="230" t="s">
        <v>519</v>
      </c>
      <c r="G408" s="190" t="s">
        <v>3050</v>
      </c>
      <c r="H408" s="191" t="s">
        <v>522</v>
      </c>
      <c r="I408" s="230" t="s">
        <v>370</v>
      </c>
      <c r="J408" s="565" t="s">
        <v>420</v>
      </c>
      <c r="K408" s="566">
        <v>0.47872340425531917</v>
      </c>
      <c r="L408" s="230"/>
      <c r="M408" s="450">
        <v>2022</v>
      </c>
      <c r="N408" s="453">
        <v>92</v>
      </c>
      <c r="O408" s="452">
        <v>0.40217391304347827</v>
      </c>
      <c r="P408" s="237">
        <f t="shared" si="24"/>
        <v>37</v>
      </c>
      <c r="Q408" s="218">
        <v>32</v>
      </c>
      <c r="R408" s="238">
        <f t="shared" si="25"/>
        <v>0.86486486486486491</v>
      </c>
      <c r="S408" s="238">
        <f t="shared" si="26"/>
        <v>0.34782608695652173</v>
      </c>
      <c r="T408" s="239">
        <f t="shared" si="27"/>
        <v>0.84009661835748795</v>
      </c>
      <c r="U408" s="451" t="s">
        <v>3123</v>
      </c>
      <c r="V408" s="21"/>
      <c r="W408" s="21"/>
    </row>
    <row r="409" spans="1:23" ht="12.75">
      <c r="A409" s="190" t="s">
        <v>109</v>
      </c>
      <c r="B409" s="191" t="s">
        <v>1220</v>
      </c>
      <c r="C409" s="230" t="s">
        <v>646</v>
      </c>
      <c r="D409" s="230" t="s">
        <v>335</v>
      </c>
      <c r="E409" s="230" t="s">
        <v>185</v>
      </c>
      <c r="F409" s="230" t="s">
        <v>519</v>
      </c>
      <c r="G409" s="190" t="s">
        <v>3050</v>
      </c>
      <c r="H409" s="191" t="s">
        <v>523</v>
      </c>
      <c r="I409" s="230" t="s">
        <v>370</v>
      </c>
      <c r="J409" s="565" t="s">
        <v>420</v>
      </c>
      <c r="K409" s="566">
        <v>0.47872340425531917</v>
      </c>
      <c r="L409" s="230"/>
      <c r="M409" s="450">
        <v>2022</v>
      </c>
      <c r="N409" s="453">
        <v>92</v>
      </c>
      <c r="O409" s="452">
        <v>0.40217391304347827</v>
      </c>
      <c r="P409" s="237">
        <f t="shared" si="24"/>
        <v>37</v>
      </c>
      <c r="Q409" s="218">
        <v>32</v>
      </c>
      <c r="R409" s="238">
        <f t="shared" si="25"/>
        <v>0.86486486486486491</v>
      </c>
      <c r="S409" s="238">
        <f t="shared" si="26"/>
        <v>0.34782608695652173</v>
      </c>
      <c r="T409" s="239">
        <f t="shared" si="27"/>
        <v>0.84009661835748795</v>
      </c>
      <c r="U409" s="451" t="s">
        <v>3123</v>
      </c>
      <c r="V409" s="21"/>
      <c r="W409" s="21"/>
    </row>
    <row r="410" spans="1:23" ht="12.75">
      <c r="A410" s="190" t="s">
        <v>109</v>
      </c>
      <c r="B410" s="191" t="s">
        <v>1220</v>
      </c>
      <c r="C410" s="230" t="s">
        <v>646</v>
      </c>
      <c r="D410" s="230" t="s">
        <v>335</v>
      </c>
      <c r="E410" s="230" t="s">
        <v>185</v>
      </c>
      <c r="F410" s="230" t="s">
        <v>577</v>
      </c>
      <c r="G410" s="190" t="s">
        <v>3050</v>
      </c>
      <c r="H410" s="191" t="s">
        <v>3124</v>
      </c>
      <c r="I410" s="230" t="s">
        <v>370</v>
      </c>
      <c r="J410" s="565" t="s">
        <v>420</v>
      </c>
      <c r="K410" s="566">
        <v>0.47872340425531917</v>
      </c>
      <c r="L410" s="230"/>
      <c r="M410" s="450">
        <v>2022</v>
      </c>
      <c r="N410" s="453">
        <v>92</v>
      </c>
      <c r="O410" s="452">
        <v>0.40217391304347827</v>
      </c>
      <c r="P410" s="237">
        <f t="shared" si="24"/>
        <v>37</v>
      </c>
      <c r="Q410" s="218">
        <v>32</v>
      </c>
      <c r="R410" s="238">
        <f t="shared" si="25"/>
        <v>0.86486486486486491</v>
      </c>
      <c r="S410" s="238">
        <f t="shared" si="26"/>
        <v>0.34782608695652173</v>
      </c>
      <c r="T410" s="239">
        <f t="shared" si="27"/>
        <v>0.84009661835748795</v>
      </c>
      <c r="U410" s="451" t="s">
        <v>3123</v>
      </c>
      <c r="V410" s="21"/>
      <c r="W410" s="21"/>
    </row>
    <row r="411" spans="1:23" ht="12.75">
      <c r="A411" s="190" t="s">
        <v>109</v>
      </c>
      <c r="B411" s="191" t="s">
        <v>1220</v>
      </c>
      <c r="C411" s="230" t="s">
        <v>646</v>
      </c>
      <c r="D411" s="230" t="s">
        <v>335</v>
      </c>
      <c r="E411" s="230" t="s">
        <v>185</v>
      </c>
      <c r="F411" s="230" t="s">
        <v>519</v>
      </c>
      <c r="G411" s="190" t="s">
        <v>3050</v>
      </c>
      <c r="H411" s="191" t="s">
        <v>3125</v>
      </c>
      <c r="I411" s="230" t="s">
        <v>370</v>
      </c>
      <c r="J411" s="565" t="s">
        <v>420</v>
      </c>
      <c r="K411" s="566">
        <v>0.47872340425531917</v>
      </c>
      <c r="L411" s="230"/>
      <c r="M411" s="450">
        <v>2022</v>
      </c>
      <c r="N411" s="453">
        <v>92</v>
      </c>
      <c r="O411" s="452">
        <v>0.40217391304347827</v>
      </c>
      <c r="P411" s="237">
        <f t="shared" si="24"/>
        <v>37</v>
      </c>
      <c r="Q411" s="218">
        <v>32</v>
      </c>
      <c r="R411" s="238">
        <f t="shared" si="25"/>
        <v>0.86486486486486491</v>
      </c>
      <c r="S411" s="238">
        <f t="shared" si="26"/>
        <v>0.34782608695652173</v>
      </c>
      <c r="T411" s="239">
        <f t="shared" si="27"/>
        <v>0.84009661835748795</v>
      </c>
      <c r="U411" s="451" t="s">
        <v>3123</v>
      </c>
      <c r="V411" s="21"/>
      <c r="W411" s="21"/>
    </row>
    <row r="412" spans="1:23" ht="12.75">
      <c r="A412" s="190" t="s">
        <v>109</v>
      </c>
      <c r="B412" s="191" t="s">
        <v>1220</v>
      </c>
      <c r="C412" s="230" t="s">
        <v>646</v>
      </c>
      <c r="D412" s="230" t="s">
        <v>335</v>
      </c>
      <c r="E412" s="230" t="s">
        <v>185</v>
      </c>
      <c r="F412" s="230" t="s">
        <v>519</v>
      </c>
      <c r="G412" s="190" t="s">
        <v>3050</v>
      </c>
      <c r="H412" s="191" t="s">
        <v>529</v>
      </c>
      <c r="I412" s="230" t="s">
        <v>370</v>
      </c>
      <c r="J412" s="565" t="s">
        <v>420</v>
      </c>
      <c r="K412" s="566">
        <v>0.47872340425531917</v>
      </c>
      <c r="L412" s="230"/>
      <c r="M412" s="450">
        <v>2022</v>
      </c>
      <c r="N412" s="453">
        <v>92</v>
      </c>
      <c r="O412" s="452">
        <v>0.40217391304347827</v>
      </c>
      <c r="P412" s="237">
        <f t="shared" si="24"/>
        <v>37</v>
      </c>
      <c r="Q412" s="218">
        <v>32</v>
      </c>
      <c r="R412" s="238">
        <f t="shared" si="25"/>
        <v>0.86486486486486491</v>
      </c>
      <c r="S412" s="238">
        <f t="shared" si="26"/>
        <v>0.34782608695652173</v>
      </c>
      <c r="T412" s="239">
        <f t="shared" si="27"/>
        <v>0.84009661835748795</v>
      </c>
      <c r="U412" s="451" t="s">
        <v>3123</v>
      </c>
      <c r="V412" s="21"/>
      <c r="W412" s="21"/>
    </row>
    <row r="413" spans="1:23" ht="12.75">
      <c r="A413" s="190" t="s">
        <v>109</v>
      </c>
      <c r="B413" s="191" t="s">
        <v>1220</v>
      </c>
      <c r="C413" s="230" t="s">
        <v>646</v>
      </c>
      <c r="D413" s="230" t="s">
        <v>335</v>
      </c>
      <c r="E413" s="230" t="s">
        <v>185</v>
      </c>
      <c r="F413" s="230" t="s">
        <v>519</v>
      </c>
      <c r="G413" s="190" t="s">
        <v>3050</v>
      </c>
      <c r="H413" s="191" t="s">
        <v>532</v>
      </c>
      <c r="I413" s="230" t="s">
        <v>370</v>
      </c>
      <c r="J413" s="565" t="s">
        <v>420</v>
      </c>
      <c r="K413" s="568">
        <v>0.47872340425531917</v>
      </c>
      <c r="L413" s="230"/>
      <c r="M413" s="450">
        <v>2022</v>
      </c>
      <c r="N413" s="453">
        <v>92</v>
      </c>
      <c r="O413" s="452">
        <v>0.40217391304347827</v>
      </c>
      <c r="P413" s="237">
        <f t="shared" si="24"/>
        <v>37</v>
      </c>
      <c r="Q413" s="218">
        <v>32</v>
      </c>
      <c r="R413" s="238">
        <f t="shared" si="25"/>
        <v>0.86486486486486491</v>
      </c>
      <c r="S413" s="238">
        <f t="shared" si="26"/>
        <v>0.34782608695652173</v>
      </c>
      <c r="T413" s="239">
        <f t="shared" si="27"/>
        <v>0.84009661835748795</v>
      </c>
      <c r="U413" s="451" t="s">
        <v>3123</v>
      </c>
      <c r="V413" s="21"/>
      <c r="W413" s="21"/>
    </row>
    <row r="414" spans="1:23" ht="12.75">
      <c r="A414" s="190" t="s">
        <v>109</v>
      </c>
      <c r="B414" s="191" t="s">
        <v>1220</v>
      </c>
      <c r="C414" s="230" t="s">
        <v>646</v>
      </c>
      <c r="D414" s="230" t="s">
        <v>335</v>
      </c>
      <c r="E414" s="230" t="s">
        <v>185</v>
      </c>
      <c r="F414" s="230" t="s">
        <v>519</v>
      </c>
      <c r="G414" s="190" t="s">
        <v>3050</v>
      </c>
      <c r="H414" s="191" t="s">
        <v>533</v>
      </c>
      <c r="I414" s="230" t="s">
        <v>370</v>
      </c>
      <c r="J414" s="565" t="s">
        <v>420</v>
      </c>
      <c r="K414" s="566">
        <v>0.47872340425531917</v>
      </c>
      <c r="L414" s="230"/>
      <c r="M414" s="450">
        <v>2022</v>
      </c>
      <c r="N414" s="453">
        <v>92</v>
      </c>
      <c r="O414" s="452">
        <v>0.40217391304347827</v>
      </c>
      <c r="P414" s="237">
        <f t="shared" si="24"/>
        <v>37</v>
      </c>
      <c r="Q414" s="218">
        <v>32</v>
      </c>
      <c r="R414" s="238">
        <f t="shared" si="25"/>
        <v>0.86486486486486491</v>
      </c>
      <c r="S414" s="238">
        <f t="shared" si="26"/>
        <v>0.34782608695652173</v>
      </c>
      <c r="T414" s="239">
        <f t="shared" si="27"/>
        <v>0.84009661835748795</v>
      </c>
      <c r="U414" s="451" t="s">
        <v>3123</v>
      </c>
      <c r="V414" s="21"/>
      <c r="W414" s="21"/>
    </row>
    <row r="415" spans="1:23" ht="12.75">
      <c r="A415" s="190" t="s">
        <v>109</v>
      </c>
      <c r="B415" s="191" t="s">
        <v>1220</v>
      </c>
      <c r="C415" s="230" t="s">
        <v>646</v>
      </c>
      <c r="D415" s="230" t="s">
        <v>335</v>
      </c>
      <c r="E415" s="230" t="s">
        <v>185</v>
      </c>
      <c r="F415" s="230" t="s">
        <v>519</v>
      </c>
      <c r="G415" s="190" t="s">
        <v>3050</v>
      </c>
      <c r="H415" s="191" t="s">
        <v>534</v>
      </c>
      <c r="I415" s="230" t="s">
        <v>370</v>
      </c>
      <c r="J415" s="565" t="s">
        <v>420</v>
      </c>
      <c r="K415" s="566">
        <v>0.47872340425531917</v>
      </c>
      <c r="L415" s="230"/>
      <c r="M415" s="450">
        <v>2022</v>
      </c>
      <c r="N415" s="453">
        <v>92</v>
      </c>
      <c r="O415" s="452">
        <v>0.40217391304347827</v>
      </c>
      <c r="P415" s="237">
        <f t="shared" si="24"/>
        <v>37</v>
      </c>
      <c r="Q415" s="218">
        <v>32</v>
      </c>
      <c r="R415" s="238">
        <f t="shared" si="25"/>
        <v>0.86486486486486491</v>
      </c>
      <c r="S415" s="238">
        <f t="shared" si="26"/>
        <v>0.34782608695652173</v>
      </c>
      <c r="T415" s="239">
        <f t="shared" si="27"/>
        <v>0.84009661835748795</v>
      </c>
      <c r="U415" s="451" t="s">
        <v>3123</v>
      </c>
      <c r="V415" s="21"/>
      <c r="W415" s="21"/>
    </row>
    <row r="416" spans="1:23" ht="12.75">
      <c r="A416" s="190" t="s">
        <v>109</v>
      </c>
      <c r="B416" s="191" t="s">
        <v>1220</v>
      </c>
      <c r="C416" s="230" t="s">
        <v>646</v>
      </c>
      <c r="D416" s="230" t="s">
        <v>335</v>
      </c>
      <c r="E416" s="230" t="s">
        <v>185</v>
      </c>
      <c r="F416" s="230" t="s">
        <v>519</v>
      </c>
      <c r="G416" s="190" t="s">
        <v>3050</v>
      </c>
      <c r="H416" s="191" t="s">
        <v>535</v>
      </c>
      <c r="I416" s="230" t="s">
        <v>370</v>
      </c>
      <c r="J416" s="565" t="s">
        <v>420</v>
      </c>
      <c r="K416" s="566">
        <v>0.47872340425531917</v>
      </c>
      <c r="L416" s="230"/>
      <c r="M416" s="450">
        <v>2022</v>
      </c>
      <c r="N416" s="453">
        <v>92</v>
      </c>
      <c r="O416" s="452">
        <v>0.40217391304347827</v>
      </c>
      <c r="P416" s="237">
        <f t="shared" si="24"/>
        <v>37</v>
      </c>
      <c r="Q416" s="218">
        <v>32</v>
      </c>
      <c r="R416" s="238">
        <f t="shared" si="25"/>
        <v>0.86486486486486491</v>
      </c>
      <c r="S416" s="238">
        <f t="shared" si="26"/>
        <v>0.34782608695652173</v>
      </c>
      <c r="T416" s="239">
        <f t="shared" si="27"/>
        <v>0.84009661835748795</v>
      </c>
      <c r="U416" s="451" t="s">
        <v>3123</v>
      </c>
      <c r="V416" s="21"/>
      <c r="W416" s="21"/>
    </row>
    <row r="417" spans="1:23" ht="12.75">
      <c r="A417" s="190" t="s">
        <v>109</v>
      </c>
      <c r="B417" s="191" t="s">
        <v>1220</v>
      </c>
      <c r="C417" s="230" t="s">
        <v>646</v>
      </c>
      <c r="D417" s="230" t="s">
        <v>335</v>
      </c>
      <c r="E417" s="230" t="s">
        <v>185</v>
      </c>
      <c r="F417" s="230" t="s">
        <v>519</v>
      </c>
      <c r="G417" s="190" t="s">
        <v>3050</v>
      </c>
      <c r="H417" s="191" t="s">
        <v>544</v>
      </c>
      <c r="I417" s="230" t="s">
        <v>370</v>
      </c>
      <c r="J417" s="565" t="s">
        <v>420</v>
      </c>
      <c r="K417" s="566">
        <v>0.47872340425531917</v>
      </c>
      <c r="L417" s="230"/>
      <c r="M417" s="450">
        <v>2022</v>
      </c>
      <c r="N417" s="453">
        <v>92</v>
      </c>
      <c r="O417" s="452">
        <v>0.40217391304347827</v>
      </c>
      <c r="P417" s="237">
        <f t="shared" si="24"/>
        <v>37</v>
      </c>
      <c r="Q417" s="218">
        <v>32</v>
      </c>
      <c r="R417" s="238">
        <f t="shared" si="25"/>
        <v>0.86486486486486491</v>
      </c>
      <c r="S417" s="238">
        <f t="shared" si="26"/>
        <v>0.34782608695652173</v>
      </c>
      <c r="T417" s="239">
        <f t="shared" si="27"/>
        <v>0.84009661835748795</v>
      </c>
      <c r="U417" s="451" t="s">
        <v>3123</v>
      </c>
      <c r="V417" s="21"/>
      <c r="W417" s="21"/>
    </row>
    <row r="418" spans="1:23" ht="12.75">
      <c r="A418" s="190" t="s">
        <v>109</v>
      </c>
      <c r="B418" s="191" t="s">
        <v>1220</v>
      </c>
      <c r="C418" s="230" t="s">
        <v>646</v>
      </c>
      <c r="D418" s="230" t="s">
        <v>335</v>
      </c>
      <c r="E418" s="230" t="s">
        <v>185</v>
      </c>
      <c r="F418" s="230" t="s">
        <v>519</v>
      </c>
      <c r="G418" s="190" t="s">
        <v>3050</v>
      </c>
      <c r="H418" s="191" t="s">
        <v>545</v>
      </c>
      <c r="I418" s="230" t="s">
        <v>370</v>
      </c>
      <c r="J418" s="565" t="s">
        <v>420</v>
      </c>
      <c r="K418" s="566">
        <v>0.47872340425531917</v>
      </c>
      <c r="L418" s="230"/>
      <c r="M418" s="450">
        <v>2022</v>
      </c>
      <c r="N418" s="453">
        <v>92</v>
      </c>
      <c r="O418" s="452">
        <v>0.40217391304347827</v>
      </c>
      <c r="P418" s="237">
        <f t="shared" si="24"/>
        <v>37</v>
      </c>
      <c r="Q418" s="218">
        <v>32</v>
      </c>
      <c r="R418" s="238">
        <f t="shared" si="25"/>
        <v>0.86486486486486491</v>
      </c>
      <c r="S418" s="238">
        <f t="shared" si="26"/>
        <v>0.34782608695652173</v>
      </c>
      <c r="T418" s="239">
        <f t="shared" si="27"/>
        <v>0.84009661835748795</v>
      </c>
      <c r="U418" s="451" t="s">
        <v>3123</v>
      </c>
      <c r="V418" s="21"/>
      <c r="W418" s="21"/>
    </row>
    <row r="419" spans="1:23" ht="12.75">
      <c r="A419" s="190" t="s">
        <v>109</v>
      </c>
      <c r="B419" s="191" t="s">
        <v>1220</v>
      </c>
      <c r="C419" s="230" t="s">
        <v>646</v>
      </c>
      <c r="D419" s="230" t="s">
        <v>335</v>
      </c>
      <c r="E419" s="230" t="s">
        <v>185</v>
      </c>
      <c r="F419" s="230" t="s">
        <v>519</v>
      </c>
      <c r="G419" s="190" t="s">
        <v>3050</v>
      </c>
      <c r="H419" s="191" t="s">
        <v>546</v>
      </c>
      <c r="I419" s="230" t="s">
        <v>370</v>
      </c>
      <c r="J419" s="565" t="s">
        <v>420</v>
      </c>
      <c r="K419" s="566">
        <v>0.47872340425531917</v>
      </c>
      <c r="L419" s="230"/>
      <c r="M419" s="450">
        <v>2022</v>
      </c>
      <c r="N419" s="453">
        <v>92</v>
      </c>
      <c r="O419" s="452">
        <v>0.40217391304347827</v>
      </c>
      <c r="P419" s="237">
        <f t="shared" si="24"/>
        <v>37</v>
      </c>
      <c r="Q419" s="218">
        <v>32</v>
      </c>
      <c r="R419" s="238">
        <f t="shared" si="25"/>
        <v>0.86486486486486491</v>
      </c>
      <c r="S419" s="238">
        <f t="shared" si="26"/>
        <v>0.34782608695652173</v>
      </c>
      <c r="T419" s="239">
        <f t="shared" si="27"/>
        <v>0.84009661835748795</v>
      </c>
      <c r="U419" s="451" t="s">
        <v>3123</v>
      </c>
      <c r="V419" s="21"/>
      <c r="W419" s="21"/>
    </row>
    <row r="420" spans="1:23" ht="12.75">
      <c r="A420" s="190" t="s">
        <v>109</v>
      </c>
      <c r="B420" s="191" t="s">
        <v>1220</v>
      </c>
      <c r="C420" s="230" t="s">
        <v>646</v>
      </c>
      <c r="D420" s="230" t="s">
        <v>335</v>
      </c>
      <c r="E420" s="230" t="s">
        <v>185</v>
      </c>
      <c r="F420" s="230" t="s">
        <v>519</v>
      </c>
      <c r="G420" s="190" t="s">
        <v>3050</v>
      </c>
      <c r="H420" s="191" t="s">
        <v>548</v>
      </c>
      <c r="I420" s="230" t="s">
        <v>370</v>
      </c>
      <c r="J420" s="565" t="s">
        <v>420</v>
      </c>
      <c r="K420" s="566">
        <v>0.47872340425531917</v>
      </c>
      <c r="L420" s="230"/>
      <c r="M420" s="450">
        <v>2022</v>
      </c>
      <c r="N420" s="453">
        <v>92</v>
      </c>
      <c r="O420" s="452">
        <v>0.40217391304347827</v>
      </c>
      <c r="P420" s="237">
        <f t="shared" si="24"/>
        <v>37</v>
      </c>
      <c r="Q420" s="218">
        <v>32</v>
      </c>
      <c r="R420" s="238">
        <f t="shared" si="25"/>
        <v>0.86486486486486491</v>
      </c>
      <c r="S420" s="238">
        <f t="shared" si="26"/>
        <v>0.34782608695652173</v>
      </c>
      <c r="T420" s="239">
        <f t="shared" si="27"/>
        <v>0.84009661835748795</v>
      </c>
      <c r="U420" s="451" t="s">
        <v>3123</v>
      </c>
      <c r="V420" s="21"/>
      <c r="W420" s="21"/>
    </row>
    <row r="421" spans="1:23" ht="12.75">
      <c r="A421" s="190" t="s">
        <v>109</v>
      </c>
      <c r="B421" s="191" t="s">
        <v>1220</v>
      </c>
      <c r="C421" s="230" t="s">
        <v>646</v>
      </c>
      <c r="D421" s="230" t="s">
        <v>335</v>
      </c>
      <c r="E421" s="230" t="s">
        <v>185</v>
      </c>
      <c r="F421" s="230" t="s">
        <v>519</v>
      </c>
      <c r="G421" s="190" t="s">
        <v>3050</v>
      </c>
      <c r="H421" s="191" t="s">
        <v>549</v>
      </c>
      <c r="I421" s="230" t="s">
        <v>370</v>
      </c>
      <c r="J421" s="565" t="s">
        <v>420</v>
      </c>
      <c r="K421" s="566">
        <v>0.47872340425531917</v>
      </c>
      <c r="L421" s="230"/>
      <c r="M421" s="450">
        <v>2022</v>
      </c>
      <c r="N421" s="453">
        <v>92</v>
      </c>
      <c r="O421" s="452">
        <v>0.40217391304347827</v>
      </c>
      <c r="P421" s="237">
        <f t="shared" si="24"/>
        <v>37</v>
      </c>
      <c r="Q421" s="218">
        <v>32</v>
      </c>
      <c r="R421" s="238">
        <f t="shared" si="25"/>
        <v>0.86486486486486491</v>
      </c>
      <c r="S421" s="238">
        <f t="shared" si="26"/>
        <v>0.34782608695652173</v>
      </c>
      <c r="T421" s="239">
        <f t="shared" si="27"/>
        <v>0.84009661835748795</v>
      </c>
      <c r="U421" s="451" t="s">
        <v>3123</v>
      </c>
      <c r="V421" s="21"/>
      <c r="W421" s="21"/>
    </row>
    <row r="422" spans="1:23" ht="12.75">
      <c r="A422" s="190" t="s">
        <v>109</v>
      </c>
      <c r="B422" s="191" t="s">
        <v>1220</v>
      </c>
      <c r="C422" s="230" t="s">
        <v>646</v>
      </c>
      <c r="D422" s="230" t="s">
        <v>335</v>
      </c>
      <c r="E422" s="230" t="s">
        <v>185</v>
      </c>
      <c r="F422" s="230" t="s">
        <v>519</v>
      </c>
      <c r="G422" s="190" t="s">
        <v>3050</v>
      </c>
      <c r="H422" s="191" t="s">
        <v>551</v>
      </c>
      <c r="I422" s="230" t="s">
        <v>370</v>
      </c>
      <c r="J422" s="565" t="s">
        <v>420</v>
      </c>
      <c r="K422" s="566">
        <v>0.47872340425531917</v>
      </c>
      <c r="L422" s="230"/>
      <c r="M422" s="450">
        <v>2022</v>
      </c>
      <c r="N422" s="453">
        <v>92</v>
      </c>
      <c r="O422" s="452">
        <v>0.40217391304347827</v>
      </c>
      <c r="P422" s="237">
        <f t="shared" si="24"/>
        <v>37</v>
      </c>
      <c r="Q422" s="218">
        <v>32</v>
      </c>
      <c r="R422" s="238">
        <f t="shared" si="25"/>
        <v>0.86486486486486491</v>
      </c>
      <c r="S422" s="238">
        <f t="shared" si="26"/>
        <v>0.34782608695652173</v>
      </c>
      <c r="T422" s="239">
        <f t="shared" si="27"/>
        <v>0.84009661835748795</v>
      </c>
      <c r="U422" s="451" t="s">
        <v>3123</v>
      </c>
      <c r="V422" s="21"/>
      <c r="W422" s="21"/>
    </row>
    <row r="423" spans="1:23" ht="12.75">
      <c r="A423" s="190" t="s">
        <v>109</v>
      </c>
      <c r="B423" s="191" t="s">
        <v>1220</v>
      </c>
      <c r="C423" s="230" t="s">
        <v>646</v>
      </c>
      <c r="D423" s="230" t="s">
        <v>335</v>
      </c>
      <c r="E423" s="230" t="s">
        <v>185</v>
      </c>
      <c r="F423" s="230" t="s">
        <v>519</v>
      </c>
      <c r="G423" s="190" t="s">
        <v>3050</v>
      </c>
      <c r="H423" s="191" t="s">
        <v>555</v>
      </c>
      <c r="I423" s="230" t="s">
        <v>370</v>
      </c>
      <c r="J423" s="565" t="s">
        <v>420</v>
      </c>
      <c r="K423" s="566">
        <v>0.47872340425531917</v>
      </c>
      <c r="L423" s="230"/>
      <c r="M423" s="450">
        <v>2022</v>
      </c>
      <c r="N423" s="453">
        <v>92</v>
      </c>
      <c r="O423" s="452">
        <v>0.40217391304347827</v>
      </c>
      <c r="P423" s="237">
        <f t="shared" si="24"/>
        <v>37</v>
      </c>
      <c r="Q423" s="218">
        <v>32</v>
      </c>
      <c r="R423" s="238">
        <f t="shared" si="25"/>
        <v>0.86486486486486491</v>
      </c>
      <c r="S423" s="238">
        <f t="shared" si="26"/>
        <v>0.34782608695652173</v>
      </c>
      <c r="T423" s="239">
        <f t="shared" si="27"/>
        <v>0.84009661835748795</v>
      </c>
      <c r="U423" s="451" t="s">
        <v>3123</v>
      </c>
      <c r="V423" s="21"/>
      <c r="W423" s="21"/>
    </row>
    <row r="424" spans="1:23" ht="12.75">
      <c r="A424" s="190" t="s">
        <v>109</v>
      </c>
      <c r="B424" s="191" t="s">
        <v>1220</v>
      </c>
      <c r="C424" s="230" t="s">
        <v>646</v>
      </c>
      <c r="D424" s="230" t="s">
        <v>335</v>
      </c>
      <c r="E424" s="230" t="s">
        <v>185</v>
      </c>
      <c r="F424" s="230" t="s">
        <v>519</v>
      </c>
      <c r="G424" s="190" t="s">
        <v>3050</v>
      </c>
      <c r="H424" s="191" t="s">
        <v>556</v>
      </c>
      <c r="I424" s="230" t="s">
        <v>370</v>
      </c>
      <c r="J424" s="565" t="s">
        <v>420</v>
      </c>
      <c r="K424" s="566">
        <v>0.47872340425531917</v>
      </c>
      <c r="L424" s="230"/>
      <c r="M424" s="450">
        <v>2022</v>
      </c>
      <c r="N424" s="453">
        <v>92</v>
      </c>
      <c r="O424" s="452">
        <v>0.40217391304347827</v>
      </c>
      <c r="P424" s="237">
        <f t="shared" si="24"/>
        <v>37</v>
      </c>
      <c r="Q424" s="218">
        <v>32</v>
      </c>
      <c r="R424" s="238">
        <f t="shared" si="25"/>
        <v>0.86486486486486491</v>
      </c>
      <c r="S424" s="238">
        <f t="shared" si="26"/>
        <v>0.34782608695652173</v>
      </c>
      <c r="T424" s="239">
        <f t="shared" si="27"/>
        <v>0.84009661835748795</v>
      </c>
      <c r="U424" s="451" t="s">
        <v>3123</v>
      </c>
      <c r="V424" s="21"/>
      <c r="W424" s="21"/>
    </row>
    <row r="425" spans="1:23" ht="12.75">
      <c r="A425" s="190" t="s">
        <v>109</v>
      </c>
      <c r="B425" s="191" t="s">
        <v>1220</v>
      </c>
      <c r="C425" s="230" t="s">
        <v>646</v>
      </c>
      <c r="D425" s="230" t="s">
        <v>335</v>
      </c>
      <c r="E425" s="230" t="s">
        <v>185</v>
      </c>
      <c r="F425" s="230" t="s">
        <v>519</v>
      </c>
      <c r="G425" s="190" t="s">
        <v>3050</v>
      </c>
      <c r="H425" s="191" t="s">
        <v>557</v>
      </c>
      <c r="I425" s="230" t="s">
        <v>370</v>
      </c>
      <c r="J425" s="565" t="s">
        <v>420</v>
      </c>
      <c r="K425" s="566">
        <v>0.47872340425531917</v>
      </c>
      <c r="L425" s="230"/>
      <c r="M425" s="450">
        <v>2022</v>
      </c>
      <c r="N425" s="453">
        <v>92</v>
      </c>
      <c r="O425" s="452">
        <v>0.40217391304347827</v>
      </c>
      <c r="P425" s="237">
        <f t="shared" si="24"/>
        <v>37</v>
      </c>
      <c r="Q425" s="218">
        <v>32</v>
      </c>
      <c r="R425" s="238">
        <f t="shared" si="25"/>
        <v>0.86486486486486491</v>
      </c>
      <c r="S425" s="238">
        <f t="shared" si="26"/>
        <v>0.34782608695652173</v>
      </c>
      <c r="T425" s="239">
        <f t="shared" si="27"/>
        <v>0.84009661835748795</v>
      </c>
      <c r="U425" s="451" t="s">
        <v>3123</v>
      </c>
      <c r="V425" s="21"/>
      <c r="W425" s="21"/>
    </row>
    <row r="426" spans="1:23" ht="12.75">
      <c r="A426" s="190" t="s">
        <v>109</v>
      </c>
      <c r="B426" s="191" t="s">
        <v>1220</v>
      </c>
      <c r="C426" s="230" t="s">
        <v>646</v>
      </c>
      <c r="D426" s="230" t="s">
        <v>335</v>
      </c>
      <c r="E426" s="230" t="s">
        <v>185</v>
      </c>
      <c r="F426" s="230" t="s">
        <v>519</v>
      </c>
      <c r="G426" s="190" t="s">
        <v>3050</v>
      </c>
      <c r="H426" s="191" t="s">
        <v>558</v>
      </c>
      <c r="I426" s="230" t="s">
        <v>370</v>
      </c>
      <c r="J426" s="565" t="s">
        <v>420</v>
      </c>
      <c r="K426" s="566">
        <v>0.47872340425531917</v>
      </c>
      <c r="L426" s="230"/>
      <c r="M426" s="450">
        <v>2022</v>
      </c>
      <c r="N426" s="453">
        <v>92</v>
      </c>
      <c r="O426" s="452">
        <v>0.40217391304347827</v>
      </c>
      <c r="P426" s="237">
        <f t="shared" si="24"/>
        <v>37</v>
      </c>
      <c r="Q426" s="218">
        <v>32</v>
      </c>
      <c r="R426" s="238">
        <f t="shared" si="25"/>
        <v>0.86486486486486491</v>
      </c>
      <c r="S426" s="238">
        <f t="shared" si="26"/>
        <v>0.34782608695652173</v>
      </c>
      <c r="T426" s="239">
        <f t="shared" si="27"/>
        <v>0.84009661835748795</v>
      </c>
      <c r="U426" s="451" t="s">
        <v>3123</v>
      </c>
      <c r="V426" s="21"/>
      <c r="W426" s="21"/>
    </row>
    <row r="427" spans="1:23" ht="12.75">
      <c r="A427" s="190" t="s">
        <v>109</v>
      </c>
      <c r="B427" s="191" t="s">
        <v>1220</v>
      </c>
      <c r="C427" s="230" t="s">
        <v>646</v>
      </c>
      <c r="D427" s="230" t="s">
        <v>335</v>
      </c>
      <c r="E427" s="230" t="s">
        <v>185</v>
      </c>
      <c r="F427" s="230" t="s">
        <v>519</v>
      </c>
      <c r="G427" s="190" t="s">
        <v>3050</v>
      </c>
      <c r="H427" s="191" t="s">
        <v>562</v>
      </c>
      <c r="I427" s="230" t="s">
        <v>370</v>
      </c>
      <c r="J427" s="565" t="s">
        <v>420</v>
      </c>
      <c r="K427" s="566">
        <v>0.47872340425531917</v>
      </c>
      <c r="L427" s="230"/>
      <c r="M427" s="450">
        <v>2022</v>
      </c>
      <c r="N427" s="453">
        <v>92</v>
      </c>
      <c r="O427" s="452">
        <v>0.40217391304347827</v>
      </c>
      <c r="P427" s="237">
        <f t="shared" si="24"/>
        <v>37</v>
      </c>
      <c r="Q427" s="218">
        <v>32</v>
      </c>
      <c r="R427" s="238">
        <f t="shared" si="25"/>
        <v>0.86486486486486491</v>
      </c>
      <c r="S427" s="238">
        <f t="shared" si="26"/>
        <v>0.34782608695652173</v>
      </c>
      <c r="T427" s="239">
        <f t="shared" si="27"/>
        <v>0.84009661835748795</v>
      </c>
      <c r="U427" s="451" t="s">
        <v>3123</v>
      </c>
      <c r="V427" s="21"/>
      <c r="W427" s="21"/>
    </row>
    <row r="428" spans="1:23" ht="12.75">
      <c r="A428" s="190" t="s">
        <v>109</v>
      </c>
      <c r="B428" s="191" t="s">
        <v>1220</v>
      </c>
      <c r="C428" s="230" t="s">
        <v>646</v>
      </c>
      <c r="D428" s="230" t="s">
        <v>335</v>
      </c>
      <c r="E428" s="230" t="s">
        <v>185</v>
      </c>
      <c r="F428" s="230" t="s">
        <v>577</v>
      </c>
      <c r="G428" s="190" t="s">
        <v>3050</v>
      </c>
      <c r="H428" s="191" t="s">
        <v>583</v>
      </c>
      <c r="I428" s="230" t="s">
        <v>370</v>
      </c>
      <c r="J428" s="565" t="s">
        <v>420</v>
      </c>
      <c r="K428" s="566">
        <v>0.47872340425531917</v>
      </c>
      <c r="L428" s="230"/>
      <c r="M428" s="450">
        <v>2022</v>
      </c>
      <c r="N428" s="453">
        <v>92</v>
      </c>
      <c r="O428" s="452">
        <v>0.40217391304347827</v>
      </c>
      <c r="P428" s="237">
        <f t="shared" si="24"/>
        <v>37</v>
      </c>
      <c r="Q428" s="218">
        <v>32</v>
      </c>
      <c r="R428" s="238">
        <f t="shared" si="25"/>
        <v>0.86486486486486491</v>
      </c>
      <c r="S428" s="238">
        <f t="shared" si="26"/>
        <v>0.34782608695652173</v>
      </c>
      <c r="T428" s="239">
        <f t="shared" si="27"/>
        <v>0.84009661835748795</v>
      </c>
      <c r="U428" s="451" t="s">
        <v>3123</v>
      </c>
      <c r="V428" s="21"/>
      <c r="W428" s="21"/>
    </row>
    <row r="429" spans="1:23" ht="12.75">
      <c r="A429" s="190" t="s">
        <v>109</v>
      </c>
      <c r="B429" s="191" t="s">
        <v>1220</v>
      </c>
      <c r="C429" s="230" t="s">
        <v>646</v>
      </c>
      <c r="D429" s="230" t="s">
        <v>335</v>
      </c>
      <c r="E429" s="230" t="s">
        <v>185</v>
      </c>
      <c r="F429" s="230" t="s">
        <v>519</v>
      </c>
      <c r="G429" s="190" t="s">
        <v>3050</v>
      </c>
      <c r="H429" s="191" t="s">
        <v>563</v>
      </c>
      <c r="I429" s="230" t="s">
        <v>370</v>
      </c>
      <c r="J429" s="565" t="s">
        <v>418</v>
      </c>
      <c r="K429" s="566">
        <v>1</v>
      </c>
      <c r="L429" s="230"/>
      <c r="M429" s="450">
        <v>2022</v>
      </c>
      <c r="N429" s="453">
        <v>92</v>
      </c>
      <c r="O429" s="452">
        <v>1</v>
      </c>
      <c r="P429" s="237">
        <f t="shared" si="24"/>
        <v>92</v>
      </c>
      <c r="Q429" s="218">
        <v>92</v>
      </c>
      <c r="R429" s="238">
        <f t="shared" si="25"/>
        <v>1</v>
      </c>
      <c r="S429" s="238">
        <f t="shared" si="26"/>
        <v>1</v>
      </c>
      <c r="T429" s="239">
        <f t="shared" si="27"/>
        <v>1</v>
      </c>
      <c r="U429" s="229"/>
      <c r="V429" s="21"/>
      <c r="W429" s="21"/>
    </row>
    <row r="430" spans="1:23" ht="12.75">
      <c r="A430" s="190" t="s">
        <v>109</v>
      </c>
      <c r="B430" s="191" t="s">
        <v>1220</v>
      </c>
      <c r="C430" s="230" t="s">
        <v>646</v>
      </c>
      <c r="D430" s="230" t="s">
        <v>335</v>
      </c>
      <c r="E430" s="230" t="s">
        <v>185</v>
      </c>
      <c r="F430" s="230" t="s">
        <v>519</v>
      </c>
      <c r="G430" s="190" t="s">
        <v>3050</v>
      </c>
      <c r="H430" s="191" t="s">
        <v>564</v>
      </c>
      <c r="I430" s="230" t="s">
        <v>370</v>
      </c>
      <c r="J430" s="565" t="s">
        <v>420</v>
      </c>
      <c r="K430" s="566">
        <v>0.47872340425531917</v>
      </c>
      <c r="L430" s="230"/>
      <c r="M430" s="450">
        <v>2022</v>
      </c>
      <c r="N430" s="453">
        <v>92</v>
      </c>
      <c r="O430" s="452">
        <v>0.40217391304347827</v>
      </c>
      <c r="P430" s="237">
        <f t="shared" si="24"/>
        <v>37</v>
      </c>
      <c r="Q430" s="218">
        <v>32</v>
      </c>
      <c r="R430" s="238">
        <f t="shared" si="25"/>
        <v>0.86486486486486491</v>
      </c>
      <c r="S430" s="238">
        <f t="shared" si="26"/>
        <v>0.34782608695652173</v>
      </c>
      <c r="T430" s="239">
        <f t="shared" si="27"/>
        <v>0.84009661835748795</v>
      </c>
      <c r="U430" s="451" t="s">
        <v>3123</v>
      </c>
      <c r="V430" s="21"/>
      <c r="W430" s="21"/>
    </row>
    <row r="431" spans="1:23" ht="12.75">
      <c r="A431" s="190" t="s">
        <v>109</v>
      </c>
      <c r="B431" s="191" t="s">
        <v>1220</v>
      </c>
      <c r="C431" s="230" t="s">
        <v>646</v>
      </c>
      <c r="D431" s="230" t="s">
        <v>335</v>
      </c>
      <c r="E431" s="230" t="s">
        <v>185</v>
      </c>
      <c r="F431" s="230" t="s">
        <v>519</v>
      </c>
      <c r="G431" s="190" t="s">
        <v>3050</v>
      </c>
      <c r="H431" s="191" t="s">
        <v>569</v>
      </c>
      <c r="I431" s="230" t="s">
        <v>370</v>
      </c>
      <c r="J431" s="565" t="s">
        <v>420</v>
      </c>
      <c r="K431" s="566">
        <v>0.47872340425531917</v>
      </c>
      <c r="L431" s="230"/>
      <c r="M431" s="450">
        <v>2022</v>
      </c>
      <c r="N431" s="453">
        <v>92</v>
      </c>
      <c r="O431" s="452">
        <v>0.40217391304347827</v>
      </c>
      <c r="P431" s="237">
        <f t="shared" si="24"/>
        <v>37</v>
      </c>
      <c r="Q431" s="218">
        <v>32</v>
      </c>
      <c r="R431" s="238">
        <f t="shared" si="25"/>
        <v>0.86486486486486491</v>
      </c>
      <c r="S431" s="238">
        <f t="shared" si="26"/>
        <v>0.34782608695652173</v>
      </c>
      <c r="T431" s="239">
        <f t="shared" si="27"/>
        <v>0.84009661835748795</v>
      </c>
      <c r="U431" s="451" t="s">
        <v>3123</v>
      </c>
      <c r="V431" s="21"/>
      <c r="W431" s="21"/>
    </row>
    <row r="432" spans="1:23" ht="12.75">
      <c r="A432" s="190" t="s">
        <v>109</v>
      </c>
      <c r="B432" s="191" t="s">
        <v>1220</v>
      </c>
      <c r="C432" s="230" t="s">
        <v>646</v>
      </c>
      <c r="D432" s="230" t="s">
        <v>335</v>
      </c>
      <c r="E432" s="230" t="s">
        <v>185</v>
      </c>
      <c r="F432" s="230" t="s">
        <v>519</v>
      </c>
      <c r="G432" s="190" t="s">
        <v>3050</v>
      </c>
      <c r="H432" s="191" t="s">
        <v>498</v>
      </c>
      <c r="I432" s="230" t="s">
        <v>2243</v>
      </c>
      <c r="J432" s="230" t="s">
        <v>418</v>
      </c>
      <c r="K432" s="231">
        <v>1</v>
      </c>
      <c r="L432" s="230" t="s">
        <v>3127</v>
      </c>
      <c r="M432" s="450">
        <v>2023</v>
      </c>
      <c r="N432" s="453">
        <v>89</v>
      </c>
      <c r="O432" s="452">
        <v>1</v>
      </c>
      <c r="P432" s="237">
        <f t="shared" si="24"/>
        <v>89</v>
      </c>
      <c r="Q432" s="218">
        <v>89</v>
      </c>
      <c r="R432" s="238">
        <f t="shared" si="25"/>
        <v>1</v>
      </c>
      <c r="S432" s="238">
        <f t="shared" si="26"/>
        <v>1</v>
      </c>
      <c r="T432" s="239">
        <f t="shared" si="27"/>
        <v>1</v>
      </c>
      <c r="U432" s="229"/>
      <c r="V432" s="21"/>
      <c r="W432" s="21"/>
    </row>
    <row r="433" spans="1:23" ht="12.75">
      <c r="A433" s="190" t="s">
        <v>109</v>
      </c>
      <c r="B433" s="191" t="s">
        <v>1220</v>
      </c>
      <c r="C433" s="230" t="s">
        <v>646</v>
      </c>
      <c r="D433" s="230" t="s">
        <v>335</v>
      </c>
      <c r="E433" s="230" t="s">
        <v>185</v>
      </c>
      <c r="F433" s="230" t="s">
        <v>519</v>
      </c>
      <c r="G433" s="190" t="s">
        <v>3050</v>
      </c>
      <c r="H433" s="191" t="s">
        <v>537</v>
      </c>
      <c r="I433" s="230" t="s">
        <v>232</v>
      </c>
      <c r="J433" s="230" t="s">
        <v>418</v>
      </c>
      <c r="K433" s="231">
        <v>1</v>
      </c>
      <c r="L433" s="230" t="s">
        <v>3128</v>
      </c>
      <c r="M433" s="450">
        <v>2023</v>
      </c>
      <c r="N433" s="453">
        <v>89</v>
      </c>
      <c r="O433" s="452">
        <v>1</v>
      </c>
      <c r="P433" s="237">
        <f t="shared" si="24"/>
        <v>89</v>
      </c>
      <c r="Q433" s="218">
        <v>89</v>
      </c>
      <c r="R433" s="238">
        <f t="shared" si="25"/>
        <v>1</v>
      </c>
      <c r="S433" s="238">
        <f t="shared" si="26"/>
        <v>1</v>
      </c>
      <c r="T433" s="239">
        <f t="shared" si="27"/>
        <v>1</v>
      </c>
      <c r="U433" s="229"/>
      <c r="V433" s="21"/>
      <c r="W433" s="21"/>
    </row>
    <row r="434" spans="1:23" ht="12.75">
      <c r="A434" s="190" t="s">
        <v>109</v>
      </c>
      <c r="B434" s="191" t="s">
        <v>1220</v>
      </c>
      <c r="C434" s="230" t="s">
        <v>646</v>
      </c>
      <c r="D434" s="230" t="s">
        <v>335</v>
      </c>
      <c r="E434" s="230" t="s">
        <v>185</v>
      </c>
      <c r="F434" s="230" t="s">
        <v>519</v>
      </c>
      <c r="G434" s="190" t="s">
        <v>3050</v>
      </c>
      <c r="H434" s="191" t="s">
        <v>538</v>
      </c>
      <c r="I434" s="230" t="s">
        <v>232</v>
      </c>
      <c r="J434" s="230" t="s">
        <v>418</v>
      </c>
      <c r="K434" s="231">
        <v>1</v>
      </c>
      <c r="L434" s="230" t="s">
        <v>3128</v>
      </c>
      <c r="M434" s="450">
        <v>2023</v>
      </c>
      <c r="N434" s="453">
        <v>89</v>
      </c>
      <c r="O434" s="452">
        <v>1</v>
      </c>
      <c r="P434" s="237">
        <f t="shared" si="24"/>
        <v>89</v>
      </c>
      <c r="Q434" s="218">
        <v>89</v>
      </c>
      <c r="R434" s="238">
        <f t="shared" si="25"/>
        <v>1</v>
      </c>
      <c r="S434" s="238">
        <f t="shared" si="26"/>
        <v>1</v>
      </c>
      <c r="T434" s="239">
        <f t="shared" si="27"/>
        <v>1</v>
      </c>
      <c r="U434" s="229"/>
      <c r="V434" s="21"/>
      <c r="W434" s="21"/>
    </row>
    <row r="435" spans="1:23" ht="12.75">
      <c r="A435" s="190" t="s">
        <v>109</v>
      </c>
      <c r="B435" s="191" t="s">
        <v>1220</v>
      </c>
      <c r="C435" s="230" t="s">
        <v>646</v>
      </c>
      <c r="D435" s="230" t="s">
        <v>335</v>
      </c>
      <c r="E435" s="230" t="s">
        <v>185</v>
      </c>
      <c r="F435" s="230" t="s">
        <v>519</v>
      </c>
      <c r="G435" s="190" t="s">
        <v>3050</v>
      </c>
      <c r="H435" s="191" t="s">
        <v>541</v>
      </c>
      <c r="I435" s="230" t="s">
        <v>232</v>
      </c>
      <c r="J435" s="230" t="s">
        <v>418</v>
      </c>
      <c r="K435" s="231">
        <v>1</v>
      </c>
      <c r="L435" s="230" t="s">
        <v>3128</v>
      </c>
      <c r="M435" s="450">
        <v>2023</v>
      </c>
      <c r="N435" s="218">
        <v>89</v>
      </c>
      <c r="O435" s="452">
        <v>1</v>
      </c>
      <c r="P435" s="237">
        <f t="shared" si="24"/>
        <v>89</v>
      </c>
      <c r="Q435" s="218">
        <v>89</v>
      </c>
      <c r="R435" s="238">
        <f t="shared" si="25"/>
        <v>1</v>
      </c>
      <c r="S435" s="238">
        <f t="shared" si="26"/>
        <v>1</v>
      </c>
      <c r="T435" s="239">
        <f t="shared" si="27"/>
        <v>1</v>
      </c>
      <c r="U435" s="451"/>
      <c r="V435" s="21"/>
      <c r="W435" s="21"/>
    </row>
    <row r="436" spans="1:23" ht="12.75">
      <c r="A436" s="190" t="s">
        <v>109</v>
      </c>
      <c r="B436" s="191" t="s">
        <v>1220</v>
      </c>
      <c r="C436" s="230" t="s">
        <v>646</v>
      </c>
      <c r="D436" s="230" t="s">
        <v>335</v>
      </c>
      <c r="E436" s="230" t="s">
        <v>185</v>
      </c>
      <c r="F436" s="230" t="s">
        <v>519</v>
      </c>
      <c r="G436" s="190" t="s">
        <v>3050</v>
      </c>
      <c r="H436" s="191" t="s">
        <v>493</v>
      </c>
      <c r="I436" s="230" t="s">
        <v>232</v>
      </c>
      <c r="J436" s="230" t="s">
        <v>418</v>
      </c>
      <c r="K436" s="231">
        <v>1</v>
      </c>
      <c r="L436" s="230" t="s">
        <v>3128</v>
      </c>
      <c r="M436" s="450">
        <v>2023</v>
      </c>
      <c r="N436" s="453">
        <v>89</v>
      </c>
      <c r="O436" s="452">
        <v>1</v>
      </c>
      <c r="P436" s="237">
        <f t="shared" si="24"/>
        <v>89</v>
      </c>
      <c r="Q436" s="218">
        <v>89</v>
      </c>
      <c r="R436" s="238">
        <f t="shared" si="25"/>
        <v>1</v>
      </c>
      <c r="S436" s="238">
        <f t="shared" si="26"/>
        <v>1</v>
      </c>
      <c r="T436" s="239">
        <f t="shared" si="27"/>
        <v>1</v>
      </c>
      <c r="U436" s="229"/>
      <c r="V436" s="21"/>
      <c r="W436" s="21"/>
    </row>
    <row r="437" spans="1:23" ht="12.75">
      <c r="A437" s="190" t="s">
        <v>109</v>
      </c>
      <c r="B437" s="191" t="s">
        <v>1220</v>
      </c>
      <c r="C437" s="230" t="s">
        <v>646</v>
      </c>
      <c r="D437" s="230" t="s">
        <v>335</v>
      </c>
      <c r="E437" s="230" t="s">
        <v>185</v>
      </c>
      <c r="F437" s="230" t="s">
        <v>519</v>
      </c>
      <c r="G437" s="190" t="s">
        <v>3050</v>
      </c>
      <c r="H437" s="191" t="s">
        <v>3129</v>
      </c>
      <c r="I437" s="230" t="s">
        <v>232</v>
      </c>
      <c r="J437" s="230" t="s">
        <v>418</v>
      </c>
      <c r="K437" s="231">
        <v>1</v>
      </c>
      <c r="L437" s="230" t="s">
        <v>3128</v>
      </c>
      <c r="M437" s="450">
        <v>2023</v>
      </c>
      <c r="N437" s="218">
        <v>89</v>
      </c>
      <c r="O437" s="452">
        <v>1</v>
      </c>
      <c r="P437" s="237">
        <f t="shared" si="24"/>
        <v>89</v>
      </c>
      <c r="Q437" s="218">
        <v>89</v>
      </c>
      <c r="R437" s="238">
        <f t="shared" si="25"/>
        <v>1</v>
      </c>
      <c r="S437" s="238">
        <f t="shared" si="26"/>
        <v>1</v>
      </c>
      <c r="T437" s="239">
        <f t="shared" si="27"/>
        <v>1</v>
      </c>
      <c r="U437" s="451"/>
      <c r="V437" s="21"/>
      <c r="W437" s="21"/>
    </row>
    <row r="438" spans="1:23" ht="12.75">
      <c r="A438" s="190" t="s">
        <v>109</v>
      </c>
      <c r="B438" s="191" t="s">
        <v>1220</v>
      </c>
      <c r="C438" s="230" t="s">
        <v>646</v>
      </c>
      <c r="D438" s="230" t="s">
        <v>335</v>
      </c>
      <c r="E438" s="230" t="s">
        <v>185</v>
      </c>
      <c r="F438" s="230" t="s">
        <v>519</v>
      </c>
      <c r="G438" s="190" t="s">
        <v>3050</v>
      </c>
      <c r="H438" s="191" t="s">
        <v>3130</v>
      </c>
      <c r="I438" s="230" t="s">
        <v>232</v>
      </c>
      <c r="J438" s="230" t="s">
        <v>418</v>
      </c>
      <c r="K438" s="231">
        <v>1</v>
      </c>
      <c r="L438" s="230" t="s">
        <v>3128</v>
      </c>
      <c r="M438" s="450">
        <v>2023</v>
      </c>
      <c r="N438" s="453">
        <v>89</v>
      </c>
      <c r="O438" s="452">
        <v>1</v>
      </c>
      <c r="P438" s="237">
        <f t="shared" si="24"/>
        <v>89</v>
      </c>
      <c r="Q438" s="218">
        <v>89</v>
      </c>
      <c r="R438" s="238">
        <f t="shared" si="25"/>
        <v>1</v>
      </c>
      <c r="S438" s="238">
        <f t="shared" si="26"/>
        <v>1</v>
      </c>
      <c r="T438" s="239">
        <f t="shared" si="27"/>
        <v>1</v>
      </c>
      <c r="U438" s="229"/>
      <c r="V438" s="21"/>
      <c r="W438" s="21"/>
    </row>
    <row r="439" spans="1:23" ht="12.75">
      <c r="A439" s="190" t="s">
        <v>109</v>
      </c>
      <c r="B439" s="191" t="s">
        <v>1220</v>
      </c>
      <c r="C439" s="230" t="s">
        <v>646</v>
      </c>
      <c r="D439" s="230" t="s">
        <v>335</v>
      </c>
      <c r="E439" s="230" t="s">
        <v>185</v>
      </c>
      <c r="F439" s="230"/>
      <c r="G439" s="190" t="s">
        <v>3160</v>
      </c>
      <c r="H439" s="191"/>
      <c r="I439" s="230"/>
      <c r="J439" s="230"/>
      <c r="K439" s="231"/>
      <c r="L439" s="230" t="s">
        <v>3120</v>
      </c>
      <c r="M439" s="450"/>
      <c r="N439" s="453"/>
      <c r="O439" s="452"/>
      <c r="P439" s="237">
        <f t="shared" si="24"/>
        <v>0</v>
      </c>
      <c r="Q439" s="218"/>
      <c r="R439" s="238" t="e">
        <f t="shared" si="25"/>
        <v>#DIV/0!</v>
      </c>
      <c r="S439" s="238" t="e">
        <f t="shared" si="26"/>
        <v>#DIV/0!</v>
      </c>
      <c r="T439" s="239" t="e">
        <f t="shared" si="27"/>
        <v>#DIV/0!</v>
      </c>
      <c r="U439" s="229"/>
      <c r="V439" s="21"/>
      <c r="W439" s="21"/>
    </row>
    <row r="440" spans="1:23" ht="12.75">
      <c r="A440" s="190" t="s">
        <v>109</v>
      </c>
      <c r="B440" s="191" t="s">
        <v>1220</v>
      </c>
      <c r="C440" s="230" t="s">
        <v>646</v>
      </c>
      <c r="D440" s="230" t="s">
        <v>335</v>
      </c>
      <c r="E440" s="230" t="s">
        <v>185</v>
      </c>
      <c r="F440" s="230" t="s">
        <v>519</v>
      </c>
      <c r="G440" s="190" t="s">
        <v>3051</v>
      </c>
      <c r="H440" s="191" t="s">
        <v>518</v>
      </c>
      <c r="I440" s="230" t="s">
        <v>370</v>
      </c>
      <c r="J440" s="565" t="s">
        <v>420</v>
      </c>
      <c r="K440" s="566">
        <v>0.7142857142857143</v>
      </c>
      <c r="L440" s="230"/>
      <c r="M440" s="450">
        <v>2022</v>
      </c>
      <c r="N440" s="453">
        <v>12</v>
      </c>
      <c r="O440" s="567">
        <v>1</v>
      </c>
      <c r="P440" s="237">
        <f t="shared" si="24"/>
        <v>12</v>
      </c>
      <c r="Q440" s="453">
        <v>12</v>
      </c>
      <c r="R440" s="238">
        <f t="shared" si="25"/>
        <v>1</v>
      </c>
      <c r="S440" s="238">
        <f t="shared" si="26"/>
        <v>1</v>
      </c>
      <c r="T440" s="239">
        <f t="shared" si="27"/>
        <v>1.4</v>
      </c>
      <c r="U440" s="451" t="s">
        <v>3123</v>
      </c>
      <c r="V440" s="21"/>
      <c r="W440" s="21"/>
    </row>
    <row r="441" spans="1:23" ht="12.75">
      <c r="A441" s="190" t="s">
        <v>109</v>
      </c>
      <c r="B441" s="191" t="s">
        <v>1220</v>
      </c>
      <c r="C441" s="230" t="s">
        <v>646</v>
      </c>
      <c r="D441" s="230" t="s">
        <v>335</v>
      </c>
      <c r="E441" s="230" t="s">
        <v>185</v>
      </c>
      <c r="F441" s="230" t="s">
        <v>577</v>
      </c>
      <c r="G441" s="190" t="s">
        <v>3051</v>
      </c>
      <c r="H441" s="191" t="s">
        <v>576</v>
      </c>
      <c r="I441" s="230" t="s">
        <v>370</v>
      </c>
      <c r="J441" s="565" t="s">
        <v>420</v>
      </c>
      <c r="K441" s="566">
        <v>0.7142857142857143</v>
      </c>
      <c r="L441" s="230"/>
      <c r="M441" s="450">
        <v>2022</v>
      </c>
      <c r="N441" s="218">
        <v>12</v>
      </c>
      <c r="O441" s="567">
        <v>0.5</v>
      </c>
      <c r="P441" s="237">
        <f t="shared" si="24"/>
        <v>6</v>
      </c>
      <c r="Q441" s="218">
        <v>5</v>
      </c>
      <c r="R441" s="238">
        <f t="shared" si="25"/>
        <v>0.83333333333333337</v>
      </c>
      <c r="S441" s="238">
        <f t="shared" si="26"/>
        <v>0.41666666666666669</v>
      </c>
      <c r="T441" s="239">
        <f t="shared" si="27"/>
        <v>0.7</v>
      </c>
      <c r="U441" s="451" t="s">
        <v>3123</v>
      </c>
      <c r="V441" s="21"/>
      <c r="W441" s="21"/>
    </row>
    <row r="442" spans="1:23" ht="12.75">
      <c r="A442" s="190" t="s">
        <v>109</v>
      </c>
      <c r="B442" s="191" t="s">
        <v>1220</v>
      </c>
      <c r="C442" s="230" t="s">
        <v>646</v>
      </c>
      <c r="D442" s="230" t="s">
        <v>335</v>
      </c>
      <c r="E442" s="230" t="s">
        <v>185</v>
      </c>
      <c r="F442" s="230" t="s">
        <v>577</v>
      </c>
      <c r="G442" s="190" t="s">
        <v>3051</v>
      </c>
      <c r="H442" s="191" t="s">
        <v>578</v>
      </c>
      <c r="I442" s="230" t="s">
        <v>370</v>
      </c>
      <c r="J442" s="565" t="s">
        <v>420</v>
      </c>
      <c r="K442" s="566">
        <v>0.7142857142857143</v>
      </c>
      <c r="L442" s="230"/>
      <c r="M442" s="450">
        <v>2022</v>
      </c>
      <c r="N442" s="218">
        <v>12</v>
      </c>
      <c r="O442" s="567">
        <v>0.5</v>
      </c>
      <c r="P442" s="237">
        <f t="shared" si="24"/>
        <v>6</v>
      </c>
      <c r="Q442" s="218">
        <v>5</v>
      </c>
      <c r="R442" s="238">
        <f t="shared" si="25"/>
        <v>0.83333333333333337</v>
      </c>
      <c r="S442" s="238">
        <f t="shared" si="26"/>
        <v>0.41666666666666669</v>
      </c>
      <c r="T442" s="239">
        <f t="shared" si="27"/>
        <v>0.7</v>
      </c>
      <c r="U442" s="451" t="s">
        <v>3123</v>
      </c>
      <c r="V442" s="21"/>
      <c r="W442" s="21"/>
    </row>
    <row r="443" spans="1:23" ht="12.75">
      <c r="A443" s="190" t="s">
        <v>109</v>
      </c>
      <c r="B443" s="191" t="s">
        <v>1220</v>
      </c>
      <c r="C443" s="230" t="s">
        <v>646</v>
      </c>
      <c r="D443" s="230" t="s">
        <v>335</v>
      </c>
      <c r="E443" s="230" t="s">
        <v>185</v>
      </c>
      <c r="F443" s="230" t="s">
        <v>577</v>
      </c>
      <c r="G443" s="190" t="s">
        <v>3051</v>
      </c>
      <c r="H443" s="191" t="s">
        <v>579</v>
      </c>
      <c r="I443" s="230" t="s">
        <v>370</v>
      </c>
      <c r="J443" s="565" t="s">
        <v>420</v>
      </c>
      <c r="K443" s="566">
        <v>0.7142857142857143</v>
      </c>
      <c r="L443" s="230"/>
      <c r="M443" s="450">
        <v>2022</v>
      </c>
      <c r="N443" s="218">
        <v>12</v>
      </c>
      <c r="O443" s="567">
        <v>0.5</v>
      </c>
      <c r="P443" s="237">
        <f t="shared" si="24"/>
        <v>6</v>
      </c>
      <c r="Q443" s="218">
        <v>5</v>
      </c>
      <c r="R443" s="238">
        <f t="shared" si="25"/>
        <v>0.83333333333333337</v>
      </c>
      <c r="S443" s="238">
        <f t="shared" si="26"/>
        <v>0.41666666666666669</v>
      </c>
      <c r="T443" s="239">
        <f t="shared" si="27"/>
        <v>0.7</v>
      </c>
      <c r="U443" s="451" t="s">
        <v>3123</v>
      </c>
      <c r="V443" s="21"/>
      <c r="W443" s="21"/>
    </row>
    <row r="444" spans="1:23" ht="12.75">
      <c r="A444" s="190" t="s">
        <v>109</v>
      </c>
      <c r="B444" s="191" t="s">
        <v>1220</v>
      </c>
      <c r="C444" s="230" t="s">
        <v>646</v>
      </c>
      <c r="D444" s="230" t="s">
        <v>335</v>
      </c>
      <c r="E444" s="230" t="s">
        <v>185</v>
      </c>
      <c r="F444" s="230" t="s">
        <v>577</v>
      </c>
      <c r="G444" s="190" t="s">
        <v>3051</v>
      </c>
      <c r="H444" s="191" t="s">
        <v>580</v>
      </c>
      <c r="I444" s="230" t="s">
        <v>370</v>
      </c>
      <c r="J444" s="565" t="s">
        <v>420</v>
      </c>
      <c r="K444" s="566">
        <v>0.7142857142857143</v>
      </c>
      <c r="L444" s="230"/>
      <c r="M444" s="450">
        <v>2022</v>
      </c>
      <c r="N444" s="218">
        <v>12</v>
      </c>
      <c r="O444" s="567">
        <v>0.5</v>
      </c>
      <c r="P444" s="237">
        <f t="shared" si="24"/>
        <v>6</v>
      </c>
      <c r="Q444" s="218">
        <v>5</v>
      </c>
      <c r="R444" s="238">
        <f t="shared" si="25"/>
        <v>0.83333333333333337</v>
      </c>
      <c r="S444" s="238">
        <f t="shared" si="26"/>
        <v>0.41666666666666669</v>
      </c>
      <c r="T444" s="239">
        <f t="shared" si="27"/>
        <v>0.7</v>
      </c>
      <c r="U444" s="451" t="s">
        <v>3123</v>
      </c>
      <c r="V444" s="21"/>
      <c r="W444" s="21"/>
    </row>
    <row r="445" spans="1:23" ht="12.75">
      <c r="A445" s="190" t="s">
        <v>109</v>
      </c>
      <c r="B445" s="191" t="s">
        <v>1220</v>
      </c>
      <c r="C445" s="230" t="s">
        <v>646</v>
      </c>
      <c r="D445" s="230" t="s">
        <v>335</v>
      </c>
      <c r="E445" s="230" t="s">
        <v>185</v>
      </c>
      <c r="F445" s="230" t="s">
        <v>577</v>
      </c>
      <c r="G445" s="190" t="s">
        <v>3051</v>
      </c>
      <c r="H445" s="191" t="s">
        <v>581</v>
      </c>
      <c r="I445" s="230" t="s">
        <v>370</v>
      </c>
      <c r="J445" s="565" t="s">
        <v>420</v>
      </c>
      <c r="K445" s="566">
        <v>0.7142857142857143</v>
      </c>
      <c r="L445" s="230"/>
      <c r="M445" s="450">
        <v>2022</v>
      </c>
      <c r="N445" s="218">
        <v>12</v>
      </c>
      <c r="O445" s="567">
        <v>0.5</v>
      </c>
      <c r="P445" s="237">
        <f t="shared" si="24"/>
        <v>6</v>
      </c>
      <c r="Q445" s="218">
        <v>5</v>
      </c>
      <c r="R445" s="238">
        <f t="shared" si="25"/>
        <v>0.83333333333333337</v>
      </c>
      <c r="S445" s="238">
        <f t="shared" si="26"/>
        <v>0.41666666666666669</v>
      </c>
      <c r="T445" s="239">
        <f t="shared" si="27"/>
        <v>0.7</v>
      </c>
      <c r="U445" s="451" t="s">
        <v>3123</v>
      </c>
      <c r="V445" s="21"/>
      <c r="W445" s="21"/>
    </row>
    <row r="446" spans="1:23" ht="12.75">
      <c r="A446" s="190" t="s">
        <v>109</v>
      </c>
      <c r="B446" s="191" t="s">
        <v>1220</v>
      </c>
      <c r="C446" s="230" t="s">
        <v>646</v>
      </c>
      <c r="D446" s="230" t="s">
        <v>335</v>
      </c>
      <c r="E446" s="230" t="s">
        <v>185</v>
      </c>
      <c r="F446" s="230" t="s">
        <v>519</v>
      </c>
      <c r="G446" s="190" t="s">
        <v>3051</v>
      </c>
      <c r="H446" s="191" t="s">
        <v>522</v>
      </c>
      <c r="I446" s="230" t="s">
        <v>370</v>
      </c>
      <c r="J446" s="565" t="s">
        <v>420</v>
      </c>
      <c r="K446" s="566">
        <v>0.7142857142857143</v>
      </c>
      <c r="L446" s="230"/>
      <c r="M446" s="450">
        <v>2022</v>
      </c>
      <c r="N446" s="218">
        <v>12</v>
      </c>
      <c r="O446" s="567">
        <v>0.5</v>
      </c>
      <c r="P446" s="237">
        <f t="shared" si="24"/>
        <v>6</v>
      </c>
      <c r="Q446" s="218">
        <v>5</v>
      </c>
      <c r="R446" s="238">
        <f t="shared" si="25"/>
        <v>0.83333333333333337</v>
      </c>
      <c r="S446" s="238">
        <f t="shared" si="26"/>
        <v>0.41666666666666669</v>
      </c>
      <c r="T446" s="239">
        <f t="shared" si="27"/>
        <v>0.7</v>
      </c>
      <c r="U446" s="451" t="s">
        <v>3123</v>
      </c>
      <c r="V446" s="21"/>
      <c r="W446" s="21"/>
    </row>
    <row r="447" spans="1:23" ht="12.75">
      <c r="A447" s="190" t="s">
        <v>109</v>
      </c>
      <c r="B447" s="191" t="s">
        <v>1220</v>
      </c>
      <c r="C447" s="230" t="s">
        <v>646</v>
      </c>
      <c r="D447" s="230" t="s">
        <v>335</v>
      </c>
      <c r="E447" s="230" t="s">
        <v>185</v>
      </c>
      <c r="F447" s="230" t="s">
        <v>519</v>
      </c>
      <c r="G447" s="190" t="s">
        <v>3051</v>
      </c>
      <c r="H447" s="191" t="s">
        <v>523</v>
      </c>
      <c r="I447" s="230" t="s">
        <v>370</v>
      </c>
      <c r="J447" s="565" t="s">
        <v>420</v>
      </c>
      <c r="K447" s="566">
        <v>0.7142857142857143</v>
      </c>
      <c r="L447" s="230"/>
      <c r="M447" s="450">
        <v>2022</v>
      </c>
      <c r="N447" s="218">
        <v>12</v>
      </c>
      <c r="O447" s="567">
        <v>0.5</v>
      </c>
      <c r="P447" s="237">
        <f t="shared" si="24"/>
        <v>6</v>
      </c>
      <c r="Q447" s="218">
        <v>5</v>
      </c>
      <c r="R447" s="238">
        <f t="shared" si="25"/>
        <v>0.83333333333333337</v>
      </c>
      <c r="S447" s="238">
        <f t="shared" si="26"/>
        <v>0.41666666666666669</v>
      </c>
      <c r="T447" s="239">
        <f t="shared" si="27"/>
        <v>0.7</v>
      </c>
      <c r="U447" s="451" t="s">
        <v>3123</v>
      </c>
      <c r="V447" s="21"/>
      <c r="W447" s="21"/>
    </row>
    <row r="448" spans="1:23" ht="12.75">
      <c r="A448" s="190" t="s">
        <v>109</v>
      </c>
      <c r="B448" s="191" t="s">
        <v>1220</v>
      </c>
      <c r="C448" s="230" t="s">
        <v>646</v>
      </c>
      <c r="D448" s="230" t="s">
        <v>335</v>
      </c>
      <c r="E448" s="230" t="s">
        <v>185</v>
      </c>
      <c r="F448" s="230" t="s">
        <v>577</v>
      </c>
      <c r="G448" s="190" t="s">
        <v>3051</v>
      </c>
      <c r="H448" s="191" t="s">
        <v>3124</v>
      </c>
      <c r="I448" s="230" t="s">
        <v>370</v>
      </c>
      <c r="J448" s="565" t="s">
        <v>420</v>
      </c>
      <c r="K448" s="566">
        <v>0.7142857142857143</v>
      </c>
      <c r="L448" s="230"/>
      <c r="M448" s="450">
        <v>2022</v>
      </c>
      <c r="N448" s="218">
        <v>12</v>
      </c>
      <c r="O448" s="567">
        <v>0.5</v>
      </c>
      <c r="P448" s="237">
        <f t="shared" si="24"/>
        <v>6</v>
      </c>
      <c r="Q448" s="218">
        <v>5</v>
      </c>
      <c r="R448" s="238">
        <f t="shared" si="25"/>
        <v>0.83333333333333337</v>
      </c>
      <c r="S448" s="238">
        <f t="shared" si="26"/>
        <v>0.41666666666666669</v>
      </c>
      <c r="T448" s="239">
        <f t="shared" si="27"/>
        <v>0.7</v>
      </c>
      <c r="U448" s="451" t="s">
        <v>3123</v>
      </c>
      <c r="V448" s="21"/>
      <c r="W448" s="21"/>
    </row>
    <row r="449" spans="1:23" ht="12.75">
      <c r="A449" s="190" t="s">
        <v>109</v>
      </c>
      <c r="B449" s="191" t="s">
        <v>1220</v>
      </c>
      <c r="C449" s="230" t="s">
        <v>646</v>
      </c>
      <c r="D449" s="230" t="s">
        <v>335</v>
      </c>
      <c r="E449" s="230" t="s">
        <v>185</v>
      </c>
      <c r="F449" s="230" t="s">
        <v>519</v>
      </c>
      <c r="G449" s="190" t="s">
        <v>3051</v>
      </c>
      <c r="H449" s="191" t="s">
        <v>3125</v>
      </c>
      <c r="I449" s="230" t="s">
        <v>370</v>
      </c>
      <c r="J449" s="565" t="s">
        <v>420</v>
      </c>
      <c r="K449" s="566">
        <v>0.7142857142857143</v>
      </c>
      <c r="L449" s="230"/>
      <c r="M449" s="450">
        <v>2022</v>
      </c>
      <c r="N449" s="218">
        <v>12</v>
      </c>
      <c r="O449" s="567">
        <v>0.5</v>
      </c>
      <c r="P449" s="237">
        <f t="shared" si="24"/>
        <v>6</v>
      </c>
      <c r="Q449" s="218">
        <v>5</v>
      </c>
      <c r="R449" s="238">
        <f t="shared" si="25"/>
        <v>0.83333333333333337</v>
      </c>
      <c r="S449" s="238">
        <f t="shared" si="26"/>
        <v>0.41666666666666669</v>
      </c>
      <c r="T449" s="239">
        <f t="shared" si="27"/>
        <v>0.7</v>
      </c>
      <c r="U449" s="451" t="s">
        <v>3123</v>
      </c>
      <c r="V449" s="21"/>
      <c r="W449" s="21"/>
    </row>
    <row r="450" spans="1:23" ht="12.75">
      <c r="A450" s="190" t="s">
        <v>109</v>
      </c>
      <c r="B450" s="191" t="s">
        <v>1220</v>
      </c>
      <c r="C450" s="230" t="s">
        <v>646</v>
      </c>
      <c r="D450" s="230" t="s">
        <v>335</v>
      </c>
      <c r="E450" s="230" t="s">
        <v>185</v>
      </c>
      <c r="F450" s="230" t="s">
        <v>519</v>
      </c>
      <c r="G450" s="190" t="s">
        <v>3051</v>
      </c>
      <c r="H450" s="191" t="s">
        <v>529</v>
      </c>
      <c r="I450" s="230" t="s">
        <v>370</v>
      </c>
      <c r="J450" s="565" t="s">
        <v>420</v>
      </c>
      <c r="K450" s="566">
        <v>0.7142857142857143</v>
      </c>
      <c r="L450" s="230"/>
      <c r="M450" s="450">
        <v>2022</v>
      </c>
      <c r="N450" s="218">
        <v>12</v>
      </c>
      <c r="O450" s="567">
        <v>0.5</v>
      </c>
      <c r="P450" s="237">
        <f t="shared" si="24"/>
        <v>6</v>
      </c>
      <c r="Q450" s="218">
        <v>5</v>
      </c>
      <c r="R450" s="238">
        <f t="shared" si="25"/>
        <v>0.83333333333333337</v>
      </c>
      <c r="S450" s="238">
        <f t="shared" si="26"/>
        <v>0.41666666666666669</v>
      </c>
      <c r="T450" s="239">
        <f t="shared" si="27"/>
        <v>0.7</v>
      </c>
      <c r="U450" s="451" t="s">
        <v>3123</v>
      </c>
      <c r="V450" s="21"/>
      <c r="W450" s="21"/>
    </row>
    <row r="451" spans="1:23" ht="12.75">
      <c r="A451" s="190" t="s">
        <v>109</v>
      </c>
      <c r="B451" s="191" t="s">
        <v>1220</v>
      </c>
      <c r="C451" s="230" t="s">
        <v>646</v>
      </c>
      <c r="D451" s="230" t="s">
        <v>335</v>
      </c>
      <c r="E451" s="230" t="s">
        <v>185</v>
      </c>
      <c r="F451" s="230" t="s">
        <v>519</v>
      </c>
      <c r="G451" s="190" t="s">
        <v>3051</v>
      </c>
      <c r="H451" s="191" t="s">
        <v>532</v>
      </c>
      <c r="I451" s="230" t="s">
        <v>370</v>
      </c>
      <c r="J451" s="565" t="s">
        <v>420</v>
      </c>
      <c r="K451" s="568">
        <v>0.7142857142857143</v>
      </c>
      <c r="L451" s="230"/>
      <c r="M451" s="450">
        <v>2022</v>
      </c>
      <c r="N451" s="218">
        <v>12</v>
      </c>
      <c r="O451" s="567">
        <v>0.5</v>
      </c>
      <c r="P451" s="237">
        <f t="shared" si="24"/>
        <v>6</v>
      </c>
      <c r="Q451" s="218">
        <v>5</v>
      </c>
      <c r="R451" s="238">
        <f t="shared" si="25"/>
        <v>0.83333333333333337</v>
      </c>
      <c r="S451" s="238">
        <f t="shared" si="26"/>
        <v>0.41666666666666669</v>
      </c>
      <c r="T451" s="239">
        <f t="shared" si="27"/>
        <v>0.7</v>
      </c>
      <c r="U451" s="451" t="s">
        <v>3123</v>
      </c>
      <c r="V451" s="21"/>
      <c r="W451" s="21"/>
    </row>
    <row r="452" spans="1:23" ht="12.75">
      <c r="A452" s="190" t="s">
        <v>109</v>
      </c>
      <c r="B452" s="191" t="s">
        <v>1220</v>
      </c>
      <c r="C452" s="230" t="s">
        <v>646</v>
      </c>
      <c r="D452" s="230" t="s">
        <v>335</v>
      </c>
      <c r="E452" s="230" t="s">
        <v>185</v>
      </c>
      <c r="F452" s="230" t="s">
        <v>519</v>
      </c>
      <c r="G452" s="190" t="s">
        <v>3051</v>
      </c>
      <c r="H452" s="191" t="s">
        <v>533</v>
      </c>
      <c r="I452" s="230" t="s">
        <v>370</v>
      </c>
      <c r="J452" s="565" t="s">
        <v>420</v>
      </c>
      <c r="K452" s="566">
        <v>0.7142857142857143</v>
      </c>
      <c r="L452" s="230"/>
      <c r="M452" s="450">
        <v>2022</v>
      </c>
      <c r="N452" s="218">
        <v>12</v>
      </c>
      <c r="O452" s="567">
        <v>0.5</v>
      </c>
      <c r="P452" s="237">
        <f t="shared" ref="P452:P515" si="28">ROUNDUP(N452*O452,0)</f>
        <v>6</v>
      </c>
      <c r="Q452" s="218">
        <v>5</v>
      </c>
      <c r="R452" s="238">
        <f t="shared" ref="R452:R515" si="29">Q452/P452</f>
        <v>0.83333333333333337</v>
      </c>
      <c r="S452" s="238">
        <f t="shared" ref="S452:S515" si="30">Q452/N452</f>
        <v>0.41666666666666669</v>
      </c>
      <c r="T452" s="239">
        <f t="shared" ref="T452:T515" si="31">O452/K452</f>
        <v>0.7</v>
      </c>
      <c r="U452" s="451" t="s">
        <v>3123</v>
      </c>
      <c r="V452" s="21"/>
      <c r="W452" s="21"/>
    </row>
    <row r="453" spans="1:23" ht="12.75">
      <c r="A453" s="190" t="s">
        <v>109</v>
      </c>
      <c r="B453" s="191" t="s">
        <v>1220</v>
      </c>
      <c r="C453" s="230" t="s">
        <v>646</v>
      </c>
      <c r="D453" s="230" t="s">
        <v>335</v>
      </c>
      <c r="E453" s="230" t="s">
        <v>185</v>
      </c>
      <c r="F453" s="230" t="s">
        <v>519</v>
      </c>
      <c r="G453" s="190" t="s">
        <v>3051</v>
      </c>
      <c r="H453" s="191" t="s">
        <v>534</v>
      </c>
      <c r="I453" s="230" t="s">
        <v>370</v>
      </c>
      <c r="J453" s="565" t="s">
        <v>420</v>
      </c>
      <c r="K453" s="566">
        <v>0.7142857142857143</v>
      </c>
      <c r="L453" s="230"/>
      <c r="M453" s="450">
        <v>2022</v>
      </c>
      <c r="N453" s="218">
        <v>12</v>
      </c>
      <c r="O453" s="567">
        <v>0.5</v>
      </c>
      <c r="P453" s="237">
        <f t="shared" si="28"/>
        <v>6</v>
      </c>
      <c r="Q453" s="218">
        <v>5</v>
      </c>
      <c r="R453" s="238">
        <f t="shared" si="29"/>
        <v>0.83333333333333337</v>
      </c>
      <c r="S453" s="238">
        <f t="shared" si="30"/>
        <v>0.41666666666666669</v>
      </c>
      <c r="T453" s="239">
        <f t="shared" si="31"/>
        <v>0.7</v>
      </c>
      <c r="U453" s="451" t="s">
        <v>3123</v>
      </c>
      <c r="V453" s="21"/>
      <c r="W453" s="21"/>
    </row>
    <row r="454" spans="1:23" ht="12.75">
      <c r="A454" s="190" t="s">
        <v>109</v>
      </c>
      <c r="B454" s="191" t="s">
        <v>1220</v>
      </c>
      <c r="C454" s="230" t="s">
        <v>646</v>
      </c>
      <c r="D454" s="230" t="s">
        <v>335</v>
      </c>
      <c r="E454" s="230" t="s">
        <v>185</v>
      </c>
      <c r="F454" s="230" t="s">
        <v>519</v>
      </c>
      <c r="G454" s="190" t="s">
        <v>3051</v>
      </c>
      <c r="H454" s="191" t="s">
        <v>535</v>
      </c>
      <c r="I454" s="230" t="s">
        <v>370</v>
      </c>
      <c r="J454" s="565" t="s">
        <v>420</v>
      </c>
      <c r="K454" s="566">
        <v>0.7142857142857143</v>
      </c>
      <c r="L454" s="230"/>
      <c r="M454" s="450">
        <v>2022</v>
      </c>
      <c r="N454" s="218">
        <v>12</v>
      </c>
      <c r="O454" s="567">
        <v>0.5</v>
      </c>
      <c r="P454" s="237">
        <f t="shared" si="28"/>
        <v>6</v>
      </c>
      <c r="Q454" s="218">
        <v>5</v>
      </c>
      <c r="R454" s="238">
        <f t="shared" si="29"/>
        <v>0.83333333333333337</v>
      </c>
      <c r="S454" s="238">
        <f t="shared" si="30"/>
        <v>0.41666666666666669</v>
      </c>
      <c r="T454" s="239">
        <f t="shared" si="31"/>
        <v>0.7</v>
      </c>
      <c r="U454" s="451" t="s">
        <v>3123</v>
      </c>
      <c r="V454" s="21"/>
      <c r="W454" s="21"/>
    </row>
    <row r="455" spans="1:23" ht="12.75">
      <c r="A455" s="190" t="s">
        <v>109</v>
      </c>
      <c r="B455" s="191" t="s">
        <v>1220</v>
      </c>
      <c r="C455" s="230" t="s">
        <v>646</v>
      </c>
      <c r="D455" s="230" t="s">
        <v>335</v>
      </c>
      <c r="E455" s="230" t="s">
        <v>185</v>
      </c>
      <c r="F455" s="230" t="s">
        <v>519</v>
      </c>
      <c r="G455" s="190" t="s">
        <v>3051</v>
      </c>
      <c r="H455" s="191" t="s">
        <v>544</v>
      </c>
      <c r="I455" s="230" t="s">
        <v>370</v>
      </c>
      <c r="J455" s="565" t="s">
        <v>420</v>
      </c>
      <c r="K455" s="566">
        <v>0.7142857142857143</v>
      </c>
      <c r="L455" s="230"/>
      <c r="M455" s="450">
        <v>2022</v>
      </c>
      <c r="N455" s="218">
        <v>12</v>
      </c>
      <c r="O455" s="567">
        <v>0.5</v>
      </c>
      <c r="P455" s="237">
        <f t="shared" si="28"/>
        <v>6</v>
      </c>
      <c r="Q455" s="218">
        <v>5</v>
      </c>
      <c r="R455" s="238">
        <f t="shared" si="29"/>
        <v>0.83333333333333337</v>
      </c>
      <c r="S455" s="238">
        <f t="shared" si="30"/>
        <v>0.41666666666666669</v>
      </c>
      <c r="T455" s="239">
        <f t="shared" si="31"/>
        <v>0.7</v>
      </c>
      <c r="U455" s="451" t="s">
        <v>3123</v>
      </c>
      <c r="V455" s="21"/>
      <c r="W455" s="21"/>
    </row>
    <row r="456" spans="1:23" ht="12.75">
      <c r="A456" s="190" t="s">
        <v>109</v>
      </c>
      <c r="B456" s="191" t="s">
        <v>1220</v>
      </c>
      <c r="C456" s="230" t="s">
        <v>646</v>
      </c>
      <c r="D456" s="230" t="s">
        <v>335</v>
      </c>
      <c r="E456" s="230" t="s">
        <v>185</v>
      </c>
      <c r="F456" s="230" t="s">
        <v>519</v>
      </c>
      <c r="G456" s="190" t="s">
        <v>3051</v>
      </c>
      <c r="H456" s="191" t="s">
        <v>545</v>
      </c>
      <c r="I456" s="230" t="s">
        <v>370</v>
      </c>
      <c r="J456" s="565" t="s">
        <v>420</v>
      </c>
      <c r="K456" s="566">
        <v>0.7142857142857143</v>
      </c>
      <c r="L456" s="230"/>
      <c r="M456" s="450">
        <v>2022</v>
      </c>
      <c r="N456" s="218">
        <v>12</v>
      </c>
      <c r="O456" s="567">
        <v>0.5</v>
      </c>
      <c r="P456" s="237">
        <f t="shared" si="28"/>
        <v>6</v>
      </c>
      <c r="Q456" s="218">
        <v>5</v>
      </c>
      <c r="R456" s="238">
        <f t="shared" si="29"/>
        <v>0.83333333333333337</v>
      </c>
      <c r="S456" s="238">
        <f t="shared" si="30"/>
        <v>0.41666666666666669</v>
      </c>
      <c r="T456" s="239">
        <f t="shared" si="31"/>
        <v>0.7</v>
      </c>
      <c r="U456" s="451" t="s">
        <v>3123</v>
      </c>
      <c r="V456" s="21"/>
      <c r="W456" s="21"/>
    </row>
    <row r="457" spans="1:23" ht="12.75">
      <c r="A457" s="190" t="s">
        <v>109</v>
      </c>
      <c r="B457" s="191" t="s">
        <v>1220</v>
      </c>
      <c r="C457" s="230" t="s">
        <v>646</v>
      </c>
      <c r="D457" s="230" t="s">
        <v>335</v>
      </c>
      <c r="E457" s="230" t="s">
        <v>185</v>
      </c>
      <c r="F457" s="230" t="s">
        <v>519</v>
      </c>
      <c r="G457" s="190" t="s">
        <v>3051</v>
      </c>
      <c r="H457" s="191" t="s">
        <v>546</v>
      </c>
      <c r="I457" s="230" t="s">
        <v>370</v>
      </c>
      <c r="J457" s="565" t="s">
        <v>420</v>
      </c>
      <c r="K457" s="566">
        <v>0.7142857142857143</v>
      </c>
      <c r="L457" s="230"/>
      <c r="M457" s="450">
        <v>2022</v>
      </c>
      <c r="N457" s="218">
        <v>12</v>
      </c>
      <c r="O457" s="567">
        <v>0.5</v>
      </c>
      <c r="P457" s="237">
        <f t="shared" si="28"/>
        <v>6</v>
      </c>
      <c r="Q457" s="218">
        <v>5</v>
      </c>
      <c r="R457" s="238">
        <f t="shared" si="29"/>
        <v>0.83333333333333337</v>
      </c>
      <c r="S457" s="238">
        <f t="shared" si="30"/>
        <v>0.41666666666666669</v>
      </c>
      <c r="T457" s="239">
        <f t="shared" si="31"/>
        <v>0.7</v>
      </c>
      <c r="U457" s="451" t="s">
        <v>3123</v>
      </c>
      <c r="V457" s="21"/>
      <c r="W457" s="21"/>
    </row>
    <row r="458" spans="1:23" ht="12.75">
      <c r="A458" s="190" t="s">
        <v>109</v>
      </c>
      <c r="B458" s="191" t="s">
        <v>1220</v>
      </c>
      <c r="C458" s="230" t="s">
        <v>646</v>
      </c>
      <c r="D458" s="230" t="s">
        <v>335</v>
      </c>
      <c r="E458" s="230" t="s">
        <v>185</v>
      </c>
      <c r="F458" s="230" t="s">
        <v>519</v>
      </c>
      <c r="G458" s="190" t="s">
        <v>3051</v>
      </c>
      <c r="H458" s="191" t="s">
        <v>548</v>
      </c>
      <c r="I458" s="230" t="s">
        <v>370</v>
      </c>
      <c r="J458" s="565" t="s">
        <v>420</v>
      </c>
      <c r="K458" s="566">
        <v>0.7142857142857143</v>
      </c>
      <c r="L458" s="230"/>
      <c r="M458" s="450">
        <v>2022</v>
      </c>
      <c r="N458" s="218">
        <v>12</v>
      </c>
      <c r="O458" s="567">
        <v>0.5</v>
      </c>
      <c r="P458" s="237">
        <f t="shared" si="28"/>
        <v>6</v>
      </c>
      <c r="Q458" s="218">
        <v>5</v>
      </c>
      <c r="R458" s="238">
        <f t="shared" si="29"/>
        <v>0.83333333333333337</v>
      </c>
      <c r="S458" s="238">
        <f t="shared" si="30"/>
        <v>0.41666666666666669</v>
      </c>
      <c r="T458" s="239">
        <f t="shared" si="31"/>
        <v>0.7</v>
      </c>
      <c r="U458" s="451" t="s">
        <v>3123</v>
      </c>
      <c r="V458" s="21"/>
      <c r="W458" s="21"/>
    </row>
    <row r="459" spans="1:23" ht="12.75">
      <c r="A459" s="190" t="s">
        <v>109</v>
      </c>
      <c r="B459" s="191" t="s">
        <v>1220</v>
      </c>
      <c r="C459" s="230" t="s">
        <v>646</v>
      </c>
      <c r="D459" s="230" t="s">
        <v>335</v>
      </c>
      <c r="E459" s="230" t="s">
        <v>185</v>
      </c>
      <c r="F459" s="230" t="s">
        <v>519</v>
      </c>
      <c r="G459" s="190" t="s">
        <v>3051</v>
      </c>
      <c r="H459" s="191" t="s">
        <v>549</v>
      </c>
      <c r="I459" s="230" t="s">
        <v>370</v>
      </c>
      <c r="J459" s="565" t="s">
        <v>420</v>
      </c>
      <c r="K459" s="566">
        <v>0.7142857142857143</v>
      </c>
      <c r="L459" s="230"/>
      <c r="M459" s="450">
        <v>2022</v>
      </c>
      <c r="N459" s="218">
        <v>12</v>
      </c>
      <c r="O459" s="567">
        <v>0.5</v>
      </c>
      <c r="P459" s="237">
        <f t="shared" si="28"/>
        <v>6</v>
      </c>
      <c r="Q459" s="218">
        <v>5</v>
      </c>
      <c r="R459" s="238">
        <f t="shared" si="29"/>
        <v>0.83333333333333337</v>
      </c>
      <c r="S459" s="238">
        <f t="shared" si="30"/>
        <v>0.41666666666666669</v>
      </c>
      <c r="T459" s="239">
        <f t="shared" si="31"/>
        <v>0.7</v>
      </c>
      <c r="U459" s="451" t="s">
        <v>3123</v>
      </c>
      <c r="V459" s="21"/>
      <c r="W459" s="21"/>
    </row>
    <row r="460" spans="1:23" ht="12.75">
      <c r="A460" s="190" t="s">
        <v>109</v>
      </c>
      <c r="B460" s="191" t="s">
        <v>1220</v>
      </c>
      <c r="C460" s="230" t="s">
        <v>646</v>
      </c>
      <c r="D460" s="230" t="s">
        <v>335</v>
      </c>
      <c r="E460" s="230" t="s">
        <v>185</v>
      </c>
      <c r="F460" s="230" t="s">
        <v>519</v>
      </c>
      <c r="G460" s="190" t="s">
        <v>3051</v>
      </c>
      <c r="H460" s="191" t="s">
        <v>551</v>
      </c>
      <c r="I460" s="230" t="s">
        <v>370</v>
      </c>
      <c r="J460" s="565" t="s">
        <v>420</v>
      </c>
      <c r="K460" s="566">
        <v>0.7142857142857143</v>
      </c>
      <c r="L460" s="230"/>
      <c r="M460" s="450">
        <v>2022</v>
      </c>
      <c r="N460" s="218">
        <v>12</v>
      </c>
      <c r="O460" s="567">
        <v>0.5</v>
      </c>
      <c r="P460" s="237">
        <f t="shared" si="28"/>
        <v>6</v>
      </c>
      <c r="Q460" s="218">
        <v>5</v>
      </c>
      <c r="R460" s="238">
        <f t="shared" si="29"/>
        <v>0.83333333333333337</v>
      </c>
      <c r="S460" s="238">
        <f t="shared" si="30"/>
        <v>0.41666666666666669</v>
      </c>
      <c r="T460" s="239">
        <f t="shared" si="31"/>
        <v>0.7</v>
      </c>
      <c r="U460" s="451" t="s">
        <v>3123</v>
      </c>
      <c r="V460" s="21"/>
      <c r="W460" s="21"/>
    </row>
    <row r="461" spans="1:23" ht="12.75">
      <c r="A461" s="190" t="s">
        <v>109</v>
      </c>
      <c r="B461" s="191" t="s">
        <v>1220</v>
      </c>
      <c r="C461" s="230" t="s">
        <v>646</v>
      </c>
      <c r="D461" s="230" t="s">
        <v>335</v>
      </c>
      <c r="E461" s="230" t="s">
        <v>185</v>
      </c>
      <c r="F461" s="230" t="s">
        <v>519</v>
      </c>
      <c r="G461" s="190" t="s">
        <v>3051</v>
      </c>
      <c r="H461" s="191" t="s">
        <v>555</v>
      </c>
      <c r="I461" s="230" t="s">
        <v>370</v>
      </c>
      <c r="J461" s="565" t="s">
        <v>420</v>
      </c>
      <c r="K461" s="566">
        <v>0.7142857142857143</v>
      </c>
      <c r="L461" s="230"/>
      <c r="M461" s="450">
        <v>2022</v>
      </c>
      <c r="N461" s="218">
        <v>12</v>
      </c>
      <c r="O461" s="567">
        <v>0.5</v>
      </c>
      <c r="P461" s="237">
        <f t="shared" si="28"/>
        <v>6</v>
      </c>
      <c r="Q461" s="218">
        <v>5</v>
      </c>
      <c r="R461" s="238">
        <f t="shared" si="29"/>
        <v>0.83333333333333337</v>
      </c>
      <c r="S461" s="238">
        <f t="shared" si="30"/>
        <v>0.41666666666666669</v>
      </c>
      <c r="T461" s="239">
        <f t="shared" si="31"/>
        <v>0.7</v>
      </c>
      <c r="U461" s="451" t="s">
        <v>3123</v>
      </c>
      <c r="V461" s="21"/>
      <c r="W461" s="21"/>
    </row>
    <row r="462" spans="1:23" ht="12.75">
      <c r="A462" s="190" t="s">
        <v>109</v>
      </c>
      <c r="B462" s="191" t="s">
        <v>1220</v>
      </c>
      <c r="C462" s="230" t="s">
        <v>646</v>
      </c>
      <c r="D462" s="230" t="s">
        <v>335</v>
      </c>
      <c r="E462" s="230" t="s">
        <v>185</v>
      </c>
      <c r="F462" s="230" t="s">
        <v>519</v>
      </c>
      <c r="G462" s="190" t="s">
        <v>3051</v>
      </c>
      <c r="H462" s="191" t="s">
        <v>556</v>
      </c>
      <c r="I462" s="230" t="s">
        <v>370</v>
      </c>
      <c r="J462" s="565" t="s">
        <v>420</v>
      </c>
      <c r="K462" s="566">
        <v>0.7142857142857143</v>
      </c>
      <c r="L462" s="230"/>
      <c r="M462" s="450">
        <v>2022</v>
      </c>
      <c r="N462" s="218">
        <v>12</v>
      </c>
      <c r="O462" s="567">
        <v>0.5</v>
      </c>
      <c r="P462" s="237">
        <f t="shared" si="28"/>
        <v>6</v>
      </c>
      <c r="Q462" s="218">
        <v>5</v>
      </c>
      <c r="R462" s="238">
        <f t="shared" si="29"/>
        <v>0.83333333333333337</v>
      </c>
      <c r="S462" s="238">
        <f t="shared" si="30"/>
        <v>0.41666666666666669</v>
      </c>
      <c r="T462" s="239">
        <f t="shared" si="31"/>
        <v>0.7</v>
      </c>
      <c r="U462" s="451" t="s">
        <v>3123</v>
      </c>
      <c r="V462" s="21"/>
      <c r="W462" s="21"/>
    </row>
    <row r="463" spans="1:23" ht="12.75">
      <c r="A463" s="190" t="s">
        <v>109</v>
      </c>
      <c r="B463" s="191" t="s">
        <v>1220</v>
      </c>
      <c r="C463" s="230" t="s">
        <v>646</v>
      </c>
      <c r="D463" s="230" t="s">
        <v>335</v>
      </c>
      <c r="E463" s="230" t="s">
        <v>185</v>
      </c>
      <c r="F463" s="230" t="s">
        <v>519</v>
      </c>
      <c r="G463" s="190" t="s">
        <v>3051</v>
      </c>
      <c r="H463" s="191" t="s">
        <v>557</v>
      </c>
      <c r="I463" s="230" t="s">
        <v>370</v>
      </c>
      <c r="J463" s="565" t="s">
        <v>420</v>
      </c>
      <c r="K463" s="566">
        <v>0.7142857142857143</v>
      </c>
      <c r="L463" s="230"/>
      <c r="M463" s="450">
        <v>2022</v>
      </c>
      <c r="N463" s="218">
        <v>12</v>
      </c>
      <c r="O463" s="567">
        <v>0.5</v>
      </c>
      <c r="P463" s="237">
        <f t="shared" si="28"/>
        <v>6</v>
      </c>
      <c r="Q463" s="218">
        <v>5</v>
      </c>
      <c r="R463" s="238">
        <f t="shared" si="29"/>
        <v>0.83333333333333337</v>
      </c>
      <c r="S463" s="238">
        <f t="shared" si="30"/>
        <v>0.41666666666666669</v>
      </c>
      <c r="T463" s="239">
        <f t="shared" si="31"/>
        <v>0.7</v>
      </c>
      <c r="U463" s="451" t="s">
        <v>3123</v>
      </c>
      <c r="V463" s="21"/>
      <c r="W463" s="21"/>
    </row>
    <row r="464" spans="1:23" ht="12.75">
      <c r="A464" s="190" t="s">
        <v>109</v>
      </c>
      <c r="B464" s="191" t="s">
        <v>1220</v>
      </c>
      <c r="C464" s="230" t="s">
        <v>646</v>
      </c>
      <c r="D464" s="230" t="s">
        <v>335</v>
      </c>
      <c r="E464" s="230" t="s">
        <v>185</v>
      </c>
      <c r="F464" s="230" t="s">
        <v>519</v>
      </c>
      <c r="G464" s="190" t="s">
        <v>3051</v>
      </c>
      <c r="H464" s="191" t="s">
        <v>558</v>
      </c>
      <c r="I464" s="230" t="s">
        <v>370</v>
      </c>
      <c r="J464" s="565" t="s">
        <v>420</v>
      </c>
      <c r="K464" s="566">
        <v>0.7142857142857143</v>
      </c>
      <c r="L464" s="230"/>
      <c r="M464" s="450">
        <v>2022</v>
      </c>
      <c r="N464" s="218">
        <v>12</v>
      </c>
      <c r="O464" s="567">
        <v>0.5</v>
      </c>
      <c r="P464" s="237">
        <f t="shared" si="28"/>
        <v>6</v>
      </c>
      <c r="Q464" s="218">
        <v>5</v>
      </c>
      <c r="R464" s="238">
        <f t="shared" si="29"/>
        <v>0.83333333333333337</v>
      </c>
      <c r="S464" s="238">
        <f t="shared" si="30"/>
        <v>0.41666666666666669</v>
      </c>
      <c r="T464" s="239">
        <f t="shared" si="31"/>
        <v>0.7</v>
      </c>
      <c r="U464" s="451" t="s">
        <v>3123</v>
      </c>
      <c r="V464" s="21"/>
      <c r="W464" s="21"/>
    </row>
    <row r="465" spans="1:23" ht="12.75">
      <c r="A465" s="190" t="s">
        <v>109</v>
      </c>
      <c r="B465" s="191" t="s">
        <v>1220</v>
      </c>
      <c r="C465" s="230" t="s">
        <v>646</v>
      </c>
      <c r="D465" s="230" t="s">
        <v>335</v>
      </c>
      <c r="E465" s="230" t="s">
        <v>185</v>
      </c>
      <c r="F465" s="230" t="s">
        <v>519</v>
      </c>
      <c r="G465" s="190" t="s">
        <v>3051</v>
      </c>
      <c r="H465" s="191" t="s">
        <v>562</v>
      </c>
      <c r="I465" s="230" t="s">
        <v>370</v>
      </c>
      <c r="J465" s="565" t="s">
        <v>420</v>
      </c>
      <c r="K465" s="566">
        <v>0.7142857142857143</v>
      </c>
      <c r="L465" s="230"/>
      <c r="M465" s="450">
        <v>2022</v>
      </c>
      <c r="N465" s="218">
        <v>12</v>
      </c>
      <c r="O465" s="567">
        <v>0.5</v>
      </c>
      <c r="P465" s="237">
        <f t="shared" si="28"/>
        <v>6</v>
      </c>
      <c r="Q465" s="218">
        <v>5</v>
      </c>
      <c r="R465" s="238">
        <f t="shared" si="29"/>
        <v>0.83333333333333337</v>
      </c>
      <c r="S465" s="238">
        <f t="shared" si="30"/>
        <v>0.41666666666666669</v>
      </c>
      <c r="T465" s="239">
        <f t="shared" si="31"/>
        <v>0.7</v>
      </c>
      <c r="U465" s="451" t="s">
        <v>3123</v>
      </c>
      <c r="V465" s="21"/>
      <c r="W465" s="21"/>
    </row>
    <row r="466" spans="1:23" ht="12.75">
      <c r="A466" s="190" t="s">
        <v>109</v>
      </c>
      <c r="B466" s="191" t="s">
        <v>1220</v>
      </c>
      <c r="C466" s="230" t="s">
        <v>646</v>
      </c>
      <c r="D466" s="230" t="s">
        <v>335</v>
      </c>
      <c r="E466" s="230" t="s">
        <v>185</v>
      </c>
      <c r="F466" s="230" t="s">
        <v>577</v>
      </c>
      <c r="G466" s="190" t="s">
        <v>3051</v>
      </c>
      <c r="H466" s="191" t="s">
        <v>583</v>
      </c>
      <c r="I466" s="230" t="s">
        <v>370</v>
      </c>
      <c r="J466" s="565" t="s">
        <v>420</v>
      </c>
      <c r="K466" s="566">
        <v>0.7142857142857143</v>
      </c>
      <c r="L466" s="230"/>
      <c r="M466" s="450">
        <v>2022</v>
      </c>
      <c r="N466" s="218">
        <v>12</v>
      </c>
      <c r="O466" s="567">
        <v>0.5</v>
      </c>
      <c r="P466" s="237">
        <f t="shared" si="28"/>
        <v>6</v>
      </c>
      <c r="Q466" s="218">
        <v>5</v>
      </c>
      <c r="R466" s="238">
        <f t="shared" si="29"/>
        <v>0.83333333333333337</v>
      </c>
      <c r="S466" s="238">
        <f t="shared" si="30"/>
        <v>0.41666666666666669</v>
      </c>
      <c r="T466" s="239">
        <f t="shared" si="31"/>
        <v>0.7</v>
      </c>
      <c r="U466" s="451" t="s">
        <v>3123</v>
      </c>
      <c r="V466" s="21"/>
      <c r="W466" s="21"/>
    </row>
    <row r="467" spans="1:23" ht="12.75">
      <c r="A467" s="190" t="s">
        <v>109</v>
      </c>
      <c r="B467" s="191" t="s">
        <v>1220</v>
      </c>
      <c r="C467" s="230" t="s">
        <v>646</v>
      </c>
      <c r="D467" s="230" t="s">
        <v>335</v>
      </c>
      <c r="E467" s="230" t="s">
        <v>185</v>
      </c>
      <c r="F467" s="230" t="s">
        <v>519</v>
      </c>
      <c r="G467" s="190" t="s">
        <v>3051</v>
      </c>
      <c r="H467" s="191" t="s">
        <v>563</v>
      </c>
      <c r="I467" s="230" t="s">
        <v>370</v>
      </c>
      <c r="J467" s="565" t="s">
        <v>418</v>
      </c>
      <c r="K467" s="566">
        <v>1</v>
      </c>
      <c r="L467" s="230"/>
      <c r="M467" s="450">
        <v>2022</v>
      </c>
      <c r="N467" s="453">
        <v>12</v>
      </c>
      <c r="O467" s="452">
        <v>1</v>
      </c>
      <c r="P467" s="237">
        <f t="shared" si="28"/>
        <v>12</v>
      </c>
      <c r="Q467" s="218">
        <v>12</v>
      </c>
      <c r="R467" s="238">
        <f t="shared" si="29"/>
        <v>1</v>
      </c>
      <c r="S467" s="238">
        <f t="shared" si="30"/>
        <v>1</v>
      </c>
      <c r="T467" s="239">
        <f t="shared" si="31"/>
        <v>1</v>
      </c>
      <c r="U467" s="229"/>
      <c r="V467" s="21"/>
      <c r="W467" s="21"/>
    </row>
    <row r="468" spans="1:23" ht="12.75">
      <c r="A468" s="190" t="s">
        <v>109</v>
      </c>
      <c r="B468" s="191" t="s">
        <v>1220</v>
      </c>
      <c r="C468" s="230" t="s">
        <v>646</v>
      </c>
      <c r="D468" s="230" t="s">
        <v>335</v>
      </c>
      <c r="E468" s="230" t="s">
        <v>185</v>
      </c>
      <c r="F468" s="230" t="s">
        <v>519</v>
      </c>
      <c r="G468" s="190" t="s">
        <v>3051</v>
      </c>
      <c r="H468" s="191" t="s">
        <v>564</v>
      </c>
      <c r="I468" s="230" t="s">
        <v>370</v>
      </c>
      <c r="J468" s="565" t="s">
        <v>420</v>
      </c>
      <c r="K468" s="566">
        <v>0.7142857142857143</v>
      </c>
      <c r="L468" s="230"/>
      <c r="M468" s="450">
        <v>2022</v>
      </c>
      <c r="N468" s="218">
        <v>12</v>
      </c>
      <c r="O468" s="567">
        <v>0.5</v>
      </c>
      <c r="P468" s="237">
        <f t="shared" si="28"/>
        <v>6</v>
      </c>
      <c r="Q468" s="218">
        <v>5</v>
      </c>
      <c r="R468" s="238">
        <f t="shared" si="29"/>
        <v>0.83333333333333337</v>
      </c>
      <c r="S468" s="238">
        <f t="shared" si="30"/>
        <v>0.41666666666666669</v>
      </c>
      <c r="T468" s="239">
        <f t="shared" si="31"/>
        <v>0.7</v>
      </c>
      <c r="U468" s="451" t="s">
        <v>3123</v>
      </c>
      <c r="V468" s="21"/>
      <c r="W468" s="21"/>
    </row>
    <row r="469" spans="1:23" ht="12.75">
      <c r="A469" s="190" t="s">
        <v>109</v>
      </c>
      <c r="B469" s="191" t="s">
        <v>1220</v>
      </c>
      <c r="C469" s="230" t="s">
        <v>646</v>
      </c>
      <c r="D469" s="230" t="s">
        <v>335</v>
      </c>
      <c r="E469" s="230" t="s">
        <v>185</v>
      </c>
      <c r="F469" s="230" t="s">
        <v>519</v>
      </c>
      <c r="G469" s="190" t="s">
        <v>3051</v>
      </c>
      <c r="H469" s="191" t="s">
        <v>569</v>
      </c>
      <c r="I469" s="230" t="s">
        <v>370</v>
      </c>
      <c r="J469" s="565" t="s">
        <v>420</v>
      </c>
      <c r="K469" s="566">
        <v>0.7142857142857143</v>
      </c>
      <c r="L469" s="230"/>
      <c r="M469" s="450">
        <v>2022</v>
      </c>
      <c r="N469" s="218">
        <v>12</v>
      </c>
      <c r="O469" s="567">
        <v>0.5</v>
      </c>
      <c r="P469" s="237">
        <f t="shared" si="28"/>
        <v>6</v>
      </c>
      <c r="Q469" s="218">
        <v>5</v>
      </c>
      <c r="R469" s="238">
        <f t="shared" si="29"/>
        <v>0.83333333333333337</v>
      </c>
      <c r="S469" s="238">
        <f t="shared" si="30"/>
        <v>0.41666666666666669</v>
      </c>
      <c r="T469" s="239">
        <f t="shared" si="31"/>
        <v>0.7</v>
      </c>
      <c r="U469" s="451" t="s">
        <v>3123</v>
      </c>
      <c r="V469" s="21"/>
      <c r="W469" s="21"/>
    </row>
    <row r="470" spans="1:23" ht="12.75">
      <c r="A470" s="190" t="s">
        <v>109</v>
      </c>
      <c r="B470" s="191" t="s">
        <v>1220</v>
      </c>
      <c r="C470" s="230" t="s">
        <v>646</v>
      </c>
      <c r="D470" s="230" t="s">
        <v>335</v>
      </c>
      <c r="E470" s="230" t="s">
        <v>185</v>
      </c>
      <c r="F470" s="230" t="s">
        <v>519</v>
      </c>
      <c r="G470" s="190" t="s">
        <v>3051</v>
      </c>
      <c r="H470" s="191" t="s">
        <v>498</v>
      </c>
      <c r="I470" s="230" t="s">
        <v>2243</v>
      </c>
      <c r="J470" s="230" t="s">
        <v>418</v>
      </c>
      <c r="K470" s="231">
        <v>1</v>
      </c>
      <c r="L470" s="230" t="s">
        <v>3127</v>
      </c>
      <c r="M470" s="450">
        <v>2023</v>
      </c>
      <c r="N470" s="453">
        <v>12</v>
      </c>
      <c r="O470" s="452">
        <v>1</v>
      </c>
      <c r="P470" s="237">
        <f t="shared" si="28"/>
        <v>12</v>
      </c>
      <c r="Q470" s="218">
        <v>12</v>
      </c>
      <c r="R470" s="238">
        <f t="shared" si="29"/>
        <v>1</v>
      </c>
      <c r="S470" s="238">
        <f t="shared" si="30"/>
        <v>1</v>
      </c>
      <c r="T470" s="239">
        <f t="shared" si="31"/>
        <v>1</v>
      </c>
      <c r="U470" s="229"/>
      <c r="V470" s="21"/>
      <c r="W470" s="21"/>
    </row>
    <row r="471" spans="1:23" ht="12.75">
      <c r="A471" s="190" t="s">
        <v>109</v>
      </c>
      <c r="B471" s="191" t="s">
        <v>1220</v>
      </c>
      <c r="C471" s="230" t="s">
        <v>646</v>
      </c>
      <c r="D471" s="230" t="s">
        <v>335</v>
      </c>
      <c r="E471" s="230" t="s">
        <v>185</v>
      </c>
      <c r="F471" s="230" t="s">
        <v>519</v>
      </c>
      <c r="G471" s="190" t="s">
        <v>3051</v>
      </c>
      <c r="H471" s="191" t="s">
        <v>537</v>
      </c>
      <c r="I471" s="230" t="s">
        <v>232</v>
      </c>
      <c r="J471" s="230" t="s">
        <v>418</v>
      </c>
      <c r="K471" s="231">
        <v>1</v>
      </c>
      <c r="L471" s="230" t="s">
        <v>3128</v>
      </c>
      <c r="M471" s="450">
        <v>2023</v>
      </c>
      <c r="N471" s="453">
        <v>12</v>
      </c>
      <c r="O471" s="452">
        <v>1</v>
      </c>
      <c r="P471" s="237">
        <f t="shared" si="28"/>
        <v>12</v>
      </c>
      <c r="Q471" s="218">
        <v>12</v>
      </c>
      <c r="R471" s="238">
        <f t="shared" si="29"/>
        <v>1</v>
      </c>
      <c r="S471" s="238">
        <f t="shared" si="30"/>
        <v>1</v>
      </c>
      <c r="T471" s="239">
        <f t="shared" si="31"/>
        <v>1</v>
      </c>
      <c r="U471" s="229"/>
      <c r="V471" s="21"/>
      <c r="W471" s="21"/>
    </row>
    <row r="472" spans="1:23" ht="12.75">
      <c r="A472" s="190" t="s">
        <v>109</v>
      </c>
      <c r="B472" s="191" t="s">
        <v>1220</v>
      </c>
      <c r="C472" s="230" t="s">
        <v>646</v>
      </c>
      <c r="D472" s="230" t="s">
        <v>335</v>
      </c>
      <c r="E472" s="230" t="s">
        <v>185</v>
      </c>
      <c r="F472" s="230" t="s">
        <v>519</v>
      </c>
      <c r="G472" s="190" t="s">
        <v>3051</v>
      </c>
      <c r="H472" s="191" t="s">
        <v>538</v>
      </c>
      <c r="I472" s="230" t="s">
        <v>232</v>
      </c>
      <c r="J472" s="230" t="s">
        <v>418</v>
      </c>
      <c r="K472" s="231">
        <v>1</v>
      </c>
      <c r="L472" s="230" t="s">
        <v>3128</v>
      </c>
      <c r="M472" s="450">
        <v>2023</v>
      </c>
      <c r="N472" s="218">
        <v>12</v>
      </c>
      <c r="O472" s="452">
        <v>1</v>
      </c>
      <c r="P472" s="237">
        <f t="shared" si="28"/>
        <v>12</v>
      </c>
      <c r="Q472" s="218">
        <v>12</v>
      </c>
      <c r="R472" s="238">
        <f t="shared" si="29"/>
        <v>1</v>
      </c>
      <c r="S472" s="238">
        <f t="shared" si="30"/>
        <v>1</v>
      </c>
      <c r="T472" s="239">
        <f t="shared" si="31"/>
        <v>1</v>
      </c>
      <c r="U472" s="451"/>
      <c r="V472" s="21"/>
      <c r="W472" s="21"/>
    </row>
    <row r="473" spans="1:23" ht="12.75">
      <c r="A473" s="190" t="s">
        <v>109</v>
      </c>
      <c r="B473" s="191" t="s">
        <v>1220</v>
      </c>
      <c r="C473" s="230" t="s">
        <v>646</v>
      </c>
      <c r="D473" s="230" t="s">
        <v>335</v>
      </c>
      <c r="E473" s="230" t="s">
        <v>185</v>
      </c>
      <c r="F473" s="230" t="s">
        <v>519</v>
      </c>
      <c r="G473" s="190" t="s">
        <v>3051</v>
      </c>
      <c r="H473" s="191" t="s">
        <v>541</v>
      </c>
      <c r="I473" s="230" t="s">
        <v>232</v>
      </c>
      <c r="J473" s="230" t="s">
        <v>418</v>
      </c>
      <c r="K473" s="231">
        <v>1</v>
      </c>
      <c r="L473" s="230" t="s">
        <v>3128</v>
      </c>
      <c r="M473" s="450">
        <v>2023</v>
      </c>
      <c r="N473" s="453">
        <v>12</v>
      </c>
      <c r="O473" s="452">
        <v>1</v>
      </c>
      <c r="P473" s="237">
        <f t="shared" si="28"/>
        <v>12</v>
      </c>
      <c r="Q473" s="218">
        <v>12</v>
      </c>
      <c r="R473" s="238">
        <f t="shared" si="29"/>
        <v>1</v>
      </c>
      <c r="S473" s="238">
        <f t="shared" si="30"/>
        <v>1</v>
      </c>
      <c r="T473" s="239">
        <f t="shared" si="31"/>
        <v>1</v>
      </c>
      <c r="U473" s="229"/>
      <c r="V473" s="21"/>
      <c r="W473" s="21"/>
    </row>
    <row r="474" spans="1:23" ht="12.75">
      <c r="A474" s="190" t="s">
        <v>109</v>
      </c>
      <c r="B474" s="191" t="s">
        <v>1220</v>
      </c>
      <c r="C474" s="230" t="s">
        <v>646</v>
      </c>
      <c r="D474" s="230" t="s">
        <v>335</v>
      </c>
      <c r="E474" s="230" t="s">
        <v>185</v>
      </c>
      <c r="F474" s="230" t="s">
        <v>519</v>
      </c>
      <c r="G474" s="190" t="s">
        <v>3051</v>
      </c>
      <c r="H474" s="191" t="s">
        <v>493</v>
      </c>
      <c r="I474" s="230" t="s">
        <v>232</v>
      </c>
      <c r="J474" s="230" t="s">
        <v>418</v>
      </c>
      <c r="K474" s="231">
        <v>1</v>
      </c>
      <c r="L474" s="230" t="s">
        <v>3128</v>
      </c>
      <c r="M474" s="450">
        <v>2023</v>
      </c>
      <c r="N474" s="453">
        <v>12</v>
      </c>
      <c r="O474" s="452">
        <v>1</v>
      </c>
      <c r="P474" s="237">
        <f t="shared" si="28"/>
        <v>12</v>
      </c>
      <c r="Q474" s="218">
        <v>12</v>
      </c>
      <c r="R474" s="238">
        <f t="shared" si="29"/>
        <v>1</v>
      </c>
      <c r="S474" s="238">
        <f t="shared" si="30"/>
        <v>1</v>
      </c>
      <c r="T474" s="239">
        <f t="shared" si="31"/>
        <v>1</v>
      </c>
      <c r="U474" s="229"/>
      <c r="V474" s="21"/>
      <c r="W474" s="21"/>
    </row>
    <row r="475" spans="1:23" ht="12.75">
      <c r="A475" s="190" t="s">
        <v>109</v>
      </c>
      <c r="B475" s="191" t="s">
        <v>1220</v>
      </c>
      <c r="C475" s="230" t="s">
        <v>646</v>
      </c>
      <c r="D475" s="230" t="s">
        <v>335</v>
      </c>
      <c r="E475" s="230" t="s">
        <v>185</v>
      </c>
      <c r="F475" s="230" t="s">
        <v>519</v>
      </c>
      <c r="G475" s="190" t="s">
        <v>3051</v>
      </c>
      <c r="H475" s="191" t="s">
        <v>3129</v>
      </c>
      <c r="I475" s="230" t="s">
        <v>232</v>
      </c>
      <c r="J475" s="230" t="s">
        <v>418</v>
      </c>
      <c r="K475" s="231">
        <v>1</v>
      </c>
      <c r="L475" s="230" t="s">
        <v>3128</v>
      </c>
      <c r="M475" s="450">
        <v>2023</v>
      </c>
      <c r="N475" s="453">
        <v>12</v>
      </c>
      <c r="O475" s="452">
        <v>1</v>
      </c>
      <c r="P475" s="237">
        <f t="shared" si="28"/>
        <v>12</v>
      </c>
      <c r="Q475" s="218">
        <v>12</v>
      </c>
      <c r="R475" s="238">
        <f t="shared" si="29"/>
        <v>1</v>
      </c>
      <c r="S475" s="238">
        <f t="shared" si="30"/>
        <v>1</v>
      </c>
      <c r="T475" s="239">
        <f t="shared" si="31"/>
        <v>1</v>
      </c>
      <c r="U475" s="229"/>
      <c r="V475" s="21"/>
      <c r="W475" s="21"/>
    </row>
    <row r="476" spans="1:23" ht="12.75">
      <c r="A476" s="190" t="s">
        <v>109</v>
      </c>
      <c r="B476" s="191" t="s">
        <v>1220</v>
      </c>
      <c r="C476" s="230" t="s">
        <v>646</v>
      </c>
      <c r="D476" s="230" t="s">
        <v>335</v>
      </c>
      <c r="E476" s="230" t="s">
        <v>185</v>
      </c>
      <c r="F476" s="230" t="s">
        <v>519</v>
      </c>
      <c r="G476" s="190" t="s">
        <v>3051</v>
      </c>
      <c r="H476" s="191" t="s">
        <v>3130</v>
      </c>
      <c r="I476" s="230" t="s">
        <v>232</v>
      </c>
      <c r="J476" s="230" t="s">
        <v>418</v>
      </c>
      <c r="K476" s="231">
        <v>1</v>
      </c>
      <c r="L476" s="230" t="s">
        <v>3128</v>
      </c>
      <c r="M476" s="450">
        <v>2023</v>
      </c>
      <c r="N476" s="453">
        <v>12</v>
      </c>
      <c r="O476" s="452">
        <v>1</v>
      </c>
      <c r="P476" s="237">
        <f t="shared" si="28"/>
        <v>12</v>
      </c>
      <c r="Q476" s="218">
        <v>12</v>
      </c>
      <c r="R476" s="238">
        <f t="shared" si="29"/>
        <v>1</v>
      </c>
      <c r="S476" s="238">
        <f t="shared" si="30"/>
        <v>1</v>
      </c>
      <c r="T476" s="239">
        <f t="shared" si="31"/>
        <v>1</v>
      </c>
      <c r="U476" s="229"/>
      <c r="V476" s="21"/>
      <c r="W476" s="21"/>
    </row>
    <row r="477" spans="1:23" ht="12.75">
      <c r="A477" s="190" t="s">
        <v>109</v>
      </c>
      <c r="B477" s="191" t="s">
        <v>1220</v>
      </c>
      <c r="C477" s="230" t="s">
        <v>646</v>
      </c>
      <c r="D477" s="230" t="s">
        <v>335</v>
      </c>
      <c r="E477" s="230" t="s">
        <v>185</v>
      </c>
      <c r="F477" s="230"/>
      <c r="G477" s="190" t="s">
        <v>3161</v>
      </c>
      <c r="H477" s="191"/>
      <c r="I477" s="230"/>
      <c r="J477" s="230"/>
      <c r="K477" s="231"/>
      <c r="L477" s="230" t="s">
        <v>3120</v>
      </c>
      <c r="M477" s="450"/>
      <c r="N477" s="453"/>
      <c r="O477" s="452"/>
      <c r="P477" s="237">
        <f t="shared" si="28"/>
        <v>0</v>
      </c>
      <c r="Q477" s="218"/>
      <c r="R477" s="238" t="e">
        <f t="shared" si="29"/>
        <v>#DIV/0!</v>
      </c>
      <c r="S477" s="238" t="e">
        <f t="shared" si="30"/>
        <v>#DIV/0!</v>
      </c>
      <c r="T477" s="239" t="e">
        <f t="shared" si="31"/>
        <v>#DIV/0!</v>
      </c>
      <c r="U477" s="229"/>
      <c r="V477" s="21"/>
      <c r="W477" s="21"/>
    </row>
    <row r="478" spans="1:23" ht="12.75">
      <c r="A478" s="190" t="s">
        <v>109</v>
      </c>
      <c r="B478" s="191" t="s">
        <v>1220</v>
      </c>
      <c r="C478" s="230" t="s">
        <v>646</v>
      </c>
      <c r="D478" s="230" t="s">
        <v>335</v>
      </c>
      <c r="E478" s="230" t="s">
        <v>185</v>
      </c>
      <c r="F478" s="230" t="s">
        <v>519</v>
      </c>
      <c r="G478" s="190" t="s">
        <v>3052</v>
      </c>
      <c r="H478" s="191" t="s">
        <v>518</v>
      </c>
      <c r="I478" s="230" t="s">
        <v>370</v>
      </c>
      <c r="J478" s="565" t="s">
        <v>420</v>
      </c>
      <c r="K478" s="566">
        <v>4.926423544465771E-2</v>
      </c>
      <c r="L478" s="230"/>
      <c r="M478" s="450">
        <v>2022</v>
      </c>
      <c r="N478" s="218">
        <v>1219</v>
      </c>
      <c r="O478" s="567">
        <v>1</v>
      </c>
      <c r="P478" s="237">
        <f t="shared" si="28"/>
        <v>1219</v>
      </c>
      <c r="Q478" s="218">
        <v>1219</v>
      </c>
      <c r="R478" s="238">
        <f t="shared" si="29"/>
        <v>1</v>
      </c>
      <c r="S478" s="238">
        <f t="shared" si="30"/>
        <v>1</v>
      </c>
      <c r="T478" s="239">
        <f t="shared" si="31"/>
        <v>20.2987012987013</v>
      </c>
      <c r="U478" s="451" t="s">
        <v>3123</v>
      </c>
      <c r="V478" s="21"/>
      <c r="W478" s="21"/>
    </row>
    <row r="479" spans="1:23" ht="12.75">
      <c r="A479" s="190" t="s">
        <v>109</v>
      </c>
      <c r="B479" s="191" t="s">
        <v>1220</v>
      </c>
      <c r="C479" s="230" t="s">
        <v>646</v>
      </c>
      <c r="D479" s="230" t="s">
        <v>335</v>
      </c>
      <c r="E479" s="230" t="s">
        <v>185</v>
      </c>
      <c r="F479" s="230" t="s">
        <v>577</v>
      </c>
      <c r="G479" s="190" t="s">
        <v>3052</v>
      </c>
      <c r="H479" s="191" t="s">
        <v>576</v>
      </c>
      <c r="I479" s="230" t="s">
        <v>370</v>
      </c>
      <c r="J479" s="565" t="s">
        <v>420</v>
      </c>
      <c r="K479" s="566">
        <v>4.926423544465771E-2</v>
      </c>
      <c r="L479" s="230"/>
      <c r="M479" s="450">
        <v>2022</v>
      </c>
      <c r="N479" s="453">
        <v>1219</v>
      </c>
      <c r="O479" s="452">
        <v>9.5980311730926984E-2</v>
      </c>
      <c r="P479" s="237">
        <f t="shared" si="28"/>
        <v>117</v>
      </c>
      <c r="Q479" s="218">
        <v>106</v>
      </c>
      <c r="R479" s="238">
        <f t="shared" si="29"/>
        <v>0.90598290598290598</v>
      </c>
      <c r="S479" s="238">
        <f t="shared" si="30"/>
        <v>8.6956521739130432E-2</v>
      </c>
      <c r="T479" s="239">
        <f t="shared" si="31"/>
        <v>1.948275678382323</v>
      </c>
      <c r="U479" s="451" t="s">
        <v>3123</v>
      </c>
      <c r="V479" s="21"/>
      <c r="W479" s="21"/>
    </row>
    <row r="480" spans="1:23" ht="12.75">
      <c r="A480" s="190" t="s">
        <v>109</v>
      </c>
      <c r="B480" s="191" t="s">
        <v>1220</v>
      </c>
      <c r="C480" s="230" t="s">
        <v>646</v>
      </c>
      <c r="D480" s="230" t="s">
        <v>335</v>
      </c>
      <c r="E480" s="230" t="s">
        <v>185</v>
      </c>
      <c r="F480" s="230" t="s">
        <v>577</v>
      </c>
      <c r="G480" s="190" t="s">
        <v>3052</v>
      </c>
      <c r="H480" s="191" t="s">
        <v>578</v>
      </c>
      <c r="I480" s="230" t="s">
        <v>370</v>
      </c>
      <c r="J480" s="565" t="s">
        <v>420</v>
      </c>
      <c r="K480" s="566">
        <v>4.926423544465771E-2</v>
      </c>
      <c r="L480" s="230"/>
      <c r="M480" s="450">
        <v>2022</v>
      </c>
      <c r="N480" s="453">
        <v>1219</v>
      </c>
      <c r="O480" s="452">
        <v>9.5980311730926984E-2</v>
      </c>
      <c r="P480" s="237">
        <f t="shared" si="28"/>
        <v>117</v>
      </c>
      <c r="Q480" s="218">
        <v>106</v>
      </c>
      <c r="R480" s="238">
        <f t="shared" si="29"/>
        <v>0.90598290598290598</v>
      </c>
      <c r="S480" s="238">
        <f t="shared" si="30"/>
        <v>8.6956521739130432E-2</v>
      </c>
      <c r="T480" s="239">
        <f t="shared" si="31"/>
        <v>1.948275678382323</v>
      </c>
      <c r="U480" s="451" t="s">
        <v>3123</v>
      </c>
      <c r="V480" s="21"/>
      <c r="W480" s="21"/>
    </row>
    <row r="481" spans="1:23" ht="12.75">
      <c r="A481" s="190" t="s">
        <v>109</v>
      </c>
      <c r="B481" s="191" t="s">
        <v>1220</v>
      </c>
      <c r="C481" s="230" t="s">
        <v>646</v>
      </c>
      <c r="D481" s="230" t="s">
        <v>335</v>
      </c>
      <c r="E481" s="230" t="s">
        <v>185</v>
      </c>
      <c r="F481" s="230" t="s">
        <v>577</v>
      </c>
      <c r="G481" s="190" t="s">
        <v>3052</v>
      </c>
      <c r="H481" s="191" t="s">
        <v>579</v>
      </c>
      <c r="I481" s="230" t="s">
        <v>370</v>
      </c>
      <c r="J481" s="565" t="s">
        <v>420</v>
      </c>
      <c r="K481" s="566">
        <v>4.926423544465771E-2</v>
      </c>
      <c r="L481" s="230"/>
      <c r="M481" s="450">
        <v>2022</v>
      </c>
      <c r="N481" s="453">
        <v>1219</v>
      </c>
      <c r="O481" s="452">
        <v>9.5980311730926984E-2</v>
      </c>
      <c r="P481" s="237">
        <f t="shared" si="28"/>
        <v>117</v>
      </c>
      <c r="Q481" s="218">
        <v>106</v>
      </c>
      <c r="R481" s="238">
        <f t="shared" si="29"/>
        <v>0.90598290598290598</v>
      </c>
      <c r="S481" s="238">
        <f t="shared" si="30"/>
        <v>8.6956521739130432E-2</v>
      </c>
      <c r="T481" s="239">
        <f t="shared" si="31"/>
        <v>1.948275678382323</v>
      </c>
      <c r="U481" s="451" t="s">
        <v>3123</v>
      </c>
      <c r="V481" s="21"/>
      <c r="W481" s="21"/>
    </row>
    <row r="482" spans="1:23" ht="12.75">
      <c r="A482" s="190" t="s">
        <v>109</v>
      </c>
      <c r="B482" s="191" t="s">
        <v>1220</v>
      </c>
      <c r="C482" s="230" t="s">
        <v>646</v>
      </c>
      <c r="D482" s="230" t="s">
        <v>335</v>
      </c>
      <c r="E482" s="230" t="s">
        <v>185</v>
      </c>
      <c r="F482" s="230" t="s">
        <v>577</v>
      </c>
      <c r="G482" s="190" t="s">
        <v>3052</v>
      </c>
      <c r="H482" s="191" t="s">
        <v>580</v>
      </c>
      <c r="I482" s="230" t="s">
        <v>370</v>
      </c>
      <c r="J482" s="565" t="s">
        <v>420</v>
      </c>
      <c r="K482" s="566">
        <v>4.926423544465771E-2</v>
      </c>
      <c r="L482" s="230"/>
      <c r="M482" s="450">
        <v>2022</v>
      </c>
      <c r="N482" s="453">
        <v>1219</v>
      </c>
      <c r="O482" s="452">
        <v>9.5980311730926984E-2</v>
      </c>
      <c r="P482" s="237">
        <f t="shared" si="28"/>
        <v>117</v>
      </c>
      <c r="Q482" s="218">
        <v>106</v>
      </c>
      <c r="R482" s="238">
        <f t="shared" si="29"/>
        <v>0.90598290598290598</v>
      </c>
      <c r="S482" s="238">
        <f t="shared" si="30"/>
        <v>8.6956521739130432E-2</v>
      </c>
      <c r="T482" s="239">
        <f t="shared" si="31"/>
        <v>1.948275678382323</v>
      </c>
      <c r="U482" s="451" t="s">
        <v>3123</v>
      </c>
      <c r="V482" s="21"/>
      <c r="W482" s="21"/>
    </row>
    <row r="483" spans="1:23" ht="12.75">
      <c r="A483" s="190" t="s">
        <v>109</v>
      </c>
      <c r="B483" s="191" t="s">
        <v>1220</v>
      </c>
      <c r="C483" s="230" t="s">
        <v>646</v>
      </c>
      <c r="D483" s="230" t="s">
        <v>335</v>
      </c>
      <c r="E483" s="230" t="s">
        <v>185</v>
      </c>
      <c r="F483" s="230" t="s">
        <v>577</v>
      </c>
      <c r="G483" s="190" t="s">
        <v>3052</v>
      </c>
      <c r="H483" s="191" t="s">
        <v>581</v>
      </c>
      <c r="I483" s="230" t="s">
        <v>370</v>
      </c>
      <c r="J483" s="565" t="s">
        <v>420</v>
      </c>
      <c r="K483" s="566">
        <v>4.926423544465771E-2</v>
      </c>
      <c r="L483" s="230"/>
      <c r="M483" s="450">
        <v>2022</v>
      </c>
      <c r="N483" s="453">
        <v>1219</v>
      </c>
      <c r="O483" s="452">
        <v>9.5980311730926984E-2</v>
      </c>
      <c r="P483" s="237">
        <f t="shared" si="28"/>
        <v>117</v>
      </c>
      <c r="Q483" s="218">
        <v>106</v>
      </c>
      <c r="R483" s="238">
        <f t="shared" si="29"/>
        <v>0.90598290598290598</v>
      </c>
      <c r="S483" s="238">
        <f t="shared" si="30"/>
        <v>8.6956521739130432E-2</v>
      </c>
      <c r="T483" s="239">
        <f t="shared" si="31"/>
        <v>1.948275678382323</v>
      </c>
      <c r="U483" s="451" t="s">
        <v>3123</v>
      </c>
      <c r="V483" s="21"/>
      <c r="W483" s="21"/>
    </row>
    <row r="484" spans="1:23" ht="12.75">
      <c r="A484" s="190" t="s">
        <v>109</v>
      </c>
      <c r="B484" s="191" t="s">
        <v>1220</v>
      </c>
      <c r="C484" s="230" t="s">
        <v>646</v>
      </c>
      <c r="D484" s="230" t="s">
        <v>335</v>
      </c>
      <c r="E484" s="230" t="s">
        <v>185</v>
      </c>
      <c r="F484" s="230" t="s">
        <v>519</v>
      </c>
      <c r="G484" s="190" t="s">
        <v>3052</v>
      </c>
      <c r="H484" s="191" t="s">
        <v>522</v>
      </c>
      <c r="I484" s="230" t="s">
        <v>370</v>
      </c>
      <c r="J484" s="565" t="s">
        <v>420</v>
      </c>
      <c r="K484" s="566">
        <v>4.926423544465771E-2</v>
      </c>
      <c r="L484" s="230"/>
      <c r="M484" s="450">
        <v>2022</v>
      </c>
      <c r="N484" s="453">
        <v>1219</v>
      </c>
      <c r="O484" s="452">
        <v>9.5980311730926984E-2</v>
      </c>
      <c r="P484" s="237">
        <f t="shared" si="28"/>
        <v>117</v>
      </c>
      <c r="Q484" s="218">
        <v>106</v>
      </c>
      <c r="R484" s="238">
        <f t="shared" si="29"/>
        <v>0.90598290598290598</v>
      </c>
      <c r="S484" s="238">
        <f t="shared" si="30"/>
        <v>8.6956521739130432E-2</v>
      </c>
      <c r="T484" s="239">
        <f t="shared" si="31"/>
        <v>1.948275678382323</v>
      </c>
      <c r="U484" s="451" t="s">
        <v>3123</v>
      </c>
      <c r="V484" s="21"/>
      <c r="W484" s="21"/>
    </row>
    <row r="485" spans="1:23" ht="12.75">
      <c r="A485" s="190" t="s">
        <v>109</v>
      </c>
      <c r="B485" s="191" t="s">
        <v>1220</v>
      </c>
      <c r="C485" s="230" t="s">
        <v>646</v>
      </c>
      <c r="D485" s="230" t="s">
        <v>335</v>
      </c>
      <c r="E485" s="230" t="s">
        <v>185</v>
      </c>
      <c r="F485" s="230" t="s">
        <v>519</v>
      </c>
      <c r="G485" s="190" t="s">
        <v>3052</v>
      </c>
      <c r="H485" s="191" t="s">
        <v>523</v>
      </c>
      <c r="I485" s="230" t="s">
        <v>370</v>
      </c>
      <c r="J485" s="565" t="s">
        <v>420</v>
      </c>
      <c r="K485" s="566">
        <v>4.926423544465771E-2</v>
      </c>
      <c r="L485" s="230"/>
      <c r="M485" s="450">
        <v>2022</v>
      </c>
      <c r="N485" s="453">
        <v>1219</v>
      </c>
      <c r="O485" s="452">
        <v>9.5980311730926984E-2</v>
      </c>
      <c r="P485" s="237">
        <f t="shared" si="28"/>
        <v>117</v>
      </c>
      <c r="Q485" s="218">
        <v>106</v>
      </c>
      <c r="R485" s="238">
        <f t="shared" si="29"/>
        <v>0.90598290598290598</v>
      </c>
      <c r="S485" s="238">
        <f t="shared" si="30"/>
        <v>8.6956521739130432E-2</v>
      </c>
      <c r="T485" s="239">
        <f t="shared" si="31"/>
        <v>1.948275678382323</v>
      </c>
      <c r="U485" s="451" t="s">
        <v>3123</v>
      </c>
      <c r="V485" s="21"/>
      <c r="W485" s="21"/>
    </row>
    <row r="486" spans="1:23" ht="12.75">
      <c r="A486" s="190" t="s">
        <v>109</v>
      </c>
      <c r="B486" s="191" t="s">
        <v>1220</v>
      </c>
      <c r="C486" s="230" t="s">
        <v>646</v>
      </c>
      <c r="D486" s="230" t="s">
        <v>335</v>
      </c>
      <c r="E486" s="230" t="s">
        <v>185</v>
      </c>
      <c r="F486" s="230" t="s">
        <v>577</v>
      </c>
      <c r="G486" s="190" t="s">
        <v>3052</v>
      </c>
      <c r="H486" s="191" t="s">
        <v>3124</v>
      </c>
      <c r="I486" s="230" t="s">
        <v>370</v>
      </c>
      <c r="J486" s="565" t="s">
        <v>420</v>
      </c>
      <c r="K486" s="566">
        <v>4.926423544465771E-2</v>
      </c>
      <c r="L486" s="230"/>
      <c r="M486" s="450">
        <v>2022</v>
      </c>
      <c r="N486" s="453">
        <v>1219</v>
      </c>
      <c r="O486" s="452">
        <v>9.5980311730926984E-2</v>
      </c>
      <c r="P486" s="237">
        <f t="shared" si="28"/>
        <v>117</v>
      </c>
      <c r="Q486" s="218">
        <v>106</v>
      </c>
      <c r="R486" s="238">
        <f t="shared" si="29"/>
        <v>0.90598290598290598</v>
      </c>
      <c r="S486" s="238">
        <f t="shared" si="30"/>
        <v>8.6956521739130432E-2</v>
      </c>
      <c r="T486" s="239">
        <f t="shared" si="31"/>
        <v>1.948275678382323</v>
      </c>
      <c r="U486" s="451" t="s">
        <v>3123</v>
      </c>
      <c r="V486" s="21"/>
      <c r="W486" s="21"/>
    </row>
    <row r="487" spans="1:23" ht="12.75">
      <c r="A487" s="190" t="s">
        <v>109</v>
      </c>
      <c r="B487" s="191" t="s">
        <v>1220</v>
      </c>
      <c r="C487" s="230" t="s">
        <v>646</v>
      </c>
      <c r="D487" s="230" t="s">
        <v>335</v>
      </c>
      <c r="E487" s="230" t="s">
        <v>185</v>
      </c>
      <c r="F487" s="230" t="s">
        <v>519</v>
      </c>
      <c r="G487" s="190" t="s">
        <v>3052</v>
      </c>
      <c r="H487" s="191" t="s">
        <v>3125</v>
      </c>
      <c r="I487" s="230" t="s">
        <v>370</v>
      </c>
      <c r="J487" s="565" t="s">
        <v>420</v>
      </c>
      <c r="K487" s="566">
        <v>4.926423544465771E-2</v>
      </c>
      <c r="L487" s="230"/>
      <c r="M487" s="450">
        <v>2022</v>
      </c>
      <c r="N487" s="453">
        <v>1219</v>
      </c>
      <c r="O487" s="452">
        <v>9.5980311730926984E-2</v>
      </c>
      <c r="P487" s="237">
        <f t="shared" si="28"/>
        <v>117</v>
      </c>
      <c r="Q487" s="218">
        <v>106</v>
      </c>
      <c r="R487" s="238">
        <f t="shared" si="29"/>
        <v>0.90598290598290598</v>
      </c>
      <c r="S487" s="238">
        <f t="shared" si="30"/>
        <v>8.6956521739130432E-2</v>
      </c>
      <c r="T487" s="239">
        <f t="shared" si="31"/>
        <v>1.948275678382323</v>
      </c>
      <c r="U487" s="451" t="s">
        <v>3123</v>
      </c>
      <c r="V487" s="21"/>
      <c r="W487" s="21"/>
    </row>
    <row r="488" spans="1:23" ht="12.75">
      <c r="A488" s="190" t="s">
        <v>109</v>
      </c>
      <c r="B488" s="191" t="s">
        <v>1220</v>
      </c>
      <c r="C488" s="230" t="s">
        <v>646</v>
      </c>
      <c r="D488" s="230" t="s">
        <v>335</v>
      </c>
      <c r="E488" s="230" t="s">
        <v>185</v>
      </c>
      <c r="F488" s="230" t="s">
        <v>519</v>
      </c>
      <c r="G488" s="190" t="s">
        <v>3052</v>
      </c>
      <c r="H488" s="191" t="s">
        <v>529</v>
      </c>
      <c r="I488" s="230" t="s">
        <v>370</v>
      </c>
      <c r="J488" s="565" t="s">
        <v>420</v>
      </c>
      <c r="K488" s="566">
        <v>4.926423544465771E-2</v>
      </c>
      <c r="L488" s="230"/>
      <c r="M488" s="450">
        <v>2022</v>
      </c>
      <c r="N488" s="453">
        <v>1219</v>
      </c>
      <c r="O488" s="452">
        <v>9.5980311730926984E-2</v>
      </c>
      <c r="P488" s="237">
        <f t="shared" si="28"/>
        <v>117</v>
      </c>
      <c r="Q488" s="218">
        <v>106</v>
      </c>
      <c r="R488" s="238">
        <f t="shared" si="29"/>
        <v>0.90598290598290598</v>
      </c>
      <c r="S488" s="238">
        <f t="shared" si="30"/>
        <v>8.6956521739130432E-2</v>
      </c>
      <c r="T488" s="239">
        <f t="shared" si="31"/>
        <v>1.948275678382323</v>
      </c>
      <c r="U488" s="451" t="s">
        <v>3123</v>
      </c>
      <c r="V488" s="21"/>
      <c r="W488" s="21"/>
    </row>
    <row r="489" spans="1:23" ht="12.75">
      <c r="A489" s="190" t="s">
        <v>109</v>
      </c>
      <c r="B489" s="191" t="s">
        <v>1220</v>
      </c>
      <c r="C489" s="230" t="s">
        <v>646</v>
      </c>
      <c r="D489" s="230" t="s">
        <v>335</v>
      </c>
      <c r="E489" s="230" t="s">
        <v>185</v>
      </c>
      <c r="F489" s="230" t="s">
        <v>519</v>
      </c>
      <c r="G489" s="190" t="s">
        <v>3052</v>
      </c>
      <c r="H489" s="191" t="s">
        <v>532</v>
      </c>
      <c r="I489" s="230" t="s">
        <v>370</v>
      </c>
      <c r="J489" s="565" t="s">
        <v>420</v>
      </c>
      <c r="K489" s="568">
        <v>4.926423544465771E-2</v>
      </c>
      <c r="L489" s="230"/>
      <c r="M489" s="450">
        <v>2022</v>
      </c>
      <c r="N489" s="453">
        <v>1219</v>
      </c>
      <c r="O489" s="452">
        <v>9.5980311730926984E-2</v>
      </c>
      <c r="P489" s="237">
        <f t="shared" si="28"/>
        <v>117</v>
      </c>
      <c r="Q489" s="218">
        <v>106</v>
      </c>
      <c r="R489" s="238">
        <f t="shared" si="29"/>
        <v>0.90598290598290598</v>
      </c>
      <c r="S489" s="238">
        <f t="shared" si="30"/>
        <v>8.6956521739130432E-2</v>
      </c>
      <c r="T489" s="239">
        <f t="shared" si="31"/>
        <v>1.948275678382323</v>
      </c>
      <c r="U489" s="451" t="s">
        <v>3123</v>
      </c>
      <c r="V489" s="21"/>
      <c r="W489" s="21"/>
    </row>
    <row r="490" spans="1:23" ht="12.75">
      <c r="A490" s="190" t="s">
        <v>109</v>
      </c>
      <c r="B490" s="191" t="s">
        <v>1220</v>
      </c>
      <c r="C490" s="230" t="s">
        <v>646</v>
      </c>
      <c r="D490" s="230" t="s">
        <v>335</v>
      </c>
      <c r="E490" s="230" t="s">
        <v>185</v>
      </c>
      <c r="F490" s="230" t="s">
        <v>519</v>
      </c>
      <c r="G490" s="190" t="s">
        <v>3052</v>
      </c>
      <c r="H490" s="191" t="s">
        <v>533</v>
      </c>
      <c r="I490" s="230" t="s">
        <v>370</v>
      </c>
      <c r="J490" s="565" t="s">
        <v>420</v>
      </c>
      <c r="K490" s="566">
        <v>4.926423544465771E-2</v>
      </c>
      <c r="L490" s="230"/>
      <c r="M490" s="450">
        <v>2022</v>
      </c>
      <c r="N490" s="453">
        <v>1219</v>
      </c>
      <c r="O490" s="452">
        <v>9.5980311730926984E-2</v>
      </c>
      <c r="P490" s="237">
        <f t="shared" si="28"/>
        <v>117</v>
      </c>
      <c r="Q490" s="218">
        <v>106</v>
      </c>
      <c r="R490" s="238">
        <f t="shared" si="29"/>
        <v>0.90598290598290598</v>
      </c>
      <c r="S490" s="238">
        <f t="shared" si="30"/>
        <v>8.6956521739130432E-2</v>
      </c>
      <c r="T490" s="239">
        <f t="shared" si="31"/>
        <v>1.948275678382323</v>
      </c>
      <c r="U490" s="451" t="s">
        <v>3123</v>
      </c>
      <c r="V490" s="21"/>
      <c r="W490" s="21"/>
    </row>
    <row r="491" spans="1:23" ht="12.75">
      <c r="A491" s="190" t="s">
        <v>109</v>
      </c>
      <c r="B491" s="191" t="s">
        <v>1220</v>
      </c>
      <c r="C491" s="230" t="s">
        <v>646</v>
      </c>
      <c r="D491" s="230" t="s">
        <v>335</v>
      </c>
      <c r="E491" s="230" t="s">
        <v>185</v>
      </c>
      <c r="F491" s="230" t="s">
        <v>519</v>
      </c>
      <c r="G491" s="190" t="s">
        <v>3052</v>
      </c>
      <c r="H491" s="191" t="s">
        <v>534</v>
      </c>
      <c r="I491" s="230" t="s">
        <v>370</v>
      </c>
      <c r="J491" s="565" t="s">
        <v>420</v>
      </c>
      <c r="K491" s="566">
        <v>4.926423544465771E-2</v>
      </c>
      <c r="L491" s="230"/>
      <c r="M491" s="450">
        <v>2022</v>
      </c>
      <c r="N491" s="453">
        <v>1219</v>
      </c>
      <c r="O491" s="452">
        <v>9.5980311730926984E-2</v>
      </c>
      <c r="P491" s="237">
        <f t="shared" si="28"/>
        <v>117</v>
      </c>
      <c r="Q491" s="218">
        <v>106</v>
      </c>
      <c r="R491" s="238">
        <f t="shared" si="29"/>
        <v>0.90598290598290598</v>
      </c>
      <c r="S491" s="238">
        <f t="shared" si="30"/>
        <v>8.6956521739130432E-2</v>
      </c>
      <c r="T491" s="239">
        <f t="shared" si="31"/>
        <v>1.948275678382323</v>
      </c>
      <c r="U491" s="451" t="s">
        <v>3123</v>
      </c>
      <c r="V491" s="21"/>
      <c r="W491" s="21"/>
    </row>
    <row r="492" spans="1:23" ht="12.75">
      <c r="A492" s="190" t="s">
        <v>109</v>
      </c>
      <c r="B492" s="191" t="s">
        <v>1220</v>
      </c>
      <c r="C492" s="230" t="s">
        <v>646</v>
      </c>
      <c r="D492" s="230" t="s">
        <v>335</v>
      </c>
      <c r="E492" s="230" t="s">
        <v>185</v>
      </c>
      <c r="F492" s="230" t="s">
        <v>519</v>
      </c>
      <c r="G492" s="190" t="s">
        <v>3052</v>
      </c>
      <c r="H492" s="191" t="s">
        <v>535</v>
      </c>
      <c r="I492" s="230" t="s">
        <v>370</v>
      </c>
      <c r="J492" s="565" t="s">
        <v>420</v>
      </c>
      <c r="K492" s="566">
        <v>4.926423544465771E-2</v>
      </c>
      <c r="L492" s="230"/>
      <c r="M492" s="450">
        <v>2022</v>
      </c>
      <c r="N492" s="453">
        <v>1219</v>
      </c>
      <c r="O492" s="452">
        <v>9.5980311730926984E-2</v>
      </c>
      <c r="P492" s="237">
        <f t="shared" si="28"/>
        <v>117</v>
      </c>
      <c r="Q492" s="218">
        <v>106</v>
      </c>
      <c r="R492" s="238">
        <f t="shared" si="29"/>
        <v>0.90598290598290598</v>
      </c>
      <c r="S492" s="238">
        <f t="shared" si="30"/>
        <v>8.6956521739130432E-2</v>
      </c>
      <c r="T492" s="239">
        <f t="shared" si="31"/>
        <v>1.948275678382323</v>
      </c>
      <c r="U492" s="451" t="s">
        <v>3123</v>
      </c>
      <c r="V492" s="21"/>
      <c r="W492" s="21"/>
    </row>
    <row r="493" spans="1:23" ht="12.75">
      <c r="A493" s="190" t="s">
        <v>109</v>
      </c>
      <c r="B493" s="191" t="s">
        <v>1220</v>
      </c>
      <c r="C493" s="230" t="s">
        <v>646</v>
      </c>
      <c r="D493" s="230" t="s">
        <v>335</v>
      </c>
      <c r="E493" s="230" t="s">
        <v>185</v>
      </c>
      <c r="F493" s="230" t="s">
        <v>519</v>
      </c>
      <c r="G493" s="190" t="s">
        <v>3052</v>
      </c>
      <c r="H493" s="191" t="s">
        <v>544</v>
      </c>
      <c r="I493" s="230" t="s">
        <v>370</v>
      </c>
      <c r="J493" s="565" t="s">
        <v>420</v>
      </c>
      <c r="K493" s="566">
        <v>4.926423544465771E-2</v>
      </c>
      <c r="L493" s="230"/>
      <c r="M493" s="450">
        <v>2022</v>
      </c>
      <c r="N493" s="453">
        <v>1219</v>
      </c>
      <c r="O493" s="452">
        <v>9.5980311730926984E-2</v>
      </c>
      <c r="P493" s="237">
        <f t="shared" si="28"/>
        <v>117</v>
      </c>
      <c r="Q493" s="218">
        <v>106</v>
      </c>
      <c r="R493" s="238">
        <f t="shared" si="29"/>
        <v>0.90598290598290598</v>
      </c>
      <c r="S493" s="238">
        <f t="shared" si="30"/>
        <v>8.6956521739130432E-2</v>
      </c>
      <c r="T493" s="239">
        <f t="shared" si="31"/>
        <v>1.948275678382323</v>
      </c>
      <c r="U493" s="451" t="s">
        <v>3123</v>
      </c>
      <c r="V493" s="21"/>
      <c r="W493" s="21"/>
    </row>
    <row r="494" spans="1:23" ht="12.75">
      <c r="A494" s="190" t="s">
        <v>109</v>
      </c>
      <c r="B494" s="191" t="s">
        <v>1220</v>
      </c>
      <c r="C494" s="230" t="s">
        <v>646</v>
      </c>
      <c r="D494" s="230" t="s">
        <v>335</v>
      </c>
      <c r="E494" s="230" t="s">
        <v>185</v>
      </c>
      <c r="F494" s="230" t="s">
        <v>519</v>
      </c>
      <c r="G494" s="190" t="s">
        <v>3052</v>
      </c>
      <c r="H494" s="191" t="s">
        <v>545</v>
      </c>
      <c r="I494" s="230" t="s">
        <v>370</v>
      </c>
      <c r="J494" s="565" t="s">
        <v>420</v>
      </c>
      <c r="K494" s="566">
        <v>4.926423544465771E-2</v>
      </c>
      <c r="L494" s="230"/>
      <c r="M494" s="450">
        <v>2022</v>
      </c>
      <c r="N494" s="453">
        <v>1219</v>
      </c>
      <c r="O494" s="452">
        <v>9.5980311730926984E-2</v>
      </c>
      <c r="P494" s="237">
        <f t="shared" si="28"/>
        <v>117</v>
      </c>
      <c r="Q494" s="218">
        <v>106</v>
      </c>
      <c r="R494" s="238">
        <f t="shared" si="29"/>
        <v>0.90598290598290598</v>
      </c>
      <c r="S494" s="238">
        <f t="shared" si="30"/>
        <v>8.6956521739130432E-2</v>
      </c>
      <c r="T494" s="239">
        <f t="shared" si="31"/>
        <v>1.948275678382323</v>
      </c>
      <c r="U494" s="451" t="s">
        <v>3123</v>
      </c>
      <c r="V494" s="21"/>
      <c r="W494" s="21"/>
    </row>
    <row r="495" spans="1:23" ht="12.75">
      <c r="A495" s="190" t="s">
        <v>109</v>
      </c>
      <c r="B495" s="191" t="s">
        <v>1220</v>
      </c>
      <c r="C495" s="230" t="s">
        <v>646</v>
      </c>
      <c r="D495" s="230" t="s">
        <v>335</v>
      </c>
      <c r="E495" s="230" t="s">
        <v>185</v>
      </c>
      <c r="F495" s="230" t="s">
        <v>519</v>
      </c>
      <c r="G495" s="190" t="s">
        <v>3052</v>
      </c>
      <c r="H495" s="191" t="s">
        <v>546</v>
      </c>
      <c r="I495" s="230" t="s">
        <v>370</v>
      </c>
      <c r="J495" s="565" t="s">
        <v>420</v>
      </c>
      <c r="K495" s="566">
        <v>4.926423544465771E-2</v>
      </c>
      <c r="L495" s="230"/>
      <c r="M495" s="450">
        <v>2022</v>
      </c>
      <c r="N495" s="453">
        <v>1219</v>
      </c>
      <c r="O495" s="452">
        <v>9.5980311730926984E-2</v>
      </c>
      <c r="P495" s="237">
        <f t="shared" si="28"/>
        <v>117</v>
      </c>
      <c r="Q495" s="218">
        <v>106</v>
      </c>
      <c r="R495" s="238">
        <f t="shared" si="29"/>
        <v>0.90598290598290598</v>
      </c>
      <c r="S495" s="238">
        <f t="shared" si="30"/>
        <v>8.6956521739130432E-2</v>
      </c>
      <c r="T495" s="239">
        <f t="shared" si="31"/>
        <v>1.948275678382323</v>
      </c>
      <c r="U495" s="451" t="s">
        <v>3123</v>
      </c>
      <c r="V495" s="21"/>
      <c r="W495" s="21"/>
    </row>
    <row r="496" spans="1:23" ht="12.75">
      <c r="A496" s="190" t="s">
        <v>109</v>
      </c>
      <c r="B496" s="191" t="s">
        <v>1220</v>
      </c>
      <c r="C496" s="230" t="s">
        <v>646</v>
      </c>
      <c r="D496" s="230" t="s">
        <v>335</v>
      </c>
      <c r="E496" s="230" t="s">
        <v>185</v>
      </c>
      <c r="F496" s="230" t="s">
        <v>519</v>
      </c>
      <c r="G496" s="190" t="s">
        <v>3052</v>
      </c>
      <c r="H496" s="191" t="s">
        <v>548</v>
      </c>
      <c r="I496" s="230" t="s">
        <v>370</v>
      </c>
      <c r="J496" s="565" t="s">
        <v>420</v>
      </c>
      <c r="K496" s="566">
        <v>4.926423544465771E-2</v>
      </c>
      <c r="L496" s="230"/>
      <c r="M496" s="450">
        <v>2022</v>
      </c>
      <c r="N496" s="453">
        <v>1219</v>
      </c>
      <c r="O496" s="452">
        <v>9.5980311730926984E-2</v>
      </c>
      <c r="P496" s="237">
        <f t="shared" si="28"/>
        <v>117</v>
      </c>
      <c r="Q496" s="218">
        <v>106</v>
      </c>
      <c r="R496" s="238">
        <f t="shared" si="29"/>
        <v>0.90598290598290598</v>
      </c>
      <c r="S496" s="238">
        <f t="shared" si="30"/>
        <v>8.6956521739130432E-2</v>
      </c>
      <c r="T496" s="239">
        <f t="shared" si="31"/>
        <v>1.948275678382323</v>
      </c>
      <c r="U496" s="451" t="s">
        <v>3123</v>
      </c>
      <c r="V496" s="21"/>
      <c r="W496" s="21"/>
    </row>
    <row r="497" spans="1:23" ht="12.75">
      <c r="A497" s="190" t="s">
        <v>109</v>
      </c>
      <c r="B497" s="191" t="s">
        <v>1220</v>
      </c>
      <c r="C497" s="230" t="s">
        <v>646</v>
      </c>
      <c r="D497" s="230" t="s">
        <v>335</v>
      </c>
      <c r="E497" s="230" t="s">
        <v>185</v>
      </c>
      <c r="F497" s="230" t="s">
        <v>519</v>
      </c>
      <c r="G497" s="190" t="s">
        <v>3052</v>
      </c>
      <c r="H497" s="191" t="s">
        <v>549</v>
      </c>
      <c r="I497" s="230" t="s">
        <v>370</v>
      </c>
      <c r="J497" s="565" t="s">
        <v>420</v>
      </c>
      <c r="K497" s="566">
        <v>4.926423544465771E-2</v>
      </c>
      <c r="L497" s="230"/>
      <c r="M497" s="450">
        <v>2022</v>
      </c>
      <c r="N497" s="453">
        <v>1219</v>
      </c>
      <c r="O497" s="452">
        <v>9.5980311730926984E-2</v>
      </c>
      <c r="P497" s="237">
        <f t="shared" si="28"/>
        <v>117</v>
      </c>
      <c r="Q497" s="218">
        <v>106</v>
      </c>
      <c r="R497" s="238">
        <f t="shared" si="29"/>
        <v>0.90598290598290598</v>
      </c>
      <c r="S497" s="238">
        <f t="shared" si="30"/>
        <v>8.6956521739130432E-2</v>
      </c>
      <c r="T497" s="239">
        <f t="shared" si="31"/>
        <v>1.948275678382323</v>
      </c>
      <c r="U497" s="451" t="s">
        <v>3123</v>
      </c>
      <c r="V497" s="21"/>
      <c r="W497" s="21"/>
    </row>
    <row r="498" spans="1:23" ht="12.75">
      <c r="A498" s="190" t="s">
        <v>109</v>
      </c>
      <c r="B498" s="191" t="s">
        <v>1220</v>
      </c>
      <c r="C498" s="230" t="s">
        <v>646</v>
      </c>
      <c r="D498" s="230" t="s">
        <v>335</v>
      </c>
      <c r="E498" s="230" t="s">
        <v>185</v>
      </c>
      <c r="F498" s="230" t="s">
        <v>519</v>
      </c>
      <c r="G498" s="190" t="s">
        <v>3052</v>
      </c>
      <c r="H498" s="191" t="s">
        <v>551</v>
      </c>
      <c r="I498" s="230" t="s">
        <v>370</v>
      </c>
      <c r="J498" s="565" t="s">
        <v>420</v>
      </c>
      <c r="K498" s="566">
        <v>4.926423544465771E-2</v>
      </c>
      <c r="L498" s="230"/>
      <c r="M498" s="450">
        <v>2022</v>
      </c>
      <c r="N498" s="453">
        <v>1219</v>
      </c>
      <c r="O498" s="452">
        <v>9.5980311730926984E-2</v>
      </c>
      <c r="P498" s="237">
        <f t="shared" si="28"/>
        <v>117</v>
      </c>
      <c r="Q498" s="218">
        <v>106</v>
      </c>
      <c r="R498" s="238">
        <f t="shared" si="29"/>
        <v>0.90598290598290598</v>
      </c>
      <c r="S498" s="238">
        <f t="shared" si="30"/>
        <v>8.6956521739130432E-2</v>
      </c>
      <c r="T498" s="239">
        <f t="shared" si="31"/>
        <v>1.948275678382323</v>
      </c>
      <c r="U498" s="451" t="s">
        <v>3123</v>
      </c>
      <c r="V498" s="21"/>
      <c r="W498" s="21"/>
    </row>
    <row r="499" spans="1:23" ht="12.75">
      <c r="A499" s="190" t="s">
        <v>109</v>
      </c>
      <c r="B499" s="191" t="s">
        <v>1220</v>
      </c>
      <c r="C499" s="230" t="s">
        <v>646</v>
      </c>
      <c r="D499" s="230" t="s">
        <v>335</v>
      </c>
      <c r="E499" s="230" t="s">
        <v>185</v>
      </c>
      <c r="F499" s="230" t="s">
        <v>519</v>
      </c>
      <c r="G499" s="190" t="s">
        <v>3052</v>
      </c>
      <c r="H499" s="191" t="s">
        <v>555</v>
      </c>
      <c r="I499" s="230" t="s">
        <v>370</v>
      </c>
      <c r="J499" s="565" t="s">
        <v>420</v>
      </c>
      <c r="K499" s="566">
        <v>4.926423544465771E-2</v>
      </c>
      <c r="L499" s="230"/>
      <c r="M499" s="450">
        <v>2022</v>
      </c>
      <c r="N499" s="453">
        <v>1219</v>
      </c>
      <c r="O499" s="452">
        <v>9.5980311730926984E-2</v>
      </c>
      <c r="P499" s="237">
        <f t="shared" si="28"/>
        <v>117</v>
      </c>
      <c r="Q499" s="218">
        <v>106</v>
      </c>
      <c r="R499" s="238">
        <f t="shared" si="29"/>
        <v>0.90598290598290598</v>
      </c>
      <c r="S499" s="238">
        <f t="shared" si="30"/>
        <v>8.6956521739130432E-2</v>
      </c>
      <c r="T499" s="239">
        <f t="shared" si="31"/>
        <v>1.948275678382323</v>
      </c>
      <c r="U499" s="451" t="s">
        <v>3123</v>
      </c>
      <c r="V499" s="21"/>
      <c r="W499" s="21"/>
    </row>
    <row r="500" spans="1:23" ht="12.75">
      <c r="A500" s="190" t="s">
        <v>109</v>
      </c>
      <c r="B500" s="191" t="s">
        <v>1220</v>
      </c>
      <c r="C500" s="230" t="s">
        <v>646</v>
      </c>
      <c r="D500" s="230" t="s">
        <v>335</v>
      </c>
      <c r="E500" s="230" t="s">
        <v>185</v>
      </c>
      <c r="F500" s="230" t="s">
        <v>519</v>
      </c>
      <c r="G500" s="190" t="s">
        <v>3052</v>
      </c>
      <c r="H500" s="191" t="s">
        <v>556</v>
      </c>
      <c r="I500" s="230" t="s">
        <v>370</v>
      </c>
      <c r="J500" s="565" t="s">
        <v>420</v>
      </c>
      <c r="K500" s="566">
        <v>4.926423544465771E-2</v>
      </c>
      <c r="L500" s="230"/>
      <c r="M500" s="450">
        <v>2022</v>
      </c>
      <c r="N500" s="453">
        <v>1219</v>
      </c>
      <c r="O500" s="452">
        <v>9.5980311730926984E-2</v>
      </c>
      <c r="P500" s="237">
        <f t="shared" si="28"/>
        <v>117</v>
      </c>
      <c r="Q500" s="218">
        <v>106</v>
      </c>
      <c r="R500" s="238">
        <f t="shared" si="29"/>
        <v>0.90598290598290598</v>
      </c>
      <c r="S500" s="238">
        <f t="shared" si="30"/>
        <v>8.6956521739130432E-2</v>
      </c>
      <c r="T500" s="239">
        <f t="shared" si="31"/>
        <v>1.948275678382323</v>
      </c>
      <c r="U500" s="451" t="s">
        <v>3123</v>
      </c>
      <c r="V500" s="21"/>
      <c r="W500" s="21"/>
    </row>
    <row r="501" spans="1:23" ht="12.75">
      <c r="A501" s="190" t="s">
        <v>109</v>
      </c>
      <c r="B501" s="191" t="s">
        <v>1220</v>
      </c>
      <c r="C501" s="230" t="s">
        <v>646</v>
      </c>
      <c r="D501" s="230" t="s">
        <v>335</v>
      </c>
      <c r="E501" s="230" t="s">
        <v>185</v>
      </c>
      <c r="F501" s="230" t="s">
        <v>519</v>
      </c>
      <c r="G501" s="190" t="s">
        <v>3052</v>
      </c>
      <c r="H501" s="191" t="s">
        <v>557</v>
      </c>
      <c r="I501" s="230" t="s">
        <v>370</v>
      </c>
      <c r="J501" s="565" t="s">
        <v>420</v>
      </c>
      <c r="K501" s="566">
        <v>4.926423544465771E-2</v>
      </c>
      <c r="L501" s="230"/>
      <c r="M501" s="450">
        <v>2022</v>
      </c>
      <c r="N501" s="453">
        <v>1219</v>
      </c>
      <c r="O501" s="452">
        <v>9.5980311730926984E-2</v>
      </c>
      <c r="P501" s="237">
        <f t="shared" si="28"/>
        <v>117</v>
      </c>
      <c r="Q501" s="218">
        <v>106</v>
      </c>
      <c r="R501" s="238">
        <f t="shared" si="29"/>
        <v>0.90598290598290598</v>
      </c>
      <c r="S501" s="238">
        <f t="shared" si="30"/>
        <v>8.6956521739130432E-2</v>
      </c>
      <c r="T501" s="239">
        <f t="shared" si="31"/>
        <v>1.948275678382323</v>
      </c>
      <c r="U501" s="451" t="s">
        <v>3123</v>
      </c>
      <c r="V501" s="21"/>
      <c r="W501" s="21"/>
    </row>
    <row r="502" spans="1:23" ht="12.75">
      <c r="A502" s="190" t="s">
        <v>109</v>
      </c>
      <c r="B502" s="191" t="s">
        <v>1220</v>
      </c>
      <c r="C502" s="230" t="s">
        <v>646</v>
      </c>
      <c r="D502" s="230" t="s">
        <v>335</v>
      </c>
      <c r="E502" s="230" t="s">
        <v>185</v>
      </c>
      <c r="F502" s="230" t="s">
        <v>519</v>
      </c>
      <c r="G502" s="190" t="s">
        <v>3052</v>
      </c>
      <c r="H502" s="191" t="s">
        <v>558</v>
      </c>
      <c r="I502" s="230" t="s">
        <v>370</v>
      </c>
      <c r="J502" s="565" t="s">
        <v>420</v>
      </c>
      <c r="K502" s="566">
        <v>4.926423544465771E-2</v>
      </c>
      <c r="L502" s="230"/>
      <c r="M502" s="450">
        <v>2022</v>
      </c>
      <c r="N502" s="453">
        <v>1219</v>
      </c>
      <c r="O502" s="452">
        <v>9.5980311730926984E-2</v>
      </c>
      <c r="P502" s="237">
        <f t="shared" si="28"/>
        <v>117</v>
      </c>
      <c r="Q502" s="218">
        <v>106</v>
      </c>
      <c r="R502" s="238">
        <f t="shared" si="29"/>
        <v>0.90598290598290598</v>
      </c>
      <c r="S502" s="238">
        <f t="shared" si="30"/>
        <v>8.6956521739130432E-2</v>
      </c>
      <c r="T502" s="239">
        <f t="shared" si="31"/>
        <v>1.948275678382323</v>
      </c>
      <c r="U502" s="451" t="s">
        <v>3123</v>
      </c>
      <c r="V502" s="21"/>
      <c r="W502" s="21"/>
    </row>
    <row r="503" spans="1:23" ht="12.75">
      <c r="A503" s="190" t="s">
        <v>109</v>
      </c>
      <c r="B503" s="191" t="s">
        <v>1220</v>
      </c>
      <c r="C503" s="230" t="s">
        <v>646</v>
      </c>
      <c r="D503" s="230" t="s">
        <v>335</v>
      </c>
      <c r="E503" s="230" t="s">
        <v>185</v>
      </c>
      <c r="F503" s="230" t="s">
        <v>519</v>
      </c>
      <c r="G503" s="190" t="s">
        <v>3052</v>
      </c>
      <c r="H503" s="191" t="s">
        <v>562</v>
      </c>
      <c r="I503" s="230" t="s">
        <v>370</v>
      </c>
      <c r="J503" s="565" t="s">
        <v>420</v>
      </c>
      <c r="K503" s="566">
        <v>4.926423544465771E-2</v>
      </c>
      <c r="L503" s="230"/>
      <c r="M503" s="450">
        <v>2022</v>
      </c>
      <c r="N503" s="453">
        <v>1219</v>
      </c>
      <c r="O503" s="452">
        <v>9.5980311730926984E-2</v>
      </c>
      <c r="P503" s="237">
        <f t="shared" si="28"/>
        <v>117</v>
      </c>
      <c r="Q503" s="218">
        <v>106</v>
      </c>
      <c r="R503" s="238">
        <f t="shared" si="29"/>
        <v>0.90598290598290598</v>
      </c>
      <c r="S503" s="238">
        <f t="shared" si="30"/>
        <v>8.6956521739130432E-2</v>
      </c>
      <c r="T503" s="239">
        <f t="shared" si="31"/>
        <v>1.948275678382323</v>
      </c>
      <c r="U503" s="451" t="s">
        <v>3123</v>
      </c>
      <c r="V503" s="21"/>
      <c r="W503" s="21"/>
    </row>
    <row r="504" spans="1:23" ht="12.75">
      <c r="A504" s="190" t="s">
        <v>109</v>
      </c>
      <c r="B504" s="191" t="s">
        <v>1220</v>
      </c>
      <c r="C504" s="230" t="s">
        <v>646</v>
      </c>
      <c r="D504" s="230" t="s">
        <v>335</v>
      </c>
      <c r="E504" s="230" t="s">
        <v>185</v>
      </c>
      <c r="F504" s="230" t="s">
        <v>577</v>
      </c>
      <c r="G504" s="190" t="s">
        <v>3052</v>
      </c>
      <c r="H504" s="191" t="s">
        <v>583</v>
      </c>
      <c r="I504" s="230" t="s">
        <v>370</v>
      </c>
      <c r="J504" s="565" t="s">
        <v>420</v>
      </c>
      <c r="K504" s="566">
        <v>4.926423544465771E-2</v>
      </c>
      <c r="L504" s="230"/>
      <c r="M504" s="450">
        <v>2022</v>
      </c>
      <c r="N504" s="453">
        <v>1219</v>
      </c>
      <c r="O504" s="452">
        <v>9.5980311730926984E-2</v>
      </c>
      <c r="P504" s="237">
        <f t="shared" si="28"/>
        <v>117</v>
      </c>
      <c r="Q504" s="218">
        <v>106</v>
      </c>
      <c r="R504" s="238">
        <f t="shared" si="29"/>
        <v>0.90598290598290598</v>
      </c>
      <c r="S504" s="238">
        <f t="shared" si="30"/>
        <v>8.6956521739130432E-2</v>
      </c>
      <c r="T504" s="239">
        <f t="shared" si="31"/>
        <v>1.948275678382323</v>
      </c>
      <c r="U504" s="451" t="s">
        <v>3123</v>
      </c>
      <c r="V504" s="21"/>
      <c r="W504" s="21"/>
    </row>
    <row r="505" spans="1:23" ht="12.75">
      <c r="A505" s="190" t="s">
        <v>109</v>
      </c>
      <c r="B505" s="191" t="s">
        <v>1220</v>
      </c>
      <c r="C505" s="230" t="s">
        <v>646</v>
      </c>
      <c r="D505" s="230" t="s">
        <v>335</v>
      </c>
      <c r="E505" s="230" t="s">
        <v>185</v>
      </c>
      <c r="F505" s="230" t="s">
        <v>519</v>
      </c>
      <c r="G505" s="190" t="s">
        <v>3052</v>
      </c>
      <c r="H505" s="191" t="s">
        <v>563</v>
      </c>
      <c r="I505" s="230" t="s">
        <v>370</v>
      </c>
      <c r="J505" s="565" t="s">
        <v>418</v>
      </c>
      <c r="K505" s="566">
        <v>1</v>
      </c>
      <c r="L505" s="230"/>
      <c r="M505" s="450">
        <v>2022</v>
      </c>
      <c r="N505" s="218">
        <v>1219</v>
      </c>
      <c r="O505" s="452">
        <v>1</v>
      </c>
      <c r="P505" s="237">
        <f t="shared" si="28"/>
        <v>1219</v>
      </c>
      <c r="Q505" s="218">
        <v>1219</v>
      </c>
      <c r="R505" s="238">
        <f t="shared" si="29"/>
        <v>1</v>
      </c>
      <c r="S505" s="238">
        <f t="shared" si="30"/>
        <v>1</v>
      </c>
      <c r="T505" s="239">
        <f t="shared" si="31"/>
        <v>1</v>
      </c>
      <c r="U505" s="451"/>
      <c r="V505" s="21"/>
      <c r="W505" s="21"/>
    </row>
    <row r="506" spans="1:23" ht="12.75">
      <c r="A506" s="190" t="s">
        <v>109</v>
      </c>
      <c r="B506" s="191" t="s">
        <v>1220</v>
      </c>
      <c r="C506" s="230" t="s">
        <v>646</v>
      </c>
      <c r="D506" s="230" t="s">
        <v>335</v>
      </c>
      <c r="E506" s="230" t="s">
        <v>185</v>
      </c>
      <c r="F506" s="230" t="s">
        <v>519</v>
      </c>
      <c r="G506" s="190" t="s">
        <v>3052</v>
      </c>
      <c r="H506" s="191" t="s">
        <v>564</v>
      </c>
      <c r="I506" s="230" t="s">
        <v>370</v>
      </c>
      <c r="J506" s="565" t="s">
        <v>420</v>
      </c>
      <c r="K506" s="566">
        <v>4.926423544465771E-2</v>
      </c>
      <c r="L506" s="230"/>
      <c r="M506" s="450">
        <v>2022</v>
      </c>
      <c r="N506" s="453">
        <v>1219</v>
      </c>
      <c r="O506" s="452">
        <v>9.5980311730926984E-2</v>
      </c>
      <c r="P506" s="237">
        <f t="shared" si="28"/>
        <v>117</v>
      </c>
      <c r="Q506" s="218">
        <v>106</v>
      </c>
      <c r="R506" s="238">
        <f t="shared" si="29"/>
        <v>0.90598290598290598</v>
      </c>
      <c r="S506" s="238">
        <f t="shared" si="30"/>
        <v>8.6956521739130432E-2</v>
      </c>
      <c r="T506" s="239">
        <f t="shared" si="31"/>
        <v>1.948275678382323</v>
      </c>
      <c r="U506" s="451" t="s">
        <v>3123</v>
      </c>
      <c r="V506" s="21"/>
      <c r="W506" s="21"/>
    </row>
    <row r="507" spans="1:23" ht="12.75">
      <c r="A507" s="190" t="s">
        <v>109</v>
      </c>
      <c r="B507" s="191" t="s">
        <v>1220</v>
      </c>
      <c r="C507" s="230" t="s">
        <v>646</v>
      </c>
      <c r="D507" s="230" t="s">
        <v>335</v>
      </c>
      <c r="E507" s="230" t="s">
        <v>185</v>
      </c>
      <c r="F507" s="230" t="s">
        <v>519</v>
      </c>
      <c r="G507" s="190" t="s">
        <v>3052</v>
      </c>
      <c r="H507" s="191" t="s">
        <v>569</v>
      </c>
      <c r="I507" s="230" t="s">
        <v>370</v>
      </c>
      <c r="J507" s="565" t="s">
        <v>420</v>
      </c>
      <c r="K507" s="566">
        <v>4.926423544465771E-2</v>
      </c>
      <c r="L507" s="230"/>
      <c r="M507" s="450">
        <v>2022</v>
      </c>
      <c r="N507" s="453">
        <v>1219</v>
      </c>
      <c r="O507" s="452">
        <v>9.5980311730926984E-2</v>
      </c>
      <c r="P507" s="237">
        <f t="shared" si="28"/>
        <v>117</v>
      </c>
      <c r="Q507" s="218">
        <v>106</v>
      </c>
      <c r="R507" s="238">
        <f t="shared" si="29"/>
        <v>0.90598290598290598</v>
      </c>
      <c r="S507" s="238">
        <f t="shared" si="30"/>
        <v>8.6956521739130432E-2</v>
      </c>
      <c r="T507" s="239">
        <f t="shared" si="31"/>
        <v>1.948275678382323</v>
      </c>
      <c r="U507" s="451" t="s">
        <v>3123</v>
      </c>
      <c r="V507" s="21"/>
      <c r="W507" s="21"/>
    </row>
    <row r="508" spans="1:23" ht="12.75">
      <c r="A508" s="190" t="s">
        <v>109</v>
      </c>
      <c r="B508" s="191" t="s">
        <v>1220</v>
      </c>
      <c r="C508" s="230" t="s">
        <v>646</v>
      </c>
      <c r="D508" s="230" t="s">
        <v>335</v>
      </c>
      <c r="E508" s="230" t="s">
        <v>185</v>
      </c>
      <c r="F508" s="230" t="s">
        <v>519</v>
      </c>
      <c r="G508" s="190" t="s">
        <v>3052</v>
      </c>
      <c r="H508" s="191" t="s">
        <v>498</v>
      </c>
      <c r="I508" s="230" t="s">
        <v>3133</v>
      </c>
      <c r="J508" s="230" t="s">
        <v>418</v>
      </c>
      <c r="K508" s="231">
        <v>1</v>
      </c>
      <c r="L508" s="230" t="s">
        <v>3127</v>
      </c>
      <c r="M508" s="450">
        <v>2023</v>
      </c>
      <c r="N508" s="218">
        <v>1071</v>
      </c>
      <c r="O508" s="452">
        <v>1</v>
      </c>
      <c r="P508" s="237">
        <f t="shared" si="28"/>
        <v>1071</v>
      </c>
      <c r="Q508" s="218">
        <v>1071</v>
      </c>
      <c r="R508" s="238">
        <f t="shared" si="29"/>
        <v>1</v>
      </c>
      <c r="S508" s="238">
        <f t="shared" si="30"/>
        <v>1</v>
      </c>
      <c r="T508" s="239">
        <f t="shared" si="31"/>
        <v>1</v>
      </c>
      <c r="U508" s="451"/>
      <c r="V508" s="21"/>
      <c r="W508" s="21"/>
    </row>
    <row r="509" spans="1:23" ht="12.75">
      <c r="A509" s="190" t="s">
        <v>109</v>
      </c>
      <c r="B509" s="191" t="s">
        <v>1220</v>
      </c>
      <c r="C509" s="230" t="s">
        <v>646</v>
      </c>
      <c r="D509" s="230" t="s">
        <v>335</v>
      </c>
      <c r="E509" s="230" t="s">
        <v>185</v>
      </c>
      <c r="F509" s="230" t="s">
        <v>519</v>
      </c>
      <c r="G509" s="190" t="s">
        <v>3052</v>
      </c>
      <c r="H509" s="191" t="s">
        <v>537</v>
      </c>
      <c r="I509" s="230" t="s">
        <v>232</v>
      </c>
      <c r="J509" s="230" t="s">
        <v>418</v>
      </c>
      <c r="K509" s="231">
        <v>1</v>
      </c>
      <c r="L509" s="230" t="s">
        <v>3128</v>
      </c>
      <c r="M509" s="450">
        <v>2023</v>
      </c>
      <c r="N509" s="218">
        <v>1071</v>
      </c>
      <c r="O509" s="452">
        <v>1</v>
      </c>
      <c r="P509" s="237">
        <f t="shared" si="28"/>
        <v>1071</v>
      </c>
      <c r="Q509" s="218">
        <v>1071</v>
      </c>
      <c r="R509" s="238">
        <f t="shared" si="29"/>
        <v>1</v>
      </c>
      <c r="S509" s="238">
        <f t="shared" si="30"/>
        <v>1</v>
      </c>
      <c r="T509" s="239">
        <f t="shared" si="31"/>
        <v>1</v>
      </c>
      <c r="U509" s="451"/>
      <c r="V509" s="21"/>
      <c r="W509" s="21"/>
    </row>
    <row r="510" spans="1:23" ht="12.75">
      <c r="A510" s="190" t="s">
        <v>109</v>
      </c>
      <c r="B510" s="191" t="s">
        <v>1220</v>
      </c>
      <c r="C510" s="230" t="s">
        <v>646</v>
      </c>
      <c r="D510" s="230" t="s">
        <v>335</v>
      </c>
      <c r="E510" s="230" t="s">
        <v>185</v>
      </c>
      <c r="F510" s="230" t="s">
        <v>519</v>
      </c>
      <c r="G510" s="190" t="s">
        <v>3052</v>
      </c>
      <c r="H510" s="191" t="s">
        <v>538</v>
      </c>
      <c r="I510" s="230" t="s">
        <v>232</v>
      </c>
      <c r="J510" s="230" t="s">
        <v>418</v>
      </c>
      <c r="K510" s="231">
        <v>1</v>
      </c>
      <c r="L510" s="230" t="s">
        <v>3128</v>
      </c>
      <c r="M510" s="450">
        <v>2023</v>
      </c>
      <c r="N510" s="453">
        <v>1071</v>
      </c>
      <c r="O510" s="452">
        <v>1</v>
      </c>
      <c r="P510" s="237">
        <f t="shared" si="28"/>
        <v>1071</v>
      </c>
      <c r="Q510" s="218">
        <v>1071</v>
      </c>
      <c r="R510" s="238">
        <f t="shared" si="29"/>
        <v>1</v>
      </c>
      <c r="S510" s="238">
        <f t="shared" si="30"/>
        <v>1</v>
      </c>
      <c r="T510" s="239">
        <f t="shared" si="31"/>
        <v>1</v>
      </c>
      <c r="U510" s="229"/>
      <c r="V510" s="21"/>
      <c r="W510" s="21"/>
    </row>
    <row r="511" spans="1:23" ht="12.75">
      <c r="A511" s="190" t="s">
        <v>109</v>
      </c>
      <c r="B511" s="191" t="s">
        <v>1220</v>
      </c>
      <c r="C511" s="230" t="s">
        <v>646</v>
      </c>
      <c r="D511" s="230" t="s">
        <v>335</v>
      </c>
      <c r="E511" s="230" t="s">
        <v>185</v>
      </c>
      <c r="F511" s="230" t="s">
        <v>519</v>
      </c>
      <c r="G511" s="190" t="s">
        <v>3052</v>
      </c>
      <c r="H511" s="191" t="s">
        <v>541</v>
      </c>
      <c r="I511" s="230" t="s">
        <v>232</v>
      </c>
      <c r="J511" s="230" t="s">
        <v>418</v>
      </c>
      <c r="K511" s="231">
        <v>1</v>
      </c>
      <c r="L511" s="230" t="s">
        <v>3128</v>
      </c>
      <c r="M511" s="450">
        <v>2023</v>
      </c>
      <c r="N511" s="453">
        <v>1071</v>
      </c>
      <c r="O511" s="452">
        <v>1</v>
      </c>
      <c r="P511" s="237">
        <f t="shared" si="28"/>
        <v>1071</v>
      </c>
      <c r="Q511" s="218">
        <v>1071</v>
      </c>
      <c r="R511" s="238">
        <f t="shared" si="29"/>
        <v>1</v>
      </c>
      <c r="S511" s="238">
        <f t="shared" si="30"/>
        <v>1</v>
      </c>
      <c r="T511" s="239">
        <f t="shared" si="31"/>
        <v>1</v>
      </c>
      <c r="U511" s="229"/>
      <c r="V511" s="21"/>
      <c r="W511" s="21"/>
    </row>
    <row r="512" spans="1:23" ht="12.75">
      <c r="A512" s="190" t="s">
        <v>109</v>
      </c>
      <c r="B512" s="191" t="s">
        <v>1220</v>
      </c>
      <c r="C512" s="230" t="s">
        <v>646</v>
      </c>
      <c r="D512" s="230" t="s">
        <v>335</v>
      </c>
      <c r="E512" s="230" t="s">
        <v>185</v>
      </c>
      <c r="F512" s="230" t="s">
        <v>519</v>
      </c>
      <c r="G512" s="190" t="s">
        <v>3052</v>
      </c>
      <c r="H512" s="191" t="s">
        <v>493</v>
      </c>
      <c r="I512" s="230" t="s">
        <v>232</v>
      </c>
      <c r="J512" s="230" t="s">
        <v>418</v>
      </c>
      <c r="K512" s="231">
        <v>1</v>
      </c>
      <c r="L512" s="230" t="s">
        <v>3128</v>
      </c>
      <c r="M512" s="450">
        <v>2023</v>
      </c>
      <c r="N512" s="218">
        <v>1071</v>
      </c>
      <c r="O512" s="452">
        <v>1</v>
      </c>
      <c r="P512" s="237">
        <f t="shared" si="28"/>
        <v>1071</v>
      </c>
      <c r="Q512" s="218">
        <v>1071</v>
      </c>
      <c r="R512" s="238">
        <f t="shared" si="29"/>
        <v>1</v>
      </c>
      <c r="S512" s="238">
        <f t="shared" si="30"/>
        <v>1</v>
      </c>
      <c r="T512" s="239">
        <f t="shared" si="31"/>
        <v>1</v>
      </c>
      <c r="U512" s="451"/>
      <c r="V512" s="21"/>
      <c r="W512" s="21"/>
    </row>
    <row r="513" spans="1:23" ht="12.75">
      <c r="A513" s="190" t="s">
        <v>109</v>
      </c>
      <c r="B513" s="191" t="s">
        <v>1220</v>
      </c>
      <c r="C513" s="230" t="s">
        <v>646</v>
      </c>
      <c r="D513" s="230" t="s">
        <v>335</v>
      </c>
      <c r="E513" s="230" t="s">
        <v>185</v>
      </c>
      <c r="F513" s="230" t="s">
        <v>519</v>
      </c>
      <c r="G513" s="190" t="s">
        <v>3052</v>
      </c>
      <c r="H513" s="191" t="s">
        <v>3129</v>
      </c>
      <c r="I513" s="230" t="s">
        <v>232</v>
      </c>
      <c r="J513" s="230" t="s">
        <v>418</v>
      </c>
      <c r="K513" s="231">
        <v>1</v>
      </c>
      <c r="L513" s="230" t="s">
        <v>3128</v>
      </c>
      <c r="M513" s="450">
        <v>2023</v>
      </c>
      <c r="N513" s="453">
        <v>1071</v>
      </c>
      <c r="O513" s="452">
        <v>1</v>
      </c>
      <c r="P513" s="237">
        <f t="shared" si="28"/>
        <v>1071</v>
      </c>
      <c r="Q513" s="218">
        <v>1071</v>
      </c>
      <c r="R513" s="238">
        <f t="shared" si="29"/>
        <v>1</v>
      </c>
      <c r="S513" s="238">
        <f t="shared" si="30"/>
        <v>1</v>
      </c>
      <c r="T513" s="239">
        <f t="shared" si="31"/>
        <v>1</v>
      </c>
      <c r="U513" s="229"/>
      <c r="V513" s="21"/>
      <c r="W513" s="21"/>
    </row>
    <row r="514" spans="1:23" ht="12.75">
      <c r="A514" s="190" t="s">
        <v>109</v>
      </c>
      <c r="B514" s="191" t="s">
        <v>1220</v>
      </c>
      <c r="C514" s="230" t="s">
        <v>646</v>
      </c>
      <c r="D514" s="230" t="s">
        <v>335</v>
      </c>
      <c r="E514" s="230" t="s">
        <v>185</v>
      </c>
      <c r="F514" s="230" t="s">
        <v>519</v>
      </c>
      <c r="G514" s="190" t="s">
        <v>3052</v>
      </c>
      <c r="H514" s="191" t="s">
        <v>3130</v>
      </c>
      <c r="I514" s="230" t="s">
        <v>232</v>
      </c>
      <c r="J514" s="230" t="s">
        <v>418</v>
      </c>
      <c r="K514" s="231">
        <v>1</v>
      </c>
      <c r="L514" s="230" t="s">
        <v>3128</v>
      </c>
      <c r="M514" s="450">
        <v>2023</v>
      </c>
      <c r="N514" s="218">
        <v>1071</v>
      </c>
      <c r="O514" s="452">
        <v>1</v>
      </c>
      <c r="P514" s="237">
        <f t="shared" si="28"/>
        <v>1071</v>
      </c>
      <c r="Q514" s="218">
        <v>1071</v>
      </c>
      <c r="R514" s="238">
        <f t="shared" si="29"/>
        <v>1</v>
      </c>
      <c r="S514" s="238">
        <f t="shared" si="30"/>
        <v>1</v>
      </c>
      <c r="T514" s="239">
        <f t="shared" si="31"/>
        <v>1</v>
      </c>
      <c r="U514" s="451"/>
      <c r="V514" s="21"/>
      <c r="W514" s="21"/>
    </row>
    <row r="515" spans="1:23" ht="12.75">
      <c r="A515" s="190" t="s">
        <v>109</v>
      </c>
      <c r="B515" s="191" t="s">
        <v>1220</v>
      </c>
      <c r="C515" s="230" t="s">
        <v>646</v>
      </c>
      <c r="D515" s="230" t="s">
        <v>335</v>
      </c>
      <c r="E515" s="230" t="s">
        <v>185</v>
      </c>
      <c r="F515" s="230"/>
      <c r="G515" s="190" t="s">
        <v>3162</v>
      </c>
      <c r="H515" s="191"/>
      <c r="I515" s="230"/>
      <c r="J515" s="230"/>
      <c r="K515" s="231"/>
      <c r="L515" s="230" t="s">
        <v>3120</v>
      </c>
      <c r="M515" s="450"/>
      <c r="N515" s="218"/>
      <c r="O515" s="567"/>
      <c r="P515" s="237">
        <f t="shared" si="28"/>
        <v>0</v>
      </c>
      <c r="Q515" s="218"/>
      <c r="R515" s="238" t="e">
        <f t="shared" si="29"/>
        <v>#DIV/0!</v>
      </c>
      <c r="S515" s="238" t="e">
        <f t="shared" si="30"/>
        <v>#DIV/0!</v>
      </c>
      <c r="T515" s="239" t="e">
        <f t="shared" si="31"/>
        <v>#DIV/0!</v>
      </c>
      <c r="U515" s="451"/>
      <c r="V515" s="21"/>
      <c r="W515" s="21"/>
    </row>
    <row r="516" spans="1:23" ht="12.75">
      <c r="A516" s="190" t="s">
        <v>109</v>
      </c>
      <c r="B516" s="191" t="s">
        <v>1220</v>
      </c>
      <c r="C516" s="230" t="s">
        <v>646</v>
      </c>
      <c r="D516" s="230" t="s">
        <v>335</v>
      </c>
      <c r="E516" s="230" t="s">
        <v>185</v>
      </c>
      <c r="F516" s="230" t="s">
        <v>519</v>
      </c>
      <c r="G516" s="190" t="s">
        <v>3053</v>
      </c>
      <c r="H516" s="191" t="s">
        <v>518</v>
      </c>
      <c r="I516" s="230" t="s">
        <v>370</v>
      </c>
      <c r="J516" s="565" t="s">
        <v>420</v>
      </c>
      <c r="K516" s="566">
        <v>0.35714285714285715</v>
      </c>
      <c r="L516" s="230"/>
      <c r="M516" s="450">
        <v>2022</v>
      </c>
      <c r="N516" s="453">
        <v>18</v>
      </c>
      <c r="O516" s="567">
        <v>1</v>
      </c>
      <c r="P516" s="237">
        <f t="shared" ref="P516:P579" si="32">ROUNDUP(N516*O516,0)</f>
        <v>18</v>
      </c>
      <c r="Q516" s="453">
        <v>18</v>
      </c>
      <c r="R516" s="238">
        <f t="shared" ref="R516:R579" si="33">Q516/P516</f>
        <v>1</v>
      </c>
      <c r="S516" s="238">
        <f t="shared" ref="S516:S579" si="34">Q516/N516</f>
        <v>1</v>
      </c>
      <c r="T516" s="239">
        <f t="shared" ref="T516:T579" si="35">O516/K516</f>
        <v>2.8</v>
      </c>
      <c r="U516" s="451" t="s">
        <v>3123</v>
      </c>
      <c r="V516" s="21"/>
      <c r="W516" s="21"/>
    </row>
    <row r="517" spans="1:23" ht="12.75">
      <c r="A517" s="190" t="s">
        <v>109</v>
      </c>
      <c r="B517" s="191" t="s">
        <v>1220</v>
      </c>
      <c r="C517" s="230" t="s">
        <v>646</v>
      </c>
      <c r="D517" s="230" t="s">
        <v>335</v>
      </c>
      <c r="E517" s="230" t="s">
        <v>185</v>
      </c>
      <c r="F517" s="230" t="s">
        <v>577</v>
      </c>
      <c r="G517" s="190" t="s">
        <v>3053</v>
      </c>
      <c r="H517" s="191" t="s">
        <v>576</v>
      </c>
      <c r="I517" s="230" t="s">
        <v>370</v>
      </c>
      <c r="J517" s="565" t="s">
        <v>420</v>
      </c>
      <c r="K517" s="566">
        <v>0.35714285714285715</v>
      </c>
      <c r="L517" s="230"/>
      <c r="M517" s="450">
        <v>2022</v>
      </c>
      <c r="N517" s="453">
        <v>18</v>
      </c>
      <c r="O517" s="452">
        <v>0.33333333333333326</v>
      </c>
      <c r="P517" s="237">
        <f t="shared" si="32"/>
        <v>6</v>
      </c>
      <c r="Q517" s="218">
        <v>5</v>
      </c>
      <c r="R517" s="238">
        <f t="shared" si="33"/>
        <v>0.83333333333333337</v>
      </c>
      <c r="S517" s="238">
        <f t="shared" si="34"/>
        <v>0.27777777777777779</v>
      </c>
      <c r="T517" s="239">
        <f t="shared" si="35"/>
        <v>0.93333333333333313</v>
      </c>
      <c r="U517" s="229"/>
      <c r="V517" s="21"/>
      <c r="W517" s="21"/>
    </row>
    <row r="518" spans="1:23" ht="12.75">
      <c r="A518" s="190" t="s">
        <v>109</v>
      </c>
      <c r="B518" s="191" t="s">
        <v>1220</v>
      </c>
      <c r="C518" s="230" t="s">
        <v>646</v>
      </c>
      <c r="D518" s="230" t="s">
        <v>335</v>
      </c>
      <c r="E518" s="230" t="s">
        <v>185</v>
      </c>
      <c r="F518" s="230" t="s">
        <v>577</v>
      </c>
      <c r="G518" s="190" t="s">
        <v>3053</v>
      </c>
      <c r="H518" s="191" t="s">
        <v>578</v>
      </c>
      <c r="I518" s="230" t="s">
        <v>370</v>
      </c>
      <c r="J518" s="565" t="s">
        <v>420</v>
      </c>
      <c r="K518" s="566">
        <v>0.35714285714285715</v>
      </c>
      <c r="L518" s="230"/>
      <c r="M518" s="450">
        <v>2022</v>
      </c>
      <c r="N518" s="453">
        <v>18</v>
      </c>
      <c r="O518" s="452">
        <v>0.33333333333333326</v>
      </c>
      <c r="P518" s="237">
        <f t="shared" si="32"/>
        <v>6</v>
      </c>
      <c r="Q518" s="218">
        <v>5</v>
      </c>
      <c r="R518" s="238">
        <f t="shared" si="33"/>
        <v>0.83333333333333337</v>
      </c>
      <c r="S518" s="238">
        <f t="shared" si="34"/>
        <v>0.27777777777777779</v>
      </c>
      <c r="T518" s="239">
        <f t="shared" si="35"/>
        <v>0.93333333333333313</v>
      </c>
      <c r="U518" s="229"/>
      <c r="V518" s="21"/>
      <c r="W518" s="21"/>
    </row>
    <row r="519" spans="1:23" ht="12.75">
      <c r="A519" s="190" t="s">
        <v>109</v>
      </c>
      <c r="B519" s="191" t="s">
        <v>1220</v>
      </c>
      <c r="C519" s="230" t="s">
        <v>646</v>
      </c>
      <c r="D519" s="230" t="s">
        <v>335</v>
      </c>
      <c r="E519" s="230" t="s">
        <v>185</v>
      </c>
      <c r="F519" s="230" t="s">
        <v>577</v>
      </c>
      <c r="G519" s="190" t="s">
        <v>3053</v>
      </c>
      <c r="H519" s="191" t="s">
        <v>579</v>
      </c>
      <c r="I519" s="230" t="s">
        <v>370</v>
      </c>
      <c r="J519" s="565" t="s">
        <v>420</v>
      </c>
      <c r="K519" s="566">
        <v>0.35714285714285715</v>
      </c>
      <c r="L519" s="230"/>
      <c r="M519" s="450">
        <v>2022</v>
      </c>
      <c r="N519" s="453">
        <v>18</v>
      </c>
      <c r="O519" s="452">
        <v>0.33333333333333326</v>
      </c>
      <c r="P519" s="237">
        <f t="shared" si="32"/>
        <v>6</v>
      </c>
      <c r="Q519" s="218">
        <v>5</v>
      </c>
      <c r="R519" s="238">
        <f t="shared" si="33"/>
        <v>0.83333333333333337</v>
      </c>
      <c r="S519" s="238">
        <f t="shared" si="34"/>
        <v>0.27777777777777779</v>
      </c>
      <c r="T519" s="239">
        <f t="shared" si="35"/>
        <v>0.93333333333333313</v>
      </c>
      <c r="U519" s="229"/>
      <c r="V519" s="21"/>
      <c r="W519" s="21"/>
    </row>
    <row r="520" spans="1:23" ht="12.75">
      <c r="A520" s="190" t="s">
        <v>109</v>
      </c>
      <c r="B520" s="191" t="s">
        <v>1220</v>
      </c>
      <c r="C520" s="230" t="s">
        <v>646</v>
      </c>
      <c r="D520" s="230" t="s">
        <v>335</v>
      </c>
      <c r="E520" s="230" t="s">
        <v>185</v>
      </c>
      <c r="F520" s="230" t="s">
        <v>577</v>
      </c>
      <c r="G520" s="190" t="s">
        <v>3053</v>
      </c>
      <c r="H520" s="191" t="s">
        <v>580</v>
      </c>
      <c r="I520" s="230" t="s">
        <v>370</v>
      </c>
      <c r="J520" s="565" t="s">
        <v>420</v>
      </c>
      <c r="K520" s="566">
        <v>0.35714285714285715</v>
      </c>
      <c r="L520" s="230"/>
      <c r="M520" s="450">
        <v>2022</v>
      </c>
      <c r="N520" s="453">
        <v>18</v>
      </c>
      <c r="O520" s="452">
        <v>0.33333333333333326</v>
      </c>
      <c r="P520" s="237">
        <f t="shared" si="32"/>
        <v>6</v>
      </c>
      <c r="Q520" s="218">
        <v>5</v>
      </c>
      <c r="R520" s="238">
        <f t="shared" si="33"/>
        <v>0.83333333333333337</v>
      </c>
      <c r="S520" s="238">
        <f t="shared" si="34"/>
        <v>0.27777777777777779</v>
      </c>
      <c r="T520" s="239">
        <f t="shared" si="35"/>
        <v>0.93333333333333313</v>
      </c>
      <c r="U520" s="229"/>
      <c r="V520" s="21"/>
      <c r="W520" s="21"/>
    </row>
    <row r="521" spans="1:23" ht="12.75">
      <c r="A521" s="190" t="s">
        <v>109</v>
      </c>
      <c r="B521" s="191" t="s">
        <v>1220</v>
      </c>
      <c r="C521" s="230" t="s">
        <v>646</v>
      </c>
      <c r="D521" s="230" t="s">
        <v>335</v>
      </c>
      <c r="E521" s="230" t="s">
        <v>185</v>
      </c>
      <c r="F521" s="230" t="s">
        <v>577</v>
      </c>
      <c r="G521" s="190" t="s">
        <v>3053</v>
      </c>
      <c r="H521" s="191" t="s">
        <v>581</v>
      </c>
      <c r="I521" s="230" t="s">
        <v>370</v>
      </c>
      <c r="J521" s="565" t="s">
        <v>420</v>
      </c>
      <c r="K521" s="566">
        <v>0.35714285714285715</v>
      </c>
      <c r="L521" s="230"/>
      <c r="M521" s="450">
        <v>2022</v>
      </c>
      <c r="N521" s="453">
        <v>18</v>
      </c>
      <c r="O521" s="452">
        <v>0.33333333333333326</v>
      </c>
      <c r="P521" s="237">
        <f t="shared" si="32"/>
        <v>6</v>
      </c>
      <c r="Q521" s="218">
        <v>5</v>
      </c>
      <c r="R521" s="238">
        <f t="shared" si="33"/>
        <v>0.83333333333333337</v>
      </c>
      <c r="S521" s="238">
        <f t="shared" si="34"/>
        <v>0.27777777777777779</v>
      </c>
      <c r="T521" s="239">
        <f t="shared" si="35"/>
        <v>0.93333333333333313</v>
      </c>
      <c r="U521" s="229"/>
      <c r="V521" s="21"/>
      <c r="W521" s="21"/>
    </row>
    <row r="522" spans="1:23" ht="12.75">
      <c r="A522" s="190" t="s">
        <v>109</v>
      </c>
      <c r="B522" s="191" t="s">
        <v>1220</v>
      </c>
      <c r="C522" s="230" t="s">
        <v>646</v>
      </c>
      <c r="D522" s="230" t="s">
        <v>335</v>
      </c>
      <c r="E522" s="230" t="s">
        <v>185</v>
      </c>
      <c r="F522" s="230" t="s">
        <v>519</v>
      </c>
      <c r="G522" s="190" t="s">
        <v>3053</v>
      </c>
      <c r="H522" s="191" t="s">
        <v>522</v>
      </c>
      <c r="I522" s="230" t="s">
        <v>370</v>
      </c>
      <c r="J522" s="565" t="s">
        <v>420</v>
      </c>
      <c r="K522" s="566">
        <v>0.35714285714285715</v>
      </c>
      <c r="L522" s="230"/>
      <c r="M522" s="450">
        <v>2022</v>
      </c>
      <c r="N522" s="453">
        <v>18</v>
      </c>
      <c r="O522" s="452">
        <v>0.33333333333333326</v>
      </c>
      <c r="P522" s="237">
        <f t="shared" si="32"/>
        <v>6</v>
      </c>
      <c r="Q522" s="218">
        <v>5</v>
      </c>
      <c r="R522" s="238">
        <f t="shared" si="33"/>
        <v>0.83333333333333337</v>
      </c>
      <c r="S522" s="238">
        <f t="shared" si="34"/>
        <v>0.27777777777777779</v>
      </c>
      <c r="T522" s="239">
        <f t="shared" si="35"/>
        <v>0.93333333333333313</v>
      </c>
      <c r="U522" s="229"/>
      <c r="V522" s="21"/>
      <c r="W522" s="21"/>
    </row>
    <row r="523" spans="1:23" ht="12.75">
      <c r="A523" s="190" t="s">
        <v>109</v>
      </c>
      <c r="B523" s="191" t="s">
        <v>1220</v>
      </c>
      <c r="C523" s="230" t="s">
        <v>646</v>
      </c>
      <c r="D523" s="230" t="s">
        <v>335</v>
      </c>
      <c r="E523" s="230" t="s">
        <v>185</v>
      </c>
      <c r="F523" s="230" t="s">
        <v>519</v>
      </c>
      <c r="G523" s="190" t="s">
        <v>3053</v>
      </c>
      <c r="H523" s="191" t="s">
        <v>523</v>
      </c>
      <c r="I523" s="230" t="s">
        <v>370</v>
      </c>
      <c r="J523" s="565" t="s">
        <v>420</v>
      </c>
      <c r="K523" s="566">
        <v>0.35714285714285715</v>
      </c>
      <c r="L523" s="230"/>
      <c r="M523" s="450">
        <v>2022</v>
      </c>
      <c r="N523" s="453">
        <v>18</v>
      </c>
      <c r="O523" s="452">
        <v>0.33333333333333326</v>
      </c>
      <c r="P523" s="237">
        <f t="shared" si="32"/>
        <v>6</v>
      </c>
      <c r="Q523" s="218">
        <v>5</v>
      </c>
      <c r="R523" s="238">
        <f t="shared" si="33"/>
        <v>0.83333333333333337</v>
      </c>
      <c r="S523" s="238">
        <f t="shared" si="34"/>
        <v>0.27777777777777779</v>
      </c>
      <c r="T523" s="239">
        <f t="shared" si="35"/>
        <v>0.93333333333333313</v>
      </c>
      <c r="U523" s="229"/>
      <c r="V523" s="21"/>
      <c r="W523" s="21"/>
    </row>
    <row r="524" spans="1:23" ht="12.75">
      <c r="A524" s="190" t="s">
        <v>109</v>
      </c>
      <c r="B524" s="191" t="s">
        <v>1220</v>
      </c>
      <c r="C524" s="230" t="s">
        <v>646</v>
      </c>
      <c r="D524" s="230" t="s">
        <v>335</v>
      </c>
      <c r="E524" s="230" t="s">
        <v>185</v>
      </c>
      <c r="F524" s="230" t="s">
        <v>577</v>
      </c>
      <c r="G524" s="190" t="s">
        <v>3053</v>
      </c>
      <c r="H524" s="191" t="s">
        <v>3124</v>
      </c>
      <c r="I524" s="230" t="s">
        <v>370</v>
      </c>
      <c r="J524" s="565" t="s">
        <v>420</v>
      </c>
      <c r="K524" s="566">
        <v>0.35714285714285715</v>
      </c>
      <c r="L524" s="230"/>
      <c r="M524" s="450">
        <v>2022</v>
      </c>
      <c r="N524" s="453">
        <v>18</v>
      </c>
      <c r="O524" s="452">
        <v>0.33333333333333326</v>
      </c>
      <c r="P524" s="237">
        <f t="shared" si="32"/>
        <v>6</v>
      </c>
      <c r="Q524" s="218">
        <v>5</v>
      </c>
      <c r="R524" s="238">
        <f t="shared" si="33"/>
        <v>0.83333333333333337</v>
      </c>
      <c r="S524" s="238">
        <f t="shared" si="34"/>
        <v>0.27777777777777779</v>
      </c>
      <c r="T524" s="239">
        <f t="shared" si="35"/>
        <v>0.93333333333333313</v>
      </c>
      <c r="U524" s="229"/>
      <c r="V524" s="21"/>
      <c r="W524" s="21"/>
    </row>
    <row r="525" spans="1:23" ht="12.75">
      <c r="A525" s="190" t="s">
        <v>109</v>
      </c>
      <c r="B525" s="191" t="s">
        <v>1220</v>
      </c>
      <c r="C525" s="230" t="s">
        <v>646</v>
      </c>
      <c r="D525" s="230" t="s">
        <v>335</v>
      </c>
      <c r="E525" s="230" t="s">
        <v>185</v>
      </c>
      <c r="F525" s="230" t="s">
        <v>519</v>
      </c>
      <c r="G525" s="190" t="s">
        <v>3053</v>
      </c>
      <c r="H525" s="191" t="s">
        <v>3125</v>
      </c>
      <c r="I525" s="230" t="s">
        <v>370</v>
      </c>
      <c r="J525" s="565" t="s">
        <v>420</v>
      </c>
      <c r="K525" s="566">
        <v>0.35714285714285715</v>
      </c>
      <c r="L525" s="230"/>
      <c r="M525" s="450">
        <v>2022</v>
      </c>
      <c r="N525" s="453">
        <v>18</v>
      </c>
      <c r="O525" s="452">
        <v>0.33333333333333326</v>
      </c>
      <c r="P525" s="237">
        <f t="shared" si="32"/>
        <v>6</v>
      </c>
      <c r="Q525" s="218">
        <v>5</v>
      </c>
      <c r="R525" s="238">
        <f t="shared" si="33"/>
        <v>0.83333333333333337</v>
      </c>
      <c r="S525" s="238">
        <f t="shared" si="34"/>
        <v>0.27777777777777779</v>
      </c>
      <c r="T525" s="239">
        <f t="shared" si="35"/>
        <v>0.93333333333333313</v>
      </c>
      <c r="U525" s="229"/>
      <c r="V525" s="21"/>
      <c r="W525" s="21"/>
    </row>
    <row r="526" spans="1:23" ht="12.75">
      <c r="A526" s="190" t="s">
        <v>109</v>
      </c>
      <c r="B526" s="191" t="s">
        <v>1220</v>
      </c>
      <c r="C526" s="230" t="s">
        <v>646</v>
      </c>
      <c r="D526" s="230" t="s">
        <v>335</v>
      </c>
      <c r="E526" s="230" t="s">
        <v>185</v>
      </c>
      <c r="F526" s="230" t="s">
        <v>519</v>
      </c>
      <c r="G526" s="190" t="s">
        <v>3053</v>
      </c>
      <c r="H526" s="191" t="s">
        <v>529</v>
      </c>
      <c r="I526" s="230" t="s">
        <v>370</v>
      </c>
      <c r="J526" s="565" t="s">
        <v>420</v>
      </c>
      <c r="K526" s="566">
        <v>0.35714285714285715</v>
      </c>
      <c r="L526" s="230"/>
      <c r="M526" s="450">
        <v>2022</v>
      </c>
      <c r="N526" s="453">
        <v>18</v>
      </c>
      <c r="O526" s="452">
        <v>0.33333333333333326</v>
      </c>
      <c r="P526" s="237">
        <f t="shared" si="32"/>
        <v>6</v>
      </c>
      <c r="Q526" s="218">
        <v>5</v>
      </c>
      <c r="R526" s="238">
        <f t="shared" si="33"/>
        <v>0.83333333333333337</v>
      </c>
      <c r="S526" s="238">
        <f t="shared" si="34"/>
        <v>0.27777777777777779</v>
      </c>
      <c r="T526" s="239">
        <f t="shared" si="35"/>
        <v>0.93333333333333313</v>
      </c>
      <c r="U526" s="229"/>
      <c r="V526" s="21"/>
      <c r="W526" s="21"/>
    </row>
    <row r="527" spans="1:23" ht="12.75">
      <c r="A527" s="190" t="s">
        <v>109</v>
      </c>
      <c r="B527" s="191" t="s">
        <v>1220</v>
      </c>
      <c r="C527" s="230" t="s">
        <v>646</v>
      </c>
      <c r="D527" s="230" t="s">
        <v>335</v>
      </c>
      <c r="E527" s="230" t="s">
        <v>185</v>
      </c>
      <c r="F527" s="230" t="s">
        <v>519</v>
      </c>
      <c r="G527" s="190" t="s">
        <v>3053</v>
      </c>
      <c r="H527" s="191" t="s">
        <v>532</v>
      </c>
      <c r="I527" s="230" t="s">
        <v>370</v>
      </c>
      <c r="J527" s="565" t="s">
        <v>420</v>
      </c>
      <c r="K527" s="568">
        <v>0.35714285714285715</v>
      </c>
      <c r="L527" s="230"/>
      <c r="M527" s="450">
        <v>2022</v>
      </c>
      <c r="N527" s="453">
        <v>18</v>
      </c>
      <c r="O527" s="452">
        <v>0.33333333333333326</v>
      </c>
      <c r="P527" s="237">
        <f t="shared" si="32"/>
        <v>6</v>
      </c>
      <c r="Q527" s="218">
        <v>5</v>
      </c>
      <c r="R527" s="238">
        <f t="shared" si="33"/>
        <v>0.83333333333333337</v>
      </c>
      <c r="S527" s="238">
        <f t="shared" si="34"/>
        <v>0.27777777777777779</v>
      </c>
      <c r="T527" s="239">
        <f t="shared" si="35"/>
        <v>0.93333333333333313</v>
      </c>
      <c r="U527" s="229"/>
      <c r="V527" s="21"/>
      <c r="W527" s="21"/>
    </row>
    <row r="528" spans="1:23" ht="12.75">
      <c r="A528" s="190" t="s">
        <v>109</v>
      </c>
      <c r="B528" s="191" t="s">
        <v>1220</v>
      </c>
      <c r="C528" s="230" t="s">
        <v>646</v>
      </c>
      <c r="D528" s="230" t="s">
        <v>335</v>
      </c>
      <c r="E528" s="230" t="s">
        <v>185</v>
      </c>
      <c r="F528" s="230" t="s">
        <v>519</v>
      </c>
      <c r="G528" s="190" t="s">
        <v>3053</v>
      </c>
      <c r="H528" s="191" t="s">
        <v>533</v>
      </c>
      <c r="I528" s="230" t="s">
        <v>370</v>
      </c>
      <c r="J528" s="565" t="s">
        <v>420</v>
      </c>
      <c r="K528" s="566">
        <v>0.35714285714285715</v>
      </c>
      <c r="L528" s="230"/>
      <c r="M528" s="450">
        <v>2022</v>
      </c>
      <c r="N528" s="453">
        <v>18</v>
      </c>
      <c r="O528" s="452">
        <v>0.33333333333333326</v>
      </c>
      <c r="P528" s="237">
        <f t="shared" si="32"/>
        <v>6</v>
      </c>
      <c r="Q528" s="218">
        <v>5</v>
      </c>
      <c r="R528" s="238">
        <f t="shared" si="33"/>
        <v>0.83333333333333337</v>
      </c>
      <c r="S528" s="238">
        <f t="shared" si="34"/>
        <v>0.27777777777777779</v>
      </c>
      <c r="T528" s="239">
        <f t="shared" si="35"/>
        <v>0.93333333333333313</v>
      </c>
      <c r="U528" s="229"/>
      <c r="V528" s="21"/>
      <c r="W528" s="21"/>
    </row>
    <row r="529" spans="1:23" ht="12.75">
      <c r="A529" s="190" t="s">
        <v>109</v>
      </c>
      <c r="B529" s="191" t="s">
        <v>1220</v>
      </c>
      <c r="C529" s="230" t="s">
        <v>646</v>
      </c>
      <c r="D529" s="230" t="s">
        <v>335</v>
      </c>
      <c r="E529" s="230" t="s">
        <v>185</v>
      </c>
      <c r="F529" s="230" t="s">
        <v>519</v>
      </c>
      <c r="G529" s="190" t="s">
        <v>3053</v>
      </c>
      <c r="H529" s="191" t="s">
        <v>534</v>
      </c>
      <c r="I529" s="230" t="s">
        <v>370</v>
      </c>
      <c r="J529" s="565" t="s">
        <v>420</v>
      </c>
      <c r="K529" s="566">
        <v>0.35714285714285715</v>
      </c>
      <c r="L529" s="230"/>
      <c r="M529" s="450">
        <v>2022</v>
      </c>
      <c r="N529" s="453">
        <v>18</v>
      </c>
      <c r="O529" s="452">
        <v>0.33333333333333326</v>
      </c>
      <c r="P529" s="237">
        <f t="shared" si="32"/>
        <v>6</v>
      </c>
      <c r="Q529" s="218">
        <v>5</v>
      </c>
      <c r="R529" s="238">
        <f t="shared" si="33"/>
        <v>0.83333333333333337</v>
      </c>
      <c r="S529" s="238">
        <f t="shared" si="34"/>
        <v>0.27777777777777779</v>
      </c>
      <c r="T529" s="239">
        <f t="shared" si="35"/>
        <v>0.93333333333333313</v>
      </c>
      <c r="U529" s="229"/>
      <c r="V529" s="21"/>
      <c r="W529" s="21"/>
    </row>
    <row r="530" spans="1:23" ht="12.75">
      <c r="A530" s="190" t="s">
        <v>109</v>
      </c>
      <c r="B530" s="191" t="s">
        <v>1220</v>
      </c>
      <c r="C530" s="230" t="s">
        <v>646</v>
      </c>
      <c r="D530" s="230" t="s">
        <v>335</v>
      </c>
      <c r="E530" s="230" t="s">
        <v>185</v>
      </c>
      <c r="F530" s="230" t="s">
        <v>519</v>
      </c>
      <c r="G530" s="190" t="s">
        <v>3053</v>
      </c>
      <c r="H530" s="191" t="s">
        <v>535</v>
      </c>
      <c r="I530" s="230" t="s">
        <v>370</v>
      </c>
      <c r="J530" s="565" t="s">
        <v>420</v>
      </c>
      <c r="K530" s="566">
        <v>0.35714285714285715</v>
      </c>
      <c r="L530" s="230"/>
      <c r="M530" s="450">
        <v>2022</v>
      </c>
      <c r="N530" s="453">
        <v>18</v>
      </c>
      <c r="O530" s="452">
        <v>0.33333333333333326</v>
      </c>
      <c r="P530" s="237">
        <f t="shared" si="32"/>
        <v>6</v>
      </c>
      <c r="Q530" s="218">
        <v>5</v>
      </c>
      <c r="R530" s="238">
        <f t="shared" si="33"/>
        <v>0.83333333333333337</v>
      </c>
      <c r="S530" s="238">
        <f t="shared" si="34"/>
        <v>0.27777777777777779</v>
      </c>
      <c r="T530" s="239">
        <f t="shared" si="35"/>
        <v>0.93333333333333313</v>
      </c>
      <c r="U530" s="229"/>
      <c r="V530" s="21"/>
      <c r="W530" s="21"/>
    </row>
    <row r="531" spans="1:23" ht="12.75">
      <c r="A531" s="190" t="s">
        <v>109</v>
      </c>
      <c r="B531" s="191" t="s">
        <v>1220</v>
      </c>
      <c r="C531" s="230" t="s">
        <v>646</v>
      </c>
      <c r="D531" s="230" t="s">
        <v>335</v>
      </c>
      <c r="E531" s="230" t="s">
        <v>185</v>
      </c>
      <c r="F531" s="230" t="s">
        <v>519</v>
      </c>
      <c r="G531" s="190" t="s">
        <v>3053</v>
      </c>
      <c r="H531" s="191" t="s">
        <v>544</v>
      </c>
      <c r="I531" s="230" t="s">
        <v>370</v>
      </c>
      <c r="J531" s="565" t="s">
        <v>420</v>
      </c>
      <c r="K531" s="566">
        <v>0.35714285714285715</v>
      </c>
      <c r="L531" s="230"/>
      <c r="M531" s="450">
        <v>2022</v>
      </c>
      <c r="N531" s="453">
        <v>18</v>
      </c>
      <c r="O531" s="452">
        <v>0.33333333333333326</v>
      </c>
      <c r="P531" s="237">
        <f t="shared" si="32"/>
        <v>6</v>
      </c>
      <c r="Q531" s="218">
        <v>5</v>
      </c>
      <c r="R531" s="238">
        <f t="shared" si="33"/>
        <v>0.83333333333333337</v>
      </c>
      <c r="S531" s="238">
        <f t="shared" si="34"/>
        <v>0.27777777777777779</v>
      </c>
      <c r="T531" s="239">
        <f t="shared" si="35"/>
        <v>0.93333333333333313</v>
      </c>
      <c r="U531" s="229"/>
      <c r="V531" s="21"/>
      <c r="W531" s="21"/>
    </row>
    <row r="532" spans="1:23" ht="12.75">
      <c r="A532" s="190" t="s">
        <v>109</v>
      </c>
      <c r="B532" s="191" t="s">
        <v>1220</v>
      </c>
      <c r="C532" s="230" t="s">
        <v>646</v>
      </c>
      <c r="D532" s="230" t="s">
        <v>335</v>
      </c>
      <c r="E532" s="230" t="s">
        <v>185</v>
      </c>
      <c r="F532" s="230" t="s">
        <v>519</v>
      </c>
      <c r="G532" s="190" t="s">
        <v>3053</v>
      </c>
      <c r="H532" s="191" t="s">
        <v>545</v>
      </c>
      <c r="I532" s="230" t="s">
        <v>370</v>
      </c>
      <c r="J532" s="565" t="s">
        <v>420</v>
      </c>
      <c r="K532" s="566">
        <v>0.35714285714285715</v>
      </c>
      <c r="L532" s="230"/>
      <c r="M532" s="450">
        <v>2022</v>
      </c>
      <c r="N532" s="453">
        <v>18</v>
      </c>
      <c r="O532" s="452">
        <v>0.33333333333333326</v>
      </c>
      <c r="P532" s="237">
        <f t="shared" si="32"/>
        <v>6</v>
      </c>
      <c r="Q532" s="218">
        <v>5</v>
      </c>
      <c r="R532" s="238">
        <f t="shared" si="33"/>
        <v>0.83333333333333337</v>
      </c>
      <c r="S532" s="238">
        <f t="shared" si="34"/>
        <v>0.27777777777777779</v>
      </c>
      <c r="T532" s="239">
        <f t="shared" si="35"/>
        <v>0.93333333333333313</v>
      </c>
      <c r="U532" s="229"/>
      <c r="V532" s="21"/>
      <c r="W532" s="21"/>
    </row>
    <row r="533" spans="1:23" ht="12.75">
      <c r="A533" s="190" t="s">
        <v>109</v>
      </c>
      <c r="B533" s="191" t="s">
        <v>1220</v>
      </c>
      <c r="C533" s="230" t="s">
        <v>646</v>
      </c>
      <c r="D533" s="230" t="s">
        <v>335</v>
      </c>
      <c r="E533" s="230" t="s">
        <v>185</v>
      </c>
      <c r="F533" s="230" t="s">
        <v>519</v>
      </c>
      <c r="G533" s="190" t="s">
        <v>3053</v>
      </c>
      <c r="H533" s="191" t="s">
        <v>546</v>
      </c>
      <c r="I533" s="230" t="s">
        <v>370</v>
      </c>
      <c r="J533" s="565" t="s">
        <v>420</v>
      </c>
      <c r="K533" s="566">
        <v>0.35714285714285715</v>
      </c>
      <c r="L533" s="230"/>
      <c r="M533" s="450">
        <v>2022</v>
      </c>
      <c r="N533" s="453">
        <v>18</v>
      </c>
      <c r="O533" s="452">
        <v>0.33333333333333326</v>
      </c>
      <c r="P533" s="237">
        <f t="shared" si="32"/>
        <v>6</v>
      </c>
      <c r="Q533" s="218">
        <v>5</v>
      </c>
      <c r="R533" s="238">
        <f t="shared" si="33"/>
        <v>0.83333333333333337</v>
      </c>
      <c r="S533" s="238">
        <f t="shared" si="34"/>
        <v>0.27777777777777779</v>
      </c>
      <c r="T533" s="239">
        <f t="shared" si="35"/>
        <v>0.93333333333333313</v>
      </c>
      <c r="U533" s="229"/>
      <c r="V533" s="21"/>
      <c r="W533" s="21"/>
    </row>
    <row r="534" spans="1:23" ht="12.75">
      <c r="A534" s="190" t="s">
        <v>109</v>
      </c>
      <c r="B534" s="191" t="s">
        <v>1220</v>
      </c>
      <c r="C534" s="230" t="s">
        <v>646</v>
      </c>
      <c r="D534" s="230" t="s">
        <v>335</v>
      </c>
      <c r="E534" s="230" t="s">
        <v>185</v>
      </c>
      <c r="F534" s="230" t="s">
        <v>519</v>
      </c>
      <c r="G534" s="190" t="s">
        <v>3053</v>
      </c>
      <c r="H534" s="191" t="s">
        <v>548</v>
      </c>
      <c r="I534" s="230" t="s">
        <v>370</v>
      </c>
      <c r="J534" s="565" t="s">
        <v>420</v>
      </c>
      <c r="K534" s="566">
        <v>0.35714285714285715</v>
      </c>
      <c r="L534" s="230"/>
      <c r="M534" s="450">
        <v>2022</v>
      </c>
      <c r="N534" s="453">
        <v>18</v>
      </c>
      <c r="O534" s="452">
        <v>0.33333333333333326</v>
      </c>
      <c r="P534" s="237">
        <f t="shared" si="32"/>
        <v>6</v>
      </c>
      <c r="Q534" s="218">
        <v>5</v>
      </c>
      <c r="R534" s="238">
        <f t="shared" si="33"/>
        <v>0.83333333333333337</v>
      </c>
      <c r="S534" s="238">
        <f t="shared" si="34"/>
        <v>0.27777777777777779</v>
      </c>
      <c r="T534" s="239">
        <f t="shared" si="35"/>
        <v>0.93333333333333313</v>
      </c>
      <c r="U534" s="229"/>
      <c r="V534" s="21"/>
      <c r="W534" s="21"/>
    </row>
    <row r="535" spans="1:23" ht="12.75">
      <c r="A535" s="190" t="s">
        <v>109</v>
      </c>
      <c r="B535" s="191" t="s">
        <v>1220</v>
      </c>
      <c r="C535" s="230" t="s">
        <v>646</v>
      </c>
      <c r="D535" s="230" t="s">
        <v>335</v>
      </c>
      <c r="E535" s="230" t="s">
        <v>185</v>
      </c>
      <c r="F535" s="230" t="s">
        <v>519</v>
      </c>
      <c r="G535" s="190" t="s">
        <v>3053</v>
      </c>
      <c r="H535" s="191" t="s">
        <v>549</v>
      </c>
      <c r="I535" s="230" t="s">
        <v>370</v>
      </c>
      <c r="J535" s="565" t="s">
        <v>420</v>
      </c>
      <c r="K535" s="566">
        <v>0.35714285714285715</v>
      </c>
      <c r="L535" s="230"/>
      <c r="M535" s="450">
        <v>2022</v>
      </c>
      <c r="N535" s="453">
        <v>18</v>
      </c>
      <c r="O535" s="452">
        <v>0.33333333333333326</v>
      </c>
      <c r="P535" s="237">
        <f t="shared" si="32"/>
        <v>6</v>
      </c>
      <c r="Q535" s="218">
        <v>5</v>
      </c>
      <c r="R535" s="238">
        <f t="shared" si="33"/>
        <v>0.83333333333333337</v>
      </c>
      <c r="S535" s="238">
        <f t="shared" si="34"/>
        <v>0.27777777777777779</v>
      </c>
      <c r="T535" s="239">
        <f t="shared" si="35"/>
        <v>0.93333333333333313</v>
      </c>
      <c r="U535" s="229"/>
      <c r="V535" s="21"/>
      <c r="W535" s="21"/>
    </row>
    <row r="536" spans="1:23" ht="12.75">
      <c r="A536" s="190" t="s">
        <v>109</v>
      </c>
      <c r="B536" s="191" t="s">
        <v>1220</v>
      </c>
      <c r="C536" s="230" t="s">
        <v>646</v>
      </c>
      <c r="D536" s="230" t="s">
        <v>335</v>
      </c>
      <c r="E536" s="230" t="s">
        <v>185</v>
      </c>
      <c r="F536" s="230" t="s">
        <v>519</v>
      </c>
      <c r="G536" s="190" t="s">
        <v>3053</v>
      </c>
      <c r="H536" s="191" t="s">
        <v>551</v>
      </c>
      <c r="I536" s="230" t="s">
        <v>370</v>
      </c>
      <c r="J536" s="565" t="s">
        <v>420</v>
      </c>
      <c r="K536" s="566">
        <v>0.35714285714285715</v>
      </c>
      <c r="L536" s="230"/>
      <c r="M536" s="450">
        <v>2022</v>
      </c>
      <c r="N536" s="453">
        <v>18</v>
      </c>
      <c r="O536" s="452">
        <v>0.33333333333333326</v>
      </c>
      <c r="P536" s="237">
        <f t="shared" si="32"/>
        <v>6</v>
      </c>
      <c r="Q536" s="218">
        <v>5</v>
      </c>
      <c r="R536" s="238">
        <f t="shared" si="33"/>
        <v>0.83333333333333337</v>
      </c>
      <c r="S536" s="238">
        <f t="shared" si="34"/>
        <v>0.27777777777777779</v>
      </c>
      <c r="T536" s="239">
        <f t="shared" si="35"/>
        <v>0.93333333333333313</v>
      </c>
      <c r="U536" s="229"/>
      <c r="V536" s="21"/>
      <c r="W536" s="21"/>
    </row>
    <row r="537" spans="1:23" ht="12.75">
      <c r="A537" s="190" t="s">
        <v>109</v>
      </c>
      <c r="B537" s="191" t="s">
        <v>1220</v>
      </c>
      <c r="C537" s="230" t="s">
        <v>646</v>
      </c>
      <c r="D537" s="230" t="s">
        <v>335</v>
      </c>
      <c r="E537" s="230" t="s">
        <v>185</v>
      </c>
      <c r="F537" s="230" t="s">
        <v>519</v>
      </c>
      <c r="G537" s="190" t="s">
        <v>3053</v>
      </c>
      <c r="H537" s="191" t="s">
        <v>555</v>
      </c>
      <c r="I537" s="230" t="s">
        <v>370</v>
      </c>
      <c r="J537" s="565" t="s">
        <v>420</v>
      </c>
      <c r="K537" s="566">
        <v>0.35714285714285715</v>
      </c>
      <c r="L537" s="230"/>
      <c r="M537" s="450">
        <v>2022</v>
      </c>
      <c r="N537" s="453">
        <v>18</v>
      </c>
      <c r="O537" s="452">
        <v>0.33333333333333326</v>
      </c>
      <c r="P537" s="237">
        <f t="shared" si="32"/>
        <v>6</v>
      </c>
      <c r="Q537" s="218">
        <v>5</v>
      </c>
      <c r="R537" s="238">
        <f t="shared" si="33"/>
        <v>0.83333333333333337</v>
      </c>
      <c r="S537" s="238">
        <f t="shared" si="34"/>
        <v>0.27777777777777779</v>
      </c>
      <c r="T537" s="239">
        <f t="shared" si="35"/>
        <v>0.93333333333333313</v>
      </c>
      <c r="U537" s="229"/>
      <c r="V537" s="21"/>
      <c r="W537" s="21"/>
    </row>
    <row r="538" spans="1:23" ht="12.75">
      <c r="A538" s="190" t="s">
        <v>109</v>
      </c>
      <c r="B538" s="191" t="s">
        <v>1220</v>
      </c>
      <c r="C538" s="230" t="s">
        <v>646</v>
      </c>
      <c r="D538" s="230" t="s">
        <v>335</v>
      </c>
      <c r="E538" s="230" t="s">
        <v>185</v>
      </c>
      <c r="F538" s="230" t="s">
        <v>519</v>
      </c>
      <c r="G538" s="190" t="s">
        <v>3053</v>
      </c>
      <c r="H538" s="191" t="s">
        <v>556</v>
      </c>
      <c r="I538" s="230" t="s">
        <v>370</v>
      </c>
      <c r="J538" s="565" t="s">
        <v>420</v>
      </c>
      <c r="K538" s="566">
        <v>0.35714285714285715</v>
      </c>
      <c r="L538" s="230"/>
      <c r="M538" s="450">
        <v>2022</v>
      </c>
      <c r="N538" s="453">
        <v>18</v>
      </c>
      <c r="O538" s="452">
        <v>0.33333333333333326</v>
      </c>
      <c r="P538" s="237">
        <f t="shared" si="32"/>
        <v>6</v>
      </c>
      <c r="Q538" s="218">
        <v>5</v>
      </c>
      <c r="R538" s="238">
        <f t="shared" si="33"/>
        <v>0.83333333333333337</v>
      </c>
      <c r="S538" s="238">
        <f t="shared" si="34"/>
        <v>0.27777777777777779</v>
      </c>
      <c r="T538" s="239">
        <f t="shared" si="35"/>
        <v>0.93333333333333313</v>
      </c>
      <c r="U538" s="229"/>
      <c r="V538" s="21"/>
      <c r="W538" s="21"/>
    </row>
    <row r="539" spans="1:23" ht="12.75">
      <c r="A539" s="190" t="s">
        <v>109</v>
      </c>
      <c r="B539" s="191" t="s">
        <v>1220</v>
      </c>
      <c r="C539" s="230" t="s">
        <v>646</v>
      </c>
      <c r="D539" s="230" t="s">
        <v>335</v>
      </c>
      <c r="E539" s="230" t="s">
        <v>185</v>
      </c>
      <c r="F539" s="230" t="s">
        <v>519</v>
      </c>
      <c r="G539" s="190" t="s">
        <v>3053</v>
      </c>
      <c r="H539" s="191" t="s">
        <v>557</v>
      </c>
      <c r="I539" s="230" t="s">
        <v>370</v>
      </c>
      <c r="J539" s="565" t="s">
        <v>420</v>
      </c>
      <c r="K539" s="566">
        <v>0.35714285714285715</v>
      </c>
      <c r="L539" s="230"/>
      <c r="M539" s="450">
        <v>2022</v>
      </c>
      <c r="N539" s="453">
        <v>18</v>
      </c>
      <c r="O539" s="452">
        <v>0.33333333333333326</v>
      </c>
      <c r="P539" s="237">
        <f t="shared" si="32"/>
        <v>6</v>
      </c>
      <c r="Q539" s="218">
        <v>5</v>
      </c>
      <c r="R539" s="238">
        <f t="shared" si="33"/>
        <v>0.83333333333333337</v>
      </c>
      <c r="S539" s="238">
        <f t="shared" si="34"/>
        <v>0.27777777777777779</v>
      </c>
      <c r="T539" s="239">
        <f t="shared" si="35"/>
        <v>0.93333333333333313</v>
      </c>
      <c r="U539" s="229"/>
      <c r="V539" s="21"/>
      <c r="W539" s="21"/>
    </row>
    <row r="540" spans="1:23" ht="12.75">
      <c r="A540" s="190" t="s">
        <v>109</v>
      </c>
      <c r="B540" s="191" t="s">
        <v>1220</v>
      </c>
      <c r="C540" s="230" t="s">
        <v>646</v>
      </c>
      <c r="D540" s="230" t="s">
        <v>335</v>
      </c>
      <c r="E540" s="230" t="s">
        <v>185</v>
      </c>
      <c r="F540" s="230" t="s">
        <v>519</v>
      </c>
      <c r="G540" s="190" t="s">
        <v>3053</v>
      </c>
      <c r="H540" s="191" t="s">
        <v>558</v>
      </c>
      <c r="I540" s="230" t="s">
        <v>370</v>
      </c>
      <c r="J540" s="565" t="s">
        <v>420</v>
      </c>
      <c r="K540" s="566">
        <v>0.35714285714285715</v>
      </c>
      <c r="L540" s="230"/>
      <c r="M540" s="450">
        <v>2022</v>
      </c>
      <c r="N540" s="453">
        <v>18</v>
      </c>
      <c r="O540" s="452">
        <v>0.33333333333333326</v>
      </c>
      <c r="P540" s="237">
        <f t="shared" si="32"/>
        <v>6</v>
      </c>
      <c r="Q540" s="218">
        <v>5</v>
      </c>
      <c r="R540" s="238">
        <f t="shared" si="33"/>
        <v>0.83333333333333337</v>
      </c>
      <c r="S540" s="238">
        <f t="shared" si="34"/>
        <v>0.27777777777777779</v>
      </c>
      <c r="T540" s="239">
        <f t="shared" si="35"/>
        <v>0.93333333333333313</v>
      </c>
      <c r="U540" s="229"/>
      <c r="V540" s="21"/>
      <c r="W540" s="21"/>
    </row>
    <row r="541" spans="1:23" ht="12.75">
      <c r="A541" s="190" t="s">
        <v>109</v>
      </c>
      <c r="B541" s="191" t="s">
        <v>1220</v>
      </c>
      <c r="C541" s="230" t="s">
        <v>646</v>
      </c>
      <c r="D541" s="230" t="s">
        <v>335</v>
      </c>
      <c r="E541" s="230" t="s">
        <v>185</v>
      </c>
      <c r="F541" s="230" t="s">
        <v>519</v>
      </c>
      <c r="G541" s="190" t="s">
        <v>3053</v>
      </c>
      <c r="H541" s="191" t="s">
        <v>562</v>
      </c>
      <c r="I541" s="230" t="s">
        <v>370</v>
      </c>
      <c r="J541" s="565" t="s">
        <v>420</v>
      </c>
      <c r="K541" s="566">
        <v>0.35714285714285715</v>
      </c>
      <c r="L541" s="230"/>
      <c r="M541" s="450">
        <v>2022</v>
      </c>
      <c r="N541" s="453">
        <v>18</v>
      </c>
      <c r="O541" s="452">
        <v>0.33333333333333326</v>
      </c>
      <c r="P541" s="237">
        <f t="shared" si="32"/>
        <v>6</v>
      </c>
      <c r="Q541" s="218">
        <v>5</v>
      </c>
      <c r="R541" s="238">
        <f t="shared" si="33"/>
        <v>0.83333333333333337</v>
      </c>
      <c r="S541" s="238">
        <f t="shared" si="34"/>
        <v>0.27777777777777779</v>
      </c>
      <c r="T541" s="239">
        <f t="shared" si="35"/>
        <v>0.93333333333333313</v>
      </c>
      <c r="U541" s="229"/>
      <c r="V541" s="21"/>
      <c r="W541" s="21"/>
    </row>
    <row r="542" spans="1:23" ht="12.75">
      <c r="A542" s="190" t="s">
        <v>109</v>
      </c>
      <c r="B542" s="191" t="s">
        <v>1220</v>
      </c>
      <c r="C542" s="230" t="s">
        <v>646</v>
      </c>
      <c r="D542" s="230" t="s">
        <v>335</v>
      </c>
      <c r="E542" s="230" t="s">
        <v>185</v>
      </c>
      <c r="F542" s="230" t="s">
        <v>577</v>
      </c>
      <c r="G542" s="190" t="s">
        <v>3053</v>
      </c>
      <c r="H542" s="191" t="s">
        <v>583</v>
      </c>
      <c r="I542" s="230" t="s">
        <v>370</v>
      </c>
      <c r="J542" s="565" t="s">
        <v>420</v>
      </c>
      <c r="K542" s="566">
        <v>0.35714285714285715</v>
      </c>
      <c r="L542" s="230"/>
      <c r="M542" s="450">
        <v>2022</v>
      </c>
      <c r="N542" s="453">
        <v>18</v>
      </c>
      <c r="O542" s="452">
        <v>0.33333333333333326</v>
      </c>
      <c r="P542" s="237">
        <f t="shared" si="32"/>
        <v>6</v>
      </c>
      <c r="Q542" s="218">
        <v>5</v>
      </c>
      <c r="R542" s="238">
        <f t="shared" si="33"/>
        <v>0.83333333333333337</v>
      </c>
      <c r="S542" s="238">
        <f t="shared" si="34"/>
        <v>0.27777777777777779</v>
      </c>
      <c r="T542" s="239">
        <f t="shared" si="35"/>
        <v>0.93333333333333313</v>
      </c>
      <c r="U542" s="229"/>
      <c r="V542" s="21"/>
      <c r="W542" s="21"/>
    </row>
    <row r="543" spans="1:23" ht="12.75">
      <c r="A543" s="190" t="s">
        <v>109</v>
      </c>
      <c r="B543" s="191" t="s">
        <v>1220</v>
      </c>
      <c r="C543" s="230" t="s">
        <v>646</v>
      </c>
      <c r="D543" s="230" t="s">
        <v>335</v>
      </c>
      <c r="E543" s="230" t="s">
        <v>185</v>
      </c>
      <c r="F543" s="230" t="s">
        <v>519</v>
      </c>
      <c r="G543" s="190" t="s">
        <v>3053</v>
      </c>
      <c r="H543" s="191" t="s">
        <v>563</v>
      </c>
      <c r="I543" s="230" t="s">
        <v>370</v>
      </c>
      <c r="J543" s="565" t="s">
        <v>418</v>
      </c>
      <c r="K543" s="566">
        <v>1</v>
      </c>
      <c r="L543" s="230"/>
      <c r="M543" s="450">
        <v>2022</v>
      </c>
      <c r="N543" s="453">
        <v>18</v>
      </c>
      <c r="O543" s="452">
        <v>1</v>
      </c>
      <c r="P543" s="237">
        <f t="shared" si="32"/>
        <v>18</v>
      </c>
      <c r="Q543" s="218">
        <v>18</v>
      </c>
      <c r="R543" s="238">
        <f t="shared" si="33"/>
        <v>1</v>
      </c>
      <c r="S543" s="238">
        <f t="shared" si="34"/>
        <v>1</v>
      </c>
      <c r="T543" s="239">
        <f t="shared" si="35"/>
        <v>1</v>
      </c>
      <c r="U543" s="229"/>
      <c r="V543" s="21"/>
      <c r="W543" s="21"/>
    </row>
    <row r="544" spans="1:23" ht="12.75">
      <c r="A544" s="190" t="s">
        <v>109</v>
      </c>
      <c r="B544" s="191" t="s">
        <v>1220</v>
      </c>
      <c r="C544" s="230" t="s">
        <v>646</v>
      </c>
      <c r="D544" s="230" t="s">
        <v>335</v>
      </c>
      <c r="E544" s="230" t="s">
        <v>185</v>
      </c>
      <c r="F544" s="230" t="s">
        <v>519</v>
      </c>
      <c r="G544" s="190" t="s">
        <v>3053</v>
      </c>
      <c r="H544" s="191" t="s">
        <v>564</v>
      </c>
      <c r="I544" s="230" t="s">
        <v>370</v>
      </c>
      <c r="J544" s="565" t="s">
        <v>420</v>
      </c>
      <c r="K544" s="566">
        <v>0.35714285714285715</v>
      </c>
      <c r="L544" s="230"/>
      <c r="M544" s="450">
        <v>2022</v>
      </c>
      <c r="N544" s="453">
        <v>18</v>
      </c>
      <c r="O544" s="452">
        <v>0.33333333333333326</v>
      </c>
      <c r="P544" s="237">
        <f t="shared" si="32"/>
        <v>6</v>
      </c>
      <c r="Q544" s="218">
        <v>5</v>
      </c>
      <c r="R544" s="238">
        <f t="shared" si="33"/>
        <v>0.83333333333333337</v>
      </c>
      <c r="S544" s="238">
        <f t="shared" si="34"/>
        <v>0.27777777777777779</v>
      </c>
      <c r="T544" s="239">
        <f t="shared" si="35"/>
        <v>0.93333333333333313</v>
      </c>
      <c r="U544" s="229"/>
      <c r="V544" s="21"/>
      <c r="W544" s="21"/>
    </row>
    <row r="545" spans="1:23" ht="12.75">
      <c r="A545" s="190" t="s">
        <v>109</v>
      </c>
      <c r="B545" s="191" t="s">
        <v>1220</v>
      </c>
      <c r="C545" s="230" t="s">
        <v>646</v>
      </c>
      <c r="D545" s="230" t="s">
        <v>335</v>
      </c>
      <c r="E545" s="230" t="s">
        <v>185</v>
      </c>
      <c r="F545" s="230" t="s">
        <v>519</v>
      </c>
      <c r="G545" s="190" t="s">
        <v>3053</v>
      </c>
      <c r="H545" s="191" t="s">
        <v>569</v>
      </c>
      <c r="I545" s="230" t="s">
        <v>370</v>
      </c>
      <c r="J545" s="565" t="s">
        <v>420</v>
      </c>
      <c r="K545" s="566">
        <v>0.35714285714285715</v>
      </c>
      <c r="L545" s="230"/>
      <c r="M545" s="450">
        <v>2022</v>
      </c>
      <c r="N545" s="453">
        <v>18</v>
      </c>
      <c r="O545" s="452">
        <v>0.33333333333333326</v>
      </c>
      <c r="P545" s="237">
        <f t="shared" si="32"/>
        <v>6</v>
      </c>
      <c r="Q545" s="218">
        <v>5</v>
      </c>
      <c r="R545" s="238">
        <f t="shared" si="33"/>
        <v>0.83333333333333337</v>
      </c>
      <c r="S545" s="238">
        <f t="shared" si="34"/>
        <v>0.27777777777777779</v>
      </c>
      <c r="T545" s="239">
        <f t="shared" si="35"/>
        <v>0.93333333333333313</v>
      </c>
      <c r="U545" s="229"/>
      <c r="V545" s="21"/>
      <c r="W545" s="21"/>
    </row>
    <row r="546" spans="1:23" ht="12.75">
      <c r="A546" s="190" t="s">
        <v>109</v>
      </c>
      <c r="B546" s="191" t="s">
        <v>1220</v>
      </c>
      <c r="C546" s="230" t="s">
        <v>646</v>
      </c>
      <c r="D546" s="230" t="s">
        <v>335</v>
      </c>
      <c r="E546" s="230" t="s">
        <v>185</v>
      </c>
      <c r="F546" s="230" t="s">
        <v>519</v>
      </c>
      <c r="G546" s="190" t="s">
        <v>3053</v>
      </c>
      <c r="H546" s="191" t="s">
        <v>498</v>
      </c>
      <c r="I546" s="230" t="s">
        <v>3126</v>
      </c>
      <c r="J546" s="230" t="s">
        <v>418</v>
      </c>
      <c r="K546" s="231">
        <v>1</v>
      </c>
      <c r="L546" s="230" t="s">
        <v>3127</v>
      </c>
      <c r="M546" s="450">
        <v>2023</v>
      </c>
      <c r="N546" s="453">
        <v>23</v>
      </c>
      <c r="O546" s="452">
        <v>1</v>
      </c>
      <c r="P546" s="237">
        <f t="shared" si="32"/>
        <v>23</v>
      </c>
      <c r="Q546" s="218">
        <v>23</v>
      </c>
      <c r="R546" s="238">
        <f t="shared" si="33"/>
        <v>1</v>
      </c>
      <c r="S546" s="238">
        <f t="shared" si="34"/>
        <v>1</v>
      </c>
      <c r="T546" s="239">
        <f t="shared" si="35"/>
        <v>1</v>
      </c>
      <c r="U546" s="229"/>
      <c r="V546" s="21"/>
      <c r="W546" s="21"/>
    </row>
    <row r="547" spans="1:23" ht="12.75">
      <c r="A547" s="190" t="s">
        <v>109</v>
      </c>
      <c r="B547" s="191" t="s">
        <v>1220</v>
      </c>
      <c r="C547" s="230" t="s">
        <v>646</v>
      </c>
      <c r="D547" s="230" t="s">
        <v>335</v>
      </c>
      <c r="E547" s="230" t="s">
        <v>185</v>
      </c>
      <c r="F547" s="230" t="s">
        <v>519</v>
      </c>
      <c r="G547" s="190" t="s">
        <v>3053</v>
      </c>
      <c r="H547" s="191" t="s">
        <v>537</v>
      </c>
      <c r="I547" s="230" t="s">
        <v>232</v>
      </c>
      <c r="J547" s="230" t="s">
        <v>418</v>
      </c>
      <c r="K547" s="231">
        <v>1</v>
      </c>
      <c r="L547" s="230" t="s">
        <v>3128</v>
      </c>
      <c r="M547" s="450">
        <v>2023</v>
      </c>
      <c r="N547" s="453">
        <v>23</v>
      </c>
      <c r="O547" s="452">
        <v>1</v>
      </c>
      <c r="P547" s="237">
        <f t="shared" si="32"/>
        <v>23</v>
      </c>
      <c r="Q547" s="218">
        <v>23</v>
      </c>
      <c r="R547" s="238">
        <f t="shared" si="33"/>
        <v>1</v>
      </c>
      <c r="S547" s="238">
        <f t="shared" si="34"/>
        <v>1</v>
      </c>
      <c r="T547" s="239">
        <f t="shared" si="35"/>
        <v>1</v>
      </c>
      <c r="U547" s="229"/>
      <c r="V547" s="21"/>
      <c r="W547" s="21"/>
    </row>
    <row r="548" spans="1:23" ht="12.75">
      <c r="A548" s="190" t="s">
        <v>109</v>
      </c>
      <c r="B548" s="191" t="s">
        <v>1220</v>
      </c>
      <c r="C548" s="230" t="s">
        <v>646</v>
      </c>
      <c r="D548" s="230" t="s">
        <v>335</v>
      </c>
      <c r="E548" s="230" t="s">
        <v>185</v>
      </c>
      <c r="F548" s="230" t="s">
        <v>519</v>
      </c>
      <c r="G548" s="190" t="s">
        <v>3053</v>
      </c>
      <c r="H548" s="191" t="s">
        <v>538</v>
      </c>
      <c r="I548" s="230" t="s">
        <v>232</v>
      </c>
      <c r="J548" s="230" t="s">
        <v>418</v>
      </c>
      <c r="K548" s="231">
        <v>1</v>
      </c>
      <c r="L548" s="230" t="s">
        <v>3128</v>
      </c>
      <c r="M548" s="450">
        <v>2023</v>
      </c>
      <c r="N548" s="453">
        <v>23</v>
      </c>
      <c r="O548" s="452">
        <v>1</v>
      </c>
      <c r="P548" s="237">
        <f t="shared" si="32"/>
        <v>23</v>
      </c>
      <c r="Q548" s="218">
        <v>23</v>
      </c>
      <c r="R548" s="238">
        <f t="shared" si="33"/>
        <v>1</v>
      </c>
      <c r="S548" s="238">
        <f t="shared" si="34"/>
        <v>1</v>
      </c>
      <c r="T548" s="239">
        <f t="shared" si="35"/>
        <v>1</v>
      </c>
      <c r="U548" s="229"/>
      <c r="V548" s="21"/>
      <c r="W548" s="21"/>
    </row>
    <row r="549" spans="1:23" ht="12.75">
      <c r="A549" s="190" t="s">
        <v>109</v>
      </c>
      <c r="B549" s="191" t="s">
        <v>1220</v>
      </c>
      <c r="C549" s="230" t="s">
        <v>646</v>
      </c>
      <c r="D549" s="230" t="s">
        <v>335</v>
      </c>
      <c r="E549" s="230" t="s">
        <v>185</v>
      </c>
      <c r="F549" s="230" t="s">
        <v>519</v>
      </c>
      <c r="G549" s="190" t="s">
        <v>3053</v>
      </c>
      <c r="H549" s="191" t="s">
        <v>541</v>
      </c>
      <c r="I549" s="230" t="s">
        <v>232</v>
      </c>
      <c r="J549" s="230" t="s">
        <v>418</v>
      </c>
      <c r="K549" s="231">
        <v>1</v>
      </c>
      <c r="L549" s="230" t="s">
        <v>3128</v>
      </c>
      <c r="M549" s="450">
        <v>2023</v>
      </c>
      <c r="N549" s="218">
        <v>23</v>
      </c>
      <c r="O549" s="452">
        <v>1</v>
      </c>
      <c r="P549" s="237">
        <f t="shared" si="32"/>
        <v>23</v>
      </c>
      <c r="Q549" s="218">
        <v>23</v>
      </c>
      <c r="R549" s="238">
        <f t="shared" si="33"/>
        <v>1</v>
      </c>
      <c r="S549" s="238">
        <f t="shared" si="34"/>
        <v>1</v>
      </c>
      <c r="T549" s="239">
        <f t="shared" si="35"/>
        <v>1</v>
      </c>
      <c r="U549" s="451"/>
      <c r="V549" s="21"/>
      <c r="W549" s="21"/>
    </row>
    <row r="550" spans="1:23" ht="12.75">
      <c r="A550" s="190" t="s">
        <v>109</v>
      </c>
      <c r="B550" s="191" t="s">
        <v>1220</v>
      </c>
      <c r="C550" s="230" t="s">
        <v>646</v>
      </c>
      <c r="D550" s="230" t="s">
        <v>335</v>
      </c>
      <c r="E550" s="230" t="s">
        <v>185</v>
      </c>
      <c r="F550" s="230" t="s">
        <v>519</v>
      </c>
      <c r="G550" s="190" t="s">
        <v>3053</v>
      </c>
      <c r="H550" s="191" t="s">
        <v>493</v>
      </c>
      <c r="I550" s="230" t="s">
        <v>232</v>
      </c>
      <c r="J550" s="230" t="s">
        <v>418</v>
      </c>
      <c r="K550" s="231">
        <v>1</v>
      </c>
      <c r="L550" s="230" t="s">
        <v>3128</v>
      </c>
      <c r="M550" s="450">
        <v>2023</v>
      </c>
      <c r="N550" s="453">
        <v>23</v>
      </c>
      <c r="O550" s="452">
        <v>1</v>
      </c>
      <c r="P550" s="237">
        <f t="shared" si="32"/>
        <v>23</v>
      </c>
      <c r="Q550" s="218">
        <v>23</v>
      </c>
      <c r="R550" s="238">
        <f t="shared" si="33"/>
        <v>1</v>
      </c>
      <c r="S550" s="238">
        <f t="shared" si="34"/>
        <v>1</v>
      </c>
      <c r="T550" s="239">
        <f t="shared" si="35"/>
        <v>1</v>
      </c>
      <c r="U550" s="229"/>
      <c r="V550" s="21"/>
      <c r="W550" s="21"/>
    </row>
    <row r="551" spans="1:23" ht="12.75">
      <c r="A551" s="190" t="s">
        <v>109</v>
      </c>
      <c r="B551" s="191" t="s">
        <v>1220</v>
      </c>
      <c r="C551" s="230" t="s">
        <v>646</v>
      </c>
      <c r="D551" s="230" t="s">
        <v>335</v>
      </c>
      <c r="E551" s="230" t="s">
        <v>185</v>
      </c>
      <c r="F551" s="230" t="s">
        <v>519</v>
      </c>
      <c r="G551" s="190" t="s">
        <v>3053</v>
      </c>
      <c r="H551" s="191" t="s">
        <v>3129</v>
      </c>
      <c r="I551" s="230" t="s">
        <v>232</v>
      </c>
      <c r="J551" s="230" t="s">
        <v>418</v>
      </c>
      <c r="K551" s="231">
        <v>1</v>
      </c>
      <c r="L551" s="230" t="s">
        <v>3128</v>
      </c>
      <c r="M551" s="450">
        <v>2023</v>
      </c>
      <c r="N551" s="218">
        <v>23</v>
      </c>
      <c r="O551" s="452">
        <v>1</v>
      </c>
      <c r="P551" s="237">
        <f t="shared" si="32"/>
        <v>23</v>
      </c>
      <c r="Q551" s="218">
        <v>23</v>
      </c>
      <c r="R551" s="238">
        <f t="shared" si="33"/>
        <v>1</v>
      </c>
      <c r="S551" s="238">
        <f t="shared" si="34"/>
        <v>1</v>
      </c>
      <c r="T551" s="239">
        <f t="shared" si="35"/>
        <v>1</v>
      </c>
      <c r="U551" s="451"/>
      <c r="V551" s="21"/>
      <c r="W551" s="21"/>
    </row>
    <row r="552" spans="1:23" ht="12.75">
      <c r="A552" s="190" t="s">
        <v>109</v>
      </c>
      <c r="B552" s="191" t="s">
        <v>1220</v>
      </c>
      <c r="C552" s="230" t="s">
        <v>646</v>
      </c>
      <c r="D552" s="230" t="s">
        <v>335</v>
      </c>
      <c r="E552" s="230" t="s">
        <v>185</v>
      </c>
      <c r="F552" s="230" t="s">
        <v>519</v>
      </c>
      <c r="G552" s="190" t="s">
        <v>3053</v>
      </c>
      <c r="H552" s="191" t="s">
        <v>3130</v>
      </c>
      <c r="I552" s="230" t="s">
        <v>232</v>
      </c>
      <c r="J552" s="230" t="s">
        <v>418</v>
      </c>
      <c r="K552" s="231">
        <v>1</v>
      </c>
      <c r="L552" s="230" t="s">
        <v>3128</v>
      </c>
      <c r="M552" s="450">
        <v>2023</v>
      </c>
      <c r="N552" s="453">
        <v>23</v>
      </c>
      <c r="O552" s="452">
        <v>1</v>
      </c>
      <c r="P552" s="237">
        <f t="shared" si="32"/>
        <v>23</v>
      </c>
      <c r="Q552" s="218">
        <v>23</v>
      </c>
      <c r="R552" s="238">
        <f t="shared" si="33"/>
        <v>1</v>
      </c>
      <c r="S552" s="238">
        <f t="shared" si="34"/>
        <v>1</v>
      </c>
      <c r="T552" s="239">
        <f t="shared" si="35"/>
        <v>1</v>
      </c>
      <c r="U552" s="229"/>
      <c r="V552" s="21"/>
      <c r="W552" s="21"/>
    </row>
    <row r="553" spans="1:23" ht="12.75">
      <c r="A553" s="190" t="s">
        <v>109</v>
      </c>
      <c r="B553" s="191" t="s">
        <v>1220</v>
      </c>
      <c r="C553" s="230" t="s">
        <v>646</v>
      </c>
      <c r="D553" s="230" t="s">
        <v>335</v>
      </c>
      <c r="E553" s="230" t="s">
        <v>185</v>
      </c>
      <c r="F553" s="230"/>
      <c r="G553" s="190" t="s">
        <v>3163</v>
      </c>
      <c r="H553" s="191"/>
      <c r="I553" s="230"/>
      <c r="J553" s="230"/>
      <c r="K553" s="231"/>
      <c r="L553" s="230" t="s">
        <v>3120</v>
      </c>
      <c r="M553" s="450"/>
      <c r="N553" s="453"/>
      <c r="O553" s="452"/>
      <c r="P553" s="237">
        <f t="shared" si="32"/>
        <v>0</v>
      </c>
      <c r="Q553" s="218"/>
      <c r="R553" s="238" t="e">
        <f t="shared" si="33"/>
        <v>#DIV/0!</v>
      </c>
      <c r="S553" s="238" t="e">
        <f t="shared" si="34"/>
        <v>#DIV/0!</v>
      </c>
      <c r="T553" s="239" t="e">
        <f t="shared" si="35"/>
        <v>#DIV/0!</v>
      </c>
      <c r="U553" s="229"/>
      <c r="V553" s="21"/>
      <c r="W553" s="21"/>
    </row>
    <row r="554" spans="1:23" ht="12.75">
      <c r="A554" s="190" t="s">
        <v>109</v>
      </c>
      <c r="B554" s="191" t="s">
        <v>1220</v>
      </c>
      <c r="C554" s="230" t="s">
        <v>646</v>
      </c>
      <c r="D554" s="230" t="s">
        <v>335</v>
      </c>
      <c r="E554" s="230" t="s">
        <v>185</v>
      </c>
      <c r="F554" s="230" t="s">
        <v>519</v>
      </c>
      <c r="G554" s="190" t="s">
        <v>3054</v>
      </c>
      <c r="H554" s="191" t="s">
        <v>518</v>
      </c>
      <c r="I554" s="230" t="s">
        <v>370</v>
      </c>
      <c r="J554" s="565" t="s">
        <v>420</v>
      </c>
      <c r="K554" s="566">
        <v>0.11494252873563218</v>
      </c>
      <c r="L554" s="230"/>
      <c r="M554" s="450">
        <v>2022</v>
      </c>
      <c r="N554" s="453">
        <v>88</v>
      </c>
      <c r="O554" s="567">
        <v>1</v>
      </c>
      <c r="P554" s="237">
        <f t="shared" si="32"/>
        <v>88</v>
      </c>
      <c r="Q554" s="453">
        <v>88</v>
      </c>
      <c r="R554" s="238">
        <f t="shared" si="33"/>
        <v>1</v>
      </c>
      <c r="S554" s="238">
        <f t="shared" si="34"/>
        <v>1</v>
      </c>
      <c r="T554" s="239">
        <f t="shared" si="35"/>
        <v>8.6999999999999993</v>
      </c>
      <c r="U554" s="451" t="s">
        <v>3123</v>
      </c>
      <c r="V554" s="21"/>
      <c r="W554" s="21"/>
    </row>
    <row r="555" spans="1:23" ht="12.75">
      <c r="A555" s="190" t="s">
        <v>109</v>
      </c>
      <c r="B555" s="191" t="s">
        <v>1220</v>
      </c>
      <c r="C555" s="230" t="s">
        <v>646</v>
      </c>
      <c r="D555" s="230" t="s">
        <v>335</v>
      </c>
      <c r="E555" s="230" t="s">
        <v>185</v>
      </c>
      <c r="F555" s="230" t="s">
        <v>577</v>
      </c>
      <c r="G555" s="190" t="s">
        <v>3054</v>
      </c>
      <c r="H555" s="191" t="s">
        <v>576</v>
      </c>
      <c r="I555" s="230" t="s">
        <v>370</v>
      </c>
      <c r="J555" s="565" t="s">
        <v>420</v>
      </c>
      <c r="K555" s="566">
        <v>0.11494252873563218</v>
      </c>
      <c r="L555" s="230"/>
      <c r="M555" s="450">
        <v>2022</v>
      </c>
      <c r="N555" s="218">
        <v>88</v>
      </c>
      <c r="O555" s="567">
        <v>0.125</v>
      </c>
      <c r="P555" s="237">
        <f t="shared" si="32"/>
        <v>11</v>
      </c>
      <c r="Q555" s="218">
        <v>9</v>
      </c>
      <c r="R555" s="238">
        <f t="shared" si="33"/>
        <v>0.81818181818181823</v>
      </c>
      <c r="S555" s="238">
        <f t="shared" si="34"/>
        <v>0.10227272727272728</v>
      </c>
      <c r="T555" s="239">
        <f t="shared" si="35"/>
        <v>1.0874999999999999</v>
      </c>
      <c r="U555" s="451"/>
      <c r="V555" s="21"/>
      <c r="W555" s="21"/>
    </row>
    <row r="556" spans="1:23" ht="12.75">
      <c r="A556" s="190" t="s">
        <v>109</v>
      </c>
      <c r="B556" s="191" t="s">
        <v>1220</v>
      </c>
      <c r="C556" s="230" t="s">
        <v>646</v>
      </c>
      <c r="D556" s="230" t="s">
        <v>335</v>
      </c>
      <c r="E556" s="230" t="s">
        <v>185</v>
      </c>
      <c r="F556" s="230" t="s">
        <v>577</v>
      </c>
      <c r="G556" s="190" t="s">
        <v>3054</v>
      </c>
      <c r="H556" s="191" t="s">
        <v>578</v>
      </c>
      <c r="I556" s="230" t="s">
        <v>370</v>
      </c>
      <c r="J556" s="565" t="s">
        <v>420</v>
      </c>
      <c r="K556" s="566">
        <v>0.11494252873563218</v>
      </c>
      <c r="L556" s="230"/>
      <c r="M556" s="450">
        <v>2022</v>
      </c>
      <c r="N556" s="218">
        <v>88</v>
      </c>
      <c r="O556" s="567">
        <v>0.125</v>
      </c>
      <c r="P556" s="237">
        <f t="shared" si="32"/>
        <v>11</v>
      </c>
      <c r="Q556" s="218">
        <v>9</v>
      </c>
      <c r="R556" s="238">
        <f t="shared" si="33"/>
        <v>0.81818181818181823</v>
      </c>
      <c r="S556" s="238">
        <f t="shared" si="34"/>
        <v>0.10227272727272728</v>
      </c>
      <c r="T556" s="239">
        <f t="shared" si="35"/>
        <v>1.0874999999999999</v>
      </c>
      <c r="U556" s="451"/>
      <c r="V556" s="21"/>
      <c r="W556" s="21"/>
    </row>
    <row r="557" spans="1:23" ht="12.75">
      <c r="A557" s="190" t="s">
        <v>109</v>
      </c>
      <c r="B557" s="191" t="s">
        <v>1220</v>
      </c>
      <c r="C557" s="230" t="s">
        <v>646</v>
      </c>
      <c r="D557" s="230" t="s">
        <v>335</v>
      </c>
      <c r="E557" s="230" t="s">
        <v>185</v>
      </c>
      <c r="F557" s="230" t="s">
        <v>577</v>
      </c>
      <c r="G557" s="190" t="s">
        <v>3054</v>
      </c>
      <c r="H557" s="191" t="s">
        <v>579</v>
      </c>
      <c r="I557" s="230" t="s">
        <v>370</v>
      </c>
      <c r="J557" s="565" t="s">
        <v>420</v>
      </c>
      <c r="K557" s="566">
        <v>0.11494252873563218</v>
      </c>
      <c r="L557" s="230"/>
      <c r="M557" s="450">
        <v>2022</v>
      </c>
      <c r="N557" s="218">
        <v>88</v>
      </c>
      <c r="O557" s="567">
        <v>0.125</v>
      </c>
      <c r="P557" s="237">
        <f t="shared" si="32"/>
        <v>11</v>
      </c>
      <c r="Q557" s="218">
        <v>9</v>
      </c>
      <c r="R557" s="238">
        <f t="shared" si="33"/>
        <v>0.81818181818181823</v>
      </c>
      <c r="S557" s="238">
        <f t="shared" si="34"/>
        <v>0.10227272727272728</v>
      </c>
      <c r="T557" s="239">
        <f t="shared" si="35"/>
        <v>1.0874999999999999</v>
      </c>
      <c r="U557" s="451"/>
      <c r="V557" s="21"/>
      <c r="W557" s="21"/>
    </row>
    <row r="558" spans="1:23" ht="12.75">
      <c r="A558" s="190" t="s">
        <v>109</v>
      </c>
      <c r="B558" s="191" t="s">
        <v>1220</v>
      </c>
      <c r="C558" s="230" t="s">
        <v>646</v>
      </c>
      <c r="D558" s="230" t="s">
        <v>335</v>
      </c>
      <c r="E558" s="230" t="s">
        <v>185</v>
      </c>
      <c r="F558" s="230" t="s">
        <v>577</v>
      </c>
      <c r="G558" s="190" t="s">
        <v>3054</v>
      </c>
      <c r="H558" s="191" t="s">
        <v>580</v>
      </c>
      <c r="I558" s="230" t="s">
        <v>370</v>
      </c>
      <c r="J558" s="565" t="s">
        <v>420</v>
      </c>
      <c r="K558" s="566">
        <v>0.11494252873563218</v>
      </c>
      <c r="L558" s="230"/>
      <c r="M558" s="450">
        <v>2022</v>
      </c>
      <c r="N558" s="218">
        <v>88</v>
      </c>
      <c r="O558" s="567">
        <v>0.125</v>
      </c>
      <c r="P558" s="237">
        <f t="shared" si="32"/>
        <v>11</v>
      </c>
      <c r="Q558" s="218">
        <v>9</v>
      </c>
      <c r="R558" s="238">
        <f t="shared" si="33"/>
        <v>0.81818181818181823</v>
      </c>
      <c r="S558" s="238">
        <f t="shared" si="34"/>
        <v>0.10227272727272728</v>
      </c>
      <c r="T558" s="239">
        <f t="shared" si="35"/>
        <v>1.0874999999999999</v>
      </c>
      <c r="U558" s="451"/>
      <c r="V558" s="21"/>
      <c r="W558" s="21"/>
    </row>
    <row r="559" spans="1:23" ht="12.75">
      <c r="A559" s="190" t="s">
        <v>109</v>
      </c>
      <c r="B559" s="191" t="s">
        <v>1220</v>
      </c>
      <c r="C559" s="230" t="s">
        <v>646</v>
      </c>
      <c r="D559" s="230" t="s">
        <v>335</v>
      </c>
      <c r="E559" s="230" t="s">
        <v>185</v>
      </c>
      <c r="F559" s="230" t="s">
        <v>577</v>
      </c>
      <c r="G559" s="190" t="s">
        <v>3054</v>
      </c>
      <c r="H559" s="191" t="s">
        <v>581</v>
      </c>
      <c r="I559" s="230" t="s">
        <v>370</v>
      </c>
      <c r="J559" s="565" t="s">
        <v>420</v>
      </c>
      <c r="K559" s="566">
        <v>0.11494252873563218</v>
      </c>
      <c r="L559" s="230"/>
      <c r="M559" s="450">
        <v>2022</v>
      </c>
      <c r="N559" s="218">
        <v>88</v>
      </c>
      <c r="O559" s="567">
        <v>0.125</v>
      </c>
      <c r="P559" s="237">
        <f t="shared" si="32"/>
        <v>11</v>
      </c>
      <c r="Q559" s="218">
        <v>9</v>
      </c>
      <c r="R559" s="238">
        <f t="shared" si="33"/>
        <v>0.81818181818181823</v>
      </c>
      <c r="S559" s="238">
        <f t="shared" si="34"/>
        <v>0.10227272727272728</v>
      </c>
      <c r="T559" s="239">
        <f t="shared" si="35"/>
        <v>1.0874999999999999</v>
      </c>
      <c r="U559" s="451"/>
      <c r="V559" s="21"/>
      <c r="W559" s="21"/>
    </row>
    <row r="560" spans="1:23" ht="12.75">
      <c r="A560" s="190" t="s">
        <v>109</v>
      </c>
      <c r="B560" s="191" t="s">
        <v>1220</v>
      </c>
      <c r="C560" s="230" t="s">
        <v>646</v>
      </c>
      <c r="D560" s="230" t="s">
        <v>335</v>
      </c>
      <c r="E560" s="230" t="s">
        <v>185</v>
      </c>
      <c r="F560" s="230" t="s">
        <v>519</v>
      </c>
      <c r="G560" s="190" t="s">
        <v>3054</v>
      </c>
      <c r="H560" s="191" t="s">
        <v>522</v>
      </c>
      <c r="I560" s="230" t="s">
        <v>370</v>
      </c>
      <c r="J560" s="565" t="s">
        <v>420</v>
      </c>
      <c r="K560" s="566">
        <v>0.11494252873563218</v>
      </c>
      <c r="L560" s="230"/>
      <c r="M560" s="450">
        <v>2022</v>
      </c>
      <c r="N560" s="218">
        <v>88</v>
      </c>
      <c r="O560" s="567">
        <v>0.125</v>
      </c>
      <c r="P560" s="237">
        <f t="shared" si="32"/>
        <v>11</v>
      </c>
      <c r="Q560" s="218">
        <v>9</v>
      </c>
      <c r="R560" s="238">
        <f t="shared" si="33"/>
        <v>0.81818181818181823</v>
      </c>
      <c r="S560" s="238">
        <f t="shared" si="34"/>
        <v>0.10227272727272728</v>
      </c>
      <c r="T560" s="239">
        <f t="shared" si="35"/>
        <v>1.0874999999999999</v>
      </c>
      <c r="U560" s="451"/>
      <c r="V560" s="21"/>
      <c r="W560" s="21"/>
    </row>
    <row r="561" spans="1:23" ht="12.75">
      <c r="A561" s="190" t="s">
        <v>109</v>
      </c>
      <c r="B561" s="191" t="s">
        <v>1220</v>
      </c>
      <c r="C561" s="230" t="s">
        <v>646</v>
      </c>
      <c r="D561" s="230" t="s">
        <v>335</v>
      </c>
      <c r="E561" s="230" t="s">
        <v>185</v>
      </c>
      <c r="F561" s="230" t="s">
        <v>519</v>
      </c>
      <c r="G561" s="190" t="s">
        <v>3054</v>
      </c>
      <c r="H561" s="191" t="s">
        <v>523</v>
      </c>
      <c r="I561" s="230" t="s">
        <v>370</v>
      </c>
      <c r="J561" s="565" t="s">
        <v>420</v>
      </c>
      <c r="K561" s="566">
        <v>0.11494252873563218</v>
      </c>
      <c r="L561" s="230"/>
      <c r="M561" s="450">
        <v>2022</v>
      </c>
      <c r="N561" s="218">
        <v>88</v>
      </c>
      <c r="O561" s="567">
        <v>0.125</v>
      </c>
      <c r="P561" s="237">
        <f t="shared" si="32"/>
        <v>11</v>
      </c>
      <c r="Q561" s="218">
        <v>9</v>
      </c>
      <c r="R561" s="238">
        <f t="shared" si="33"/>
        <v>0.81818181818181823</v>
      </c>
      <c r="S561" s="238">
        <f t="shared" si="34"/>
        <v>0.10227272727272728</v>
      </c>
      <c r="T561" s="239">
        <f t="shared" si="35"/>
        <v>1.0874999999999999</v>
      </c>
      <c r="U561" s="451"/>
      <c r="V561" s="21"/>
      <c r="W561" s="21"/>
    </row>
    <row r="562" spans="1:23" ht="12.75">
      <c r="A562" s="190" t="s">
        <v>109</v>
      </c>
      <c r="B562" s="191" t="s">
        <v>1220</v>
      </c>
      <c r="C562" s="230" t="s">
        <v>646</v>
      </c>
      <c r="D562" s="230" t="s">
        <v>335</v>
      </c>
      <c r="E562" s="230" t="s">
        <v>185</v>
      </c>
      <c r="F562" s="230" t="s">
        <v>577</v>
      </c>
      <c r="G562" s="190" t="s">
        <v>3054</v>
      </c>
      <c r="H562" s="191" t="s">
        <v>3124</v>
      </c>
      <c r="I562" s="230" t="s">
        <v>370</v>
      </c>
      <c r="J562" s="565" t="s">
        <v>420</v>
      </c>
      <c r="K562" s="566">
        <v>0.11494252873563218</v>
      </c>
      <c r="L562" s="230"/>
      <c r="M562" s="450">
        <v>2022</v>
      </c>
      <c r="N562" s="218">
        <v>88</v>
      </c>
      <c r="O562" s="567">
        <v>0.125</v>
      </c>
      <c r="P562" s="237">
        <f t="shared" si="32"/>
        <v>11</v>
      </c>
      <c r="Q562" s="218">
        <v>9</v>
      </c>
      <c r="R562" s="238">
        <f t="shared" si="33"/>
        <v>0.81818181818181823</v>
      </c>
      <c r="S562" s="238">
        <f t="shared" si="34"/>
        <v>0.10227272727272728</v>
      </c>
      <c r="T562" s="239">
        <f t="shared" si="35"/>
        <v>1.0874999999999999</v>
      </c>
      <c r="U562" s="451"/>
      <c r="V562" s="21"/>
      <c r="W562" s="21"/>
    </row>
    <row r="563" spans="1:23" ht="12.75">
      <c r="A563" s="190" t="s">
        <v>109</v>
      </c>
      <c r="B563" s="191" t="s">
        <v>1220</v>
      </c>
      <c r="C563" s="230" t="s">
        <v>646</v>
      </c>
      <c r="D563" s="230" t="s">
        <v>335</v>
      </c>
      <c r="E563" s="230" t="s">
        <v>185</v>
      </c>
      <c r="F563" s="230" t="s">
        <v>519</v>
      </c>
      <c r="G563" s="190" t="s">
        <v>3054</v>
      </c>
      <c r="H563" s="191" t="s">
        <v>3125</v>
      </c>
      <c r="I563" s="230" t="s">
        <v>370</v>
      </c>
      <c r="J563" s="565" t="s">
        <v>420</v>
      </c>
      <c r="K563" s="566">
        <v>0.11494252873563218</v>
      </c>
      <c r="L563" s="230"/>
      <c r="M563" s="450">
        <v>2022</v>
      </c>
      <c r="N563" s="218">
        <v>88</v>
      </c>
      <c r="O563" s="567">
        <v>0.125</v>
      </c>
      <c r="P563" s="237">
        <f t="shared" si="32"/>
        <v>11</v>
      </c>
      <c r="Q563" s="218">
        <v>9</v>
      </c>
      <c r="R563" s="238">
        <f t="shared" si="33"/>
        <v>0.81818181818181823</v>
      </c>
      <c r="S563" s="238">
        <f t="shared" si="34"/>
        <v>0.10227272727272728</v>
      </c>
      <c r="T563" s="239">
        <f t="shared" si="35"/>
        <v>1.0874999999999999</v>
      </c>
      <c r="U563" s="451"/>
      <c r="V563" s="21"/>
      <c r="W563" s="21"/>
    </row>
    <row r="564" spans="1:23" ht="12.75">
      <c r="A564" s="190" t="s">
        <v>109</v>
      </c>
      <c r="B564" s="191" t="s">
        <v>1220</v>
      </c>
      <c r="C564" s="230" t="s">
        <v>646</v>
      </c>
      <c r="D564" s="230" t="s">
        <v>335</v>
      </c>
      <c r="E564" s="230" t="s">
        <v>185</v>
      </c>
      <c r="F564" s="230" t="s">
        <v>519</v>
      </c>
      <c r="G564" s="190" t="s">
        <v>3054</v>
      </c>
      <c r="H564" s="191" t="s">
        <v>529</v>
      </c>
      <c r="I564" s="230" t="s">
        <v>370</v>
      </c>
      <c r="J564" s="565" t="s">
        <v>420</v>
      </c>
      <c r="K564" s="566">
        <v>0.11494252873563218</v>
      </c>
      <c r="L564" s="230"/>
      <c r="M564" s="450">
        <v>2022</v>
      </c>
      <c r="N564" s="218">
        <v>88</v>
      </c>
      <c r="O564" s="567">
        <v>0.125</v>
      </c>
      <c r="P564" s="237">
        <f t="shared" si="32"/>
        <v>11</v>
      </c>
      <c r="Q564" s="218">
        <v>9</v>
      </c>
      <c r="R564" s="238">
        <f t="shared" si="33"/>
        <v>0.81818181818181823</v>
      </c>
      <c r="S564" s="238">
        <f t="shared" si="34"/>
        <v>0.10227272727272728</v>
      </c>
      <c r="T564" s="239">
        <f t="shared" si="35"/>
        <v>1.0874999999999999</v>
      </c>
      <c r="U564" s="451"/>
      <c r="V564" s="21"/>
      <c r="W564" s="21"/>
    </row>
    <row r="565" spans="1:23" ht="12.75">
      <c r="A565" s="190" t="s">
        <v>109</v>
      </c>
      <c r="B565" s="191" t="s">
        <v>1220</v>
      </c>
      <c r="C565" s="230" t="s">
        <v>646</v>
      </c>
      <c r="D565" s="230" t="s">
        <v>335</v>
      </c>
      <c r="E565" s="230" t="s">
        <v>185</v>
      </c>
      <c r="F565" s="230" t="s">
        <v>519</v>
      </c>
      <c r="G565" s="190" t="s">
        <v>3054</v>
      </c>
      <c r="H565" s="191" t="s">
        <v>532</v>
      </c>
      <c r="I565" s="230" t="s">
        <v>370</v>
      </c>
      <c r="J565" s="565" t="s">
        <v>420</v>
      </c>
      <c r="K565" s="568">
        <v>0.11494252873563218</v>
      </c>
      <c r="L565" s="230"/>
      <c r="M565" s="450">
        <v>2022</v>
      </c>
      <c r="N565" s="218">
        <v>88</v>
      </c>
      <c r="O565" s="567">
        <v>0.125</v>
      </c>
      <c r="P565" s="237">
        <f t="shared" si="32"/>
        <v>11</v>
      </c>
      <c r="Q565" s="218">
        <v>9</v>
      </c>
      <c r="R565" s="238">
        <f t="shared" si="33"/>
        <v>0.81818181818181823</v>
      </c>
      <c r="S565" s="238">
        <f t="shared" si="34"/>
        <v>0.10227272727272728</v>
      </c>
      <c r="T565" s="239">
        <f t="shared" si="35"/>
        <v>1.0874999999999999</v>
      </c>
      <c r="U565" s="451"/>
      <c r="V565" s="21"/>
      <c r="W565" s="21"/>
    </row>
    <row r="566" spans="1:23" ht="12.75">
      <c r="A566" s="190" t="s">
        <v>109</v>
      </c>
      <c r="B566" s="191" t="s">
        <v>1220</v>
      </c>
      <c r="C566" s="230" t="s">
        <v>646</v>
      </c>
      <c r="D566" s="230" t="s">
        <v>335</v>
      </c>
      <c r="E566" s="230" t="s">
        <v>185</v>
      </c>
      <c r="F566" s="230" t="s">
        <v>519</v>
      </c>
      <c r="G566" s="190" t="s">
        <v>3054</v>
      </c>
      <c r="H566" s="191" t="s">
        <v>533</v>
      </c>
      <c r="I566" s="230" t="s">
        <v>370</v>
      </c>
      <c r="J566" s="565" t="s">
        <v>420</v>
      </c>
      <c r="K566" s="566">
        <v>0.11494252873563218</v>
      </c>
      <c r="L566" s="230"/>
      <c r="M566" s="450">
        <v>2022</v>
      </c>
      <c r="N566" s="218">
        <v>88</v>
      </c>
      <c r="O566" s="567">
        <v>0.125</v>
      </c>
      <c r="P566" s="237">
        <f t="shared" si="32"/>
        <v>11</v>
      </c>
      <c r="Q566" s="218">
        <v>9</v>
      </c>
      <c r="R566" s="238">
        <f t="shared" si="33"/>
        <v>0.81818181818181823</v>
      </c>
      <c r="S566" s="238">
        <f t="shared" si="34"/>
        <v>0.10227272727272728</v>
      </c>
      <c r="T566" s="239">
        <f t="shared" si="35"/>
        <v>1.0874999999999999</v>
      </c>
      <c r="U566" s="451"/>
      <c r="V566" s="21"/>
      <c r="W566" s="21"/>
    </row>
    <row r="567" spans="1:23" ht="12.75">
      <c r="A567" s="190" t="s">
        <v>109</v>
      </c>
      <c r="B567" s="191" t="s">
        <v>1220</v>
      </c>
      <c r="C567" s="230" t="s">
        <v>646</v>
      </c>
      <c r="D567" s="230" t="s">
        <v>335</v>
      </c>
      <c r="E567" s="230" t="s">
        <v>185</v>
      </c>
      <c r="F567" s="230" t="s">
        <v>519</v>
      </c>
      <c r="G567" s="190" t="s">
        <v>3054</v>
      </c>
      <c r="H567" s="191" t="s">
        <v>534</v>
      </c>
      <c r="I567" s="230" t="s">
        <v>370</v>
      </c>
      <c r="J567" s="565" t="s">
        <v>420</v>
      </c>
      <c r="K567" s="566">
        <v>0.11494252873563218</v>
      </c>
      <c r="L567" s="230"/>
      <c r="M567" s="450">
        <v>2022</v>
      </c>
      <c r="N567" s="218">
        <v>88</v>
      </c>
      <c r="O567" s="567">
        <v>0.125</v>
      </c>
      <c r="P567" s="237">
        <f t="shared" si="32"/>
        <v>11</v>
      </c>
      <c r="Q567" s="218">
        <v>9</v>
      </c>
      <c r="R567" s="238">
        <f t="shared" si="33"/>
        <v>0.81818181818181823</v>
      </c>
      <c r="S567" s="238">
        <f t="shared" si="34"/>
        <v>0.10227272727272728</v>
      </c>
      <c r="T567" s="239">
        <f t="shared" si="35"/>
        <v>1.0874999999999999</v>
      </c>
      <c r="U567" s="451"/>
      <c r="V567" s="21"/>
      <c r="W567" s="21"/>
    </row>
    <row r="568" spans="1:23" ht="12.75">
      <c r="A568" s="190" t="s">
        <v>109</v>
      </c>
      <c r="B568" s="191" t="s">
        <v>1220</v>
      </c>
      <c r="C568" s="230" t="s">
        <v>646</v>
      </c>
      <c r="D568" s="230" t="s">
        <v>335</v>
      </c>
      <c r="E568" s="230" t="s">
        <v>185</v>
      </c>
      <c r="F568" s="230" t="s">
        <v>519</v>
      </c>
      <c r="G568" s="190" t="s">
        <v>3054</v>
      </c>
      <c r="H568" s="191" t="s">
        <v>535</v>
      </c>
      <c r="I568" s="230" t="s">
        <v>370</v>
      </c>
      <c r="J568" s="565" t="s">
        <v>420</v>
      </c>
      <c r="K568" s="566">
        <v>0.11494252873563218</v>
      </c>
      <c r="L568" s="230"/>
      <c r="M568" s="450">
        <v>2022</v>
      </c>
      <c r="N568" s="218">
        <v>88</v>
      </c>
      <c r="O568" s="567">
        <v>0.125</v>
      </c>
      <c r="P568" s="237">
        <f t="shared" si="32"/>
        <v>11</v>
      </c>
      <c r="Q568" s="218">
        <v>9</v>
      </c>
      <c r="R568" s="238">
        <f t="shared" si="33"/>
        <v>0.81818181818181823</v>
      </c>
      <c r="S568" s="238">
        <f t="shared" si="34"/>
        <v>0.10227272727272728</v>
      </c>
      <c r="T568" s="239">
        <f t="shared" si="35"/>
        <v>1.0874999999999999</v>
      </c>
      <c r="U568" s="451"/>
      <c r="V568" s="21"/>
      <c r="W568" s="21"/>
    </row>
    <row r="569" spans="1:23" ht="12.75">
      <c r="A569" s="190" t="s">
        <v>109</v>
      </c>
      <c r="B569" s="191" t="s">
        <v>1220</v>
      </c>
      <c r="C569" s="230" t="s">
        <v>646</v>
      </c>
      <c r="D569" s="230" t="s">
        <v>335</v>
      </c>
      <c r="E569" s="230" t="s">
        <v>185</v>
      </c>
      <c r="F569" s="230" t="s">
        <v>519</v>
      </c>
      <c r="G569" s="190" t="s">
        <v>3054</v>
      </c>
      <c r="H569" s="191" t="s">
        <v>544</v>
      </c>
      <c r="I569" s="230" t="s">
        <v>370</v>
      </c>
      <c r="J569" s="565" t="s">
        <v>420</v>
      </c>
      <c r="K569" s="566">
        <v>0.11494252873563218</v>
      </c>
      <c r="L569" s="230"/>
      <c r="M569" s="450">
        <v>2022</v>
      </c>
      <c r="N569" s="218">
        <v>88</v>
      </c>
      <c r="O569" s="567">
        <v>0.125</v>
      </c>
      <c r="P569" s="237">
        <f t="shared" si="32"/>
        <v>11</v>
      </c>
      <c r="Q569" s="218">
        <v>9</v>
      </c>
      <c r="R569" s="238">
        <f t="shared" si="33"/>
        <v>0.81818181818181823</v>
      </c>
      <c r="S569" s="238">
        <f t="shared" si="34"/>
        <v>0.10227272727272728</v>
      </c>
      <c r="T569" s="239">
        <f t="shared" si="35"/>
        <v>1.0874999999999999</v>
      </c>
      <c r="U569" s="451"/>
      <c r="V569" s="21"/>
      <c r="W569" s="21"/>
    </row>
    <row r="570" spans="1:23" ht="12.75">
      <c r="A570" s="190" t="s">
        <v>109</v>
      </c>
      <c r="B570" s="191" t="s">
        <v>1220</v>
      </c>
      <c r="C570" s="230" t="s">
        <v>646</v>
      </c>
      <c r="D570" s="230" t="s">
        <v>335</v>
      </c>
      <c r="E570" s="230" t="s">
        <v>185</v>
      </c>
      <c r="F570" s="230" t="s">
        <v>519</v>
      </c>
      <c r="G570" s="190" t="s">
        <v>3054</v>
      </c>
      <c r="H570" s="191" t="s">
        <v>545</v>
      </c>
      <c r="I570" s="230" t="s">
        <v>370</v>
      </c>
      <c r="J570" s="565" t="s">
        <v>420</v>
      </c>
      <c r="K570" s="566">
        <v>0.11494252873563218</v>
      </c>
      <c r="L570" s="230"/>
      <c r="M570" s="450">
        <v>2022</v>
      </c>
      <c r="N570" s="218">
        <v>88</v>
      </c>
      <c r="O570" s="567">
        <v>0.125</v>
      </c>
      <c r="P570" s="237">
        <f t="shared" si="32"/>
        <v>11</v>
      </c>
      <c r="Q570" s="218">
        <v>9</v>
      </c>
      <c r="R570" s="238">
        <f t="shared" si="33"/>
        <v>0.81818181818181823</v>
      </c>
      <c r="S570" s="238">
        <f t="shared" si="34"/>
        <v>0.10227272727272728</v>
      </c>
      <c r="T570" s="239">
        <f t="shared" si="35"/>
        <v>1.0874999999999999</v>
      </c>
      <c r="U570" s="451"/>
      <c r="V570" s="21"/>
      <c r="W570" s="21"/>
    </row>
    <row r="571" spans="1:23" ht="12.75">
      <c r="A571" s="190" t="s">
        <v>109</v>
      </c>
      <c r="B571" s="191" t="s">
        <v>1220</v>
      </c>
      <c r="C571" s="230" t="s">
        <v>646</v>
      </c>
      <c r="D571" s="230" t="s">
        <v>335</v>
      </c>
      <c r="E571" s="230" t="s">
        <v>185</v>
      </c>
      <c r="F571" s="230" t="s">
        <v>519</v>
      </c>
      <c r="G571" s="190" t="s">
        <v>3054</v>
      </c>
      <c r="H571" s="191" t="s">
        <v>546</v>
      </c>
      <c r="I571" s="230" t="s">
        <v>370</v>
      </c>
      <c r="J571" s="565" t="s">
        <v>420</v>
      </c>
      <c r="K571" s="566">
        <v>0.11494252873563218</v>
      </c>
      <c r="L571" s="230"/>
      <c r="M571" s="450">
        <v>2022</v>
      </c>
      <c r="N571" s="218">
        <v>88</v>
      </c>
      <c r="O571" s="567">
        <v>0.125</v>
      </c>
      <c r="P571" s="237">
        <f t="shared" si="32"/>
        <v>11</v>
      </c>
      <c r="Q571" s="218">
        <v>9</v>
      </c>
      <c r="R571" s="238">
        <f t="shared" si="33"/>
        <v>0.81818181818181823</v>
      </c>
      <c r="S571" s="238">
        <f t="shared" si="34"/>
        <v>0.10227272727272728</v>
      </c>
      <c r="T571" s="239">
        <f t="shared" si="35"/>
        <v>1.0874999999999999</v>
      </c>
      <c r="U571" s="451"/>
      <c r="V571" s="21"/>
      <c r="W571" s="21"/>
    </row>
    <row r="572" spans="1:23" ht="12.75">
      <c r="A572" s="190" t="s">
        <v>109</v>
      </c>
      <c r="B572" s="191" t="s">
        <v>1220</v>
      </c>
      <c r="C572" s="230" t="s">
        <v>646</v>
      </c>
      <c r="D572" s="230" t="s">
        <v>335</v>
      </c>
      <c r="E572" s="230" t="s">
        <v>185</v>
      </c>
      <c r="F572" s="230" t="s">
        <v>519</v>
      </c>
      <c r="G572" s="190" t="s">
        <v>3054</v>
      </c>
      <c r="H572" s="191" t="s">
        <v>548</v>
      </c>
      <c r="I572" s="230" t="s">
        <v>370</v>
      </c>
      <c r="J572" s="565" t="s">
        <v>420</v>
      </c>
      <c r="K572" s="566">
        <v>0.11494252873563218</v>
      </c>
      <c r="L572" s="230"/>
      <c r="M572" s="450">
        <v>2022</v>
      </c>
      <c r="N572" s="218">
        <v>88</v>
      </c>
      <c r="O572" s="567">
        <v>0.125</v>
      </c>
      <c r="P572" s="237">
        <f t="shared" si="32"/>
        <v>11</v>
      </c>
      <c r="Q572" s="218">
        <v>9</v>
      </c>
      <c r="R572" s="238">
        <f t="shared" si="33"/>
        <v>0.81818181818181823</v>
      </c>
      <c r="S572" s="238">
        <f t="shared" si="34"/>
        <v>0.10227272727272728</v>
      </c>
      <c r="T572" s="239">
        <f t="shared" si="35"/>
        <v>1.0874999999999999</v>
      </c>
      <c r="U572" s="451"/>
      <c r="V572" s="21"/>
      <c r="W572" s="21"/>
    </row>
    <row r="573" spans="1:23" ht="12.75">
      <c r="A573" s="190" t="s">
        <v>109</v>
      </c>
      <c r="B573" s="191" t="s">
        <v>1220</v>
      </c>
      <c r="C573" s="230" t="s">
        <v>646</v>
      </c>
      <c r="D573" s="230" t="s">
        <v>335</v>
      </c>
      <c r="E573" s="230" t="s">
        <v>185</v>
      </c>
      <c r="F573" s="230" t="s">
        <v>519</v>
      </c>
      <c r="G573" s="190" t="s">
        <v>3054</v>
      </c>
      <c r="H573" s="191" t="s">
        <v>549</v>
      </c>
      <c r="I573" s="230" t="s">
        <v>370</v>
      </c>
      <c r="J573" s="565" t="s">
        <v>420</v>
      </c>
      <c r="K573" s="566">
        <v>0.11494252873563218</v>
      </c>
      <c r="L573" s="230"/>
      <c r="M573" s="450">
        <v>2022</v>
      </c>
      <c r="N573" s="218">
        <v>88</v>
      </c>
      <c r="O573" s="567">
        <v>0.125</v>
      </c>
      <c r="P573" s="237">
        <f t="shared" si="32"/>
        <v>11</v>
      </c>
      <c r="Q573" s="218">
        <v>9</v>
      </c>
      <c r="R573" s="238">
        <f t="shared" si="33"/>
        <v>0.81818181818181823</v>
      </c>
      <c r="S573" s="238">
        <f t="shared" si="34"/>
        <v>0.10227272727272728</v>
      </c>
      <c r="T573" s="239">
        <f t="shared" si="35"/>
        <v>1.0874999999999999</v>
      </c>
      <c r="U573" s="451"/>
      <c r="V573" s="21"/>
      <c r="W573" s="21"/>
    </row>
    <row r="574" spans="1:23" ht="12.75">
      <c r="A574" s="190" t="s">
        <v>109</v>
      </c>
      <c r="B574" s="191" t="s">
        <v>1220</v>
      </c>
      <c r="C574" s="230" t="s">
        <v>646</v>
      </c>
      <c r="D574" s="230" t="s">
        <v>335</v>
      </c>
      <c r="E574" s="230" t="s">
        <v>185</v>
      </c>
      <c r="F574" s="230" t="s">
        <v>519</v>
      </c>
      <c r="G574" s="190" t="s">
        <v>3054</v>
      </c>
      <c r="H574" s="191" t="s">
        <v>551</v>
      </c>
      <c r="I574" s="230" t="s">
        <v>370</v>
      </c>
      <c r="J574" s="565" t="s">
        <v>420</v>
      </c>
      <c r="K574" s="566">
        <v>0.11494252873563218</v>
      </c>
      <c r="L574" s="230"/>
      <c r="M574" s="450">
        <v>2022</v>
      </c>
      <c r="N574" s="218">
        <v>88</v>
      </c>
      <c r="O574" s="567">
        <v>0.125</v>
      </c>
      <c r="P574" s="237">
        <f t="shared" si="32"/>
        <v>11</v>
      </c>
      <c r="Q574" s="218">
        <v>9</v>
      </c>
      <c r="R574" s="238">
        <f t="shared" si="33"/>
        <v>0.81818181818181823</v>
      </c>
      <c r="S574" s="238">
        <f t="shared" si="34"/>
        <v>0.10227272727272728</v>
      </c>
      <c r="T574" s="239">
        <f t="shared" si="35"/>
        <v>1.0874999999999999</v>
      </c>
      <c r="U574" s="451"/>
      <c r="V574" s="21"/>
      <c r="W574" s="21"/>
    </row>
    <row r="575" spans="1:23" ht="12.75">
      <c r="A575" s="190" t="s">
        <v>109</v>
      </c>
      <c r="B575" s="191" t="s">
        <v>1220</v>
      </c>
      <c r="C575" s="230" t="s">
        <v>646</v>
      </c>
      <c r="D575" s="230" t="s">
        <v>335</v>
      </c>
      <c r="E575" s="230" t="s">
        <v>185</v>
      </c>
      <c r="F575" s="230" t="s">
        <v>519</v>
      </c>
      <c r="G575" s="190" t="s">
        <v>3054</v>
      </c>
      <c r="H575" s="191" t="s">
        <v>555</v>
      </c>
      <c r="I575" s="230" t="s">
        <v>370</v>
      </c>
      <c r="J575" s="565" t="s">
        <v>420</v>
      </c>
      <c r="K575" s="566">
        <v>0.11494252873563218</v>
      </c>
      <c r="L575" s="230"/>
      <c r="M575" s="450">
        <v>2022</v>
      </c>
      <c r="N575" s="218">
        <v>88</v>
      </c>
      <c r="O575" s="567">
        <v>0.125</v>
      </c>
      <c r="P575" s="237">
        <f t="shared" si="32"/>
        <v>11</v>
      </c>
      <c r="Q575" s="218">
        <v>9</v>
      </c>
      <c r="R575" s="238">
        <f t="shared" si="33"/>
        <v>0.81818181818181823</v>
      </c>
      <c r="S575" s="238">
        <f t="shared" si="34"/>
        <v>0.10227272727272728</v>
      </c>
      <c r="T575" s="239">
        <f t="shared" si="35"/>
        <v>1.0874999999999999</v>
      </c>
      <c r="U575" s="451"/>
      <c r="V575" s="21"/>
      <c r="W575" s="21"/>
    </row>
    <row r="576" spans="1:23" ht="12.75">
      <c r="A576" s="190" t="s">
        <v>109</v>
      </c>
      <c r="B576" s="191" t="s">
        <v>1220</v>
      </c>
      <c r="C576" s="230" t="s">
        <v>646</v>
      </c>
      <c r="D576" s="230" t="s">
        <v>335</v>
      </c>
      <c r="E576" s="230" t="s">
        <v>185</v>
      </c>
      <c r="F576" s="230" t="s">
        <v>519</v>
      </c>
      <c r="G576" s="190" t="s">
        <v>3054</v>
      </c>
      <c r="H576" s="191" t="s">
        <v>556</v>
      </c>
      <c r="I576" s="230" t="s">
        <v>370</v>
      </c>
      <c r="J576" s="565" t="s">
        <v>420</v>
      </c>
      <c r="K576" s="566">
        <v>0.11494252873563218</v>
      </c>
      <c r="L576" s="230"/>
      <c r="M576" s="450">
        <v>2022</v>
      </c>
      <c r="N576" s="218">
        <v>88</v>
      </c>
      <c r="O576" s="567">
        <v>0.125</v>
      </c>
      <c r="P576" s="237">
        <f t="shared" si="32"/>
        <v>11</v>
      </c>
      <c r="Q576" s="218">
        <v>9</v>
      </c>
      <c r="R576" s="238">
        <f t="shared" si="33"/>
        <v>0.81818181818181823</v>
      </c>
      <c r="S576" s="238">
        <f t="shared" si="34"/>
        <v>0.10227272727272728</v>
      </c>
      <c r="T576" s="239">
        <f t="shared" si="35"/>
        <v>1.0874999999999999</v>
      </c>
      <c r="U576" s="451"/>
      <c r="V576" s="21"/>
      <c r="W576" s="21"/>
    </row>
    <row r="577" spans="1:23" ht="12.75">
      <c r="A577" s="190" t="s">
        <v>109</v>
      </c>
      <c r="B577" s="191" t="s">
        <v>1220</v>
      </c>
      <c r="C577" s="230" t="s">
        <v>646</v>
      </c>
      <c r="D577" s="230" t="s">
        <v>335</v>
      </c>
      <c r="E577" s="230" t="s">
        <v>185</v>
      </c>
      <c r="F577" s="230" t="s">
        <v>519</v>
      </c>
      <c r="G577" s="190" t="s">
        <v>3054</v>
      </c>
      <c r="H577" s="191" t="s">
        <v>557</v>
      </c>
      <c r="I577" s="230" t="s">
        <v>370</v>
      </c>
      <c r="J577" s="565" t="s">
        <v>420</v>
      </c>
      <c r="K577" s="566">
        <v>0.11494252873563218</v>
      </c>
      <c r="L577" s="230"/>
      <c r="M577" s="450">
        <v>2022</v>
      </c>
      <c r="N577" s="218">
        <v>88</v>
      </c>
      <c r="O577" s="567">
        <v>0.125</v>
      </c>
      <c r="P577" s="237">
        <f t="shared" si="32"/>
        <v>11</v>
      </c>
      <c r="Q577" s="218">
        <v>9</v>
      </c>
      <c r="R577" s="238">
        <f t="shared" si="33"/>
        <v>0.81818181818181823</v>
      </c>
      <c r="S577" s="238">
        <f t="shared" si="34"/>
        <v>0.10227272727272728</v>
      </c>
      <c r="T577" s="239">
        <f t="shared" si="35"/>
        <v>1.0874999999999999</v>
      </c>
      <c r="U577" s="451"/>
      <c r="V577" s="21"/>
      <c r="W577" s="21"/>
    </row>
    <row r="578" spans="1:23" ht="12.75">
      <c r="A578" s="190" t="s">
        <v>109</v>
      </c>
      <c r="B578" s="191" t="s">
        <v>1220</v>
      </c>
      <c r="C578" s="230" t="s">
        <v>646</v>
      </c>
      <c r="D578" s="230" t="s">
        <v>335</v>
      </c>
      <c r="E578" s="230" t="s">
        <v>185</v>
      </c>
      <c r="F578" s="230" t="s">
        <v>519</v>
      </c>
      <c r="G578" s="190" t="s">
        <v>3054</v>
      </c>
      <c r="H578" s="191" t="s">
        <v>558</v>
      </c>
      <c r="I578" s="230" t="s">
        <v>370</v>
      </c>
      <c r="J578" s="565" t="s">
        <v>420</v>
      </c>
      <c r="K578" s="566">
        <v>0.11494252873563218</v>
      </c>
      <c r="L578" s="230"/>
      <c r="M578" s="450">
        <v>2022</v>
      </c>
      <c r="N578" s="218">
        <v>88</v>
      </c>
      <c r="O578" s="567">
        <v>0.125</v>
      </c>
      <c r="P578" s="237">
        <f t="shared" si="32"/>
        <v>11</v>
      </c>
      <c r="Q578" s="218">
        <v>9</v>
      </c>
      <c r="R578" s="238">
        <f t="shared" si="33"/>
        <v>0.81818181818181823</v>
      </c>
      <c r="S578" s="238">
        <f t="shared" si="34"/>
        <v>0.10227272727272728</v>
      </c>
      <c r="T578" s="239">
        <f t="shared" si="35"/>
        <v>1.0874999999999999</v>
      </c>
      <c r="U578" s="451"/>
      <c r="V578" s="21"/>
      <c r="W578" s="21"/>
    </row>
    <row r="579" spans="1:23" ht="12.75">
      <c r="A579" s="190" t="s">
        <v>109</v>
      </c>
      <c r="B579" s="191" t="s">
        <v>1220</v>
      </c>
      <c r="C579" s="230" t="s">
        <v>646</v>
      </c>
      <c r="D579" s="230" t="s">
        <v>335</v>
      </c>
      <c r="E579" s="230" t="s">
        <v>185</v>
      </c>
      <c r="F579" s="230" t="s">
        <v>519</v>
      </c>
      <c r="G579" s="190" t="s">
        <v>3054</v>
      </c>
      <c r="H579" s="191" t="s">
        <v>562</v>
      </c>
      <c r="I579" s="230" t="s">
        <v>370</v>
      </c>
      <c r="J579" s="565" t="s">
        <v>420</v>
      </c>
      <c r="K579" s="566">
        <v>0.11494252873563218</v>
      </c>
      <c r="L579" s="230"/>
      <c r="M579" s="450">
        <v>2022</v>
      </c>
      <c r="N579" s="218">
        <v>88</v>
      </c>
      <c r="O579" s="567">
        <v>0.125</v>
      </c>
      <c r="P579" s="237">
        <f t="shared" si="32"/>
        <v>11</v>
      </c>
      <c r="Q579" s="218">
        <v>9</v>
      </c>
      <c r="R579" s="238">
        <f t="shared" si="33"/>
        <v>0.81818181818181823</v>
      </c>
      <c r="S579" s="238">
        <f t="shared" si="34"/>
        <v>0.10227272727272728</v>
      </c>
      <c r="T579" s="239">
        <f t="shared" si="35"/>
        <v>1.0874999999999999</v>
      </c>
      <c r="U579" s="451"/>
      <c r="V579" s="21"/>
      <c r="W579" s="21"/>
    </row>
    <row r="580" spans="1:23" ht="12.75">
      <c r="A580" s="190" t="s">
        <v>109</v>
      </c>
      <c r="B580" s="191" t="s">
        <v>1220</v>
      </c>
      <c r="C580" s="230" t="s">
        <v>646</v>
      </c>
      <c r="D580" s="230" t="s">
        <v>335</v>
      </c>
      <c r="E580" s="230" t="s">
        <v>185</v>
      </c>
      <c r="F580" s="230" t="s">
        <v>577</v>
      </c>
      <c r="G580" s="190" t="s">
        <v>3054</v>
      </c>
      <c r="H580" s="191" t="s">
        <v>583</v>
      </c>
      <c r="I580" s="230" t="s">
        <v>370</v>
      </c>
      <c r="J580" s="565" t="s">
        <v>420</v>
      </c>
      <c r="K580" s="566">
        <v>0.11494252873563218</v>
      </c>
      <c r="L580" s="230"/>
      <c r="M580" s="450">
        <v>2022</v>
      </c>
      <c r="N580" s="218">
        <v>88</v>
      </c>
      <c r="O580" s="567">
        <v>0.125</v>
      </c>
      <c r="P580" s="237">
        <f t="shared" ref="P580:P643" si="36">ROUNDUP(N580*O580,0)</f>
        <v>11</v>
      </c>
      <c r="Q580" s="218">
        <v>9</v>
      </c>
      <c r="R580" s="238">
        <f t="shared" ref="R580:R643" si="37">Q580/P580</f>
        <v>0.81818181818181823</v>
      </c>
      <c r="S580" s="238">
        <f t="shared" ref="S580:S643" si="38">Q580/N580</f>
        <v>0.10227272727272728</v>
      </c>
      <c r="T580" s="239">
        <f t="shared" ref="T580:T643" si="39">O580/K580</f>
        <v>1.0874999999999999</v>
      </c>
      <c r="U580" s="451"/>
      <c r="V580" s="21"/>
      <c r="W580" s="21"/>
    </row>
    <row r="581" spans="1:23" ht="12.75">
      <c r="A581" s="190" t="s">
        <v>109</v>
      </c>
      <c r="B581" s="191" t="s">
        <v>1220</v>
      </c>
      <c r="C581" s="230" t="s">
        <v>646</v>
      </c>
      <c r="D581" s="230" t="s">
        <v>335</v>
      </c>
      <c r="E581" s="230" t="s">
        <v>185</v>
      </c>
      <c r="F581" s="230" t="s">
        <v>519</v>
      </c>
      <c r="G581" s="190" t="s">
        <v>3054</v>
      </c>
      <c r="H581" s="191" t="s">
        <v>563</v>
      </c>
      <c r="I581" s="230" t="s">
        <v>370</v>
      </c>
      <c r="J581" s="565" t="s">
        <v>418</v>
      </c>
      <c r="K581" s="566">
        <v>1</v>
      </c>
      <c r="L581" s="230"/>
      <c r="M581" s="450">
        <v>2022</v>
      </c>
      <c r="N581" s="453">
        <v>88</v>
      </c>
      <c r="O581" s="452">
        <v>1</v>
      </c>
      <c r="P581" s="237">
        <f t="shared" si="36"/>
        <v>88</v>
      </c>
      <c r="Q581" s="218">
        <v>88</v>
      </c>
      <c r="R581" s="238">
        <f t="shared" si="37"/>
        <v>1</v>
      </c>
      <c r="S581" s="238">
        <f t="shared" si="38"/>
        <v>1</v>
      </c>
      <c r="T581" s="239">
        <f t="shared" si="39"/>
        <v>1</v>
      </c>
      <c r="U581" s="229"/>
      <c r="V581" s="21"/>
      <c r="W581" s="21"/>
    </row>
    <row r="582" spans="1:23" ht="12.75">
      <c r="A582" s="190" t="s">
        <v>109</v>
      </c>
      <c r="B582" s="191" t="s">
        <v>1220</v>
      </c>
      <c r="C582" s="230" t="s">
        <v>646</v>
      </c>
      <c r="D582" s="230" t="s">
        <v>335</v>
      </c>
      <c r="E582" s="230" t="s">
        <v>185</v>
      </c>
      <c r="F582" s="230" t="s">
        <v>519</v>
      </c>
      <c r="G582" s="190" t="s">
        <v>3054</v>
      </c>
      <c r="H582" s="191" t="s">
        <v>564</v>
      </c>
      <c r="I582" s="230" t="s">
        <v>370</v>
      </c>
      <c r="J582" s="565" t="s">
        <v>420</v>
      </c>
      <c r="K582" s="566">
        <v>0.11494252873563218</v>
      </c>
      <c r="L582" s="230"/>
      <c r="M582" s="450">
        <v>2022</v>
      </c>
      <c r="N582" s="218">
        <v>88</v>
      </c>
      <c r="O582" s="567">
        <v>0.125</v>
      </c>
      <c r="P582" s="237">
        <f t="shared" si="36"/>
        <v>11</v>
      </c>
      <c r="Q582" s="218">
        <v>9</v>
      </c>
      <c r="R582" s="238">
        <f t="shared" si="37"/>
        <v>0.81818181818181823</v>
      </c>
      <c r="S582" s="238">
        <f t="shared" si="38"/>
        <v>0.10227272727272728</v>
      </c>
      <c r="T582" s="239">
        <f t="shared" si="39"/>
        <v>1.0874999999999999</v>
      </c>
      <c r="U582" s="451"/>
      <c r="V582" s="21"/>
      <c r="W582" s="21"/>
    </row>
    <row r="583" spans="1:23" ht="12.75">
      <c r="A583" s="190" t="s">
        <v>109</v>
      </c>
      <c r="B583" s="191" t="s">
        <v>1220</v>
      </c>
      <c r="C583" s="230" t="s">
        <v>646</v>
      </c>
      <c r="D583" s="230" t="s">
        <v>335</v>
      </c>
      <c r="E583" s="230" t="s">
        <v>185</v>
      </c>
      <c r="F583" s="230" t="s">
        <v>519</v>
      </c>
      <c r="G583" s="190" t="s">
        <v>3054</v>
      </c>
      <c r="H583" s="191" t="s">
        <v>569</v>
      </c>
      <c r="I583" s="230" t="s">
        <v>370</v>
      </c>
      <c r="J583" s="565" t="s">
        <v>420</v>
      </c>
      <c r="K583" s="566">
        <v>0.11494252873563218</v>
      </c>
      <c r="L583" s="230"/>
      <c r="M583" s="450">
        <v>2022</v>
      </c>
      <c r="N583" s="218">
        <v>88</v>
      </c>
      <c r="O583" s="567">
        <v>0.125</v>
      </c>
      <c r="P583" s="237">
        <f t="shared" si="36"/>
        <v>11</v>
      </c>
      <c r="Q583" s="218">
        <v>9</v>
      </c>
      <c r="R583" s="238">
        <f t="shared" si="37"/>
        <v>0.81818181818181823</v>
      </c>
      <c r="S583" s="238">
        <f t="shared" si="38"/>
        <v>0.10227272727272728</v>
      </c>
      <c r="T583" s="239">
        <f t="shared" si="39"/>
        <v>1.0874999999999999</v>
      </c>
      <c r="U583" s="451"/>
      <c r="V583" s="21"/>
      <c r="W583" s="21"/>
    </row>
    <row r="584" spans="1:23" ht="12.75">
      <c r="A584" s="190" t="s">
        <v>109</v>
      </c>
      <c r="B584" s="191" t="s">
        <v>1220</v>
      </c>
      <c r="C584" s="230" t="s">
        <v>646</v>
      </c>
      <c r="D584" s="230" t="s">
        <v>335</v>
      </c>
      <c r="E584" s="230" t="s">
        <v>185</v>
      </c>
      <c r="F584" s="230" t="s">
        <v>519</v>
      </c>
      <c r="G584" s="190" t="s">
        <v>3054</v>
      </c>
      <c r="H584" s="191" t="s">
        <v>498</v>
      </c>
      <c r="I584" s="230" t="s">
        <v>3126</v>
      </c>
      <c r="J584" s="230" t="s">
        <v>418</v>
      </c>
      <c r="K584" s="231">
        <v>1</v>
      </c>
      <c r="L584" s="230" t="s">
        <v>3127</v>
      </c>
      <c r="M584" s="450">
        <v>2023</v>
      </c>
      <c r="N584" s="453">
        <v>85</v>
      </c>
      <c r="O584" s="452">
        <v>1</v>
      </c>
      <c r="P584" s="237">
        <f t="shared" si="36"/>
        <v>85</v>
      </c>
      <c r="Q584" s="218">
        <v>85</v>
      </c>
      <c r="R584" s="238">
        <f t="shared" si="37"/>
        <v>1</v>
      </c>
      <c r="S584" s="238">
        <f t="shared" si="38"/>
        <v>1</v>
      </c>
      <c r="T584" s="239">
        <f t="shared" si="39"/>
        <v>1</v>
      </c>
      <c r="U584" s="229"/>
      <c r="V584" s="21"/>
      <c r="W584" s="21"/>
    </row>
    <row r="585" spans="1:23" ht="12.75">
      <c r="A585" s="190" t="s">
        <v>109</v>
      </c>
      <c r="B585" s="191" t="s">
        <v>1220</v>
      </c>
      <c r="C585" s="230" t="s">
        <v>646</v>
      </c>
      <c r="D585" s="230" t="s">
        <v>335</v>
      </c>
      <c r="E585" s="230" t="s">
        <v>185</v>
      </c>
      <c r="F585" s="230" t="s">
        <v>519</v>
      </c>
      <c r="G585" s="190" t="s">
        <v>3054</v>
      </c>
      <c r="H585" s="191" t="s">
        <v>537</v>
      </c>
      <c r="I585" s="230" t="s">
        <v>232</v>
      </c>
      <c r="J585" s="230" t="s">
        <v>418</v>
      </c>
      <c r="K585" s="231">
        <v>1</v>
      </c>
      <c r="L585" s="230" t="s">
        <v>3128</v>
      </c>
      <c r="M585" s="450">
        <v>2023</v>
      </c>
      <c r="N585" s="453">
        <v>85</v>
      </c>
      <c r="O585" s="452">
        <v>1</v>
      </c>
      <c r="P585" s="237">
        <f t="shared" si="36"/>
        <v>85</v>
      </c>
      <c r="Q585" s="218">
        <v>85</v>
      </c>
      <c r="R585" s="238">
        <f t="shared" si="37"/>
        <v>1</v>
      </c>
      <c r="S585" s="238">
        <f t="shared" si="38"/>
        <v>1</v>
      </c>
      <c r="T585" s="239">
        <f t="shared" si="39"/>
        <v>1</v>
      </c>
      <c r="U585" s="229"/>
      <c r="V585" s="21"/>
      <c r="W585" s="21"/>
    </row>
    <row r="586" spans="1:23" ht="12.75">
      <c r="A586" s="190" t="s">
        <v>109</v>
      </c>
      <c r="B586" s="191" t="s">
        <v>1220</v>
      </c>
      <c r="C586" s="230" t="s">
        <v>646</v>
      </c>
      <c r="D586" s="230" t="s">
        <v>335</v>
      </c>
      <c r="E586" s="230" t="s">
        <v>185</v>
      </c>
      <c r="F586" s="230" t="s">
        <v>519</v>
      </c>
      <c r="G586" s="190" t="s">
        <v>3054</v>
      </c>
      <c r="H586" s="191" t="s">
        <v>538</v>
      </c>
      <c r="I586" s="230" t="s">
        <v>232</v>
      </c>
      <c r="J586" s="230" t="s">
        <v>418</v>
      </c>
      <c r="K586" s="231">
        <v>1</v>
      </c>
      <c r="L586" s="230" t="s">
        <v>3128</v>
      </c>
      <c r="M586" s="450">
        <v>2023</v>
      </c>
      <c r="N586" s="218">
        <v>85</v>
      </c>
      <c r="O586" s="452">
        <v>1</v>
      </c>
      <c r="P586" s="237">
        <f t="shared" si="36"/>
        <v>85</v>
      </c>
      <c r="Q586" s="218">
        <v>85</v>
      </c>
      <c r="R586" s="238">
        <f t="shared" si="37"/>
        <v>1</v>
      </c>
      <c r="S586" s="238">
        <f t="shared" si="38"/>
        <v>1</v>
      </c>
      <c r="T586" s="239">
        <f t="shared" si="39"/>
        <v>1</v>
      </c>
      <c r="U586" s="451"/>
      <c r="V586" s="21"/>
      <c r="W586" s="21"/>
    </row>
    <row r="587" spans="1:23" ht="12.75">
      <c r="A587" s="190" t="s">
        <v>109</v>
      </c>
      <c r="B587" s="191" t="s">
        <v>1220</v>
      </c>
      <c r="C587" s="230" t="s">
        <v>646</v>
      </c>
      <c r="D587" s="230" t="s">
        <v>335</v>
      </c>
      <c r="E587" s="230" t="s">
        <v>185</v>
      </c>
      <c r="F587" s="230" t="s">
        <v>519</v>
      </c>
      <c r="G587" s="190" t="s">
        <v>3054</v>
      </c>
      <c r="H587" s="191" t="s">
        <v>541</v>
      </c>
      <c r="I587" s="230" t="s">
        <v>232</v>
      </c>
      <c r="J587" s="230" t="s">
        <v>418</v>
      </c>
      <c r="K587" s="231">
        <v>1</v>
      </c>
      <c r="L587" s="230" t="s">
        <v>3128</v>
      </c>
      <c r="M587" s="450">
        <v>2023</v>
      </c>
      <c r="N587" s="453">
        <v>85</v>
      </c>
      <c r="O587" s="452">
        <v>1</v>
      </c>
      <c r="P587" s="237">
        <f t="shared" si="36"/>
        <v>85</v>
      </c>
      <c r="Q587" s="218">
        <v>85</v>
      </c>
      <c r="R587" s="238">
        <f t="shared" si="37"/>
        <v>1</v>
      </c>
      <c r="S587" s="238">
        <f t="shared" si="38"/>
        <v>1</v>
      </c>
      <c r="T587" s="239">
        <f t="shared" si="39"/>
        <v>1</v>
      </c>
      <c r="U587" s="229"/>
      <c r="V587" s="21"/>
      <c r="W587" s="21"/>
    </row>
    <row r="588" spans="1:23" ht="12.75">
      <c r="A588" s="190" t="s">
        <v>109</v>
      </c>
      <c r="B588" s="191" t="s">
        <v>1220</v>
      </c>
      <c r="C588" s="230" t="s">
        <v>646</v>
      </c>
      <c r="D588" s="230" t="s">
        <v>335</v>
      </c>
      <c r="E588" s="230" t="s">
        <v>185</v>
      </c>
      <c r="F588" s="230" t="s">
        <v>519</v>
      </c>
      <c r="G588" s="190" t="s">
        <v>3054</v>
      </c>
      <c r="H588" s="191" t="s">
        <v>493</v>
      </c>
      <c r="I588" s="230" t="s">
        <v>232</v>
      </c>
      <c r="J588" s="230" t="s">
        <v>418</v>
      </c>
      <c r="K588" s="231">
        <v>1</v>
      </c>
      <c r="L588" s="230" t="s">
        <v>3128</v>
      </c>
      <c r="M588" s="450">
        <v>2023</v>
      </c>
      <c r="N588" s="453">
        <v>85</v>
      </c>
      <c r="O588" s="452">
        <v>1</v>
      </c>
      <c r="P588" s="237">
        <f t="shared" si="36"/>
        <v>85</v>
      </c>
      <c r="Q588" s="218">
        <v>85</v>
      </c>
      <c r="R588" s="238">
        <f t="shared" si="37"/>
        <v>1</v>
      </c>
      <c r="S588" s="238">
        <f t="shared" si="38"/>
        <v>1</v>
      </c>
      <c r="T588" s="239">
        <f t="shared" si="39"/>
        <v>1</v>
      </c>
      <c r="U588" s="229"/>
      <c r="V588" s="21"/>
      <c r="W588" s="21"/>
    </row>
    <row r="589" spans="1:23" ht="12.75">
      <c r="A589" s="190" t="s">
        <v>109</v>
      </c>
      <c r="B589" s="191" t="s">
        <v>1220</v>
      </c>
      <c r="C589" s="230" t="s">
        <v>646</v>
      </c>
      <c r="D589" s="230" t="s">
        <v>335</v>
      </c>
      <c r="E589" s="230" t="s">
        <v>185</v>
      </c>
      <c r="F589" s="230" t="s">
        <v>519</v>
      </c>
      <c r="G589" s="190" t="s">
        <v>3054</v>
      </c>
      <c r="H589" s="191" t="s">
        <v>3129</v>
      </c>
      <c r="I589" s="230" t="s">
        <v>232</v>
      </c>
      <c r="J589" s="230" t="s">
        <v>418</v>
      </c>
      <c r="K589" s="231">
        <v>1</v>
      </c>
      <c r="L589" s="230" t="s">
        <v>3128</v>
      </c>
      <c r="M589" s="450">
        <v>2023</v>
      </c>
      <c r="N589" s="453">
        <v>85</v>
      </c>
      <c r="O589" s="452">
        <v>1</v>
      </c>
      <c r="P589" s="237">
        <f t="shared" si="36"/>
        <v>85</v>
      </c>
      <c r="Q589" s="218">
        <v>85</v>
      </c>
      <c r="R589" s="238">
        <f t="shared" si="37"/>
        <v>1</v>
      </c>
      <c r="S589" s="238">
        <f t="shared" si="38"/>
        <v>1</v>
      </c>
      <c r="T589" s="239">
        <f t="shared" si="39"/>
        <v>1</v>
      </c>
      <c r="U589" s="229"/>
      <c r="V589" s="21"/>
      <c r="W589" s="21"/>
    </row>
    <row r="590" spans="1:23" ht="12.75">
      <c r="A590" s="190" t="s">
        <v>109</v>
      </c>
      <c r="B590" s="191" t="s">
        <v>1220</v>
      </c>
      <c r="C590" s="230" t="s">
        <v>646</v>
      </c>
      <c r="D590" s="230" t="s">
        <v>335</v>
      </c>
      <c r="E590" s="230" t="s">
        <v>185</v>
      </c>
      <c r="F590" s="230" t="s">
        <v>519</v>
      </c>
      <c r="G590" s="190" t="s">
        <v>3054</v>
      </c>
      <c r="H590" s="191" t="s">
        <v>3130</v>
      </c>
      <c r="I590" s="230" t="s">
        <v>232</v>
      </c>
      <c r="J590" s="230" t="s">
        <v>418</v>
      </c>
      <c r="K590" s="231">
        <v>1</v>
      </c>
      <c r="L590" s="230" t="s">
        <v>3128</v>
      </c>
      <c r="M590" s="450">
        <v>2023</v>
      </c>
      <c r="N590" s="453">
        <v>85</v>
      </c>
      <c r="O590" s="452">
        <v>1</v>
      </c>
      <c r="P590" s="237">
        <f t="shared" si="36"/>
        <v>85</v>
      </c>
      <c r="Q590" s="218">
        <v>85</v>
      </c>
      <c r="R590" s="238">
        <f t="shared" si="37"/>
        <v>1</v>
      </c>
      <c r="S590" s="238">
        <f t="shared" si="38"/>
        <v>1</v>
      </c>
      <c r="T590" s="239">
        <f t="shared" si="39"/>
        <v>1</v>
      </c>
      <c r="U590" s="229"/>
      <c r="V590" s="21"/>
      <c r="W590" s="21"/>
    </row>
    <row r="591" spans="1:23" ht="12.75">
      <c r="A591" s="190" t="s">
        <v>109</v>
      </c>
      <c r="B591" s="191" t="s">
        <v>1220</v>
      </c>
      <c r="C591" s="230" t="s">
        <v>646</v>
      </c>
      <c r="D591" s="230" t="s">
        <v>335</v>
      </c>
      <c r="E591" s="230" t="s">
        <v>185</v>
      </c>
      <c r="F591" s="230"/>
      <c r="G591" s="190" t="s">
        <v>3164</v>
      </c>
      <c r="H591" s="191"/>
      <c r="I591" s="230"/>
      <c r="J591" s="230"/>
      <c r="K591" s="231"/>
      <c r="L591" s="230" t="s">
        <v>3120</v>
      </c>
      <c r="M591" s="450"/>
      <c r="N591" s="453"/>
      <c r="O591" s="452"/>
      <c r="P591" s="237">
        <f t="shared" si="36"/>
        <v>0</v>
      </c>
      <c r="Q591" s="218"/>
      <c r="R591" s="238" t="e">
        <f t="shared" si="37"/>
        <v>#DIV/0!</v>
      </c>
      <c r="S591" s="238" t="e">
        <f t="shared" si="38"/>
        <v>#DIV/0!</v>
      </c>
      <c r="T591" s="239" t="e">
        <f t="shared" si="39"/>
        <v>#DIV/0!</v>
      </c>
      <c r="U591" s="229"/>
      <c r="V591" s="21"/>
      <c r="W591" s="21"/>
    </row>
    <row r="592" spans="1:23" ht="12.75">
      <c r="A592" s="190" t="s">
        <v>109</v>
      </c>
      <c r="B592" s="191" t="s">
        <v>1220</v>
      </c>
      <c r="C592" s="230" t="s">
        <v>646</v>
      </c>
      <c r="D592" s="230" t="s">
        <v>335</v>
      </c>
      <c r="E592" s="230" t="s">
        <v>185</v>
      </c>
      <c r="F592" s="230"/>
      <c r="G592" s="190" t="s">
        <v>3165</v>
      </c>
      <c r="H592" s="191"/>
      <c r="I592" s="230"/>
      <c r="J592" s="230"/>
      <c r="K592" s="231"/>
      <c r="L592" s="230" t="s">
        <v>3120</v>
      </c>
      <c r="M592" s="450"/>
      <c r="N592" s="218"/>
      <c r="O592" s="567"/>
      <c r="P592" s="237">
        <f t="shared" si="36"/>
        <v>0</v>
      </c>
      <c r="Q592" s="218"/>
      <c r="R592" s="238" t="e">
        <f t="shared" si="37"/>
        <v>#DIV/0!</v>
      </c>
      <c r="S592" s="238" t="e">
        <f t="shared" si="38"/>
        <v>#DIV/0!</v>
      </c>
      <c r="T592" s="239" t="e">
        <f t="shared" si="39"/>
        <v>#DIV/0!</v>
      </c>
      <c r="U592" s="451"/>
      <c r="V592" s="21"/>
      <c r="W592" s="21"/>
    </row>
    <row r="593" spans="1:23" ht="12.75">
      <c r="A593" s="190" t="s">
        <v>109</v>
      </c>
      <c r="B593" s="191" t="s">
        <v>1220</v>
      </c>
      <c r="C593" s="230" t="s">
        <v>646</v>
      </c>
      <c r="D593" s="230" t="s">
        <v>335</v>
      </c>
      <c r="E593" s="230" t="s">
        <v>185</v>
      </c>
      <c r="F593" s="230"/>
      <c r="G593" s="190" t="s">
        <v>3166</v>
      </c>
      <c r="H593" s="191"/>
      <c r="I593" s="230"/>
      <c r="J593" s="230"/>
      <c r="K593" s="231"/>
      <c r="L593" s="230" t="s">
        <v>3120</v>
      </c>
      <c r="M593" s="450"/>
      <c r="N593" s="453"/>
      <c r="O593" s="452"/>
      <c r="P593" s="237">
        <f t="shared" si="36"/>
        <v>0</v>
      </c>
      <c r="Q593" s="218"/>
      <c r="R593" s="238" t="e">
        <f t="shared" si="37"/>
        <v>#DIV/0!</v>
      </c>
      <c r="S593" s="238" t="e">
        <f t="shared" si="38"/>
        <v>#DIV/0!</v>
      </c>
      <c r="T593" s="239" t="e">
        <f t="shared" si="39"/>
        <v>#DIV/0!</v>
      </c>
      <c r="U593" s="229"/>
      <c r="V593" s="21"/>
      <c r="W593" s="21"/>
    </row>
    <row r="594" spans="1:23" ht="12.75">
      <c r="A594" s="190" t="s">
        <v>109</v>
      </c>
      <c r="B594" s="191" t="s">
        <v>1220</v>
      </c>
      <c r="C594" s="230" t="s">
        <v>646</v>
      </c>
      <c r="D594" s="230" t="s">
        <v>335</v>
      </c>
      <c r="E594" s="230" t="s">
        <v>185</v>
      </c>
      <c r="F594" s="230"/>
      <c r="G594" s="190" t="s">
        <v>3167</v>
      </c>
      <c r="H594" s="191"/>
      <c r="I594" s="230"/>
      <c r="J594" s="230"/>
      <c r="K594" s="231"/>
      <c r="L594" s="230" t="s">
        <v>3120</v>
      </c>
      <c r="M594" s="450"/>
      <c r="N594" s="453"/>
      <c r="O594" s="452"/>
      <c r="P594" s="237">
        <f t="shared" si="36"/>
        <v>0</v>
      </c>
      <c r="Q594" s="218"/>
      <c r="R594" s="238" t="e">
        <f t="shared" si="37"/>
        <v>#DIV/0!</v>
      </c>
      <c r="S594" s="238" t="e">
        <f t="shared" si="38"/>
        <v>#DIV/0!</v>
      </c>
      <c r="T594" s="239" t="e">
        <f t="shared" si="39"/>
        <v>#DIV/0!</v>
      </c>
      <c r="U594" s="229"/>
      <c r="V594" s="21"/>
      <c r="W594" s="21"/>
    </row>
    <row r="595" spans="1:23" ht="12.75">
      <c r="A595" s="190" t="s">
        <v>109</v>
      </c>
      <c r="B595" s="191" t="s">
        <v>1220</v>
      </c>
      <c r="C595" s="230" t="s">
        <v>646</v>
      </c>
      <c r="D595" s="230" t="s">
        <v>335</v>
      </c>
      <c r="E595" s="230" t="s">
        <v>185</v>
      </c>
      <c r="F595" s="230"/>
      <c r="G595" s="190" t="s">
        <v>3168</v>
      </c>
      <c r="H595" s="191"/>
      <c r="I595" s="230"/>
      <c r="J595" s="230"/>
      <c r="K595" s="231"/>
      <c r="L595" s="230" t="s">
        <v>3120</v>
      </c>
      <c r="M595" s="450"/>
      <c r="N595" s="218"/>
      <c r="O595" s="567"/>
      <c r="P595" s="237">
        <f t="shared" si="36"/>
        <v>0</v>
      </c>
      <c r="Q595" s="218"/>
      <c r="R595" s="238" t="e">
        <f t="shared" si="37"/>
        <v>#DIV/0!</v>
      </c>
      <c r="S595" s="238" t="e">
        <f t="shared" si="38"/>
        <v>#DIV/0!</v>
      </c>
      <c r="T595" s="239" t="e">
        <f t="shared" si="39"/>
        <v>#DIV/0!</v>
      </c>
      <c r="U595" s="451"/>
      <c r="V595" s="21"/>
      <c r="W595" s="21"/>
    </row>
    <row r="596" spans="1:23" ht="12.75">
      <c r="A596" s="190" t="s">
        <v>109</v>
      </c>
      <c r="B596" s="191" t="s">
        <v>1220</v>
      </c>
      <c r="C596" s="230" t="s">
        <v>646</v>
      </c>
      <c r="D596" s="230" t="s">
        <v>335</v>
      </c>
      <c r="E596" s="230" t="s">
        <v>185</v>
      </c>
      <c r="F596" s="230"/>
      <c r="G596" s="190" t="s">
        <v>3169</v>
      </c>
      <c r="H596" s="191"/>
      <c r="I596" s="230"/>
      <c r="J596" s="230"/>
      <c r="K596" s="231"/>
      <c r="L596" s="230" t="s">
        <v>3120</v>
      </c>
      <c r="M596" s="450"/>
      <c r="N596" s="453"/>
      <c r="O596" s="452"/>
      <c r="P596" s="237">
        <f t="shared" si="36"/>
        <v>0</v>
      </c>
      <c r="Q596" s="218"/>
      <c r="R596" s="238" t="e">
        <f t="shared" si="37"/>
        <v>#DIV/0!</v>
      </c>
      <c r="S596" s="238" t="e">
        <f t="shared" si="38"/>
        <v>#DIV/0!</v>
      </c>
      <c r="T596" s="239" t="e">
        <f t="shared" si="39"/>
        <v>#DIV/0!</v>
      </c>
      <c r="U596" s="229"/>
      <c r="V596" s="21"/>
      <c r="W596" s="21"/>
    </row>
    <row r="597" spans="1:23" ht="12.75">
      <c r="A597" s="190" t="s">
        <v>109</v>
      </c>
      <c r="B597" s="191" t="s">
        <v>1220</v>
      </c>
      <c r="C597" s="230" t="s">
        <v>646</v>
      </c>
      <c r="D597" s="230" t="s">
        <v>335</v>
      </c>
      <c r="E597" s="230" t="s">
        <v>185</v>
      </c>
      <c r="F597" s="230"/>
      <c r="G597" s="190" t="s">
        <v>3170</v>
      </c>
      <c r="H597" s="191"/>
      <c r="I597" s="230"/>
      <c r="J597" s="230"/>
      <c r="K597" s="231"/>
      <c r="L597" s="230" t="s">
        <v>3120</v>
      </c>
      <c r="M597" s="450"/>
      <c r="N597" s="453"/>
      <c r="O597" s="452"/>
      <c r="P597" s="237">
        <f t="shared" si="36"/>
        <v>0</v>
      </c>
      <c r="Q597" s="218"/>
      <c r="R597" s="238" t="e">
        <f t="shared" si="37"/>
        <v>#DIV/0!</v>
      </c>
      <c r="S597" s="238" t="e">
        <f t="shared" si="38"/>
        <v>#DIV/0!</v>
      </c>
      <c r="T597" s="239" t="e">
        <f t="shared" si="39"/>
        <v>#DIV/0!</v>
      </c>
      <c r="U597" s="229"/>
      <c r="V597" s="21"/>
      <c r="W597" s="21"/>
    </row>
    <row r="598" spans="1:23" ht="12.75">
      <c r="A598" s="190" t="s">
        <v>109</v>
      </c>
      <c r="B598" s="191" t="s">
        <v>1220</v>
      </c>
      <c r="C598" s="230" t="s">
        <v>646</v>
      </c>
      <c r="D598" s="230" t="s">
        <v>335</v>
      </c>
      <c r="E598" s="230" t="s">
        <v>185</v>
      </c>
      <c r="F598" s="230"/>
      <c r="G598" s="190" t="s">
        <v>3171</v>
      </c>
      <c r="H598" s="191"/>
      <c r="I598" s="230"/>
      <c r="J598" s="230"/>
      <c r="K598" s="231"/>
      <c r="L598" s="230" t="s">
        <v>3120</v>
      </c>
      <c r="M598" s="450"/>
      <c r="N598" s="218"/>
      <c r="O598" s="567"/>
      <c r="P598" s="237">
        <f t="shared" si="36"/>
        <v>0</v>
      </c>
      <c r="Q598" s="218"/>
      <c r="R598" s="238" t="e">
        <f t="shared" si="37"/>
        <v>#DIV/0!</v>
      </c>
      <c r="S598" s="238" t="e">
        <f t="shared" si="38"/>
        <v>#DIV/0!</v>
      </c>
      <c r="T598" s="239" t="e">
        <f t="shared" si="39"/>
        <v>#DIV/0!</v>
      </c>
      <c r="U598" s="451"/>
      <c r="V598" s="21"/>
      <c r="W598" s="21"/>
    </row>
    <row r="599" spans="1:23" ht="12.75">
      <c r="A599" s="190" t="s">
        <v>109</v>
      </c>
      <c r="B599" s="191" t="s">
        <v>1220</v>
      </c>
      <c r="C599" s="230" t="s">
        <v>646</v>
      </c>
      <c r="D599" s="230" t="s">
        <v>335</v>
      </c>
      <c r="E599" s="230" t="s">
        <v>185</v>
      </c>
      <c r="F599" s="230"/>
      <c r="G599" s="190" t="s">
        <v>3172</v>
      </c>
      <c r="H599" s="191"/>
      <c r="I599" s="230"/>
      <c r="J599" s="230"/>
      <c r="K599" s="231"/>
      <c r="L599" s="230" t="s">
        <v>3120</v>
      </c>
      <c r="M599" s="450"/>
      <c r="N599" s="453"/>
      <c r="O599" s="452"/>
      <c r="P599" s="237">
        <f t="shared" si="36"/>
        <v>0</v>
      </c>
      <c r="Q599" s="218"/>
      <c r="R599" s="238" t="e">
        <f t="shared" si="37"/>
        <v>#DIV/0!</v>
      </c>
      <c r="S599" s="238" t="e">
        <f t="shared" si="38"/>
        <v>#DIV/0!</v>
      </c>
      <c r="T599" s="239" t="e">
        <f t="shared" si="39"/>
        <v>#DIV/0!</v>
      </c>
      <c r="U599" s="229"/>
      <c r="V599" s="21"/>
      <c r="W599" s="21"/>
    </row>
    <row r="600" spans="1:23" ht="12.75">
      <c r="A600" s="190" t="s">
        <v>109</v>
      </c>
      <c r="B600" s="191" t="s">
        <v>1220</v>
      </c>
      <c r="C600" s="230" t="s">
        <v>646</v>
      </c>
      <c r="D600" s="230" t="s">
        <v>335</v>
      </c>
      <c r="E600" s="230" t="s">
        <v>185</v>
      </c>
      <c r="F600" s="230"/>
      <c r="G600" s="190" t="s">
        <v>3173</v>
      </c>
      <c r="H600" s="191"/>
      <c r="I600" s="230"/>
      <c r="J600" s="230"/>
      <c r="K600" s="231"/>
      <c r="L600" s="230" t="s">
        <v>3120</v>
      </c>
      <c r="M600" s="450">
        <v>2022</v>
      </c>
      <c r="N600" s="453"/>
      <c r="O600" s="452"/>
      <c r="P600" s="237">
        <f t="shared" si="36"/>
        <v>0</v>
      </c>
      <c r="Q600" s="218"/>
      <c r="R600" s="238" t="e">
        <f t="shared" si="37"/>
        <v>#DIV/0!</v>
      </c>
      <c r="S600" s="238" t="e">
        <f t="shared" si="38"/>
        <v>#DIV/0!</v>
      </c>
      <c r="T600" s="239" t="e">
        <f t="shared" si="39"/>
        <v>#DIV/0!</v>
      </c>
      <c r="U600" s="229"/>
      <c r="V600" s="21"/>
      <c r="W600" s="21"/>
    </row>
    <row r="601" spans="1:23" ht="12.75">
      <c r="A601" s="190" t="s">
        <v>109</v>
      </c>
      <c r="B601" s="191" t="s">
        <v>1220</v>
      </c>
      <c r="C601" s="230" t="s">
        <v>646</v>
      </c>
      <c r="D601" s="230" t="s">
        <v>335</v>
      </c>
      <c r="E601" s="230" t="s">
        <v>185</v>
      </c>
      <c r="F601" s="230" t="s">
        <v>519</v>
      </c>
      <c r="G601" s="190" t="s">
        <v>3055</v>
      </c>
      <c r="H601" s="191" t="s">
        <v>518</v>
      </c>
      <c r="I601" s="230" t="s">
        <v>370</v>
      </c>
      <c r="J601" s="565" t="s">
        <v>420</v>
      </c>
      <c r="K601" s="566">
        <v>7.9646017699115043E-2</v>
      </c>
      <c r="L601" s="230"/>
      <c r="M601" s="450">
        <v>2022</v>
      </c>
      <c r="N601" s="218">
        <v>102</v>
      </c>
      <c r="O601" s="567">
        <v>1</v>
      </c>
      <c r="P601" s="237">
        <f t="shared" si="36"/>
        <v>102</v>
      </c>
      <c r="Q601" s="218">
        <v>102</v>
      </c>
      <c r="R601" s="238">
        <f t="shared" si="37"/>
        <v>1</v>
      </c>
      <c r="S601" s="238">
        <f t="shared" si="38"/>
        <v>1</v>
      </c>
      <c r="T601" s="239">
        <f t="shared" si="39"/>
        <v>12.555555555555555</v>
      </c>
      <c r="U601" s="451" t="s">
        <v>3123</v>
      </c>
      <c r="V601" s="21"/>
      <c r="W601" s="21"/>
    </row>
    <row r="602" spans="1:23" ht="12.75">
      <c r="A602" s="190" t="s">
        <v>109</v>
      </c>
      <c r="B602" s="191" t="s">
        <v>1220</v>
      </c>
      <c r="C602" s="230" t="s">
        <v>646</v>
      </c>
      <c r="D602" s="230" t="s">
        <v>335</v>
      </c>
      <c r="E602" s="230" t="s">
        <v>185</v>
      </c>
      <c r="F602" s="230" t="s">
        <v>577</v>
      </c>
      <c r="G602" s="190" t="s">
        <v>3055</v>
      </c>
      <c r="H602" s="191" t="s">
        <v>576</v>
      </c>
      <c r="I602" s="230" t="s">
        <v>370</v>
      </c>
      <c r="J602" s="565" t="s">
        <v>420</v>
      </c>
      <c r="K602" s="566">
        <v>7.9646017699115043E-2</v>
      </c>
      <c r="L602" s="230"/>
      <c r="M602" s="450">
        <v>2022</v>
      </c>
      <c r="N602" s="453">
        <v>102</v>
      </c>
      <c r="O602" s="452">
        <v>0.12745098039215685</v>
      </c>
      <c r="P602" s="237">
        <f t="shared" si="36"/>
        <v>13</v>
      </c>
      <c r="Q602" s="218">
        <v>11</v>
      </c>
      <c r="R602" s="238">
        <f t="shared" si="37"/>
        <v>0.84615384615384615</v>
      </c>
      <c r="S602" s="238">
        <f t="shared" si="38"/>
        <v>0.10784313725490197</v>
      </c>
      <c r="T602" s="239">
        <f t="shared" si="39"/>
        <v>1.6002178649237473</v>
      </c>
      <c r="U602" s="451" t="s">
        <v>3123</v>
      </c>
      <c r="V602" s="21"/>
      <c r="W602" s="21"/>
    </row>
    <row r="603" spans="1:23" ht="12.75">
      <c r="A603" s="190" t="s">
        <v>109</v>
      </c>
      <c r="B603" s="191" t="s">
        <v>1220</v>
      </c>
      <c r="C603" s="230" t="s">
        <v>646</v>
      </c>
      <c r="D603" s="230" t="s">
        <v>335</v>
      </c>
      <c r="E603" s="230" t="s">
        <v>185</v>
      </c>
      <c r="F603" s="230" t="s">
        <v>577</v>
      </c>
      <c r="G603" s="190" t="s">
        <v>3055</v>
      </c>
      <c r="H603" s="191" t="s">
        <v>578</v>
      </c>
      <c r="I603" s="230" t="s">
        <v>370</v>
      </c>
      <c r="J603" s="565" t="s">
        <v>420</v>
      </c>
      <c r="K603" s="566">
        <v>7.9646017699115043E-2</v>
      </c>
      <c r="L603" s="230"/>
      <c r="M603" s="450">
        <v>2022</v>
      </c>
      <c r="N603" s="453">
        <v>102</v>
      </c>
      <c r="O603" s="452">
        <v>0.12745098039215685</v>
      </c>
      <c r="P603" s="237">
        <f t="shared" si="36"/>
        <v>13</v>
      </c>
      <c r="Q603" s="218">
        <v>11</v>
      </c>
      <c r="R603" s="238">
        <f t="shared" si="37"/>
        <v>0.84615384615384615</v>
      </c>
      <c r="S603" s="238">
        <f t="shared" si="38"/>
        <v>0.10784313725490197</v>
      </c>
      <c r="T603" s="239">
        <f t="shared" si="39"/>
        <v>1.6002178649237473</v>
      </c>
      <c r="U603" s="451" t="s">
        <v>3123</v>
      </c>
      <c r="V603" s="21"/>
      <c r="W603" s="21"/>
    </row>
    <row r="604" spans="1:23" ht="12.75">
      <c r="A604" s="190" t="s">
        <v>109</v>
      </c>
      <c r="B604" s="191" t="s">
        <v>1220</v>
      </c>
      <c r="C604" s="230" t="s">
        <v>646</v>
      </c>
      <c r="D604" s="230" t="s">
        <v>335</v>
      </c>
      <c r="E604" s="230" t="s">
        <v>185</v>
      </c>
      <c r="F604" s="230" t="s">
        <v>577</v>
      </c>
      <c r="G604" s="190" t="s">
        <v>3055</v>
      </c>
      <c r="H604" s="191" t="s">
        <v>579</v>
      </c>
      <c r="I604" s="230" t="s">
        <v>370</v>
      </c>
      <c r="J604" s="565" t="s">
        <v>420</v>
      </c>
      <c r="K604" s="566">
        <v>7.9646017699115043E-2</v>
      </c>
      <c r="L604" s="230"/>
      <c r="M604" s="450">
        <v>2022</v>
      </c>
      <c r="N604" s="453">
        <v>102</v>
      </c>
      <c r="O604" s="452">
        <v>0.12745098039215685</v>
      </c>
      <c r="P604" s="237">
        <f t="shared" si="36"/>
        <v>13</v>
      </c>
      <c r="Q604" s="218">
        <v>11</v>
      </c>
      <c r="R604" s="238">
        <f t="shared" si="37"/>
        <v>0.84615384615384615</v>
      </c>
      <c r="S604" s="238">
        <f t="shared" si="38"/>
        <v>0.10784313725490197</v>
      </c>
      <c r="T604" s="239">
        <f t="shared" si="39"/>
        <v>1.6002178649237473</v>
      </c>
      <c r="U604" s="451" t="s">
        <v>3123</v>
      </c>
      <c r="V604" s="21"/>
      <c r="W604" s="21"/>
    </row>
    <row r="605" spans="1:23" ht="12.75">
      <c r="A605" s="190" t="s">
        <v>109</v>
      </c>
      <c r="B605" s="191" t="s">
        <v>1220</v>
      </c>
      <c r="C605" s="230" t="s">
        <v>646</v>
      </c>
      <c r="D605" s="230" t="s">
        <v>335</v>
      </c>
      <c r="E605" s="230" t="s">
        <v>185</v>
      </c>
      <c r="F605" s="230" t="s">
        <v>577</v>
      </c>
      <c r="G605" s="190" t="s">
        <v>3055</v>
      </c>
      <c r="H605" s="191" t="s">
        <v>580</v>
      </c>
      <c r="I605" s="230" t="s">
        <v>370</v>
      </c>
      <c r="J605" s="565" t="s">
        <v>420</v>
      </c>
      <c r="K605" s="566">
        <v>7.9646017699115043E-2</v>
      </c>
      <c r="L605" s="230"/>
      <c r="M605" s="450">
        <v>2022</v>
      </c>
      <c r="N605" s="453">
        <v>102</v>
      </c>
      <c r="O605" s="452">
        <v>0.12745098039215685</v>
      </c>
      <c r="P605" s="237">
        <f t="shared" si="36"/>
        <v>13</v>
      </c>
      <c r="Q605" s="218">
        <v>11</v>
      </c>
      <c r="R605" s="238">
        <f t="shared" si="37"/>
        <v>0.84615384615384615</v>
      </c>
      <c r="S605" s="238">
        <f t="shared" si="38"/>
        <v>0.10784313725490197</v>
      </c>
      <c r="T605" s="239">
        <f t="shared" si="39"/>
        <v>1.6002178649237473</v>
      </c>
      <c r="U605" s="451" t="s">
        <v>3123</v>
      </c>
      <c r="V605" s="21"/>
      <c r="W605" s="21"/>
    </row>
    <row r="606" spans="1:23" ht="12.75">
      <c r="A606" s="190" t="s">
        <v>109</v>
      </c>
      <c r="B606" s="191" t="s">
        <v>1220</v>
      </c>
      <c r="C606" s="230" t="s">
        <v>646</v>
      </c>
      <c r="D606" s="230" t="s">
        <v>335</v>
      </c>
      <c r="E606" s="230" t="s">
        <v>185</v>
      </c>
      <c r="F606" s="230" t="s">
        <v>577</v>
      </c>
      <c r="G606" s="190" t="s">
        <v>3055</v>
      </c>
      <c r="H606" s="191" t="s">
        <v>581</v>
      </c>
      <c r="I606" s="230" t="s">
        <v>370</v>
      </c>
      <c r="J606" s="565" t="s">
        <v>420</v>
      </c>
      <c r="K606" s="566">
        <v>7.9646017699115043E-2</v>
      </c>
      <c r="L606" s="230"/>
      <c r="M606" s="450">
        <v>2022</v>
      </c>
      <c r="N606" s="453">
        <v>102</v>
      </c>
      <c r="O606" s="452">
        <v>0.12745098039215685</v>
      </c>
      <c r="P606" s="237">
        <f t="shared" si="36"/>
        <v>13</v>
      </c>
      <c r="Q606" s="218">
        <v>11</v>
      </c>
      <c r="R606" s="238">
        <f t="shared" si="37"/>
        <v>0.84615384615384615</v>
      </c>
      <c r="S606" s="238">
        <f t="shared" si="38"/>
        <v>0.10784313725490197</v>
      </c>
      <c r="T606" s="239">
        <f t="shared" si="39"/>
        <v>1.6002178649237473</v>
      </c>
      <c r="U606" s="451" t="s">
        <v>3123</v>
      </c>
      <c r="V606" s="21"/>
      <c r="W606" s="21"/>
    </row>
    <row r="607" spans="1:23" ht="12.75">
      <c r="A607" s="190" t="s">
        <v>109</v>
      </c>
      <c r="B607" s="191" t="s">
        <v>1220</v>
      </c>
      <c r="C607" s="230" t="s">
        <v>646</v>
      </c>
      <c r="D607" s="230" t="s">
        <v>335</v>
      </c>
      <c r="E607" s="230" t="s">
        <v>185</v>
      </c>
      <c r="F607" s="230" t="s">
        <v>519</v>
      </c>
      <c r="G607" s="190" t="s">
        <v>3055</v>
      </c>
      <c r="H607" s="191" t="s">
        <v>522</v>
      </c>
      <c r="I607" s="230" t="s">
        <v>370</v>
      </c>
      <c r="J607" s="565" t="s">
        <v>420</v>
      </c>
      <c r="K607" s="566">
        <v>7.9646017699115043E-2</v>
      </c>
      <c r="L607" s="230"/>
      <c r="M607" s="450">
        <v>2022</v>
      </c>
      <c r="N607" s="453">
        <v>102</v>
      </c>
      <c r="O607" s="452">
        <v>0.12745098039215685</v>
      </c>
      <c r="P607" s="237">
        <f t="shared" si="36"/>
        <v>13</v>
      </c>
      <c r="Q607" s="218">
        <v>11</v>
      </c>
      <c r="R607" s="238">
        <f t="shared" si="37"/>
        <v>0.84615384615384615</v>
      </c>
      <c r="S607" s="238">
        <f t="shared" si="38"/>
        <v>0.10784313725490197</v>
      </c>
      <c r="T607" s="239">
        <f t="shared" si="39"/>
        <v>1.6002178649237473</v>
      </c>
      <c r="U607" s="451" t="s">
        <v>3123</v>
      </c>
      <c r="V607" s="21"/>
      <c r="W607" s="21"/>
    </row>
    <row r="608" spans="1:23" ht="12.75">
      <c r="A608" s="190" t="s">
        <v>109</v>
      </c>
      <c r="B608" s="191" t="s">
        <v>1220</v>
      </c>
      <c r="C608" s="230" t="s">
        <v>646</v>
      </c>
      <c r="D608" s="230" t="s">
        <v>335</v>
      </c>
      <c r="E608" s="230" t="s">
        <v>185</v>
      </c>
      <c r="F608" s="230" t="s">
        <v>519</v>
      </c>
      <c r="G608" s="190" t="s">
        <v>3055</v>
      </c>
      <c r="H608" s="191" t="s">
        <v>523</v>
      </c>
      <c r="I608" s="230" t="s">
        <v>370</v>
      </c>
      <c r="J608" s="565" t="s">
        <v>420</v>
      </c>
      <c r="K608" s="566">
        <v>7.9646017699115043E-2</v>
      </c>
      <c r="L608" s="230"/>
      <c r="M608" s="450">
        <v>2022</v>
      </c>
      <c r="N608" s="453">
        <v>102</v>
      </c>
      <c r="O608" s="452">
        <v>0.12745098039215685</v>
      </c>
      <c r="P608" s="237">
        <f t="shared" si="36"/>
        <v>13</v>
      </c>
      <c r="Q608" s="218">
        <v>11</v>
      </c>
      <c r="R608" s="238">
        <f t="shared" si="37"/>
        <v>0.84615384615384615</v>
      </c>
      <c r="S608" s="238">
        <f t="shared" si="38"/>
        <v>0.10784313725490197</v>
      </c>
      <c r="T608" s="239">
        <f t="shared" si="39"/>
        <v>1.6002178649237473</v>
      </c>
      <c r="U608" s="451" t="s">
        <v>3123</v>
      </c>
      <c r="V608" s="21"/>
      <c r="W608" s="21"/>
    </row>
    <row r="609" spans="1:23" ht="12.75">
      <c r="A609" s="190" t="s">
        <v>109</v>
      </c>
      <c r="B609" s="191" t="s">
        <v>1220</v>
      </c>
      <c r="C609" s="230" t="s">
        <v>646</v>
      </c>
      <c r="D609" s="230" t="s">
        <v>335</v>
      </c>
      <c r="E609" s="230" t="s">
        <v>185</v>
      </c>
      <c r="F609" s="230" t="s">
        <v>577</v>
      </c>
      <c r="G609" s="190" t="s">
        <v>3055</v>
      </c>
      <c r="H609" s="191" t="s">
        <v>3124</v>
      </c>
      <c r="I609" s="230" t="s">
        <v>370</v>
      </c>
      <c r="J609" s="565" t="s">
        <v>420</v>
      </c>
      <c r="K609" s="566">
        <v>7.9646017699115043E-2</v>
      </c>
      <c r="L609" s="230"/>
      <c r="M609" s="450">
        <v>2022</v>
      </c>
      <c r="N609" s="453">
        <v>102</v>
      </c>
      <c r="O609" s="452">
        <v>0.12745098039215685</v>
      </c>
      <c r="P609" s="237">
        <f t="shared" si="36"/>
        <v>13</v>
      </c>
      <c r="Q609" s="218">
        <v>11</v>
      </c>
      <c r="R609" s="238">
        <f t="shared" si="37"/>
        <v>0.84615384615384615</v>
      </c>
      <c r="S609" s="238">
        <f t="shared" si="38"/>
        <v>0.10784313725490197</v>
      </c>
      <c r="T609" s="239">
        <f t="shared" si="39"/>
        <v>1.6002178649237473</v>
      </c>
      <c r="U609" s="451" t="s">
        <v>3123</v>
      </c>
      <c r="V609" s="21"/>
      <c r="W609" s="21"/>
    </row>
    <row r="610" spans="1:23" ht="12.75">
      <c r="A610" s="190" t="s">
        <v>109</v>
      </c>
      <c r="B610" s="191" t="s">
        <v>1220</v>
      </c>
      <c r="C610" s="230" t="s">
        <v>646</v>
      </c>
      <c r="D610" s="230" t="s">
        <v>335</v>
      </c>
      <c r="E610" s="230" t="s">
        <v>185</v>
      </c>
      <c r="F610" s="230" t="s">
        <v>519</v>
      </c>
      <c r="G610" s="190" t="s">
        <v>3055</v>
      </c>
      <c r="H610" s="191" t="s">
        <v>3125</v>
      </c>
      <c r="I610" s="230" t="s">
        <v>370</v>
      </c>
      <c r="J610" s="565" t="s">
        <v>420</v>
      </c>
      <c r="K610" s="566">
        <v>7.9646017699115043E-2</v>
      </c>
      <c r="L610" s="230"/>
      <c r="M610" s="450">
        <v>2022</v>
      </c>
      <c r="N610" s="453">
        <v>102</v>
      </c>
      <c r="O610" s="452">
        <v>0.12745098039215685</v>
      </c>
      <c r="P610" s="237">
        <f t="shared" si="36"/>
        <v>13</v>
      </c>
      <c r="Q610" s="218">
        <v>11</v>
      </c>
      <c r="R610" s="238">
        <f t="shared" si="37"/>
        <v>0.84615384615384615</v>
      </c>
      <c r="S610" s="238">
        <f t="shared" si="38"/>
        <v>0.10784313725490197</v>
      </c>
      <c r="T610" s="239">
        <f t="shared" si="39"/>
        <v>1.6002178649237473</v>
      </c>
      <c r="U610" s="451" t="s">
        <v>3123</v>
      </c>
      <c r="V610" s="21"/>
      <c r="W610" s="21"/>
    </row>
    <row r="611" spans="1:23" ht="12.75">
      <c r="A611" s="190" t="s">
        <v>109</v>
      </c>
      <c r="B611" s="191" t="s">
        <v>1220</v>
      </c>
      <c r="C611" s="230" t="s">
        <v>646</v>
      </c>
      <c r="D611" s="230" t="s">
        <v>335</v>
      </c>
      <c r="E611" s="230" t="s">
        <v>185</v>
      </c>
      <c r="F611" s="230" t="s">
        <v>519</v>
      </c>
      <c r="G611" s="190" t="s">
        <v>3055</v>
      </c>
      <c r="H611" s="191" t="s">
        <v>529</v>
      </c>
      <c r="I611" s="230" t="s">
        <v>370</v>
      </c>
      <c r="J611" s="565" t="s">
        <v>420</v>
      </c>
      <c r="K611" s="566">
        <v>7.9646017699115043E-2</v>
      </c>
      <c r="L611" s="230"/>
      <c r="M611" s="450">
        <v>2022</v>
      </c>
      <c r="N611" s="453">
        <v>102</v>
      </c>
      <c r="O611" s="452">
        <v>0.12745098039215685</v>
      </c>
      <c r="P611" s="237">
        <f t="shared" si="36"/>
        <v>13</v>
      </c>
      <c r="Q611" s="218">
        <v>11</v>
      </c>
      <c r="R611" s="238">
        <f t="shared" si="37"/>
        <v>0.84615384615384615</v>
      </c>
      <c r="S611" s="238">
        <f t="shared" si="38"/>
        <v>0.10784313725490197</v>
      </c>
      <c r="T611" s="239">
        <f t="shared" si="39"/>
        <v>1.6002178649237473</v>
      </c>
      <c r="U611" s="451" t="s">
        <v>3123</v>
      </c>
      <c r="V611" s="21"/>
      <c r="W611" s="21"/>
    </row>
    <row r="612" spans="1:23" ht="12.75">
      <c r="A612" s="190" t="s">
        <v>109</v>
      </c>
      <c r="B612" s="191" t="s">
        <v>1220</v>
      </c>
      <c r="C612" s="230" t="s">
        <v>646</v>
      </c>
      <c r="D612" s="230" t="s">
        <v>335</v>
      </c>
      <c r="E612" s="230" t="s">
        <v>185</v>
      </c>
      <c r="F612" s="230" t="s">
        <v>519</v>
      </c>
      <c r="G612" s="190" t="s">
        <v>3055</v>
      </c>
      <c r="H612" s="191" t="s">
        <v>532</v>
      </c>
      <c r="I612" s="230" t="s">
        <v>370</v>
      </c>
      <c r="J612" s="565" t="s">
        <v>420</v>
      </c>
      <c r="K612" s="568">
        <v>7.9646017699115043E-2</v>
      </c>
      <c r="L612" s="230"/>
      <c r="M612" s="450">
        <v>2022</v>
      </c>
      <c r="N612" s="453">
        <v>102</v>
      </c>
      <c r="O612" s="452">
        <v>0.12745098039215685</v>
      </c>
      <c r="P612" s="237">
        <f t="shared" si="36"/>
        <v>13</v>
      </c>
      <c r="Q612" s="218">
        <v>11</v>
      </c>
      <c r="R612" s="238">
        <f t="shared" si="37"/>
        <v>0.84615384615384615</v>
      </c>
      <c r="S612" s="238">
        <f t="shared" si="38"/>
        <v>0.10784313725490197</v>
      </c>
      <c r="T612" s="239">
        <f t="shared" si="39"/>
        <v>1.6002178649237473</v>
      </c>
      <c r="U612" s="451" t="s">
        <v>3123</v>
      </c>
      <c r="V612" s="21"/>
      <c r="W612" s="21"/>
    </row>
    <row r="613" spans="1:23" ht="12.75">
      <c r="A613" s="190" t="s">
        <v>109</v>
      </c>
      <c r="B613" s="191" t="s">
        <v>1220</v>
      </c>
      <c r="C613" s="230" t="s">
        <v>646</v>
      </c>
      <c r="D613" s="230" t="s">
        <v>335</v>
      </c>
      <c r="E613" s="230" t="s">
        <v>185</v>
      </c>
      <c r="F613" s="230" t="s">
        <v>519</v>
      </c>
      <c r="G613" s="190" t="s">
        <v>3055</v>
      </c>
      <c r="H613" s="191" t="s">
        <v>533</v>
      </c>
      <c r="I613" s="230" t="s">
        <v>370</v>
      </c>
      <c r="J613" s="565" t="s">
        <v>420</v>
      </c>
      <c r="K613" s="566">
        <v>7.9646017699115043E-2</v>
      </c>
      <c r="L613" s="230"/>
      <c r="M613" s="450">
        <v>2022</v>
      </c>
      <c r="N613" s="453">
        <v>102</v>
      </c>
      <c r="O613" s="452">
        <v>0.12745098039215685</v>
      </c>
      <c r="P613" s="237">
        <f t="shared" si="36"/>
        <v>13</v>
      </c>
      <c r="Q613" s="218">
        <v>11</v>
      </c>
      <c r="R613" s="238">
        <f t="shared" si="37"/>
        <v>0.84615384615384615</v>
      </c>
      <c r="S613" s="238">
        <f t="shared" si="38"/>
        <v>0.10784313725490197</v>
      </c>
      <c r="T613" s="239">
        <f t="shared" si="39"/>
        <v>1.6002178649237473</v>
      </c>
      <c r="U613" s="451" t="s">
        <v>3123</v>
      </c>
      <c r="V613" s="21"/>
      <c r="W613" s="21"/>
    </row>
    <row r="614" spans="1:23" ht="12.75">
      <c r="A614" s="190" t="s">
        <v>109</v>
      </c>
      <c r="B614" s="191" t="s">
        <v>1220</v>
      </c>
      <c r="C614" s="230" t="s">
        <v>646</v>
      </c>
      <c r="D614" s="230" t="s">
        <v>335</v>
      </c>
      <c r="E614" s="230" t="s">
        <v>185</v>
      </c>
      <c r="F614" s="230" t="s">
        <v>519</v>
      </c>
      <c r="G614" s="190" t="s">
        <v>3055</v>
      </c>
      <c r="H614" s="191" t="s">
        <v>534</v>
      </c>
      <c r="I614" s="230" t="s">
        <v>370</v>
      </c>
      <c r="J614" s="565" t="s">
        <v>420</v>
      </c>
      <c r="K614" s="566">
        <v>7.9646017699115043E-2</v>
      </c>
      <c r="L614" s="230"/>
      <c r="M614" s="450">
        <v>2022</v>
      </c>
      <c r="N614" s="453">
        <v>102</v>
      </c>
      <c r="O614" s="452">
        <v>0.12745098039215685</v>
      </c>
      <c r="P614" s="237">
        <f t="shared" si="36"/>
        <v>13</v>
      </c>
      <c r="Q614" s="218">
        <v>11</v>
      </c>
      <c r="R614" s="238">
        <f t="shared" si="37"/>
        <v>0.84615384615384615</v>
      </c>
      <c r="S614" s="238">
        <f t="shared" si="38"/>
        <v>0.10784313725490197</v>
      </c>
      <c r="T614" s="239">
        <f t="shared" si="39"/>
        <v>1.6002178649237473</v>
      </c>
      <c r="U614" s="451" t="s">
        <v>3123</v>
      </c>
      <c r="V614" s="21"/>
      <c r="W614" s="21"/>
    </row>
    <row r="615" spans="1:23" ht="12.75">
      <c r="A615" s="190" t="s">
        <v>109</v>
      </c>
      <c r="B615" s="191" t="s">
        <v>1220</v>
      </c>
      <c r="C615" s="230" t="s">
        <v>646</v>
      </c>
      <c r="D615" s="230" t="s">
        <v>335</v>
      </c>
      <c r="E615" s="230" t="s">
        <v>185</v>
      </c>
      <c r="F615" s="230" t="s">
        <v>519</v>
      </c>
      <c r="G615" s="190" t="s">
        <v>3055</v>
      </c>
      <c r="H615" s="191" t="s">
        <v>535</v>
      </c>
      <c r="I615" s="230" t="s">
        <v>370</v>
      </c>
      <c r="J615" s="565" t="s">
        <v>420</v>
      </c>
      <c r="K615" s="566">
        <v>7.9646017699115043E-2</v>
      </c>
      <c r="L615" s="230"/>
      <c r="M615" s="450">
        <v>2022</v>
      </c>
      <c r="N615" s="453">
        <v>102</v>
      </c>
      <c r="O615" s="452">
        <v>0.12745098039215685</v>
      </c>
      <c r="P615" s="237">
        <f t="shared" si="36"/>
        <v>13</v>
      </c>
      <c r="Q615" s="218">
        <v>11</v>
      </c>
      <c r="R615" s="238">
        <f t="shared" si="37"/>
        <v>0.84615384615384615</v>
      </c>
      <c r="S615" s="238">
        <f t="shared" si="38"/>
        <v>0.10784313725490197</v>
      </c>
      <c r="T615" s="239">
        <f t="shared" si="39"/>
        <v>1.6002178649237473</v>
      </c>
      <c r="U615" s="451" t="s">
        <v>3123</v>
      </c>
      <c r="V615" s="21"/>
      <c r="W615" s="21"/>
    </row>
    <row r="616" spans="1:23" ht="12.75">
      <c r="A616" s="190" t="s">
        <v>109</v>
      </c>
      <c r="B616" s="191" t="s">
        <v>1220</v>
      </c>
      <c r="C616" s="230" t="s">
        <v>646</v>
      </c>
      <c r="D616" s="230" t="s">
        <v>335</v>
      </c>
      <c r="E616" s="230" t="s">
        <v>185</v>
      </c>
      <c r="F616" s="230" t="s">
        <v>519</v>
      </c>
      <c r="G616" s="190" t="s">
        <v>3055</v>
      </c>
      <c r="H616" s="191" t="s">
        <v>544</v>
      </c>
      <c r="I616" s="230" t="s">
        <v>370</v>
      </c>
      <c r="J616" s="565" t="s">
        <v>420</v>
      </c>
      <c r="K616" s="566">
        <v>7.9646017699115043E-2</v>
      </c>
      <c r="L616" s="230"/>
      <c r="M616" s="450">
        <v>2022</v>
      </c>
      <c r="N616" s="453">
        <v>102</v>
      </c>
      <c r="O616" s="452">
        <v>0.12745098039215685</v>
      </c>
      <c r="P616" s="237">
        <f t="shared" si="36"/>
        <v>13</v>
      </c>
      <c r="Q616" s="218">
        <v>11</v>
      </c>
      <c r="R616" s="238">
        <f t="shared" si="37"/>
        <v>0.84615384615384615</v>
      </c>
      <c r="S616" s="238">
        <f t="shared" si="38"/>
        <v>0.10784313725490197</v>
      </c>
      <c r="T616" s="239">
        <f t="shared" si="39"/>
        <v>1.6002178649237473</v>
      </c>
      <c r="U616" s="451" t="s">
        <v>3123</v>
      </c>
      <c r="V616" s="21"/>
      <c r="W616" s="21"/>
    </row>
    <row r="617" spans="1:23" ht="12.75">
      <c r="A617" s="190" t="s">
        <v>109</v>
      </c>
      <c r="B617" s="191" t="s">
        <v>1220</v>
      </c>
      <c r="C617" s="230" t="s">
        <v>646</v>
      </c>
      <c r="D617" s="230" t="s">
        <v>335</v>
      </c>
      <c r="E617" s="230" t="s">
        <v>185</v>
      </c>
      <c r="F617" s="230" t="s">
        <v>519</v>
      </c>
      <c r="G617" s="190" t="s">
        <v>3055</v>
      </c>
      <c r="H617" s="191" t="s">
        <v>545</v>
      </c>
      <c r="I617" s="230" t="s">
        <v>370</v>
      </c>
      <c r="J617" s="565" t="s">
        <v>420</v>
      </c>
      <c r="K617" s="566">
        <v>7.9646017699115043E-2</v>
      </c>
      <c r="L617" s="230"/>
      <c r="M617" s="450">
        <v>2022</v>
      </c>
      <c r="N617" s="453">
        <v>102</v>
      </c>
      <c r="O617" s="452">
        <v>0.12745098039215685</v>
      </c>
      <c r="P617" s="237">
        <f t="shared" si="36"/>
        <v>13</v>
      </c>
      <c r="Q617" s="218">
        <v>11</v>
      </c>
      <c r="R617" s="238">
        <f t="shared" si="37"/>
        <v>0.84615384615384615</v>
      </c>
      <c r="S617" s="238">
        <f t="shared" si="38"/>
        <v>0.10784313725490197</v>
      </c>
      <c r="T617" s="239">
        <f t="shared" si="39"/>
        <v>1.6002178649237473</v>
      </c>
      <c r="U617" s="451" t="s">
        <v>3123</v>
      </c>
      <c r="V617" s="21"/>
      <c r="W617" s="21"/>
    </row>
    <row r="618" spans="1:23" ht="12.75">
      <c r="A618" s="190" t="s">
        <v>109</v>
      </c>
      <c r="B618" s="191" t="s">
        <v>1220</v>
      </c>
      <c r="C618" s="230" t="s">
        <v>646</v>
      </c>
      <c r="D618" s="230" t="s">
        <v>335</v>
      </c>
      <c r="E618" s="230" t="s">
        <v>185</v>
      </c>
      <c r="F618" s="230" t="s">
        <v>519</v>
      </c>
      <c r="G618" s="190" t="s">
        <v>3055</v>
      </c>
      <c r="H618" s="191" t="s">
        <v>546</v>
      </c>
      <c r="I618" s="230" t="s">
        <v>370</v>
      </c>
      <c r="J618" s="565" t="s">
        <v>420</v>
      </c>
      <c r="K618" s="566">
        <v>7.9646017699115043E-2</v>
      </c>
      <c r="L618" s="230"/>
      <c r="M618" s="450">
        <v>2022</v>
      </c>
      <c r="N618" s="453">
        <v>102</v>
      </c>
      <c r="O618" s="452">
        <v>0.12745098039215685</v>
      </c>
      <c r="P618" s="237">
        <f t="shared" si="36"/>
        <v>13</v>
      </c>
      <c r="Q618" s="218">
        <v>11</v>
      </c>
      <c r="R618" s="238">
        <f t="shared" si="37"/>
        <v>0.84615384615384615</v>
      </c>
      <c r="S618" s="238">
        <f t="shared" si="38"/>
        <v>0.10784313725490197</v>
      </c>
      <c r="T618" s="239">
        <f t="shared" si="39"/>
        <v>1.6002178649237473</v>
      </c>
      <c r="U618" s="451" t="s">
        <v>3123</v>
      </c>
      <c r="V618" s="21"/>
      <c r="W618" s="21"/>
    </row>
    <row r="619" spans="1:23" ht="12.75">
      <c r="A619" s="190" t="s">
        <v>109</v>
      </c>
      <c r="B619" s="191" t="s">
        <v>1220</v>
      </c>
      <c r="C619" s="230" t="s">
        <v>646</v>
      </c>
      <c r="D619" s="230" t="s">
        <v>335</v>
      </c>
      <c r="E619" s="230" t="s">
        <v>185</v>
      </c>
      <c r="F619" s="230" t="s">
        <v>519</v>
      </c>
      <c r="G619" s="190" t="s">
        <v>3055</v>
      </c>
      <c r="H619" s="191" t="s">
        <v>548</v>
      </c>
      <c r="I619" s="230" t="s">
        <v>370</v>
      </c>
      <c r="J619" s="565" t="s">
        <v>420</v>
      </c>
      <c r="K619" s="566">
        <v>7.9646017699115043E-2</v>
      </c>
      <c r="L619" s="230"/>
      <c r="M619" s="450">
        <v>2022</v>
      </c>
      <c r="N619" s="453">
        <v>102</v>
      </c>
      <c r="O619" s="452">
        <v>0.12745098039215685</v>
      </c>
      <c r="P619" s="237">
        <f t="shared" si="36"/>
        <v>13</v>
      </c>
      <c r="Q619" s="218">
        <v>11</v>
      </c>
      <c r="R619" s="238">
        <f t="shared" si="37"/>
        <v>0.84615384615384615</v>
      </c>
      <c r="S619" s="238">
        <f t="shared" si="38"/>
        <v>0.10784313725490197</v>
      </c>
      <c r="T619" s="239">
        <f t="shared" si="39"/>
        <v>1.6002178649237473</v>
      </c>
      <c r="U619" s="451" t="s">
        <v>3123</v>
      </c>
      <c r="V619" s="21"/>
      <c r="W619" s="21"/>
    </row>
    <row r="620" spans="1:23" ht="12.75">
      <c r="A620" s="190" t="s">
        <v>109</v>
      </c>
      <c r="B620" s="191" t="s">
        <v>1220</v>
      </c>
      <c r="C620" s="230" t="s">
        <v>646</v>
      </c>
      <c r="D620" s="230" t="s">
        <v>335</v>
      </c>
      <c r="E620" s="230" t="s">
        <v>185</v>
      </c>
      <c r="F620" s="230" t="s">
        <v>519</v>
      </c>
      <c r="G620" s="190" t="s">
        <v>3055</v>
      </c>
      <c r="H620" s="191" t="s">
        <v>549</v>
      </c>
      <c r="I620" s="230" t="s">
        <v>370</v>
      </c>
      <c r="J620" s="565" t="s">
        <v>420</v>
      </c>
      <c r="K620" s="566">
        <v>7.9646017699115043E-2</v>
      </c>
      <c r="L620" s="230"/>
      <c r="M620" s="450">
        <v>2022</v>
      </c>
      <c r="N620" s="453">
        <v>102</v>
      </c>
      <c r="O620" s="452">
        <v>0.12745098039215685</v>
      </c>
      <c r="P620" s="237">
        <f t="shared" si="36"/>
        <v>13</v>
      </c>
      <c r="Q620" s="218">
        <v>11</v>
      </c>
      <c r="R620" s="238">
        <f t="shared" si="37"/>
        <v>0.84615384615384615</v>
      </c>
      <c r="S620" s="238">
        <f t="shared" si="38"/>
        <v>0.10784313725490197</v>
      </c>
      <c r="T620" s="239">
        <f t="shared" si="39"/>
        <v>1.6002178649237473</v>
      </c>
      <c r="U620" s="451" t="s">
        <v>3123</v>
      </c>
      <c r="V620" s="21"/>
      <c r="W620" s="21"/>
    </row>
    <row r="621" spans="1:23" ht="12.75">
      <c r="A621" s="190" t="s">
        <v>109</v>
      </c>
      <c r="B621" s="191" t="s">
        <v>1220</v>
      </c>
      <c r="C621" s="230" t="s">
        <v>646</v>
      </c>
      <c r="D621" s="230" t="s">
        <v>335</v>
      </c>
      <c r="E621" s="230" t="s">
        <v>185</v>
      </c>
      <c r="F621" s="230" t="s">
        <v>519</v>
      </c>
      <c r="G621" s="190" t="s">
        <v>3055</v>
      </c>
      <c r="H621" s="191" t="s">
        <v>551</v>
      </c>
      <c r="I621" s="230" t="s">
        <v>370</v>
      </c>
      <c r="J621" s="565" t="s">
        <v>420</v>
      </c>
      <c r="K621" s="566">
        <v>7.9646017699115043E-2</v>
      </c>
      <c r="L621" s="230"/>
      <c r="M621" s="450">
        <v>2022</v>
      </c>
      <c r="N621" s="453">
        <v>102</v>
      </c>
      <c r="O621" s="452">
        <v>0.12745098039215685</v>
      </c>
      <c r="P621" s="237">
        <f t="shared" si="36"/>
        <v>13</v>
      </c>
      <c r="Q621" s="218">
        <v>11</v>
      </c>
      <c r="R621" s="238">
        <f t="shared" si="37"/>
        <v>0.84615384615384615</v>
      </c>
      <c r="S621" s="238">
        <f t="shared" si="38"/>
        <v>0.10784313725490197</v>
      </c>
      <c r="T621" s="239">
        <f t="shared" si="39"/>
        <v>1.6002178649237473</v>
      </c>
      <c r="U621" s="451" t="s">
        <v>3123</v>
      </c>
      <c r="V621" s="21"/>
      <c r="W621" s="21"/>
    </row>
    <row r="622" spans="1:23" ht="12.75">
      <c r="A622" s="190" t="s">
        <v>109</v>
      </c>
      <c r="B622" s="191" t="s">
        <v>1220</v>
      </c>
      <c r="C622" s="230" t="s">
        <v>646</v>
      </c>
      <c r="D622" s="230" t="s">
        <v>335</v>
      </c>
      <c r="E622" s="230" t="s">
        <v>185</v>
      </c>
      <c r="F622" s="230" t="s">
        <v>519</v>
      </c>
      <c r="G622" s="190" t="s">
        <v>3055</v>
      </c>
      <c r="H622" s="191" t="s">
        <v>555</v>
      </c>
      <c r="I622" s="230" t="s">
        <v>370</v>
      </c>
      <c r="J622" s="565" t="s">
        <v>420</v>
      </c>
      <c r="K622" s="566">
        <v>7.9646017699115043E-2</v>
      </c>
      <c r="L622" s="230"/>
      <c r="M622" s="450">
        <v>2022</v>
      </c>
      <c r="N622" s="453">
        <v>102</v>
      </c>
      <c r="O622" s="452">
        <v>0.12745098039215685</v>
      </c>
      <c r="P622" s="237">
        <f t="shared" si="36"/>
        <v>13</v>
      </c>
      <c r="Q622" s="218">
        <v>11</v>
      </c>
      <c r="R622" s="238">
        <f t="shared" si="37"/>
        <v>0.84615384615384615</v>
      </c>
      <c r="S622" s="238">
        <f t="shared" si="38"/>
        <v>0.10784313725490197</v>
      </c>
      <c r="T622" s="239">
        <f t="shared" si="39"/>
        <v>1.6002178649237473</v>
      </c>
      <c r="U622" s="451" t="s">
        <v>3123</v>
      </c>
      <c r="V622" s="21"/>
      <c r="W622" s="21"/>
    </row>
    <row r="623" spans="1:23" ht="12.75">
      <c r="A623" s="190" t="s">
        <v>109</v>
      </c>
      <c r="B623" s="191" t="s">
        <v>1220</v>
      </c>
      <c r="C623" s="230" t="s">
        <v>646</v>
      </c>
      <c r="D623" s="230" t="s">
        <v>335</v>
      </c>
      <c r="E623" s="230" t="s">
        <v>185</v>
      </c>
      <c r="F623" s="230" t="s">
        <v>519</v>
      </c>
      <c r="G623" s="190" t="s">
        <v>3055</v>
      </c>
      <c r="H623" s="191" t="s">
        <v>556</v>
      </c>
      <c r="I623" s="230" t="s">
        <v>370</v>
      </c>
      <c r="J623" s="565" t="s">
        <v>420</v>
      </c>
      <c r="K623" s="566">
        <v>7.9646017699115043E-2</v>
      </c>
      <c r="L623" s="230"/>
      <c r="M623" s="450">
        <v>2022</v>
      </c>
      <c r="N623" s="453">
        <v>102</v>
      </c>
      <c r="O623" s="452">
        <v>0.12745098039215685</v>
      </c>
      <c r="P623" s="237">
        <f t="shared" si="36"/>
        <v>13</v>
      </c>
      <c r="Q623" s="218">
        <v>11</v>
      </c>
      <c r="R623" s="238">
        <f t="shared" si="37"/>
        <v>0.84615384615384615</v>
      </c>
      <c r="S623" s="238">
        <f t="shared" si="38"/>
        <v>0.10784313725490197</v>
      </c>
      <c r="T623" s="239">
        <f t="shared" si="39"/>
        <v>1.6002178649237473</v>
      </c>
      <c r="U623" s="451" t="s">
        <v>3123</v>
      </c>
      <c r="V623" s="21"/>
      <c r="W623" s="21"/>
    </row>
    <row r="624" spans="1:23" ht="12.75">
      <c r="A624" s="190" t="s">
        <v>109</v>
      </c>
      <c r="B624" s="191" t="s">
        <v>1220</v>
      </c>
      <c r="C624" s="230" t="s">
        <v>646</v>
      </c>
      <c r="D624" s="230" t="s">
        <v>335</v>
      </c>
      <c r="E624" s="230" t="s">
        <v>185</v>
      </c>
      <c r="F624" s="230" t="s">
        <v>519</v>
      </c>
      <c r="G624" s="190" t="s">
        <v>3055</v>
      </c>
      <c r="H624" s="191" t="s">
        <v>557</v>
      </c>
      <c r="I624" s="230" t="s">
        <v>370</v>
      </c>
      <c r="J624" s="565" t="s">
        <v>420</v>
      </c>
      <c r="K624" s="566">
        <v>7.9646017699115043E-2</v>
      </c>
      <c r="L624" s="230"/>
      <c r="M624" s="450">
        <v>2022</v>
      </c>
      <c r="N624" s="453">
        <v>102</v>
      </c>
      <c r="O624" s="452">
        <v>0.12745098039215685</v>
      </c>
      <c r="P624" s="237">
        <f t="shared" si="36"/>
        <v>13</v>
      </c>
      <c r="Q624" s="218">
        <v>11</v>
      </c>
      <c r="R624" s="238">
        <f t="shared" si="37"/>
        <v>0.84615384615384615</v>
      </c>
      <c r="S624" s="238">
        <f t="shared" si="38"/>
        <v>0.10784313725490197</v>
      </c>
      <c r="T624" s="239">
        <f t="shared" si="39"/>
        <v>1.6002178649237473</v>
      </c>
      <c r="U624" s="451" t="s">
        <v>3123</v>
      </c>
      <c r="V624" s="21"/>
      <c r="W624" s="21"/>
    </row>
    <row r="625" spans="1:23" ht="12.75">
      <c r="A625" s="190" t="s">
        <v>109</v>
      </c>
      <c r="B625" s="191" t="s">
        <v>1220</v>
      </c>
      <c r="C625" s="230" t="s">
        <v>646</v>
      </c>
      <c r="D625" s="230" t="s">
        <v>335</v>
      </c>
      <c r="E625" s="230" t="s">
        <v>185</v>
      </c>
      <c r="F625" s="230" t="s">
        <v>519</v>
      </c>
      <c r="G625" s="190" t="s">
        <v>3055</v>
      </c>
      <c r="H625" s="191" t="s">
        <v>558</v>
      </c>
      <c r="I625" s="230" t="s">
        <v>370</v>
      </c>
      <c r="J625" s="565" t="s">
        <v>420</v>
      </c>
      <c r="K625" s="566">
        <v>7.9646017699115043E-2</v>
      </c>
      <c r="L625" s="230"/>
      <c r="M625" s="450">
        <v>2022</v>
      </c>
      <c r="N625" s="453">
        <v>102</v>
      </c>
      <c r="O625" s="452">
        <v>0.12745098039215685</v>
      </c>
      <c r="P625" s="237">
        <f t="shared" si="36"/>
        <v>13</v>
      </c>
      <c r="Q625" s="218">
        <v>11</v>
      </c>
      <c r="R625" s="238">
        <f t="shared" si="37"/>
        <v>0.84615384615384615</v>
      </c>
      <c r="S625" s="238">
        <f t="shared" si="38"/>
        <v>0.10784313725490197</v>
      </c>
      <c r="T625" s="239">
        <f t="shared" si="39"/>
        <v>1.6002178649237473</v>
      </c>
      <c r="U625" s="451" t="s">
        <v>3123</v>
      </c>
      <c r="V625" s="21"/>
      <c r="W625" s="21"/>
    </row>
    <row r="626" spans="1:23" ht="12.75">
      <c r="A626" s="190" t="s">
        <v>109</v>
      </c>
      <c r="B626" s="191" t="s">
        <v>1220</v>
      </c>
      <c r="C626" s="230" t="s">
        <v>646</v>
      </c>
      <c r="D626" s="230" t="s">
        <v>335</v>
      </c>
      <c r="E626" s="230" t="s">
        <v>185</v>
      </c>
      <c r="F626" s="230" t="s">
        <v>519</v>
      </c>
      <c r="G626" s="190" t="s">
        <v>3055</v>
      </c>
      <c r="H626" s="191" t="s">
        <v>562</v>
      </c>
      <c r="I626" s="230" t="s">
        <v>370</v>
      </c>
      <c r="J626" s="565" t="s">
        <v>420</v>
      </c>
      <c r="K626" s="566">
        <v>7.9646017699115043E-2</v>
      </c>
      <c r="L626" s="230"/>
      <c r="M626" s="450">
        <v>2022</v>
      </c>
      <c r="N626" s="453">
        <v>102</v>
      </c>
      <c r="O626" s="452">
        <v>0.12745098039215685</v>
      </c>
      <c r="P626" s="237">
        <f t="shared" si="36"/>
        <v>13</v>
      </c>
      <c r="Q626" s="218">
        <v>11</v>
      </c>
      <c r="R626" s="238">
        <f t="shared" si="37"/>
        <v>0.84615384615384615</v>
      </c>
      <c r="S626" s="238">
        <f t="shared" si="38"/>
        <v>0.10784313725490197</v>
      </c>
      <c r="T626" s="239">
        <f t="shared" si="39"/>
        <v>1.6002178649237473</v>
      </c>
      <c r="U626" s="451" t="s">
        <v>3123</v>
      </c>
      <c r="V626" s="21"/>
      <c r="W626" s="21"/>
    </row>
    <row r="627" spans="1:23" ht="12.75">
      <c r="A627" s="190" t="s">
        <v>109</v>
      </c>
      <c r="B627" s="191" t="s">
        <v>1220</v>
      </c>
      <c r="C627" s="230" t="s">
        <v>646</v>
      </c>
      <c r="D627" s="230" t="s">
        <v>335</v>
      </c>
      <c r="E627" s="230" t="s">
        <v>185</v>
      </c>
      <c r="F627" s="230" t="s">
        <v>577</v>
      </c>
      <c r="G627" s="190" t="s">
        <v>3055</v>
      </c>
      <c r="H627" s="191" t="s">
        <v>583</v>
      </c>
      <c r="I627" s="230" t="s">
        <v>370</v>
      </c>
      <c r="J627" s="565" t="s">
        <v>420</v>
      </c>
      <c r="K627" s="566">
        <v>7.9646017699115043E-2</v>
      </c>
      <c r="L627" s="230"/>
      <c r="M627" s="450">
        <v>2022</v>
      </c>
      <c r="N627" s="453">
        <v>102</v>
      </c>
      <c r="O627" s="452">
        <v>0.12745098039215685</v>
      </c>
      <c r="P627" s="237">
        <f t="shared" si="36"/>
        <v>13</v>
      </c>
      <c r="Q627" s="218">
        <v>11</v>
      </c>
      <c r="R627" s="238">
        <f t="shared" si="37"/>
        <v>0.84615384615384615</v>
      </c>
      <c r="S627" s="238">
        <f t="shared" si="38"/>
        <v>0.10784313725490197</v>
      </c>
      <c r="T627" s="239">
        <f t="shared" si="39"/>
        <v>1.6002178649237473</v>
      </c>
      <c r="U627" s="451" t="s">
        <v>3123</v>
      </c>
      <c r="V627" s="21"/>
      <c r="W627" s="21"/>
    </row>
    <row r="628" spans="1:23" ht="12.75">
      <c r="A628" s="190" t="s">
        <v>109</v>
      </c>
      <c r="B628" s="191" t="s">
        <v>1220</v>
      </c>
      <c r="C628" s="230" t="s">
        <v>646</v>
      </c>
      <c r="D628" s="230" t="s">
        <v>335</v>
      </c>
      <c r="E628" s="230" t="s">
        <v>185</v>
      </c>
      <c r="F628" s="230" t="s">
        <v>519</v>
      </c>
      <c r="G628" s="190" t="s">
        <v>3055</v>
      </c>
      <c r="H628" s="191" t="s">
        <v>563</v>
      </c>
      <c r="I628" s="230" t="s">
        <v>370</v>
      </c>
      <c r="J628" s="565" t="s">
        <v>418</v>
      </c>
      <c r="K628" s="566">
        <v>1</v>
      </c>
      <c r="L628" s="230"/>
      <c r="M628" s="450">
        <v>2022</v>
      </c>
      <c r="N628" s="218">
        <v>102</v>
      </c>
      <c r="O628" s="452">
        <v>1</v>
      </c>
      <c r="P628" s="237">
        <f t="shared" si="36"/>
        <v>102</v>
      </c>
      <c r="Q628" s="218">
        <v>102</v>
      </c>
      <c r="R628" s="238">
        <f t="shared" si="37"/>
        <v>1</v>
      </c>
      <c r="S628" s="238">
        <f t="shared" si="38"/>
        <v>1</v>
      </c>
      <c r="T628" s="239">
        <f t="shared" si="39"/>
        <v>1</v>
      </c>
      <c r="U628" s="451"/>
      <c r="V628" s="21"/>
      <c r="W628" s="21"/>
    </row>
    <row r="629" spans="1:23" ht="12.75">
      <c r="A629" s="190" t="s">
        <v>109</v>
      </c>
      <c r="B629" s="191" t="s">
        <v>1220</v>
      </c>
      <c r="C629" s="230" t="s">
        <v>646</v>
      </c>
      <c r="D629" s="230" t="s">
        <v>335</v>
      </c>
      <c r="E629" s="230" t="s">
        <v>185</v>
      </c>
      <c r="F629" s="230" t="s">
        <v>519</v>
      </c>
      <c r="G629" s="190" t="s">
        <v>3055</v>
      </c>
      <c r="H629" s="191" t="s">
        <v>564</v>
      </c>
      <c r="I629" s="230" t="s">
        <v>370</v>
      </c>
      <c r="J629" s="565" t="s">
        <v>420</v>
      </c>
      <c r="K629" s="566">
        <v>7.9646017699115043E-2</v>
      </c>
      <c r="L629" s="230"/>
      <c r="M629" s="450">
        <v>2022</v>
      </c>
      <c r="N629" s="453">
        <v>102</v>
      </c>
      <c r="O629" s="452">
        <v>0.12745098039215685</v>
      </c>
      <c r="P629" s="237">
        <f t="shared" si="36"/>
        <v>13</v>
      </c>
      <c r="Q629" s="218">
        <v>11</v>
      </c>
      <c r="R629" s="238">
        <f t="shared" si="37"/>
        <v>0.84615384615384615</v>
      </c>
      <c r="S629" s="238">
        <f t="shared" si="38"/>
        <v>0.10784313725490197</v>
      </c>
      <c r="T629" s="239">
        <f t="shared" si="39"/>
        <v>1.6002178649237473</v>
      </c>
      <c r="U629" s="451" t="s">
        <v>3123</v>
      </c>
      <c r="V629" s="21"/>
      <c r="W629" s="21"/>
    </row>
    <row r="630" spans="1:23" ht="12.75">
      <c r="A630" s="190" t="s">
        <v>109</v>
      </c>
      <c r="B630" s="191" t="s">
        <v>1220</v>
      </c>
      <c r="C630" s="230" t="s">
        <v>646</v>
      </c>
      <c r="D630" s="230" t="s">
        <v>335</v>
      </c>
      <c r="E630" s="230" t="s">
        <v>185</v>
      </c>
      <c r="F630" s="230" t="s">
        <v>519</v>
      </c>
      <c r="G630" s="190" t="s">
        <v>3055</v>
      </c>
      <c r="H630" s="191" t="s">
        <v>569</v>
      </c>
      <c r="I630" s="230" t="s">
        <v>370</v>
      </c>
      <c r="J630" s="565" t="s">
        <v>420</v>
      </c>
      <c r="K630" s="566">
        <v>7.9646017699115043E-2</v>
      </c>
      <c r="L630" s="230"/>
      <c r="M630" s="450">
        <v>2022</v>
      </c>
      <c r="N630" s="453">
        <v>102</v>
      </c>
      <c r="O630" s="452">
        <v>0.12745098039215685</v>
      </c>
      <c r="P630" s="237">
        <f t="shared" si="36"/>
        <v>13</v>
      </c>
      <c r="Q630" s="218">
        <v>11</v>
      </c>
      <c r="R630" s="238">
        <f t="shared" si="37"/>
        <v>0.84615384615384615</v>
      </c>
      <c r="S630" s="238">
        <f t="shared" si="38"/>
        <v>0.10784313725490197</v>
      </c>
      <c r="T630" s="239">
        <f t="shared" si="39"/>
        <v>1.6002178649237473</v>
      </c>
      <c r="U630" s="451" t="s">
        <v>3123</v>
      </c>
      <c r="V630" s="21"/>
      <c r="W630" s="21"/>
    </row>
    <row r="631" spans="1:23" ht="12.75">
      <c r="A631" s="190" t="s">
        <v>109</v>
      </c>
      <c r="B631" s="191" t="s">
        <v>1220</v>
      </c>
      <c r="C631" s="230" t="s">
        <v>646</v>
      </c>
      <c r="D631" s="230" t="s">
        <v>335</v>
      </c>
      <c r="E631" s="230" t="s">
        <v>185</v>
      </c>
      <c r="F631" s="230" t="s">
        <v>519</v>
      </c>
      <c r="G631" s="190" t="s">
        <v>3055</v>
      </c>
      <c r="H631" s="191" t="s">
        <v>498</v>
      </c>
      <c r="I631" s="230" t="s">
        <v>3126</v>
      </c>
      <c r="J631" s="230" t="s">
        <v>418</v>
      </c>
      <c r="K631" s="231">
        <v>1</v>
      </c>
      <c r="L631" s="230"/>
      <c r="M631" s="450">
        <v>2023</v>
      </c>
      <c r="N631" s="218">
        <v>0</v>
      </c>
      <c r="O631" s="452">
        <v>1</v>
      </c>
      <c r="P631" s="237">
        <f t="shared" si="36"/>
        <v>0</v>
      </c>
      <c r="Q631" s="218">
        <v>0</v>
      </c>
      <c r="R631" s="238" t="e">
        <f t="shared" si="37"/>
        <v>#DIV/0!</v>
      </c>
      <c r="S631" s="238" t="e">
        <f t="shared" si="38"/>
        <v>#DIV/0!</v>
      </c>
      <c r="T631" s="239">
        <f t="shared" si="39"/>
        <v>1</v>
      </c>
      <c r="U631" s="454" t="s">
        <v>3174</v>
      </c>
      <c r="V631" s="21"/>
      <c r="W631" s="21"/>
    </row>
    <row r="632" spans="1:23" ht="12.75">
      <c r="A632" s="190" t="s">
        <v>109</v>
      </c>
      <c r="B632" s="191" t="s">
        <v>1220</v>
      </c>
      <c r="C632" s="230" t="s">
        <v>646</v>
      </c>
      <c r="D632" s="230" t="s">
        <v>335</v>
      </c>
      <c r="E632" s="230" t="s">
        <v>185</v>
      </c>
      <c r="F632" s="230" t="s">
        <v>519</v>
      </c>
      <c r="G632" s="190" t="s">
        <v>3055</v>
      </c>
      <c r="H632" s="191" t="s">
        <v>537</v>
      </c>
      <c r="I632" s="230" t="s">
        <v>232</v>
      </c>
      <c r="J632" s="230" t="s">
        <v>418</v>
      </c>
      <c r="K632" s="231">
        <v>1</v>
      </c>
      <c r="L632" s="230" t="s">
        <v>3175</v>
      </c>
      <c r="M632" s="450">
        <v>2023</v>
      </c>
      <c r="N632" s="218">
        <v>0</v>
      </c>
      <c r="O632" s="452">
        <v>1</v>
      </c>
      <c r="P632" s="237">
        <f t="shared" si="36"/>
        <v>0</v>
      </c>
      <c r="Q632" s="218">
        <v>0</v>
      </c>
      <c r="R632" s="238" t="e">
        <f t="shared" si="37"/>
        <v>#DIV/0!</v>
      </c>
      <c r="S632" s="238" t="e">
        <f t="shared" si="38"/>
        <v>#DIV/0!</v>
      </c>
      <c r="T632" s="239">
        <f t="shared" si="39"/>
        <v>1</v>
      </c>
      <c r="U632" s="454" t="s">
        <v>3174</v>
      </c>
      <c r="V632" s="21"/>
      <c r="W632" s="21"/>
    </row>
    <row r="633" spans="1:23" ht="12.75">
      <c r="A633" s="190" t="s">
        <v>109</v>
      </c>
      <c r="B633" s="191" t="s">
        <v>1220</v>
      </c>
      <c r="C633" s="230" t="s">
        <v>646</v>
      </c>
      <c r="D633" s="230" t="s">
        <v>335</v>
      </c>
      <c r="E633" s="230" t="s">
        <v>185</v>
      </c>
      <c r="F633" s="230" t="s">
        <v>519</v>
      </c>
      <c r="G633" s="190" t="s">
        <v>3055</v>
      </c>
      <c r="H633" s="191" t="s">
        <v>538</v>
      </c>
      <c r="I633" s="230" t="s">
        <v>232</v>
      </c>
      <c r="J633" s="230" t="s">
        <v>418</v>
      </c>
      <c r="K633" s="231">
        <v>1</v>
      </c>
      <c r="L633" s="230" t="s">
        <v>3175</v>
      </c>
      <c r="M633" s="450">
        <v>2023</v>
      </c>
      <c r="N633" s="218">
        <v>0</v>
      </c>
      <c r="O633" s="452">
        <v>1</v>
      </c>
      <c r="P633" s="237">
        <f t="shared" si="36"/>
        <v>0</v>
      </c>
      <c r="Q633" s="218">
        <v>0</v>
      </c>
      <c r="R633" s="238" t="e">
        <f t="shared" si="37"/>
        <v>#DIV/0!</v>
      </c>
      <c r="S633" s="238" t="e">
        <f t="shared" si="38"/>
        <v>#DIV/0!</v>
      </c>
      <c r="T633" s="239">
        <f t="shared" si="39"/>
        <v>1</v>
      </c>
      <c r="U633" s="454" t="s">
        <v>3174</v>
      </c>
      <c r="V633" s="21"/>
      <c r="W633" s="21"/>
    </row>
    <row r="634" spans="1:23" ht="12.75">
      <c r="A634" s="190" t="s">
        <v>109</v>
      </c>
      <c r="B634" s="191" t="s">
        <v>1220</v>
      </c>
      <c r="C634" s="230" t="s">
        <v>646</v>
      </c>
      <c r="D634" s="230" t="s">
        <v>335</v>
      </c>
      <c r="E634" s="230" t="s">
        <v>185</v>
      </c>
      <c r="F634" s="230" t="s">
        <v>519</v>
      </c>
      <c r="G634" s="190" t="s">
        <v>3055</v>
      </c>
      <c r="H634" s="191" t="s">
        <v>541</v>
      </c>
      <c r="I634" s="230" t="s">
        <v>232</v>
      </c>
      <c r="J634" s="230" t="s">
        <v>418</v>
      </c>
      <c r="K634" s="231">
        <v>1</v>
      </c>
      <c r="L634" s="230" t="s">
        <v>3175</v>
      </c>
      <c r="M634" s="450">
        <v>2023</v>
      </c>
      <c r="N634" s="218">
        <v>0</v>
      </c>
      <c r="O634" s="452">
        <v>1</v>
      </c>
      <c r="P634" s="237">
        <f t="shared" si="36"/>
        <v>0</v>
      </c>
      <c r="Q634" s="218">
        <v>0</v>
      </c>
      <c r="R634" s="238" t="e">
        <f t="shared" si="37"/>
        <v>#DIV/0!</v>
      </c>
      <c r="S634" s="238" t="e">
        <f t="shared" si="38"/>
        <v>#DIV/0!</v>
      </c>
      <c r="T634" s="239">
        <f t="shared" si="39"/>
        <v>1</v>
      </c>
      <c r="U634" s="454" t="s">
        <v>3174</v>
      </c>
      <c r="V634" s="21"/>
      <c r="W634" s="21"/>
    </row>
    <row r="635" spans="1:23" ht="12.75">
      <c r="A635" s="190" t="s">
        <v>109</v>
      </c>
      <c r="B635" s="191" t="s">
        <v>1220</v>
      </c>
      <c r="C635" s="230" t="s">
        <v>646</v>
      </c>
      <c r="D635" s="230" t="s">
        <v>335</v>
      </c>
      <c r="E635" s="230" t="s">
        <v>185</v>
      </c>
      <c r="F635" s="230" t="s">
        <v>519</v>
      </c>
      <c r="G635" s="190" t="s">
        <v>3055</v>
      </c>
      <c r="H635" s="191" t="s">
        <v>493</v>
      </c>
      <c r="I635" s="230" t="s">
        <v>232</v>
      </c>
      <c r="J635" s="230" t="s">
        <v>418</v>
      </c>
      <c r="K635" s="231">
        <v>1</v>
      </c>
      <c r="L635" s="230" t="s">
        <v>3175</v>
      </c>
      <c r="M635" s="450">
        <v>2023</v>
      </c>
      <c r="N635" s="218">
        <v>0</v>
      </c>
      <c r="O635" s="452">
        <v>1</v>
      </c>
      <c r="P635" s="237">
        <f t="shared" si="36"/>
        <v>0</v>
      </c>
      <c r="Q635" s="218">
        <v>0</v>
      </c>
      <c r="R635" s="238" t="e">
        <f t="shared" si="37"/>
        <v>#DIV/0!</v>
      </c>
      <c r="S635" s="238" t="e">
        <f t="shared" si="38"/>
        <v>#DIV/0!</v>
      </c>
      <c r="T635" s="239">
        <f t="shared" si="39"/>
        <v>1</v>
      </c>
      <c r="U635" s="454" t="s">
        <v>3174</v>
      </c>
      <c r="V635" s="21"/>
      <c r="W635" s="21"/>
    </row>
    <row r="636" spans="1:23" ht="12.75">
      <c r="A636" s="190" t="s">
        <v>109</v>
      </c>
      <c r="B636" s="191" t="s">
        <v>1220</v>
      </c>
      <c r="C636" s="230" t="s">
        <v>646</v>
      </c>
      <c r="D636" s="230" t="s">
        <v>335</v>
      </c>
      <c r="E636" s="230" t="s">
        <v>185</v>
      </c>
      <c r="F636" s="230" t="s">
        <v>519</v>
      </c>
      <c r="G636" s="190" t="s">
        <v>3055</v>
      </c>
      <c r="H636" s="191" t="s">
        <v>3129</v>
      </c>
      <c r="I636" s="230" t="s">
        <v>232</v>
      </c>
      <c r="J636" s="230" t="s">
        <v>418</v>
      </c>
      <c r="K636" s="231">
        <v>1</v>
      </c>
      <c r="L636" s="230" t="s">
        <v>3175</v>
      </c>
      <c r="M636" s="450">
        <v>2023</v>
      </c>
      <c r="N636" s="218">
        <v>0</v>
      </c>
      <c r="O636" s="452">
        <v>1</v>
      </c>
      <c r="P636" s="237">
        <f t="shared" si="36"/>
        <v>0</v>
      </c>
      <c r="Q636" s="218">
        <v>0</v>
      </c>
      <c r="R636" s="238" t="e">
        <f t="shared" si="37"/>
        <v>#DIV/0!</v>
      </c>
      <c r="S636" s="238" t="e">
        <f t="shared" si="38"/>
        <v>#DIV/0!</v>
      </c>
      <c r="T636" s="239">
        <f t="shared" si="39"/>
        <v>1</v>
      </c>
      <c r="U636" s="454" t="s">
        <v>3174</v>
      </c>
      <c r="V636" s="21"/>
      <c r="W636" s="21"/>
    </row>
    <row r="637" spans="1:23" ht="12.75">
      <c r="A637" s="190" t="s">
        <v>109</v>
      </c>
      <c r="B637" s="191" t="s">
        <v>1220</v>
      </c>
      <c r="C637" s="230" t="s">
        <v>646</v>
      </c>
      <c r="D637" s="230" t="s">
        <v>335</v>
      </c>
      <c r="E637" s="230" t="s">
        <v>185</v>
      </c>
      <c r="F637" s="230" t="s">
        <v>519</v>
      </c>
      <c r="G637" s="190" t="s">
        <v>3055</v>
      </c>
      <c r="H637" s="191" t="s">
        <v>3130</v>
      </c>
      <c r="I637" s="230" t="s">
        <v>232</v>
      </c>
      <c r="J637" s="230" t="s">
        <v>418</v>
      </c>
      <c r="K637" s="231">
        <v>1</v>
      </c>
      <c r="L637" s="230" t="s">
        <v>3175</v>
      </c>
      <c r="M637" s="450">
        <v>2023</v>
      </c>
      <c r="N637" s="218">
        <v>0</v>
      </c>
      <c r="O637" s="452">
        <v>1</v>
      </c>
      <c r="P637" s="237">
        <f t="shared" si="36"/>
        <v>0</v>
      </c>
      <c r="Q637" s="218">
        <v>0</v>
      </c>
      <c r="R637" s="238" t="e">
        <f t="shared" si="37"/>
        <v>#DIV/0!</v>
      </c>
      <c r="S637" s="238" t="e">
        <f t="shared" si="38"/>
        <v>#DIV/0!</v>
      </c>
      <c r="T637" s="239">
        <f t="shared" si="39"/>
        <v>1</v>
      </c>
      <c r="U637" s="454" t="s">
        <v>3174</v>
      </c>
      <c r="V637" s="21"/>
      <c r="W637" s="21"/>
    </row>
    <row r="638" spans="1:23" ht="12.75">
      <c r="A638" s="190" t="s">
        <v>109</v>
      </c>
      <c r="B638" s="191" t="s">
        <v>1220</v>
      </c>
      <c r="C638" s="230" t="s">
        <v>646</v>
      </c>
      <c r="D638" s="230" t="s">
        <v>335</v>
      </c>
      <c r="E638" s="230" t="s">
        <v>185</v>
      </c>
      <c r="F638" s="230" t="s">
        <v>519</v>
      </c>
      <c r="G638" s="190" t="s">
        <v>3056</v>
      </c>
      <c r="H638" s="191" t="s">
        <v>518</v>
      </c>
      <c r="I638" s="230" t="s">
        <v>370</v>
      </c>
      <c r="J638" s="565" t="s">
        <v>420</v>
      </c>
      <c r="K638" s="566">
        <v>0.14569536423841059</v>
      </c>
      <c r="L638" s="230"/>
      <c r="M638" s="450">
        <v>2022</v>
      </c>
      <c r="N638" s="453">
        <v>131</v>
      </c>
      <c r="O638" s="567">
        <v>1</v>
      </c>
      <c r="P638" s="237">
        <f t="shared" si="36"/>
        <v>131</v>
      </c>
      <c r="Q638" s="453">
        <v>131</v>
      </c>
      <c r="R638" s="238">
        <f t="shared" si="37"/>
        <v>1</v>
      </c>
      <c r="S638" s="238">
        <f t="shared" si="38"/>
        <v>1</v>
      </c>
      <c r="T638" s="239">
        <f t="shared" si="39"/>
        <v>6.8636363636363642</v>
      </c>
      <c r="U638" s="454" t="s">
        <v>3123</v>
      </c>
      <c r="V638" s="21"/>
      <c r="W638" s="21"/>
    </row>
    <row r="639" spans="1:23" ht="12.75">
      <c r="A639" s="190" t="s">
        <v>109</v>
      </c>
      <c r="B639" s="191" t="s">
        <v>1220</v>
      </c>
      <c r="C639" s="230" t="s">
        <v>646</v>
      </c>
      <c r="D639" s="230" t="s">
        <v>335</v>
      </c>
      <c r="E639" s="230" t="s">
        <v>185</v>
      </c>
      <c r="F639" s="230" t="s">
        <v>577</v>
      </c>
      <c r="G639" s="190" t="s">
        <v>3056</v>
      </c>
      <c r="H639" s="191" t="s">
        <v>576</v>
      </c>
      <c r="I639" s="230" t="s">
        <v>370</v>
      </c>
      <c r="J639" s="565" t="s">
        <v>420</v>
      </c>
      <c r="K639" s="566">
        <v>0.14569536423841059</v>
      </c>
      <c r="L639" s="230"/>
      <c r="M639" s="450">
        <v>2022</v>
      </c>
      <c r="N639" s="453">
        <v>131</v>
      </c>
      <c r="O639" s="452">
        <v>0.14503816793893129</v>
      </c>
      <c r="P639" s="237">
        <f t="shared" si="36"/>
        <v>19</v>
      </c>
      <c r="Q639" s="218">
        <v>15</v>
      </c>
      <c r="R639" s="238">
        <f t="shared" si="37"/>
        <v>0.78947368421052633</v>
      </c>
      <c r="S639" s="238">
        <f t="shared" si="38"/>
        <v>0.11450381679389313</v>
      </c>
      <c r="T639" s="239">
        <f t="shared" si="39"/>
        <v>0.99548924358084656</v>
      </c>
      <c r="U639" s="454"/>
      <c r="V639" s="21"/>
      <c r="W639" s="21"/>
    </row>
    <row r="640" spans="1:23" ht="12.75">
      <c r="A640" s="190" t="s">
        <v>109</v>
      </c>
      <c r="B640" s="191" t="s">
        <v>1220</v>
      </c>
      <c r="C640" s="230" t="s">
        <v>646</v>
      </c>
      <c r="D640" s="230" t="s">
        <v>335</v>
      </c>
      <c r="E640" s="230" t="s">
        <v>185</v>
      </c>
      <c r="F640" s="230" t="s">
        <v>577</v>
      </c>
      <c r="G640" s="190" t="s">
        <v>3056</v>
      </c>
      <c r="H640" s="191" t="s">
        <v>578</v>
      </c>
      <c r="I640" s="230" t="s">
        <v>370</v>
      </c>
      <c r="J640" s="565" t="s">
        <v>420</v>
      </c>
      <c r="K640" s="566">
        <v>0.14569536423841059</v>
      </c>
      <c r="L640" s="230"/>
      <c r="M640" s="450">
        <v>2022</v>
      </c>
      <c r="N640" s="453">
        <v>131</v>
      </c>
      <c r="O640" s="452">
        <v>0.14503816793893129</v>
      </c>
      <c r="P640" s="237">
        <f t="shared" si="36"/>
        <v>19</v>
      </c>
      <c r="Q640" s="218">
        <v>15</v>
      </c>
      <c r="R640" s="238">
        <f t="shared" si="37"/>
        <v>0.78947368421052633</v>
      </c>
      <c r="S640" s="238">
        <f t="shared" si="38"/>
        <v>0.11450381679389313</v>
      </c>
      <c r="T640" s="239">
        <f t="shared" si="39"/>
        <v>0.99548924358084656</v>
      </c>
      <c r="U640" s="454"/>
      <c r="V640" s="21"/>
      <c r="W640" s="21"/>
    </row>
    <row r="641" spans="1:23" ht="12.75">
      <c r="A641" s="190" t="s">
        <v>109</v>
      </c>
      <c r="B641" s="191" t="s">
        <v>1220</v>
      </c>
      <c r="C641" s="230" t="s">
        <v>646</v>
      </c>
      <c r="D641" s="230" t="s">
        <v>335</v>
      </c>
      <c r="E641" s="230" t="s">
        <v>185</v>
      </c>
      <c r="F641" s="230" t="s">
        <v>577</v>
      </c>
      <c r="G641" s="190" t="s">
        <v>3056</v>
      </c>
      <c r="H641" s="191" t="s">
        <v>579</v>
      </c>
      <c r="I641" s="230" t="s">
        <v>370</v>
      </c>
      <c r="J641" s="565" t="s">
        <v>420</v>
      </c>
      <c r="K641" s="566">
        <v>0.14569536423841059</v>
      </c>
      <c r="L641" s="230"/>
      <c r="M641" s="450">
        <v>2022</v>
      </c>
      <c r="N641" s="453">
        <v>131</v>
      </c>
      <c r="O641" s="452">
        <v>0.14503816793893129</v>
      </c>
      <c r="P641" s="237">
        <f t="shared" si="36"/>
        <v>19</v>
      </c>
      <c r="Q641" s="218">
        <v>15</v>
      </c>
      <c r="R641" s="238">
        <f t="shared" si="37"/>
        <v>0.78947368421052633</v>
      </c>
      <c r="S641" s="238">
        <f t="shared" si="38"/>
        <v>0.11450381679389313</v>
      </c>
      <c r="T641" s="239">
        <f t="shared" si="39"/>
        <v>0.99548924358084656</v>
      </c>
      <c r="U641" s="454"/>
      <c r="V641" s="21"/>
      <c r="W641" s="21"/>
    </row>
    <row r="642" spans="1:23" ht="12.75">
      <c r="A642" s="190" t="s">
        <v>109</v>
      </c>
      <c r="B642" s="191" t="s">
        <v>1220</v>
      </c>
      <c r="C642" s="230" t="s">
        <v>646</v>
      </c>
      <c r="D642" s="230" t="s">
        <v>335</v>
      </c>
      <c r="E642" s="230" t="s">
        <v>185</v>
      </c>
      <c r="F642" s="230" t="s">
        <v>577</v>
      </c>
      <c r="G642" s="190" t="s">
        <v>3056</v>
      </c>
      <c r="H642" s="191" t="s">
        <v>580</v>
      </c>
      <c r="I642" s="230" t="s">
        <v>370</v>
      </c>
      <c r="J642" s="565" t="s">
        <v>420</v>
      </c>
      <c r="K642" s="566">
        <v>0.14569536423841059</v>
      </c>
      <c r="L642" s="230"/>
      <c r="M642" s="450">
        <v>2022</v>
      </c>
      <c r="N642" s="453">
        <v>131</v>
      </c>
      <c r="O642" s="452">
        <v>0.14503816793893129</v>
      </c>
      <c r="P642" s="237">
        <f t="shared" si="36"/>
        <v>19</v>
      </c>
      <c r="Q642" s="218">
        <v>15</v>
      </c>
      <c r="R642" s="238">
        <f t="shared" si="37"/>
        <v>0.78947368421052633</v>
      </c>
      <c r="S642" s="238">
        <f t="shared" si="38"/>
        <v>0.11450381679389313</v>
      </c>
      <c r="T642" s="239">
        <f t="shared" si="39"/>
        <v>0.99548924358084656</v>
      </c>
      <c r="U642" s="454"/>
      <c r="V642" s="21"/>
      <c r="W642" s="21"/>
    </row>
    <row r="643" spans="1:23" ht="12.75">
      <c r="A643" s="190" t="s">
        <v>109</v>
      </c>
      <c r="B643" s="191" t="s">
        <v>1220</v>
      </c>
      <c r="C643" s="230" t="s">
        <v>646</v>
      </c>
      <c r="D643" s="230" t="s">
        <v>335</v>
      </c>
      <c r="E643" s="230" t="s">
        <v>185</v>
      </c>
      <c r="F643" s="230" t="s">
        <v>577</v>
      </c>
      <c r="G643" s="190" t="s">
        <v>3056</v>
      </c>
      <c r="H643" s="191" t="s">
        <v>581</v>
      </c>
      <c r="I643" s="230" t="s">
        <v>370</v>
      </c>
      <c r="J643" s="565" t="s">
        <v>420</v>
      </c>
      <c r="K643" s="566">
        <v>0.14569536423841059</v>
      </c>
      <c r="L643" s="230"/>
      <c r="M643" s="450">
        <v>2022</v>
      </c>
      <c r="N643" s="453">
        <v>131</v>
      </c>
      <c r="O643" s="452">
        <v>0.14503816793893129</v>
      </c>
      <c r="P643" s="237">
        <f t="shared" si="36"/>
        <v>19</v>
      </c>
      <c r="Q643" s="218">
        <v>15</v>
      </c>
      <c r="R643" s="238">
        <f t="shared" si="37"/>
        <v>0.78947368421052633</v>
      </c>
      <c r="S643" s="238">
        <f t="shared" si="38"/>
        <v>0.11450381679389313</v>
      </c>
      <c r="T643" s="239">
        <f t="shared" si="39"/>
        <v>0.99548924358084656</v>
      </c>
      <c r="U643" s="454"/>
      <c r="V643" s="21"/>
      <c r="W643" s="21"/>
    </row>
    <row r="644" spans="1:23" ht="12.75">
      <c r="A644" s="190" t="s">
        <v>109</v>
      </c>
      <c r="B644" s="191" t="s">
        <v>1220</v>
      </c>
      <c r="C644" s="230" t="s">
        <v>646</v>
      </c>
      <c r="D644" s="230" t="s">
        <v>335</v>
      </c>
      <c r="E644" s="230" t="s">
        <v>185</v>
      </c>
      <c r="F644" s="230" t="s">
        <v>519</v>
      </c>
      <c r="G644" s="190" t="s">
        <v>3056</v>
      </c>
      <c r="H644" s="191" t="s">
        <v>522</v>
      </c>
      <c r="I644" s="230" t="s">
        <v>370</v>
      </c>
      <c r="J644" s="565" t="s">
        <v>420</v>
      </c>
      <c r="K644" s="566">
        <v>0.14569536423841059</v>
      </c>
      <c r="L644" s="230"/>
      <c r="M644" s="450">
        <v>2022</v>
      </c>
      <c r="N644" s="453">
        <v>131</v>
      </c>
      <c r="O644" s="452">
        <v>0.14503816793893129</v>
      </c>
      <c r="P644" s="237">
        <f t="shared" ref="P644:P707" si="40">ROUNDUP(N644*O644,0)</f>
        <v>19</v>
      </c>
      <c r="Q644" s="218">
        <v>15</v>
      </c>
      <c r="R644" s="238">
        <f t="shared" ref="R644:R707" si="41">Q644/P644</f>
        <v>0.78947368421052633</v>
      </c>
      <c r="S644" s="238">
        <f t="shared" ref="S644:S707" si="42">Q644/N644</f>
        <v>0.11450381679389313</v>
      </c>
      <c r="T644" s="239">
        <f t="shared" ref="T644:T707" si="43">O644/K644</f>
        <v>0.99548924358084656</v>
      </c>
      <c r="U644" s="454"/>
      <c r="V644" s="21"/>
      <c r="W644" s="21"/>
    </row>
    <row r="645" spans="1:23" ht="12.75">
      <c r="A645" s="190" t="s">
        <v>109</v>
      </c>
      <c r="B645" s="191" t="s">
        <v>1220</v>
      </c>
      <c r="C645" s="230" t="s">
        <v>646</v>
      </c>
      <c r="D645" s="230" t="s">
        <v>335</v>
      </c>
      <c r="E645" s="230" t="s">
        <v>185</v>
      </c>
      <c r="F645" s="230" t="s">
        <v>519</v>
      </c>
      <c r="G645" s="190" t="s">
        <v>3056</v>
      </c>
      <c r="H645" s="191" t="s">
        <v>523</v>
      </c>
      <c r="I645" s="230" t="s">
        <v>370</v>
      </c>
      <c r="J645" s="565" t="s">
        <v>420</v>
      </c>
      <c r="K645" s="566">
        <v>0.14569536423841059</v>
      </c>
      <c r="L645" s="230"/>
      <c r="M645" s="450">
        <v>2022</v>
      </c>
      <c r="N645" s="453">
        <v>131</v>
      </c>
      <c r="O645" s="452">
        <v>0.14503816793893129</v>
      </c>
      <c r="P645" s="237">
        <f t="shared" si="40"/>
        <v>19</v>
      </c>
      <c r="Q645" s="218">
        <v>15</v>
      </c>
      <c r="R645" s="238">
        <f t="shared" si="41"/>
        <v>0.78947368421052633</v>
      </c>
      <c r="S645" s="238">
        <f t="shared" si="42"/>
        <v>0.11450381679389313</v>
      </c>
      <c r="T645" s="239">
        <f t="shared" si="43"/>
        <v>0.99548924358084656</v>
      </c>
      <c r="U645" s="454"/>
      <c r="V645" s="21"/>
      <c r="W645" s="21"/>
    </row>
    <row r="646" spans="1:23" ht="12.75">
      <c r="A646" s="190" t="s">
        <v>109</v>
      </c>
      <c r="B646" s="191" t="s">
        <v>1220</v>
      </c>
      <c r="C646" s="230" t="s">
        <v>646</v>
      </c>
      <c r="D646" s="230" t="s">
        <v>335</v>
      </c>
      <c r="E646" s="230" t="s">
        <v>185</v>
      </c>
      <c r="F646" s="230" t="s">
        <v>577</v>
      </c>
      <c r="G646" s="190" t="s">
        <v>3056</v>
      </c>
      <c r="H646" s="191" t="s">
        <v>3124</v>
      </c>
      <c r="I646" s="230" t="s">
        <v>370</v>
      </c>
      <c r="J646" s="565" t="s">
        <v>420</v>
      </c>
      <c r="K646" s="566">
        <v>0.14569536423841059</v>
      </c>
      <c r="L646" s="230"/>
      <c r="M646" s="450">
        <v>2022</v>
      </c>
      <c r="N646" s="453">
        <v>131</v>
      </c>
      <c r="O646" s="452">
        <v>0.14503816793893129</v>
      </c>
      <c r="P646" s="237">
        <f t="shared" si="40"/>
        <v>19</v>
      </c>
      <c r="Q646" s="218">
        <v>15</v>
      </c>
      <c r="R646" s="238">
        <f t="shared" si="41"/>
        <v>0.78947368421052633</v>
      </c>
      <c r="S646" s="238">
        <f t="shared" si="42"/>
        <v>0.11450381679389313</v>
      </c>
      <c r="T646" s="239">
        <f t="shared" si="43"/>
        <v>0.99548924358084656</v>
      </c>
      <c r="U646" s="454"/>
      <c r="V646" s="21"/>
      <c r="W646" s="21"/>
    </row>
    <row r="647" spans="1:23" ht="12.75">
      <c r="A647" s="190" t="s">
        <v>109</v>
      </c>
      <c r="B647" s="191" t="s">
        <v>1220</v>
      </c>
      <c r="C647" s="230" t="s">
        <v>646</v>
      </c>
      <c r="D647" s="230" t="s">
        <v>335</v>
      </c>
      <c r="E647" s="230" t="s">
        <v>185</v>
      </c>
      <c r="F647" s="230" t="s">
        <v>519</v>
      </c>
      <c r="G647" s="190" t="s">
        <v>3056</v>
      </c>
      <c r="H647" s="191" t="s">
        <v>3125</v>
      </c>
      <c r="I647" s="230" t="s">
        <v>370</v>
      </c>
      <c r="J647" s="565" t="s">
        <v>420</v>
      </c>
      <c r="K647" s="566">
        <v>0.14569536423841059</v>
      </c>
      <c r="L647" s="230"/>
      <c r="M647" s="450">
        <v>2022</v>
      </c>
      <c r="N647" s="453">
        <v>131</v>
      </c>
      <c r="O647" s="452">
        <v>0.14503816793893129</v>
      </c>
      <c r="P647" s="237">
        <f t="shared" si="40"/>
        <v>19</v>
      </c>
      <c r="Q647" s="218">
        <v>15</v>
      </c>
      <c r="R647" s="238">
        <f t="shared" si="41"/>
        <v>0.78947368421052633</v>
      </c>
      <c r="S647" s="238">
        <f t="shared" si="42"/>
        <v>0.11450381679389313</v>
      </c>
      <c r="T647" s="239">
        <f t="shared" si="43"/>
        <v>0.99548924358084656</v>
      </c>
      <c r="U647" s="454"/>
      <c r="V647" s="21"/>
      <c r="W647" s="21"/>
    </row>
    <row r="648" spans="1:23" ht="12.75">
      <c r="A648" s="190" t="s">
        <v>109</v>
      </c>
      <c r="B648" s="191" t="s">
        <v>1220</v>
      </c>
      <c r="C648" s="230" t="s">
        <v>646</v>
      </c>
      <c r="D648" s="230" t="s">
        <v>335</v>
      </c>
      <c r="E648" s="230" t="s">
        <v>185</v>
      </c>
      <c r="F648" s="230" t="s">
        <v>519</v>
      </c>
      <c r="G648" s="190" t="s">
        <v>3056</v>
      </c>
      <c r="H648" s="191" t="s">
        <v>529</v>
      </c>
      <c r="I648" s="230" t="s">
        <v>370</v>
      </c>
      <c r="J648" s="565" t="s">
        <v>420</v>
      </c>
      <c r="K648" s="566">
        <v>0.14569536423841059</v>
      </c>
      <c r="L648" s="230"/>
      <c r="M648" s="450">
        <v>2022</v>
      </c>
      <c r="N648" s="453">
        <v>131</v>
      </c>
      <c r="O648" s="452">
        <v>0.14503816793893129</v>
      </c>
      <c r="P648" s="237">
        <f t="shared" si="40"/>
        <v>19</v>
      </c>
      <c r="Q648" s="218">
        <v>15</v>
      </c>
      <c r="R648" s="238">
        <f t="shared" si="41"/>
        <v>0.78947368421052633</v>
      </c>
      <c r="S648" s="238">
        <f t="shared" si="42"/>
        <v>0.11450381679389313</v>
      </c>
      <c r="T648" s="239">
        <f t="shared" si="43"/>
        <v>0.99548924358084656</v>
      </c>
      <c r="U648" s="454"/>
      <c r="V648" s="21"/>
      <c r="W648" s="21"/>
    </row>
    <row r="649" spans="1:23" ht="12.75">
      <c r="A649" s="190" t="s">
        <v>109</v>
      </c>
      <c r="B649" s="191" t="s">
        <v>1220</v>
      </c>
      <c r="C649" s="230" t="s">
        <v>646</v>
      </c>
      <c r="D649" s="230" t="s">
        <v>335</v>
      </c>
      <c r="E649" s="230" t="s">
        <v>185</v>
      </c>
      <c r="F649" s="230" t="s">
        <v>519</v>
      </c>
      <c r="G649" s="190" t="s">
        <v>3056</v>
      </c>
      <c r="H649" s="191" t="s">
        <v>532</v>
      </c>
      <c r="I649" s="230" t="s">
        <v>370</v>
      </c>
      <c r="J649" s="565" t="s">
        <v>420</v>
      </c>
      <c r="K649" s="568">
        <v>0.14569536423841059</v>
      </c>
      <c r="L649" s="230"/>
      <c r="M649" s="450">
        <v>2022</v>
      </c>
      <c r="N649" s="453">
        <v>131</v>
      </c>
      <c r="O649" s="452">
        <v>0.14503816793893129</v>
      </c>
      <c r="P649" s="237">
        <f t="shared" si="40"/>
        <v>19</v>
      </c>
      <c r="Q649" s="218">
        <v>15</v>
      </c>
      <c r="R649" s="238">
        <f t="shared" si="41"/>
        <v>0.78947368421052633</v>
      </c>
      <c r="S649" s="238">
        <f t="shared" si="42"/>
        <v>0.11450381679389313</v>
      </c>
      <c r="T649" s="239">
        <f t="shared" si="43"/>
        <v>0.99548924358084656</v>
      </c>
      <c r="U649" s="454"/>
      <c r="V649" s="21"/>
      <c r="W649" s="21"/>
    </row>
    <row r="650" spans="1:23" ht="12.75">
      <c r="A650" s="190" t="s">
        <v>109</v>
      </c>
      <c r="B650" s="191" t="s">
        <v>1220</v>
      </c>
      <c r="C650" s="230" t="s">
        <v>646</v>
      </c>
      <c r="D650" s="230" t="s">
        <v>335</v>
      </c>
      <c r="E650" s="230" t="s">
        <v>185</v>
      </c>
      <c r="F650" s="230" t="s">
        <v>519</v>
      </c>
      <c r="G650" s="190" t="s">
        <v>3056</v>
      </c>
      <c r="H650" s="191" t="s">
        <v>533</v>
      </c>
      <c r="I650" s="230" t="s">
        <v>370</v>
      </c>
      <c r="J650" s="565" t="s">
        <v>420</v>
      </c>
      <c r="K650" s="566">
        <v>0.14569536423841059</v>
      </c>
      <c r="L650" s="230"/>
      <c r="M650" s="450">
        <v>2022</v>
      </c>
      <c r="N650" s="453">
        <v>131</v>
      </c>
      <c r="O650" s="452">
        <v>0.14503816793893129</v>
      </c>
      <c r="P650" s="237">
        <f t="shared" si="40"/>
        <v>19</v>
      </c>
      <c r="Q650" s="218">
        <v>15</v>
      </c>
      <c r="R650" s="238">
        <f t="shared" si="41"/>
        <v>0.78947368421052633</v>
      </c>
      <c r="S650" s="238">
        <f t="shared" si="42"/>
        <v>0.11450381679389313</v>
      </c>
      <c r="T650" s="239">
        <f t="shared" si="43"/>
        <v>0.99548924358084656</v>
      </c>
      <c r="U650" s="454"/>
      <c r="V650" s="21"/>
      <c r="W650" s="21"/>
    </row>
    <row r="651" spans="1:23" ht="12.75">
      <c r="A651" s="190" t="s">
        <v>109</v>
      </c>
      <c r="B651" s="191" t="s">
        <v>1220</v>
      </c>
      <c r="C651" s="230" t="s">
        <v>646</v>
      </c>
      <c r="D651" s="230" t="s">
        <v>335</v>
      </c>
      <c r="E651" s="230" t="s">
        <v>185</v>
      </c>
      <c r="F651" s="230" t="s">
        <v>519</v>
      </c>
      <c r="G651" s="190" t="s">
        <v>3056</v>
      </c>
      <c r="H651" s="191" t="s">
        <v>534</v>
      </c>
      <c r="I651" s="230" t="s">
        <v>370</v>
      </c>
      <c r="J651" s="565" t="s">
        <v>420</v>
      </c>
      <c r="K651" s="566">
        <v>0.14569536423841059</v>
      </c>
      <c r="L651" s="230"/>
      <c r="M651" s="450">
        <v>2022</v>
      </c>
      <c r="N651" s="453">
        <v>131</v>
      </c>
      <c r="O651" s="452">
        <v>0.14503816793893129</v>
      </c>
      <c r="P651" s="237">
        <f t="shared" si="40"/>
        <v>19</v>
      </c>
      <c r="Q651" s="218">
        <v>15</v>
      </c>
      <c r="R651" s="238">
        <f t="shared" si="41"/>
        <v>0.78947368421052633</v>
      </c>
      <c r="S651" s="238">
        <f t="shared" si="42"/>
        <v>0.11450381679389313</v>
      </c>
      <c r="T651" s="239">
        <f t="shared" si="43"/>
        <v>0.99548924358084656</v>
      </c>
      <c r="U651" s="454"/>
      <c r="V651" s="21"/>
      <c r="W651" s="21"/>
    </row>
    <row r="652" spans="1:23" ht="12.75">
      <c r="A652" s="190" t="s">
        <v>109</v>
      </c>
      <c r="B652" s="191" t="s">
        <v>1220</v>
      </c>
      <c r="C652" s="230" t="s">
        <v>646</v>
      </c>
      <c r="D652" s="230" t="s">
        <v>335</v>
      </c>
      <c r="E652" s="230" t="s">
        <v>185</v>
      </c>
      <c r="F652" s="230" t="s">
        <v>519</v>
      </c>
      <c r="G652" s="190" t="s">
        <v>3056</v>
      </c>
      <c r="H652" s="191" t="s">
        <v>535</v>
      </c>
      <c r="I652" s="230" t="s">
        <v>370</v>
      </c>
      <c r="J652" s="565" t="s">
        <v>420</v>
      </c>
      <c r="K652" s="566">
        <v>0.14569536423841059</v>
      </c>
      <c r="L652" s="230"/>
      <c r="M652" s="450">
        <v>2022</v>
      </c>
      <c r="N652" s="453">
        <v>131</v>
      </c>
      <c r="O652" s="452">
        <v>0.14503816793893129</v>
      </c>
      <c r="P652" s="237">
        <f t="shared" si="40"/>
        <v>19</v>
      </c>
      <c r="Q652" s="218">
        <v>15</v>
      </c>
      <c r="R652" s="238">
        <f t="shared" si="41"/>
        <v>0.78947368421052633</v>
      </c>
      <c r="S652" s="238">
        <f t="shared" si="42"/>
        <v>0.11450381679389313</v>
      </c>
      <c r="T652" s="239">
        <f t="shared" si="43"/>
        <v>0.99548924358084656</v>
      </c>
      <c r="U652" s="454"/>
      <c r="V652" s="21"/>
      <c r="W652" s="21"/>
    </row>
    <row r="653" spans="1:23" ht="12.75">
      <c r="A653" s="190" t="s">
        <v>109</v>
      </c>
      <c r="B653" s="191" t="s">
        <v>1220</v>
      </c>
      <c r="C653" s="230" t="s">
        <v>646</v>
      </c>
      <c r="D653" s="230" t="s">
        <v>335</v>
      </c>
      <c r="E653" s="230" t="s">
        <v>185</v>
      </c>
      <c r="F653" s="230" t="s">
        <v>519</v>
      </c>
      <c r="G653" s="190" t="s">
        <v>3056</v>
      </c>
      <c r="H653" s="191" t="s">
        <v>544</v>
      </c>
      <c r="I653" s="230" t="s">
        <v>370</v>
      </c>
      <c r="J653" s="565" t="s">
        <v>420</v>
      </c>
      <c r="K653" s="566">
        <v>0.14569536423841059</v>
      </c>
      <c r="L653" s="230"/>
      <c r="M653" s="450">
        <v>2022</v>
      </c>
      <c r="N653" s="453">
        <v>131</v>
      </c>
      <c r="O653" s="452">
        <v>0.14503816793893129</v>
      </c>
      <c r="P653" s="237">
        <f t="shared" si="40"/>
        <v>19</v>
      </c>
      <c r="Q653" s="218">
        <v>15</v>
      </c>
      <c r="R653" s="238">
        <f t="shared" si="41"/>
        <v>0.78947368421052633</v>
      </c>
      <c r="S653" s="238">
        <f t="shared" si="42"/>
        <v>0.11450381679389313</v>
      </c>
      <c r="T653" s="239">
        <f t="shared" si="43"/>
        <v>0.99548924358084656</v>
      </c>
      <c r="U653" s="454"/>
      <c r="V653" s="21"/>
      <c r="W653" s="21"/>
    </row>
    <row r="654" spans="1:23" ht="12.75">
      <c r="A654" s="190" t="s">
        <v>109</v>
      </c>
      <c r="B654" s="191" t="s">
        <v>1220</v>
      </c>
      <c r="C654" s="230" t="s">
        <v>646</v>
      </c>
      <c r="D654" s="230" t="s">
        <v>335</v>
      </c>
      <c r="E654" s="230" t="s">
        <v>185</v>
      </c>
      <c r="F654" s="230" t="s">
        <v>519</v>
      </c>
      <c r="G654" s="190" t="s">
        <v>3056</v>
      </c>
      <c r="H654" s="191" t="s">
        <v>545</v>
      </c>
      <c r="I654" s="230" t="s">
        <v>370</v>
      </c>
      <c r="J654" s="565" t="s">
        <v>420</v>
      </c>
      <c r="K654" s="566">
        <v>0.14569536423841059</v>
      </c>
      <c r="L654" s="230"/>
      <c r="M654" s="450">
        <v>2022</v>
      </c>
      <c r="N654" s="453">
        <v>131</v>
      </c>
      <c r="O654" s="452">
        <v>0.14503816793893129</v>
      </c>
      <c r="P654" s="237">
        <f t="shared" si="40"/>
        <v>19</v>
      </c>
      <c r="Q654" s="218">
        <v>15</v>
      </c>
      <c r="R654" s="238">
        <f t="shared" si="41"/>
        <v>0.78947368421052633</v>
      </c>
      <c r="S654" s="238">
        <f t="shared" si="42"/>
        <v>0.11450381679389313</v>
      </c>
      <c r="T654" s="239">
        <f t="shared" si="43"/>
        <v>0.99548924358084656</v>
      </c>
      <c r="U654" s="454"/>
      <c r="V654" s="21"/>
      <c r="W654" s="21"/>
    </row>
    <row r="655" spans="1:23" ht="12.75">
      <c r="A655" s="190" t="s">
        <v>109</v>
      </c>
      <c r="B655" s="191" t="s">
        <v>1220</v>
      </c>
      <c r="C655" s="230" t="s">
        <v>646</v>
      </c>
      <c r="D655" s="230" t="s">
        <v>335</v>
      </c>
      <c r="E655" s="230" t="s">
        <v>185</v>
      </c>
      <c r="F655" s="230" t="s">
        <v>519</v>
      </c>
      <c r="G655" s="190" t="s">
        <v>3056</v>
      </c>
      <c r="H655" s="191" t="s">
        <v>546</v>
      </c>
      <c r="I655" s="230" t="s">
        <v>370</v>
      </c>
      <c r="J655" s="565" t="s">
        <v>420</v>
      </c>
      <c r="K655" s="566">
        <v>0.14569536423841059</v>
      </c>
      <c r="L655" s="230"/>
      <c r="M655" s="450">
        <v>2022</v>
      </c>
      <c r="N655" s="453">
        <v>131</v>
      </c>
      <c r="O655" s="452">
        <v>0.14503816793893129</v>
      </c>
      <c r="P655" s="237">
        <f t="shared" si="40"/>
        <v>19</v>
      </c>
      <c r="Q655" s="218">
        <v>15</v>
      </c>
      <c r="R655" s="238">
        <f t="shared" si="41"/>
        <v>0.78947368421052633</v>
      </c>
      <c r="S655" s="238">
        <f t="shared" si="42"/>
        <v>0.11450381679389313</v>
      </c>
      <c r="T655" s="239">
        <f t="shared" si="43"/>
        <v>0.99548924358084656</v>
      </c>
      <c r="U655" s="454"/>
      <c r="V655" s="21"/>
      <c r="W655" s="21"/>
    </row>
    <row r="656" spans="1:23" ht="12.75">
      <c r="A656" s="190" t="s">
        <v>109</v>
      </c>
      <c r="B656" s="191" t="s">
        <v>1220</v>
      </c>
      <c r="C656" s="230" t="s">
        <v>646</v>
      </c>
      <c r="D656" s="230" t="s">
        <v>335</v>
      </c>
      <c r="E656" s="230" t="s">
        <v>185</v>
      </c>
      <c r="F656" s="230" t="s">
        <v>519</v>
      </c>
      <c r="G656" s="190" t="s">
        <v>3056</v>
      </c>
      <c r="H656" s="191" t="s">
        <v>548</v>
      </c>
      <c r="I656" s="230" t="s">
        <v>370</v>
      </c>
      <c r="J656" s="565" t="s">
        <v>420</v>
      </c>
      <c r="K656" s="566">
        <v>0.14569536423841059</v>
      </c>
      <c r="L656" s="230"/>
      <c r="M656" s="450">
        <v>2022</v>
      </c>
      <c r="N656" s="453">
        <v>131</v>
      </c>
      <c r="O656" s="452">
        <v>0.14503816793893129</v>
      </c>
      <c r="P656" s="237">
        <f t="shared" si="40"/>
        <v>19</v>
      </c>
      <c r="Q656" s="218">
        <v>15</v>
      </c>
      <c r="R656" s="238">
        <f t="shared" si="41"/>
        <v>0.78947368421052633</v>
      </c>
      <c r="S656" s="238">
        <f t="shared" si="42"/>
        <v>0.11450381679389313</v>
      </c>
      <c r="T656" s="239">
        <f t="shared" si="43"/>
        <v>0.99548924358084656</v>
      </c>
      <c r="U656" s="454"/>
      <c r="V656" s="21"/>
      <c r="W656" s="21"/>
    </row>
    <row r="657" spans="1:23" ht="12.75">
      <c r="A657" s="190" t="s">
        <v>109</v>
      </c>
      <c r="B657" s="191" t="s">
        <v>1220</v>
      </c>
      <c r="C657" s="230" t="s">
        <v>646</v>
      </c>
      <c r="D657" s="230" t="s">
        <v>335</v>
      </c>
      <c r="E657" s="230" t="s">
        <v>185</v>
      </c>
      <c r="F657" s="230" t="s">
        <v>519</v>
      </c>
      <c r="G657" s="190" t="s">
        <v>3056</v>
      </c>
      <c r="H657" s="191" t="s">
        <v>549</v>
      </c>
      <c r="I657" s="230" t="s">
        <v>370</v>
      </c>
      <c r="J657" s="565" t="s">
        <v>420</v>
      </c>
      <c r="K657" s="566">
        <v>0.14569536423841059</v>
      </c>
      <c r="L657" s="230"/>
      <c r="M657" s="450">
        <v>2022</v>
      </c>
      <c r="N657" s="453">
        <v>131</v>
      </c>
      <c r="O657" s="452">
        <v>0.14503816793893129</v>
      </c>
      <c r="P657" s="237">
        <f t="shared" si="40"/>
        <v>19</v>
      </c>
      <c r="Q657" s="218">
        <v>15</v>
      </c>
      <c r="R657" s="238">
        <f t="shared" si="41"/>
        <v>0.78947368421052633</v>
      </c>
      <c r="S657" s="238">
        <f t="shared" si="42"/>
        <v>0.11450381679389313</v>
      </c>
      <c r="T657" s="239">
        <f t="shared" si="43"/>
        <v>0.99548924358084656</v>
      </c>
      <c r="U657" s="454"/>
      <c r="V657" s="21"/>
      <c r="W657" s="21"/>
    </row>
    <row r="658" spans="1:23" ht="12.75">
      <c r="A658" s="190" t="s">
        <v>109</v>
      </c>
      <c r="B658" s="191" t="s">
        <v>1220</v>
      </c>
      <c r="C658" s="230" t="s">
        <v>646</v>
      </c>
      <c r="D658" s="230" t="s">
        <v>335</v>
      </c>
      <c r="E658" s="230" t="s">
        <v>185</v>
      </c>
      <c r="F658" s="230" t="s">
        <v>519</v>
      </c>
      <c r="G658" s="190" t="s">
        <v>3056</v>
      </c>
      <c r="H658" s="191" t="s">
        <v>551</v>
      </c>
      <c r="I658" s="230" t="s">
        <v>370</v>
      </c>
      <c r="J658" s="565" t="s">
        <v>420</v>
      </c>
      <c r="K658" s="566">
        <v>0.14569536423841059</v>
      </c>
      <c r="L658" s="230"/>
      <c r="M658" s="450">
        <v>2022</v>
      </c>
      <c r="N658" s="453">
        <v>131</v>
      </c>
      <c r="O658" s="452">
        <v>0.14503816793893129</v>
      </c>
      <c r="P658" s="237">
        <f t="shared" si="40"/>
        <v>19</v>
      </c>
      <c r="Q658" s="218">
        <v>15</v>
      </c>
      <c r="R658" s="238">
        <f t="shared" si="41"/>
        <v>0.78947368421052633</v>
      </c>
      <c r="S658" s="238">
        <f t="shared" si="42"/>
        <v>0.11450381679389313</v>
      </c>
      <c r="T658" s="239">
        <f t="shared" si="43"/>
        <v>0.99548924358084656</v>
      </c>
      <c r="U658" s="454"/>
      <c r="V658" s="21"/>
      <c r="W658" s="21"/>
    </row>
    <row r="659" spans="1:23" ht="12.75">
      <c r="A659" s="190" t="s">
        <v>109</v>
      </c>
      <c r="B659" s="191" t="s">
        <v>1220</v>
      </c>
      <c r="C659" s="230" t="s">
        <v>646</v>
      </c>
      <c r="D659" s="230" t="s">
        <v>335</v>
      </c>
      <c r="E659" s="230" t="s">
        <v>185</v>
      </c>
      <c r="F659" s="230" t="s">
        <v>519</v>
      </c>
      <c r="G659" s="190" t="s">
        <v>3056</v>
      </c>
      <c r="H659" s="191" t="s">
        <v>555</v>
      </c>
      <c r="I659" s="230" t="s">
        <v>370</v>
      </c>
      <c r="J659" s="565" t="s">
        <v>420</v>
      </c>
      <c r="K659" s="566">
        <v>0.14569536423841059</v>
      </c>
      <c r="L659" s="230"/>
      <c r="M659" s="450">
        <v>2022</v>
      </c>
      <c r="N659" s="453">
        <v>131</v>
      </c>
      <c r="O659" s="452">
        <v>0.14503816793893129</v>
      </c>
      <c r="P659" s="237">
        <f t="shared" si="40"/>
        <v>19</v>
      </c>
      <c r="Q659" s="218">
        <v>15</v>
      </c>
      <c r="R659" s="238">
        <f t="shared" si="41"/>
        <v>0.78947368421052633</v>
      </c>
      <c r="S659" s="238">
        <f t="shared" si="42"/>
        <v>0.11450381679389313</v>
      </c>
      <c r="T659" s="239">
        <f t="shared" si="43"/>
        <v>0.99548924358084656</v>
      </c>
      <c r="U659" s="454"/>
      <c r="V659" s="21"/>
      <c r="W659" s="21"/>
    </row>
    <row r="660" spans="1:23" ht="12.75">
      <c r="A660" s="190" t="s">
        <v>109</v>
      </c>
      <c r="B660" s="191" t="s">
        <v>1220</v>
      </c>
      <c r="C660" s="230" t="s">
        <v>646</v>
      </c>
      <c r="D660" s="230" t="s">
        <v>335</v>
      </c>
      <c r="E660" s="230" t="s">
        <v>185</v>
      </c>
      <c r="F660" s="230" t="s">
        <v>519</v>
      </c>
      <c r="G660" s="190" t="s">
        <v>3056</v>
      </c>
      <c r="H660" s="191" t="s">
        <v>556</v>
      </c>
      <c r="I660" s="230" t="s">
        <v>370</v>
      </c>
      <c r="J660" s="565" t="s">
        <v>420</v>
      </c>
      <c r="K660" s="566">
        <v>0.14569536423841059</v>
      </c>
      <c r="L660" s="230"/>
      <c r="M660" s="450">
        <v>2022</v>
      </c>
      <c r="N660" s="453">
        <v>131</v>
      </c>
      <c r="O660" s="452">
        <v>0.14503816793893129</v>
      </c>
      <c r="P660" s="237">
        <f t="shared" si="40"/>
        <v>19</v>
      </c>
      <c r="Q660" s="218">
        <v>15</v>
      </c>
      <c r="R660" s="238">
        <f t="shared" si="41"/>
        <v>0.78947368421052633</v>
      </c>
      <c r="S660" s="238">
        <f t="shared" si="42"/>
        <v>0.11450381679389313</v>
      </c>
      <c r="T660" s="239">
        <f t="shared" si="43"/>
        <v>0.99548924358084656</v>
      </c>
      <c r="U660" s="454"/>
      <c r="V660" s="21"/>
      <c r="W660" s="21"/>
    </row>
    <row r="661" spans="1:23" ht="12.75">
      <c r="A661" s="190" t="s">
        <v>109</v>
      </c>
      <c r="B661" s="191" t="s">
        <v>1220</v>
      </c>
      <c r="C661" s="230" t="s">
        <v>646</v>
      </c>
      <c r="D661" s="230" t="s">
        <v>335</v>
      </c>
      <c r="E661" s="230" t="s">
        <v>185</v>
      </c>
      <c r="F661" s="230" t="s">
        <v>519</v>
      </c>
      <c r="G661" s="190" t="s">
        <v>3056</v>
      </c>
      <c r="H661" s="191" t="s">
        <v>557</v>
      </c>
      <c r="I661" s="230" t="s">
        <v>370</v>
      </c>
      <c r="J661" s="565" t="s">
        <v>420</v>
      </c>
      <c r="K661" s="566">
        <v>0.14569536423841059</v>
      </c>
      <c r="L661" s="230"/>
      <c r="M661" s="450">
        <v>2022</v>
      </c>
      <c r="N661" s="453">
        <v>131</v>
      </c>
      <c r="O661" s="452">
        <v>0.14503816793893129</v>
      </c>
      <c r="P661" s="237">
        <f t="shared" si="40"/>
        <v>19</v>
      </c>
      <c r="Q661" s="218">
        <v>15</v>
      </c>
      <c r="R661" s="238">
        <f t="shared" si="41"/>
        <v>0.78947368421052633</v>
      </c>
      <c r="S661" s="238">
        <f t="shared" si="42"/>
        <v>0.11450381679389313</v>
      </c>
      <c r="T661" s="239">
        <f t="shared" si="43"/>
        <v>0.99548924358084656</v>
      </c>
      <c r="U661" s="454"/>
      <c r="V661" s="21"/>
      <c r="W661" s="21"/>
    </row>
    <row r="662" spans="1:23" ht="12.75">
      <c r="A662" s="190" t="s">
        <v>109</v>
      </c>
      <c r="B662" s="191" t="s">
        <v>1220</v>
      </c>
      <c r="C662" s="230" t="s">
        <v>646</v>
      </c>
      <c r="D662" s="230" t="s">
        <v>335</v>
      </c>
      <c r="E662" s="230" t="s">
        <v>185</v>
      </c>
      <c r="F662" s="230" t="s">
        <v>519</v>
      </c>
      <c r="G662" s="190" t="s">
        <v>3056</v>
      </c>
      <c r="H662" s="191" t="s">
        <v>558</v>
      </c>
      <c r="I662" s="230" t="s">
        <v>370</v>
      </c>
      <c r="J662" s="565" t="s">
        <v>420</v>
      </c>
      <c r="K662" s="566">
        <v>0.14569536423841059</v>
      </c>
      <c r="L662" s="230"/>
      <c r="M662" s="450">
        <v>2022</v>
      </c>
      <c r="N662" s="453">
        <v>131</v>
      </c>
      <c r="O662" s="452">
        <v>0.14503816793893129</v>
      </c>
      <c r="P662" s="237">
        <f t="shared" si="40"/>
        <v>19</v>
      </c>
      <c r="Q662" s="218">
        <v>15</v>
      </c>
      <c r="R662" s="238">
        <f t="shared" si="41"/>
        <v>0.78947368421052633</v>
      </c>
      <c r="S662" s="238">
        <f t="shared" si="42"/>
        <v>0.11450381679389313</v>
      </c>
      <c r="T662" s="239">
        <f t="shared" si="43"/>
        <v>0.99548924358084656</v>
      </c>
      <c r="U662" s="454"/>
      <c r="V662" s="21"/>
      <c r="W662" s="21"/>
    </row>
    <row r="663" spans="1:23" ht="12.75">
      <c r="A663" s="190" t="s">
        <v>109</v>
      </c>
      <c r="B663" s="191" t="s">
        <v>1220</v>
      </c>
      <c r="C663" s="230" t="s">
        <v>646</v>
      </c>
      <c r="D663" s="230" t="s">
        <v>335</v>
      </c>
      <c r="E663" s="230" t="s">
        <v>185</v>
      </c>
      <c r="F663" s="230" t="s">
        <v>519</v>
      </c>
      <c r="G663" s="190" t="s">
        <v>3056</v>
      </c>
      <c r="H663" s="191" t="s">
        <v>562</v>
      </c>
      <c r="I663" s="230" t="s">
        <v>370</v>
      </c>
      <c r="J663" s="565" t="s">
        <v>420</v>
      </c>
      <c r="K663" s="566">
        <v>0.14569536423841059</v>
      </c>
      <c r="L663" s="230"/>
      <c r="M663" s="450">
        <v>2022</v>
      </c>
      <c r="N663" s="453">
        <v>131</v>
      </c>
      <c r="O663" s="452">
        <v>0.14503816793893129</v>
      </c>
      <c r="P663" s="237">
        <f t="shared" si="40"/>
        <v>19</v>
      </c>
      <c r="Q663" s="218">
        <v>15</v>
      </c>
      <c r="R663" s="238">
        <f t="shared" si="41"/>
        <v>0.78947368421052633</v>
      </c>
      <c r="S663" s="238">
        <f t="shared" si="42"/>
        <v>0.11450381679389313</v>
      </c>
      <c r="T663" s="239">
        <f t="shared" si="43"/>
        <v>0.99548924358084656</v>
      </c>
      <c r="U663" s="454"/>
      <c r="V663" s="21"/>
      <c r="W663" s="21"/>
    </row>
    <row r="664" spans="1:23" ht="12.75">
      <c r="A664" s="190" t="s">
        <v>109</v>
      </c>
      <c r="B664" s="191" t="s">
        <v>1220</v>
      </c>
      <c r="C664" s="230" t="s">
        <v>646</v>
      </c>
      <c r="D664" s="230" t="s">
        <v>335</v>
      </c>
      <c r="E664" s="230" t="s">
        <v>185</v>
      </c>
      <c r="F664" s="230" t="s">
        <v>577</v>
      </c>
      <c r="G664" s="190" t="s">
        <v>3056</v>
      </c>
      <c r="H664" s="191" t="s">
        <v>583</v>
      </c>
      <c r="I664" s="230" t="s">
        <v>370</v>
      </c>
      <c r="J664" s="565" t="s">
        <v>420</v>
      </c>
      <c r="K664" s="566">
        <v>0.14569536423841059</v>
      </c>
      <c r="L664" s="230"/>
      <c r="M664" s="450">
        <v>2022</v>
      </c>
      <c r="N664" s="453">
        <v>131</v>
      </c>
      <c r="O664" s="452">
        <v>0.14503816793893129</v>
      </c>
      <c r="P664" s="237">
        <f t="shared" si="40"/>
        <v>19</v>
      </c>
      <c r="Q664" s="218">
        <v>15</v>
      </c>
      <c r="R664" s="238">
        <f t="shared" si="41"/>
        <v>0.78947368421052633</v>
      </c>
      <c r="S664" s="238">
        <f t="shared" si="42"/>
        <v>0.11450381679389313</v>
      </c>
      <c r="T664" s="239">
        <f t="shared" si="43"/>
        <v>0.99548924358084656</v>
      </c>
      <c r="U664" s="454"/>
      <c r="V664" s="21"/>
      <c r="W664" s="21"/>
    </row>
    <row r="665" spans="1:23" ht="12.75">
      <c r="A665" s="190" t="s">
        <v>109</v>
      </c>
      <c r="B665" s="191" t="s">
        <v>1220</v>
      </c>
      <c r="C665" s="230" t="s">
        <v>646</v>
      </c>
      <c r="D665" s="230" t="s">
        <v>335</v>
      </c>
      <c r="E665" s="230" t="s">
        <v>185</v>
      </c>
      <c r="F665" s="230" t="s">
        <v>519</v>
      </c>
      <c r="G665" s="190" t="s">
        <v>3056</v>
      </c>
      <c r="H665" s="191" t="s">
        <v>563</v>
      </c>
      <c r="I665" s="230" t="s">
        <v>370</v>
      </c>
      <c r="J665" s="565" t="s">
        <v>418</v>
      </c>
      <c r="K665" s="566">
        <v>1</v>
      </c>
      <c r="L665" s="230"/>
      <c r="M665" s="450">
        <v>2022</v>
      </c>
      <c r="N665" s="453">
        <v>131</v>
      </c>
      <c r="O665" s="452">
        <v>1</v>
      </c>
      <c r="P665" s="237">
        <f t="shared" si="40"/>
        <v>131</v>
      </c>
      <c r="Q665" s="218">
        <v>131</v>
      </c>
      <c r="R665" s="238">
        <f t="shared" si="41"/>
        <v>1</v>
      </c>
      <c r="S665" s="238">
        <f t="shared" si="42"/>
        <v>1</v>
      </c>
      <c r="T665" s="239">
        <f t="shared" si="43"/>
        <v>1</v>
      </c>
      <c r="U665" s="454"/>
      <c r="V665" s="21"/>
      <c r="W665" s="21"/>
    </row>
    <row r="666" spans="1:23" ht="12.75">
      <c r="A666" s="190" t="s">
        <v>109</v>
      </c>
      <c r="B666" s="191" t="s">
        <v>1220</v>
      </c>
      <c r="C666" s="230" t="s">
        <v>646</v>
      </c>
      <c r="D666" s="230" t="s">
        <v>335</v>
      </c>
      <c r="E666" s="230" t="s">
        <v>185</v>
      </c>
      <c r="F666" s="230" t="s">
        <v>519</v>
      </c>
      <c r="G666" s="190" t="s">
        <v>3056</v>
      </c>
      <c r="H666" s="191" t="s">
        <v>564</v>
      </c>
      <c r="I666" s="230" t="s">
        <v>370</v>
      </c>
      <c r="J666" s="565" t="s">
        <v>420</v>
      </c>
      <c r="K666" s="566">
        <v>0.14569536423841059</v>
      </c>
      <c r="L666" s="230"/>
      <c r="M666" s="450">
        <v>2022</v>
      </c>
      <c r="N666" s="453">
        <v>131</v>
      </c>
      <c r="O666" s="452">
        <v>0.14503816793893129</v>
      </c>
      <c r="P666" s="237">
        <f t="shared" si="40"/>
        <v>19</v>
      </c>
      <c r="Q666" s="218">
        <v>15</v>
      </c>
      <c r="R666" s="238">
        <f t="shared" si="41"/>
        <v>0.78947368421052633</v>
      </c>
      <c r="S666" s="238">
        <f t="shared" si="42"/>
        <v>0.11450381679389313</v>
      </c>
      <c r="T666" s="239">
        <f t="shared" si="43"/>
        <v>0.99548924358084656</v>
      </c>
      <c r="U666" s="454"/>
      <c r="V666" s="21"/>
      <c r="W666" s="21"/>
    </row>
    <row r="667" spans="1:23" ht="12.75">
      <c r="A667" s="190" t="s">
        <v>109</v>
      </c>
      <c r="B667" s="191" t="s">
        <v>1220</v>
      </c>
      <c r="C667" s="230" t="s">
        <v>646</v>
      </c>
      <c r="D667" s="230" t="s">
        <v>335</v>
      </c>
      <c r="E667" s="230" t="s">
        <v>185</v>
      </c>
      <c r="F667" s="230" t="s">
        <v>519</v>
      </c>
      <c r="G667" s="190" t="s">
        <v>3056</v>
      </c>
      <c r="H667" s="191" t="s">
        <v>569</v>
      </c>
      <c r="I667" s="230" t="s">
        <v>370</v>
      </c>
      <c r="J667" s="565" t="s">
        <v>420</v>
      </c>
      <c r="K667" s="566">
        <v>0.14569536423841059</v>
      </c>
      <c r="L667" s="230"/>
      <c r="M667" s="450">
        <v>2022</v>
      </c>
      <c r="N667" s="453">
        <v>131</v>
      </c>
      <c r="O667" s="452">
        <v>0.14503816793893129</v>
      </c>
      <c r="P667" s="237">
        <f t="shared" si="40"/>
        <v>19</v>
      </c>
      <c r="Q667" s="218">
        <v>15</v>
      </c>
      <c r="R667" s="238">
        <f t="shared" si="41"/>
        <v>0.78947368421052633</v>
      </c>
      <c r="S667" s="238">
        <f t="shared" si="42"/>
        <v>0.11450381679389313</v>
      </c>
      <c r="T667" s="239">
        <f t="shared" si="43"/>
        <v>0.99548924358084656</v>
      </c>
      <c r="U667" s="454"/>
      <c r="V667" s="21"/>
      <c r="W667" s="21"/>
    </row>
    <row r="668" spans="1:23" ht="12.75">
      <c r="A668" s="190" t="s">
        <v>109</v>
      </c>
      <c r="B668" s="191" t="s">
        <v>1220</v>
      </c>
      <c r="C668" s="230" t="s">
        <v>646</v>
      </c>
      <c r="D668" s="230" t="s">
        <v>335</v>
      </c>
      <c r="E668" s="230" t="s">
        <v>185</v>
      </c>
      <c r="F668" s="230" t="s">
        <v>519</v>
      </c>
      <c r="G668" s="190" t="s">
        <v>3056</v>
      </c>
      <c r="H668" s="191" t="s">
        <v>498</v>
      </c>
      <c r="I668" s="230" t="s">
        <v>3126</v>
      </c>
      <c r="J668" s="230" t="s">
        <v>418</v>
      </c>
      <c r="K668" s="231">
        <v>1</v>
      </c>
      <c r="L668" s="230" t="s">
        <v>3127</v>
      </c>
      <c r="M668" s="450">
        <v>2023</v>
      </c>
      <c r="N668" s="453">
        <v>126</v>
      </c>
      <c r="O668" s="452">
        <v>1</v>
      </c>
      <c r="P668" s="237">
        <f t="shared" si="40"/>
        <v>126</v>
      </c>
      <c r="Q668" s="218">
        <v>126</v>
      </c>
      <c r="R668" s="238">
        <f t="shared" si="41"/>
        <v>1</v>
      </c>
      <c r="S668" s="238">
        <f t="shared" si="42"/>
        <v>1</v>
      </c>
      <c r="T668" s="239">
        <f t="shared" si="43"/>
        <v>1</v>
      </c>
      <c r="U668" s="454"/>
      <c r="V668" s="21"/>
      <c r="W668" s="21"/>
    </row>
    <row r="669" spans="1:23" ht="12.75">
      <c r="A669" s="190" t="s">
        <v>109</v>
      </c>
      <c r="B669" s="191" t="s">
        <v>1220</v>
      </c>
      <c r="C669" s="230" t="s">
        <v>646</v>
      </c>
      <c r="D669" s="230" t="s">
        <v>335</v>
      </c>
      <c r="E669" s="230" t="s">
        <v>185</v>
      </c>
      <c r="F669" s="230" t="s">
        <v>519</v>
      </c>
      <c r="G669" s="190" t="s">
        <v>3056</v>
      </c>
      <c r="H669" s="191" t="s">
        <v>537</v>
      </c>
      <c r="I669" s="230" t="s">
        <v>232</v>
      </c>
      <c r="J669" s="230" t="s">
        <v>418</v>
      </c>
      <c r="K669" s="231">
        <v>1</v>
      </c>
      <c r="L669" s="230" t="s">
        <v>3128</v>
      </c>
      <c r="M669" s="450">
        <v>2023</v>
      </c>
      <c r="N669" s="453">
        <v>126</v>
      </c>
      <c r="O669" s="452">
        <v>1</v>
      </c>
      <c r="P669" s="237">
        <f t="shared" si="40"/>
        <v>126</v>
      </c>
      <c r="Q669" s="218">
        <v>126</v>
      </c>
      <c r="R669" s="238">
        <f t="shared" si="41"/>
        <v>1</v>
      </c>
      <c r="S669" s="238">
        <f t="shared" si="42"/>
        <v>1</v>
      </c>
      <c r="T669" s="239">
        <f t="shared" si="43"/>
        <v>1</v>
      </c>
      <c r="U669" s="454"/>
      <c r="V669" s="21"/>
      <c r="W669" s="21"/>
    </row>
    <row r="670" spans="1:23" ht="12.75">
      <c r="A670" s="190" t="s">
        <v>109</v>
      </c>
      <c r="B670" s="191" t="s">
        <v>1220</v>
      </c>
      <c r="C670" s="230" t="s">
        <v>646</v>
      </c>
      <c r="D670" s="230" t="s">
        <v>335</v>
      </c>
      <c r="E670" s="230" t="s">
        <v>185</v>
      </c>
      <c r="F670" s="230" t="s">
        <v>519</v>
      </c>
      <c r="G670" s="190" t="s">
        <v>3056</v>
      </c>
      <c r="H670" s="191" t="s">
        <v>538</v>
      </c>
      <c r="I670" s="230" t="s">
        <v>232</v>
      </c>
      <c r="J670" s="230" t="s">
        <v>418</v>
      </c>
      <c r="K670" s="231">
        <v>1</v>
      </c>
      <c r="L670" s="230" t="s">
        <v>3128</v>
      </c>
      <c r="M670" s="450">
        <v>2023</v>
      </c>
      <c r="N670" s="453">
        <v>126</v>
      </c>
      <c r="O670" s="452">
        <v>1</v>
      </c>
      <c r="P670" s="237">
        <f t="shared" si="40"/>
        <v>126</v>
      </c>
      <c r="Q670" s="218">
        <v>126</v>
      </c>
      <c r="R670" s="238">
        <f t="shared" si="41"/>
        <v>1</v>
      </c>
      <c r="S670" s="238">
        <f t="shared" si="42"/>
        <v>1</v>
      </c>
      <c r="T670" s="239">
        <f t="shared" si="43"/>
        <v>1</v>
      </c>
      <c r="U670" s="454"/>
      <c r="V670" s="21"/>
      <c r="W670" s="21"/>
    </row>
    <row r="671" spans="1:23" ht="12.75">
      <c r="A671" s="190" t="s">
        <v>109</v>
      </c>
      <c r="B671" s="191" t="s">
        <v>1220</v>
      </c>
      <c r="C671" s="230" t="s">
        <v>646</v>
      </c>
      <c r="D671" s="230" t="s">
        <v>335</v>
      </c>
      <c r="E671" s="230" t="s">
        <v>185</v>
      </c>
      <c r="F671" s="230" t="s">
        <v>519</v>
      </c>
      <c r="G671" s="190" t="s">
        <v>3056</v>
      </c>
      <c r="H671" s="191" t="s">
        <v>541</v>
      </c>
      <c r="I671" s="230" t="s">
        <v>232</v>
      </c>
      <c r="J671" s="230" t="s">
        <v>418</v>
      </c>
      <c r="K671" s="231">
        <v>1</v>
      </c>
      <c r="L671" s="230" t="s">
        <v>3128</v>
      </c>
      <c r="M671" s="450">
        <v>2023</v>
      </c>
      <c r="N671" s="218">
        <v>126</v>
      </c>
      <c r="O671" s="452">
        <v>1</v>
      </c>
      <c r="P671" s="237">
        <f t="shared" si="40"/>
        <v>126</v>
      </c>
      <c r="Q671" s="218">
        <v>126</v>
      </c>
      <c r="R671" s="238">
        <f t="shared" si="41"/>
        <v>1</v>
      </c>
      <c r="S671" s="238">
        <f t="shared" si="42"/>
        <v>1</v>
      </c>
      <c r="T671" s="239">
        <f t="shared" si="43"/>
        <v>1</v>
      </c>
      <c r="U671" s="454"/>
      <c r="V671" s="21"/>
      <c r="W671" s="21"/>
    </row>
    <row r="672" spans="1:23" ht="12.75">
      <c r="A672" s="190" t="s">
        <v>109</v>
      </c>
      <c r="B672" s="191" t="s">
        <v>1220</v>
      </c>
      <c r="C672" s="230" t="s">
        <v>646</v>
      </c>
      <c r="D672" s="230" t="s">
        <v>335</v>
      </c>
      <c r="E672" s="230" t="s">
        <v>185</v>
      </c>
      <c r="F672" s="230" t="s">
        <v>519</v>
      </c>
      <c r="G672" s="190" t="s">
        <v>3056</v>
      </c>
      <c r="H672" s="191" t="s">
        <v>493</v>
      </c>
      <c r="I672" s="230" t="s">
        <v>232</v>
      </c>
      <c r="J672" s="230" t="s">
        <v>418</v>
      </c>
      <c r="K672" s="231">
        <v>1</v>
      </c>
      <c r="L672" s="230" t="s">
        <v>3128</v>
      </c>
      <c r="M672" s="450">
        <v>2023</v>
      </c>
      <c r="N672" s="453">
        <v>126</v>
      </c>
      <c r="O672" s="452">
        <v>1</v>
      </c>
      <c r="P672" s="237">
        <f t="shared" si="40"/>
        <v>126</v>
      </c>
      <c r="Q672" s="218">
        <v>126</v>
      </c>
      <c r="R672" s="238">
        <f t="shared" si="41"/>
        <v>1</v>
      </c>
      <c r="S672" s="238">
        <f t="shared" si="42"/>
        <v>1</v>
      </c>
      <c r="T672" s="239">
        <f t="shared" si="43"/>
        <v>1</v>
      </c>
      <c r="U672" s="454"/>
      <c r="V672" s="21"/>
      <c r="W672" s="21"/>
    </row>
    <row r="673" spans="1:23" ht="12.75">
      <c r="A673" s="190" t="s">
        <v>109</v>
      </c>
      <c r="B673" s="191" t="s">
        <v>1220</v>
      </c>
      <c r="C673" s="230" t="s">
        <v>646</v>
      </c>
      <c r="D673" s="230" t="s">
        <v>335</v>
      </c>
      <c r="E673" s="230" t="s">
        <v>185</v>
      </c>
      <c r="F673" s="230" t="s">
        <v>519</v>
      </c>
      <c r="G673" s="190" t="s">
        <v>3056</v>
      </c>
      <c r="H673" s="191" t="s">
        <v>3129</v>
      </c>
      <c r="I673" s="230" t="s">
        <v>232</v>
      </c>
      <c r="J673" s="230" t="s">
        <v>418</v>
      </c>
      <c r="K673" s="231">
        <v>1</v>
      </c>
      <c r="L673" s="230" t="s">
        <v>3128</v>
      </c>
      <c r="M673" s="450">
        <v>2023</v>
      </c>
      <c r="N673" s="218">
        <v>126</v>
      </c>
      <c r="O673" s="452">
        <v>1</v>
      </c>
      <c r="P673" s="237">
        <f t="shared" si="40"/>
        <v>126</v>
      </c>
      <c r="Q673" s="218">
        <v>126</v>
      </c>
      <c r="R673" s="238">
        <f t="shared" si="41"/>
        <v>1</v>
      </c>
      <c r="S673" s="238">
        <f t="shared" si="42"/>
        <v>1</v>
      </c>
      <c r="T673" s="239">
        <f t="shared" si="43"/>
        <v>1</v>
      </c>
      <c r="U673" s="454"/>
      <c r="V673" s="21"/>
      <c r="W673" s="21"/>
    </row>
    <row r="674" spans="1:23" ht="12.75">
      <c r="A674" s="190" t="s">
        <v>109</v>
      </c>
      <c r="B674" s="191" t="s">
        <v>1220</v>
      </c>
      <c r="C674" s="230" t="s">
        <v>646</v>
      </c>
      <c r="D674" s="230" t="s">
        <v>335</v>
      </c>
      <c r="E674" s="230" t="s">
        <v>185</v>
      </c>
      <c r="F674" s="230" t="s">
        <v>519</v>
      </c>
      <c r="G674" s="190" t="s">
        <v>3056</v>
      </c>
      <c r="H674" s="191" t="s">
        <v>3130</v>
      </c>
      <c r="I674" s="230" t="s">
        <v>232</v>
      </c>
      <c r="J674" s="230" t="s">
        <v>418</v>
      </c>
      <c r="K674" s="231">
        <v>1</v>
      </c>
      <c r="L674" s="230" t="s">
        <v>3128</v>
      </c>
      <c r="M674" s="450">
        <v>2023</v>
      </c>
      <c r="N674" s="453">
        <v>126</v>
      </c>
      <c r="O674" s="452">
        <v>1</v>
      </c>
      <c r="P674" s="237">
        <f t="shared" si="40"/>
        <v>126</v>
      </c>
      <c r="Q674" s="218">
        <v>126</v>
      </c>
      <c r="R674" s="238">
        <f t="shared" si="41"/>
        <v>1</v>
      </c>
      <c r="S674" s="238">
        <f t="shared" si="42"/>
        <v>1</v>
      </c>
      <c r="T674" s="239">
        <f t="shared" si="43"/>
        <v>1</v>
      </c>
      <c r="U674" s="454"/>
      <c r="V674" s="21"/>
      <c r="W674" s="21"/>
    </row>
    <row r="675" spans="1:23" ht="12.75">
      <c r="A675" s="190" t="s">
        <v>109</v>
      </c>
      <c r="B675" s="191" t="s">
        <v>1220</v>
      </c>
      <c r="C675" s="230" t="s">
        <v>646</v>
      </c>
      <c r="D675" s="230" t="s">
        <v>335</v>
      </c>
      <c r="E675" s="230" t="s">
        <v>185</v>
      </c>
      <c r="F675" s="230"/>
      <c r="G675" s="190" t="s">
        <v>3176</v>
      </c>
      <c r="H675" s="191"/>
      <c r="I675" s="230"/>
      <c r="J675" s="230"/>
      <c r="K675" s="231"/>
      <c r="L675" s="230" t="s">
        <v>3120</v>
      </c>
      <c r="M675" s="450"/>
      <c r="N675" s="218"/>
      <c r="O675" s="567"/>
      <c r="P675" s="237">
        <f t="shared" si="40"/>
        <v>0</v>
      </c>
      <c r="Q675" s="218"/>
      <c r="R675" s="238" t="e">
        <f t="shared" si="41"/>
        <v>#DIV/0!</v>
      </c>
      <c r="S675" s="238" t="e">
        <f t="shared" si="42"/>
        <v>#DIV/0!</v>
      </c>
      <c r="T675" s="239" t="e">
        <f t="shared" si="43"/>
        <v>#DIV/0!</v>
      </c>
      <c r="U675" s="454"/>
      <c r="V675" s="21"/>
      <c r="W675" s="21"/>
    </row>
    <row r="676" spans="1:23" ht="12.75">
      <c r="A676" s="190" t="s">
        <v>109</v>
      </c>
      <c r="B676" s="191" t="s">
        <v>1220</v>
      </c>
      <c r="C676" s="230" t="s">
        <v>646</v>
      </c>
      <c r="D676" s="230" t="s">
        <v>335</v>
      </c>
      <c r="E676" s="230" t="s">
        <v>185</v>
      </c>
      <c r="F676" s="230"/>
      <c r="G676" s="190" t="s">
        <v>3177</v>
      </c>
      <c r="H676" s="191"/>
      <c r="I676" s="230"/>
      <c r="J676" s="230"/>
      <c r="K676" s="231"/>
      <c r="L676" s="230" t="s">
        <v>3120</v>
      </c>
      <c r="M676" s="450"/>
      <c r="N676" s="453"/>
      <c r="O676" s="452"/>
      <c r="P676" s="237">
        <f t="shared" si="40"/>
        <v>0</v>
      </c>
      <c r="Q676" s="218"/>
      <c r="R676" s="238" t="e">
        <f t="shared" si="41"/>
        <v>#DIV/0!</v>
      </c>
      <c r="S676" s="238" t="e">
        <f t="shared" si="42"/>
        <v>#DIV/0!</v>
      </c>
      <c r="T676" s="239" t="e">
        <f t="shared" si="43"/>
        <v>#DIV/0!</v>
      </c>
      <c r="U676" s="454"/>
      <c r="V676" s="21"/>
      <c r="W676" s="21"/>
    </row>
    <row r="677" spans="1:23" ht="12.75">
      <c r="A677" s="190" t="s">
        <v>109</v>
      </c>
      <c r="B677" s="191" t="s">
        <v>1220</v>
      </c>
      <c r="C677" s="230" t="s">
        <v>646</v>
      </c>
      <c r="D677" s="230" t="s">
        <v>335</v>
      </c>
      <c r="E677" s="230" t="s">
        <v>185</v>
      </c>
      <c r="F677" s="230" t="s">
        <v>519</v>
      </c>
      <c r="G677" s="190" t="s">
        <v>3057</v>
      </c>
      <c r="H677" s="191" t="s">
        <v>518</v>
      </c>
      <c r="I677" s="230" t="s">
        <v>370</v>
      </c>
      <c r="J677" s="565" t="s">
        <v>420</v>
      </c>
      <c r="K677" s="566">
        <v>0.33333333333333331</v>
      </c>
      <c r="L677" s="230"/>
      <c r="M677" s="450">
        <v>2022</v>
      </c>
      <c r="N677" s="453">
        <v>16</v>
      </c>
      <c r="O677" s="567">
        <v>1</v>
      </c>
      <c r="P677" s="237">
        <f t="shared" si="40"/>
        <v>16</v>
      </c>
      <c r="Q677" s="453">
        <v>16</v>
      </c>
      <c r="R677" s="238">
        <f t="shared" si="41"/>
        <v>1</v>
      </c>
      <c r="S677" s="238">
        <f t="shared" si="42"/>
        <v>1</v>
      </c>
      <c r="T677" s="239">
        <f t="shared" si="43"/>
        <v>3</v>
      </c>
      <c r="U677" s="454" t="s">
        <v>3123</v>
      </c>
      <c r="V677" s="21"/>
      <c r="W677" s="21"/>
    </row>
    <row r="678" spans="1:23" ht="12.75">
      <c r="A678" s="190" t="s">
        <v>109</v>
      </c>
      <c r="B678" s="191" t="s">
        <v>1220</v>
      </c>
      <c r="C678" s="230" t="s">
        <v>646</v>
      </c>
      <c r="D678" s="230" t="s">
        <v>335</v>
      </c>
      <c r="E678" s="230" t="s">
        <v>185</v>
      </c>
      <c r="F678" s="230" t="s">
        <v>577</v>
      </c>
      <c r="G678" s="190" t="s">
        <v>3057</v>
      </c>
      <c r="H678" s="191" t="s">
        <v>576</v>
      </c>
      <c r="I678" s="230" t="s">
        <v>370</v>
      </c>
      <c r="J678" s="565" t="s">
        <v>420</v>
      </c>
      <c r="K678" s="566">
        <v>0.33333333333333331</v>
      </c>
      <c r="L678" s="230"/>
      <c r="M678" s="450">
        <v>2022</v>
      </c>
      <c r="N678" s="218">
        <v>16</v>
      </c>
      <c r="O678" s="567">
        <v>0.3125</v>
      </c>
      <c r="P678" s="237">
        <f t="shared" si="40"/>
        <v>5</v>
      </c>
      <c r="Q678" s="218">
        <v>5</v>
      </c>
      <c r="R678" s="238">
        <f t="shared" si="41"/>
        <v>1</v>
      </c>
      <c r="S678" s="238">
        <f t="shared" si="42"/>
        <v>0.3125</v>
      </c>
      <c r="T678" s="239">
        <f t="shared" si="43"/>
        <v>0.9375</v>
      </c>
      <c r="U678" s="454"/>
      <c r="V678" s="21"/>
      <c r="W678" s="21"/>
    </row>
    <row r="679" spans="1:23" ht="12.75">
      <c r="A679" s="190" t="s">
        <v>109</v>
      </c>
      <c r="B679" s="191" t="s">
        <v>1220</v>
      </c>
      <c r="C679" s="230" t="s">
        <v>646</v>
      </c>
      <c r="D679" s="230" t="s">
        <v>335</v>
      </c>
      <c r="E679" s="230" t="s">
        <v>185</v>
      </c>
      <c r="F679" s="230" t="s">
        <v>577</v>
      </c>
      <c r="G679" s="190" t="s">
        <v>3057</v>
      </c>
      <c r="H679" s="191" t="s">
        <v>578</v>
      </c>
      <c r="I679" s="230" t="s">
        <v>370</v>
      </c>
      <c r="J679" s="565" t="s">
        <v>420</v>
      </c>
      <c r="K679" s="566">
        <v>0.33333333333333331</v>
      </c>
      <c r="L679" s="230"/>
      <c r="M679" s="450">
        <v>2022</v>
      </c>
      <c r="N679" s="218">
        <v>16</v>
      </c>
      <c r="O679" s="567">
        <v>0.3125</v>
      </c>
      <c r="P679" s="237">
        <f t="shared" si="40"/>
        <v>5</v>
      </c>
      <c r="Q679" s="218">
        <v>5</v>
      </c>
      <c r="R679" s="238">
        <f t="shared" si="41"/>
        <v>1</v>
      </c>
      <c r="S679" s="238">
        <f t="shared" si="42"/>
        <v>0.3125</v>
      </c>
      <c r="T679" s="239">
        <f t="shared" si="43"/>
        <v>0.9375</v>
      </c>
      <c r="U679" s="454"/>
      <c r="V679" s="21"/>
      <c r="W679" s="21"/>
    </row>
    <row r="680" spans="1:23" ht="12.75">
      <c r="A680" s="190" t="s">
        <v>109</v>
      </c>
      <c r="B680" s="191" t="s">
        <v>1220</v>
      </c>
      <c r="C680" s="230" t="s">
        <v>646</v>
      </c>
      <c r="D680" s="230" t="s">
        <v>335</v>
      </c>
      <c r="E680" s="230" t="s">
        <v>185</v>
      </c>
      <c r="F680" s="230" t="s">
        <v>577</v>
      </c>
      <c r="G680" s="190" t="s">
        <v>3057</v>
      </c>
      <c r="H680" s="191" t="s">
        <v>579</v>
      </c>
      <c r="I680" s="230" t="s">
        <v>370</v>
      </c>
      <c r="J680" s="565" t="s">
        <v>420</v>
      </c>
      <c r="K680" s="566">
        <v>0.33333333333333331</v>
      </c>
      <c r="L680" s="230"/>
      <c r="M680" s="450">
        <v>2022</v>
      </c>
      <c r="N680" s="218">
        <v>16</v>
      </c>
      <c r="O680" s="567">
        <v>0.3125</v>
      </c>
      <c r="P680" s="237">
        <f t="shared" si="40"/>
        <v>5</v>
      </c>
      <c r="Q680" s="218">
        <v>5</v>
      </c>
      <c r="R680" s="238">
        <f t="shared" si="41"/>
        <v>1</v>
      </c>
      <c r="S680" s="238">
        <f t="shared" si="42"/>
        <v>0.3125</v>
      </c>
      <c r="T680" s="239">
        <f t="shared" si="43"/>
        <v>0.9375</v>
      </c>
      <c r="U680" s="454"/>
      <c r="V680" s="21"/>
      <c r="W680" s="21"/>
    </row>
    <row r="681" spans="1:23" ht="12.75">
      <c r="A681" s="190" t="s">
        <v>109</v>
      </c>
      <c r="B681" s="191" t="s">
        <v>1220</v>
      </c>
      <c r="C681" s="230" t="s">
        <v>646</v>
      </c>
      <c r="D681" s="230" t="s">
        <v>335</v>
      </c>
      <c r="E681" s="230" t="s">
        <v>185</v>
      </c>
      <c r="F681" s="230" t="s">
        <v>577</v>
      </c>
      <c r="G681" s="190" t="s">
        <v>3057</v>
      </c>
      <c r="H681" s="191" t="s">
        <v>580</v>
      </c>
      <c r="I681" s="230" t="s">
        <v>370</v>
      </c>
      <c r="J681" s="565" t="s">
        <v>420</v>
      </c>
      <c r="K681" s="566">
        <v>0.33333333333333331</v>
      </c>
      <c r="L681" s="230"/>
      <c r="M681" s="450">
        <v>2022</v>
      </c>
      <c r="N681" s="218">
        <v>16</v>
      </c>
      <c r="O681" s="567">
        <v>0.3125</v>
      </c>
      <c r="P681" s="237">
        <f t="shared" si="40"/>
        <v>5</v>
      </c>
      <c r="Q681" s="218">
        <v>5</v>
      </c>
      <c r="R681" s="238">
        <f t="shared" si="41"/>
        <v>1</v>
      </c>
      <c r="S681" s="238">
        <f t="shared" si="42"/>
        <v>0.3125</v>
      </c>
      <c r="T681" s="239">
        <f t="shared" si="43"/>
        <v>0.9375</v>
      </c>
      <c r="U681" s="454"/>
      <c r="V681" s="21"/>
      <c r="W681" s="21"/>
    </row>
    <row r="682" spans="1:23" ht="12.75">
      <c r="A682" s="190" t="s">
        <v>109</v>
      </c>
      <c r="B682" s="191" t="s">
        <v>1220</v>
      </c>
      <c r="C682" s="230" t="s">
        <v>646</v>
      </c>
      <c r="D682" s="230" t="s">
        <v>335</v>
      </c>
      <c r="E682" s="230" t="s">
        <v>185</v>
      </c>
      <c r="F682" s="230" t="s">
        <v>577</v>
      </c>
      <c r="G682" s="190" t="s">
        <v>3057</v>
      </c>
      <c r="H682" s="191" t="s">
        <v>581</v>
      </c>
      <c r="I682" s="230" t="s">
        <v>370</v>
      </c>
      <c r="J682" s="565" t="s">
        <v>420</v>
      </c>
      <c r="K682" s="566">
        <v>0.33333333333333331</v>
      </c>
      <c r="L682" s="230"/>
      <c r="M682" s="450">
        <v>2022</v>
      </c>
      <c r="N682" s="218">
        <v>16</v>
      </c>
      <c r="O682" s="567">
        <v>0.3125</v>
      </c>
      <c r="P682" s="237">
        <f t="shared" si="40"/>
        <v>5</v>
      </c>
      <c r="Q682" s="218">
        <v>5</v>
      </c>
      <c r="R682" s="238">
        <f t="shared" si="41"/>
        <v>1</v>
      </c>
      <c r="S682" s="238">
        <f t="shared" si="42"/>
        <v>0.3125</v>
      </c>
      <c r="T682" s="239">
        <f t="shared" si="43"/>
        <v>0.9375</v>
      </c>
      <c r="U682" s="454"/>
      <c r="V682" s="21"/>
      <c r="W682" s="21"/>
    </row>
    <row r="683" spans="1:23" ht="12.75">
      <c r="A683" s="190" t="s">
        <v>109</v>
      </c>
      <c r="B683" s="191" t="s">
        <v>1220</v>
      </c>
      <c r="C683" s="230" t="s">
        <v>646</v>
      </c>
      <c r="D683" s="230" t="s">
        <v>335</v>
      </c>
      <c r="E683" s="230" t="s">
        <v>185</v>
      </c>
      <c r="F683" s="230" t="s">
        <v>519</v>
      </c>
      <c r="G683" s="190" t="s">
        <v>3057</v>
      </c>
      <c r="H683" s="191" t="s">
        <v>522</v>
      </c>
      <c r="I683" s="230" t="s">
        <v>370</v>
      </c>
      <c r="J683" s="565" t="s">
        <v>420</v>
      </c>
      <c r="K683" s="566">
        <v>0.33333333333333331</v>
      </c>
      <c r="L683" s="230"/>
      <c r="M683" s="450">
        <v>2022</v>
      </c>
      <c r="N683" s="218">
        <v>16</v>
      </c>
      <c r="O683" s="567">
        <v>0.3125</v>
      </c>
      <c r="P683" s="237">
        <f t="shared" si="40"/>
        <v>5</v>
      </c>
      <c r="Q683" s="218">
        <v>5</v>
      </c>
      <c r="R683" s="238">
        <f t="shared" si="41"/>
        <v>1</v>
      </c>
      <c r="S683" s="238">
        <f t="shared" si="42"/>
        <v>0.3125</v>
      </c>
      <c r="T683" s="239">
        <f t="shared" si="43"/>
        <v>0.9375</v>
      </c>
      <c r="U683" s="454"/>
      <c r="V683" s="21"/>
      <c r="W683" s="21"/>
    </row>
    <row r="684" spans="1:23" ht="12.75">
      <c r="A684" s="190" t="s">
        <v>109</v>
      </c>
      <c r="B684" s="191" t="s">
        <v>1220</v>
      </c>
      <c r="C684" s="230" t="s">
        <v>646</v>
      </c>
      <c r="D684" s="230" t="s">
        <v>335</v>
      </c>
      <c r="E684" s="230" t="s">
        <v>185</v>
      </c>
      <c r="F684" s="230" t="s">
        <v>519</v>
      </c>
      <c r="G684" s="190" t="s">
        <v>3057</v>
      </c>
      <c r="H684" s="191" t="s">
        <v>523</v>
      </c>
      <c r="I684" s="230" t="s">
        <v>370</v>
      </c>
      <c r="J684" s="565" t="s">
        <v>420</v>
      </c>
      <c r="K684" s="566">
        <v>0.33333333333333331</v>
      </c>
      <c r="L684" s="230"/>
      <c r="M684" s="450">
        <v>2022</v>
      </c>
      <c r="N684" s="218">
        <v>16</v>
      </c>
      <c r="O684" s="567">
        <v>0.3125</v>
      </c>
      <c r="P684" s="237">
        <f t="shared" si="40"/>
        <v>5</v>
      </c>
      <c r="Q684" s="218">
        <v>5</v>
      </c>
      <c r="R684" s="238">
        <f t="shared" si="41"/>
        <v>1</v>
      </c>
      <c r="S684" s="238">
        <f t="shared" si="42"/>
        <v>0.3125</v>
      </c>
      <c r="T684" s="239">
        <f t="shared" si="43"/>
        <v>0.9375</v>
      </c>
      <c r="U684" s="454"/>
      <c r="V684" s="21"/>
      <c r="W684" s="21"/>
    </row>
    <row r="685" spans="1:23" ht="12.75">
      <c r="A685" s="190" t="s">
        <v>109</v>
      </c>
      <c r="B685" s="191" t="s">
        <v>1220</v>
      </c>
      <c r="C685" s="230" t="s">
        <v>646</v>
      </c>
      <c r="D685" s="230" t="s">
        <v>335</v>
      </c>
      <c r="E685" s="230" t="s">
        <v>185</v>
      </c>
      <c r="F685" s="230" t="s">
        <v>577</v>
      </c>
      <c r="G685" s="190" t="s">
        <v>3057</v>
      </c>
      <c r="H685" s="191" t="s">
        <v>3124</v>
      </c>
      <c r="I685" s="230" t="s">
        <v>370</v>
      </c>
      <c r="J685" s="565" t="s">
        <v>420</v>
      </c>
      <c r="K685" s="566">
        <v>0.33333333333333331</v>
      </c>
      <c r="L685" s="230"/>
      <c r="M685" s="450">
        <v>2022</v>
      </c>
      <c r="N685" s="218">
        <v>16</v>
      </c>
      <c r="O685" s="567">
        <v>0.3125</v>
      </c>
      <c r="P685" s="237">
        <f t="shared" si="40"/>
        <v>5</v>
      </c>
      <c r="Q685" s="218">
        <v>5</v>
      </c>
      <c r="R685" s="238">
        <f t="shared" si="41"/>
        <v>1</v>
      </c>
      <c r="S685" s="238">
        <f t="shared" si="42"/>
        <v>0.3125</v>
      </c>
      <c r="T685" s="239">
        <f t="shared" si="43"/>
        <v>0.9375</v>
      </c>
      <c r="U685" s="454"/>
      <c r="V685" s="21"/>
      <c r="W685" s="21"/>
    </row>
    <row r="686" spans="1:23" ht="12.75">
      <c r="A686" s="190" t="s">
        <v>109</v>
      </c>
      <c r="B686" s="191" t="s">
        <v>1220</v>
      </c>
      <c r="C686" s="230" t="s">
        <v>646</v>
      </c>
      <c r="D686" s="230" t="s">
        <v>335</v>
      </c>
      <c r="E686" s="230" t="s">
        <v>185</v>
      </c>
      <c r="F686" s="230" t="s">
        <v>519</v>
      </c>
      <c r="G686" s="190" t="s">
        <v>3057</v>
      </c>
      <c r="H686" s="191" t="s">
        <v>3125</v>
      </c>
      <c r="I686" s="230" t="s">
        <v>370</v>
      </c>
      <c r="J686" s="565" t="s">
        <v>420</v>
      </c>
      <c r="K686" s="566">
        <v>0.33333333333333331</v>
      </c>
      <c r="L686" s="230"/>
      <c r="M686" s="450">
        <v>2022</v>
      </c>
      <c r="N686" s="218">
        <v>16</v>
      </c>
      <c r="O686" s="567">
        <v>0.3125</v>
      </c>
      <c r="P686" s="237">
        <f t="shared" si="40"/>
        <v>5</v>
      </c>
      <c r="Q686" s="218">
        <v>5</v>
      </c>
      <c r="R686" s="238">
        <f t="shared" si="41"/>
        <v>1</v>
      </c>
      <c r="S686" s="238">
        <f t="shared" si="42"/>
        <v>0.3125</v>
      </c>
      <c r="T686" s="239">
        <f t="shared" si="43"/>
        <v>0.9375</v>
      </c>
      <c r="U686" s="454"/>
      <c r="V686" s="21"/>
      <c r="W686" s="21"/>
    </row>
    <row r="687" spans="1:23" ht="12.75">
      <c r="A687" s="190" t="s">
        <v>109</v>
      </c>
      <c r="B687" s="191" t="s">
        <v>1220</v>
      </c>
      <c r="C687" s="230" t="s">
        <v>646</v>
      </c>
      <c r="D687" s="230" t="s">
        <v>335</v>
      </c>
      <c r="E687" s="230" t="s">
        <v>185</v>
      </c>
      <c r="F687" s="230" t="s">
        <v>519</v>
      </c>
      <c r="G687" s="190" t="s">
        <v>3057</v>
      </c>
      <c r="H687" s="191" t="s">
        <v>529</v>
      </c>
      <c r="I687" s="230" t="s">
        <v>370</v>
      </c>
      <c r="J687" s="565" t="s">
        <v>420</v>
      </c>
      <c r="K687" s="566">
        <v>0.33333333333333331</v>
      </c>
      <c r="L687" s="230"/>
      <c r="M687" s="450">
        <v>2022</v>
      </c>
      <c r="N687" s="218">
        <v>16</v>
      </c>
      <c r="O687" s="567">
        <v>0.3125</v>
      </c>
      <c r="P687" s="237">
        <f t="shared" si="40"/>
        <v>5</v>
      </c>
      <c r="Q687" s="218">
        <v>5</v>
      </c>
      <c r="R687" s="238">
        <f t="shared" si="41"/>
        <v>1</v>
      </c>
      <c r="S687" s="238">
        <f t="shared" si="42"/>
        <v>0.3125</v>
      </c>
      <c r="T687" s="239">
        <f t="shared" si="43"/>
        <v>0.9375</v>
      </c>
      <c r="U687" s="454"/>
      <c r="V687" s="21"/>
      <c r="W687" s="21"/>
    </row>
    <row r="688" spans="1:23" ht="12.75">
      <c r="A688" s="190" t="s">
        <v>109</v>
      </c>
      <c r="B688" s="191" t="s">
        <v>1220</v>
      </c>
      <c r="C688" s="230" t="s">
        <v>646</v>
      </c>
      <c r="D688" s="230" t="s">
        <v>335</v>
      </c>
      <c r="E688" s="230" t="s">
        <v>185</v>
      </c>
      <c r="F688" s="230" t="s">
        <v>519</v>
      </c>
      <c r="G688" s="190" t="s">
        <v>3057</v>
      </c>
      <c r="H688" s="191" t="s">
        <v>532</v>
      </c>
      <c r="I688" s="230" t="s">
        <v>370</v>
      </c>
      <c r="J688" s="565" t="s">
        <v>420</v>
      </c>
      <c r="K688" s="568">
        <v>0.33333333333333331</v>
      </c>
      <c r="L688" s="230"/>
      <c r="M688" s="450">
        <v>2022</v>
      </c>
      <c r="N688" s="218">
        <v>16</v>
      </c>
      <c r="O688" s="567">
        <v>0.3125</v>
      </c>
      <c r="P688" s="237">
        <f t="shared" si="40"/>
        <v>5</v>
      </c>
      <c r="Q688" s="218">
        <v>5</v>
      </c>
      <c r="R688" s="238">
        <f t="shared" si="41"/>
        <v>1</v>
      </c>
      <c r="S688" s="238">
        <f t="shared" si="42"/>
        <v>0.3125</v>
      </c>
      <c r="T688" s="239">
        <f t="shared" si="43"/>
        <v>0.9375</v>
      </c>
      <c r="U688" s="454"/>
      <c r="V688" s="21"/>
      <c r="W688" s="21"/>
    </row>
    <row r="689" spans="1:23" ht="12.75">
      <c r="A689" s="190" t="s">
        <v>109</v>
      </c>
      <c r="B689" s="191" t="s">
        <v>1220</v>
      </c>
      <c r="C689" s="230" t="s">
        <v>646</v>
      </c>
      <c r="D689" s="230" t="s">
        <v>335</v>
      </c>
      <c r="E689" s="230" t="s">
        <v>185</v>
      </c>
      <c r="F689" s="230" t="s">
        <v>519</v>
      </c>
      <c r="G689" s="190" t="s">
        <v>3057</v>
      </c>
      <c r="H689" s="191" t="s">
        <v>533</v>
      </c>
      <c r="I689" s="230" t="s">
        <v>370</v>
      </c>
      <c r="J689" s="565" t="s">
        <v>420</v>
      </c>
      <c r="K689" s="566">
        <v>0.33333333333333331</v>
      </c>
      <c r="L689" s="230"/>
      <c r="M689" s="450">
        <v>2022</v>
      </c>
      <c r="N689" s="218">
        <v>16</v>
      </c>
      <c r="O689" s="567">
        <v>0.3125</v>
      </c>
      <c r="P689" s="237">
        <f t="shared" si="40"/>
        <v>5</v>
      </c>
      <c r="Q689" s="218">
        <v>5</v>
      </c>
      <c r="R689" s="238">
        <f t="shared" si="41"/>
        <v>1</v>
      </c>
      <c r="S689" s="238">
        <f t="shared" si="42"/>
        <v>0.3125</v>
      </c>
      <c r="T689" s="239">
        <f t="shared" si="43"/>
        <v>0.9375</v>
      </c>
      <c r="U689" s="454"/>
      <c r="V689" s="21"/>
      <c r="W689" s="21"/>
    </row>
    <row r="690" spans="1:23" ht="12.75">
      <c r="A690" s="190" t="s">
        <v>109</v>
      </c>
      <c r="B690" s="191" t="s">
        <v>1220</v>
      </c>
      <c r="C690" s="230" t="s">
        <v>646</v>
      </c>
      <c r="D690" s="230" t="s">
        <v>335</v>
      </c>
      <c r="E690" s="230" t="s">
        <v>185</v>
      </c>
      <c r="F690" s="230" t="s">
        <v>519</v>
      </c>
      <c r="G690" s="190" t="s">
        <v>3057</v>
      </c>
      <c r="H690" s="191" t="s">
        <v>534</v>
      </c>
      <c r="I690" s="230" t="s">
        <v>370</v>
      </c>
      <c r="J690" s="565" t="s">
        <v>420</v>
      </c>
      <c r="K690" s="566">
        <v>0.33333333333333331</v>
      </c>
      <c r="L690" s="230"/>
      <c r="M690" s="450">
        <v>2022</v>
      </c>
      <c r="N690" s="218">
        <v>16</v>
      </c>
      <c r="O690" s="567">
        <v>0.3125</v>
      </c>
      <c r="P690" s="237">
        <f t="shared" si="40"/>
        <v>5</v>
      </c>
      <c r="Q690" s="218">
        <v>5</v>
      </c>
      <c r="R690" s="238">
        <f t="shared" si="41"/>
        <v>1</v>
      </c>
      <c r="S690" s="238">
        <f t="shared" si="42"/>
        <v>0.3125</v>
      </c>
      <c r="T690" s="239">
        <f t="shared" si="43"/>
        <v>0.9375</v>
      </c>
      <c r="U690" s="454"/>
      <c r="V690" s="21"/>
      <c r="W690" s="21"/>
    </row>
    <row r="691" spans="1:23" ht="12.75">
      <c r="A691" s="190" t="s">
        <v>109</v>
      </c>
      <c r="B691" s="191" t="s">
        <v>1220</v>
      </c>
      <c r="C691" s="230" t="s">
        <v>646</v>
      </c>
      <c r="D691" s="230" t="s">
        <v>335</v>
      </c>
      <c r="E691" s="230" t="s">
        <v>185</v>
      </c>
      <c r="F691" s="230" t="s">
        <v>519</v>
      </c>
      <c r="G691" s="190" t="s">
        <v>3057</v>
      </c>
      <c r="H691" s="191" t="s">
        <v>535</v>
      </c>
      <c r="I691" s="230" t="s">
        <v>370</v>
      </c>
      <c r="J691" s="565" t="s">
        <v>420</v>
      </c>
      <c r="K691" s="566">
        <v>0.33333333333333331</v>
      </c>
      <c r="L691" s="230"/>
      <c r="M691" s="450">
        <v>2022</v>
      </c>
      <c r="N691" s="218">
        <v>16</v>
      </c>
      <c r="O691" s="567">
        <v>0.3125</v>
      </c>
      <c r="P691" s="237">
        <f t="shared" si="40"/>
        <v>5</v>
      </c>
      <c r="Q691" s="218">
        <v>5</v>
      </c>
      <c r="R691" s="238">
        <f t="shared" si="41"/>
        <v>1</v>
      </c>
      <c r="S691" s="238">
        <f t="shared" si="42"/>
        <v>0.3125</v>
      </c>
      <c r="T691" s="239">
        <f t="shared" si="43"/>
        <v>0.9375</v>
      </c>
      <c r="U691" s="454"/>
      <c r="V691" s="21"/>
      <c r="W691" s="21"/>
    </row>
    <row r="692" spans="1:23" ht="12.75">
      <c r="A692" s="190" t="s">
        <v>109</v>
      </c>
      <c r="B692" s="191" t="s">
        <v>1220</v>
      </c>
      <c r="C692" s="230" t="s">
        <v>646</v>
      </c>
      <c r="D692" s="230" t="s">
        <v>335</v>
      </c>
      <c r="E692" s="230" t="s">
        <v>185</v>
      </c>
      <c r="F692" s="230" t="s">
        <v>519</v>
      </c>
      <c r="G692" s="190" t="s">
        <v>3057</v>
      </c>
      <c r="H692" s="191" t="s">
        <v>544</v>
      </c>
      <c r="I692" s="230" t="s">
        <v>370</v>
      </c>
      <c r="J692" s="565" t="s">
        <v>420</v>
      </c>
      <c r="K692" s="566">
        <v>0.33333333333333331</v>
      </c>
      <c r="L692" s="230"/>
      <c r="M692" s="450">
        <v>2022</v>
      </c>
      <c r="N692" s="218">
        <v>16</v>
      </c>
      <c r="O692" s="567">
        <v>0.3125</v>
      </c>
      <c r="P692" s="237">
        <f t="shared" si="40"/>
        <v>5</v>
      </c>
      <c r="Q692" s="218">
        <v>5</v>
      </c>
      <c r="R692" s="238">
        <f t="shared" si="41"/>
        <v>1</v>
      </c>
      <c r="S692" s="238">
        <f t="shared" si="42"/>
        <v>0.3125</v>
      </c>
      <c r="T692" s="239">
        <f t="shared" si="43"/>
        <v>0.9375</v>
      </c>
      <c r="U692" s="454"/>
      <c r="V692" s="21"/>
      <c r="W692" s="21"/>
    </row>
    <row r="693" spans="1:23" ht="12.75">
      <c r="A693" s="190" t="s">
        <v>109</v>
      </c>
      <c r="B693" s="191" t="s">
        <v>1220</v>
      </c>
      <c r="C693" s="230" t="s">
        <v>646</v>
      </c>
      <c r="D693" s="230" t="s">
        <v>335</v>
      </c>
      <c r="E693" s="230" t="s">
        <v>185</v>
      </c>
      <c r="F693" s="230" t="s">
        <v>519</v>
      </c>
      <c r="G693" s="190" t="s">
        <v>3057</v>
      </c>
      <c r="H693" s="191" t="s">
        <v>545</v>
      </c>
      <c r="I693" s="230" t="s">
        <v>370</v>
      </c>
      <c r="J693" s="565" t="s">
        <v>420</v>
      </c>
      <c r="K693" s="566">
        <v>0.33333333333333331</v>
      </c>
      <c r="L693" s="230"/>
      <c r="M693" s="450">
        <v>2022</v>
      </c>
      <c r="N693" s="218">
        <v>16</v>
      </c>
      <c r="O693" s="567">
        <v>0.3125</v>
      </c>
      <c r="P693" s="237">
        <f t="shared" si="40"/>
        <v>5</v>
      </c>
      <c r="Q693" s="218">
        <v>5</v>
      </c>
      <c r="R693" s="238">
        <f t="shared" si="41"/>
        <v>1</v>
      </c>
      <c r="S693" s="238">
        <f t="shared" si="42"/>
        <v>0.3125</v>
      </c>
      <c r="T693" s="239">
        <f t="shared" si="43"/>
        <v>0.9375</v>
      </c>
      <c r="U693" s="454"/>
      <c r="V693" s="21"/>
      <c r="W693" s="21"/>
    </row>
    <row r="694" spans="1:23" ht="12.75">
      <c r="A694" s="190" t="s">
        <v>109</v>
      </c>
      <c r="B694" s="191" t="s">
        <v>1220</v>
      </c>
      <c r="C694" s="230" t="s">
        <v>646</v>
      </c>
      <c r="D694" s="230" t="s">
        <v>335</v>
      </c>
      <c r="E694" s="230" t="s">
        <v>185</v>
      </c>
      <c r="F694" s="230" t="s">
        <v>519</v>
      </c>
      <c r="G694" s="190" t="s">
        <v>3057</v>
      </c>
      <c r="H694" s="191" t="s">
        <v>546</v>
      </c>
      <c r="I694" s="230" t="s">
        <v>370</v>
      </c>
      <c r="J694" s="565" t="s">
        <v>420</v>
      </c>
      <c r="K694" s="566">
        <v>0.33333333333333331</v>
      </c>
      <c r="L694" s="230"/>
      <c r="M694" s="450">
        <v>2022</v>
      </c>
      <c r="N694" s="218">
        <v>16</v>
      </c>
      <c r="O694" s="567">
        <v>0.3125</v>
      </c>
      <c r="P694" s="237">
        <f t="shared" si="40"/>
        <v>5</v>
      </c>
      <c r="Q694" s="218">
        <v>5</v>
      </c>
      <c r="R694" s="238">
        <f t="shared" si="41"/>
        <v>1</v>
      </c>
      <c r="S694" s="238">
        <f t="shared" si="42"/>
        <v>0.3125</v>
      </c>
      <c r="T694" s="239">
        <f t="shared" si="43"/>
        <v>0.9375</v>
      </c>
      <c r="U694" s="454"/>
      <c r="V694" s="21"/>
      <c r="W694" s="21"/>
    </row>
    <row r="695" spans="1:23" ht="12.75">
      <c r="A695" s="190" t="s">
        <v>109</v>
      </c>
      <c r="B695" s="191" t="s">
        <v>1220</v>
      </c>
      <c r="C695" s="230" t="s">
        <v>646</v>
      </c>
      <c r="D695" s="230" t="s">
        <v>335</v>
      </c>
      <c r="E695" s="230" t="s">
        <v>185</v>
      </c>
      <c r="F695" s="230" t="s">
        <v>519</v>
      </c>
      <c r="G695" s="190" t="s">
        <v>3057</v>
      </c>
      <c r="H695" s="191" t="s">
        <v>548</v>
      </c>
      <c r="I695" s="230" t="s">
        <v>370</v>
      </c>
      <c r="J695" s="565" t="s">
        <v>420</v>
      </c>
      <c r="K695" s="566">
        <v>0.33333333333333331</v>
      </c>
      <c r="L695" s="230"/>
      <c r="M695" s="450">
        <v>2022</v>
      </c>
      <c r="N695" s="218">
        <v>16</v>
      </c>
      <c r="O695" s="567">
        <v>0.3125</v>
      </c>
      <c r="P695" s="237">
        <f t="shared" si="40"/>
        <v>5</v>
      </c>
      <c r="Q695" s="218">
        <v>5</v>
      </c>
      <c r="R695" s="238">
        <f t="shared" si="41"/>
        <v>1</v>
      </c>
      <c r="S695" s="238">
        <f t="shared" si="42"/>
        <v>0.3125</v>
      </c>
      <c r="T695" s="239">
        <f t="shared" si="43"/>
        <v>0.9375</v>
      </c>
      <c r="U695" s="454"/>
      <c r="V695" s="21"/>
      <c r="W695" s="21"/>
    </row>
    <row r="696" spans="1:23" ht="12.75">
      <c r="A696" s="190" t="s">
        <v>109</v>
      </c>
      <c r="B696" s="191" t="s">
        <v>1220</v>
      </c>
      <c r="C696" s="230" t="s">
        <v>646</v>
      </c>
      <c r="D696" s="230" t="s">
        <v>335</v>
      </c>
      <c r="E696" s="230" t="s">
        <v>185</v>
      </c>
      <c r="F696" s="230" t="s">
        <v>519</v>
      </c>
      <c r="G696" s="190" t="s">
        <v>3057</v>
      </c>
      <c r="H696" s="191" t="s">
        <v>549</v>
      </c>
      <c r="I696" s="230" t="s">
        <v>370</v>
      </c>
      <c r="J696" s="565" t="s">
        <v>420</v>
      </c>
      <c r="K696" s="566">
        <v>0.33333333333333331</v>
      </c>
      <c r="L696" s="230"/>
      <c r="M696" s="450">
        <v>2022</v>
      </c>
      <c r="N696" s="218">
        <v>16</v>
      </c>
      <c r="O696" s="567">
        <v>0.3125</v>
      </c>
      <c r="P696" s="237">
        <f t="shared" si="40"/>
        <v>5</v>
      </c>
      <c r="Q696" s="218">
        <v>5</v>
      </c>
      <c r="R696" s="238">
        <f t="shared" si="41"/>
        <v>1</v>
      </c>
      <c r="S696" s="238">
        <f t="shared" si="42"/>
        <v>0.3125</v>
      </c>
      <c r="T696" s="239">
        <f t="shared" si="43"/>
        <v>0.9375</v>
      </c>
      <c r="U696" s="454"/>
      <c r="V696" s="21"/>
      <c r="W696" s="21"/>
    </row>
    <row r="697" spans="1:23" ht="12.75">
      <c r="A697" s="190" t="s">
        <v>109</v>
      </c>
      <c r="B697" s="191" t="s">
        <v>1220</v>
      </c>
      <c r="C697" s="230" t="s">
        <v>646</v>
      </c>
      <c r="D697" s="230" t="s">
        <v>335</v>
      </c>
      <c r="E697" s="230" t="s">
        <v>185</v>
      </c>
      <c r="F697" s="230" t="s">
        <v>519</v>
      </c>
      <c r="G697" s="190" t="s">
        <v>3057</v>
      </c>
      <c r="H697" s="191" t="s">
        <v>551</v>
      </c>
      <c r="I697" s="230" t="s">
        <v>370</v>
      </c>
      <c r="J697" s="565" t="s">
        <v>420</v>
      </c>
      <c r="K697" s="566">
        <v>0.33333333333333331</v>
      </c>
      <c r="L697" s="230"/>
      <c r="M697" s="450">
        <v>2022</v>
      </c>
      <c r="N697" s="218">
        <v>16</v>
      </c>
      <c r="O697" s="567">
        <v>0.3125</v>
      </c>
      <c r="P697" s="237">
        <f t="shared" si="40"/>
        <v>5</v>
      </c>
      <c r="Q697" s="218">
        <v>5</v>
      </c>
      <c r="R697" s="238">
        <f t="shared" si="41"/>
        <v>1</v>
      </c>
      <c r="S697" s="238">
        <f t="shared" si="42"/>
        <v>0.3125</v>
      </c>
      <c r="T697" s="239">
        <f t="shared" si="43"/>
        <v>0.9375</v>
      </c>
      <c r="U697" s="454"/>
      <c r="V697" s="21"/>
      <c r="W697" s="21"/>
    </row>
    <row r="698" spans="1:23" ht="12.75">
      <c r="A698" s="190" t="s">
        <v>109</v>
      </c>
      <c r="B698" s="191" t="s">
        <v>1220</v>
      </c>
      <c r="C698" s="230" t="s">
        <v>646</v>
      </c>
      <c r="D698" s="230" t="s">
        <v>335</v>
      </c>
      <c r="E698" s="230" t="s">
        <v>185</v>
      </c>
      <c r="F698" s="230" t="s">
        <v>519</v>
      </c>
      <c r="G698" s="190" t="s">
        <v>3057</v>
      </c>
      <c r="H698" s="191" t="s">
        <v>555</v>
      </c>
      <c r="I698" s="230" t="s">
        <v>370</v>
      </c>
      <c r="J698" s="565" t="s">
        <v>420</v>
      </c>
      <c r="K698" s="566">
        <v>0.33333333333333331</v>
      </c>
      <c r="L698" s="230"/>
      <c r="M698" s="450">
        <v>2022</v>
      </c>
      <c r="N698" s="218">
        <v>16</v>
      </c>
      <c r="O698" s="567">
        <v>0.3125</v>
      </c>
      <c r="P698" s="237">
        <f t="shared" si="40"/>
        <v>5</v>
      </c>
      <c r="Q698" s="218">
        <v>5</v>
      </c>
      <c r="R698" s="238">
        <f t="shared" si="41"/>
        <v>1</v>
      </c>
      <c r="S698" s="238">
        <f t="shared" si="42"/>
        <v>0.3125</v>
      </c>
      <c r="T698" s="239">
        <f t="shared" si="43"/>
        <v>0.9375</v>
      </c>
      <c r="U698" s="454"/>
      <c r="V698" s="21"/>
      <c r="W698" s="21"/>
    </row>
    <row r="699" spans="1:23" ht="12.75">
      <c r="A699" s="190" t="s">
        <v>109</v>
      </c>
      <c r="B699" s="191" t="s">
        <v>1220</v>
      </c>
      <c r="C699" s="230" t="s">
        <v>646</v>
      </c>
      <c r="D699" s="230" t="s">
        <v>335</v>
      </c>
      <c r="E699" s="230" t="s">
        <v>185</v>
      </c>
      <c r="F699" s="230" t="s">
        <v>519</v>
      </c>
      <c r="G699" s="190" t="s">
        <v>3057</v>
      </c>
      <c r="H699" s="191" t="s">
        <v>556</v>
      </c>
      <c r="I699" s="230" t="s">
        <v>370</v>
      </c>
      <c r="J699" s="565" t="s">
        <v>420</v>
      </c>
      <c r="K699" s="566">
        <v>0.33333333333333331</v>
      </c>
      <c r="L699" s="230"/>
      <c r="M699" s="450">
        <v>2022</v>
      </c>
      <c r="N699" s="218">
        <v>16</v>
      </c>
      <c r="O699" s="567">
        <v>0.3125</v>
      </c>
      <c r="P699" s="237">
        <f t="shared" si="40"/>
        <v>5</v>
      </c>
      <c r="Q699" s="218">
        <v>5</v>
      </c>
      <c r="R699" s="238">
        <f t="shared" si="41"/>
        <v>1</v>
      </c>
      <c r="S699" s="238">
        <f t="shared" si="42"/>
        <v>0.3125</v>
      </c>
      <c r="T699" s="239">
        <f t="shared" si="43"/>
        <v>0.9375</v>
      </c>
      <c r="U699" s="454"/>
      <c r="V699" s="21"/>
      <c r="W699" s="21"/>
    </row>
    <row r="700" spans="1:23" ht="12.75">
      <c r="A700" s="190" t="s">
        <v>109</v>
      </c>
      <c r="B700" s="191" t="s">
        <v>1220</v>
      </c>
      <c r="C700" s="230" t="s">
        <v>646</v>
      </c>
      <c r="D700" s="230" t="s">
        <v>335</v>
      </c>
      <c r="E700" s="230" t="s">
        <v>185</v>
      </c>
      <c r="F700" s="230" t="s">
        <v>519</v>
      </c>
      <c r="G700" s="190" t="s">
        <v>3057</v>
      </c>
      <c r="H700" s="191" t="s">
        <v>557</v>
      </c>
      <c r="I700" s="230" t="s">
        <v>370</v>
      </c>
      <c r="J700" s="565" t="s">
        <v>420</v>
      </c>
      <c r="K700" s="566">
        <v>0.33333333333333331</v>
      </c>
      <c r="L700" s="230"/>
      <c r="M700" s="450">
        <v>2022</v>
      </c>
      <c r="N700" s="218">
        <v>16</v>
      </c>
      <c r="O700" s="567">
        <v>0.3125</v>
      </c>
      <c r="P700" s="237">
        <f t="shared" si="40"/>
        <v>5</v>
      </c>
      <c r="Q700" s="218">
        <v>5</v>
      </c>
      <c r="R700" s="238">
        <f t="shared" si="41"/>
        <v>1</v>
      </c>
      <c r="S700" s="238">
        <f t="shared" si="42"/>
        <v>0.3125</v>
      </c>
      <c r="T700" s="239">
        <f t="shared" si="43"/>
        <v>0.9375</v>
      </c>
      <c r="U700" s="454"/>
      <c r="V700" s="21"/>
      <c r="W700" s="21"/>
    </row>
    <row r="701" spans="1:23" ht="12.75">
      <c r="A701" s="190" t="s">
        <v>109</v>
      </c>
      <c r="B701" s="191" t="s">
        <v>1220</v>
      </c>
      <c r="C701" s="230" t="s">
        <v>646</v>
      </c>
      <c r="D701" s="230" t="s">
        <v>335</v>
      </c>
      <c r="E701" s="230" t="s">
        <v>185</v>
      </c>
      <c r="F701" s="230" t="s">
        <v>519</v>
      </c>
      <c r="G701" s="190" t="s">
        <v>3057</v>
      </c>
      <c r="H701" s="191" t="s">
        <v>558</v>
      </c>
      <c r="I701" s="230" t="s">
        <v>370</v>
      </c>
      <c r="J701" s="565" t="s">
        <v>420</v>
      </c>
      <c r="K701" s="566">
        <v>0.33333333333333331</v>
      </c>
      <c r="L701" s="230"/>
      <c r="M701" s="450">
        <v>2022</v>
      </c>
      <c r="N701" s="218">
        <v>16</v>
      </c>
      <c r="O701" s="567">
        <v>0.3125</v>
      </c>
      <c r="P701" s="237">
        <f t="shared" si="40"/>
        <v>5</v>
      </c>
      <c r="Q701" s="218">
        <v>5</v>
      </c>
      <c r="R701" s="238">
        <f t="shared" si="41"/>
        <v>1</v>
      </c>
      <c r="S701" s="238">
        <f t="shared" si="42"/>
        <v>0.3125</v>
      </c>
      <c r="T701" s="239">
        <f t="shared" si="43"/>
        <v>0.9375</v>
      </c>
      <c r="U701" s="454"/>
      <c r="V701" s="21"/>
      <c r="W701" s="21"/>
    </row>
    <row r="702" spans="1:23" ht="12.75">
      <c r="A702" s="190" t="s">
        <v>109</v>
      </c>
      <c r="B702" s="191" t="s">
        <v>1220</v>
      </c>
      <c r="C702" s="230" t="s">
        <v>646</v>
      </c>
      <c r="D702" s="230" t="s">
        <v>335</v>
      </c>
      <c r="E702" s="230" t="s">
        <v>185</v>
      </c>
      <c r="F702" s="230" t="s">
        <v>519</v>
      </c>
      <c r="G702" s="190" t="s">
        <v>3057</v>
      </c>
      <c r="H702" s="191" t="s">
        <v>562</v>
      </c>
      <c r="I702" s="230" t="s">
        <v>370</v>
      </c>
      <c r="J702" s="565" t="s">
        <v>420</v>
      </c>
      <c r="K702" s="566">
        <v>0.33333333333333331</v>
      </c>
      <c r="L702" s="230"/>
      <c r="M702" s="450">
        <v>2022</v>
      </c>
      <c r="N702" s="218">
        <v>16</v>
      </c>
      <c r="O702" s="567">
        <v>0.3125</v>
      </c>
      <c r="P702" s="237">
        <f t="shared" si="40"/>
        <v>5</v>
      </c>
      <c r="Q702" s="218">
        <v>5</v>
      </c>
      <c r="R702" s="238">
        <f t="shared" si="41"/>
        <v>1</v>
      </c>
      <c r="S702" s="238">
        <f t="shared" si="42"/>
        <v>0.3125</v>
      </c>
      <c r="T702" s="239">
        <f t="shared" si="43"/>
        <v>0.9375</v>
      </c>
      <c r="U702" s="454"/>
      <c r="V702" s="21"/>
      <c r="W702" s="21"/>
    </row>
    <row r="703" spans="1:23" ht="12.75">
      <c r="A703" s="190" t="s">
        <v>109</v>
      </c>
      <c r="B703" s="191" t="s">
        <v>1220</v>
      </c>
      <c r="C703" s="230" t="s">
        <v>646</v>
      </c>
      <c r="D703" s="230" t="s">
        <v>335</v>
      </c>
      <c r="E703" s="230" t="s">
        <v>185</v>
      </c>
      <c r="F703" s="230" t="s">
        <v>577</v>
      </c>
      <c r="G703" s="190" t="s">
        <v>3057</v>
      </c>
      <c r="H703" s="191" t="s">
        <v>583</v>
      </c>
      <c r="I703" s="230" t="s">
        <v>370</v>
      </c>
      <c r="J703" s="565" t="s">
        <v>420</v>
      </c>
      <c r="K703" s="566">
        <v>0.33333333333333331</v>
      </c>
      <c r="L703" s="230"/>
      <c r="M703" s="450">
        <v>2022</v>
      </c>
      <c r="N703" s="218">
        <v>16</v>
      </c>
      <c r="O703" s="567">
        <v>0.3125</v>
      </c>
      <c r="P703" s="237">
        <f t="shared" si="40"/>
        <v>5</v>
      </c>
      <c r="Q703" s="218">
        <v>5</v>
      </c>
      <c r="R703" s="238">
        <f t="shared" si="41"/>
        <v>1</v>
      </c>
      <c r="S703" s="238">
        <f t="shared" si="42"/>
        <v>0.3125</v>
      </c>
      <c r="T703" s="239">
        <f t="shared" si="43"/>
        <v>0.9375</v>
      </c>
      <c r="U703" s="454"/>
      <c r="V703" s="21"/>
      <c r="W703" s="21"/>
    </row>
    <row r="704" spans="1:23" ht="12.75">
      <c r="A704" s="190" t="s">
        <v>109</v>
      </c>
      <c r="B704" s="191" t="s">
        <v>1220</v>
      </c>
      <c r="C704" s="230" t="s">
        <v>646</v>
      </c>
      <c r="D704" s="230" t="s">
        <v>335</v>
      </c>
      <c r="E704" s="230" t="s">
        <v>185</v>
      </c>
      <c r="F704" s="230" t="s">
        <v>519</v>
      </c>
      <c r="G704" s="190" t="s">
        <v>3057</v>
      </c>
      <c r="H704" s="191" t="s">
        <v>563</v>
      </c>
      <c r="I704" s="230" t="s">
        <v>370</v>
      </c>
      <c r="J704" s="565" t="s">
        <v>418</v>
      </c>
      <c r="K704" s="566">
        <v>1</v>
      </c>
      <c r="L704" s="230"/>
      <c r="M704" s="450">
        <v>2022</v>
      </c>
      <c r="N704" s="453">
        <v>16</v>
      </c>
      <c r="O704" s="452">
        <v>1</v>
      </c>
      <c r="P704" s="237">
        <f t="shared" si="40"/>
        <v>16</v>
      </c>
      <c r="Q704" s="218">
        <v>16</v>
      </c>
      <c r="R704" s="238">
        <f t="shared" si="41"/>
        <v>1</v>
      </c>
      <c r="S704" s="238">
        <f t="shared" si="42"/>
        <v>1</v>
      </c>
      <c r="T704" s="239">
        <f t="shared" si="43"/>
        <v>1</v>
      </c>
      <c r="U704" s="454"/>
      <c r="V704" s="21"/>
      <c r="W704" s="21"/>
    </row>
    <row r="705" spans="1:23" ht="12.75">
      <c r="A705" s="190" t="s">
        <v>109</v>
      </c>
      <c r="B705" s="191" t="s">
        <v>1220</v>
      </c>
      <c r="C705" s="230" t="s">
        <v>646</v>
      </c>
      <c r="D705" s="230" t="s">
        <v>335</v>
      </c>
      <c r="E705" s="230" t="s">
        <v>185</v>
      </c>
      <c r="F705" s="230" t="s">
        <v>519</v>
      </c>
      <c r="G705" s="190" t="s">
        <v>3057</v>
      </c>
      <c r="H705" s="191" t="s">
        <v>564</v>
      </c>
      <c r="I705" s="230" t="s">
        <v>370</v>
      </c>
      <c r="J705" s="565" t="s">
        <v>420</v>
      </c>
      <c r="K705" s="566">
        <v>0.33333333333333331</v>
      </c>
      <c r="L705" s="230"/>
      <c r="M705" s="450">
        <v>2022</v>
      </c>
      <c r="N705" s="218">
        <v>16</v>
      </c>
      <c r="O705" s="567">
        <v>0.3125</v>
      </c>
      <c r="P705" s="237">
        <f t="shared" si="40"/>
        <v>5</v>
      </c>
      <c r="Q705" s="218">
        <v>5</v>
      </c>
      <c r="R705" s="238">
        <f t="shared" si="41"/>
        <v>1</v>
      </c>
      <c r="S705" s="238">
        <f t="shared" si="42"/>
        <v>0.3125</v>
      </c>
      <c r="T705" s="239">
        <f t="shared" si="43"/>
        <v>0.9375</v>
      </c>
      <c r="U705" s="454"/>
      <c r="V705" s="21"/>
      <c r="W705" s="21"/>
    </row>
    <row r="706" spans="1:23" ht="12.75">
      <c r="A706" s="190" t="s">
        <v>109</v>
      </c>
      <c r="B706" s="191" t="s">
        <v>1220</v>
      </c>
      <c r="C706" s="230" t="s">
        <v>646</v>
      </c>
      <c r="D706" s="230" t="s">
        <v>335</v>
      </c>
      <c r="E706" s="230" t="s">
        <v>185</v>
      </c>
      <c r="F706" s="230" t="s">
        <v>519</v>
      </c>
      <c r="G706" s="190" t="s">
        <v>3057</v>
      </c>
      <c r="H706" s="191" t="s">
        <v>569</v>
      </c>
      <c r="I706" s="230" t="s">
        <v>370</v>
      </c>
      <c r="J706" s="565" t="s">
        <v>420</v>
      </c>
      <c r="K706" s="566">
        <v>0.33333333333333331</v>
      </c>
      <c r="L706" s="230"/>
      <c r="M706" s="450">
        <v>2022</v>
      </c>
      <c r="N706" s="218">
        <v>16</v>
      </c>
      <c r="O706" s="567">
        <v>0.3125</v>
      </c>
      <c r="P706" s="237">
        <f t="shared" si="40"/>
        <v>5</v>
      </c>
      <c r="Q706" s="218">
        <v>5</v>
      </c>
      <c r="R706" s="238">
        <f t="shared" si="41"/>
        <v>1</v>
      </c>
      <c r="S706" s="238">
        <f t="shared" si="42"/>
        <v>0.3125</v>
      </c>
      <c r="T706" s="239">
        <f t="shared" si="43"/>
        <v>0.9375</v>
      </c>
      <c r="U706" s="454"/>
      <c r="V706" s="21"/>
      <c r="W706" s="21"/>
    </row>
    <row r="707" spans="1:23" ht="12.75">
      <c r="A707" s="190" t="s">
        <v>109</v>
      </c>
      <c r="B707" s="191" t="s">
        <v>1220</v>
      </c>
      <c r="C707" s="230" t="s">
        <v>646</v>
      </c>
      <c r="D707" s="230" t="s">
        <v>335</v>
      </c>
      <c r="E707" s="230" t="s">
        <v>185</v>
      </c>
      <c r="F707" s="230" t="s">
        <v>519</v>
      </c>
      <c r="G707" s="190" t="s">
        <v>3057</v>
      </c>
      <c r="H707" s="191" t="s">
        <v>498</v>
      </c>
      <c r="I707" s="230" t="s">
        <v>2243</v>
      </c>
      <c r="J707" s="230" t="s">
        <v>418</v>
      </c>
      <c r="K707" s="231">
        <v>1</v>
      </c>
      <c r="L707" s="230" t="s">
        <v>3127</v>
      </c>
      <c r="M707" s="450">
        <v>2023</v>
      </c>
      <c r="N707" s="453">
        <v>23</v>
      </c>
      <c r="O707" s="452">
        <v>1</v>
      </c>
      <c r="P707" s="237">
        <f t="shared" si="40"/>
        <v>23</v>
      </c>
      <c r="Q707" s="218">
        <v>23</v>
      </c>
      <c r="R707" s="238">
        <f t="shared" si="41"/>
        <v>1</v>
      </c>
      <c r="S707" s="238">
        <f t="shared" si="42"/>
        <v>1</v>
      </c>
      <c r="T707" s="239">
        <f t="shared" si="43"/>
        <v>1</v>
      </c>
      <c r="U707" s="454"/>
      <c r="V707" s="21"/>
      <c r="W707" s="21"/>
    </row>
    <row r="708" spans="1:23" ht="12.75">
      <c r="A708" s="190" t="s">
        <v>109</v>
      </c>
      <c r="B708" s="191" t="s">
        <v>1220</v>
      </c>
      <c r="C708" s="230" t="s">
        <v>646</v>
      </c>
      <c r="D708" s="230" t="s">
        <v>335</v>
      </c>
      <c r="E708" s="230" t="s">
        <v>185</v>
      </c>
      <c r="F708" s="230" t="s">
        <v>519</v>
      </c>
      <c r="G708" s="190" t="s">
        <v>3057</v>
      </c>
      <c r="H708" s="191" t="s">
        <v>537</v>
      </c>
      <c r="I708" s="230" t="s">
        <v>232</v>
      </c>
      <c r="J708" s="230" t="s">
        <v>418</v>
      </c>
      <c r="K708" s="231">
        <v>1</v>
      </c>
      <c r="L708" s="230" t="s">
        <v>3128</v>
      </c>
      <c r="M708" s="450">
        <v>2023</v>
      </c>
      <c r="N708" s="453">
        <v>23</v>
      </c>
      <c r="O708" s="452">
        <v>1</v>
      </c>
      <c r="P708" s="237">
        <f t="shared" ref="P708:P771" si="44">ROUNDUP(N708*O708,0)</f>
        <v>23</v>
      </c>
      <c r="Q708" s="218">
        <v>23</v>
      </c>
      <c r="R708" s="238">
        <f t="shared" ref="R708:R771" si="45">Q708/P708</f>
        <v>1</v>
      </c>
      <c r="S708" s="238">
        <f t="shared" ref="S708:S771" si="46">Q708/N708</f>
        <v>1</v>
      </c>
      <c r="T708" s="239">
        <f t="shared" ref="T708:T771" si="47">O708/K708</f>
        <v>1</v>
      </c>
      <c r="U708" s="454"/>
      <c r="V708" s="21"/>
      <c r="W708" s="21"/>
    </row>
    <row r="709" spans="1:23" ht="12.75">
      <c r="A709" s="190" t="s">
        <v>109</v>
      </c>
      <c r="B709" s="191" t="s">
        <v>1220</v>
      </c>
      <c r="C709" s="230" t="s">
        <v>646</v>
      </c>
      <c r="D709" s="230" t="s">
        <v>335</v>
      </c>
      <c r="E709" s="230" t="s">
        <v>185</v>
      </c>
      <c r="F709" s="230" t="s">
        <v>519</v>
      </c>
      <c r="G709" s="190" t="s">
        <v>3057</v>
      </c>
      <c r="H709" s="191" t="s">
        <v>538</v>
      </c>
      <c r="I709" s="230" t="s">
        <v>232</v>
      </c>
      <c r="J709" s="230" t="s">
        <v>418</v>
      </c>
      <c r="K709" s="231">
        <v>1</v>
      </c>
      <c r="L709" s="230" t="s">
        <v>3128</v>
      </c>
      <c r="M709" s="450">
        <v>2023</v>
      </c>
      <c r="N709" s="218">
        <v>23</v>
      </c>
      <c r="O709" s="452">
        <v>1</v>
      </c>
      <c r="P709" s="237">
        <f t="shared" si="44"/>
        <v>23</v>
      </c>
      <c r="Q709" s="218">
        <v>23</v>
      </c>
      <c r="R709" s="238">
        <f t="shared" si="45"/>
        <v>1</v>
      </c>
      <c r="S709" s="238">
        <f t="shared" si="46"/>
        <v>1</v>
      </c>
      <c r="T709" s="239">
        <f t="shared" si="47"/>
        <v>1</v>
      </c>
      <c r="U709" s="454"/>
      <c r="V709" s="21"/>
      <c r="W709" s="21"/>
    </row>
    <row r="710" spans="1:23" ht="12.75">
      <c r="A710" s="190" t="s">
        <v>109</v>
      </c>
      <c r="B710" s="191" t="s">
        <v>1220</v>
      </c>
      <c r="C710" s="230" t="s">
        <v>646</v>
      </c>
      <c r="D710" s="230" t="s">
        <v>335</v>
      </c>
      <c r="E710" s="230" t="s">
        <v>185</v>
      </c>
      <c r="F710" s="230" t="s">
        <v>519</v>
      </c>
      <c r="G710" s="190" t="s">
        <v>3057</v>
      </c>
      <c r="H710" s="191" t="s">
        <v>541</v>
      </c>
      <c r="I710" s="230" t="s">
        <v>232</v>
      </c>
      <c r="J710" s="230" t="s">
        <v>418</v>
      </c>
      <c r="K710" s="231">
        <v>1</v>
      </c>
      <c r="L710" s="230" t="s">
        <v>3128</v>
      </c>
      <c r="M710" s="450">
        <v>2023</v>
      </c>
      <c r="N710" s="453">
        <v>23</v>
      </c>
      <c r="O710" s="452">
        <v>1</v>
      </c>
      <c r="P710" s="237">
        <f t="shared" si="44"/>
        <v>23</v>
      </c>
      <c r="Q710" s="218">
        <v>23</v>
      </c>
      <c r="R710" s="238">
        <f t="shared" si="45"/>
        <v>1</v>
      </c>
      <c r="S710" s="238">
        <f t="shared" si="46"/>
        <v>1</v>
      </c>
      <c r="T710" s="239">
        <f t="shared" si="47"/>
        <v>1</v>
      </c>
      <c r="U710" s="454"/>
      <c r="V710" s="21"/>
      <c r="W710" s="21"/>
    </row>
    <row r="711" spans="1:23" ht="12.75">
      <c r="A711" s="190" t="s">
        <v>109</v>
      </c>
      <c r="B711" s="191" t="s">
        <v>1220</v>
      </c>
      <c r="C711" s="230" t="s">
        <v>646</v>
      </c>
      <c r="D711" s="230" t="s">
        <v>335</v>
      </c>
      <c r="E711" s="230" t="s">
        <v>185</v>
      </c>
      <c r="F711" s="230" t="s">
        <v>519</v>
      </c>
      <c r="G711" s="190" t="s">
        <v>3057</v>
      </c>
      <c r="H711" s="191" t="s">
        <v>493</v>
      </c>
      <c r="I711" s="230" t="s">
        <v>232</v>
      </c>
      <c r="J711" s="230" t="s">
        <v>418</v>
      </c>
      <c r="K711" s="231">
        <v>1</v>
      </c>
      <c r="L711" s="230" t="s">
        <v>3128</v>
      </c>
      <c r="M711" s="450">
        <v>2023</v>
      </c>
      <c r="N711" s="453">
        <v>23</v>
      </c>
      <c r="O711" s="452">
        <v>1</v>
      </c>
      <c r="P711" s="237">
        <f t="shared" si="44"/>
        <v>23</v>
      </c>
      <c r="Q711" s="218">
        <v>23</v>
      </c>
      <c r="R711" s="238">
        <f t="shared" si="45"/>
        <v>1</v>
      </c>
      <c r="S711" s="238">
        <f t="shared" si="46"/>
        <v>1</v>
      </c>
      <c r="T711" s="239">
        <f t="shared" si="47"/>
        <v>1</v>
      </c>
      <c r="U711" s="454"/>
      <c r="V711" s="21"/>
      <c r="W711" s="21"/>
    </row>
    <row r="712" spans="1:23" ht="12.75">
      <c r="A712" s="190" t="s">
        <v>109</v>
      </c>
      <c r="B712" s="191" t="s">
        <v>1220</v>
      </c>
      <c r="C712" s="230" t="s">
        <v>646</v>
      </c>
      <c r="D712" s="230" t="s">
        <v>335</v>
      </c>
      <c r="E712" s="230" t="s">
        <v>185</v>
      </c>
      <c r="F712" s="230" t="s">
        <v>519</v>
      </c>
      <c r="G712" s="190" t="s">
        <v>3057</v>
      </c>
      <c r="H712" s="191" t="s">
        <v>3129</v>
      </c>
      <c r="I712" s="230" t="s">
        <v>232</v>
      </c>
      <c r="J712" s="230" t="s">
        <v>418</v>
      </c>
      <c r="K712" s="231">
        <v>1</v>
      </c>
      <c r="L712" s="230" t="s">
        <v>3128</v>
      </c>
      <c r="M712" s="450">
        <v>2023</v>
      </c>
      <c r="N712" s="453">
        <v>23</v>
      </c>
      <c r="O712" s="452">
        <v>1</v>
      </c>
      <c r="P712" s="237">
        <f t="shared" si="44"/>
        <v>23</v>
      </c>
      <c r="Q712" s="218">
        <v>23</v>
      </c>
      <c r="R712" s="238">
        <f t="shared" si="45"/>
        <v>1</v>
      </c>
      <c r="S712" s="238">
        <f t="shared" si="46"/>
        <v>1</v>
      </c>
      <c r="T712" s="239">
        <f t="shared" si="47"/>
        <v>1</v>
      </c>
      <c r="U712" s="454"/>
      <c r="V712" s="21"/>
      <c r="W712" s="21"/>
    </row>
    <row r="713" spans="1:23" ht="12.75">
      <c r="A713" s="190" t="s">
        <v>109</v>
      </c>
      <c r="B713" s="191" t="s">
        <v>1220</v>
      </c>
      <c r="C713" s="230" t="s">
        <v>646</v>
      </c>
      <c r="D713" s="230" t="s">
        <v>335</v>
      </c>
      <c r="E713" s="230" t="s">
        <v>185</v>
      </c>
      <c r="F713" s="230" t="s">
        <v>519</v>
      </c>
      <c r="G713" s="190" t="s">
        <v>3057</v>
      </c>
      <c r="H713" s="191" t="s">
        <v>3130</v>
      </c>
      <c r="I713" s="230" t="s">
        <v>232</v>
      </c>
      <c r="J713" s="230" t="s">
        <v>418</v>
      </c>
      <c r="K713" s="231">
        <v>1</v>
      </c>
      <c r="L713" s="230" t="s">
        <v>3128</v>
      </c>
      <c r="M713" s="450">
        <v>2023</v>
      </c>
      <c r="N713" s="453">
        <v>23</v>
      </c>
      <c r="O713" s="452">
        <v>1</v>
      </c>
      <c r="P713" s="237">
        <f t="shared" si="44"/>
        <v>23</v>
      </c>
      <c r="Q713" s="218">
        <v>23</v>
      </c>
      <c r="R713" s="238">
        <f t="shared" si="45"/>
        <v>1</v>
      </c>
      <c r="S713" s="238">
        <f t="shared" si="46"/>
        <v>1</v>
      </c>
      <c r="T713" s="239">
        <f t="shared" si="47"/>
        <v>1</v>
      </c>
      <c r="U713" s="454"/>
      <c r="V713" s="21"/>
      <c r="W713" s="21"/>
    </row>
    <row r="714" spans="1:23" ht="12.75">
      <c r="A714" s="190" t="s">
        <v>109</v>
      </c>
      <c r="B714" s="191" t="s">
        <v>1220</v>
      </c>
      <c r="C714" s="230" t="s">
        <v>646</v>
      </c>
      <c r="D714" s="230" t="s">
        <v>335</v>
      </c>
      <c r="E714" s="230" t="s">
        <v>185</v>
      </c>
      <c r="F714" s="230"/>
      <c r="G714" s="190" t="s">
        <v>3178</v>
      </c>
      <c r="H714" s="191"/>
      <c r="I714" s="230"/>
      <c r="J714" s="230"/>
      <c r="K714" s="231"/>
      <c r="L714" s="230" t="s">
        <v>3120</v>
      </c>
      <c r="M714" s="450"/>
      <c r="N714" s="453"/>
      <c r="O714" s="452"/>
      <c r="P714" s="237">
        <f t="shared" si="44"/>
        <v>0</v>
      </c>
      <c r="Q714" s="218"/>
      <c r="R714" s="238" t="e">
        <f t="shared" si="45"/>
        <v>#DIV/0!</v>
      </c>
      <c r="S714" s="238" t="e">
        <f t="shared" si="46"/>
        <v>#DIV/0!</v>
      </c>
      <c r="T714" s="239" t="e">
        <f t="shared" si="47"/>
        <v>#DIV/0!</v>
      </c>
      <c r="U714" s="454"/>
      <c r="V714" s="21"/>
      <c r="W714" s="21"/>
    </row>
    <row r="715" spans="1:23" ht="12.75">
      <c r="A715" s="190" t="s">
        <v>109</v>
      </c>
      <c r="B715" s="191" t="s">
        <v>1220</v>
      </c>
      <c r="C715" s="230" t="s">
        <v>646</v>
      </c>
      <c r="D715" s="230" t="s">
        <v>335</v>
      </c>
      <c r="E715" s="230" t="s">
        <v>185</v>
      </c>
      <c r="F715" s="230"/>
      <c r="G715" s="190" t="s">
        <v>3179</v>
      </c>
      <c r="H715" s="191"/>
      <c r="I715" s="230"/>
      <c r="J715" s="230"/>
      <c r="K715" s="231"/>
      <c r="L715" s="230" t="s">
        <v>3120</v>
      </c>
      <c r="M715" s="450"/>
      <c r="N715" s="218"/>
      <c r="O715" s="567"/>
      <c r="P715" s="237">
        <f t="shared" si="44"/>
        <v>0</v>
      </c>
      <c r="Q715" s="218"/>
      <c r="R715" s="238" t="e">
        <f t="shared" si="45"/>
        <v>#DIV/0!</v>
      </c>
      <c r="S715" s="238" t="e">
        <f t="shared" si="46"/>
        <v>#DIV/0!</v>
      </c>
      <c r="T715" s="239" t="e">
        <f t="shared" si="47"/>
        <v>#DIV/0!</v>
      </c>
      <c r="U715" s="454"/>
      <c r="V715" s="21"/>
      <c r="W715" s="21"/>
    </row>
    <row r="716" spans="1:23" ht="12.75">
      <c r="A716" s="190" t="s">
        <v>109</v>
      </c>
      <c r="B716" s="191" t="s">
        <v>1220</v>
      </c>
      <c r="C716" s="230" t="s">
        <v>646</v>
      </c>
      <c r="D716" s="230" t="s">
        <v>335</v>
      </c>
      <c r="E716" s="230" t="s">
        <v>185</v>
      </c>
      <c r="F716" s="230"/>
      <c r="G716" s="190" t="s">
        <v>3180</v>
      </c>
      <c r="H716" s="191"/>
      <c r="I716" s="230"/>
      <c r="J716" s="230"/>
      <c r="K716" s="231"/>
      <c r="L716" s="230" t="s">
        <v>3120</v>
      </c>
      <c r="M716" s="450"/>
      <c r="N716" s="453"/>
      <c r="O716" s="452"/>
      <c r="P716" s="237">
        <f t="shared" si="44"/>
        <v>0</v>
      </c>
      <c r="Q716" s="218"/>
      <c r="R716" s="238" t="e">
        <f t="shared" si="45"/>
        <v>#DIV/0!</v>
      </c>
      <c r="S716" s="238" t="e">
        <f t="shared" si="46"/>
        <v>#DIV/0!</v>
      </c>
      <c r="T716" s="239" t="e">
        <f t="shared" si="47"/>
        <v>#DIV/0!</v>
      </c>
      <c r="U716" s="454"/>
      <c r="V716" s="21"/>
      <c r="W716" s="21"/>
    </row>
    <row r="717" spans="1:23" ht="12.75">
      <c r="A717" s="190" t="s">
        <v>109</v>
      </c>
      <c r="B717" s="191" t="s">
        <v>1220</v>
      </c>
      <c r="C717" s="230" t="s">
        <v>646</v>
      </c>
      <c r="D717" s="230" t="s">
        <v>335</v>
      </c>
      <c r="E717" s="230" t="s">
        <v>185</v>
      </c>
      <c r="F717" s="230"/>
      <c r="G717" s="190" t="s">
        <v>3181</v>
      </c>
      <c r="H717" s="191"/>
      <c r="I717" s="230"/>
      <c r="J717" s="230"/>
      <c r="K717" s="231"/>
      <c r="L717" s="230" t="s">
        <v>3120</v>
      </c>
      <c r="M717" s="450"/>
      <c r="N717" s="453"/>
      <c r="O717" s="452"/>
      <c r="P717" s="237">
        <f t="shared" si="44"/>
        <v>0</v>
      </c>
      <c r="Q717" s="218"/>
      <c r="R717" s="238" t="e">
        <f t="shared" si="45"/>
        <v>#DIV/0!</v>
      </c>
      <c r="S717" s="238" t="e">
        <f t="shared" si="46"/>
        <v>#DIV/0!</v>
      </c>
      <c r="T717" s="239" t="e">
        <f t="shared" si="47"/>
        <v>#DIV/0!</v>
      </c>
      <c r="U717" s="454"/>
      <c r="V717" s="21"/>
      <c r="W717" s="21"/>
    </row>
    <row r="718" spans="1:23" ht="12.75">
      <c r="A718" s="190" t="s">
        <v>109</v>
      </c>
      <c r="B718" s="191" t="s">
        <v>1220</v>
      </c>
      <c r="C718" s="230" t="s">
        <v>646</v>
      </c>
      <c r="D718" s="230" t="s">
        <v>335</v>
      </c>
      <c r="E718" s="230" t="s">
        <v>185</v>
      </c>
      <c r="F718" s="230"/>
      <c r="G718" s="190" t="s">
        <v>3119</v>
      </c>
      <c r="H718" s="191"/>
      <c r="I718" s="230"/>
      <c r="J718" s="230"/>
      <c r="K718" s="231"/>
      <c r="L718" s="230" t="s">
        <v>3120</v>
      </c>
      <c r="M718" s="450"/>
      <c r="N718" s="453"/>
      <c r="O718" s="452"/>
      <c r="P718" s="237">
        <f t="shared" si="44"/>
        <v>0</v>
      </c>
      <c r="Q718" s="218"/>
      <c r="R718" s="238" t="e">
        <f t="shared" si="45"/>
        <v>#DIV/0!</v>
      </c>
      <c r="S718" s="238" t="e">
        <f t="shared" si="46"/>
        <v>#DIV/0!</v>
      </c>
      <c r="T718" s="239" t="e">
        <f t="shared" si="47"/>
        <v>#DIV/0!</v>
      </c>
      <c r="U718" s="454"/>
      <c r="V718" s="21"/>
      <c r="W718" s="21"/>
    </row>
    <row r="719" spans="1:23" ht="12.75">
      <c r="A719" s="190" t="s">
        <v>109</v>
      </c>
      <c r="B719" s="191" t="s">
        <v>1220</v>
      </c>
      <c r="C719" s="230" t="s">
        <v>646</v>
      </c>
      <c r="D719" s="230" t="s">
        <v>335</v>
      </c>
      <c r="E719" s="230" t="s">
        <v>185</v>
      </c>
      <c r="F719" s="230"/>
      <c r="G719" s="190" t="s">
        <v>3121</v>
      </c>
      <c r="H719" s="191"/>
      <c r="I719" s="230"/>
      <c r="J719" s="230"/>
      <c r="K719" s="231"/>
      <c r="L719" s="230" t="s">
        <v>3120</v>
      </c>
      <c r="M719" s="450"/>
      <c r="N719" s="218"/>
      <c r="O719" s="567"/>
      <c r="P719" s="237">
        <f t="shared" si="44"/>
        <v>0</v>
      </c>
      <c r="Q719" s="218"/>
      <c r="R719" s="238" t="e">
        <f t="shared" si="45"/>
        <v>#DIV/0!</v>
      </c>
      <c r="S719" s="238" t="e">
        <f t="shared" si="46"/>
        <v>#DIV/0!</v>
      </c>
      <c r="T719" s="239" t="e">
        <f t="shared" si="47"/>
        <v>#DIV/0!</v>
      </c>
      <c r="U719" s="454"/>
      <c r="V719" s="21"/>
      <c r="W719" s="21"/>
    </row>
    <row r="720" spans="1:23" ht="12.75">
      <c r="A720" s="190" t="s">
        <v>109</v>
      </c>
      <c r="B720" s="191" t="s">
        <v>1220</v>
      </c>
      <c r="C720" s="230" t="s">
        <v>646</v>
      </c>
      <c r="D720" s="230" t="s">
        <v>335</v>
      </c>
      <c r="E720" s="230" t="s">
        <v>185</v>
      </c>
      <c r="F720" s="230"/>
      <c r="G720" s="190" t="s">
        <v>3122</v>
      </c>
      <c r="H720" s="191"/>
      <c r="I720" s="230"/>
      <c r="J720" s="230"/>
      <c r="K720" s="231"/>
      <c r="L720" s="230" t="s">
        <v>3120</v>
      </c>
      <c r="M720" s="450"/>
      <c r="N720" s="453"/>
      <c r="O720" s="452"/>
      <c r="P720" s="237">
        <f t="shared" si="44"/>
        <v>0</v>
      </c>
      <c r="Q720" s="218"/>
      <c r="R720" s="238" t="e">
        <f t="shared" si="45"/>
        <v>#DIV/0!</v>
      </c>
      <c r="S720" s="238" t="e">
        <f t="shared" si="46"/>
        <v>#DIV/0!</v>
      </c>
      <c r="T720" s="239" t="e">
        <f t="shared" si="47"/>
        <v>#DIV/0!</v>
      </c>
      <c r="U720" s="454"/>
      <c r="V720" s="21"/>
      <c r="W720" s="21"/>
    </row>
    <row r="721" spans="1:23" ht="12.75">
      <c r="A721" s="190" t="s">
        <v>109</v>
      </c>
      <c r="B721" s="191" t="s">
        <v>1220</v>
      </c>
      <c r="C721" s="230" t="s">
        <v>646</v>
      </c>
      <c r="D721" s="230" t="s">
        <v>335</v>
      </c>
      <c r="E721" s="230" t="s">
        <v>185</v>
      </c>
      <c r="F721" s="230" t="s">
        <v>519</v>
      </c>
      <c r="G721" s="190" t="s">
        <v>3058</v>
      </c>
      <c r="H721" s="191" t="s">
        <v>518</v>
      </c>
      <c r="I721" s="230" t="s">
        <v>370</v>
      </c>
      <c r="J721" s="565" t="s">
        <v>420</v>
      </c>
      <c r="K721" s="566">
        <v>0.23809523809523808</v>
      </c>
      <c r="L721" s="230"/>
      <c r="M721" s="450">
        <v>2022</v>
      </c>
      <c r="N721" s="218">
        <v>19</v>
      </c>
      <c r="O721" s="567">
        <v>1</v>
      </c>
      <c r="P721" s="237">
        <f t="shared" si="44"/>
        <v>19</v>
      </c>
      <c r="Q721" s="218">
        <v>19</v>
      </c>
      <c r="R721" s="238">
        <f t="shared" si="45"/>
        <v>1</v>
      </c>
      <c r="S721" s="238">
        <f t="shared" si="46"/>
        <v>1</v>
      </c>
      <c r="T721" s="239">
        <f t="shared" si="47"/>
        <v>4.2</v>
      </c>
      <c r="U721" s="454" t="s">
        <v>3123</v>
      </c>
      <c r="V721" s="21"/>
      <c r="W721" s="21"/>
    </row>
    <row r="722" spans="1:23" ht="12.75">
      <c r="A722" s="190" t="s">
        <v>109</v>
      </c>
      <c r="B722" s="191" t="s">
        <v>1220</v>
      </c>
      <c r="C722" s="230" t="s">
        <v>646</v>
      </c>
      <c r="D722" s="230" t="s">
        <v>335</v>
      </c>
      <c r="E722" s="230" t="s">
        <v>185</v>
      </c>
      <c r="F722" s="230" t="s">
        <v>577</v>
      </c>
      <c r="G722" s="190" t="s">
        <v>3058</v>
      </c>
      <c r="H722" s="191" t="s">
        <v>576</v>
      </c>
      <c r="I722" s="230" t="s">
        <v>370</v>
      </c>
      <c r="J722" s="565" t="s">
        <v>420</v>
      </c>
      <c r="K722" s="566">
        <v>0.23809523809523808</v>
      </c>
      <c r="L722" s="230"/>
      <c r="M722" s="450">
        <v>2022</v>
      </c>
      <c r="N722" s="453">
        <v>19</v>
      </c>
      <c r="O722" s="452">
        <v>0.21052631578947367</v>
      </c>
      <c r="P722" s="237">
        <f t="shared" si="44"/>
        <v>4</v>
      </c>
      <c r="Q722" s="218">
        <v>4</v>
      </c>
      <c r="R722" s="238">
        <f t="shared" si="45"/>
        <v>1</v>
      </c>
      <c r="S722" s="238">
        <f t="shared" si="46"/>
        <v>0.21052631578947367</v>
      </c>
      <c r="T722" s="239">
        <f t="shared" si="47"/>
        <v>0.88421052631578945</v>
      </c>
      <c r="U722" s="454" t="s">
        <v>3123</v>
      </c>
      <c r="V722" s="21"/>
      <c r="W722" s="21"/>
    </row>
    <row r="723" spans="1:23" ht="12.75">
      <c r="A723" s="190" t="s">
        <v>109</v>
      </c>
      <c r="B723" s="191" t="s">
        <v>1220</v>
      </c>
      <c r="C723" s="230" t="s">
        <v>646</v>
      </c>
      <c r="D723" s="230" t="s">
        <v>335</v>
      </c>
      <c r="E723" s="230" t="s">
        <v>185</v>
      </c>
      <c r="F723" s="230" t="s">
        <v>577</v>
      </c>
      <c r="G723" s="190" t="s">
        <v>3058</v>
      </c>
      <c r="H723" s="191" t="s">
        <v>578</v>
      </c>
      <c r="I723" s="230" t="s">
        <v>370</v>
      </c>
      <c r="J723" s="565" t="s">
        <v>420</v>
      </c>
      <c r="K723" s="566">
        <v>0.23809523809523808</v>
      </c>
      <c r="L723" s="230"/>
      <c r="M723" s="450">
        <v>2022</v>
      </c>
      <c r="N723" s="453">
        <v>19</v>
      </c>
      <c r="O723" s="452">
        <v>0.21052631578947367</v>
      </c>
      <c r="P723" s="237">
        <f t="shared" si="44"/>
        <v>4</v>
      </c>
      <c r="Q723" s="218">
        <v>4</v>
      </c>
      <c r="R723" s="238">
        <f t="shared" si="45"/>
        <v>1</v>
      </c>
      <c r="S723" s="238">
        <f t="shared" si="46"/>
        <v>0.21052631578947367</v>
      </c>
      <c r="T723" s="239">
        <f t="shared" si="47"/>
        <v>0.88421052631578945</v>
      </c>
      <c r="U723" s="454" t="s">
        <v>3123</v>
      </c>
      <c r="V723" s="21"/>
      <c r="W723" s="21"/>
    </row>
    <row r="724" spans="1:23" ht="12.75">
      <c r="A724" s="190" t="s">
        <v>109</v>
      </c>
      <c r="B724" s="191" t="s">
        <v>1220</v>
      </c>
      <c r="C724" s="230" t="s">
        <v>646</v>
      </c>
      <c r="D724" s="230" t="s">
        <v>335</v>
      </c>
      <c r="E724" s="230" t="s">
        <v>185</v>
      </c>
      <c r="F724" s="230" t="s">
        <v>577</v>
      </c>
      <c r="G724" s="190" t="s">
        <v>3058</v>
      </c>
      <c r="H724" s="191" t="s">
        <v>579</v>
      </c>
      <c r="I724" s="230" t="s">
        <v>370</v>
      </c>
      <c r="J724" s="565" t="s">
        <v>420</v>
      </c>
      <c r="K724" s="566">
        <v>0.23809523809523808</v>
      </c>
      <c r="L724" s="230"/>
      <c r="M724" s="450">
        <v>2022</v>
      </c>
      <c r="N724" s="453">
        <v>19</v>
      </c>
      <c r="O724" s="452">
        <v>0.21052631578947367</v>
      </c>
      <c r="P724" s="237">
        <f t="shared" si="44"/>
        <v>4</v>
      </c>
      <c r="Q724" s="218">
        <v>4</v>
      </c>
      <c r="R724" s="238">
        <f t="shared" si="45"/>
        <v>1</v>
      </c>
      <c r="S724" s="238">
        <f t="shared" si="46"/>
        <v>0.21052631578947367</v>
      </c>
      <c r="T724" s="239">
        <f t="shared" si="47"/>
        <v>0.88421052631578945</v>
      </c>
      <c r="U724" s="454" t="s">
        <v>3123</v>
      </c>
      <c r="V724" s="21"/>
      <c r="W724" s="21"/>
    </row>
    <row r="725" spans="1:23" ht="12.75">
      <c r="A725" s="190" t="s">
        <v>109</v>
      </c>
      <c r="B725" s="191" t="s">
        <v>1220</v>
      </c>
      <c r="C725" s="230" t="s">
        <v>646</v>
      </c>
      <c r="D725" s="230" t="s">
        <v>335</v>
      </c>
      <c r="E725" s="230" t="s">
        <v>185</v>
      </c>
      <c r="F725" s="230" t="s">
        <v>577</v>
      </c>
      <c r="G725" s="190" t="s">
        <v>3058</v>
      </c>
      <c r="H725" s="191" t="s">
        <v>580</v>
      </c>
      <c r="I725" s="230" t="s">
        <v>370</v>
      </c>
      <c r="J725" s="565" t="s">
        <v>420</v>
      </c>
      <c r="K725" s="566">
        <v>0.23809523809523808</v>
      </c>
      <c r="L725" s="230"/>
      <c r="M725" s="450">
        <v>2022</v>
      </c>
      <c r="N725" s="453">
        <v>19</v>
      </c>
      <c r="O725" s="452">
        <v>0.21052631578947367</v>
      </c>
      <c r="P725" s="237">
        <f t="shared" si="44"/>
        <v>4</v>
      </c>
      <c r="Q725" s="218">
        <v>4</v>
      </c>
      <c r="R725" s="238">
        <f t="shared" si="45"/>
        <v>1</v>
      </c>
      <c r="S725" s="238">
        <f t="shared" si="46"/>
        <v>0.21052631578947367</v>
      </c>
      <c r="T725" s="239">
        <f t="shared" si="47"/>
        <v>0.88421052631578945</v>
      </c>
      <c r="U725" s="454" t="s">
        <v>3123</v>
      </c>
      <c r="V725" s="21"/>
      <c r="W725" s="21"/>
    </row>
    <row r="726" spans="1:23" ht="12.75">
      <c r="A726" s="190" t="s">
        <v>109</v>
      </c>
      <c r="B726" s="191" t="s">
        <v>1220</v>
      </c>
      <c r="C726" s="230" t="s">
        <v>646</v>
      </c>
      <c r="D726" s="230" t="s">
        <v>335</v>
      </c>
      <c r="E726" s="230" t="s">
        <v>185</v>
      </c>
      <c r="F726" s="230" t="s">
        <v>577</v>
      </c>
      <c r="G726" s="190" t="s">
        <v>3058</v>
      </c>
      <c r="H726" s="191" t="s">
        <v>581</v>
      </c>
      <c r="I726" s="230" t="s">
        <v>370</v>
      </c>
      <c r="J726" s="565" t="s">
        <v>420</v>
      </c>
      <c r="K726" s="566">
        <v>0.23809523809523808</v>
      </c>
      <c r="L726" s="230"/>
      <c r="M726" s="450">
        <v>2022</v>
      </c>
      <c r="N726" s="453">
        <v>19</v>
      </c>
      <c r="O726" s="452">
        <v>0.21052631578947367</v>
      </c>
      <c r="P726" s="237">
        <f t="shared" si="44"/>
        <v>4</v>
      </c>
      <c r="Q726" s="218">
        <v>4</v>
      </c>
      <c r="R726" s="238">
        <f t="shared" si="45"/>
        <v>1</v>
      </c>
      <c r="S726" s="238">
        <f t="shared" si="46"/>
        <v>0.21052631578947367</v>
      </c>
      <c r="T726" s="239">
        <f t="shared" si="47"/>
        <v>0.88421052631578945</v>
      </c>
      <c r="U726" s="454" t="s">
        <v>3123</v>
      </c>
      <c r="V726" s="21"/>
      <c r="W726" s="21"/>
    </row>
    <row r="727" spans="1:23" ht="12.75">
      <c r="A727" s="190" t="s">
        <v>109</v>
      </c>
      <c r="B727" s="191" t="s">
        <v>1220</v>
      </c>
      <c r="C727" s="230" t="s">
        <v>646</v>
      </c>
      <c r="D727" s="230" t="s">
        <v>335</v>
      </c>
      <c r="E727" s="230" t="s">
        <v>185</v>
      </c>
      <c r="F727" s="230" t="s">
        <v>519</v>
      </c>
      <c r="G727" s="190" t="s">
        <v>3058</v>
      </c>
      <c r="H727" s="191" t="s">
        <v>522</v>
      </c>
      <c r="I727" s="230" t="s">
        <v>370</v>
      </c>
      <c r="J727" s="565" t="s">
        <v>420</v>
      </c>
      <c r="K727" s="566">
        <v>0.23809523809523808</v>
      </c>
      <c r="L727" s="230"/>
      <c r="M727" s="450">
        <v>2022</v>
      </c>
      <c r="N727" s="453">
        <v>19</v>
      </c>
      <c r="O727" s="452">
        <v>0.21052631578947367</v>
      </c>
      <c r="P727" s="237">
        <f t="shared" si="44"/>
        <v>4</v>
      </c>
      <c r="Q727" s="218">
        <v>4</v>
      </c>
      <c r="R727" s="238">
        <f t="shared" si="45"/>
        <v>1</v>
      </c>
      <c r="S727" s="238">
        <f t="shared" si="46"/>
        <v>0.21052631578947367</v>
      </c>
      <c r="T727" s="239">
        <f t="shared" si="47"/>
        <v>0.88421052631578945</v>
      </c>
      <c r="U727" s="454" t="s">
        <v>3123</v>
      </c>
      <c r="V727" s="21"/>
      <c r="W727" s="21"/>
    </row>
    <row r="728" spans="1:23" ht="12.75">
      <c r="A728" s="190" t="s">
        <v>109</v>
      </c>
      <c r="B728" s="191" t="s">
        <v>1220</v>
      </c>
      <c r="C728" s="230" t="s">
        <v>646</v>
      </c>
      <c r="D728" s="230" t="s">
        <v>335</v>
      </c>
      <c r="E728" s="230" t="s">
        <v>185</v>
      </c>
      <c r="F728" s="230" t="s">
        <v>519</v>
      </c>
      <c r="G728" s="190" t="s">
        <v>3058</v>
      </c>
      <c r="H728" s="191" t="s">
        <v>523</v>
      </c>
      <c r="I728" s="230" t="s">
        <v>370</v>
      </c>
      <c r="J728" s="565" t="s">
        <v>420</v>
      </c>
      <c r="K728" s="566">
        <v>0.23809523809523808</v>
      </c>
      <c r="L728" s="230"/>
      <c r="M728" s="450">
        <v>2022</v>
      </c>
      <c r="N728" s="453">
        <v>19</v>
      </c>
      <c r="O728" s="452">
        <v>0.21052631578947367</v>
      </c>
      <c r="P728" s="237">
        <f t="shared" si="44"/>
        <v>4</v>
      </c>
      <c r="Q728" s="218">
        <v>4</v>
      </c>
      <c r="R728" s="238">
        <f t="shared" si="45"/>
        <v>1</v>
      </c>
      <c r="S728" s="238">
        <f t="shared" si="46"/>
        <v>0.21052631578947367</v>
      </c>
      <c r="T728" s="239">
        <f t="shared" si="47"/>
        <v>0.88421052631578945</v>
      </c>
      <c r="U728" s="454" t="s">
        <v>3123</v>
      </c>
      <c r="V728" s="21"/>
      <c r="W728" s="21"/>
    </row>
    <row r="729" spans="1:23" ht="12.75">
      <c r="A729" s="190" t="s">
        <v>109</v>
      </c>
      <c r="B729" s="191" t="s">
        <v>1220</v>
      </c>
      <c r="C729" s="230" t="s">
        <v>646</v>
      </c>
      <c r="D729" s="230" t="s">
        <v>335</v>
      </c>
      <c r="E729" s="230" t="s">
        <v>185</v>
      </c>
      <c r="F729" s="230" t="s">
        <v>577</v>
      </c>
      <c r="G729" s="190" t="s">
        <v>3058</v>
      </c>
      <c r="H729" s="191" t="s">
        <v>3124</v>
      </c>
      <c r="I729" s="230" t="s">
        <v>370</v>
      </c>
      <c r="J729" s="565" t="s">
        <v>420</v>
      </c>
      <c r="K729" s="566">
        <v>0.23809523809523808</v>
      </c>
      <c r="L729" s="230"/>
      <c r="M729" s="450">
        <v>2022</v>
      </c>
      <c r="N729" s="453">
        <v>19</v>
      </c>
      <c r="O729" s="452">
        <v>0.21052631578947367</v>
      </c>
      <c r="P729" s="237">
        <f t="shared" si="44"/>
        <v>4</v>
      </c>
      <c r="Q729" s="218">
        <v>4</v>
      </c>
      <c r="R729" s="238">
        <f t="shared" si="45"/>
        <v>1</v>
      </c>
      <c r="S729" s="238">
        <f t="shared" si="46"/>
        <v>0.21052631578947367</v>
      </c>
      <c r="T729" s="239">
        <f t="shared" si="47"/>
        <v>0.88421052631578945</v>
      </c>
      <c r="U729" s="454" t="s">
        <v>3123</v>
      </c>
      <c r="V729" s="21"/>
      <c r="W729" s="21"/>
    </row>
    <row r="730" spans="1:23" ht="12.75">
      <c r="A730" s="190" t="s">
        <v>109</v>
      </c>
      <c r="B730" s="191" t="s">
        <v>1220</v>
      </c>
      <c r="C730" s="230" t="s">
        <v>646</v>
      </c>
      <c r="D730" s="230" t="s">
        <v>335</v>
      </c>
      <c r="E730" s="230" t="s">
        <v>185</v>
      </c>
      <c r="F730" s="230" t="s">
        <v>519</v>
      </c>
      <c r="G730" s="190" t="s">
        <v>3058</v>
      </c>
      <c r="H730" s="191" t="s">
        <v>3125</v>
      </c>
      <c r="I730" s="230" t="s">
        <v>370</v>
      </c>
      <c r="J730" s="565" t="s">
        <v>420</v>
      </c>
      <c r="K730" s="566">
        <v>0.23809523809523808</v>
      </c>
      <c r="L730" s="230"/>
      <c r="M730" s="450">
        <v>2022</v>
      </c>
      <c r="N730" s="453">
        <v>19</v>
      </c>
      <c r="O730" s="452">
        <v>0.21052631578947367</v>
      </c>
      <c r="P730" s="237">
        <f t="shared" si="44"/>
        <v>4</v>
      </c>
      <c r="Q730" s="218">
        <v>4</v>
      </c>
      <c r="R730" s="238">
        <f t="shared" si="45"/>
        <v>1</v>
      </c>
      <c r="S730" s="238">
        <f t="shared" si="46"/>
        <v>0.21052631578947367</v>
      </c>
      <c r="T730" s="239">
        <f t="shared" si="47"/>
        <v>0.88421052631578945</v>
      </c>
      <c r="U730" s="454" t="s">
        <v>3123</v>
      </c>
      <c r="V730" s="21"/>
      <c r="W730" s="21"/>
    </row>
    <row r="731" spans="1:23" ht="12.75">
      <c r="A731" s="190" t="s">
        <v>109</v>
      </c>
      <c r="B731" s="191" t="s">
        <v>1220</v>
      </c>
      <c r="C731" s="230" t="s">
        <v>646</v>
      </c>
      <c r="D731" s="230" t="s">
        <v>335</v>
      </c>
      <c r="E731" s="230" t="s">
        <v>185</v>
      </c>
      <c r="F731" s="230" t="s">
        <v>519</v>
      </c>
      <c r="G731" s="190" t="s">
        <v>3058</v>
      </c>
      <c r="H731" s="191" t="s">
        <v>529</v>
      </c>
      <c r="I731" s="230" t="s">
        <v>370</v>
      </c>
      <c r="J731" s="565" t="s">
        <v>420</v>
      </c>
      <c r="K731" s="566">
        <v>0.23809523809523808</v>
      </c>
      <c r="L731" s="230"/>
      <c r="M731" s="450">
        <v>2022</v>
      </c>
      <c r="N731" s="453">
        <v>19</v>
      </c>
      <c r="O731" s="452">
        <v>0.21052631578947367</v>
      </c>
      <c r="P731" s="237">
        <f t="shared" si="44"/>
        <v>4</v>
      </c>
      <c r="Q731" s="218">
        <v>4</v>
      </c>
      <c r="R731" s="238">
        <f t="shared" si="45"/>
        <v>1</v>
      </c>
      <c r="S731" s="238">
        <f t="shared" si="46"/>
        <v>0.21052631578947367</v>
      </c>
      <c r="T731" s="239">
        <f t="shared" si="47"/>
        <v>0.88421052631578945</v>
      </c>
      <c r="U731" s="454" t="s">
        <v>3123</v>
      </c>
      <c r="V731" s="21"/>
      <c r="W731" s="21"/>
    </row>
    <row r="732" spans="1:23" ht="12.75">
      <c r="A732" s="190" t="s">
        <v>109</v>
      </c>
      <c r="B732" s="191" t="s">
        <v>1220</v>
      </c>
      <c r="C732" s="230" t="s">
        <v>646</v>
      </c>
      <c r="D732" s="230" t="s">
        <v>335</v>
      </c>
      <c r="E732" s="230" t="s">
        <v>185</v>
      </c>
      <c r="F732" s="230" t="s">
        <v>519</v>
      </c>
      <c r="G732" s="190" t="s">
        <v>3058</v>
      </c>
      <c r="H732" s="191" t="s">
        <v>532</v>
      </c>
      <c r="I732" s="230" t="s">
        <v>370</v>
      </c>
      <c r="J732" s="565" t="s">
        <v>420</v>
      </c>
      <c r="K732" s="568">
        <v>0.23809523809523808</v>
      </c>
      <c r="L732" s="230"/>
      <c r="M732" s="450">
        <v>2022</v>
      </c>
      <c r="N732" s="453">
        <v>19</v>
      </c>
      <c r="O732" s="452">
        <v>0.21052631578947367</v>
      </c>
      <c r="P732" s="237">
        <f t="shared" si="44"/>
        <v>4</v>
      </c>
      <c r="Q732" s="218">
        <v>4</v>
      </c>
      <c r="R732" s="238">
        <f t="shared" si="45"/>
        <v>1</v>
      </c>
      <c r="S732" s="238">
        <f t="shared" si="46"/>
        <v>0.21052631578947367</v>
      </c>
      <c r="T732" s="239">
        <f t="shared" si="47"/>
        <v>0.88421052631578945</v>
      </c>
      <c r="U732" s="454" t="s">
        <v>3123</v>
      </c>
      <c r="V732" s="21"/>
      <c r="W732" s="21"/>
    </row>
    <row r="733" spans="1:23" ht="12.75">
      <c r="A733" s="190" t="s">
        <v>109</v>
      </c>
      <c r="B733" s="191" t="s">
        <v>1220</v>
      </c>
      <c r="C733" s="230" t="s">
        <v>646</v>
      </c>
      <c r="D733" s="230" t="s">
        <v>335</v>
      </c>
      <c r="E733" s="230" t="s">
        <v>185</v>
      </c>
      <c r="F733" s="230" t="s">
        <v>519</v>
      </c>
      <c r="G733" s="190" t="s">
        <v>3058</v>
      </c>
      <c r="H733" s="191" t="s">
        <v>533</v>
      </c>
      <c r="I733" s="230" t="s">
        <v>370</v>
      </c>
      <c r="J733" s="565" t="s">
        <v>420</v>
      </c>
      <c r="K733" s="566">
        <v>0.23809523809523808</v>
      </c>
      <c r="L733" s="230"/>
      <c r="M733" s="450">
        <v>2022</v>
      </c>
      <c r="N733" s="453">
        <v>19</v>
      </c>
      <c r="O733" s="452">
        <v>0.21052631578947367</v>
      </c>
      <c r="P733" s="237">
        <f t="shared" si="44"/>
        <v>4</v>
      </c>
      <c r="Q733" s="218">
        <v>4</v>
      </c>
      <c r="R733" s="238">
        <f t="shared" si="45"/>
        <v>1</v>
      </c>
      <c r="S733" s="238">
        <f t="shared" si="46"/>
        <v>0.21052631578947367</v>
      </c>
      <c r="T733" s="239">
        <f t="shared" si="47"/>
        <v>0.88421052631578945</v>
      </c>
      <c r="U733" s="454" t="s">
        <v>3123</v>
      </c>
      <c r="V733" s="21"/>
      <c r="W733" s="21"/>
    </row>
    <row r="734" spans="1:23" ht="12.75">
      <c r="A734" s="190" t="s">
        <v>109</v>
      </c>
      <c r="B734" s="191" t="s">
        <v>1220</v>
      </c>
      <c r="C734" s="230" t="s">
        <v>646</v>
      </c>
      <c r="D734" s="230" t="s">
        <v>335</v>
      </c>
      <c r="E734" s="230" t="s">
        <v>185</v>
      </c>
      <c r="F734" s="230" t="s">
        <v>519</v>
      </c>
      <c r="G734" s="190" t="s">
        <v>3058</v>
      </c>
      <c r="H734" s="191" t="s">
        <v>534</v>
      </c>
      <c r="I734" s="230" t="s">
        <v>370</v>
      </c>
      <c r="J734" s="565" t="s">
        <v>420</v>
      </c>
      <c r="K734" s="566">
        <v>0.23809523809523808</v>
      </c>
      <c r="L734" s="230"/>
      <c r="M734" s="450">
        <v>2022</v>
      </c>
      <c r="N734" s="453">
        <v>19</v>
      </c>
      <c r="O734" s="452">
        <v>0.21052631578947367</v>
      </c>
      <c r="P734" s="237">
        <f t="shared" si="44"/>
        <v>4</v>
      </c>
      <c r="Q734" s="218">
        <v>4</v>
      </c>
      <c r="R734" s="238">
        <f t="shared" si="45"/>
        <v>1</v>
      </c>
      <c r="S734" s="238">
        <f t="shared" si="46"/>
        <v>0.21052631578947367</v>
      </c>
      <c r="T734" s="239">
        <f t="shared" si="47"/>
        <v>0.88421052631578945</v>
      </c>
      <c r="U734" s="454" t="s">
        <v>3123</v>
      </c>
      <c r="V734" s="21"/>
      <c r="W734" s="21"/>
    </row>
    <row r="735" spans="1:23" ht="12.75">
      <c r="A735" s="190" t="s">
        <v>109</v>
      </c>
      <c r="B735" s="191" t="s">
        <v>1220</v>
      </c>
      <c r="C735" s="230" t="s">
        <v>646</v>
      </c>
      <c r="D735" s="230" t="s">
        <v>335</v>
      </c>
      <c r="E735" s="230" t="s">
        <v>185</v>
      </c>
      <c r="F735" s="230" t="s">
        <v>519</v>
      </c>
      <c r="G735" s="190" t="s">
        <v>3058</v>
      </c>
      <c r="H735" s="191" t="s">
        <v>535</v>
      </c>
      <c r="I735" s="230" t="s">
        <v>370</v>
      </c>
      <c r="J735" s="565" t="s">
        <v>420</v>
      </c>
      <c r="K735" s="566">
        <v>0.23809523809523808</v>
      </c>
      <c r="L735" s="230"/>
      <c r="M735" s="450">
        <v>2022</v>
      </c>
      <c r="N735" s="453">
        <v>19</v>
      </c>
      <c r="O735" s="452">
        <v>0.21052631578947367</v>
      </c>
      <c r="P735" s="237">
        <f t="shared" si="44"/>
        <v>4</v>
      </c>
      <c r="Q735" s="218">
        <v>4</v>
      </c>
      <c r="R735" s="238">
        <f t="shared" si="45"/>
        <v>1</v>
      </c>
      <c r="S735" s="238">
        <f t="shared" si="46"/>
        <v>0.21052631578947367</v>
      </c>
      <c r="T735" s="239">
        <f t="shared" si="47"/>
        <v>0.88421052631578945</v>
      </c>
      <c r="U735" s="454" t="s">
        <v>3123</v>
      </c>
      <c r="V735" s="21"/>
      <c r="W735" s="21"/>
    </row>
    <row r="736" spans="1:23" ht="12.75">
      <c r="A736" s="190" t="s">
        <v>109</v>
      </c>
      <c r="B736" s="191" t="s">
        <v>1220</v>
      </c>
      <c r="C736" s="230" t="s">
        <v>646</v>
      </c>
      <c r="D736" s="230" t="s">
        <v>335</v>
      </c>
      <c r="E736" s="230" t="s">
        <v>185</v>
      </c>
      <c r="F736" s="230" t="s">
        <v>519</v>
      </c>
      <c r="G736" s="190" t="s">
        <v>3058</v>
      </c>
      <c r="H736" s="191" t="s">
        <v>544</v>
      </c>
      <c r="I736" s="230" t="s">
        <v>370</v>
      </c>
      <c r="J736" s="565" t="s">
        <v>420</v>
      </c>
      <c r="K736" s="566">
        <v>0.23809523809523808</v>
      </c>
      <c r="L736" s="230"/>
      <c r="M736" s="450">
        <v>2022</v>
      </c>
      <c r="N736" s="453">
        <v>19</v>
      </c>
      <c r="O736" s="452">
        <v>0.21052631578947367</v>
      </c>
      <c r="P736" s="237">
        <f t="shared" si="44"/>
        <v>4</v>
      </c>
      <c r="Q736" s="218">
        <v>4</v>
      </c>
      <c r="R736" s="238">
        <f t="shared" si="45"/>
        <v>1</v>
      </c>
      <c r="S736" s="238">
        <f t="shared" si="46"/>
        <v>0.21052631578947367</v>
      </c>
      <c r="T736" s="239">
        <f t="shared" si="47"/>
        <v>0.88421052631578945</v>
      </c>
      <c r="U736" s="454" t="s">
        <v>3123</v>
      </c>
      <c r="V736" s="21"/>
      <c r="W736" s="21"/>
    </row>
    <row r="737" spans="1:23" ht="12.75">
      <c r="A737" s="190" t="s">
        <v>109</v>
      </c>
      <c r="B737" s="191" t="s">
        <v>1220</v>
      </c>
      <c r="C737" s="230" t="s">
        <v>646</v>
      </c>
      <c r="D737" s="230" t="s">
        <v>335</v>
      </c>
      <c r="E737" s="230" t="s">
        <v>185</v>
      </c>
      <c r="F737" s="230" t="s">
        <v>519</v>
      </c>
      <c r="G737" s="190" t="s">
        <v>3058</v>
      </c>
      <c r="H737" s="191" t="s">
        <v>545</v>
      </c>
      <c r="I737" s="230" t="s">
        <v>370</v>
      </c>
      <c r="J737" s="565" t="s">
        <v>420</v>
      </c>
      <c r="K737" s="566">
        <v>0.23809523809523808</v>
      </c>
      <c r="L737" s="230"/>
      <c r="M737" s="450">
        <v>2022</v>
      </c>
      <c r="N737" s="453">
        <v>19</v>
      </c>
      <c r="O737" s="452">
        <v>0.21052631578947367</v>
      </c>
      <c r="P737" s="237">
        <f t="shared" si="44"/>
        <v>4</v>
      </c>
      <c r="Q737" s="218">
        <v>4</v>
      </c>
      <c r="R737" s="238">
        <f t="shared" si="45"/>
        <v>1</v>
      </c>
      <c r="S737" s="238">
        <f t="shared" si="46"/>
        <v>0.21052631578947367</v>
      </c>
      <c r="T737" s="239">
        <f t="shared" si="47"/>
        <v>0.88421052631578945</v>
      </c>
      <c r="U737" s="454" t="s">
        <v>3123</v>
      </c>
      <c r="V737" s="21"/>
      <c r="W737" s="21"/>
    </row>
    <row r="738" spans="1:23" ht="12.75">
      <c r="A738" s="190" t="s">
        <v>109</v>
      </c>
      <c r="B738" s="191" t="s">
        <v>1220</v>
      </c>
      <c r="C738" s="230" t="s">
        <v>646</v>
      </c>
      <c r="D738" s="230" t="s">
        <v>335</v>
      </c>
      <c r="E738" s="230" t="s">
        <v>185</v>
      </c>
      <c r="F738" s="230" t="s">
        <v>519</v>
      </c>
      <c r="G738" s="190" t="s">
        <v>3058</v>
      </c>
      <c r="H738" s="191" t="s">
        <v>546</v>
      </c>
      <c r="I738" s="230" t="s">
        <v>370</v>
      </c>
      <c r="J738" s="565" t="s">
        <v>420</v>
      </c>
      <c r="K738" s="566">
        <v>0.23809523809523808</v>
      </c>
      <c r="L738" s="230"/>
      <c r="M738" s="450">
        <v>2022</v>
      </c>
      <c r="N738" s="453">
        <v>19</v>
      </c>
      <c r="O738" s="452">
        <v>0.21052631578947367</v>
      </c>
      <c r="P738" s="237">
        <f t="shared" si="44"/>
        <v>4</v>
      </c>
      <c r="Q738" s="218">
        <v>4</v>
      </c>
      <c r="R738" s="238">
        <f t="shared" si="45"/>
        <v>1</v>
      </c>
      <c r="S738" s="238">
        <f t="shared" si="46"/>
        <v>0.21052631578947367</v>
      </c>
      <c r="T738" s="239">
        <f t="shared" si="47"/>
        <v>0.88421052631578945</v>
      </c>
      <c r="U738" s="454" t="s">
        <v>3123</v>
      </c>
      <c r="V738" s="21"/>
      <c r="W738" s="21"/>
    </row>
    <row r="739" spans="1:23" ht="12.75">
      <c r="A739" s="190" t="s">
        <v>109</v>
      </c>
      <c r="B739" s="191" t="s">
        <v>1220</v>
      </c>
      <c r="C739" s="230" t="s">
        <v>646</v>
      </c>
      <c r="D739" s="230" t="s">
        <v>335</v>
      </c>
      <c r="E739" s="230" t="s">
        <v>185</v>
      </c>
      <c r="F739" s="230" t="s">
        <v>519</v>
      </c>
      <c r="G739" s="190" t="s">
        <v>3058</v>
      </c>
      <c r="H739" s="191" t="s">
        <v>548</v>
      </c>
      <c r="I739" s="230" t="s">
        <v>370</v>
      </c>
      <c r="J739" s="565" t="s">
        <v>420</v>
      </c>
      <c r="K739" s="566">
        <v>0.23809523809523808</v>
      </c>
      <c r="L739" s="230"/>
      <c r="M739" s="450">
        <v>2022</v>
      </c>
      <c r="N739" s="453">
        <v>19</v>
      </c>
      <c r="O739" s="452">
        <v>0.21052631578947367</v>
      </c>
      <c r="P739" s="237">
        <f t="shared" si="44"/>
        <v>4</v>
      </c>
      <c r="Q739" s="218">
        <v>4</v>
      </c>
      <c r="R739" s="238">
        <f t="shared" si="45"/>
        <v>1</v>
      </c>
      <c r="S739" s="238">
        <f t="shared" si="46"/>
        <v>0.21052631578947367</v>
      </c>
      <c r="T739" s="239">
        <f t="shared" si="47"/>
        <v>0.88421052631578945</v>
      </c>
      <c r="U739" s="454" t="s">
        <v>3123</v>
      </c>
      <c r="V739" s="21"/>
      <c r="W739" s="21"/>
    </row>
    <row r="740" spans="1:23" ht="12.75">
      <c r="A740" s="190" t="s">
        <v>109</v>
      </c>
      <c r="B740" s="191" t="s">
        <v>1220</v>
      </c>
      <c r="C740" s="230" t="s">
        <v>646</v>
      </c>
      <c r="D740" s="230" t="s">
        <v>335</v>
      </c>
      <c r="E740" s="230" t="s">
        <v>185</v>
      </c>
      <c r="F740" s="230" t="s">
        <v>519</v>
      </c>
      <c r="G740" s="190" t="s">
        <v>3058</v>
      </c>
      <c r="H740" s="191" t="s">
        <v>549</v>
      </c>
      <c r="I740" s="230" t="s">
        <v>370</v>
      </c>
      <c r="J740" s="565" t="s">
        <v>420</v>
      </c>
      <c r="K740" s="566">
        <v>0.23809523809523808</v>
      </c>
      <c r="L740" s="230"/>
      <c r="M740" s="450">
        <v>2022</v>
      </c>
      <c r="N740" s="453">
        <v>19</v>
      </c>
      <c r="O740" s="452">
        <v>0.21052631578947367</v>
      </c>
      <c r="P740" s="237">
        <f t="shared" si="44"/>
        <v>4</v>
      </c>
      <c r="Q740" s="218">
        <v>4</v>
      </c>
      <c r="R740" s="238">
        <f t="shared" si="45"/>
        <v>1</v>
      </c>
      <c r="S740" s="238">
        <f t="shared" si="46"/>
        <v>0.21052631578947367</v>
      </c>
      <c r="T740" s="239">
        <f t="shared" si="47"/>
        <v>0.88421052631578945</v>
      </c>
      <c r="U740" s="454" t="s">
        <v>3123</v>
      </c>
      <c r="V740" s="21"/>
      <c r="W740" s="21"/>
    </row>
    <row r="741" spans="1:23" ht="12.75">
      <c r="A741" s="190" t="s">
        <v>109</v>
      </c>
      <c r="B741" s="191" t="s">
        <v>1220</v>
      </c>
      <c r="C741" s="230" t="s">
        <v>646</v>
      </c>
      <c r="D741" s="230" t="s">
        <v>335</v>
      </c>
      <c r="E741" s="230" t="s">
        <v>185</v>
      </c>
      <c r="F741" s="230" t="s">
        <v>519</v>
      </c>
      <c r="G741" s="190" t="s">
        <v>3058</v>
      </c>
      <c r="H741" s="191" t="s">
        <v>551</v>
      </c>
      <c r="I741" s="230" t="s">
        <v>370</v>
      </c>
      <c r="J741" s="565" t="s">
        <v>420</v>
      </c>
      <c r="K741" s="566">
        <v>0.23809523809523808</v>
      </c>
      <c r="L741" s="230"/>
      <c r="M741" s="450">
        <v>2022</v>
      </c>
      <c r="N741" s="453">
        <v>19</v>
      </c>
      <c r="O741" s="452">
        <v>0.21052631578947367</v>
      </c>
      <c r="P741" s="237">
        <f t="shared" si="44"/>
        <v>4</v>
      </c>
      <c r="Q741" s="218">
        <v>4</v>
      </c>
      <c r="R741" s="238">
        <f t="shared" si="45"/>
        <v>1</v>
      </c>
      <c r="S741" s="238">
        <f t="shared" si="46"/>
        <v>0.21052631578947367</v>
      </c>
      <c r="T741" s="239">
        <f t="shared" si="47"/>
        <v>0.88421052631578945</v>
      </c>
      <c r="U741" s="454" t="s">
        <v>3123</v>
      </c>
      <c r="V741" s="21"/>
      <c r="W741" s="21"/>
    </row>
    <row r="742" spans="1:23" ht="12.75">
      <c r="A742" s="190" t="s">
        <v>109</v>
      </c>
      <c r="B742" s="191" t="s">
        <v>1220</v>
      </c>
      <c r="C742" s="230" t="s">
        <v>646</v>
      </c>
      <c r="D742" s="230" t="s">
        <v>335</v>
      </c>
      <c r="E742" s="230" t="s">
        <v>185</v>
      </c>
      <c r="F742" s="230" t="s">
        <v>519</v>
      </c>
      <c r="G742" s="190" t="s">
        <v>3058</v>
      </c>
      <c r="H742" s="191" t="s">
        <v>555</v>
      </c>
      <c r="I742" s="230" t="s">
        <v>370</v>
      </c>
      <c r="J742" s="565" t="s">
        <v>420</v>
      </c>
      <c r="K742" s="566">
        <v>0.23809523809523808</v>
      </c>
      <c r="L742" s="230"/>
      <c r="M742" s="450">
        <v>2022</v>
      </c>
      <c r="N742" s="453">
        <v>19</v>
      </c>
      <c r="O742" s="452">
        <v>0.21052631578947367</v>
      </c>
      <c r="P742" s="237">
        <f t="shared" si="44"/>
        <v>4</v>
      </c>
      <c r="Q742" s="218">
        <v>4</v>
      </c>
      <c r="R742" s="238">
        <f t="shared" si="45"/>
        <v>1</v>
      </c>
      <c r="S742" s="238">
        <f t="shared" si="46"/>
        <v>0.21052631578947367</v>
      </c>
      <c r="T742" s="239">
        <f t="shared" si="47"/>
        <v>0.88421052631578945</v>
      </c>
      <c r="U742" s="454" t="s">
        <v>3123</v>
      </c>
      <c r="V742" s="21"/>
      <c r="W742" s="21"/>
    </row>
    <row r="743" spans="1:23" ht="12.75">
      <c r="A743" s="190" t="s">
        <v>109</v>
      </c>
      <c r="B743" s="191" t="s">
        <v>1220</v>
      </c>
      <c r="C743" s="230" t="s">
        <v>646</v>
      </c>
      <c r="D743" s="230" t="s">
        <v>335</v>
      </c>
      <c r="E743" s="230" t="s">
        <v>185</v>
      </c>
      <c r="F743" s="230" t="s">
        <v>519</v>
      </c>
      <c r="G743" s="190" t="s">
        <v>3058</v>
      </c>
      <c r="H743" s="191" t="s">
        <v>556</v>
      </c>
      <c r="I743" s="230" t="s">
        <v>370</v>
      </c>
      <c r="J743" s="565" t="s">
        <v>420</v>
      </c>
      <c r="K743" s="566">
        <v>0.23809523809523808</v>
      </c>
      <c r="L743" s="230"/>
      <c r="M743" s="450">
        <v>2022</v>
      </c>
      <c r="N743" s="453">
        <v>19</v>
      </c>
      <c r="O743" s="452">
        <v>0.21052631578947367</v>
      </c>
      <c r="P743" s="237">
        <f t="shared" si="44"/>
        <v>4</v>
      </c>
      <c r="Q743" s="218">
        <v>4</v>
      </c>
      <c r="R743" s="238">
        <f t="shared" si="45"/>
        <v>1</v>
      </c>
      <c r="S743" s="238">
        <f t="shared" si="46"/>
        <v>0.21052631578947367</v>
      </c>
      <c r="T743" s="239">
        <f t="shared" si="47"/>
        <v>0.88421052631578945</v>
      </c>
      <c r="U743" s="454" t="s">
        <v>3123</v>
      </c>
      <c r="V743" s="21"/>
      <c r="W743" s="21"/>
    </row>
    <row r="744" spans="1:23" ht="12.75">
      <c r="A744" s="190" t="s">
        <v>109</v>
      </c>
      <c r="B744" s="191" t="s">
        <v>1220</v>
      </c>
      <c r="C744" s="230" t="s">
        <v>646</v>
      </c>
      <c r="D744" s="230" t="s">
        <v>335</v>
      </c>
      <c r="E744" s="230" t="s">
        <v>185</v>
      </c>
      <c r="F744" s="230" t="s">
        <v>519</v>
      </c>
      <c r="G744" s="190" t="s">
        <v>3058</v>
      </c>
      <c r="H744" s="191" t="s">
        <v>557</v>
      </c>
      <c r="I744" s="230" t="s">
        <v>370</v>
      </c>
      <c r="J744" s="565" t="s">
        <v>420</v>
      </c>
      <c r="K744" s="566">
        <v>0.23809523809523808</v>
      </c>
      <c r="L744" s="230"/>
      <c r="M744" s="450">
        <v>2022</v>
      </c>
      <c r="N744" s="453">
        <v>19</v>
      </c>
      <c r="O744" s="452">
        <v>0.21052631578947367</v>
      </c>
      <c r="P744" s="237">
        <f t="shared" si="44"/>
        <v>4</v>
      </c>
      <c r="Q744" s="218">
        <v>4</v>
      </c>
      <c r="R744" s="238">
        <f t="shared" si="45"/>
        <v>1</v>
      </c>
      <c r="S744" s="238">
        <f t="shared" si="46"/>
        <v>0.21052631578947367</v>
      </c>
      <c r="T744" s="239">
        <f t="shared" si="47"/>
        <v>0.88421052631578945</v>
      </c>
      <c r="U744" s="454" t="s">
        <v>3123</v>
      </c>
      <c r="V744" s="21"/>
      <c r="W744" s="21"/>
    </row>
    <row r="745" spans="1:23" ht="12.75">
      <c r="A745" s="190" t="s">
        <v>109</v>
      </c>
      <c r="B745" s="191" t="s">
        <v>1220</v>
      </c>
      <c r="C745" s="230" t="s">
        <v>646</v>
      </c>
      <c r="D745" s="230" t="s">
        <v>335</v>
      </c>
      <c r="E745" s="230" t="s">
        <v>185</v>
      </c>
      <c r="F745" s="230" t="s">
        <v>519</v>
      </c>
      <c r="G745" s="190" t="s">
        <v>3058</v>
      </c>
      <c r="H745" s="191" t="s">
        <v>558</v>
      </c>
      <c r="I745" s="230" t="s">
        <v>370</v>
      </c>
      <c r="J745" s="565" t="s">
        <v>420</v>
      </c>
      <c r="K745" s="566">
        <v>0.23809523809523808</v>
      </c>
      <c r="L745" s="230"/>
      <c r="M745" s="450">
        <v>2022</v>
      </c>
      <c r="N745" s="453">
        <v>19</v>
      </c>
      <c r="O745" s="452">
        <v>0.21052631578947367</v>
      </c>
      <c r="P745" s="237">
        <f t="shared" si="44"/>
        <v>4</v>
      </c>
      <c r="Q745" s="218">
        <v>4</v>
      </c>
      <c r="R745" s="238">
        <f t="shared" si="45"/>
        <v>1</v>
      </c>
      <c r="S745" s="238">
        <f t="shared" si="46"/>
        <v>0.21052631578947367</v>
      </c>
      <c r="T745" s="239">
        <f t="shared" si="47"/>
        <v>0.88421052631578945</v>
      </c>
      <c r="U745" s="454" t="s">
        <v>3123</v>
      </c>
      <c r="V745" s="21"/>
      <c r="W745" s="21"/>
    </row>
    <row r="746" spans="1:23" ht="12.75">
      <c r="A746" s="190" t="s">
        <v>109</v>
      </c>
      <c r="B746" s="191" t="s">
        <v>1220</v>
      </c>
      <c r="C746" s="230" t="s">
        <v>646</v>
      </c>
      <c r="D746" s="230" t="s">
        <v>335</v>
      </c>
      <c r="E746" s="230" t="s">
        <v>185</v>
      </c>
      <c r="F746" s="230" t="s">
        <v>519</v>
      </c>
      <c r="G746" s="190" t="s">
        <v>3058</v>
      </c>
      <c r="H746" s="191" t="s">
        <v>562</v>
      </c>
      <c r="I746" s="230" t="s">
        <v>370</v>
      </c>
      <c r="J746" s="565" t="s">
        <v>420</v>
      </c>
      <c r="K746" s="566">
        <v>0.23809523809523808</v>
      </c>
      <c r="L746" s="230"/>
      <c r="M746" s="450">
        <v>2022</v>
      </c>
      <c r="N746" s="453">
        <v>19</v>
      </c>
      <c r="O746" s="452">
        <v>0.21052631578947367</v>
      </c>
      <c r="P746" s="237">
        <f t="shared" si="44"/>
        <v>4</v>
      </c>
      <c r="Q746" s="218">
        <v>4</v>
      </c>
      <c r="R746" s="238">
        <f t="shared" si="45"/>
        <v>1</v>
      </c>
      <c r="S746" s="238">
        <f t="shared" si="46"/>
        <v>0.21052631578947367</v>
      </c>
      <c r="T746" s="239">
        <f t="shared" si="47"/>
        <v>0.88421052631578945</v>
      </c>
      <c r="U746" s="454" t="s">
        <v>3123</v>
      </c>
      <c r="V746" s="21"/>
      <c r="W746" s="21"/>
    </row>
    <row r="747" spans="1:23" ht="12.75">
      <c r="A747" s="190" t="s">
        <v>109</v>
      </c>
      <c r="B747" s="191" t="s">
        <v>1220</v>
      </c>
      <c r="C747" s="230" t="s">
        <v>646</v>
      </c>
      <c r="D747" s="230" t="s">
        <v>335</v>
      </c>
      <c r="E747" s="230" t="s">
        <v>185</v>
      </c>
      <c r="F747" s="230" t="s">
        <v>577</v>
      </c>
      <c r="G747" s="190" t="s">
        <v>3058</v>
      </c>
      <c r="H747" s="191" t="s">
        <v>583</v>
      </c>
      <c r="I747" s="230" t="s">
        <v>370</v>
      </c>
      <c r="J747" s="565" t="s">
        <v>420</v>
      </c>
      <c r="K747" s="566">
        <v>0.23809523809523808</v>
      </c>
      <c r="L747" s="230"/>
      <c r="M747" s="450">
        <v>2022</v>
      </c>
      <c r="N747" s="453">
        <v>19</v>
      </c>
      <c r="O747" s="452">
        <v>0.21052631578947367</v>
      </c>
      <c r="P747" s="237">
        <f t="shared" si="44"/>
        <v>4</v>
      </c>
      <c r="Q747" s="218">
        <v>4</v>
      </c>
      <c r="R747" s="238">
        <f t="shared" si="45"/>
        <v>1</v>
      </c>
      <c r="S747" s="238">
        <f t="shared" si="46"/>
        <v>0.21052631578947367</v>
      </c>
      <c r="T747" s="239">
        <f t="shared" si="47"/>
        <v>0.88421052631578945</v>
      </c>
      <c r="U747" s="454" t="s">
        <v>3123</v>
      </c>
      <c r="V747" s="21"/>
      <c r="W747" s="21"/>
    </row>
    <row r="748" spans="1:23" ht="12.75">
      <c r="A748" s="190" t="s">
        <v>109</v>
      </c>
      <c r="B748" s="191" t="s">
        <v>1220</v>
      </c>
      <c r="C748" s="230" t="s">
        <v>646</v>
      </c>
      <c r="D748" s="230" t="s">
        <v>335</v>
      </c>
      <c r="E748" s="230" t="s">
        <v>185</v>
      </c>
      <c r="F748" s="230" t="s">
        <v>519</v>
      </c>
      <c r="G748" s="190" t="s">
        <v>3058</v>
      </c>
      <c r="H748" s="191" t="s">
        <v>563</v>
      </c>
      <c r="I748" s="230" t="s">
        <v>370</v>
      </c>
      <c r="J748" s="565" t="s">
        <v>418</v>
      </c>
      <c r="K748" s="566">
        <v>1</v>
      </c>
      <c r="L748" s="230"/>
      <c r="M748" s="450">
        <v>2022</v>
      </c>
      <c r="N748" s="218">
        <v>19</v>
      </c>
      <c r="O748" s="452">
        <v>1</v>
      </c>
      <c r="P748" s="237">
        <f t="shared" si="44"/>
        <v>19</v>
      </c>
      <c r="Q748" s="218">
        <v>19</v>
      </c>
      <c r="R748" s="238">
        <f t="shared" si="45"/>
        <v>1</v>
      </c>
      <c r="S748" s="238">
        <f t="shared" si="46"/>
        <v>1</v>
      </c>
      <c r="T748" s="239">
        <f t="shared" si="47"/>
        <v>1</v>
      </c>
      <c r="U748" s="454"/>
      <c r="V748" s="21"/>
      <c r="W748" s="21"/>
    </row>
    <row r="749" spans="1:23" ht="12.75">
      <c r="A749" s="190" t="s">
        <v>109</v>
      </c>
      <c r="B749" s="191" t="s">
        <v>1220</v>
      </c>
      <c r="C749" s="230" t="s">
        <v>646</v>
      </c>
      <c r="D749" s="230" t="s">
        <v>335</v>
      </c>
      <c r="E749" s="230" t="s">
        <v>185</v>
      </c>
      <c r="F749" s="230" t="s">
        <v>519</v>
      </c>
      <c r="G749" s="190" t="s">
        <v>3058</v>
      </c>
      <c r="H749" s="191" t="s">
        <v>564</v>
      </c>
      <c r="I749" s="230" t="s">
        <v>370</v>
      </c>
      <c r="J749" s="565" t="s">
        <v>420</v>
      </c>
      <c r="K749" s="566">
        <v>0.23809523809523808</v>
      </c>
      <c r="L749" s="230"/>
      <c r="M749" s="450">
        <v>2022</v>
      </c>
      <c r="N749" s="453">
        <v>19</v>
      </c>
      <c r="O749" s="452">
        <v>0.21052631578947367</v>
      </c>
      <c r="P749" s="237">
        <f t="shared" si="44"/>
        <v>4</v>
      </c>
      <c r="Q749" s="218">
        <v>4</v>
      </c>
      <c r="R749" s="238">
        <f t="shared" si="45"/>
        <v>1</v>
      </c>
      <c r="S749" s="238">
        <f t="shared" si="46"/>
        <v>0.21052631578947367</v>
      </c>
      <c r="T749" s="239">
        <f t="shared" si="47"/>
        <v>0.88421052631578945</v>
      </c>
      <c r="U749" s="454" t="s">
        <v>3123</v>
      </c>
      <c r="V749" s="21"/>
      <c r="W749" s="21"/>
    </row>
    <row r="750" spans="1:23" ht="12.75">
      <c r="A750" s="190" t="s">
        <v>109</v>
      </c>
      <c r="B750" s="191" t="s">
        <v>1220</v>
      </c>
      <c r="C750" s="230" t="s">
        <v>646</v>
      </c>
      <c r="D750" s="230" t="s">
        <v>335</v>
      </c>
      <c r="E750" s="230" t="s">
        <v>185</v>
      </c>
      <c r="F750" s="230" t="s">
        <v>519</v>
      </c>
      <c r="G750" s="190" t="s">
        <v>3058</v>
      </c>
      <c r="H750" s="191" t="s">
        <v>569</v>
      </c>
      <c r="I750" s="230" t="s">
        <v>370</v>
      </c>
      <c r="J750" s="565" t="s">
        <v>420</v>
      </c>
      <c r="K750" s="566">
        <v>0.23809523809523808</v>
      </c>
      <c r="L750" s="230"/>
      <c r="M750" s="450">
        <v>2022</v>
      </c>
      <c r="N750" s="453">
        <v>19</v>
      </c>
      <c r="O750" s="452">
        <v>0.21052631578947367</v>
      </c>
      <c r="P750" s="237">
        <f t="shared" si="44"/>
        <v>4</v>
      </c>
      <c r="Q750" s="218">
        <v>4</v>
      </c>
      <c r="R750" s="238">
        <f t="shared" si="45"/>
        <v>1</v>
      </c>
      <c r="S750" s="238">
        <f t="shared" si="46"/>
        <v>0.21052631578947367</v>
      </c>
      <c r="T750" s="239">
        <f t="shared" si="47"/>
        <v>0.88421052631578945</v>
      </c>
      <c r="U750" s="454" t="s">
        <v>3123</v>
      </c>
      <c r="V750" s="21"/>
      <c r="W750" s="21"/>
    </row>
    <row r="751" spans="1:23" ht="12.75">
      <c r="A751" s="190" t="s">
        <v>109</v>
      </c>
      <c r="B751" s="191" t="s">
        <v>1220</v>
      </c>
      <c r="C751" s="230" t="s">
        <v>646</v>
      </c>
      <c r="D751" s="230" t="s">
        <v>335</v>
      </c>
      <c r="E751" s="230" t="s">
        <v>185</v>
      </c>
      <c r="F751" s="230" t="s">
        <v>519</v>
      </c>
      <c r="G751" s="190" t="s">
        <v>3058</v>
      </c>
      <c r="H751" s="191" t="s">
        <v>498</v>
      </c>
      <c r="I751" s="230" t="s">
        <v>3126</v>
      </c>
      <c r="J751" s="230" t="s">
        <v>418</v>
      </c>
      <c r="K751" s="231">
        <v>1</v>
      </c>
      <c r="L751" s="230" t="s">
        <v>3127</v>
      </c>
      <c r="M751" s="450">
        <v>2023</v>
      </c>
      <c r="N751" s="218">
        <v>19</v>
      </c>
      <c r="O751" s="452">
        <v>1</v>
      </c>
      <c r="P751" s="237">
        <f t="shared" si="44"/>
        <v>19</v>
      </c>
      <c r="Q751" s="218">
        <v>19</v>
      </c>
      <c r="R751" s="238">
        <f t="shared" si="45"/>
        <v>1</v>
      </c>
      <c r="S751" s="238">
        <f t="shared" si="46"/>
        <v>1</v>
      </c>
      <c r="T751" s="239">
        <f t="shared" si="47"/>
        <v>1</v>
      </c>
      <c r="U751" s="454"/>
      <c r="V751" s="21"/>
      <c r="W751" s="21"/>
    </row>
    <row r="752" spans="1:23" ht="12.75">
      <c r="A752" s="190" t="s">
        <v>109</v>
      </c>
      <c r="B752" s="191" t="s">
        <v>1220</v>
      </c>
      <c r="C752" s="230" t="s">
        <v>646</v>
      </c>
      <c r="D752" s="230" t="s">
        <v>335</v>
      </c>
      <c r="E752" s="230" t="s">
        <v>185</v>
      </c>
      <c r="F752" s="230" t="s">
        <v>519</v>
      </c>
      <c r="G752" s="190" t="s">
        <v>3058</v>
      </c>
      <c r="H752" s="191" t="s">
        <v>537</v>
      </c>
      <c r="I752" s="230" t="s">
        <v>232</v>
      </c>
      <c r="J752" s="230" t="s">
        <v>418</v>
      </c>
      <c r="K752" s="231">
        <v>1</v>
      </c>
      <c r="L752" s="230" t="s">
        <v>3128</v>
      </c>
      <c r="M752" s="450">
        <v>2023</v>
      </c>
      <c r="N752" s="218">
        <v>19</v>
      </c>
      <c r="O752" s="452">
        <v>1</v>
      </c>
      <c r="P752" s="237">
        <f t="shared" si="44"/>
        <v>19</v>
      </c>
      <c r="Q752" s="218">
        <v>19</v>
      </c>
      <c r="R752" s="238">
        <f t="shared" si="45"/>
        <v>1</v>
      </c>
      <c r="S752" s="238">
        <f t="shared" si="46"/>
        <v>1</v>
      </c>
      <c r="T752" s="239">
        <f t="shared" si="47"/>
        <v>1</v>
      </c>
      <c r="U752" s="454"/>
      <c r="V752" s="21"/>
      <c r="W752" s="21"/>
    </row>
    <row r="753" spans="1:23" ht="12.75">
      <c r="A753" s="190" t="s">
        <v>109</v>
      </c>
      <c r="B753" s="191" t="s">
        <v>1220</v>
      </c>
      <c r="C753" s="230" t="s">
        <v>646</v>
      </c>
      <c r="D753" s="230" t="s">
        <v>335</v>
      </c>
      <c r="E753" s="230" t="s">
        <v>185</v>
      </c>
      <c r="F753" s="230" t="s">
        <v>519</v>
      </c>
      <c r="G753" s="190" t="s">
        <v>3058</v>
      </c>
      <c r="H753" s="191" t="s">
        <v>538</v>
      </c>
      <c r="I753" s="230" t="s">
        <v>232</v>
      </c>
      <c r="J753" s="230" t="s">
        <v>418</v>
      </c>
      <c r="K753" s="231">
        <v>1</v>
      </c>
      <c r="L753" s="230" t="s">
        <v>3128</v>
      </c>
      <c r="M753" s="450">
        <v>2023</v>
      </c>
      <c r="N753" s="453">
        <v>19</v>
      </c>
      <c r="O753" s="452">
        <v>1</v>
      </c>
      <c r="P753" s="237">
        <f t="shared" si="44"/>
        <v>19</v>
      </c>
      <c r="Q753" s="218">
        <v>19</v>
      </c>
      <c r="R753" s="238">
        <f t="shared" si="45"/>
        <v>1</v>
      </c>
      <c r="S753" s="238">
        <f t="shared" si="46"/>
        <v>1</v>
      </c>
      <c r="T753" s="239">
        <f t="shared" si="47"/>
        <v>1</v>
      </c>
      <c r="U753" s="454"/>
      <c r="V753" s="21"/>
      <c r="W753" s="21"/>
    </row>
    <row r="754" spans="1:23" ht="12.75">
      <c r="A754" s="190" t="s">
        <v>109</v>
      </c>
      <c r="B754" s="191" t="s">
        <v>1220</v>
      </c>
      <c r="C754" s="230" t="s">
        <v>646</v>
      </c>
      <c r="D754" s="230" t="s">
        <v>335</v>
      </c>
      <c r="E754" s="230" t="s">
        <v>185</v>
      </c>
      <c r="F754" s="230" t="s">
        <v>519</v>
      </c>
      <c r="G754" s="190" t="s">
        <v>3058</v>
      </c>
      <c r="H754" s="191" t="s">
        <v>541</v>
      </c>
      <c r="I754" s="230" t="s">
        <v>232</v>
      </c>
      <c r="J754" s="230" t="s">
        <v>418</v>
      </c>
      <c r="K754" s="231">
        <v>1</v>
      </c>
      <c r="L754" s="230" t="s">
        <v>3128</v>
      </c>
      <c r="M754" s="450">
        <v>2023</v>
      </c>
      <c r="N754" s="453">
        <v>19</v>
      </c>
      <c r="O754" s="452">
        <v>1</v>
      </c>
      <c r="P754" s="237">
        <f t="shared" si="44"/>
        <v>19</v>
      </c>
      <c r="Q754" s="218">
        <v>19</v>
      </c>
      <c r="R754" s="238">
        <f t="shared" si="45"/>
        <v>1</v>
      </c>
      <c r="S754" s="238">
        <f t="shared" si="46"/>
        <v>1</v>
      </c>
      <c r="T754" s="239">
        <f t="shared" si="47"/>
        <v>1</v>
      </c>
      <c r="U754" s="454"/>
      <c r="V754" s="21"/>
      <c r="W754" s="21"/>
    </row>
    <row r="755" spans="1:23" ht="12.75">
      <c r="A755" s="190" t="s">
        <v>109</v>
      </c>
      <c r="B755" s="191" t="s">
        <v>1220</v>
      </c>
      <c r="C755" s="230" t="s">
        <v>646</v>
      </c>
      <c r="D755" s="230" t="s">
        <v>335</v>
      </c>
      <c r="E755" s="230" t="s">
        <v>185</v>
      </c>
      <c r="F755" s="230" t="s">
        <v>519</v>
      </c>
      <c r="G755" s="190" t="s">
        <v>3058</v>
      </c>
      <c r="H755" s="191" t="s">
        <v>493</v>
      </c>
      <c r="I755" s="230" t="s">
        <v>232</v>
      </c>
      <c r="J755" s="230" t="s">
        <v>418</v>
      </c>
      <c r="K755" s="231">
        <v>1</v>
      </c>
      <c r="L755" s="230" t="s">
        <v>3128</v>
      </c>
      <c r="M755" s="450">
        <v>2023</v>
      </c>
      <c r="N755" s="218">
        <v>19</v>
      </c>
      <c r="O755" s="452">
        <v>1</v>
      </c>
      <c r="P755" s="237">
        <f t="shared" si="44"/>
        <v>19</v>
      </c>
      <c r="Q755" s="218">
        <v>19</v>
      </c>
      <c r="R755" s="238">
        <f t="shared" si="45"/>
        <v>1</v>
      </c>
      <c r="S755" s="238">
        <f t="shared" si="46"/>
        <v>1</v>
      </c>
      <c r="T755" s="239">
        <f t="shared" si="47"/>
        <v>1</v>
      </c>
      <c r="U755" s="454"/>
      <c r="V755" s="21"/>
      <c r="W755" s="21"/>
    </row>
    <row r="756" spans="1:23" ht="12.75">
      <c r="A756" s="190" t="s">
        <v>109</v>
      </c>
      <c r="B756" s="191" t="s">
        <v>1220</v>
      </c>
      <c r="C756" s="230" t="s">
        <v>646</v>
      </c>
      <c r="D756" s="230" t="s">
        <v>335</v>
      </c>
      <c r="E756" s="230" t="s">
        <v>185</v>
      </c>
      <c r="F756" s="230" t="s">
        <v>519</v>
      </c>
      <c r="G756" s="190" t="s">
        <v>3058</v>
      </c>
      <c r="H756" s="191" t="s">
        <v>3129</v>
      </c>
      <c r="I756" s="230" t="s">
        <v>232</v>
      </c>
      <c r="J756" s="230" t="s">
        <v>418</v>
      </c>
      <c r="K756" s="231">
        <v>1</v>
      </c>
      <c r="L756" s="230" t="s">
        <v>3128</v>
      </c>
      <c r="M756" s="450">
        <v>2023</v>
      </c>
      <c r="N756" s="453">
        <v>19</v>
      </c>
      <c r="O756" s="452">
        <v>1</v>
      </c>
      <c r="P756" s="237">
        <f t="shared" si="44"/>
        <v>19</v>
      </c>
      <c r="Q756" s="218">
        <v>19</v>
      </c>
      <c r="R756" s="238">
        <f t="shared" si="45"/>
        <v>1</v>
      </c>
      <c r="S756" s="238">
        <f t="shared" si="46"/>
        <v>1</v>
      </c>
      <c r="T756" s="239">
        <f t="shared" si="47"/>
        <v>1</v>
      </c>
      <c r="U756" s="454"/>
      <c r="V756" s="21"/>
      <c r="W756" s="21"/>
    </row>
    <row r="757" spans="1:23" ht="12.75">
      <c r="A757" s="190" t="s">
        <v>109</v>
      </c>
      <c r="B757" s="191" t="s">
        <v>1220</v>
      </c>
      <c r="C757" s="230" t="s">
        <v>646</v>
      </c>
      <c r="D757" s="230" t="s">
        <v>335</v>
      </c>
      <c r="E757" s="230" t="s">
        <v>185</v>
      </c>
      <c r="F757" s="230" t="s">
        <v>519</v>
      </c>
      <c r="G757" s="190" t="s">
        <v>3058</v>
      </c>
      <c r="H757" s="191" t="s">
        <v>3130</v>
      </c>
      <c r="I757" s="230" t="s">
        <v>232</v>
      </c>
      <c r="J757" s="230" t="s">
        <v>418</v>
      </c>
      <c r="K757" s="231">
        <v>1</v>
      </c>
      <c r="L757" s="230" t="s">
        <v>3128</v>
      </c>
      <c r="M757" s="450">
        <v>2023</v>
      </c>
      <c r="N757" s="218">
        <v>19</v>
      </c>
      <c r="O757" s="452">
        <v>1</v>
      </c>
      <c r="P757" s="237">
        <f t="shared" si="44"/>
        <v>19</v>
      </c>
      <c r="Q757" s="218">
        <v>19</v>
      </c>
      <c r="R757" s="238">
        <f t="shared" si="45"/>
        <v>1</v>
      </c>
      <c r="S757" s="238">
        <f t="shared" si="46"/>
        <v>1</v>
      </c>
      <c r="T757" s="239">
        <f t="shared" si="47"/>
        <v>1</v>
      </c>
      <c r="U757" s="454"/>
      <c r="V757" s="21"/>
      <c r="W757" s="21"/>
    </row>
    <row r="758" spans="1:23" ht="12.75">
      <c r="A758" s="190" t="s">
        <v>109</v>
      </c>
      <c r="B758" s="191" t="s">
        <v>1220</v>
      </c>
      <c r="C758" s="230" t="s">
        <v>646</v>
      </c>
      <c r="D758" s="230" t="s">
        <v>335</v>
      </c>
      <c r="E758" s="230" t="s">
        <v>185</v>
      </c>
      <c r="F758" s="230" t="s">
        <v>519</v>
      </c>
      <c r="G758" s="190" t="s">
        <v>3059</v>
      </c>
      <c r="H758" s="191" t="s">
        <v>518</v>
      </c>
      <c r="I758" s="230" t="s">
        <v>370</v>
      </c>
      <c r="J758" s="565" t="s">
        <v>420</v>
      </c>
      <c r="K758" s="566">
        <v>0.11702127659574468</v>
      </c>
      <c r="L758" s="230"/>
      <c r="M758" s="450">
        <v>2022</v>
      </c>
      <c r="N758" s="453">
        <v>90</v>
      </c>
      <c r="O758" s="567">
        <v>1</v>
      </c>
      <c r="P758" s="237">
        <f t="shared" si="44"/>
        <v>90</v>
      </c>
      <c r="Q758" s="453">
        <v>90</v>
      </c>
      <c r="R758" s="238">
        <f t="shared" si="45"/>
        <v>1</v>
      </c>
      <c r="S758" s="238">
        <f t="shared" si="46"/>
        <v>1</v>
      </c>
      <c r="T758" s="239">
        <f t="shared" si="47"/>
        <v>8.545454545454545</v>
      </c>
      <c r="U758" s="454" t="s">
        <v>3123</v>
      </c>
      <c r="V758" s="21"/>
      <c r="W758" s="21"/>
    </row>
    <row r="759" spans="1:23" ht="12.75">
      <c r="A759" s="190" t="s">
        <v>109</v>
      </c>
      <c r="B759" s="191" t="s">
        <v>1220</v>
      </c>
      <c r="C759" s="230" t="s">
        <v>646</v>
      </c>
      <c r="D759" s="230" t="s">
        <v>335</v>
      </c>
      <c r="E759" s="230" t="s">
        <v>185</v>
      </c>
      <c r="F759" s="230" t="s">
        <v>577</v>
      </c>
      <c r="G759" s="190" t="s">
        <v>3059</v>
      </c>
      <c r="H759" s="191" t="s">
        <v>576</v>
      </c>
      <c r="I759" s="230" t="s">
        <v>370</v>
      </c>
      <c r="J759" s="565" t="s">
        <v>420</v>
      </c>
      <c r="K759" s="566">
        <v>0.11702127659574468</v>
      </c>
      <c r="L759" s="230"/>
      <c r="M759" s="450">
        <v>2022</v>
      </c>
      <c r="N759" s="453">
        <v>90</v>
      </c>
      <c r="O759" s="452">
        <v>0.13333333333333333</v>
      </c>
      <c r="P759" s="237">
        <f t="shared" si="44"/>
        <v>12</v>
      </c>
      <c r="Q759" s="218">
        <v>9</v>
      </c>
      <c r="R759" s="238">
        <f t="shared" si="45"/>
        <v>0.75</v>
      </c>
      <c r="S759" s="238">
        <f t="shared" si="46"/>
        <v>0.1</v>
      </c>
      <c r="T759" s="239">
        <f t="shared" si="47"/>
        <v>1.1393939393939394</v>
      </c>
      <c r="U759" s="454"/>
      <c r="V759" s="21"/>
      <c r="W759" s="21"/>
    </row>
    <row r="760" spans="1:23" ht="12.75">
      <c r="A760" s="190" t="s">
        <v>109</v>
      </c>
      <c r="B760" s="191" t="s">
        <v>1220</v>
      </c>
      <c r="C760" s="230" t="s">
        <v>646</v>
      </c>
      <c r="D760" s="230" t="s">
        <v>335</v>
      </c>
      <c r="E760" s="230" t="s">
        <v>185</v>
      </c>
      <c r="F760" s="230" t="s">
        <v>577</v>
      </c>
      <c r="G760" s="190" t="s">
        <v>3059</v>
      </c>
      <c r="H760" s="191" t="s">
        <v>578</v>
      </c>
      <c r="I760" s="230" t="s">
        <v>370</v>
      </c>
      <c r="J760" s="565" t="s">
        <v>420</v>
      </c>
      <c r="K760" s="566">
        <v>0.11702127659574468</v>
      </c>
      <c r="L760" s="230"/>
      <c r="M760" s="450">
        <v>2022</v>
      </c>
      <c r="N760" s="453">
        <v>90</v>
      </c>
      <c r="O760" s="452">
        <v>0.13333333333333333</v>
      </c>
      <c r="P760" s="237">
        <f t="shared" si="44"/>
        <v>12</v>
      </c>
      <c r="Q760" s="218">
        <v>9</v>
      </c>
      <c r="R760" s="238">
        <f t="shared" si="45"/>
        <v>0.75</v>
      </c>
      <c r="S760" s="238">
        <f t="shared" si="46"/>
        <v>0.1</v>
      </c>
      <c r="T760" s="239">
        <f t="shared" si="47"/>
        <v>1.1393939393939394</v>
      </c>
      <c r="U760" s="454"/>
      <c r="V760" s="21"/>
      <c r="W760" s="21"/>
    </row>
    <row r="761" spans="1:23" ht="12.75">
      <c r="A761" s="190" t="s">
        <v>109</v>
      </c>
      <c r="B761" s="191" t="s">
        <v>1220</v>
      </c>
      <c r="C761" s="230" t="s">
        <v>646</v>
      </c>
      <c r="D761" s="230" t="s">
        <v>335</v>
      </c>
      <c r="E761" s="230" t="s">
        <v>185</v>
      </c>
      <c r="F761" s="230" t="s">
        <v>577</v>
      </c>
      <c r="G761" s="190" t="s">
        <v>3059</v>
      </c>
      <c r="H761" s="191" t="s">
        <v>579</v>
      </c>
      <c r="I761" s="230" t="s">
        <v>370</v>
      </c>
      <c r="J761" s="565" t="s">
        <v>420</v>
      </c>
      <c r="K761" s="566">
        <v>0.11702127659574468</v>
      </c>
      <c r="L761" s="230"/>
      <c r="M761" s="450">
        <v>2022</v>
      </c>
      <c r="N761" s="453">
        <v>90</v>
      </c>
      <c r="O761" s="452">
        <v>0.13333333333333333</v>
      </c>
      <c r="P761" s="237">
        <f t="shared" si="44"/>
        <v>12</v>
      </c>
      <c r="Q761" s="218">
        <v>9</v>
      </c>
      <c r="R761" s="238">
        <f t="shared" si="45"/>
        <v>0.75</v>
      </c>
      <c r="S761" s="238">
        <f t="shared" si="46"/>
        <v>0.1</v>
      </c>
      <c r="T761" s="239">
        <f t="shared" si="47"/>
        <v>1.1393939393939394</v>
      </c>
      <c r="U761" s="454"/>
      <c r="V761" s="21"/>
      <c r="W761" s="21"/>
    </row>
    <row r="762" spans="1:23" ht="12.75">
      <c r="A762" s="190" t="s">
        <v>109</v>
      </c>
      <c r="B762" s="191" t="s">
        <v>1220</v>
      </c>
      <c r="C762" s="230" t="s">
        <v>646</v>
      </c>
      <c r="D762" s="230" t="s">
        <v>335</v>
      </c>
      <c r="E762" s="230" t="s">
        <v>185</v>
      </c>
      <c r="F762" s="230" t="s">
        <v>577</v>
      </c>
      <c r="G762" s="190" t="s">
        <v>3059</v>
      </c>
      <c r="H762" s="191" t="s">
        <v>580</v>
      </c>
      <c r="I762" s="230" t="s">
        <v>370</v>
      </c>
      <c r="J762" s="565" t="s">
        <v>420</v>
      </c>
      <c r="K762" s="566">
        <v>0.11702127659574468</v>
      </c>
      <c r="L762" s="230"/>
      <c r="M762" s="450">
        <v>2022</v>
      </c>
      <c r="N762" s="453">
        <v>90</v>
      </c>
      <c r="O762" s="452">
        <v>0.13333333333333333</v>
      </c>
      <c r="P762" s="237">
        <f t="shared" si="44"/>
        <v>12</v>
      </c>
      <c r="Q762" s="218">
        <v>9</v>
      </c>
      <c r="R762" s="238">
        <f t="shared" si="45"/>
        <v>0.75</v>
      </c>
      <c r="S762" s="238">
        <f t="shared" si="46"/>
        <v>0.1</v>
      </c>
      <c r="T762" s="239">
        <f t="shared" si="47"/>
        <v>1.1393939393939394</v>
      </c>
      <c r="U762" s="454"/>
      <c r="V762" s="21"/>
      <c r="W762" s="21"/>
    </row>
    <row r="763" spans="1:23" ht="12.75">
      <c r="A763" s="190" t="s">
        <v>109</v>
      </c>
      <c r="B763" s="191" t="s">
        <v>1220</v>
      </c>
      <c r="C763" s="230" t="s">
        <v>646</v>
      </c>
      <c r="D763" s="230" t="s">
        <v>335</v>
      </c>
      <c r="E763" s="230" t="s">
        <v>185</v>
      </c>
      <c r="F763" s="230" t="s">
        <v>577</v>
      </c>
      <c r="G763" s="190" t="s">
        <v>3059</v>
      </c>
      <c r="H763" s="191" t="s">
        <v>581</v>
      </c>
      <c r="I763" s="230" t="s">
        <v>370</v>
      </c>
      <c r="J763" s="565" t="s">
        <v>420</v>
      </c>
      <c r="K763" s="566">
        <v>0.11702127659574468</v>
      </c>
      <c r="L763" s="230"/>
      <c r="M763" s="450">
        <v>2022</v>
      </c>
      <c r="N763" s="453">
        <v>90</v>
      </c>
      <c r="O763" s="452">
        <v>0.13333333333333333</v>
      </c>
      <c r="P763" s="237">
        <f t="shared" si="44"/>
        <v>12</v>
      </c>
      <c r="Q763" s="218">
        <v>9</v>
      </c>
      <c r="R763" s="238">
        <f t="shared" si="45"/>
        <v>0.75</v>
      </c>
      <c r="S763" s="238">
        <f t="shared" si="46"/>
        <v>0.1</v>
      </c>
      <c r="T763" s="239">
        <f t="shared" si="47"/>
        <v>1.1393939393939394</v>
      </c>
      <c r="U763" s="454"/>
      <c r="V763" s="21"/>
      <c r="W763" s="21"/>
    </row>
    <row r="764" spans="1:23" ht="12.75">
      <c r="A764" s="190" t="s">
        <v>109</v>
      </c>
      <c r="B764" s="191" t="s">
        <v>1220</v>
      </c>
      <c r="C764" s="230" t="s">
        <v>646</v>
      </c>
      <c r="D764" s="230" t="s">
        <v>335</v>
      </c>
      <c r="E764" s="230" t="s">
        <v>185</v>
      </c>
      <c r="F764" s="230" t="s">
        <v>519</v>
      </c>
      <c r="G764" s="190" t="s">
        <v>3059</v>
      </c>
      <c r="H764" s="191" t="s">
        <v>522</v>
      </c>
      <c r="I764" s="230" t="s">
        <v>370</v>
      </c>
      <c r="J764" s="565" t="s">
        <v>420</v>
      </c>
      <c r="K764" s="566">
        <v>0.11702127659574468</v>
      </c>
      <c r="L764" s="230"/>
      <c r="M764" s="450">
        <v>2022</v>
      </c>
      <c r="N764" s="453">
        <v>90</v>
      </c>
      <c r="O764" s="452">
        <v>0.13333333333333333</v>
      </c>
      <c r="P764" s="237">
        <f t="shared" si="44"/>
        <v>12</v>
      </c>
      <c r="Q764" s="218">
        <v>9</v>
      </c>
      <c r="R764" s="238">
        <f t="shared" si="45"/>
        <v>0.75</v>
      </c>
      <c r="S764" s="238">
        <f t="shared" si="46"/>
        <v>0.1</v>
      </c>
      <c r="T764" s="239">
        <f t="shared" si="47"/>
        <v>1.1393939393939394</v>
      </c>
      <c r="U764" s="454"/>
      <c r="V764" s="21"/>
      <c r="W764" s="21"/>
    </row>
    <row r="765" spans="1:23" ht="12.75">
      <c r="A765" s="190" t="s">
        <v>109</v>
      </c>
      <c r="B765" s="191" t="s">
        <v>1220</v>
      </c>
      <c r="C765" s="230" t="s">
        <v>646</v>
      </c>
      <c r="D765" s="230" t="s">
        <v>335</v>
      </c>
      <c r="E765" s="230" t="s">
        <v>185</v>
      </c>
      <c r="F765" s="230" t="s">
        <v>519</v>
      </c>
      <c r="G765" s="190" t="s">
        <v>3059</v>
      </c>
      <c r="H765" s="191" t="s">
        <v>523</v>
      </c>
      <c r="I765" s="230" t="s">
        <v>370</v>
      </c>
      <c r="J765" s="565" t="s">
        <v>420</v>
      </c>
      <c r="K765" s="566">
        <v>0.11702127659574468</v>
      </c>
      <c r="L765" s="230"/>
      <c r="M765" s="450">
        <v>2022</v>
      </c>
      <c r="N765" s="453">
        <v>90</v>
      </c>
      <c r="O765" s="452">
        <v>0.13333333333333333</v>
      </c>
      <c r="P765" s="237">
        <f t="shared" si="44"/>
        <v>12</v>
      </c>
      <c r="Q765" s="218">
        <v>9</v>
      </c>
      <c r="R765" s="238">
        <f t="shared" si="45"/>
        <v>0.75</v>
      </c>
      <c r="S765" s="238">
        <f t="shared" si="46"/>
        <v>0.1</v>
      </c>
      <c r="T765" s="239">
        <f t="shared" si="47"/>
        <v>1.1393939393939394</v>
      </c>
      <c r="U765" s="454"/>
      <c r="V765" s="21"/>
      <c r="W765" s="21"/>
    </row>
    <row r="766" spans="1:23" ht="12.75">
      <c r="A766" s="190" t="s">
        <v>109</v>
      </c>
      <c r="B766" s="191" t="s">
        <v>1220</v>
      </c>
      <c r="C766" s="230" t="s">
        <v>646</v>
      </c>
      <c r="D766" s="230" t="s">
        <v>335</v>
      </c>
      <c r="E766" s="230" t="s">
        <v>185</v>
      </c>
      <c r="F766" s="230" t="s">
        <v>577</v>
      </c>
      <c r="G766" s="190" t="s">
        <v>3059</v>
      </c>
      <c r="H766" s="191" t="s">
        <v>3124</v>
      </c>
      <c r="I766" s="230" t="s">
        <v>370</v>
      </c>
      <c r="J766" s="565" t="s">
        <v>420</v>
      </c>
      <c r="K766" s="566">
        <v>0.11702127659574468</v>
      </c>
      <c r="L766" s="230"/>
      <c r="M766" s="450">
        <v>2022</v>
      </c>
      <c r="N766" s="453">
        <v>90</v>
      </c>
      <c r="O766" s="452">
        <v>0.13333333333333333</v>
      </c>
      <c r="P766" s="237">
        <f t="shared" si="44"/>
        <v>12</v>
      </c>
      <c r="Q766" s="218">
        <v>9</v>
      </c>
      <c r="R766" s="238">
        <f t="shared" si="45"/>
        <v>0.75</v>
      </c>
      <c r="S766" s="238">
        <f t="shared" si="46"/>
        <v>0.1</v>
      </c>
      <c r="T766" s="239">
        <f t="shared" si="47"/>
        <v>1.1393939393939394</v>
      </c>
      <c r="U766" s="454"/>
      <c r="V766" s="21"/>
      <c r="W766" s="21"/>
    </row>
    <row r="767" spans="1:23" ht="12.75">
      <c r="A767" s="190" t="s">
        <v>109</v>
      </c>
      <c r="B767" s="191" t="s">
        <v>1220</v>
      </c>
      <c r="C767" s="230" t="s">
        <v>646</v>
      </c>
      <c r="D767" s="230" t="s">
        <v>335</v>
      </c>
      <c r="E767" s="230" t="s">
        <v>185</v>
      </c>
      <c r="F767" s="230" t="s">
        <v>519</v>
      </c>
      <c r="G767" s="190" t="s">
        <v>3059</v>
      </c>
      <c r="H767" s="191" t="s">
        <v>3125</v>
      </c>
      <c r="I767" s="230" t="s">
        <v>370</v>
      </c>
      <c r="J767" s="565" t="s">
        <v>420</v>
      </c>
      <c r="K767" s="566">
        <v>0.11702127659574468</v>
      </c>
      <c r="L767" s="230"/>
      <c r="M767" s="450">
        <v>2022</v>
      </c>
      <c r="N767" s="453">
        <v>90</v>
      </c>
      <c r="O767" s="452">
        <v>0.13333333333333333</v>
      </c>
      <c r="P767" s="237">
        <f t="shared" si="44"/>
        <v>12</v>
      </c>
      <c r="Q767" s="218">
        <v>9</v>
      </c>
      <c r="R767" s="238">
        <f t="shared" si="45"/>
        <v>0.75</v>
      </c>
      <c r="S767" s="238">
        <f t="shared" si="46"/>
        <v>0.1</v>
      </c>
      <c r="T767" s="239">
        <f t="shared" si="47"/>
        <v>1.1393939393939394</v>
      </c>
      <c r="U767" s="454"/>
      <c r="V767" s="21"/>
      <c r="W767" s="21"/>
    </row>
    <row r="768" spans="1:23" ht="12.75">
      <c r="A768" s="190" t="s">
        <v>109</v>
      </c>
      <c r="B768" s="191" t="s">
        <v>1220</v>
      </c>
      <c r="C768" s="230" t="s">
        <v>646</v>
      </c>
      <c r="D768" s="230" t="s">
        <v>335</v>
      </c>
      <c r="E768" s="230" t="s">
        <v>185</v>
      </c>
      <c r="F768" s="230" t="s">
        <v>519</v>
      </c>
      <c r="G768" s="190" t="s">
        <v>3059</v>
      </c>
      <c r="H768" s="191" t="s">
        <v>529</v>
      </c>
      <c r="I768" s="230" t="s">
        <v>370</v>
      </c>
      <c r="J768" s="565" t="s">
        <v>420</v>
      </c>
      <c r="K768" s="566">
        <v>0.11702127659574468</v>
      </c>
      <c r="L768" s="230"/>
      <c r="M768" s="450">
        <v>2022</v>
      </c>
      <c r="N768" s="453">
        <v>90</v>
      </c>
      <c r="O768" s="452">
        <v>0.13333333333333333</v>
      </c>
      <c r="P768" s="237">
        <f t="shared" si="44"/>
        <v>12</v>
      </c>
      <c r="Q768" s="218">
        <v>9</v>
      </c>
      <c r="R768" s="238">
        <f t="shared" si="45"/>
        <v>0.75</v>
      </c>
      <c r="S768" s="238">
        <f t="shared" si="46"/>
        <v>0.1</v>
      </c>
      <c r="T768" s="239">
        <f t="shared" si="47"/>
        <v>1.1393939393939394</v>
      </c>
      <c r="U768" s="454"/>
      <c r="V768" s="21"/>
      <c r="W768" s="21"/>
    </row>
    <row r="769" spans="1:23" ht="12.75">
      <c r="A769" s="190" t="s">
        <v>109</v>
      </c>
      <c r="B769" s="191" t="s">
        <v>1220</v>
      </c>
      <c r="C769" s="230" t="s">
        <v>646</v>
      </c>
      <c r="D769" s="230" t="s">
        <v>335</v>
      </c>
      <c r="E769" s="230" t="s">
        <v>185</v>
      </c>
      <c r="F769" s="230" t="s">
        <v>519</v>
      </c>
      <c r="G769" s="190" t="s">
        <v>3059</v>
      </c>
      <c r="H769" s="191" t="s">
        <v>532</v>
      </c>
      <c r="I769" s="230" t="s">
        <v>370</v>
      </c>
      <c r="J769" s="565" t="s">
        <v>420</v>
      </c>
      <c r="K769" s="568">
        <v>0.11702127659574468</v>
      </c>
      <c r="L769" s="230"/>
      <c r="M769" s="450">
        <v>2022</v>
      </c>
      <c r="N769" s="453">
        <v>90</v>
      </c>
      <c r="O769" s="452">
        <v>0.13333333333333333</v>
      </c>
      <c r="P769" s="237">
        <f t="shared" si="44"/>
        <v>12</v>
      </c>
      <c r="Q769" s="218">
        <v>9</v>
      </c>
      <c r="R769" s="238">
        <f t="shared" si="45"/>
        <v>0.75</v>
      </c>
      <c r="S769" s="238">
        <f t="shared" si="46"/>
        <v>0.1</v>
      </c>
      <c r="T769" s="239">
        <f t="shared" si="47"/>
        <v>1.1393939393939394</v>
      </c>
      <c r="U769" s="454"/>
      <c r="V769" s="21"/>
      <c r="W769" s="21"/>
    </row>
    <row r="770" spans="1:23" ht="12.75">
      <c r="A770" s="190" t="s">
        <v>109</v>
      </c>
      <c r="B770" s="191" t="s">
        <v>1220</v>
      </c>
      <c r="C770" s="230" t="s">
        <v>646</v>
      </c>
      <c r="D770" s="230" t="s">
        <v>335</v>
      </c>
      <c r="E770" s="230" t="s">
        <v>185</v>
      </c>
      <c r="F770" s="230" t="s">
        <v>519</v>
      </c>
      <c r="G770" s="190" t="s">
        <v>3059</v>
      </c>
      <c r="H770" s="191" t="s">
        <v>533</v>
      </c>
      <c r="I770" s="230" t="s">
        <v>370</v>
      </c>
      <c r="J770" s="565" t="s">
        <v>420</v>
      </c>
      <c r="K770" s="566">
        <v>0.11702127659574468</v>
      </c>
      <c r="L770" s="230"/>
      <c r="M770" s="450">
        <v>2022</v>
      </c>
      <c r="N770" s="453">
        <v>90</v>
      </c>
      <c r="O770" s="452">
        <v>0.13333333333333333</v>
      </c>
      <c r="P770" s="237">
        <f t="shared" si="44"/>
        <v>12</v>
      </c>
      <c r="Q770" s="218">
        <v>9</v>
      </c>
      <c r="R770" s="238">
        <f t="shared" si="45"/>
        <v>0.75</v>
      </c>
      <c r="S770" s="238">
        <f t="shared" si="46"/>
        <v>0.1</v>
      </c>
      <c r="T770" s="239">
        <f t="shared" si="47"/>
        <v>1.1393939393939394</v>
      </c>
      <c r="U770" s="454"/>
      <c r="V770" s="21"/>
      <c r="W770" s="21"/>
    </row>
    <row r="771" spans="1:23" ht="12.75">
      <c r="A771" s="190" t="s">
        <v>109</v>
      </c>
      <c r="B771" s="191" t="s">
        <v>1220</v>
      </c>
      <c r="C771" s="230" t="s">
        <v>646</v>
      </c>
      <c r="D771" s="230" t="s">
        <v>335</v>
      </c>
      <c r="E771" s="230" t="s">
        <v>185</v>
      </c>
      <c r="F771" s="230" t="s">
        <v>519</v>
      </c>
      <c r="G771" s="190" t="s">
        <v>3059</v>
      </c>
      <c r="H771" s="191" t="s">
        <v>534</v>
      </c>
      <c r="I771" s="230" t="s">
        <v>370</v>
      </c>
      <c r="J771" s="565" t="s">
        <v>420</v>
      </c>
      <c r="K771" s="566">
        <v>0.11702127659574468</v>
      </c>
      <c r="L771" s="230"/>
      <c r="M771" s="450">
        <v>2022</v>
      </c>
      <c r="N771" s="453">
        <v>90</v>
      </c>
      <c r="O771" s="452">
        <v>0.13333333333333333</v>
      </c>
      <c r="P771" s="237">
        <f t="shared" si="44"/>
        <v>12</v>
      </c>
      <c r="Q771" s="218">
        <v>9</v>
      </c>
      <c r="R771" s="238">
        <f t="shared" si="45"/>
        <v>0.75</v>
      </c>
      <c r="S771" s="238">
        <f t="shared" si="46"/>
        <v>0.1</v>
      </c>
      <c r="T771" s="239">
        <f t="shared" si="47"/>
        <v>1.1393939393939394</v>
      </c>
      <c r="U771" s="454"/>
      <c r="V771" s="21"/>
      <c r="W771" s="21"/>
    </row>
    <row r="772" spans="1:23" ht="12.75">
      <c r="A772" s="190" t="s">
        <v>109</v>
      </c>
      <c r="B772" s="191" t="s">
        <v>1220</v>
      </c>
      <c r="C772" s="230" t="s">
        <v>646</v>
      </c>
      <c r="D772" s="230" t="s">
        <v>335</v>
      </c>
      <c r="E772" s="230" t="s">
        <v>185</v>
      </c>
      <c r="F772" s="230" t="s">
        <v>519</v>
      </c>
      <c r="G772" s="190" t="s">
        <v>3059</v>
      </c>
      <c r="H772" s="191" t="s">
        <v>535</v>
      </c>
      <c r="I772" s="230" t="s">
        <v>370</v>
      </c>
      <c r="J772" s="565" t="s">
        <v>420</v>
      </c>
      <c r="K772" s="566">
        <v>0.11702127659574468</v>
      </c>
      <c r="L772" s="230"/>
      <c r="M772" s="450">
        <v>2022</v>
      </c>
      <c r="N772" s="453">
        <v>90</v>
      </c>
      <c r="O772" s="452">
        <v>0.13333333333333333</v>
      </c>
      <c r="P772" s="237">
        <f t="shared" ref="P772:P835" si="48">ROUNDUP(N772*O772,0)</f>
        <v>12</v>
      </c>
      <c r="Q772" s="218">
        <v>9</v>
      </c>
      <c r="R772" s="238">
        <f t="shared" ref="R772:R835" si="49">Q772/P772</f>
        <v>0.75</v>
      </c>
      <c r="S772" s="238">
        <f t="shared" ref="S772:S835" si="50">Q772/N772</f>
        <v>0.1</v>
      </c>
      <c r="T772" s="239">
        <f t="shared" ref="T772:T835" si="51">O772/K772</f>
        <v>1.1393939393939394</v>
      </c>
      <c r="U772" s="454"/>
      <c r="V772" s="21"/>
      <c r="W772" s="21"/>
    </row>
    <row r="773" spans="1:23" ht="12.75">
      <c r="A773" s="190" t="s">
        <v>109</v>
      </c>
      <c r="B773" s="191" t="s">
        <v>1220</v>
      </c>
      <c r="C773" s="230" t="s">
        <v>646</v>
      </c>
      <c r="D773" s="230" t="s">
        <v>335</v>
      </c>
      <c r="E773" s="230" t="s">
        <v>185</v>
      </c>
      <c r="F773" s="230" t="s">
        <v>519</v>
      </c>
      <c r="G773" s="190" t="s">
        <v>3059</v>
      </c>
      <c r="H773" s="191" t="s">
        <v>544</v>
      </c>
      <c r="I773" s="230" t="s">
        <v>370</v>
      </c>
      <c r="J773" s="565" t="s">
        <v>420</v>
      </c>
      <c r="K773" s="566">
        <v>0.11702127659574468</v>
      </c>
      <c r="L773" s="230"/>
      <c r="M773" s="450">
        <v>2022</v>
      </c>
      <c r="N773" s="453">
        <v>90</v>
      </c>
      <c r="O773" s="452">
        <v>0.13333333333333333</v>
      </c>
      <c r="P773" s="237">
        <f t="shared" si="48"/>
        <v>12</v>
      </c>
      <c r="Q773" s="218">
        <v>9</v>
      </c>
      <c r="R773" s="238">
        <f t="shared" si="49"/>
        <v>0.75</v>
      </c>
      <c r="S773" s="238">
        <f t="shared" si="50"/>
        <v>0.1</v>
      </c>
      <c r="T773" s="239">
        <f t="shared" si="51"/>
        <v>1.1393939393939394</v>
      </c>
      <c r="U773" s="454"/>
      <c r="V773" s="21"/>
      <c r="W773" s="21"/>
    </row>
    <row r="774" spans="1:23" ht="12.75">
      <c r="A774" s="190" t="s">
        <v>109</v>
      </c>
      <c r="B774" s="191" t="s">
        <v>1220</v>
      </c>
      <c r="C774" s="230" t="s">
        <v>646</v>
      </c>
      <c r="D774" s="230" t="s">
        <v>335</v>
      </c>
      <c r="E774" s="230" t="s">
        <v>185</v>
      </c>
      <c r="F774" s="230" t="s">
        <v>519</v>
      </c>
      <c r="G774" s="190" t="s">
        <v>3059</v>
      </c>
      <c r="H774" s="191" t="s">
        <v>545</v>
      </c>
      <c r="I774" s="230" t="s">
        <v>370</v>
      </c>
      <c r="J774" s="565" t="s">
        <v>420</v>
      </c>
      <c r="K774" s="566">
        <v>0.11702127659574468</v>
      </c>
      <c r="L774" s="230"/>
      <c r="M774" s="450">
        <v>2022</v>
      </c>
      <c r="N774" s="453">
        <v>90</v>
      </c>
      <c r="O774" s="452">
        <v>0.13333333333333333</v>
      </c>
      <c r="P774" s="237">
        <f t="shared" si="48"/>
        <v>12</v>
      </c>
      <c r="Q774" s="218">
        <v>9</v>
      </c>
      <c r="R774" s="238">
        <f t="shared" si="49"/>
        <v>0.75</v>
      </c>
      <c r="S774" s="238">
        <f t="shared" si="50"/>
        <v>0.1</v>
      </c>
      <c r="T774" s="239">
        <f t="shared" si="51"/>
        <v>1.1393939393939394</v>
      </c>
      <c r="U774" s="454"/>
      <c r="V774" s="21"/>
      <c r="W774" s="21"/>
    </row>
    <row r="775" spans="1:23" ht="12.75">
      <c r="A775" s="190" t="s">
        <v>109</v>
      </c>
      <c r="B775" s="191" t="s">
        <v>1220</v>
      </c>
      <c r="C775" s="230" t="s">
        <v>646</v>
      </c>
      <c r="D775" s="230" t="s">
        <v>335</v>
      </c>
      <c r="E775" s="230" t="s">
        <v>185</v>
      </c>
      <c r="F775" s="230" t="s">
        <v>519</v>
      </c>
      <c r="G775" s="190" t="s">
        <v>3059</v>
      </c>
      <c r="H775" s="191" t="s">
        <v>546</v>
      </c>
      <c r="I775" s="230" t="s">
        <v>370</v>
      </c>
      <c r="J775" s="565" t="s">
        <v>420</v>
      </c>
      <c r="K775" s="566">
        <v>0.11702127659574468</v>
      </c>
      <c r="L775" s="230"/>
      <c r="M775" s="450">
        <v>2022</v>
      </c>
      <c r="N775" s="453">
        <v>90</v>
      </c>
      <c r="O775" s="452">
        <v>0.13333333333333333</v>
      </c>
      <c r="P775" s="237">
        <f t="shared" si="48"/>
        <v>12</v>
      </c>
      <c r="Q775" s="218">
        <v>9</v>
      </c>
      <c r="R775" s="238">
        <f t="shared" si="49"/>
        <v>0.75</v>
      </c>
      <c r="S775" s="238">
        <f t="shared" si="50"/>
        <v>0.1</v>
      </c>
      <c r="T775" s="239">
        <f t="shared" si="51"/>
        <v>1.1393939393939394</v>
      </c>
      <c r="U775" s="454"/>
      <c r="V775" s="21"/>
      <c r="W775" s="21"/>
    </row>
    <row r="776" spans="1:23" ht="12.75">
      <c r="A776" s="190" t="s">
        <v>109</v>
      </c>
      <c r="B776" s="191" t="s">
        <v>1220</v>
      </c>
      <c r="C776" s="230" t="s">
        <v>646</v>
      </c>
      <c r="D776" s="230" t="s">
        <v>335</v>
      </c>
      <c r="E776" s="230" t="s">
        <v>185</v>
      </c>
      <c r="F776" s="230" t="s">
        <v>519</v>
      </c>
      <c r="G776" s="190" t="s">
        <v>3059</v>
      </c>
      <c r="H776" s="191" t="s">
        <v>548</v>
      </c>
      <c r="I776" s="230" t="s">
        <v>370</v>
      </c>
      <c r="J776" s="565" t="s">
        <v>420</v>
      </c>
      <c r="K776" s="566">
        <v>0.11702127659574468</v>
      </c>
      <c r="L776" s="230"/>
      <c r="M776" s="450">
        <v>2022</v>
      </c>
      <c r="N776" s="453">
        <v>90</v>
      </c>
      <c r="O776" s="452">
        <v>0.13333333333333333</v>
      </c>
      <c r="P776" s="237">
        <f t="shared" si="48"/>
        <v>12</v>
      </c>
      <c r="Q776" s="218">
        <v>9</v>
      </c>
      <c r="R776" s="238">
        <f t="shared" si="49"/>
        <v>0.75</v>
      </c>
      <c r="S776" s="238">
        <f t="shared" si="50"/>
        <v>0.1</v>
      </c>
      <c r="T776" s="239">
        <f t="shared" si="51"/>
        <v>1.1393939393939394</v>
      </c>
      <c r="U776" s="454"/>
      <c r="V776" s="21"/>
      <c r="W776" s="21"/>
    </row>
    <row r="777" spans="1:23" ht="12.75">
      <c r="A777" s="190" t="s">
        <v>109</v>
      </c>
      <c r="B777" s="191" t="s">
        <v>1220</v>
      </c>
      <c r="C777" s="230" t="s">
        <v>646</v>
      </c>
      <c r="D777" s="230" t="s">
        <v>335</v>
      </c>
      <c r="E777" s="230" t="s">
        <v>185</v>
      </c>
      <c r="F777" s="230" t="s">
        <v>519</v>
      </c>
      <c r="G777" s="190" t="s">
        <v>3059</v>
      </c>
      <c r="H777" s="191" t="s">
        <v>549</v>
      </c>
      <c r="I777" s="230" t="s">
        <v>370</v>
      </c>
      <c r="J777" s="565" t="s">
        <v>420</v>
      </c>
      <c r="K777" s="566">
        <v>0.11702127659574468</v>
      </c>
      <c r="L777" s="230"/>
      <c r="M777" s="450">
        <v>2022</v>
      </c>
      <c r="N777" s="453">
        <v>90</v>
      </c>
      <c r="O777" s="452">
        <v>0.13333333333333333</v>
      </c>
      <c r="P777" s="237">
        <f t="shared" si="48"/>
        <v>12</v>
      </c>
      <c r="Q777" s="218">
        <v>9</v>
      </c>
      <c r="R777" s="238">
        <f t="shared" si="49"/>
        <v>0.75</v>
      </c>
      <c r="S777" s="238">
        <f t="shared" si="50"/>
        <v>0.1</v>
      </c>
      <c r="T777" s="239">
        <f t="shared" si="51"/>
        <v>1.1393939393939394</v>
      </c>
      <c r="U777" s="454"/>
      <c r="V777" s="21"/>
      <c r="W777" s="21"/>
    </row>
    <row r="778" spans="1:23" ht="12.75">
      <c r="A778" s="190" t="s">
        <v>109</v>
      </c>
      <c r="B778" s="191" t="s">
        <v>1220</v>
      </c>
      <c r="C778" s="230" t="s">
        <v>646</v>
      </c>
      <c r="D778" s="230" t="s">
        <v>335</v>
      </c>
      <c r="E778" s="230" t="s">
        <v>185</v>
      </c>
      <c r="F778" s="230" t="s">
        <v>519</v>
      </c>
      <c r="G778" s="190" t="s">
        <v>3059</v>
      </c>
      <c r="H778" s="191" t="s">
        <v>551</v>
      </c>
      <c r="I778" s="230" t="s">
        <v>370</v>
      </c>
      <c r="J778" s="565" t="s">
        <v>420</v>
      </c>
      <c r="K778" s="566">
        <v>0.11702127659574468</v>
      </c>
      <c r="L778" s="230"/>
      <c r="M778" s="450">
        <v>2022</v>
      </c>
      <c r="N778" s="453">
        <v>90</v>
      </c>
      <c r="O778" s="452">
        <v>0.13333333333333333</v>
      </c>
      <c r="P778" s="237">
        <f t="shared" si="48"/>
        <v>12</v>
      </c>
      <c r="Q778" s="218">
        <v>9</v>
      </c>
      <c r="R778" s="238">
        <f t="shared" si="49"/>
        <v>0.75</v>
      </c>
      <c r="S778" s="238">
        <f t="shared" si="50"/>
        <v>0.1</v>
      </c>
      <c r="T778" s="239">
        <f t="shared" si="51"/>
        <v>1.1393939393939394</v>
      </c>
      <c r="U778" s="454"/>
      <c r="V778" s="21"/>
      <c r="W778" s="21"/>
    </row>
    <row r="779" spans="1:23" ht="12.75">
      <c r="A779" s="190" t="s">
        <v>109</v>
      </c>
      <c r="B779" s="191" t="s">
        <v>1220</v>
      </c>
      <c r="C779" s="230" t="s">
        <v>646</v>
      </c>
      <c r="D779" s="230" t="s">
        <v>335</v>
      </c>
      <c r="E779" s="230" t="s">
        <v>185</v>
      </c>
      <c r="F779" s="230" t="s">
        <v>519</v>
      </c>
      <c r="G779" s="190" t="s">
        <v>3059</v>
      </c>
      <c r="H779" s="191" t="s">
        <v>555</v>
      </c>
      <c r="I779" s="230" t="s">
        <v>370</v>
      </c>
      <c r="J779" s="565" t="s">
        <v>420</v>
      </c>
      <c r="K779" s="566">
        <v>0.11702127659574468</v>
      </c>
      <c r="L779" s="230"/>
      <c r="M779" s="450">
        <v>2022</v>
      </c>
      <c r="N779" s="453">
        <v>90</v>
      </c>
      <c r="O779" s="452">
        <v>0.13333333333333333</v>
      </c>
      <c r="P779" s="237">
        <f t="shared" si="48"/>
        <v>12</v>
      </c>
      <c r="Q779" s="218">
        <v>9</v>
      </c>
      <c r="R779" s="238">
        <f t="shared" si="49"/>
        <v>0.75</v>
      </c>
      <c r="S779" s="238">
        <f t="shared" si="50"/>
        <v>0.1</v>
      </c>
      <c r="T779" s="239">
        <f t="shared" si="51"/>
        <v>1.1393939393939394</v>
      </c>
      <c r="U779" s="454"/>
      <c r="V779" s="21"/>
      <c r="W779" s="21"/>
    </row>
    <row r="780" spans="1:23" ht="12.75">
      <c r="A780" s="190" t="s">
        <v>109</v>
      </c>
      <c r="B780" s="191" t="s">
        <v>1220</v>
      </c>
      <c r="C780" s="230" t="s">
        <v>646</v>
      </c>
      <c r="D780" s="230" t="s">
        <v>335</v>
      </c>
      <c r="E780" s="230" t="s">
        <v>185</v>
      </c>
      <c r="F780" s="230" t="s">
        <v>519</v>
      </c>
      <c r="G780" s="190" t="s">
        <v>3059</v>
      </c>
      <c r="H780" s="191" t="s">
        <v>556</v>
      </c>
      <c r="I780" s="230" t="s">
        <v>370</v>
      </c>
      <c r="J780" s="565" t="s">
        <v>420</v>
      </c>
      <c r="K780" s="566">
        <v>0.11702127659574468</v>
      </c>
      <c r="L780" s="230"/>
      <c r="M780" s="450">
        <v>2022</v>
      </c>
      <c r="N780" s="453">
        <v>90</v>
      </c>
      <c r="O780" s="452">
        <v>0.13333333333333333</v>
      </c>
      <c r="P780" s="237">
        <f t="shared" si="48"/>
        <v>12</v>
      </c>
      <c r="Q780" s="218">
        <v>9</v>
      </c>
      <c r="R780" s="238">
        <f t="shared" si="49"/>
        <v>0.75</v>
      </c>
      <c r="S780" s="238">
        <f t="shared" si="50"/>
        <v>0.1</v>
      </c>
      <c r="T780" s="239">
        <f t="shared" si="51"/>
        <v>1.1393939393939394</v>
      </c>
      <c r="U780" s="454"/>
      <c r="V780" s="21"/>
      <c r="W780" s="21"/>
    </row>
    <row r="781" spans="1:23" ht="12.75">
      <c r="A781" s="190" t="s">
        <v>109</v>
      </c>
      <c r="B781" s="191" t="s">
        <v>1220</v>
      </c>
      <c r="C781" s="230" t="s">
        <v>646</v>
      </c>
      <c r="D781" s="230" t="s">
        <v>335</v>
      </c>
      <c r="E781" s="230" t="s">
        <v>185</v>
      </c>
      <c r="F781" s="230" t="s">
        <v>519</v>
      </c>
      <c r="G781" s="190" t="s">
        <v>3059</v>
      </c>
      <c r="H781" s="191" t="s">
        <v>557</v>
      </c>
      <c r="I781" s="230" t="s">
        <v>370</v>
      </c>
      <c r="J781" s="565" t="s">
        <v>420</v>
      </c>
      <c r="K781" s="566">
        <v>0.11702127659574468</v>
      </c>
      <c r="L781" s="230"/>
      <c r="M781" s="450">
        <v>2022</v>
      </c>
      <c r="N781" s="453">
        <v>90</v>
      </c>
      <c r="O781" s="452">
        <v>0.13333333333333333</v>
      </c>
      <c r="P781" s="237">
        <f t="shared" si="48"/>
        <v>12</v>
      </c>
      <c r="Q781" s="218">
        <v>9</v>
      </c>
      <c r="R781" s="238">
        <f t="shared" si="49"/>
        <v>0.75</v>
      </c>
      <c r="S781" s="238">
        <f t="shared" si="50"/>
        <v>0.1</v>
      </c>
      <c r="T781" s="239">
        <f t="shared" si="51"/>
        <v>1.1393939393939394</v>
      </c>
      <c r="U781" s="454"/>
      <c r="V781" s="21"/>
      <c r="W781" s="21"/>
    </row>
    <row r="782" spans="1:23" ht="12.75">
      <c r="A782" s="190" t="s">
        <v>109</v>
      </c>
      <c r="B782" s="191" t="s">
        <v>1220</v>
      </c>
      <c r="C782" s="230" t="s">
        <v>646</v>
      </c>
      <c r="D782" s="230" t="s">
        <v>335</v>
      </c>
      <c r="E782" s="230" t="s">
        <v>185</v>
      </c>
      <c r="F782" s="230" t="s">
        <v>519</v>
      </c>
      <c r="G782" s="190" t="s">
        <v>3059</v>
      </c>
      <c r="H782" s="191" t="s">
        <v>558</v>
      </c>
      <c r="I782" s="230" t="s">
        <v>370</v>
      </c>
      <c r="J782" s="565" t="s">
        <v>420</v>
      </c>
      <c r="K782" s="566">
        <v>0.11702127659574468</v>
      </c>
      <c r="L782" s="230"/>
      <c r="M782" s="450">
        <v>2022</v>
      </c>
      <c r="N782" s="453">
        <v>90</v>
      </c>
      <c r="O782" s="452">
        <v>0.13333333333333333</v>
      </c>
      <c r="P782" s="237">
        <f t="shared" si="48"/>
        <v>12</v>
      </c>
      <c r="Q782" s="218">
        <v>9</v>
      </c>
      <c r="R782" s="238">
        <f t="shared" si="49"/>
        <v>0.75</v>
      </c>
      <c r="S782" s="238">
        <f t="shared" si="50"/>
        <v>0.1</v>
      </c>
      <c r="T782" s="239">
        <f t="shared" si="51"/>
        <v>1.1393939393939394</v>
      </c>
      <c r="U782" s="454"/>
      <c r="V782" s="21"/>
      <c r="W782" s="21"/>
    </row>
    <row r="783" spans="1:23" ht="12.75">
      <c r="A783" s="190" t="s">
        <v>109</v>
      </c>
      <c r="B783" s="191" t="s">
        <v>1220</v>
      </c>
      <c r="C783" s="230" t="s">
        <v>646</v>
      </c>
      <c r="D783" s="230" t="s">
        <v>335</v>
      </c>
      <c r="E783" s="230" t="s">
        <v>185</v>
      </c>
      <c r="F783" s="230" t="s">
        <v>519</v>
      </c>
      <c r="G783" s="190" t="s">
        <v>3059</v>
      </c>
      <c r="H783" s="191" t="s">
        <v>562</v>
      </c>
      <c r="I783" s="230" t="s">
        <v>370</v>
      </c>
      <c r="J783" s="565" t="s">
        <v>420</v>
      </c>
      <c r="K783" s="566">
        <v>0.11702127659574468</v>
      </c>
      <c r="L783" s="230"/>
      <c r="M783" s="450">
        <v>2022</v>
      </c>
      <c r="N783" s="453">
        <v>90</v>
      </c>
      <c r="O783" s="452">
        <v>0.13333333333333333</v>
      </c>
      <c r="P783" s="237">
        <f t="shared" si="48"/>
        <v>12</v>
      </c>
      <c r="Q783" s="218">
        <v>9</v>
      </c>
      <c r="R783" s="238">
        <f t="shared" si="49"/>
        <v>0.75</v>
      </c>
      <c r="S783" s="238">
        <f t="shared" si="50"/>
        <v>0.1</v>
      </c>
      <c r="T783" s="239">
        <f t="shared" si="51"/>
        <v>1.1393939393939394</v>
      </c>
      <c r="U783" s="454"/>
      <c r="V783" s="21"/>
      <c r="W783" s="21"/>
    </row>
    <row r="784" spans="1:23" ht="12.75">
      <c r="A784" s="190" t="s">
        <v>109</v>
      </c>
      <c r="B784" s="191" t="s">
        <v>1220</v>
      </c>
      <c r="C784" s="230" t="s">
        <v>646</v>
      </c>
      <c r="D784" s="230" t="s">
        <v>335</v>
      </c>
      <c r="E784" s="230" t="s">
        <v>185</v>
      </c>
      <c r="F784" s="230" t="s">
        <v>577</v>
      </c>
      <c r="G784" s="190" t="s">
        <v>3059</v>
      </c>
      <c r="H784" s="191" t="s">
        <v>583</v>
      </c>
      <c r="I784" s="230" t="s">
        <v>370</v>
      </c>
      <c r="J784" s="565" t="s">
        <v>420</v>
      </c>
      <c r="K784" s="566">
        <v>0.11702127659574468</v>
      </c>
      <c r="L784" s="230"/>
      <c r="M784" s="450">
        <v>2022</v>
      </c>
      <c r="N784" s="453">
        <v>90</v>
      </c>
      <c r="O784" s="452">
        <v>0.13333333333333333</v>
      </c>
      <c r="P784" s="237">
        <f t="shared" si="48"/>
        <v>12</v>
      </c>
      <c r="Q784" s="218">
        <v>9</v>
      </c>
      <c r="R784" s="238">
        <f t="shared" si="49"/>
        <v>0.75</v>
      </c>
      <c r="S784" s="238">
        <f t="shared" si="50"/>
        <v>0.1</v>
      </c>
      <c r="T784" s="239">
        <f t="shared" si="51"/>
        <v>1.1393939393939394</v>
      </c>
      <c r="U784" s="454"/>
      <c r="V784" s="21"/>
      <c r="W784" s="21"/>
    </row>
    <row r="785" spans="1:23" ht="12.75">
      <c r="A785" s="190" t="s">
        <v>109</v>
      </c>
      <c r="B785" s="191" t="s">
        <v>1220</v>
      </c>
      <c r="C785" s="230" t="s">
        <v>646</v>
      </c>
      <c r="D785" s="230" t="s">
        <v>335</v>
      </c>
      <c r="E785" s="230" t="s">
        <v>185</v>
      </c>
      <c r="F785" s="230" t="s">
        <v>519</v>
      </c>
      <c r="G785" s="190" t="s">
        <v>3059</v>
      </c>
      <c r="H785" s="191" t="s">
        <v>563</v>
      </c>
      <c r="I785" s="230" t="s">
        <v>370</v>
      </c>
      <c r="J785" s="565" t="s">
        <v>418</v>
      </c>
      <c r="K785" s="566">
        <v>1</v>
      </c>
      <c r="L785" s="230"/>
      <c r="M785" s="450">
        <v>2022</v>
      </c>
      <c r="N785" s="453">
        <v>90</v>
      </c>
      <c r="O785" s="452">
        <v>1</v>
      </c>
      <c r="P785" s="237">
        <f t="shared" si="48"/>
        <v>90</v>
      </c>
      <c r="Q785" s="218">
        <v>90</v>
      </c>
      <c r="R785" s="238">
        <f t="shared" si="49"/>
        <v>1</v>
      </c>
      <c r="S785" s="238">
        <f t="shared" si="50"/>
        <v>1</v>
      </c>
      <c r="T785" s="239">
        <f t="shared" si="51"/>
        <v>1</v>
      </c>
      <c r="U785" s="454"/>
      <c r="V785" s="21"/>
      <c r="W785" s="21"/>
    </row>
    <row r="786" spans="1:23" ht="12.75">
      <c r="A786" s="190" t="s">
        <v>109</v>
      </c>
      <c r="B786" s="191" t="s">
        <v>1220</v>
      </c>
      <c r="C786" s="230" t="s">
        <v>646</v>
      </c>
      <c r="D786" s="230" t="s">
        <v>335</v>
      </c>
      <c r="E786" s="230" t="s">
        <v>185</v>
      </c>
      <c r="F786" s="230" t="s">
        <v>519</v>
      </c>
      <c r="G786" s="190" t="s">
        <v>3059</v>
      </c>
      <c r="H786" s="191" t="s">
        <v>564</v>
      </c>
      <c r="I786" s="230" t="s">
        <v>370</v>
      </c>
      <c r="J786" s="565" t="s">
        <v>420</v>
      </c>
      <c r="K786" s="566">
        <v>0.11702127659574468</v>
      </c>
      <c r="L786" s="230"/>
      <c r="M786" s="450">
        <v>2022</v>
      </c>
      <c r="N786" s="453">
        <v>90</v>
      </c>
      <c r="O786" s="452">
        <v>0.13333333333333333</v>
      </c>
      <c r="P786" s="237">
        <f t="shared" si="48"/>
        <v>12</v>
      </c>
      <c r="Q786" s="218">
        <v>9</v>
      </c>
      <c r="R786" s="238">
        <f t="shared" si="49"/>
        <v>0.75</v>
      </c>
      <c r="S786" s="238">
        <f t="shared" si="50"/>
        <v>0.1</v>
      </c>
      <c r="T786" s="239">
        <f t="shared" si="51"/>
        <v>1.1393939393939394</v>
      </c>
      <c r="U786" s="454"/>
      <c r="V786" s="21"/>
      <c r="W786" s="21"/>
    </row>
    <row r="787" spans="1:23" ht="12.75">
      <c r="A787" s="190" t="s">
        <v>109</v>
      </c>
      <c r="B787" s="191" t="s">
        <v>1220</v>
      </c>
      <c r="C787" s="230" t="s">
        <v>646</v>
      </c>
      <c r="D787" s="230" t="s">
        <v>335</v>
      </c>
      <c r="E787" s="230" t="s">
        <v>185</v>
      </c>
      <c r="F787" s="230" t="s">
        <v>519</v>
      </c>
      <c r="G787" s="190" t="s">
        <v>3059</v>
      </c>
      <c r="H787" s="191" t="s">
        <v>569</v>
      </c>
      <c r="I787" s="230" t="s">
        <v>370</v>
      </c>
      <c r="J787" s="565" t="s">
        <v>420</v>
      </c>
      <c r="K787" s="566">
        <v>0.11702127659574468</v>
      </c>
      <c r="L787" s="230"/>
      <c r="M787" s="450">
        <v>2022</v>
      </c>
      <c r="N787" s="453">
        <v>90</v>
      </c>
      <c r="O787" s="452">
        <v>0.13333333333333333</v>
      </c>
      <c r="P787" s="237">
        <f t="shared" si="48"/>
        <v>12</v>
      </c>
      <c r="Q787" s="218">
        <v>9</v>
      </c>
      <c r="R787" s="238">
        <f t="shared" si="49"/>
        <v>0.75</v>
      </c>
      <c r="S787" s="238">
        <f t="shared" si="50"/>
        <v>0.1</v>
      </c>
      <c r="T787" s="239">
        <f t="shared" si="51"/>
        <v>1.1393939393939394</v>
      </c>
      <c r="U787" s="454"/>
      <c r="V787" s="21"/>
      <c r="W787" s="21"/>
    </row>
    <row r="788" spans="1:23" ht="12.75">
      <c r="A788" s="190" t="s">
        <v>109</v>
      </c>
      <c r="B788" s="191" t="s">
        <v>1220</v>
      </c>
      <c r="C788" s="230" t="s">
        <v>646</v>
      </c>
      <c r="D788" s="230" t="s">
        <v>335</v>
      </c>
      <c r="E788" s="230" t="s">
        <v>185</v>
      </c>
      <c r="F788" s="230" t="s">
        <v>519</v>
      </c>
      <c r="G788" s="190" t="s">
        <v>3059</v>
      </c>
      <c r="H788" s="191" t="s">
        <v>498</v>
      </c>
      <c r="I788" s="230" t="s">
        <v>3126</v>
      </c>
      <c r="J788" s="230" t="s">
        <v>418</v>
      </c>
      <c r="K788" s="231">
        <v>1</v>
      </c>
      <c r="L788" s="230" t="s">
        <v>3127</v>
      </c>
      <c r="M788" s="450">
        <v>2023</v>
      </c>
      <c r="N788" s="453">
        <v>85</v>
      </c>
      <c r="O788" s="452">
        <v>1</v>
      </c>
      <c r="P788" s="237">
        <f t="shared" si="48"/>
        <v>85</v>
      </c>
      <c r="Q788" s="218">
        <v>85</v>
      </c>
      <c r="R788" s="238">
        <f t="shared" si="49"/>
        <v>1</v>
      </c>
      <c r="S788" s="238">
        <f t="shared" si="50"/>
        <v>1</v>
      </c>
      <c r="T788" s="239">
        <f t="shared" si="51"/>
        <v>1</v>
      </c>
      <c r="U788" s="454"/>
      <c r="V788" s="21"/>
      <c r="W788" s="21"/>
    </row>
    <row r="789" spans="1:23" ht="12.75">
      <c r="A789" s="190" t="s">
        <v>109</v>
      </c>
      <c r="B789" s="191" t="s">
        <v>1220</v>
      </c>
      <c r="C789" s="230" t="s">
        <v>646</v>
      </c>
      <c r="D789" s="230" t="s">
        <v>335</v>
      </c>
      <c r="E789" s="230" t="s">
        <v>185</v>
      </c>
      <c r="F789" s="230" t="s">
        <v>519</v>
      </c>
      <c r="G789" s="190" t="s">
        <v>3059</v>
      </c>
      <c r="H789" s="191" t="s">
        <v>537</v>
      </c>
      <c r="I789" s="230" t="s">
        <v>232</v>
      </c>
      <c r="J789" s="230" t="s">
        <v>418</v>
      </c>
      <c r="K789" s="231">
        <v>1</v>
      </c>
      <c r="L789" s="230" t="s">
        <v>3128</v>
      </c>
      <c r="M789" s="450">
        <v>2023</v>
      </c>
      <c r="N789" s="453">
        <v>85</v>
      </c>
      <c r="O789" s="452">
        <v>1</v>
      </c>
      <c r="P789" s="237">
        <f t="shared" si="48"/>
        <v>85</v>
      </c>
      <c r="Q789" s="218">
        <v>85</v>
      </c>
      <c r="R789" s="238">
        <f t="shared" si="49"/>
        <v>1</v>
      </c>
      <c r="S789" s="238">
        <f t="shared" si="50"/>
        <v>1</v>
      </c>
      <c r="T789" s="239">
        <f t="shared" si="51"/>
        <v>1</v>
      </c>
      <c r="U789" s="454"/>
      <c r="V789" s="21"/>
      <c r="W789" s="21"/>
    </row>
    <row r="790" spans="1:23" ht="12.75">
      <c r="A790" s="190" t="s">
        <v>109</v>
      </c>
      <c r="B790" s="191" t="s">
        <v>1220</v>
      </c>
      <c r="C790" s="230" t="s">
        <v>646</v>
      </c>
      <c r="D790" s="230" t="s">
        <v>335</v>
      </c>
      <c r="E790" s="230" t="s">
        <v>185</v>
      </c>
      <c r="F790" s="230" t="s">
        <v>519</v>
      </c>
      <c r="G790" s="190" t="s">
        <v>3059</v>
      </c>
      <c r="H790" s="191" t="s">
        <v>538</v>
      </c>
      <c r="I790" s="230" t="s">
        <v>232</v>
      </c>
      <c r="J790" s="230" t="s">
        <v>418</v>
      </c>
      <c r="K790" s="231">
        <v>1</v>
      </c>
      <c r="L790" s="230" t="s">
        <v>3128</v>
      </c>
      <c r="M790" s="450">
        <v>2023</v>
      </c>
      <c r="N790" s="453">
        <v>85</v>
      </c>
      <c r="O790" s="452">
        <v>1</v>
      </c>
      <c r="P790" s="237">
        <f t="shared" si="48"/>
        <v>85</v>
      </c>
      <c r="Q790" s="218">
        <v>85</v>
      </c>
      <c r="R790" s="238">
        <f t="shared" si="49"/>
        <v>1</v>
      </c>
      <c r="S790" s="238">
        <f t="shared" si="50"/>
        <v>1</v>
      </c>
      <c r="T790" s="239">
        <f t="shared" si="51"/>
        <v>1</v>
      </c>
      <c r="U790" s="454"/>
      <c r="V790" s="21"/>
      <c r="W790" s="21"/>
    </row>
    <row r="791" spans="1:23" ht="12.75">
      <c r="A791" s="190" t="s">
        <v>109</v>
      </c>
      <c r="B791" s="191" t="s">
        <v>1220</v>
      </c>
      <c r="C791" s="230" t="s">
        <v>646</v>
      </c>
      <c r="D791" s="230" t="s">
        <v>335</v>
      </c>
      <c r="E791" s="230" t="s">
        <v>185</v>
      </c>
      <c r="F791" s="230" t="s">
        <v>519</v>
      </c>
      <c r="G791" s="190" t="s">
        <v>3059</v>
      </c>
      <c r="H791" s="191" t="s">
        <v>541</v>
      </c>
      <c r="I791" s="230" t="s">
        <v>232</v>
      </c>
      <c r="J791" s="230" t="s">
        <v>418</v>
      </c>
      <c r="K791" s="231">
        <v>1</v>
      </c>
      <c r="L791" s="230" t="s">
        <v>3128</v>
      </c>
      <c r="M791" s="450">
        <v>2023</v>
      </c>
      <c r="N791" s="218">
        <v>85</v>
      </c>
      <c r="O791" s="452">
        <v>1</v>
      </c>
      <c r="P791" s="237">
        <f t="shared" si="48"/>
        <v>85</v>
      </c>
      <c r="Q791" s="218">
        <v>85</v>
      </c>
      <c r="R791" s="238">
        <f t="shared" si="49"/>
        <v>1</v>
      </c>
      <c r="S791" s="238">
        <f t="shared" si="50"/>
        <v>1</v>
      </c>
      <c r="T791" s="239">
        <f t="shared" si="51"/>
        <v>1</v>
      </c>
      <c r="U791" s="454"/>
      <c r="V791" s="21"/>
      <c r="W791" s="21"/>
    </row>
    <row r="792" spans="1:23" ht="12.75">
      <c r="A792" s="190" t="s">
        <v>109</v>
      </c>
      <c r="B792" s="191" t="s">
        <v>1220</v>
      </c>
      <c r="C792" s="230" t="s">
        <v>646</v>
      </c>
      <c r="D792" s="230" t="s">
        <v>335</v>
      </c>
      <c r="E792" s="230" t="s">
        <v>185</v>
      </c>
      <c r="F792" s="230" t="s">
        <v>519</v>
      </c>
      <c r="G792" s="190" t="s">
        <v>3059</v>
      </c>
      <c r="H792" s="191" t="s">
        <v>493</v>
      </c>
      <c r="I792" s="230" t="s">
        <v>232</v>
      </c>
      <c r="J792" s="230" t="s">
        <v>418</v>
      </c>
      <c r="K792" s="231">
        <v>1</v>
      </c>
      <c r="L792" s="230" t="s">
        <v>3128</v>
      </c>
      <c r="M792" s="450">
        <v>2023</v>
      </c>
      <c r="N792" s="453">
        <v>85</v>
      </c>
      <c r="O792" s="452">
        <v>1</v>
      </c>
      <c r="P792" s="237">
        <f t="shared" si="48"/>
        <v>85</v>
      </c>
      <c r="Q792" s="218">
        <v>85</v>
      </c>
      <c r="R792" s="238">
        <f t="shared" si="49"/>
        <v>1</v>
      </c>
      <c r="S792" s="238">
        <f t="shared" si="50"/>
        <v>1</v>
      </c>
      <c r="T792" s="239">
        <f t="shared" si="51"/>
        <v>1</v>
      </c>
      <c r="U792" s="454"/>
      <c r="V792" s="21"/>
      <c r="W792" s="21"/>
    </row>
    <row r="793" spans="1:23" ht="12.75">
      <c r="A793" s="190" t="s">
        <v>109</v>
      </c>
      <c r="B793" s="191" t="s">
        <v>1220</v>
      </c>
      <c r="C793" s="230" t="s">
        <v>646</v>
      </c>
      <c r="D793" s="230" t="s">
        <v>335</v>
      </c>
      <c r="E793" s="230" t="s">
        <v>185</v>
      </c>
      <c r="F793" s="230" t="s">
        <v>519</v>
      </c>
      <c r="G793" s="190" t="s">
        <v>3059</v>
      </c>
      <c r="H793" s="191" t="s">
        <v>3129</v>
      </c>
      <c r="I793" s="230" t="s">
        <v>232</v>
      </c>
      <c r="J793" s="230" t="s">
        <v>418</v>
      </c>
      <c r="K793" s="231">
        <v>1</v>
      </c>
      <c r="L793" s="230" t="s">
        <v>3128</v>
      </c>
      <c r="M793" s="450">
        <v>2023</v>
      </c>
      <c r="N793" s="218">
        <v>85</v>
      </c>
      <c r="O793" s="452">
        <v>1</v>
      </c>
      <c r="P793" s="237">
        <f t="shared" si="48"/>
        <v>85</v>
      </c>
      <c r="Q793" s="218">
        <v>85</v>
      </c>
      <c r="R793" s="238">
        <f t="shared" si="49"/>
        <v>1</v>
      </c>
      <c r="S793" s="238">
        <f t="shared" si="50"/>
        <v>1</v>
      </c>
      <c r="T793" s="239">
        <f t="shared" si="51"/>
        <v>1</v>
      </c>
      <c r="U793" s="454"/>
      <c r="V793" s="21"/>
      <c r="W793" s="21"/>
    </row>
    <row r="794" spans="1:23" ht="12.75">
      <c r="A794" s="190" t="s">
        <v>109</v>
      </c>
      <c r="B794" s="191" t="s">
        <v>1220</v>
      </c>
      <c r="C794" s="230" t="s">
        <v>646</v>
      </c>
      <c r="D794" s="230" t="s">
        <v>335</v>
      </c>
      <c r="E794" s="230" t="s">
        <v>185</v>
      </c>
      <c r="F794" s="230" t="s">
        <v>519</v>
      </c>
      <c r="G794" s="190" t="s">
        <v>3059</v>
      </c>
      <c r="H794" s="191" t="s">
        <v>3130</v>
      </c>
      <c r="I794" s="230" t="s">
        <v>232</v>
      </c>
      <c r="J794" s="230" t="s">
        <v>418</v>
      </c>
      <c r="K794" s="231">
        <v>1</v>
      </c>
      <c r="L794" s="230" t="s">
        <v>3128</v>
      </c>
      <c r="M794" s="450">
        <v>2023</v>
      </c>
      <c r="N794" s="453">
        <v>85</v>
      </c>
      <c r="O794" s="452">
        <v>1</v>
      </c>
      <c r="P794" s="237">
        <f t="shared" si="48"/>
        <v>85</v>
      </c>
      <c r="Q794" s="218">
        <v>85</v>
      </c>
      <c r="R794" s="238">
        <f t="shared" si="49"/>
        <v>1</v>
      </c>
      <c r="S794" s="238">
        <f t="shared" si="50"/>
        <v>1</v>
      </c>
      <c r="T794" s="239">
        <f t="shared" si="51"/>
        <v>1</v>
      </c>
      <c r="U794" s="454"/>
      <c r="V794" s="21"/>
      <c r="W794" s="21"/>
    </row>
    <row r="795" spans="1:23" ht="12.75">
      <c r="A795" s="190" t="s">
        <v>109</v>
      </c>
      <c r="B795" s="191" t="s">
        <v>1220</v>
      </c>
      <c r="C795" s="230" t="s">
        <v>646</v>
      </c>
      <c r="D795" s="230" t="s">
        <v>335</v>
      </c>
      <c r="E795" s="230" t="s">
        <v>185</v>
      </c>
      <c r="F795" s="230"/>
      <c r="G795" s="190" t="s">
        <v>3040</v>
      </c>
      <c r="H795" s="191"/>
      <c r="I795" s="230"/>
      <c r="J795" s="230"/>
      <c r="K795" s="231"/>
      <c r="L795" s="230" t="s">
        <v>3120</v>
      </c>
      <c r="M795" s="450"/>
      <c r="N795" s="453"/>
      <c r="O795" s="452"/>
      <c r="P795" s="237">
        <f t="shared" si="48"/>
        <v>0</v>
      </c>
      <c r="Q795" s="218"/>
      <c r="R795" s="238" t="e">
        <f t="shared" si="49"/>
        <v>#DIV/0!</v>
      </c>
      <c r="S795" s="238" t="e">
        <f t="shared" si="50"/>
        <v>#DIV/0!</v>
      </c>
      <c r="T795" s="239" t="e">
        <f t="shared" si="51"/>
        <v>#DIV/0!</v>
      </c>
      <c r="U795" s="454"/>
      <c r="V795" s="21"/>
      <c r="W795" s="21"/>
    </row>
    <row r="796" spans="1:23" ht="12.75">
      <c r="A796" s="190" t="s">
        <v>109</v>
      </c>
      <c r="B796" s="191" t="s">
        <v>1220</v>
      </c>
      <c r="C796" s="230" t="s">
        <v>646</v>
      </c>
      <c r="D796" s="230" t="s">
        <v>335</v>
      </c>
      <c r="E796" s="230" t="s">
        <v>185</v>
      </c>
      <c r="F796" s="230"/>
      <c r="G796" s="190" t="s">
        <v>3080</v>
      </c>
      <c r="H796" s="191"/>
      <c r="I796" s="230"/>
      <c r="J796" s="230"/>
      <c r="K796" s="231"/>
      <c r="L796" s="230" t="s">
        <v>3120</v>
      </c>
      <c r="M796" s="450">
        <v>2022</v>
      </c>
      <c r="N796" s="453"/>
      <c r="O796" s="452"/>
      <c r="P796" s="237">
        <f t="shared" si="48"/>
        <v>0</v>
      </c>
      <c r="Q796" s="218"/>
      <c r="R796" s="238" t="e">
        <f t="shared" si="49"/>
        <v>#DIV/0!</v>
      </c>
      <c r="S796" s="238" t="e">
        <f t="shared" si="50"/>
        <v>#DIV/0!</v>
      </c>
      <c r="T796" s="239" t="e">
        <f t="shared" si="51"/>
        <v>#DIV/0!</v>
      </c>
      <c r="U796" s="454"/>
      <c r="V796" s="21"/>
      <c r="W796" s="21"/>
    </row>
    <row r="797" spans="1:23" ht="12.75">
      <c r="A797" s="190" t="s">
        <v>109</v>
      </c>
      <c r="B797" s="191" t="s">
        <v>1220</v>
      </c>
      <c r="C797" s="230" t="s">
        <v>646</v>
      </c>
      <c r="D797" s="230" t="s">
        <v>335</v>
      </c>
      <c r="E797" s="230" t="s">
        <v>185</v>
      </c>
      <c r="F797" s="230" t="s">
        <v>519</v>
      </c>
      <c r="G797" s="190" t="s">
        <v>3060</v>
      </c>
      <c r="H797" s="191" t="s">
        <v>518</v>
      </c>
      <c r="I797" s="230" t="s">
        <v>370</v>
      </c>
      <c r="J797" s="565" t="s">
        <v>420</v>
      </c>
      <c r="K797" s="566">
        <v>0.23232323232323232</v>
      </c>
      <c r="L797" s="230"/>
      <c r="M797" s="450">
        <v>2022</v>
      </c>
      <c r="N797" s="218">
        <v>93</v>
      </c>
      <c r="O797" s="567">
        <v>1</v>
      </c>
      <c r="P797" s="237">
        <f t="shared" si="48"/>
        <v>93</v>
      </c>
      <c r="Q797" s="218">
        <v>93</v>
      </c>
      <c r="R797" s="238">
        <f t="shared" si="49"/>
        <v>1</v>
      </c>
      <c r="S797" s="238">
        <f t="shared" si="50"/>
        <v>1</v>
      </c>
      <c r="T797" s="239">
        <f t="shared" si="51"/>
        <v>4.304347826086957</v>
      </c>
      <c r="U797" s="454" t="s">
        <v>3123</v>
      </c>
      <c r="V797" s="21"/>
      <c r="W797" s="21"/>
    </row>
    <row r="798" spans="1:23" ht="12.75">
      <c r="A798" s="190" t="s">
        <v>109</v>
      </c>
      <c r="B798" s="191" t="s">
        <v>1220</v>
      </c>
      <c r="C798" s="230" t="s">
        <v>646</v>
      </c>
      <c r="D798" s="230" t="s">
        <v>335</v>
      </c>
      <c r="E798" s="230" t="s">
        <v>185</v>
      </c>
      <c r="F798" s="230" t="s">
        <v>577</v>
      </c>
      <c r="G798" s="190" t="s">
        <v>3060</v>
      </c>
      <c r="H798" s="191" t="s">
        <v>576</v>
      </c>
      <c r="I798" s="230" t="s">
        <v>370</v>
      </c>
      <c r="J798" s="565" t="s">
        <v>420</v>
      </c>
      <c r="K798" s="566">
        <v>0.23232323232323232</v>
      </c>
      <c r="L798" s="230"/>
      <c r="M798" s="450">
        <v>2022</v>
      </c>
      <c r="N798" s="453">
        <v>93</v>
      </c>
      <c r="O798" s="452">
        <v>0.19354838709677419</v>
      </c>
      <c r="P798" s="237">
        <f t="shared" si="48"/>
        <v>18</v>
      </c>
      <c r="Q798" s="218">
        <v>14</v>
      </c>
      <c r="R798" s="238">
        <f t="shared" si="49"/>
        <v>0.77777777777777779</v>
      </c>
      <c r="S798" s="238">
        <f t="shared" si="50"/>
        <v>0.15053763440860216</v>
      </c>
      <c r="T798" s="239">
        <f t="shared" si="51"/>
        <v>0.83309957924263678</v>
      </c>
      <c r="U798" s="454" t="s">
        <v>3123</v>
      </c>
      <c r="V798" s="21"/>
      <c r="W798" s="21"/>
    </row>
    <row r="799" spans="1:23" ht="12.75">
      <c r="A799" s="190" t="s">
        <v>109</v>
      </c>
      <c r="B799" s="191" t="s">
        <v>1220</v>
      </c>
      <c r="C799" s="230" t="s">
        <v>646</v>
      </c>
      <c r="D799" s="230" t="s">
        <v>335</v>
      </c>
      <c r="E799" s="230" t="s">
        <v>185</v>
      </c>
      <c r="F799" s="230" t="s">
        <v>577</v>
      </c>
      <c r="G799" s="190" t="s">
        <v>3060</v>
      </c>
      <c r="H799" s="191" t="s">
        <v>578</v>
      </c>
      <c r="I799" s="230" t="s">
        <v>370</v>
      </c>
      <c r="J799" s="565" t="s">
        <v>420</v>
      </c>
      <c r="K799" s="566">
        <v>0.23232323232323232</v>
      </c>
      <c r="L799" s="230"/>
      <c r="M799" s="450">
        <v>2022</v>
      </c>
      <c r="N799" s="453">
        <v>93</v>
      </c>
      <c r="O799" s="452">
        <v>0.19354838709677419</v>
      </c>
      <c r="P799" s="237">
        <f t="shared" si="48"/>
        <v>18</v>
      </c>
      <c r="Q799" s="218">
        <v>14</v>
      </c>
      <c r="R799" s="238">
        <f t="shared" si="49"/>
        <v>0.77777777777777779</v>
      </c>
      <c r="S799" s="238">
        <f t="shared" si="50"/>
        <v>0.15053763440860216</v>
      </c>
      <c r="T799" s="239">
        <f t="shared" si="51"/>
        <v>0.83309957924263678</v>
      </c>
      <c r="U799" s="454" t="s">
        <v>3123</v>
      </c>
      <c r="V799" s="21"/>
      <c r="W799" s="21"/>
    </row>
    <row r="800" spans="1:23" ht="12.75">
      <c r="A800" s="190" t="s">
        <v>109</v>
      </c>
      <c r="B800" s="191" t="s">
        <v>1220</v>
      </c>
      <c r="C800" s="230" t="s">
        <v>646</v>
      </c>
      <c r="D800" s="230" t="s">
        <v>335</v>
      </c>
      <c r="E800" s="230" t="s">
        <v>185</v>
      </c>
      <c r="F800" s="230" t="s">
        <v>577</v>
      </c>
      <c r="G800" s="190" t="s">
        <v>3060</v>
      </c>
      <c r="H800" s="191" t="s">
        <v>579</v>
      </c>
      <c r="I800" s="230" t="s">
        <v>370</v>
      </c>
      <c r="J800" s="565" t="s">
        <v>420</v>
      </c>
      <c r="K800" s="566">
        <v>0.23232323232323232</v>
      </c>
      <c r="L800" s="230"/>
      <c r="M800" s="450">
        <v>2022</v>
      </c>
      <c r="N800" s="453">
        <v>93</v>
      </c>
      <c r="O800" s="452">
        <v>0.19354838709677419</v>
      </c>
      <c r="P800" s="237">
        <f t="shared" si="48"/>
        <v>18</v>
      </c>
      <c r="Q800" s="218">
        <v>14</v>
      </c>
      <c r="R800" s="238">
        <f t="shared" si="49"/>
        <v>0.77777777777777779</v>
      </c>
      <c r="S800" s="238">
        <f t="shared" si="50"/>
        <v>0.15053763440860216</v>
      </c>
      <c r="T800" s="239">
        <f t="shared" si="51"/>
        <v>0.83309957924263678</v>
      </c>
      <c r="U800" s="454" t="s">
        <v>3123</v>
      </c>
      <c r="V800" s="21"/>
      <c r="W800" s="21"/>
    </row>
    <row r="801" spans="1:23" ht="12.75">
      <c r="A801" s="190" t="s">
        <v>109</v>
      </c>
      <c r="B801" s="191" t="s">
        <v>1220</v>
      </c>
      <c r="C801" s="230" t="s">
        <v>646</v>
      </c>
      <c r="D801" s="230" t="s">
        <v>335</v>
      </c>
      <c r="E801" s="230" t="s">
        <v>185</v>
      </c>
      <c r="F801" s="230" t="s">
        <v>577</v>
      </c>
      <c r="G801" s="190" t="s">
        <v>3060</v>
      </c>
      <c r="H801" s="191" t="s">
        <v>580</v>
      </c>
      <c r="I801" s="230" t="s">
        <v>370</v>
      </c>
      <c r="J801" s="565" t="s">
        <v>420</v>
      </c>
      <c r="K801" s="566">
        <v>0.23232323232323232</v>
      </c>
      <c r="L801" s="230"/>
      <c r="M801" s="450">
        <v>2022</v>
      </c>
      <c r="N801" s="453">
        <v>93</v>
      </c>
      <c r="O801" s="452">
        <v>0.19354838709677419</v>
      </c>
      <c r="P801" s="237">
        <f t="shared" si="48"/>
        <v>18</v>
      </c>
      <c r="Q801" s="218">
        <v>14</v>
      </c>
      <c r="R801" s="238">
        <f t="shared" si="49"/>
        <v>0.77777777777777779</v>
      </c>
      <c r="S801" s="238">
        <f t="shared" si="50"/>
        <v>0.15053763440860216</v>
      </c>
      <c r="T801" s="239">
        <f t="shared" si="51"/>
        <v>0.83309957924263678</v>
      </c>
      <c r="U801" s="454" t="s">
        <v>3123</v>
      </c>
      <c r="V801" s="21"/>
      <c r="W801" s="21"/>
    </row>
    <row r="802" spans="1:23" ht="12.75">
      <c r="A802" s="190" t="s">
        <v>109</v>
      </c>
      <c r="B802" s="191" t="s">
        <v>1220</v>
      </c>
      <c r="C802" s="230" t="s">
        <v>646</v>
      </c>
      <c r="D802" s="230" t="s">
        <v>335</v>
      </c>
      <c r="E802" s="230" t="s">
        <v>185</v>
      </c>
      <c r="F802" s="230" t="s">
        <v>577</v>
      </c>
      <c r="G802" s="190" t="s">
        <v>3060</v>
      </c>
      <c r="H802" s="191" t="s">
        <v>581</v>
      </c>
      <c r="I802" s="230" t="s">
        <v>370</v>
      </c>
      <c r="J802" s="565" t="s">
        <v>420</v>
      </c>
      <c r="K802" s="566">
        <v>0.23232323232323232</v>
      </c>
      <c r="L802" s="230"/>
      <c r="M802" s="450">
        <v>2022</v>
      </c>
      <c r="N802" s="453">
        <v>93</v>
      </c>
      <c r="O802" s="452">
        <v>0.19354838709677419</v>
      </c>
      <c r="P802" s="237">
        <f t="shared" si="48"/>
        <v>18</v>
      </c>
      <c r="Q802" s="218">
        <v>14</v>
      </c>
      <c r="R802" s="238">
        <f t="shared" si="49"/>
        <v>0.77777777777777779</v>
      </c>
      <c r="S802" s="238">
        <f t="shared" si="50"/>
        <v>0.15053763440860216</v>
      </c>
      <c r="T802" s="239">
        <f t="shared" si="51"/>
        <v>0.83309957924263678</v>
      </c>
      <c r="U802" s="454" t="s">
        <v>3123</v>
      </c>
      <c r="V802" s="21"/>
      <c r="W802" s="21"/>
    </row>
    <row r="803" spans="1:23" ht="12.75">
      <c r="A803" s="190" t="s">
        <v>109</v>
      </c>
      <c r="B803" s="191" t="s">
        <v>1220</v>
      </c>
      <c r="C803" s="230" t="s">
        <v>646</v>
      </c>
      <c r="D803" s="230" t="s">
        <v>335</v>
      </c>
      <c r="E803" s="230" t="s">
        <v>185</v>
      </c>
      <c r="F803" s="230" t="s">
        <v>519</v>
      </c>
      <c r="G803" s="190" t="s">
        <v>3060</v>
      </c>
      <c r="H803" s="191" t="s">
        <v>522</v>
      </c>
      <c r="I803" s="230" t="s">
        <v>370</v>
      </c>
      <c r="J803" s="565" t="s">
        <v>420</v>
      </c>
      <c r="K803" s="566">
        <v>0.23232323232323232</v>
      </c>
      <c r="L803" s="230"/>
      <c r="M803" s="450">
        <v>2022</v>
      </c>
      <c r="N803" s="453">
        <v>93</v>
      </c>
      <c r="O803" s="452">
        <v>0.19354838709677419</v>
      </c>
      <c r="P803" s="237">
        <f t="shared" si="48"/>
        <v>18</v>
      </c>
      <c r="Q803" s="218">
        <v>14</v>
      </c>
      <c r="R803" s="238">
        <f t="shared" si="49"/>
        <v>0.77777777777777779</v>
      </c>
      <c r="S803" s="238">
        <f t="shared" si="50"/>
        <v>0.15053763440860216</v>
      </c>
      <c r="T803" s="239">
        <f t="shared" si="51"/>
        <v>0.83309957924263678</v>
      </c>
      <c r="U803" s="454" t="s">
        <v>3123</v>
      </c>
      <c r="V803" s="21"/>
      <c r="W803" s="21"/>
    </row>
    <row r="804" spans="1:23" ht="12.75">
      <c r="A804" s="190" t="s">
        <v>109</v>
      </c>
      <c r="B804" s="191" t="s">
        <v>1220</v>
      </c>
      <c r="C804" s="230" t="s">
        <v>646</v>
      </c>
      <c r="D804" s="230" t="s">
        <v>335</v>
      </c>
      <c r="E804" s="230" t="s">
        <v>185</v>
      </c>
      <c r="F804" s="230" t="s">
        <v>519</v>
      </c>
      <c r="G804" s="190" t="s">
        <v>3060</v>
      </c>
      <c r="H804" s="191" t="s">
        <v>523</v>
      </c>
      <c r="I804" s="230" t="s">
        <v>370</v>
      </c>
      <c r="J804" s="565" t="s">
        <v>420</v>
      </c>
      <c r="K804" s="566">
        <v>0.23232323232323232</v>
      </c>
      <c r="L804" s="230"/>
      <c r="M804" s="450">
        <v>2022</v>
      </c>
      <c r="N804" s="453">
        <v>93</v>
      </c>
      <c r="O804" s="452">
        <v>0.19354838709677419</v>
      </c>
      <c r="P804" s="237">
        <f t="shared" si="48"/>
        <v>18</v>
      </c>
      <c r="Q804" s="218">
        <v>14</v>
      </c>
      <c r="R804" s="238">
        <f t="shared" si="49"/>
        <v>0.77777777777777779</v>
      </c>
      <c r="S804" s="238">
        <f t="shared" si="50"/>
        <v>0.15053763440860216</v>
      </c>
      <c r="T804" s="239">
        <f t="shared" si="51"/>
        <v>0.83309957924263678</v>
      </c>
      <c r="U804" s="454" t="s">
        <v>3123</v>
      </c>
      <c r="V804" s="21"/>
      <c r="W804" s="21"/>
    </row>
    <row r="805" spans="1:23" ht="12.75">
      <c r="A805" s="190" t="s">
        <v>109</v>
      </c>
      <c r="B805" s="191" t="s">
        <v>1220</v>
      </c>
      <c r="C805" s="230" t="s">
        <v>646</v>
      </c>
      <c r="D805" s="230" t="s">
        <v>335</v>
      </c>
      <c r="E805" s="230" t="s">
        <v>185</v>
      </c>
      <c r="F805" s="230" t="s">
        <v>577</v>
      </c>
      <c r="G805" s="190" t="s">
        <v>3060</v>
      </c>
      <c r="H805" s="191" t="s">
        <v>3124</v>
      </c>
      <c r="I805" s="230" t="s">
        <v>370</v>
      </c>
      <c r="J805" s="565" t="s">
        <v>420</v>
      </c>
      <c r="K805" s="566">
        <v>0.23232323232323232</v>
      </c>
      <c r="L805" s="230"/>
      <c r="M805" s="450">
        <v>2022</v>
      </c>
      <c r="N805" s="453">
        <v>93</v>
      </c>
      <c r="O805" s="452">
        <v>0.19354838709677419</v>
      </c>
      <c r="P805" s="237">
        <f t="shared" si="48"/>
        <v>18</v>
      </c>
      <c r="Q805" s="218">
        <v>14</v>
      </c>
      <c r="R805" s="238">
        <f t="shared" si="49"/>
        <v>0.77777777777777779</v>
      </c>
      <c r="S805" s="238">
        <f t="shared" si="50"/>
        <v>0.15053763440860216</v>
      </c>
      <c r="T805" s="239">
        <f t="shared" si="51"/>
        <v>0.83309957924263678</v>
      </c>
      <c r="U805" s="454" t="s">
        <v>3123</v>
      </c>
      <c r="V805" s="21"/>
      <c r="W805" s="21"/>
    </row>
    <row r="806" spans="1:23" ht="12.75">
      <c r="A806" s="190" t="s">
        <v>109</v>
      </c>
      <c r="B806" s="191" t="s">
        <v>1220</v>
      </c>
      <c r="C806" s="230" t="s">
        <v>646</v>
      </c>
      <c r="D806" s="230" t="s">
        <v>335</v>
      </c>
      <c r="E806" s="230" t="s">
        <v>185</v>
      </c>
      <c r="F806" s="230" t="s">
        <v>519</v>
      </c>
      <c r="G806" s="190" t="s">
        <v>3060</v>
      </c>
      <c r="H806" s="191" t="s">
        <v>3125</v>
      </c>
      <c r="I806" s="230" t="s">
        <v>370</v>
      </c>
      <c r="J806" s="565" t="s">
        <v>420</v>
      </c>
      <c r="K806" s="566">
        <v>0.23232323232323232</v>
      </c>
      <c r="L806" s="230"/>
      <c r="M806" s="450">
        <v>2022</v>
      </c>
      <c r="N806" s="453">
        <v>93</v>
      </c>
      <c r="O806" s="452">
        <v>0.19354838709677419</v>
      </c>
      <c r="P806" s="237">
        <f t="shared" si="48"/>
        <v>18</v>
      </c>
      <c r="Q806" s="218">
        <v>14</v>
      </c>
      <c r="R806" s="238">
        <f t="shared" si="49"/>
        <v>0.77777777777777779</v>
      </c>
      <c r="S806" s="238">
        <f t="shared" si="50"/>
        <v>0.15053763440860216</v>
      </c>
      <c r="T806" s="239">
        <f t="shared" si="51"/>
        <v>0.83309957924263678</v>
      </c>
      <c r="U806" s="454" t="s">
        <v>3123</v>
      </c>
      <c r="V806" s="21"/>
      <c r="W806" s="21"/>
    </row>
    <row r="807" spans="1:23" ht="12.75">
      <c r="A807" s="190" t="s">
        <v>109</v>
      </c>
      <c r="B807" s="191" t="s">
        <v>1220</v>
      </c>
      <c r="C807" s="230" t="s">
        <v>646</v>
      </c>
      <c r="D807" s="230" t="s">
        <v>335</v>
      </c>
      <c r="E807" s="230" t="s">
        <v>185</v>
      </c>
      <c r="F807" s="230" t="s">
        <v>519</v>
      </c>
      <c r="G807" s="190" t="s">
        <v>3060</v>
      </c>
      <c r="H807" s="191" t="s">
        <v>529</v>
      </c>
      <c r="I807" s="230" t="s">
        <v>370</v>
      </c>
      <c r="J807" s="565" t="s">
        <v>420</v>
      </c>
      <c r="K807" s="566">
        <v>0.23232323232323232</v>
      </c>
      <c r="L807" s="230"/>
      <c r="M807" s="450">
        <v>2022</v>
      </c>
      <c r="N807" s="453">
        <v>93</v>
      </c>
      <c r="O807" s="452">
        <v>0.19354838709677419</v>
      </c>
      <c r="P807" s="237">
        <f t="shared" si="48"/>
        <v>18</v>
      </c>
      <c r="Q807" s="218">
        <v>14</v>
      </c>
      <c r="R807" s="238">
        <f t="shared" si="49"/>
        <v>0.77777777777777779</v>
      </c>
      <c r="S807" s="238">
        <f t="shared" si="50"/>
        <v>0.15053763440860216</v>
      </c>
      <c r="T807" s="239">
        <f t="shared" si="51"/>
        <v>0.83309957924263678</v>
      </c>
      <c r="U807" s="454" t="s">
        <v>3123</v>
      </c>
      <c r="V807" s="21"/>
      <c r="W807" s="21"/>
    </row>
    <row r="808" spans="1:23" ht="12.75">
      <c r="A808" s="190" t="s">
        <v>109</v>
      </c>
      <c r="B808" s="191" t="s">
        <v>1220</v>
      </c>
      <c r="C808" s="230" t="s">
        <v>646</v>
      </c>
      <c r="D808" s="230" t="s">
        <v>335</v>
      </c>
      <c r="E808" s="230" t="s">
        <v>185</v>
      </c>
      <c r="F808" s="230" t="s">
        <v>519</v>
      </c>
      <c r="G808" s="190" t="s">
        <v>3060</v>
      </c>
      <c r="H808" s="191" t="s">
        <v>532</v>
      </c>
      <c r="I808" s="230" t="s">
        <v>370</v>
      </c>
      <c r="J808" s="565" t="s">
        <v>420</v>
      </c>
      <c r="K808" s="568">
        <v>0.23232323232323232</v>
      </c>
      <c r="L808" s="230"/>
      <c r="M808" s="450">
        <v>2022</v>
      </c>
      <c r="N808" s="453">
        <v>93</v>
      </c>
      <c r="O808" s="452">
        <v>0.19354838709677419</v>
      </c>
      <c r="P808" s="237">
        <f t="shared" si="48"/>
        <v>18</v>
      </c>
      <c r="Q808" s="218">
        <v>14</v>
      </c>
      <c r="R808" s="238">
        <f t="shared" si="49"/>
        <v>0.77777777777777779</v>
      </c>
      <c r="S808" s="238">
        <f t="shared" si="50"/>
        <v>0.15053763440860216</v>
      </c>
      <c r="T808" s="239">
        <f t="shared" si="51"/>
        <v>0.83309957924263678</v>
      </c>
      <c r="U808" s="454" t="s">
        <v>3123</v>
      </c>
      <c r="V808" s="21"/>
      <c r="W808" s="21"/>
    </row>
    <row r="809" spans="1:23" ht="12.75">
      <c r="A809" s="190" t="s">
        <v>109</v>
      </c>
      <c r="B809" s="191" t="s">
        <v>1220</v>
      </c>
      <c r="C809" s="230" t="s">
        <v>646</v>
      </c>
      <c r="D809" s="230" t="s">
        <v>335</v>
      </c>
      <c r="E809" s="230" t="s">
        <v>185</v>
      </c>
      <c r="F809" s="230" t="s">
        <v>519</v>
      </c>
      <c r="G809" s="190" t="s">
        <v>3060</v>
      </c>
      <c r="H809" s="191" t="s">
        <v>533</v>
      </c>
      <c r="I809" s="230" t="s">
        <v>370</v>
      </c>
      <c r="J809" s="565" t="s">
        <v>420</v>
      </c>
      <c r="K809" s="566">
        <v>0.23232323232323232</v>
      </c>
      <c r="L809" s="230"/>
      <c r="M809" s="450">
        <v>2022</v>
      </c>
      <c r="N809" s="453">
        <v>93</v>
      </c>
      <c r="O809" s="452">
        <v>0.19354838709677419</v>
      </c>
      <c r="P809" s="237">
        <f t="shared" si="48"/>
        <v>18</v>
      </c>
      <c r="Q809" s="218">
        <v>14</v>
      </c>
      <c r="R809" s="238">
        <f t="shared" si="49"/>
        <v>0.77777777777777779</v>
      </c>
      <c r="S809" s="238">
        <f t="shared" si="50"/>
        <v>0.15053763440860216</v>
      </c>
      <c r="T809" s="239">
        <f t="shared" si="51"/>
        <v>0.83309957924263678</v>
      </c>
      <c r="U809" s="454" t="s">
        <v>3123</v>
      </c>
      <c r="V809" s="21"/>
      <c r="W809" s="21"/>
    </row>
    <row r="810" spans="1:23" ht="12.75">
      <c r="A810" s="190" t="s">
        <v>109</v>
      </c>
      <c r="B810" s="191" t="s">
        <v>1220</v>
      </c>
      <c r="C810" s="230" t="s">
        <v>646</v>
      </c>
      <c r="D810" s="230" t="s">
        <v>335</v>
      </c>
      <c r="E810" s="230" t="s">
        <v>185</v>
      </c>
      <c r="F810" s="230" t="s">
        <v>519</v>
      </c>
      <c r="G810" s="190" t="s">
        <v>3060</v>
      </c>
      <c r="H810" s="191" t="s">
        <v>534</v>
      </c>
      <c r="I810" s="230" t="s">
        <v>370</v>
      </c>
      <c r="J810" s="565" t="s">
        <v>420</v>
      </c>
      <c r="K810" s="566">
        <v>0.23232323232323232</v>
      </c>
      <c r="L810" s="230"/>
      <c r="M810" s="450">
        <v>2022</v>
      </c>
      <c r="N810" s="453">
        <v>93</v>
      </c>
      <c r="O810" s="452">
        <v>0.19354838709677419</v>
      </c>
      <c r="P810" s="237">
        <f t="shared" si="48"/>
        <v>18</v>
      </c>
      <c r="Q810" s="218">
        <v>14</v>
      </c>
      <c r="R810" s="238">
        <f t="shared" si="49"/>
        <v>0.77777777777777779</v>
      </c>
      <c r="S810" s="238">
        <f t="shared" si="50"/>
        <v>0.15053763440860216</v>
      </c>
      <c r="T810" s="239">
        <f t="shared" si="51"/>
        <v>0.83309957924263678</v>
      </c>
      <c r="U810" s="454" t="s">
        <v>3123</v>
      </c>
      <c r="V810" s="21"/>
      <c r="W810" s="21"/>
    </row>
    <row r="811" spans="1:23" ht="12.75">
      <c r="A811" s="190" t="s">
        <v>109</v>
      </c>
      <c r="B811" s="191" t="s">
        <v>1220</v>
      </c>
      <c r="C811" s="230" t="s">
        <v>646</v>
      </c>
      <c r="D811" s="230" t="s">
        <v>335</v>
      </c>
      <c r="E811" s="230" t="s">
        <v>185</v>
      </c>
      <c r="F811" s="230" t="s">
        <v>519</v>
      </c>
      <c r="G811" s="190" t="s">
        <v>3060</v>
      </c>
      <c r="H811" s="191" t="s">
        <v>535</v>
      </c>
      <c r="I811" s="230" t="s">
        <v>370</v>
      </c>
      <c r="J811" s="565" t="s">
        <v>420</v>
      </c>
      <c r="K811" s="566">
        <v>0.23232323232323232</v>
      </c>
      <c r="L811" s="230"/>
      <c r="M811" s="450">
        <v>2022</v>
      </c>
      <c r="N811" s="453">
        <v>93</v>
      </c>
      <c r="O811" s="452">
        <v>0.19354838709677419</v>
      </c>
      <c r="P811" s="237">
        <f t="shared" si="48"/>
        <v>18</v>
      </c>
      <c r="Q811" s="218">
        <v>14</v>
      </c>
      <c r="R811" s="238">
        <f t="shared" si="49"/>
        <v>0.77777777777777779</v>
      </c>
      <c r="S811" s="238">
        <f t="shared" si="50"/>
        <v>0.15053763440860216</v>
      </c>
      <c r="T811" s="239">
        <f t="shared" si="51"/>
        <v>0.83309957924263678</v>
      </c>
      <c r="U811" s="454" t="s">
        <v>3123</v>
      </c>
      <c r="V811" s="21"/>
      <c r="W811" s="21"/>
    </row>
    <row r="812" spans="1:23" ht="12.75">
      <c r="A812" s="190" t="s">
        <v>109</v>
      </c>
      <c r="B812" s="191" t="s">
        <v>1220</v>
      </c>
      <c r="C812" s="230" t="s">
        <v>646</v>
      </c>
      <c r="D812" s="230" t="s">
        <v>335</v>
      </c>
      <c r="E812" s="230" t="s">
        <v>185</v>
      </c>
      <c r="F812" s="230" t="s">
        <v>519</v>
      </c>
      <c r="G812" s="190" t="s">
        <v>3060</v>
      </c>
      <c r="H812" s="191" t="s">
        <v>544</v>
      </c>
      <c r="I812" s="230" t="s">
        <v>370</v>
      </c>
      <c r="J812" s="565" t="s">
        <v>420</v>
      </c>
      <c r="K812" s="566">
        <v>0.23232323232323232</v>
      </c>
      <c r="L812" s="230"/>
      <c r="M812" s="450">
        <v>2022</v>
      </c>
      <c r="N812" s="453">
        <v>93</v>
      </c>
      <c r="O812" s="452">
        <v>0.19354838709677419</v>
      </c>
      <c r="P812" s="237">
        <f t="shared" si="48"/>
        <v>18</v>
      </c>
      <c r="Q812" s="218">
        <v>14</v>
      </c>
      <c r="R812" s="238">
        <f t="shared" si="49"/>
        <v>0.77777777777777779</v>
      </c>
      <c r="S812" s="238">
        <f t="shared" si="50"/>
        <v>0.15053763440860216</v>
      </c>
      <c r="T812" s="239">
        <f t="shared" si="51"/>
        <v>0.83309957924263678</v>
      </c>
      <c r="U812" s="454" t="s">
        <v>3123</v>
      </c>
      <c r="V812" s="21"/>
      <c r="W812" s="21"/>
    </row>
    <row r="813" spans="1:23" ht="12.75">
      <c r="A813" s="190" t="s">
        <v>109</v>
      </c>
      <c r="B813" s="191" t="s">
        <v>1220</v>
      </c>
      <c r="C813" s="230" t="s">
        <v>646</v>
      </c>
      <c r="D813" s="230" t="s">
        <v>335</v>
      </c>
      <c r="E813" s="230" t="s">
        <v>185</v>
      </c>
      <c r="F813" s="230" t="s">
        <v>519</v>
      </c>
      <c r="G813" s="190" t="s">
        <v>3060</v>
      </c>
      <c r="H813" s="191" t="s">
        <v>545</v>
      </c>
      <c r="I813" s="230" t="s">
        <v>370</v>
      </c>
      <c r="J813" s="565" t="s">
        <v>420</v>
      </c>
      <c r="K813" s="566">
        <v>0.23232323232323232</v>
      </c>
      <c r="L813" s="230"/>
      <c r="M813" s="450">
        <v>2022</v>
      </c>
      <c r="N813" s="453">
        <v>93</v>
      </c>
      <c r="O813" s="452">
        <v>0.19354838709677419</v>
      </c>
      <c r="P813" s="237">
        <f t="shared" si="48"/>
        <v>18</v>
      </c>
      <c r="Q813" s="218">
        <v>14</v>
      </c>
      <c r="R813" s="238">
        <f t="shared" si="49"/>
        <v>0.77777777777777779</v>
      </c>
      <c r="S813" s="238">
        <f t="shared" si="50"/>
        <v>0.15053763440860216</v>
      </c>
      <c r="T813" s="239">
        <f t="shared" si="51"/>
        <v>0.83309957924263678</v>
      </c>
      <c r="U813" s="454" t="s">
        <v>3123</v>
      </c>
      <c r="V813" s="21"/>
      <c r="W813" s="21"/>
    </row>
    <row r="814" spans="1:23" ht="12.75">
      <c r="A814" s="190" t="s">
        <v>109</v>
      </c>
      <c r="B814" s="191" t="s">
        <v>1220</v>
      </c>
      <c r="C814" s="230" t="s">
        <v>646</v>
      </c>
      <c r="D814" s="230" t="s">
        <v>335</v>
      </c>
      <c r="E814" s="230" t="s">
        <v>185</v>
      </c>
      <c r="F814" s="230" t="s">
        <v>519</v>
      </c>
      <c r="G814" s="190" t="s">
        <v>3060</v>
      </c>
      <c r="H814" s="191" t="s">
        <v>546</v>
      </c>
      <c r="I814" s="230" t="s">
        <v>370</v>
      </c>
      <c r="J814" s="565" t="s">
        <v>420</v>
      </c>
      <c r="K814" s="566">
        <v>0.23232323232323232</v>
      </c>
      <c r="L814" s="230"/>
      <c r="M814" s="450">
        <v>2022</v>
      </c>
      <c r="N814" s="453">
        <v>93</v>
      </c>
      <c r="O814" s="452">
        <v>0.19354838709677419</v>
      </c>
      <c r="P814" s="237">
        <f t="shared" si="48"/>
        <v>18</v>
      </c>
      <c r="Q814" s="218">
        <v>14</v>
      </c>
      <c r="R814" s="238">
        <f t="shared" si="49"/>
        <v>0.77777777777777779</v>
      </c>
      <c r="S814" s="238">
        <f t="shared" si="50"/>
        <v>0.15053763440860216</v>
      </c>
      <c r="T814" s="239">
        <f t="shared" si="51"/>
        <v>0.83309957924263678</v>
      </c>
      <c r="U814" s="454" t="s">
        <v>3123</v>
      </c>
      <c r="V814" s="21"/>
      <c r="W814" s="21"/>
    </row>
    <row r="815" spans="1:23" ht="12.75">
      <c r="A815" s="190" t="s">
        <v>109</v>
      </c>
      <c r="B815" s="191" t="s">
        <v>1220</v>
      </c>
      <c r="C815" s="230" t="s">
        <v>646</v>
      </c>
      <c r="D815" s="230" t="s">
        <v>335</v>
      </c>
      <c r="E815" s="230" t="s">
        <v>185</v>
      </c>
      <c r="F815" s="230" t="s">
        <v>519</v>
      </c>
      <c r="G815" s="190" t="s">
        <v>3060</v>
      </c>
      <c r="H815" s="191" t="s">
        <v>548</v>
      </c>
      <c r="I815" s="230" t="s">
        <v>370</v>
      </c>
      <c r="J815" s="565" t="s">
        <v>420</v>
      </c>
      <c r="K815" s="566">
        <v>0.23232323232323232</v>
      </c>
      <c r="L815" s="230"/>
      <c r="M815" s="450">
        <v>2022</v>
      </c>
      <c r="N815" s="453">
        <v>93</v>
      </c>
      <c r="O815" s="452">
        <v>0.19354838709677419</v>
      </c>
      <c r="P815" s="237">
        <f t="shared" si="48"/>
        <v>18</v>
      </c>
      <c r="Q815" s="218">
        <v>14</v>
      </c>
      <c r="R815" s="238">
        <f t="shared" si="49"/>
        <v>0.77777777777777779</v>
      </c>
      <c r="S815" s="238">
        <f t="shared" si="50"/>
        <v>0.15053763440860216</v>
      </c>
      <c r="T815" s="239">
        <f t="shared" si="51"/>
        <v>0.83309957924263678</v>
      </c>
      <c r="U815" s="454" t="s">
        <v>3123</v>
      </c>
      <c r="V815" s="21"/>
      <c r="W815" s="21"/>
    </row>
    <row r="816" spans="1:23" ht="12.75">
      <c r="A816" s="190" t="s">
        <v>109</v>
      </c>
      <c r="B816" s="191" t="s">
        <v>1220</v>
      </c>
      <c r="C816" s="230" t="s">
        <v>646</v>
      </c>
      <c r="D816" s="230" t="s">
        <v>335</v>
      </c>
      <c r="E816" s="230" t="s">
        <v>185</v>
      </c>
      <c r="F816" s="230" t="s">
        <v>519</v>
      </c>
      <c r="G816" s="190" t="s">
        <v>3060</v>
      </c>
      <c r="H816" s="191" t="s">
        <v>549</v>
      </c>
      <c r="I816" s="230" t="s">
        <v>370</v>
      </c>
      <c r="J816" s="565" t="s">
        <v>420</v>
      </c>
      <c r="K816" s="566">
        <v>0.23232323232323232</v>
      </c>
      <c r="L816" s="230"/>
      <c r="M816" s="450">
        <v>2022</v>
      </c>
      <c r="N816" s="453">
        <v>93</v>
      </c>
      <c r="O816" s="452">
        <v>0.19354838709677419</v>
      </c>
      <c r="P816" s="237">
        <f t="shared" si="48"/>
        <v>18</v>
      </c>
      <c r="Q816" s="218">
        <v>14</v>
      </c>
      <c r="R816" s="238">
        <f t="shared" si="49"/>
        <v>0.77777777777777779</v>
      </c>
      <c r="S816" s="238">
        <f t="shared" si="50"/>
        <v>0.15053763440860216</v>
      </c>
      <c r="T816" s="239">
        <f t="shared" si="51"/>
        <v>0.83309957924263678</v>
      </c>
      <c r="U816" s="454" t="s">
        <v>3123</v>
      </c>
      <c r="V816" s="21"/>
      <c r="W816" s="21"/>
    </row>
    <row r="817" spans="1:23" ht="12.75">
      <c r="A817" s="190" t="s">
        <v>109</v>
      </c>
      <c r="B817" s="191" t="s">
        <v>1220</v>
      </c>
      <c r="C817" s="230" t="s">
        <v>646</v>
      </c>
      <c r="D817" s="230" t="s">
        <v>335</v>
      </c>
      <c r="E817" s="230" t="s">
        <v>185</v>
      </c>
      <c r="F817" s="230" t="s">
        <v>519</v>
      </c>
      <c r="G817" s="190" t="s">
        <v>3060</v>
      </c>
      <c r="H817" s="191" t="s">
        <v>551</v>
      </c>
      <c r="I817" s="230" t="s">
        <v>370</v>
      </c>
      <c r="J817" s="565" t="s">
        <v>420</v>
      </c>
      <c r="K817" s="566">
        <v>0.23232323232323232</v>
      </c>
      <c r="L817" s="230"/>
      <c r="M817" s="450">
        <v>2022</v>
      </c>
      <c r="N817" s="453">
        <v>93</v>
      </c>
      <c r="O817" s="452">
        <v>0.19354838709677419</v>
      </c>
      <c r="P817" s="237">
        <f t="shared" si="48"/>
        <v>18</v>
      </c>
      <c r="Q817" s="218">
        <v>14</v>
      </c>
      <c r="R817" s="238">
        <f t="shared" si="49"/>
        <v>0.77777777777777779</v>
      </c>
      <c r="S817" s="238">
        <f t="shared" si="50"/>
        <v>0.15053763440860216</v>
      </c>
      <c r="T817" s="239">
        <f t="shared" si="51"/>
        <v>0.83309957924263678</v>
      </c>
      <c r="U817" s="454" t="s">
        <v>3123</v>
      </c>
      <c r="V817" s="21"/>
      <c r="W817" s="21"/>
    </row>
    <row r="818" spans="1:23" ht="12.75">
      <c r="A818" s="190" t="s">
        <v>109</v>
      </c>
      <c r="B818" s="191" t="s">
        <v>1220</v>
      </c>
      <c r="C818" s="230" t="s">
        <v>646</v>
      </c>
      <c r="D818" s="230" t="s">
        <v>335</v>
      </c>
      <c r="E818" s="230" t="s">
        <v>185</v>
      </c>
      <c r="F818" s="230" t="s">
        <v>519</v>
      </c>
      <c r="G818" s="190" t="s">
        <v>3060</v>
      </c>
      <c r="H818" s="191" t="s">
        <v>555</v>
      </c>
      <c r="I818" s="230" t="s">
        <v>370</v>
      </c>
      <c r="J818" s="565" t="s">
        <v>420</v>
      </c>
      <c r="K818" s="566">
        <v>0.23232323232323232</v>
      </c>
      <c r="L818" s="230"/>
      <c r="M818" s="450">
        <v>2022</v>
      </c>
      <c r="N818" s="453">
        <v>93</v>
      </c>
      <c r="O818" s="452">
        <v>0.19354838709677419</v>
      </c>
      <c r="P818" s="237">
        <f t="shared" si="48"/>
        <v>18</v>
      </c>
      <c r="Q818" s="218">
        <v>14</v>
      </c>
      <c r="R818" s="238">
        <f t="shared" si="49"/>
        <v>0.77777777777777779</v>
      </c>
      <c r="S818" s="238">
        <f t="shared" si="50"/>
        <v>0.15053763440860216</v>
      </c>
      <c r="T818" s="239">
        <f t="shared" si="51"/>
        <v>0.83309957924263678</v>
      </c>
      <c r="U818" s="454" t="s">
        <v>3123</v>
      </c>
      <c r="V818" s="21"/>
      <c r="W818" s="21"/>
    </row>
    <row r="819" spans="1:23" ht="12.75">
      <c r="A819" s="190" t="s">
        <v>109</v>
      </c>
      <c r="B819" s="191" t="s">
        <v>1220</v>
      </c>
      <c r="C819" s="230" t="s">
        <v>646</v>
      </c>
      <c r="D819" s="230" t="s">
        <v>335</v>
      </c>
      <c r="E819" s="230" t="s">
        <v>185</v>
      </c>
      <c r="F819" s="230" t="s">
        <v>519</v>
      </c>
      <c r="G819" s="190" t="s">
        <v>3060</v>
      </c>
      <c r="H819" s="191" t="s">
        <v>556</v>
      </c>
      <c r="I819" s="230" t="s">
        <v>370</v>
      </c>
      <c r="J819" s="565" t="s">
        <v>420</v>
      </c>
      <c r="K819" s="566">
        <v>0.23232323232323232</v>
      </c>
      <c r="L819" s="230"/>
      <c r="M819" s="450">
        <v>2022</v>
      </c>
      <c r="N819" s="453">
        <v>93</v>
      </c>
      <c r="O819" s="452">
        <v>0.19354838709677419</v>
      </c>
      <c r="P819" s="237">
        <f t="shared" si="48"/>
        <v>18</v>
      </c>
      <c r="Q819" s="218">
        <v>14</v>
      </c>
      <c r="R819" s="238">
        <f t="shared" si="49"/>
        <v>0.77777777777777779</v>
      </c>
      <c r="S819" s="238">
        <f t="shared" si="50"/>
        <v>0.15053763440860216</v>
      </c>
      <c r="T819" s="239">
        <f t="shared" si="51"/>
        <v>0.83309957924263678</v>
      </c>
      <c r="U819" s="454" t="s">
        <v>3123</v>
      </c>
      <c r="V819" s="21"/>
      <c r="W819" s="21"/>
    </row>
    <row r="820" spans="1:23" ht="12.75">
      <c r="A820" s="190" t="s">
        <v>109</v>
      </c>
      <c r="B820" s="191" t="s">
        <v>1220</v>
      </c>
      <c r="C820" s="230" t="s">
        <v>646</v>
      </c>
      <c r="D820" s="230" t="s">
        <v>335</v>
      </c>
      <c r="E820" s="230" t="s">
        <v>185</v>
      </c>
      <c r="F820" s="230" t="s">
        <v>519</v>
      </c>
      <c r="G820" s="190" t="s">
        <v>3060</v>
      </c>
      <c r="H820" s="191" t="s">
        <v>557</v>
      </c>
      <c r="I820" s="230" t="s">
        <v>370</v>
      </c>
      <c r="J820" s="565" t="s">
        <v>420</v>
      </c>
      <c r="K820" s="566">
        <v>0.23232323232323232</v>
      </c>
      <c r="L820" s="230"/>
      <c r="M820" s="450">
        <v>2022</v>
      </c>
      <c r="N820" s="453">
        <v>93</v>
      </c>
      <c r="O820" s="452">
        <v>0.19354838709677419</v>
      </c>
      <c r="P820" s="237">
        <f t="shared" si="48"/>
        <v>18</v>
      </c>
      <c r="Q820" s="218">
        <v>14</v>
      </c>
      <c r="R820" s="238">
        <f t="shared" si="49"/>
        <v>0.77777777777777779</v>
      </c>
      <c r="S820" s="238">
        <f t="shared" si="50"/>
        <v>0.15053763440860216</v>
      </c>
      <c r="T820" s="239">
        <f t="shared" si="51"/>
        <v>0.83309957924263678</v>
      </c>
      <c r="U820" s="454" t="s">
        <v>3123</v>
      </c>
      <c r="V820" s="21"/>
      <c r="W820" s="21"/>
    </row>
    <row r="821" spans="1:23" ht="12.75">
      <c r="A821" s="190" t="s">
        <v>109</v>
      </c>
      <c r="B821" s="191" t="s">
        <v>1220</v>
      </c>
      <c r="C821" s="230" t="s">
        <v>646</v>
      </c>
      <c r="D821" s="230" t="s">
        <v>335</v>
      </c>
      <c r="E821" s="230" t="s">
        <v>185</v>
      </c>
      <c r="F821" s="230" t="s">
        <v>519</v>
      </c>
      <c r="G821" s="190" t="s">
        <v>3060</v>
      </c>
      <c r="H821" s="191" t="s">
        <v>558</v>
      </c>
      <c r="I821" s="230" t="s">
        <v>370</v>
      </c>
      <c r="J821" s="565" t="s">
        <v>420</v>
      </c>
      <c r="K821" s="566">
        <v>0.23232323232323232</v>
      </c>
      <c r="L821" s="230"/>
      <c r="M821" s="450">
        <v>2022</v>
      </c>
      <c r="N821" s="453">
        <v>93</v>
      </c>
      <c r="O821" s="452">
        <v>0.19354838709677419</v>
      </c>
      <c r="P821" s="237">
        <f t="shared" si="48"/>
        <v>18</v>
      </c>
      <c r="Q821" s="218">
        <v>14</v>
      </c>
      <c r="R821" s="238">
        <f t="shared" si="49"/>
        <v>0.77777777777777779</v>
      </c>
      <c r="S821" s="238">
        <f t="shared" si="50"/>
        <v>0.15053763440860216</v>
      </c>
      <c r="T821" s="239">
        <f t="shared" si="51"/>
        <v>0.83309957924263678</v>
      </c>
      <c r="U821" s="454" t="s">
        <v>3123</v>
      </c>
      <c r="V821" s="21"/>
      <c r="W821" s="21"/>
    </row>
    <row r="822" spans="1:23" ht="12.75">
      <c r="A822" s="190" t="s">
        <v>109</v>
      </c>
      <c r="B822" s="191" t="s">
        <v>1220</v>
      </c>
      <c r="C822" s="230" t="s">
        <v>646</v>
      </c>
      <c r="D822" s="230" t="s">
        <v>335</v>
      </c>
      <c r="E822" s="230" t="s">
        <v>185</v>
      </c>
      <c r="F822" s="230" t="s">
        <v>519</v>
      </c>
      <c r="G822" s="190" t="s">
        <v>3060</v>
      </c>
      <c r="H822" s="191" t="s">
        <v>562</v>
      </c>
      <c r="I822" s="230" t="s">
        <v>370</v>
      </c>
      <c r="J822" s="565" t="s">
        <v>420</v>
      </c>
      <c r="K822" s="566">
        <v>0.23232323232323232</v>
      </c>
      <c r="L822" s="230"/>
      <c r="M822" s="450">
        <v>2022</v>
      </c>
      <c r="N822" s="453">
        <v>93</v>
      </c>
      <c r="O822" s="452">
        <v>0.19354838709677419</v>
      </c>
      <c r="P822" s="237">
        <f t="shared" si="48"/>
        <v>18</v>
      </c>
      <c r="Q822" s="218">
        <v>14</v>
      </c>
      <c r="R822" s="238">
        <f t="shared" si="49"/>
        <v>0.77777777777777779</v>
      </c>
      <c r="S822" s="238">
        <f t="shared" si="50"/>
        <v>0.15053763440860216</v>
      </c>
      <c r="T822" s="239">
        <f t="shared" si="51"/>
        <v>0.83309957924263678</v>
      </c>
      <c r="U822" s="454" t="s">
        <v>3123</v>
      </c>
      <c r="V822" s="21"/>
      <c r="W822" s="21"/>
    </row>
    <row r="823" spans="1:23" ht="12.75">
      <c r="A823" s="190" t="s">
        <v>109</v>
      </c>
      <c r="B823" s="191" t="s">
        <v>1220</v>
      </c>
      <c r="C823" s="230" t="s">
        <v>646</v>
      </c>
      <c r="D823" s="230" t="s">
        <v>335</v>
      </c>
      <c r="E823" s="230" t="s">
        <v>185</v>
      </c>
      <c r="F823" s="230" t="s">
        <v>577</v>
      </c>
      <c r="G823" s="190" t="s">
        <v>3060</v>
      </c>
      <c r="H823" s="191" t="s">
        <v>583</v>
      </c>
      <c r="I823" s="230" t="s">
        <v>370</v>
      </c>
      <c r="J823" s="565" t="s">
        <v>420</v>
      </c>
      <c r="K823" s="566">
        <v>0.23232323232323232</v>
      </c>
      <c r="L823" s="230"/>
      <c r="M823" s="450">
        <v>2022</v>
      </c>
      <c r="N823" s="453">
        <v>93</v>
      </c>
      <c r="O823" s="452">
        <v>0.19354838709677419</v>
      </c>
      <c r="P823" s="237">
        <f t="shared" si="48"/>
        <v>18</v>
      </c>
      <c r="Q823" s="218">
        <v>14</v>
      </c>
      <c r="R823" s="238">
        <f t="shared" si="49"/>
        <v>0.77777777777777779</v>
      </c>
      <c r="S823" s="238">
        <f t="shared" si="50"/>
        <v>0.15053763440860216</v>
      </c>
      <c r="T823" s="239">
        <f t="shared" si="51"/>
        <v>0.83309957924263678</v>
      </c>
      <c r="U823" s="454" t="s">
        <v>3123</v>
      </c>
      <c r="V823" s="21"/>
      <c r="W823" s="21"/>
    </row>
    <row r="824" spans="1:23" ht="12.75">
      <c r="A824" s="190" t="s">
        <v>109</v>
      </c>
      <c r="B824" s="191" t="s">
        <v>1220</v>
      </c>
      <c r="C824" s="230" t="s">
        <v>646</v>
      </c>
      <c r="D824" s="230" t="s">
        <v>335</v>
      </c>
      <c r="E824" s="230" t="s">
        <v>185</v>
      </c>
      <c r="F824" s="230" t="s">
        <v>519</v>
      </c>
      <c r="G824" s="190" t="s">
        <v>3060</v>
      </c>
      <c r="H824" s="191" t="s">
        <v>563</v>
      </c>
      <c r="I824" s="230" t="s">
        <v>370</v>
      </c>
      <c r="J824" s="565" t="s">
        <v>418</v>
      </c>
      <c r="K824" s="566">
        <v>1</v>
      </c>
      <c r="L824" s="230"/>
      <c r="M824" s="450">
        <v>2022</v>
      </c>
      <c r="N824" s="218">
        <v>93</v>
      </c>
      <c r="O824" s="452">
        <v>1</v>
      </c>
      <c r="P824" s="237">
        <f t="shared" si="48"/>
        <v>93</v>
      </c>
      <c r="Q824" s="218">
        <v>93</v>
      </c>
      <c r="R824" s="238">
        <f t="shared" si="49"/>
        <v>1</v>
      </c>
      <c r="S824" s="238">
        <f t="shared" si="50"/>
        <v>1</v>
      </c>
      <c r="T824" s="239">
        <f t="shared" si="51"/>
        <v>1</v>
      </c>
      <c r="U824" s="454"/>
      <c r="V824" s="21"/>
      <c r="W824" s="21"/>
    </row>
    <row r="825" spans="1:23" ht="12.75">
      <c r="A825" s="190" t="s">
        <v>109</v>
      </c>
      <c r="B825" s="191" t="s">
        <v>1220</v>
      </c>
      <c r="C825" s="230" t="s">
        <v>646</v>
      </c>
      <c r="D825" s="230" t="s">
        <v>335</v>
      </c>
      <c r="E825" s="230" t="s">
        <v>185</v>
      </c>
      <c r="F825" s="230" t="s">
        <v>519</v>
      </c>
      <c r="G825" s="190" t="s">
        <v>3060</v>
      </c>
      <c r="H825" s="191" t="s">
        <v>564</v>
      </c>
      <c r="I825" s="230" t="s">
        <v>370</v>
      </c>
      <c r="J825" s="565" t="s">
        <v>420</v>
      </c>
      <c r="K825" s="566">
        <v>0.23232323232323232</v>
      </c>
      <c r="L825" s="230"/>
      <c r="M825" s="450">
        <v>2022</v>
      </c>
      <c r="N825" s="453">
        <v>93</v>
      </c>
      <c r="O825" s="452">
        <v>0.19354838709677419</v>
      </c>
      <c r="P825" s="237">
        <f t="shared" si="48"/>
        <v>18</v>
      </c>
      <c r="Q825" s="218">
        <v>14</v>
      </c>
      <c r="R825" s="238">
        <f t="shared" si="49"/>
        <v>0.77777777777777779</v>
      </c>
      <c r="S825" s="238">
        <f t="shared" si="50"/>
        <v>0.15053763440860216</v>
      </c>
      <c r="T825" s="239">
        <f t="shared" si="51"/>
        <v>0.83309957924263678</v>
      </c>
      <c r="U825" s="454" t="s">
        <v>3123</v>
      </c>
      <c r="V825" s="21"/>
      <c r="W825" s="21"/>
    </row>
    <row r="826" spans="1:23" ht="12.75">
      <c r="A826" s="190" t="s">
        <v>109</v>
      </c>
      <c r="B826" s="191" t="s">
        <v>1220</v>
      </c>
      <c r="C826" s="230" t="s">
        <v>646</v>
      </c>
      <c r="D826" s="230" t="s">
        <v>335</v>
      </c>
      <c r="E826" s="230" t="s">
        <v>185</v>
      </c>
      <c r="F826" s="230" t="s">
        <v>519</v>
      </c>
      <c r="G826" s="190" t="s">
        <v>3060</v>
      </c>
      <c r="H826" s="191" t="s">
        <v>569</v>
      </c>
      <c r="I826" s="230" t="s">
        <v>370</v>
      </c>
      <c r="J826" s="565" t="s">
        <v>420</v>
      </c>
      <c r="K826" s="566">
        <v>0.23232323232323232</v>
      </c>
      <c r="L826" s="230"/>
      <c r="M826" s="450">
        <v>2022</v>
      </c>
      <c r="N826" s="453">
        <v>93</v>
      </c>
      <c r="O826" s="452">
        <v>0.19354838709677419</v>
      </c>
      <c r="P826" s="237">
        <f t="shared" si="48"/>
        <v>18</v>
      </c>
      <c r="Q826" s="218">
        <v>14</v>
      </c>
      <c r="R826" s="238">
        <f t="shared" si="49"/>
        <v>0.77777777777777779</v>
      </c>
      <c r="S826" s="238">
        <f t="shared" si="50"/>
        <v>0.15053763440860216</v>
      </c>
      <c r="T826" s="239">
        <f t="shared" si="51"/>
        <v>0.83309957924263678</v>
      </c>
      <c r="U826" s="454" t="s">
        <v>3123</v>
      </c>
      <c r="V826" s="21"/>
      <c r="W826" s="21"/>
    </row>
    <row r="827" spans="1:23" ht="12.75">
      <c r="A827" s="190" t="s">
        <v>109</v>
      </c>
      <c r="B827" s="191" t="s">
        <v>1220</v>
      </c>
      <c r="C827" s="230" t="s">
        <v>646</v>
      </c>
      <c r="D827" s="230" t="s">
        <v>335</v>
      </c>
      <c r="E827" s="230" t="s">
        <v>185</v>
      </c>
      <c r="F827" s="230" t="s">
        <v>519</v>
      </c>
      <c r="G827" s="190" t="s">
        <v>3060</v>
      </c>
      <c r="H827" s="191" t="s">
        <v>498</v>
      </c>
      <c r="I827" s="230" t="s">
        <v>2243</v>
      </c>
      <c r="J827" s="230" t="s">
        <v>418</v>
      </c>
      <c r="K827" s="231">
        <v>1</v>
      </c>
      <c r="L827" s="230" t="s">
        <v>3127</v>
      </c>
      <c r="M827" s="450">
        <v>2023</v>
      </c>
      <c r="N827" s="218">
        <v>0</v>
      </c>
      <c r="O827" s="452">
        <v>1</v>
      </c>
      <c r="P827" s="237">
        <f t="shared" si="48"/>
        <v>0</v>
      </c>
      <c r="Q827" s="218">
        <v>0</v>
      </c>
      <c r="R827" s="238" t="e">
        <f t="shared" si="49"/>
        <v>#DIV/0!</v>
      </c>
      <c r="S827" s="238" t="e">
        <f t="shared" si="50"/>
        <v>#DIV/0!</v>
      </c>
      <c r="T827" s="239">
        <f t="shared" si="51"/>
        <v>1</v>
      </c>
      <c r="U827" s="454" t="s">
        <v>3174</v>
      </c>
      <c r="V827" s="21"/>
      <c r="W827" s="21"/>
    </row>
    <row r="828" spans="1:23" ht="12.75">
      <c r="A828" s="190" t="s">
        <v>109</v>
      </c>
      <c r="B828" s="191" t="s">
        <v>1220</v>
      </c>
      <c r="C828" s="230" t="s">
        <v>646</v>
      </c>
      <c r="D828" s="230" t="s">
        <v>335</v>
      </c>
      <c r="E828" s="230" t="s">
        <v>185</v>
      </c>
      <c r="F828" s="230" t="s">
        <v>519</v>
      </c>
      <c r="G828" s="190" t="s">
        <v>3060</v>
      </c>
      <c r="H828" s="191" t="s">
        <v>537</v>
      </c>
      <c r="I828" s="230" t="s">
        <v>232</v>
      </c>
      <c r="J828" s="230" t="s">
        <v>418</v>
      </c>
      <c r="K828" s="231">
        <v>1</v>
      </c>
      <c r="L828" s="230" t="s">
        <v>3128</v>
      </c>
      <c r="M828" s="450">
        <v>2023</v>
      </c>
      <c r="N828" s="218">
        <v>0</v>
      </c>
      <c r="O828" s="452">
        <v>1</v>
      </c>
      <c r="P828" s="237">
        <f t="shared" si="48"/>
        <v>0</v>
      </c>
      <c r="Q828" s="218">
        <v>0</v>
      </c>
      <c r="R828" s="238" t="e">
        <f t="shared" si="49"/>
        <v>#DIV/0!</v>
      </c>
      <c r="S828" s="238" t="e">
        <f t="shared" si="50"/>
        <v>#DIV/0!</v>
      </c>
      <c r="T828" s="239">
        <f t="shared" si="51"/>
        <v>1</v>
      </c>
      <c r="U828" s="454" t="s">
        <v>3174</v>
      </c>
      <c r="V828" s="21"/>
      <c r="W828" s="21"/>
    </row>
    <row r="829" spans="1:23" ht="12.75">
      <c r="A829" s="190" t="s">
        <v>109</v>
      </c>
      <c r="B829" s="191" t="s">
        <v>1220</v>
      </c>
      <c r="C829" s="230" t="s">
        <v>646</v>
      </c>
      <c r="D829" s="230" t="s">
        <v>335</v>
      </c>
      <c r="E829" s="230" t="s">
        <v>185</v>
      </c>
      <c r="F829" s="230" t="s">
        <v>519</v>
      </c>
      <c r="G829" s="190" t="s">
        <v>3060</v>
      </c>
      <c r="H829" s="191" t="s">
        <v>538</v>
      </c>
      <c r="I829" s="230" t="s">
        <v>232</v>
      </c>
      <c r="J829" s="230" t="s">
        <v>418</v>
      </c>
      <c r="K829" s="231">
        <v>1</v>
      </c>
      <c r="L829" s="230" t="s">
        <v>3128</v>
      </c>
      <c r="M829" s="450">
        <v>2023</v>
      </c>
      <c r="N829" s="218">
        <v>0</v>
      </c>
      <c r="O829" s="452">
        <v>1</v>
      </c>
      <c r="P829" s="237">
        <f t="shared" si="48"/>
        <v>0</v>
      </c>
      <c r="Q829" s="218">
        <v>0</v>
      </c>
      <c r="R829" s="238" t="e">
        <f t="shared" si="49"/>
        <v>#DIV/0!</v>
      </c>
      <c r="S829" s="238" t="e">
        <f t="shared" si="50"/>
        <v>#DIV/0!</v>
      </c>
      <c r="T829" s="239">
        <f t="shared" si="51"/>
        <v>1</v>
      </c>
      <c r="U829" s="454" t="s">
        <v>3174</v>
      </c>
      <c r="V829" s="21"/>
      <c r="W829" s="21"/>
    </row>
    <row r="830" spans="1:23" ht="12.75">
      <c r="A830" s="190" t="s">
        <v>109</v>
      </c>
      <c r="B830" s="191" t="s">
        <v>1220</v>
      </c>
      <c r="C830" s="230" t="s">
        <v>646</v>
      </c>
      <c r="D830" s="230" t="s">
        <v>335</v>
      </c>
      <c r="E830" s="230" t="s">
        <v>185</v>
      </c>
      <c r="F830" s="230" t="s">
        <v>519</v>
      </c>
      <c r="G830" s="190" t="s">
        <v>3060</v>
      </c>
      <c r="H830" s="191" t="s">
        <v>541</v>
      </c>
      <c r="I830" s="230" t="s">
        <v>232</v>
      </c>
      <c r="J830" s="230" t="s">
        <v>418</v>
      </c>
      <c r="K830" s="231">
        <v>1</v>
      </c>
      <c r="L830" s="230" t="s">
        <v>3128</v>
      </c>
      <c r="M830" s="450">
        <v>2023</v>
      </c>
      <c r="N830" s="218">
        <v>0</v>
      </c>
      <c r="O830" s="452">
        <v>1</v>
      </c>
      <c r="P830" s="237">
        <f t="shared" si="48"/>
        <v>0</v>
      </c>
      <c r="Q830" s="218">
        <v>0</v>
      </c>
      <c r="R830" s="238" t="e">
        <f t="shared" si="49"/>
        <v>#DIV/0!</v>
      </c>
      <c r="S830" s="238" t="e">
        <f t="shared" si="50"/>
        <v>#DIV/0!</v>
      </c>
      <c r="T830" s="239">
        <f t="shared" si="51"/>
        <v>1</v>
      </c>
      <c r="U830" s="454" t="s">
        <v>3174</v>
      </c>
      <c r="V830" s="21"/>
      <c r="W830" s="21"/>
    </row>
    <row r="831" spans="1:23" ht="12.75">
      <c r="A831" s="190" t="s">
        <v>109</v>
      </c>
      <c r="B831" s="191" t="s">
        <v>1220</v>
      </c>
      <c r="C831" s="230" t="s">
        <v>646</v>
      </c>
      <c r="D831" s="230" t="s">
        <v>335</v>
      </c>
      <c r="E831" s="230" t="s">
        <v>185</v>
      </c>
      <c r="F831" s="230" t="s">
        <v>519</v>
      </c>
      <c r="G831" s="190" t="s">
        <v>3060</v>
      </c>
      <c r="H831" s="191" t="s">
        <v>493</v>
      </c>
      <c r="I831" s="230" t="s">
        <v>232</v>
      </c>
      <c r="J831" s="230" t="s">
        <v>418</v>
      </c>
      <c r="K831" s="231">
        <v>1</v>
      </c>
      <c r="L831" s="230" t="s">
        <v>3128</v>
      </c>
      <c r="M831" s="450">
        <v>2023</v>
      </c>
      <c r="N831" s="218">
        <v>0</v>
      </c>
      <c r="O831" s="452">
        <v>1</v>
      </c>
      <c r="P831" s="237">
        <f t="shared" si="48"/>
        <v>0</v>
      </c>
      <c r="Q831" s="218">
        <v>0</v>
      </c>
      <c r="R831" s="238" t="e">
        <f t="shared" si="49"/>
        <v>#DIV/0!</v>
      </c>
      <c r="S831" s="238" t="e">
        <f t="shared" si="50"/>
        <v>#DIV/0!</v>
      </c>
      <c r="T831" s="239">
        <f t="shared" si="51"/>
        <v>1</v>
      </c>
      <c r="U831" s="454" t="s">
        <v>3174</v>
      </c>
      <c r="V831" s="21"/>
      <c r="W831" s="21"/>
    </row>
    <row r="832" spans="1:23" ht="12.75">
      <c r="A832" s="190" t="s">
        <v>109</v>
      </c>
      <c r="B832" s="191" t="s">
        <v>1220</v>
      </c>
      <c r="C832" s="230" t="s">
        <v>646</v>
      </c>
      <c r="D832" s="230" t="s">
        <v>335</v>
      </c>
      <c r="E832" s="230" t="s">
        <v>185</v>
      </c>
      <c r="F832" s="230" t="s">
        <v>519</v>
      </c>
      <c r="G832" s="190" t="s">
        <v>3060</v>
      </c>
      <c r="H832" s="191" t="s">
        <v>3129</v>
      </c>
      <c r="I832" s="230" t="s">
        <v>232</v>
      </c>
      <c r="J832" s="230" t="s">
        <v>418</v>
      </c>
      <c r="K832" s="231">
        <v>1</v>
      </c>
      <c r="L832" s="230" t="s">
        <v>3128</v>
      </c>
      <c r="M832" s="450">
        <v>2023</v>
      </c>
      <c r="N832" s="218">
        <v>0</v>
      </c>
      <c r="O832" s="452">
        <v>1</v>
      </c>
      <c r="P832" s="237">
        <f t="shared" si="48"/>
        <v>0</v>
      </c>
      <c r="Q832" s="218">
        <v>0</v>
      </c>
      <c r="R832" s="238" t="e">
        <f t="shared" si="49"/>
        <v>#DIV/0!</v>
      </c>
      <c r="S832" s="238" t="e">
        <f t="shared" si="50"/>
        <v>#DIV/0!</v>
      </c>
      <c r="T832" s="239">
        <f t="shared" si="51"/>
        <v>1</v>
      </c>
      <c r="U832" s="454" t="s">
        <v>3174</v>
      </c>
      <c r="V832" s="21"/>
      <c r="W832" s="21"/>
    </row>
    <row r="833" spans="1:23" ht="12.75">
      <c r="A833" s="190" t="s">
        <v>109</v>
      </c>
      <c r="B833" s="191" t="s">
        <v>1220</v>
      </c>
      <c r="C833" s="230" t="s">
        <v>646</v>
      </c>
      <c r="D833" s="230" t="s">
        <v>335</v>
      </c>
      <c r="E833" s="230" t="s">
        <v>185</v>
      </c>
      <c r="F833" s="230" t="s">
        <v>519</v>
      </c>
      <c r="G833" s="190" t="s">
        <v>3060</v>
      </c>
      <c r="H833" s="191" t="s">
        <v>3130</v>
      </c>
      <c r="I833" s="230" t="s">
        <v>232</v>
      </c>
      <c r="J833" s="230" t="s">
        <v>418</v>
      </c>
      <c r="K833" s="231">
        <v>1</v>
      </c>
      <c r="L833" s="230" t="s">
        <v>3128</v>
      </c>
      <c r="M833" s="450">
        <v>2023</v>
      </c>
      <c r="N833" s="218">
        <v>0</v>
      </c>
      <c r="O833" s="452">
        <v>1</v>
      </c>
      <c r="P833" s="237">
        <f t="shared" si="48"/>
        <v>0</v>
      </c>
      <c r="Q833" s="218">
        <v>0</v>
      </c>
      <c r="R833" s="238" t="e">
        <f t="shared" si="49"/>
        <v>#DIV/0!</v>
      </c>
      <c r="S833" s="238" t="e">
        <f t="shared" si="50"/>
        <v>#DIV/0!</v>
      </c>
      <c r="T833" s="239">
        <f t="shared" si="51"/>
        <v>1</v>
      </c>
      <c r="U833" s="454" t="s">
        <v>3174</v>
      </c>
      <c r="V833" s="21"/>
      <c r="W833" s="21"/>
    </row>
    <row r="834" spans="1:23" ht="12.75">
      <c r="A834" s="190" t="s">
        <v>109</v>
      </c>
      <c r="B834" s="191" t="s">
        <v>1220</v>
      </c>
      <c r="C834" s="230" t="s">
        <v>646</v>
      </c>
      <c r="D834" s="230" t="s">
        <v>335</v>
      </c>
      <c r="E834" s="230" t="s">
        <v>185</v>
      </c>
      <c r="F834" s="230"/>
      <c r="G834" s="190" t="s">
        <v>3131</v>
      </c>
      <c r="H834" s="191"/>
      <c r="I834" s="230"/>
      <c r="J834" s="230"/>
      <c r="K834" s="231"/>
      <c r="L834" s="230" t="s">
        <v>3120</v>
      </c>
      <c r="M834" s="450">
        <v>2022</v>
      </c>
      <c r="N834" s="453"/>
      <c r="O834" s="452"/>
      <c r="P834" s="237">
        <f t="shared" si="48"/>
        <v>0</v>
      </c>
      <c r="Q834" s="218"/>
      <c r="R834" s="238" t="e">
        <f t="shared" si="49"/>
        <v>#DIV/0!</v>
      </c>
      <c r="S834" s="238" t="e">
        <f t="shared" si="50"/>
        <v>#DIV/0!</v>
      </c>
      <c r="T834" s="239" t="e">
        <f t="shared" si="51"/>
        <v>#DIV/0!</v>
      </c>
      <c r="U834" s="454"/>
      <c r="V834" s="21"/>
      <c r="W834" s="21"/>
    </row>
    <row r="835" spans="1:23" ht="12.75">
      <c r="A835" s="190" t="s">
        <v>109</v>
      </c>
      <c r="B835" s="191" t="s">
        <v>1220</v>
      </c>
      <c r="C835" s="230" t="s">
        <v>646</v>
      </c>
      <c r="D835" s="230" t="s">
        <v>335</v>
      </c>
      <c r="E835" s="230" t="s">
        <v>185</v>
      </c>
      <c r="F835" s="569" t="s">
        <v>519</v>
      </c>
      <c r="G835" s="190" t="s">
        <v>3062</v>
      </c>
      <c r="H835" s="191" t="s">
        <v>518</v>
      </c>
      <c r="I835" s="230" t="s">
        <v>370</v>
      </c>
      <c r="J835" s="565" t="s">
        <v>420</v>
      </c>
      <c r="K835" s="566">
        <v>0.51315789473684215</v>
      </c>
      <c r="L835" s="230"/>
      <c r="M835" s="450">
        <v>2022</v>
      </c>
      <c r="N835" s="453">
        <v>48</v>
      </c>
      <c r="O835" s="567">
        <v>1</v>
      </c>
      <c r="P835" s="237">
        <f t="shared" si="48"/>
        <v>48</v>
      </c>
      <c r="Q835" s="453">
        <v>48</v>
      </c>
      <c r="R835" s="238">
        <f t="shared" si="49"/>
        <v>1</v>
      </c>
      <c r="S835" s="238">
        <f t="shared" si="50"/>
        <v>1</v>
      </c>
      <c r="T835" s="239">
        <f t="shared" si="51"/>
        <v>1.9487179487179485</v>
      </c>
      <c r="U835" s="454" t="s">
        <v>3123</v>
      </c>
      <c r="V835" s="21"/>
      <c r="W835" s="21"/>
    </row>
    <row r="836" spans="1:23" ht="12.75">
      <c r="A836" s="190" t="s">
        <v>109</v>
      </c>
      <c r="B836" s="191" t="s">
        <v>1220</v>
      </c>
      <c r="C836" s="230" t="s">
        <v>646</v>
      </c>
      <c r="D836" s="230" t="s">
        <v>335</v>
      </c>
      <c r="E836" s="230" t="s">
        <v>185</v>
      </c>
      <c r="F836" s="230" t="s">
        <v>577</v>
      </c>
      <c r="G836" s="190" t="s">
        <v>3062</v>
      </c>
      <c r="H836" s="191" t="s">
        <v>576</v>
      </c>
      <c r="I836" s="230" t="s">
        <v>370</v>
      </c>
      <c r="J836" s="565" t="s">
        <v>420</v>
      </c>
      <c r="K836" s="566">
        <v>0.51315789473684215</v>
      </c>
      <c r="L836" s="230"/>
      <c r="M836" s="450">
        <v>2022</v>
      </c>
      <c r="N836" s="453">
        <v>48</v>
      </c>
      <c r="O836" s="452">
        <v>0.41666666666666674</v>
      </c>
      <c r="P836" s="237">
        <f t="shared" ref="P836:P899" si="52">ROUNDUP(N836*O836,0)</f>
        <v>20</v>
      </c>
      <c r="Q836" s="218">
        <v>19</v>
      </c>
      <c r="R836" s="238">
        <f t="shared" ref="R836:R899" si="53">Q836/P836</f>
        <v>0.95</v>
      </c>
      <c r="S836" s="238">
        <f t="shared" ref="S836:S899" si="54">Q836/N836</f>
        <v>0.39583333333333331</v>
      </c>
      <c r="T836" s="239">
        <f t="shared" ref="T836:T899" si="55">O836/K836</f>
        <v>0.81196581196581208</v>
      </c>
      <c r="U836" s="454" t="s">
        <v>3123</v>
      </c>
      <c r="V836" s="21"/>
      <c r="W836" s="21"/>
    </row>
    <row r="837" spans="1:23" ht="12.75">
      <c r="A837" s="190" t="s">
        <v>109</v>
      </c>
      <c r="B837" s="191" t="s">
        <v>1220</v>
      </c>
      <c r="C837" s="230" t="s">
        <v>646</v>
      </c>
      <c r="D837" s="230" t="s">
        <v>335</v>
      </c>
      <c r="E837" s="230" t="s">
        <v>185</v>
      </c>
      <c r="F837" s="230" t="s">
        <v>577</v>
      </c>
      <c r="G837" s="190" t="s">
        <v>3062</v>
      </c>
      <c r="H837" s="191" t="s">
        <v>578</v>
      </c>
      <c r="I837" s="230" t="s">
        <v>370</v>
      </c>
      <c r="J837" s="565" t="s">
        <v>420</v>
      </c>
      <c r="K837" s="566">
        <v>0.51315789473684215</v>
      </c>
      <c r="L837" s="230"/>
      <c r="M837" s="450">
        <v>2022</v>
      </c>
      <c r="N837" s="453">
        <v>48</v>
      </c>
      <c r="O837" s="452">
        <v>0.41666666666666674</v>
      </c>
      <c r="P837" s="237">
        <f t="shared" si="52"/>
        <v>20</v>
      </c>
      <c r="Q837" s="218">
        <v>19</v>
      </c>
      <c r="R837" s="238">
        <f t="shared" si="53"/>
        <v>0.95</v>
      </c>
      <c r="S837" s="238">
        <f t="shared" si="54"/>
        <v>0.39583333333333331</v>
      </c>
      <c r="T837" s="239">
        <f t="shared" si="55"/>
        <v>0.81196581196581208</v>
      </c>
      <c r="U837" s="454" t="s">
        <v>3123</v>
      </c>
      <c r="V837" s="21"/>
      <c r="W837" s="21"/>
    </row>
    <row r="838" spans="1:23" ht="12.75">
      <c r="A838" s="190" t="s">
        <v>109</v>
      </c>
      <c r="B838" s="191" t="s">
        <v>1220</v>
      </c>
      <c r="C838" s="230" t="s">
        <v>646</v>
      </c>
      <c r="D838" s="230" t="s">
        <v>335</v>
      </c>
      <c r="E838" s="230" t="s">
        <v>185</v>
      </c>
      <c r="F838" s="230" t="s">
        <v>577</v>
      </c>
      <c r="G838" s="190" t="s">
        <v>3062</v>
      </c>
      <c r="H838" s="191" t="s">
        <v>579</v>
      </c>
      <c r="I838" s="230" t="s">
        <v>370</v>
      </c>
      <c r="J838" s="565" t="s">
        <v>420</v>
      </c>
      <c r="K838" s="566">
        <v>0.51315789473684215</v>
      </c>
      <c r="L838" s="230"/>
      <c r="M838" s="450">
        <v>2022</v>
      </c>
      <c r="N838" s="453">
        <v>48</v>
      </c>
      <c r="O838" s="452">
        <v>0.41666666666666674</v>
      </c>
      <c r="P838" s="237">
        <f t="shared" si="52"/>
        <v>20</v>
      </c>
      <c r="Q838" s="218">
        <v>19</v>
      </c>
      <c r="R838" s="238">
        <f t="shared" si="53"/>
        <v>0.95</v>
      </c>
      <c r="S838" s="238">
        <f t="shared" si="54"/>
        <v>0.39583333333333331</v>
      </c>
      <c r="T838" s="239">
        <f t="shared" si="55"/>
        <v>0.81196581196581208</v>
      </c>
      <c r="U838" s="454" t="s">
        <v>3123</v>
      </c>
      <c r="V838" s="21"/>
      <c r="W838" s="21"/>
    </row>
    <row r="839" spans="1:23" ht="12.75">
      <c r="A839" s="190" t="s">
        <v>109</v>
      </c>
      <c r="B839" s="191" t="s">
        <v>1220</v>
      </c>
      <c r="C839" s="230" t="s">
        <v>646</v>
      </c>
      <c r="D839" s="230" t="s">
        <v>335</v>
      </c>
      <c r="E839" s="230" t="s">
        <v>185</v>
      </c>
      <c r="F839" s="230" t="s">
        <v>577</v>
      </c>
      <c r="G839" s="190" t="s">
        <v>3062</v>
      </c>
      <c r="H839" s="191" t="s">
        <v>580</v>
      </c>
      <c r="I839" s="230" t="s">
        <v>370</v>
      </c>
      <c r="J839" s="565" t="s">
        <v>420</v>
      </c>
      <c r="K839" s="566">
        <v>0.51315789473684215</v>
      </c>
      <c r="L839" s="230"/>
      <c r="M839" s="450">
        <v>2022</v>
      </c>
      <c r="N839" s="453">
        <v>48</v>
      </c>
      <c r="O839" s="452">
        <v>0.41666666666666674</v>
      </c>
      <c r="P839" s="237">
        <f t="shared" si="52"/>
        <v>20</v>
      </c>
      <c r="Q839" s="218">
        <v>19</v>
      </c>
      <c r="R839" s="238">
        <f t="shared" si="53"/>
        <v>0.95</v>
      </c>
      <c r="S839" s="238">
        <f t="shared" si="54"/>
        <v>0.39583333333333331</v>
      </c>
      <c r="T839" s="239">
        <f t="shared" si="55"/>
        <v>0.81196581196581208</v>
      </c>
      <c r="U839" s="454" t="s">
        <v>3123</v>
      </c>
      <c r="V839" s="21"/>
      <c r="W839" s="21"/>
    </row>
    <row r="840" spans="1:23" ht="12.75">
      <c r="A840" s="190" t="s">
        <v>109</v>
      </c>
      <c r="B840" s="191" t="s">
        <v>1220</v>
      </c>
      <c r="C840" s="230" t="s">
        <v>646</v>
      </c>
      <c r="D840" s="230" t="s">
        <v>335</v>
      </c>
      <c r="E840" s="230" t="s">
        <v>185</v>
      </c>
      <c r="F840" s="230" t="s">
        <v>577</v>
      </c>
      <c r="G840" s="190" t="s">
        <v>3062</v>
      </c>
      <c r="H840" s="191" t="s">
        <v>581</v>
      </c>
      <c r="I840" s="230" t="s">
        <v>370</v>
      </c>
      <c r="J840" s="565" t="s">
        <v>420</v>
      </c>
      <c r="K840" s="566">
        <v>0.51315789473684215</v>
      </c>
      <c r="L840" s="230"/>
      <c r="M840" s="450">
        <v>2022</v>
      </c>
      <c r="N840" s="453">
        <v>48</v>
      </c>
      <c r="O840" s="452">
        <v>0.41666666666666674</v>
      </c>
      <c r="P840" s="237">
        <f t="shared" si="52"/>
        <v>20</v>
      </c>
      <c r="Q840" s="218">
        <v>19</v>
      </c>
      <c r="R840" s="238">
        <f t="shared" si="53"/>
        <v>0.95</v>
      </c>
      <c r="S840" s="238">
        <f t="shared" si="54"/>
        <v>0.39583333333333331</v>
      </c>
      <c r="T840" s="239">
        <f t="shared" si="55"/>
        <v>0.81196581196581208</v>
      </c>
      <c r="U840" s="454" t="s">
        <v>3123</v>
      </c>
      <c r="V840" s="21"/>
      <c r="W840" s="21"/>
    </row>
    <row r="841" spans="1:23" ht="12.75">
      <c r="A841" s="190" t="s">
        <v>109</v>
      </c>
      <c r="B841" s="191" t="s">
        <v>1220</v>
      </c>
      <c r="C841" s="230" t="s">
        <v>646</v>
      </c>
      <c r="D841" s="230" t="s">
        <v>335</v>
      </c>
      <c r="E841" s="230" t="s">
        <v>185</v>
      </c>
      <c r="F841" s="230" t="s">
        <v>519</v>
      </c>
      <c r="G841" s="190" t="s">
        <v>3062</v>
      </c>
      <c r="H841" s="191" t="s">
        <v>522</v>
      </c>
      <c r="I841" s="230" t="s">
        <v>370</v>
      </c>
      <c r="J841" s="565" t="s">
        <v>420</v>
      </c>
      <c r="K841" s="566">
        <v>0.51315789473684215</v>
      </c>
      <c r="L841" s="230"/>
      <c r="M841" s="450">
        <v>2022</v>
      </c>
      <c r="N841" s="453">
        <v>48</v>
      </c>
      <c r="O841" s="452">
        <v>0.41666666666666674</v>
      </c>
      <c r="P841" s="237">
        <f t="shared" si="52"/>
        <v>20</v>
      </c>
      <c r="Q841" s="218">
        <v>19</v>
      </c>
      <c r="R841" s="238">
        <f t="shared" si="53"/>
        <v>0.95</v>
      </c>
      <c r="S841" s="238">
        <f t="shared" si="54"/>
        <v>0.39583333333333331</v>
      </c>
      <c r="T841" s="239">
        <f t="shared" si="55"/>
        <v>0.81196581196581208</v>
      </c>
      <c r="U841" s="454" t="s">
        <v>3123</v>
      </c>
      <c r="V841" s="21"/>
      <c r="W841" s="21"/>
    </row>
    <row r="842" spans="1:23" ht="12.75">
      <c r="A842" s="190" t="s">
        <v>109</v>
      </c>
      <c r="B842" s="191" t="s">
        <v>1220</v>
      </c>
      <c r="C842" s="230" t="s">
        <v>646</v>
      </c>
      <c r="D842" s="230" t="s">
        <v>335</v>
      </c>
      <c r="E842" s="230" t="s">
        <v>185</v>
      </c>
      <c r="F842" s="230" t="s">
        <v>519</v>
      </c>
      <c r="G842" s="190" t="s">
        <v>3062</v>
      </c>
      <c r="H842" s="191" t="s">
        <v>523</v>
      </c>
      <c r="I842" s="230" t="s">
        <v>370</v>
      </c>
      <c r="J842" s="565" t="s">
        <v>420</v>
      </c>
      <c r="K842" s="566">
        <v>0.51315789473684215</v>
      </c>
      <c r="L842" s="230"/>
      <c r="M842" s="450">
        <v>2022</v>
      </c>
      <c r="N842" s="453">
        <v>48</v>
      </c>
      <c r="O842" s="452">
        <v>0.41666666666666674</v>
      </c>
      <c r="P842" s="237">
        <f t="shared" si="52"/>
        <v>20</v>
      </c>
      <c r="Q842" s="218">
        <v>19</v>
      </c>
      <c r="R842" s="238">
        <f t="shared" si="53"/>
        <v>0.95</v>
      </c>
      <c r="S842" s="238">
        <f t="shared" si="54"/>
        <v>0.39583333333333331</v>
      </c>
      <c r="T842" s="239">
        <f t="shared" si="55"/>
        <v>0.81196581196581208</v>
      </c>
      <c r="U842" s="454" t="s">
        <v>3123</v>
      </c>
      <c r="V842" s="21"/>
      <c r="W842" s="21"/>
    </row>
    <row r="843" spans="1:23" ht="12.75">
      <c r="A843" s="190" t="s">
        <v>109</v>
      </c>
      <c r="B843" s="191" t="s">
        <v>1220</v>
      </c>
      <c r="C843" s="230" t="s">
        <v>646</v>
      </c>
      <c r="D843" s="230" t="s">
        <v>335</v>
      </c>
      <c r="E843" s="230" t="s">
        <v>185</v>
      </c>
      <c r="F843" s="230" t="s">
        <v>577</v>
      </c>
      <c r="G843" s="190" t="s">
        <v>3062</v>
      </c>
      <c r="H843" s="191" t="s">
        <v>3124</v>
      </c>
      <c r="I843" s="230" t="s">
        <v>370</v>
      </c>
      <c r="J843" s="565" t="s">
        <v>420</v>
      </c>
      <c r="K843" s="566">
        <v>0.51315789473684215</v>
      </c>
      <c r="L843" s="230"/>
      <c r="M843" s="450">
        <v>2022</v>
      </c>
      <c r="N843" s="453">
        <v>48</v>
      </c>
      <c r="O843" s="452">
        <v>0.41666666666666674</v>
      </c>
      <c r="P843" s="237">
        <f t="shared" si="52"/>
        <v>20</v>
      </c>
      <c r="Q843" s="218">
        <v>19</v>
      </c>
      <c r="R843" s="238">
        <f t="shared" si="53"/>
        <v>0.95</v>
      </c>
      <c r="S843" s="238">
        <f t="shared" si="54"/>
        <v>0.39583333333333331</v>
      </c>
      <c r="T843" s="239">
        <f t="shared" si="55"/>
        <v>0.81196581196581208</v>
      </c>
      <c r="U843" s="454" t="s">
        <v>3123</v>
      </c>
      <c r="V843" s="21"/>
      <c r="W843" s="21"/>
    </row>
    <row r="844" spans="1:23" ht="12.75">
      <c r="A844" s="190" t="s">
        <v>109</v>
      </c>
      <c r="B844" s="191" t="s">
        <v>1220</v>
      </c>
      <c r="C844" s="230" t="s">
        <v>646</v>
      </c>
      <c r="D844" s="230" t="s">
        <v>335</v>
      </c>
      <c r="E844" s="230" t="s">
        <v>185</v>
      </c>
      <c r="F844" s="230" t="s">
        <v>519</v>
      </c>
      <c r="G844" s="190" t="s">
        <v>3062</v>
      </c>
      <c r="H844" s="191" t="s">
        <v>3125</v>
      </c>
      <c r="I844" s="230" t="s">
        <v>370</v>
      </c>
      <c r="J844" s="565" t="s">
        <v>420</v>
      </c>
      <c r="K844" s="566">
        <v>0.51315789473684215</v>
      </c>
      <c r="L844" s="230"/>
      <c r="M844" s="450">
        <v>2022</v>
      </c>
      <c r="N844" s="453">
        <v>48</v>
      </c>
      <c r="O844" s="452">
        <v>0.41666666666666674</v>
      </c>
      <c r="P844" s="237">
        <f t="shared" si="52"/>
        <v>20</v>
      </c>
      <c r="Q844" s="218">
        <v>19</v>
      </c>
      <c r="R844" s="238">
        <f t="shared" si="53"/>
        <v>0.95</v>
      </c>
      <c r="S844" s="238">
        <f t="shared" si="54"/>
        <v>0.39583333333333331</v>
      </c>
      <c r="T844" s="239">
        <f t="shared" si="55"/>
        <v>0.81196581196581208</v>
      </c>
      <c r="U844" s="454" t="s">
        <v>3123</v>
      </c>
      <c r="V844" s="21"/>
      <c r="W844" s="21"/>
    </row>
    <row r="845" spans="1:23" ht="12.75">
      <c r="A845" s="190" t="s">
        <v>109</v>
      </c>
      <c r="B845" s="191" t="s">
        <v>1220</v>
      </c>
      <c r="C845" s="230" t="s">
        <v>646</v>
      </c>
      <c r="D845" s="230" t="s">
        <v>335</v>
      </c>
      <c r="E845" s="230" t="s">
        <v>185</v>
      </c>
      <c r="F845" s="230" t="s">
        <v>519</v>
      </c>
      <c r="G845" s="190" t="s">
        <v>3062</v>
      </c>
      <c r="H845" s="191" t="s">
        <v>529</v>
      </c>
      <c r="I845" s="230" t="s">
        <v>370</v>
      </c>
      <c r="J845" s="565" t="s">
        <v>420</v>
      </c>
      <c r="K845" s="566">
        <v>0.51315789473684215</v>
      </c>
      <c r="L845" s="230"/>
      <c r="M845" s="450">
        <v>2022</v>
      </c>
      <c r="N845" s="453">
        <v>48</v>
      </c>
      <c r="O845" s="452">
        <v>0.41666666666666674</v>
      </c>
      <c r="P845" s="237">
        <f t="shared" si="52"/>
        <v>20</v>
      </c>
      <c r="Q845" s="218">
        <v>19</v>
      </c>
      <c r="R845" s="238">
        <f t="shared" si="53"/>
        <v>0.95</v>
      </c>
      <c r="S845" s="238">
        <f t="shared" si="54"/>
        <v>0.39583333333333331</v>
      </c>
      <c r="T845" s="239">
        <f t="shared" si="55"/>
        <v>0.81196581196581208</v>
      </c>
      <c r="U845" s="454" t="s">
        <v>3123</v>
      </c>
      <c r="V845" s="21"/>
      <c r="W845" s="21"/>
    </row>
    <row r="846" spans="1:23" ht="12.75">
      <c r="A846" s="190" t="s">
        <v>109</v>
      </c>
      <c r="B846" s="191" t="s">
        <v>1220</v>
      </c>
      <c r="C846" s="230" t="s">
        <v>646</v>
      </c>
      <c r="D846" s="230" t="s">
        <v>335</v>
      </c>
      <c r="E846" s="230" t="s">
        <v>185</v>
      </c>
      <c r="F846" s="230" t="s">
        <v>519</v>
      </c>
      <c r="G846" s="190" t="s">
        <v>3062</v>
      </c>
      <c r="H846" s="191" t="s">
        <v>532</v>
      </c>
      <c r="I846" s="230" t="s">
        <v>370</v>
      </c>
      <c r="J846" s="565" t="s">
        <v>420</v>
      </c>
      <c r="K846" s="568">
        <v>0.51315789473684215</v>
      </c>
      <c r="L846" s="230"/>
      <c r="M846" s="450">
        <v>2022</v>
      </c>
      <c r="N846" s="453">
        <v>48</v>
      </c>
      <c r="O846" s="452">
        <v>0.41666666666666674</v>
      </c>
      <c r="P846" s="237">
        <f t="shared" si="52"/>
        <v>20</v>
      </c>
      <c r="Q846" s="218">
        <v>19</v>
      </c>
      <c r="R846" s="238">
        <f t="shared" si="53"/>
        <v>0.95</v>
      </c>
      <c r="S846" s="238">
        <f t="shared" si="54"/>
        <v>0.39583333333333331</v>
      </c>
      <c r="T846" s="239">
        <f t="shared" si="55"/>
        <v>0.81196581196581208</v>
      </c>
      <c r="U846" s="454" t="s">
        <v>3123</v>
      </c>
      <c r="V846" s="21"/>
      <c r="W846" s="21"/>
    </row>
    <row r="847" spans="1:23" ht="12.75">
      <c r="A847" s="190" t="s">
        <v>109</v>
      </c>
      <c r="B847" s="191" t="s">
        <v>1220</v>
      </c>
      <c r="C847" s="230" t="s">
        <v>646</v>
      </c>
      <c r="D847" s="230" t="s">
        <v>335</v>
      </c>
      <c r="E847" s="230" t="s">
        <v>185</v>
      </c>
      <c r="F847" s="230" t="s">
        <v>519</v>
      </c>
      <c r="G847" s="190" t="s">
        <v>3062</v>
      </c>
      <c r="H847" s="191" t="s">
        <v>533</v>
      </c>
      <c r="I847" s="230" t="s">
        <v>370</v>
      </c>
      <c r="J847" s="565" t="s">
        <v>420</v>
      </c>
      <c r="K847" s="566">
        <v>0.51315789473684215</v>
      </c>
      <c r="L847" s="230"/>
      <c r="M847" s="450">
        <v>2022</v>
      </c>
      <c r="N847" s="453">
        <v>48</v>
      </c>
      <c r="O847" s="452">
        <v>0.41666666666666674</v>
      </c>
      <c r="P847" s="237">
        <f t="shared" si="52"/>
        <v>20</v>
      </c>
      <c r="Q847" s="218">
        <v>19</v>
      </c>
      <c r="R847" s="238">
        <f t="shared" si="53"/>
        <v>0.95</v>
      </c>
      <c r="S847" s="238">
        <f t="shared" si="54"/>
        <v>0.39583333333333331</v>
      </c>
      <c r="T847" s="239">
        <f t="shared" si="55"/>
        <v>0.81196581196581208</v>
      </c>
      <c r="U847" s="454" t="s">
        <v>3123</v>
      </c>
      <c r="V847" s="21"/>
      <c r="W847" s="21"/>
    </row>
    <row r="848" spans="1:23" ht="12.75">
      <c r="A848" s="190" t="s">
        <v>109</v>
      </c>
      <c r="B848" s="191" t="s">
        <v>1220</v>
      </c>
      <c r="C848" s="230" t="s">
        <v>646</v>
      </c>
      <c r="D848" s="230" t="s">
        <v>335</v>
      </c>
      <c r="E848" s="230" t="s">
        <v>185</v>
      </c>
      <c r="F848" s="230" t="s">
        <v>519</v>
      </c>
      <c r="G848" s="190" t="s">
        <v>3062</v>
      </c>
      <c r="H848" s="191" t="s">
        <v>534</v>
      </c>
      <c r="I848" s="230" t="s">
        <v>370</v>
      </c>
      <c r="J848" s="565" t="s">
        <v>420</v>
      </c>
      <c r="K848" s="566">
        <v>0.51315789473684215</v>
      </c>
      <c r="L848" s="230"/>
      <c r="M848" s="450">
        <v>2022</v>
      </c>
      <c r="N848" s="453">
        <v>48</v>
      </c>
      <c r="O848" s="452">
        <v>0.41666666666666674</v>
      </c>
      <c r="P848" s="237">
        <f t="shared" si="52"/>
        <v>20</v>
      </c>
      <c r="Q848" s="218">
        <v>19</v>
      </c>
      <c r="R848" s="238">
        <f t="shared" si="53"/>
        <v>0.95</v>
      </c>
      <c r="S848" s="238">
        <f t="shared" si="54"/>
        <v>0.39583333333333331</v>
      </c>
      <c r="T848" s="239">
        <f t="shared" si="55"/>
        <v>0.81196581196581208</v>
      </c>
      <c r="U848" s="454" t="s">
        <v>3123</v>
      </c>
      <c r="V848" s="21"/>
      <c r="W848" s="21"/>
    </row>
    <row r="849" spans="1:23" ht="12.75">
      <c r="A849" s="190" t="s">
        <v>109</v>
      </c>
      <c r="B849" s="191" t="s">
        <v>1220</v>
      </c>
      <c r="C849" s="230" t="s">
        <v>646</v>
      </c>
      <c r="D849" s="230" t="s">
        <v>335</v>
      </c>
      <c r="E849" s="230" t="s">
        <v>185</v>
      </c>
      <c r="F849" s="230" t="s">
        <v>519</v>
      </c>
      <c r="G849" s="190" t="s">
        <v>3062</v>
      </c>
      <c r="H849" s="191" t="s">
        <v>535</v>
      </c>
      <c r="I849" s="230" t="s">
        <v>370</v>
      </c>
      <c r="J849" s="565" t="s">
        <v>420</v>
      </c>
      <c r="K849" s="566">
        <v>0.51315789473684215</v>
      </c>
      <c r="L849" s="230"/>
      <c r="M849" s="450">
        <v>2022</v>
      </c>
      <c r="N849" s="453">
        <v>48</v>
      </c>
      <c r="O849" s="452">
        <v>0.41666666666666674</v>
      </c>
      <c r="P849" s="237">
        <f t="shared" si="52"/>
        <v>20</v>
      </c>
      <c r="Q849" s="218">
        <v>19</v>
      </c>
      <c r="R849" s="238">
        <f t="shared" si="53"/>
        <v>0.95</v>
      </c>
      <c r="S849" s="238">
        <f t="shared" si="54"/>
        <v>0.39583333333333331</v>
      </c>
      <c r="T849" s="239">
        <f t="shared" si="55"/>
        <v>0.81196581196581208</v>
      </c>
      <c r="U849" s="454" t="s">
        <v>3123</v>
      </c>
      <c r="V849" s="21"/>
      <c r="W849" s="21"/>
    </row>
    <row r="850" spans="1:23" ht="12.75">
      <c r="A850" s="190" t="s">
        <v>109</v>
      </c>
      <c r="B850" s="191" t="s">
        <v>1220</v>
      </c>
      <c r="C850" s="230" t="s">
        <v>646</v>
      </c>
      <c r="D850" s="230" t="s">
        <v>335</v>
      </c>
      <c r="E850" s="230" t="s">
        <v>185</v>
      </c>
      <c r="F850" s="230" t="s">
        <v>519</v>
      </c>
      <c r="G850" s="190" t="s">
        <v>3062</v>
      </c>
      <c r="H850" s="191" t="s">
        <v>544</v>
      </c>
      <c r="I850" s="230" t="s">
        <v>370</v>
      </c>
      <c r="J850" s="565" t="s">
        <v>420</v>
      </c>
      <c r="K850" s="566">
        <v>0.51315789473684215</v>
      </c>
      <c r="L850" s="230"/>
      <c r="M850" s="450">
        <v>2022</v>
      </c>
      <c r="N850" s="453">
        <v>48</v>
      </c>
      <c r="O850" s="452">
        <v>0.41666666666666674</v>
      </c>
      <c r="P850" s="237">
        <f t="shared" si="52"/>
        <v>20</v>
      </c>
      <c r="Q850" s="218">
        <v>19</v>
      </c>
      <c r="R850" s="238">
        <f t="shared" si="53"/>
        <v>0.95</v>
      </c>
      <c r="S850" s="238">
        <f t="shared" si="54"/>
        <v>0.39583333333333331</v>
      </c>
      <c r="T850" s="239">
        <f t="shared" si="55"/>
        <v>0.81196581196581208</v>
      </c>
      <c r="U850" s="454" t="s">
        <v>3123</v>
      </c>
      <c r="V850" s="21"/>
      <c r="W850" s="21"/>
    </row>
    <row r="851" spans="1:23" ht="12.75">
      <c r="A851" s="190" t="s">
        <v>109</v>
      </c>
      <c r="B851" s="191" t="s">
        <v>1220</v>
      </c>
      <c r="C851" s="230" t="s">
        <v>646</v>
      </c>
      <c r="D851" s="230" t="s">
        <v>335</v>
      </c>
      <c r="E851" s="230" t="s">
        <v>185</v>
      </c>
      <c r="F851" s="230" t="s">
        <v>519</v>
      </c>
      <c r="G851" s="190" t="s">
        <v>3062</v>
      </c>
      <c r="H851" s="191" t="s">
        <v>545</v>
      </c>
      <c r="I851" s="230" t="s">
        <v>370</v>
      </c>
      <c r="J851" s="565" t="s">
        <v>420</v>
      </c>
      <c r="K851" s="566">
        <v>0.51315789473684215</v>
      </c>
      <c r="L851" s="230"/>
      <c r="M851" s="450">
        <v>2022</v>
      </c>
      <c r="N851" s="453">
        <v>48</v>
      </c>
      <c r="O851" s="452">
        <v>0.41666666666666674</v>
      </c>
      <c r="P851" s="237">
        <f t="shared" si="52"/>
        <v>20</v>
      </c>
      <c r="Q851" s="218">
        <v>19</v>
      </c>
      <c r="R851" s="238">
        <f t="shared" si="53"/>
        <v>0.95</v>
      </c>
      <c r="S851" s="238">
        <f t="shared" si="54"/>
        <v>0.39583333333333331</v>
      </c>
      <c r="T851" s="239">
        <f t="shared" si="55"/>
        <v>0.81196581196581208</v>
      </c>
      <c r="U851" s="454" t="s">
        <v>3123</v>
      </c>
      <c r="V851" s="21"/>
      <c r="W851" s="21"/>
    </row>
    <row r="852" spans="1:23" ht="12.75">
      <c r="A852" s="190" t="s">
        <v>109</v>
      </c>
      <c r="B852" s="191" t="s">
        <v>1220</v>
      </c>
      <c r="C852" s="230" t="s">
        <v>646</v>
      </c>
      <c r="D852" s="230" t="s">
        <v>335</v>
      </c>
      <c r="E852" s="230" t="s">
        <v>185</v>
      </c>
      <c r="F852" s="230" t="s">
        <v>519</v>
      </c>
      <c r="G852" s="190" t="s">
        <v>3062</v>
      </c>
      <c r="H852" s="191" t="s">
        <v>546</v>
      </c>
      <c r="I852" s="230" t="s">
        <v>370</v>
      </c>
      <c r="J852" s="565" t="s">
        <v>420</v>
      </c>
      <c r="K852" s="566">
        <v>0.51315789473684215</v>
      </c>
      <c r="L852" s="230"/>
      <c r="M852" s="450">
        <v>2022</v>
      </c>
      <c r="N852" s="453">
        <v>48</v>
      </c>
      <c r="O852" s="452">
        <v>0.41666666666666674</v>
      </c>
      <c r="P852" s="237">
        <f t="shared" si="52"/>
        <v>20</v>
      </c>
      <c r="Q852" s="218">
        <v>19</v>
      </c>
      <c r="R852" s="238">
        <f t="shared" si="53"/>
        <v>0.95</v>
      </c>
      <c r="S852" s="238">
        <f t="shared" si="54"/>
        <v>0.39583333333333331</v>
      </c>
      <c r="T852" s="239">
        <f t="shared" si="55"/>
        <v>0.81196581196581208</v>
      </c>
      <c r="U852" s="454" t="s">
        <v>3123</v>
      </c>
      <c r="V852" s="21"/>
      <c r="W852" s="21"/>
    </row>
    <row r="853" spans="1:23" ht="12.75">
      <c r="A853" s="190" t="s">
        <v>109</v>
      </c>
      <c r="B853" s="191" t="s">
        <v>1220</v>
      </c>
      <c r="C853" s="230" t="s">
        <v>646</v>
      </c>
      <c r="D853" s="230" t="s">
        <v>335</v>
      </c>
      <c r="E853" s="230" t="s">
        <v>185</v>
      </c>
      <c r="F853" s="230" t="s">
        <v>519</v>
      </c>
      <c r="G853" s="190" t="s">
        <v>3062</v>
      </c>
      <c r="H853" s="191" t="s">
        <v>548</v>
      </c>
      <c r="I853" s="230" t="s">
        <v>370</v>
      </c>
      <c r="J853" s="565" t="s">
        <v>420</v>
      </c>
      <c r="K853" s="566">
        <v>0.51315789473684215</v>
      </c>
      <c r="L853" s="230"/>
      <c r="M853" s="450">
        <v>2022</v>
      </c>
      <c r="N853" s="453">
        <v>48</v>
      </c>
      <c r="O853" s="452">
        <v>0.41666666666666674</v>
      </c>
      <c r="P853" s="237">
        <f t="shared" si="52"/>
        <v>20</v>
      </c>
      <c r="Q853" s="218">
        <v>19</v>
      </c>
      <c r="R853" s="238">
        <f t="shared" si="53"/>
        <v>0.95</v>
      </c>
      <c r="S853" s="238">
        <f t="shared" si="54"/>
        <v>0.39583333333333331</v>
      </c>
      <c r="T853" s="239">
        <f t="shared" si="55"/>
        <v>0.81196581196581208</v>
      </c>
      <c r="U853" s="454" t="s">
        <v>3123</v>
      </c>
      <c r="V853" s="21"/>
      <c r="W853" s="21"/>
    </row>
    <row r="854" spans="1:23" ht="12.75">
      <c r="A854" s="190" t="s">
        <v>109</v>
      </c>
      <c r="B854" s="191" t="s">
        <v>1220</v>
      </c>
      <c r="C854" s="230" t="s">
        <v>646</v>
      </c>
      <c r="D854" s="230" t="s">
        <v>335</v>
      </c>
      <c r="E854" s="230" t="s">
        <v>185</v>
      </c>
      <c r="F854" s="230" t="s">
        <v>519</v>
      </c>
      <c r="G854" s="190" t="s">
        <v>3062</v>
      </c>
      <c r="H854" s="191" t="s">
        <v>549</v>
      </c>
      <c r="I854" s="230" t="s">
        <v>370</v>
      </c>
      <c r="J854" s="565" t="s">
        <v>420</v>
      </c>
      <c r="K854" s="566">
        <v>0.51315789473684215</v>
      </c>
      <c r="L854" s="230"/>
      <c r="M854" s="450">
        <v>2022</v>
      </c>
      <c r="N854" s="453">
        <v>48</v>
      </c>
      <c r="O854" s="452">
        <v>0.41666666666666674</v>
      </c>
      <c r="P854" s="237">
        <f t="shared" si="52"/>
        <v>20</v>
      </c>
      <c r="Q854" s="218">
        <v>19</v>
      </c>
      <c r="R854" s="238">
        <f t="shared" si="53"/>
        <v>0.95</v>
      </c>
      <c r="S854" s="238">
        <f t="shared" si="54"/>
        <v>0.39583333333333331</v>
      </c>
      <c r="T854" s="239">
        <f t="shared" si="55"/>
        <v>0.81196581196581208</v>
      </c>
      <c r="U854" s="454" t="s">
        <v>3123</v>
      </c>
      <c r="V854" s="21"/>
      <c r="W854" s="21"/>
    </row>
    <row r="855" spans="1:23" ht="12.75">
      <c r="A855" s="190" t="s">
        <v>109</v>
      </c>
      <c r="B855" s="191" t="s">
        <v>1220</v>
      </c>
      <c r="C855" s="230" t="s">
        <v>646</v>
      </c>
      <c r="D855" s="230" t="s">
        <v>335</v>
      </c>
      <c r="E855" s="230" t="s">
        <v>185</v>
      </c>
      <c r="F855" s="230" t="s">
        <v>519</v>
      </c>
      <c r="G855" s="190" t="s">
        <v>3062</v>
      </c>
      <c r="H855" s="191" t="s">
        <v>551</v>
      </c>
      <c r="I855" s="230" t="s">
        <v>370</v>
      </c>
      <c r="J855" s="565" t="s">
        <v>420</v>
      </c>
      <c r="K855" s="566">
        <v>0.51315789473684215</v>
      </c>
      <c r="L855" s="230"/>
      <c r="M855" s="450">
        <v>2022</v>
      </c>
      <c r="N855" s="453">
        <v>48</v>
      </c>
      <c r="O855" s="452">
        <v>0.41666666666666674</v>
      </c>
      <c r="P855" s="237">
        <f t="shared" si="52"/>
        <v>20</v>
      </c>
      <c r="Q855" s="218">
        <v>19</v>
      </c>
      <c r="R855" s="238">
        <f t="shared" si="53"/>
        <v>0.95</v>
      </c>
      <c r="S855" s="238">
        <f t="shared" si="54"/>
        <v>0.39583333333333331</v>
      </c>
      <c r="T855" s="239">
        <f t="shared" si="55"/>
        <v>0.81196581196581208</v>
      </c>
      <c r="U855" s="454" t="s">
        <v>3123</v>
      </c>
      <c r="V855" s="21"/>
      <c r="W855" s="21"/>
    </row>
    <row r="856" spans="1:23" ht="12.75">
      <c r="A856" s="190" t="s">
        <v>109</v>
      </c>
      <c r="B856" s="191" t="s">
        <v>1220</v>
      </c>
      <c r="C856" s="230" t="s">
        <v>646</v>
      </c>
      <c r="D856" s="230" t="s">
        <v>335</v>
      </c>
      <c r="E856" s="230" t="s">
        <v>185</v>
      </c>
      <c r="F856" s="230" t="s">
        <v>519</v>
      </c>
      <c r="G856" s="190" t="s">
        <v>3062</v>
      </c>
      <c r="H856" s="191" t="s">
        <v>555</v>
      </c>
      <c r="I856" s="230" t="s">
        <v>370</v>
      </c>
      <c r="J856" s="565" t="s">
        <v>420</v>
      </c>
      <c r="K856" s="566">
        <v>0.51315789473684215</v>
      </c>
      <c r="L856" s="230"/>
      <c r="M856" s="450">
        <v>2022</v>
      </c>
      <c r="N856" s="453">
        <v>48</v>
      </c>
      <c r="O856" s="452">
        <v>0.41666666666666674</v>
      </c>
      <c r="P856" s="237">
        <f t="shared" si="52"/>
        <v>20</v>
      </c>
      <c r="Q856" s="218">
        <v>19</v>
      </c>
      <c r="R856" s="238">
        <f t="shared" si="53"/>
        <v>0.95</v>
      </c>
      <c r="S856" s="238">
        <f t="shared" si="54"/>
        <v>0.39583333333333331</v>
      </c>
      <c r="T856" s="239">
        <f t="shared" si="55"/>
        <v>0.81196581196581208</v>
      </c>
      <c r="U856" s="454" t="s">
        <v>3123</v>
      </c>
      <c r="V856" s="21"/>
      <c r="W856" s="21"/>
    </row>
    <row r="857" spans="1:23" ht="12.75">
      <c r="A857" s="190" t="s">
        <v>109</v>
      </c>
      <c r="B857" s="191" t="s">
        <v>1220</v>
      </c>
      <c r="C857" s="230" t="s">
        <v>646</v>
      </c>
      <c r="D857" s="230" t="s">
        <v>335</v>
      </c>
      <c r="E857" s="230" t="s">
        <v>185</v>
      </c>
      <c r="F857" s="230" t="s">
        <v>519</v>
      </c>
      <c r="G857" s="190" t="s">
        <v>3062</v>
      </c>
      <c r="H857" s="191" t="s">
        <v>556</v>
      </c>
      <c r="I857" s="230" t="s">
        <v>370</v>
      </c>
      <c r="J857" s="565" t="s">
        <v>420</v>
      </c>
      <c r="K857" s="566">
        <v>0.51315789473684215</v>
      </c>
      <c r="L857" s="230"/>
      <c r="M857" s="450">
        <v>2022</v>
      </c>
      <c r="N857" s="453">
        <v>48</v>
      </c>
      <c r="O857" s="452">
        <v>0.41666666666666674</v>
      </c>
      <c r="P857" s="237">
        <f t="shared" si="52"/>
        <v>20</v>
      </c>
      <c r="Q857" s="218">
        <v>19</v>
      </c>
      <c r="R857" s="238">
        <f t="shared" si="53"/>
        <v>0.95</v>
      </c>
      <c r="S857" s="238">
        <f t="shared" si="54"/>
        <v>0.39583333333333331</v>
      </c>
      <c r="T857" s="239">
        <f t="shared" si="55"/>
        <v>0.81196581196581208</v>
      </c>
      <c r="U857" s="454" t="s">
        <v>3123</v>
      </c>
      <c r="V857" s="21"/>
      <c r="W857" s="21"/>
    </row>
    <row r="858" spans="1:23" ht="12.75">
      <c r="A858" s="190" t="s">
        <v>109</v>
      </c>
      <c r="B858" s="191" t="s">
        <v>1220</v>
      </c>
      <c r="C858" s="230" t="s">
        <v>646</v>
      </c>
      <c r="D858" s="230" t="s">
        <v>335</v>
      </c>
      <c r="E858" s="230" t="s">
        <v>185</v>
      </c>
      <c r="F858" s="230" t="s">
        <v>519</v>
      </c>
      <c r="G858" s="190" t="s">
        <v>3062</v>
      </c>
      <c r="H858" s="191" t="s">
        <v>557</v>
      </c>
      <c r="I858" s="230" t="s">
        <v>370</v>
      </c>
      <c r="J858" s="565" t="s">
        <v>420</v>
      </c>
      <c r="K858" s="566">
        <v>0.51315789473684215</v>
      </c>
      <c r="L858" s="230"/>
      <c r="M858" s="450">
        <v>2022</v>
      </c>
      <c r="N858" s="453">
        <v>48</v>
      </c>
      <c r="O858" s="452">
        <v>0.41666666666666674</v>
      </c>
      <c r="P858" s="237">
        <f t="shared" si="52"/>
        <v>20</v>
      </c>
      <c r="Q858" s="218">
        <v>19</v>
      </c>
      <c r="R858" s="238">
        <f t="shared" si="53"/>
        <v>0.95</v>
      </c>
      <c r="S858" s="238">
        <f t="shared" si="54"/>
        <v>0.39583333333333331</v>
      </c>
      <c r="T858" s="239">
        <f t="shared" si="55"/>
        <v>0.81196581196581208</v>
      </c>
      <c r="U858" s="454" t="s">
        <v>3123</v>
      </c>
      <c r="V858" s="21"/>
      <c r="W858" s="21"/>
    </row>
    <row r="859" spans="1:23" ht="12.75">
      <c r="A859" s="190" t="s">
        <v>109</v>
      </c>
      <c r="B859" s="191" t="s">
        <v>1220</v>
      </c>
      <c r="C859" s="230" t="s">
        <v>646</v>
      </c>
      <c r="D859" s="230" t="s">
        <v>335</v>
      </c>
      <c r="E859" s="230" t="s">
        <v>185</v>
      </c>
      <c r="F859" s="230" t="s">
        <v>519</v>
      </c>
      <c r="G859" s="190" t="s">
        <v>3062</v>
      </c>
      <c r="H859" s="191" t="s">
        <v>558</v>
      </c>
      <c r="I859" s="230" t="s">
        <v>370</v>
      </c>
      <c r="J859" s="565" t="s">
        <v>420</v>
      </c>
      <c r="K859" s="566">
        <v>0.51315789473684215</v>
      </c>
      <c r="L859" s="230"/>
      <c r="M859" s="450">
        <v>2022</v>
      </c>
      <c r="N859" s="453">
        <v>48</v>
      </c>
      <c r="O859" s="452">
        <v>0.41666666666666674</v>
      </c>
      <c r="P859" s="237">
        <f t="shared" si="52"/>
        <v>20</v>
      </c>
      <c r="Q859" s="218">
        <v>19</v>
      </c>
      <c r="R859" s="238">
        <f t="shared" si="53"/>
        <v>0.95</v>
      </c>
      <c r="S859" s="238">
        <f t="shared" si="54"/>
        <v>0.39583333333333331</v>
      </c>
      <c r="T859" s="239">
        <f t="shared" si="55"/>
        <v>0.81196581196581208</v>
      </c>
      <c r="U859" s="454" t="s">
        <v>3123</v>
      </c>
      <c r="V859" s="21"/>
      <c r="W859" s="21"/>
    </row>
    <row r="860" spans="1:23" ht="12.75">
      <c r="A860" s="190" t="s">
        <v>109</v>
      </c>
      <c r="B860" s="191" t="s">
        <v>1220</v>
      </c>
      <c r="C860" s="230" t="s">
        <v>646</v>
      </c>
      <c r="D860" s="230" t="s">
        <v>335</v>
      </c>
      <c r="E860" s="230" t="s">
        <v>185</v>
      </c>
      <c r="F860" s="230" t="s">
        <v>519</v>
      </c>
      <c r="G860" s="190" t="s">
        <v>3062</v>
      </c>
      <c r="H860" s="191" t="s">
        <v>562</v>
      </c>
      <c r="I860" s="230" t="s">
        <v>370</v>
      </c>
      <c r="J860" s="565" t="s">
        <v>420</v>
      </c>
      <c r="K860" s="566">
        <v>0.51315789473684215</v>
      </c>
      <c r="L860" s="230"/>
      <c r="M860" s="450">
        <v>2022</v>
      </c>
      <c r="N860" s="453">
        <v>48</v>
      </c>
      <c r="O860" s="452">
        <v>0.41666666666666674</v>
      </c>
      <c r="P860" s="237">
        <f t="shared" si="52"/>
        <v>20</v>
      </c>
      <c r="Q860" s="218">
        <v>19</v>
      </c>
      <c r="R860" s="238">
        <f t="shared" si="53"/>
        <v>0.95</v>
      </c>
      <c r="S860" s="238">
        <f t="shared" si="54"/>
        <v>0.39583333333333331</v>
      </c>
      <c r="T860" s="239">
        <f t="shared" si="55"/>
        <v>0.81196581196581208</v>
      </c>
      <c r="U860" s="454" t="s">
        <v>3123</v>
      </c>
      <c r="V860" s="21"/>
      <c r="W860" s="21"/>
    </row>
    <row r="861" spans="1:23" ht="12.75">
      <c r="A861" s="190" t="s">
        <v>109</v>
      </c>
      <c r="B861" s="191" t="s">
        <v>1220</v>
      </c>
      <c r="C861" s="230" t="s">
        <v>646</v>
      </c>
      <c r="D861" s="230" t="s">
        <v>335</v>
      </c>
      <c r="E861" s="230" t="s">
        <v>185</v>
      </c>
      <c r="F861" s="230" t="s">
        <v>577</v>
      </c>
      <c r="G861" s="190" t="s">
        <v>3062</v>
      </c>
      <c r="H861" s="191" t="s">
        <v>583</v>
      </c>
      <c r="I861" s="230" t="s">
        <v>370</v>
      </c>
      <c r="J861" s="565" t="s">
        <v>420</v>
      </c>
      <c r="K861" s="566">
        <v>0.51315789473684215</v>
      </c>
      <c r="L861" s="230"/>
      <c r="M861" s="450">
        <v>2022</v>
      </c>
      <c r="N861" s="453">
        <v>48</v>
      </c>
      <c r="O861" s="452">
        <v>0.41666666666666674</v>
      </c>
      <c r="P861" s="237">
        <f t="shared" si="52"/>
        <v>20</v>
      </c>
      <c r="Q861" s="218">
        <v>19</v>
      </c>
      <c r="R861" s="238">
        <f t="shared" si="53"/>
        <v>0.95</v>
      </c>
      <c r="S861" s="238">
        <f t="shared" si="54"/>
        <v>0.39583333333333331</v>
      </c>
      <c r="T861" s="239">
        <f t="shared" si="55"/>
        <v>0.81196581196581208</v>
      </c>
      <c r="U861" s="454" t="s">
        <v>3123</v>
      </c>
      <c r="V861" s="21"/>
      <c r="W861" s="21"/>
    </row>
    <row r="862" spans="1:23" ht="12.75">
      <c r="A862" s="190" t="s">
        <v>109</v>
      </c>
      <c r="B862" s="191" t="s">
        <v>1220</v>
      </c>
      <c r="C862" s="230" t="s">
        <v>646</v>
      </c>
      <c r="D862" s="230" t="s">
        <v>335</v>
      </c>
      <c r="E862" s="230" t="s">
        <v>185</v>
      </c>
      <c r="F862" s="230" t="s">
        <v>519</v>
      </c>
      <c r="G862" s="190" t="s">
        <v>3062</v>
      </c>
      <c r="H862" s="191" t="s">
        <v>563</v>
      </c>
      <c r="I862" s="230" t="s">
        <v>370</v>
      </c>
      <c r="J862" s="565" t="s">
        <v>418</v>
      </c>
      <c r="K862" s="566">
        <v>1</v>
      </c>
      <c r="L862" s="230"/>
      <c r="M862" s="450">
        <v>2022</v>
      </c>
      <c r="N862" s="453">
        <v>48</v>
      </c>
      <c r="O862" s="452">
        <v>1</v>
      </c>
      <c r="P862" s="237">
        <f t="shared" si="52"/>
        <v>48</v>
      </c>
      <c r="Q862" s="218">
        <v>48</v>
      </c>
      <c r="R862" s="238">
        <f t="shared" si="53"/>
        <v>1</v>
      </c>
      <c r="S862" s="238">
        <f t="shared" si="54"/>
        <v>1</v>
      </c>
      <c r="T862" s="239">
        <f t="shared" si="55"/>
        <v>1</v>
      </c>
      <c r="U862" s="454"/>
      <c r="V862" s="21"/>
      <c r="W862" s="21"/>
    </row>
    <row r="863" spans="1:23" ht="12.75">
      <c r="A863" s="190" t="s">
        <v>109</v>
      </c>
      <c r="B863" s="191" t="s">
        <v>1220</v>
      </c>
      <c r="C863" s="230" t="s">
        <v>646</v>
      </c>
      <c r="D863" s="230" t="s">
        <v>335</v>
      </c>
      <c r="E863" s="230" t="s">
        <v>185</v>
      </c>
      <c r="F863" s="230" t="s">
        <v>519</v>
      </c>
      <c r="G863" s="190" t="s">
        <v>3062</v>
      </c>
      <c r="H863" s="191" t="s">
        <v>564</v>
      </c>
      <c r="I863" s="230" t="s">
        <v>370</v>
      </c>
      <c r="J863" s="565" t="s">
        <v>420</v>
      </c>
      <c r="K863" s="566">
        <v>0.51315789473684215</v>
      </c>
      <c r="L863" s="230"/>
      <c r="M863" s="450">
        <v>2022</v>
      </c>
      <c r="N863" s="453">
        <v>48</v>
      </c>
      <c r="O863" s="452">
        <v>0.41666666666666674</v>
      </c>
      <c r="P863" s="237">
        <f t="shared" si="52"/>
        <v>20</v>
      </c>
      <c r="Q863" s="218">
        <v>19</v>
      </c>
      <c r="R863" s="238">
        <f t="shared" si="53"/>
        <v>0.95</v>
      </c>
      <c r="S863" s="238">
        <f t="shared" si="54"/>
        <v>0.39583333333333331</v>
      </c>
      <c r="T863" s="239">
        <f t="shared" si="55"/>
        <v>0.81196581196581208</v>
      </c>
      <c r="U863" s="454" t="s">
        <v>3123</v>
      </c>
      <c r="V863" s="21"/>
      <c r="W863" s="21"/>
    </row>
    <row r="864" spans="1:23" ht="12.75">
      <c r="A864" s="190" t="s">
        <v>109</v>
      </c>
      <c r="B864" s="191" t="s">
        <v>1220</v>
      </c>
      <c r="C864" s="230" t="s">
        <v>646</v>
      </c>
      <c r="D864" s="230" t="s">
        <v>335</v>
      </c>
      <c r="E864" s="230" t="s">
        <v>185</v>
      </c>
      <c r="F864" s="230" t="s">
        <v>519</v>
      </c>
      <c r="G864" s="190" t="s">
        <v>3062</v>
      </c>
      <c r="H864" s="191" t="s">
        <v>569</v>
      </c>
      <c r="I864" s="230" t="s">
        <v>370</v>
      </c>
      <c r="J864" s="565" t="s">
        <v>420</v>
      </c>
      <c r="K864" s="566">
        <v>0.51315789473684215</v>
      </c>
      <c r="L864" s="230"/>
      <c r="M864" s="450">
        <v>2022</v>
      </c>
      <c r="N864" s="453">
        <v>48</v>
      </c>
      <c r="O864" s="452">
        <v>0.41666666666666674</v>
      </c>
      <c r="P864" s="237">
        <f t="shared" si="52"/>
        <v>20</v>
      </c>
      <c r="Q864" s="218">
        <v>19</v>
      </c>
      <c r="R864" s="238">
        <f t="shared" si="53"/>
        <v>0.95</v>
      </c>
      <c r="S864" s="238">
        <f t="shared" si="54"/>
        <v>0.39583333333333331</v>
      </c>
      <c r="T864" s="239">
        <f t="shared" si="55"/>
        <v>0.81196581196581208</v>
      </c>
      <c r="U864" s="454" t="s">
        <v>3123</v>
      </c>
      <c r="V864" s="21"/>
      <c r="W864" s="21"/>
    </row>
    <row r="865" spans="1:23" ht="12.75">
      <c r="A865" s="190" t="s">
        <v>109</v>
      </c>
      <c r="B865" s="191" t="s">
        <v>1220</v>
      </c>
      <c r="C865" s="230" t="s">
        <v>646</v>
      </c>
      <c r="D865" s="230" t="s">
        <v>335</v>
      </c>
      <c r="E865" s="230" t="s">
        <v>185</v>
      </c>
      <c r="F865" s="230" t="s">
        <v>519</v>
      </c>
      <c r="G865" s="190" t="s">
        <v>3062</v>
      </c>
      <c r="H865" s="191" t="s">
        <v>498</v>
      </c>
      <c r="I865" s="230" t="s">
        <v>2243</v>
      </c>
      <c r="J865" s="230" t="s">
        <v>418</v>
      </c>
      <c r="K865" s="231">
        <v>1</v>
      </c>
      <c r="L865" s="230" t="s">
        <v>3127</v>
      </c>
      <c r="M865" s="450">
        <v>2023</v>
      </c>
      <c r="N865" s="218">
        <v>0</v>
      </c>
      <c r="O865" s="452">
        <v>1</v>
      </c>
      <c r="P865" s="237">
        <f t="shared" si="52"/>
        <v>0</v>
      </c>
      <c r="Q865" s="218">
        <v>0</v>
      </c>
      <c r="R865" s="238" t="e">
        <f t="shared" si="53"/>
        <v>#DIV/0!</v>
      </c>
      <c r="S865" s="238" t="e">
        <f t="shared" si="54"/>
        <v>#DIV/0!</v>
      </c>
      <c r="T865" s="239">
        <f t="shared" si="55"/>
        <v>1</v>
      </c>
      <c r="U865" s="454" t="s">
        <v>3174</v>
      </c>
      <c r="V865" s="21"/>
      <c r="W865" s="21"/>
    </row>
    <row r="866" spans="1:23" ht="12.75">
      <c r="A866" s="190" t="s">
        <v>109</v>
      </c>
      <c r="B866" s="191" t="s">
        <v>1220</v>
      </c>
      <c r="C866" s="230" t="s">
        <v>646</v>
      </c>
      <c r="D866" s="230" t="s">
        <v>335</v>
      </c>
      <c r="E866" s="230" t="s">
        <v>185</v>
      </c>
      <c r="F866" s="230" t="s">
        <v>519</v>
      </c>
      <c r="G866" s="190" t="s">
        <v>3062</v>
      </c>
      <c r="H866" s="191" t="s">
        <v>537</v>
      </c>
      <c r="I866" s="230" t="s">
        <v>232</v>
      </c>
      <c r="J866" s="230" t="s">
        <v>418</v>
      </c>
      <c r="K866" s="231">
        <v>1</v>
      </c>
      <c r="L866" s="230" t="s">
        <v>3128</v>
      </c>
      <c r="M866" s="450">
        <v>2023</v>
      </c>
      <c r="N866" s="218">
        <v>0</v>
      </c>
      <c r="O866" s="452">
        <v>1</v>
      </c>
      <c r="P866" s="237">
        <f t="shared" si="52"/>
        <v>0</v>
      </c>
      <c r="Q866" s="218">
        <v>0</v>
      </c>
      <c r="R866" s="238" t="e">
        <f t="shared" si="53"/>
        <v>#DIV/0!</v>
      </c>
      <c r="S866" s="238" t="e">
        <f t="shared" si="54"/>
        <v>#DIV/0!</v>
      </c>
      <c r="T866" s="239">
        <f t="shared" si="55"/>
        <v>1</v>
      </c>
      <c r="U866" s="454" t="s">
        <v>3174</v>
      </c>
      <c r="V866" s="21"/>
      <c r="W866" s="21"/>
    </row>
    <row r="867" spans="1:23" ht="12.75">
      <c r="A867" s="190" t="s">
        <v>109</v>
      </c>
      <c r="B867" s="191" t="s">
        <v>1220</v>
      </c>
      <c r="C867" s="230" t="s">
        <v>646</v>
      </c>
      <c r="D867" s="230" t="s">
        <v>335</v>
      </c>
      <c r="E867" s="230" t="s">
        <v>185</v>
      </c>
      <c r="F867" s="230" t="s">
        <v>519</v>
      </c>
      <c r="G867" s="190" t="s">
        <v>3062</v>
      </c>
      <c r="H867" s="191" t="s">
        <v>538</v>
      </c>
      <c r="I867" s="230" t="s">
        <v>232</v>
      </c>
      <c r="J867" s="230" t="s">
        <v>418</v>
      </c>
      <c r="K867" s="231">
        <v>1</v>
      </c>
      <c r="L867" s="230" t="s">
        <v>3128</v>
      </c>
      <c r="M867" s="450">
        <v>2023</v>
      </c>
      <c r="N867" s="218">
        <v>0</v>
      </c>
      <c r="O867" s="452">
        <v>1</v>
      </c>
      <c r="P867" s="237">
        <f t="shared" si="52"/>
        <v>0</v>
      </c>
      <c r="Q867" s="218">
        <v>0</v>
      </c>
      <c r="R867" s="238" t="e">
        <f t="shared" si="53"/>
        <v>#DIV/0!</v>
      </c>
      <c r="S867" s="238" t="e">
        <f t="shared" si="54"/>
        <v>#DIV/0!</v>
      </c>
      <c r="T867" s="239">
        <f t="shared" si="55"/>
        <v>1</v>
      </c>
      <c r="U867" s="454" t="s">
        <v>3174</v>
      </c>
      <c r="V867" s="21"/>
      <c r="W867" s="21"/>
    </row>
    <row r="868" spans="1:23" ht="12.75">
      <c r="A868" s="190" t="s">
        <v>109</v>
      </c>
      <c r="B868" s="191" t="s">
        <v>1220</v>
      </c>
      <c r="C868" s="230" t="s">
        <v>646</v>
      </c>
      <c r="D868" s="230" t="s">
        <v>335</v>
      </c>
      <c r="E868" s="230" t="s">
        <v>185</v>
      </c>
      <c r="F868" s="230" t="s">
        <v>519</v>
      </c>
      <c r="G868" s="190" t="s">
        <v>3062</v>
      </c>
      <c r="H868" s="191" t="s">
        <v>541</v>
      </c>
      <c r="I868" s="230" t="s">
        <v>232</v>
      </c>
      <c r="J868" s="230" t="s">
        <v>418</v>
      </c>
      <c r="K868" s="231">
        <v>1</v>
      </c>
      <c r="L868" s="230" t="s">
        <v>3128</v>
      </c>
      <c r="M868" s="450">
        <v>2023</v>
      </c>
      <c r="N868" s="218">
        <v>0</v>
      </c>
      <c r="O868" s="452">
        <v>1</v>
      </c>
      <c r="P868" s="237">
        <f t="shared" si="52"/>
        <v>0</v>
      </c>
      <c r="Q868" s="218">
        <v>0</v>
      </c>
      <c r="R868" s="238" t="e">
        <f t="shared" si="53"/>
        <v>#DIV/0!</v>
      </c>
      <c r="S868" s="238" t="e">
        <f t="shared" si="54"/>
        <v>#DIV/0!</v>
      </c>
      <c r="T868" s="239">
        <f t="shared" si="55"/>
        <v>1</v>
      </c>
      <c r="U868" s="454" t="s">
        <v>3174</v>
      </c>
      <c r="V868" s="21"/>
      <c r="W868" s="21"/>
    </row>
    <row r="869" spans="1:23" ht="12.75">
      <c r="A869" s="190" t="s">
        <v>109</v>
      </c>
      <c r="B869" s="191" t="s">
        <v>1220</v>
      </c>
      <c r="C869" s="230" t="s">
        <v>646</v>
      </c>
      <c r="D869" s="230" t="s">
        <v>335</v>
      </c>
      <c r="E869" s="230" t="s">
        <v>185</v>
      </c>
      <c r="F869" s="230" t="s">
        <v>519</v>
      </c>
      <c r="G869" s="190" t="s">
        <v>3062</v>
      </c>
      <c r="H869" s="191" t="s">
        <v>493</v>
      </c>
      <c r="I869" s="230" t="s">
        <v>232</v>
      </c>
      <c r="J869" s="230" t="s">
        <v>418</v>
      </c>
      <c r="K869" s="231">
        <v>1</v>
      </c>
      <c r="L869" s="230" t="s">
        <v>3128</v>
      </c>
      <c r="M869" s="450">
        <v>2023</v>
      </c>
      <c r="N869" s="218">
        <v>0</v>
      </c>
      <c r="O869" s="452">
        <v>1</v>
      </c>
      <c r="P869" s="237">
        <f t="shared" si="52"/>
        <v>0</v>
      </c>
      <c r="Q869" s="218">
        <v>0</v>
      </c>
      <c r="R869" s="238" t="e">
        <f t="shared" si="53"/>
        <v>#DIV/0!</v>
      </c>
      <c r="S869" s="238" t="e">
        <f t="shared" si="54"/>
        <v>#DIV/0!</v>
      </c>
      <c r="T869" s="239">
        <f t="shared" si="55"/>
        <v>1</v>
      </c>
      <c r="U869" s="454" t="s">
        <v>3174</v>
      </c>
      <c r="V869" s="21"/>
      <c r="W869" s="21"/>
    </row>
    <row r="870" spans="1:23" ht="12.75">
      <c r="A870" s="190" t="s">
        <v>109</v>
      </c>
      <c r="B870" s="191" t="s">
        <v>1220</v>
      </c>
      <c r="C870" s="230" t="s">
        <v>646</v>
      </c>
      <c r="D870" s="230" t="s">
        <v>335</v>
      </c>
      <c r="E870" s="230" t="s">
        <v>185</v>
      </c>
      <c r="F870" s="230" t="s">
        <v>519</v>
      </c>
      <c r="G870" s="190" t="s">
        <v>3062</v>
      </c>
      <c r="H870" s="191" t="s">
        <v>3129</v>
      </c>
      <c r="I870" s="230" t="s">
        <v>232</v>
      </c>
      <c r="J870" s="230" t="s">
        <v>418</v>
      </c>
      <c r="K870" s="231">
        <v>1</v>
      </c>
      <c r="L870" s="230" t="s">
        <v>3128</v>
      </c>
      <c r="M870" s="450">
        <v>2023</v>
      </c>
      <c r="N870" s="218">
        <v>0</v>
      </c>
      <c r="O870" s="452">
        <v>1</v>
      </c>
      <c r="P870" s="237">
        <f t="shared" si="52"/>
        <v>0</v>
      </c>
      <c r="Q870" s="218">
        <v>0</v>
      </c>
      <c r="R870" s="238" t="e">
        <f t="shared" si="53"/>
        <v>#DIV/0!</v>
      </c>
      <c r="S870" s="238" t="e">
        <f t="shared" si="54"/>
        <v>#DIV/0!</v>
      </c>
      <c r="T870" s="239">
        <f t="shared" si="55"/>
        <v>1</v>
      </c>
      <c r="U870" s="454" t="s">
        <v>3174</v>
      </c>
      <c r="V870" s="21"/>
      <c r="W870" s="21"/>
    </row>
    <row r="871" spans="1:23" ht="12.75">
      <c r="A871" s="190" t="s">
        <v>109</v>
      </c>
      <c r="B871" s="191" t="s">
        <v>1220</v>
      </c>
      <c r="C871" s="230" t="s">
        <v>646</v>
      </c>
      <c r="D871" s="230" t="s">
        <v>335</v>
      </c>
      <c r="E871" s="230" t="s">
        <v>185</v>
      </c>
      <c r="F871" s="230" t="s">
        <v>519</v>
      </c>
      <c r="G871" s="190" t="s">
        <v>3062</v>
      </c>
      <c r="H871" s="191" t="s">
        <v>3130</v>
      </c>
      <c r="I871" s="230" t="s">
        <v>232</v>
      </c>
      <c r="J871" s="230" t="s">
        <v>418</v>
      </c>
      <c r="K871" s="231">
        <v>1</v>
      </c>
      <c r="L871" s="230" t="s">
        <v>3128</v>
      </c>
      <c r="M871" s="450">
        <v>2023</v>
      </c>
      <c r="N871" s="218">
        <v>0</v>
      </c>
      <c r="O871" s="452">
        <v>1</v>
      </c>
      <c r="P871" s="237">
        <f t="shared" si="52"/>
        <v>0</v>
      </c>
      <c r="Q871" s="218">
        <v>0</v>
      </c>
      <c r="R871" s="238" t="e">
        <f t="shared" si="53"/>
        <v>#DIV/0!</v>
      </c>
      <c r="S871" s="238" t="e">
        <f t="shared" si="54"/>
        <v>#DIV/0!</v>
      </c>
      <c r="T871" s="239">
        <f t="shared" si="55"/>
        <v>1</v>
      </c>
      <c r="U871" s="454" t="s">
        <v>3174</v>
      </c>
      <c r="V871" s="21"/>
      <c r="W871" s="21"/>
    </row>
    <row r="872" spans="1:23" ht="12.75">
      <c r="A872" s="190" t="s">
        <v>109</v>
      </c>
      <c r="B872" s="191" t="s">
        <v>1220</v>
      </c>
      <c r="C872" s="230" t="s">
        <v>646</v>
      </c>
      <c r="D872" s="230" t="s">
        <v>335</v>
      </c>
      <c r="E872" s="230" t="s">
        <v>185</v>
      </c>
      <c r="F872" s="230"/>
      <c r="G872" s="190" t="s">
        <v>3090</v>
      </c>
      <c r="H872" s="191"/>
      <c r="I872" s="230"/>
      <c r="J872" s="230"/>
      <c r="K872" s="231"/>
      <c r="L872" s="230" t="s">
        <v>3120</v>
      </c>
      <c r="M872" s="450"/>
      <c r="N872" s="453"/>
      <c r="O872" s="452"/>
      <c r="P872" s="237">
        <f t="shared" si="52"/>
        <v>0</v>
      </c>
      <c r="Q872" s="218"/>
      <c r="R872" s="238" t="e">
        <f t="shared" si="53"/>
        <v>#DIV/0!</v>
      </c>
      <c r="S872" s="238" t="e">
        <f t="shared" si="54"/>
        <v>#DIV/0!</v>
      </c>
      <c r="T872" s="239" t="e">
        <f t="shared" si="55"/>
        <v>#DIV/0!</v>
      </c>
      <c r="U872" s="454"/>
      <c r="V872" s="21"/>
      <c r="W872" s="21"/>
    </row>
    <row r="873" spans="1:23" ht="12.75">
      <c r="A873" s="190" t="s">
        <v>109</v>
      </c>
      <c r="B873" s="191" t="s">
        <v>1220</v>
      </c>
      <c r="C873" s="230" t="s">
        <v>646</v>
      </c>
      <c r="D873" s="230" t="s">
        <v>335</v>
      </c>
      <c r="E873" s="230" t="s">
        <v>185</v>
      </c>
      <c r="F873" s="230"/>
      <c r="G873" s="190" t="s">
        <v>3132</v>
      </c>
      <c r="H873" s="191"/>
      <c r="I873" s="230"/>
      <c r="J873" s="230"/>
      <c r="K873" s="231"/>
      <c r="L873" s="230" t="s">
        <v>3120</v>
      </c>
      <c r="M873" s="450"/>
      <c r="N873" s="218"/>
      <c r="O873" s="567"/>
      <c r="P873" s="237">
        <f t="shared" si="52"/>
        <v>0</v>
      </c>
      <c r="Q873" s="218"/>
      <c r="R873" s="238" t="e">
        <f t="shared" si="53"/>
        <v>#DIV/0!</v>
      </c>
      <c r="S873" s="238" t="e">
        <f t="shared" si="54"/>
        <v>#DIV/0!</v>
      </c>
      <c r="T873" s="239" t="e">
        <f t="shared" si="55"/>
        <v>#DIV/0!</v>
      </c>
      <c r="U873" s="454"/>
      <c r="V873" s="21"/>
      <c r="W873" s="21"/>
    </row>
    <row r="874" spans="1:23" ht="12.75">
      <c r="A874" s="190" t="s">
        <v>109</v>
      </c>
      <c r="B874" s="191" t="s">
        <v>1220</v>
      </c>
      <c r="C874" s="230" t="s">
        <v>646</v>
      </c>
      <c r="D874" s="230" t="s">
        <v>335</v>
      </c>
      <c r="E874" s="230" t="s">
        <v>185</v>
      </c>
      <c r="F874" s="230" t="s">
        <v>519</v>
      </c>
      <c r="G874" s="190" t="s">
        <v>3063</v>
      </c>
      <c r="H874" s="191" t="s">
        <v>518</v>
      </c>
      <c r="I874" s="230" t="s">
        <v>370</v>
      </c>
      <c r="J874" s="565" t="s">
        <v>420</v>
      </c>
      <c r="K874" s="566">
        <v>4.9323017408123788E-2</v>
      </c>
      <c r="L874" s="230"/>
      <c r="M874" s="450">
        <v>2022</v>
      </c>
      <c r="N874" s="453">
        <v>2323</v>
      </c>
      <c r="O874" s="567">
        <v>1</v>
      </c>
      <c r="P874" s="237">
        <f t="shared" si="52"/>
        <v>2323</v>
      </c>
      <c r="Q874" s="453">
        <v>2323</v>
      </c>
      <c r="R874" s="238">
        <f t="shared" si="53"/>
        <v>1</v>
      </c>
      <c r="S874" s="238">
        <f t="shared" si="54"/>
        <v>1</v>
      </c>
      <c r="T874" s="239">
        <f t="shared" si="55"/>
        <v>20.274509803921571</v>
      </c>
      <c r="U874" s="454" t="s">
        <v>3123</v>
      </c>
      <c r="V874" s="21"/>
      <c r="W874" s="21"/>
    </row>
    <row r="875" spans="1:23" ht="12.75">
      <c r="A875" s="190" t="s">
        <v>109</v>
      </c>
      <c r="B875" s="191" t="s">
        <v>1220</v>
      </c>
      <c r="C875" s="230" t="s">
        <v>646</v>
      </c>
      <c r="D875" s="230" t="s">
        <v>335</v>
      </c>
      <c r="E875" s="230" t="s">
        <v>185</v>
      </c>
      <c r="F875" s="230" t="s">
        <v>577</v>
      </c>
      <c r="G875" s="190" t="s">
        <v>3063</v>
      </c>
      <c r="H875" s="191" t="s">
        <v>576</v>
      </c>
      <c r="I875" s="230" t="s">
        <v>370</v>
      </c>
      <c r="J875" s="565" t="s">
        <v>420</v>
      </c>
      <c r="K875" s="566">
        <v>4.9323017408123788E-2</v>
      </c>
      <c r="L875" s="230"/>
      <c r="M875" s="450">
        <v>2022</v>
      </c>
      <c r="N875" s="218">
        <v>2323</v>
      </c>
      <c r="O875" s="567">
        <v>7.8346965131295743E-2</v>
      </c>
      <c r="P875" s="237">
        <f t="shared" si="52"/>
        <v>182</v>
      </c>
      <c r="Q875" s="218">
        <v>151</v>
      </c>
      <c r="R875" s="238">
        <f t="shared" si="53"/>
        <v>0.82967032967032972</v>
      </c>
      <c r="S875" s="238">
        <f t="shared" si="54"/>
        <v>6.5002152389151954E-2</v>
      </c>
      <c r="T875" s="239">
        <f t="shared" si="55"/>
        <v>1.588446312661957</v>
      </c>
      <c r="U875" s="454" t="s">
        <v>3123</v>
      </c>
      <c r="V875" s="21"/>
      <c r="W875" s="21"/>
    </row>
    <row r="876" spans="1:23" ht="12.75">
      <c r="A876" s="190" t="s">
        <v>109</v>
      </c>
      <c r="B876" s="191" t="s">
        <v>1220</v>
      </c>
      <c r="C876" s="230" t="s">
        <v>646</v>
      </c>
      <c r="D876" s="230" t="s">
        <v>335</v>
      </c>
      <c r="E876" s="230" t="s">
        <v>185</v>
      </c>
      <c r="F876" s="230" t="s">
        <v>577</v>
      </c>
      <c r="G876" s="190" t="s">
        <v>3063</v>
      </c>
      <c r="H876" s="191" t="s">
        <v>578</v>
      </c>
      <c r="I876" s="230" t="s">
        <v>370</v>
      </c>
      <c r="J876" s="565" t="s">
        <v>420</v>
      </c>
      <c r="K876" s="566">
        <v>4.9323017408123788E-2</v>
      </c>
      <c r="L876" s="230"/>
      <c r="M876" s="450">
        <v>2022</v>
      </c>
      <c r="N876" s="218">
        <v>2323</v>
      </c>
      <c r="O876" s="567">
        <v>7.8346965131295743E-2</v>
      </c>
      <c r="P876" s="237">
        <f t="shared" si="52"/>
        <v>182</v>
      </c>
      <c r="Q876" s="218">
        <v>151</v>
      </c>
      <c r="R876" s="238">
        <f t="shared" si="53"/>
        <v>0.82967032967032972</v>
      </c>
      <c r="S876" s="238">
        <f t="shared" si="54"/>
        <v>6.5002152389151954E-2</v>
      </c>
      <c r="T876" s="239">
        <f t="shared" si="55"/>
        <v>1.588446312661957</v>
      </c>
      <c r="U876" s="454" t="s">
        <v>3123</v>
      </c>
      <c r="V876" s="21"/>
      <c r="W876" s="21"/>
    </row>
    <row r="877" spans="1:23" ht="12.75">
      <c r="A877" s="190" t="s">
        <v>109</v>
      </c>
      <c r="B877" s="191" t="s">
        <v>1220</v>
      </c>
      <c r="C877" s="230" t="s">
        <v>646</v>
      </c>
      <c r="D877" s="230" t="s">
        <v>335</v>
      </c>
      <c r="E877" s="230" t="s">
        <v>185</v>
      </c>
      <c r="F877" s="230" t="s">
        <v>577</v>
      </c>
      <c r="G877" s="190" t="s">
        <v>3063</v>
      </c>
      <c r="H877" s="191" t="s">
        <v>579</v>
      </c>
      <c r="I877" s="230" t="s">
        <v>370</v>
      </c>
      <c r="J877" s="565" t="s">
        <v>420</v>
      </c>
      <c r="K877" s="566">
        <v>4.9323017408123788E-2</v>
      </c>
      <c r="L877" s="230"/>
      <c r="M877" s="450">
        <v>2022</v>
      </c>
      <c r="N877" s="218">
        <v>2323</v>
      </c>
      <c r="O877" s="567">
        <v>7.8346965131295743E-2</v>
      </c>
      <c r="P877" s="237">
        <f t="shared" si="52"/>
        <v>182</v>
      </c>
      <c r="Q877" s="218">
        <v>151</v>
      </c>
      <c r="R877" s="238">
        <f t="shared" si="53"/>
        <v>0.82967032967032972</v>
      </c>
      <c r="S877" s="238">
        <f t="shared" si="54"/>
        <v>6.5002152389151954E-2</v>
      </c>
      <c r="T877" s="239">
        <f t="shared" si="55"/>
        <v>1.588446312661957</v>
      </c>
      <c r="U877" s="454" t="s">
        <v>3123</v>
      </c>
      <c r="V877" s="21"/>
      <c r="W877" s="21"/>
    </row>
    <row r="878" spans="1:23" ht="12.75">
      <c r="A878" s="190" t="s">
        <v>109</v>
      </c>
      <c r="B878" s="191" t="s">
        <v>1220</v>
      </c>
      <c r="C878" s="230" t="s">
        <v>646</v>
      </c>
      <c r="D878" s="230" t="s">
        <v>335</v>
      </c>
      <c r="E878" s="230" t="s">
        <v>185</v>
      </c>
      <c r="F878" s="230" t="s">
        <v>577</v>
      </c>
      <c r="G878" s="190" t="s">
        <v>3063</v>
      </c>
      <c r="H878" s="191" t="s">
        <v>580</v>
      </c>
      <c r="I878" s="230" t="s">
        <v>370</v>
      </c>
      <c r="J878" s="565" t="s">
        <v>420</v>
      </c>
      <c r="K878" s="566">
        <v>4.9323017408123788E-2</v>
      </c>
      <c r="L878" s="230"/>
      <c r="M878" s="450">
        <v>2022</v>
      </c>
      <c r="N878" s="218">
        <v>2323</v>
      </c>
      <c r="O878" s="567">
        <v>7.8346965131295743E-2</v>
      </c>
      <c r="P878" s="237">
        <f t="shared" si="52"/>
        <v>182</v>
      </c>
      <c r="Q878" s="218">
        <v>151</v>
      </c>
      <c r="R878" s="238">
        <f t="shared" si="53"/>
        <v>0.82967032967032972</v>
      </c>
      <c r="S878" s="238">
        <f t="shared" si="54"/>
        <v>6.5002152389151954E-2</v>
      </c>
      <c r="T878" s="239">
        <f t="shared" si="55"/>
        <v>1.588446312661957</v>
      </c>
      <c r="U878" s="454" t="s">
        <v>3123</v>
      </c>
      <c r="V878" s="21"/>
      <c r="W878" s="21"/>
    </row>
    <row r="879" spans="1:23" ht="12.75">
      <c r="A879" s="190" t="s">
        <v>109</v>
      </c>
      <c r="B879" s="191" t="s">
        <v>1220</v>
      </c>
      <c r="C879" s="230" t="s">
        <v>646</v>
      </c>
      <c r="D879" s="230" t="s">
        <v>335</v>
      </c>
      <c r="E879" s="230" t="s">
        <v>185</v>
      </c>
      <c r="F879" s="230" t="s">
        <v>577</v>
      </c>
      <c r="G879" s="190" t="s">
        <v>3063</v>
      </c>
      <c r="H879" s="191" t="s">
        <v>581</v>
      </c>
      <c r="I879" s="230" t="s">
        <v>370</v>
      </c>
      <c r="J879" s="565" t="s">
        <v>420</v>
      </c>
      <c r="K879" s="566">
        <v>4.9323017408123788E-2</v>
      </c>
      <c r="L879" s="230"/>
      <c r="M879" s="450">
        <v>2022</v>
      </c>
      <c r="N879" s="218">
        <v>2323</v>
      </c>
      <c r="O879" s="567">
        <v>7.8346965131295743E-2</v>
      </c>
      <c r="P879" s="237">
        <f t="shared" si="52"/>
        <v>182</v>
      </c>
      <c r="Q879" s="218">
        <v>151</v>
      </c>
      <c r="R879" s="238">
        <f t="shared" si="53"/>
        <v>0.82967032967032972</v>
      </c>
      <c r="S879" s="238">
        <f t="shared" si="54"/>
        <v>6.5002152389151954E-2</v>
      </c>
      <c r="T879" s="239">
        <f t="shared" si="55"/>
        <v>1.588446312661957</v>
      </c>
      <c r="U879" s="454" t="s">
        <v>3123</v>
      </c>
      <c r="V879" s="21"/>
      <c r="W879" s="21"/>
    </row>
    <row r="880" spans="1:23" ht="12.75">
      <c r="A880" s="190" t="s">
        <v>109</v>
      </c>
      <c r="B880" s="191" t="s">
        <v>1220</v>
      </c>
      <c r="C880" s="230" t="s">
        <v>646</v>
      </c>
      <c r="D880" s="230" t="s">
        <v>335</v>
      </c>
      <c r="E880" s="230" t="s">
        <v>185</v>
      </c>
      <c r="F880" s="230" t="s">
        <v>519</v>
      </c>
      <c r="G880" s="190" t="s">
        <v>3063</v>
      </c>
      <c r="H880" s="191" t="s">
        <v>522</v>
      </c>
      <c r="I880" s="230" t="s">
        <v>370</v>
      </c>
      <c r="J880" s="565" t="s">
        <v>420</v>
      </c>
      <c r="K880" s="566">
        <v>4.9323017408123788E-2</v>
      </c>
      <c r="L880" s="230"/>
      <c r="M880" s="450">
        <v>2022</v>
      </c>
      <c r="N880" s="218">
        <v>2323</v>
      </c>
      <c r="O880" s="567">
        <v>7.8346965131295743E-2</v>
      </c>
      <c r="P880" s="237">
        <f t="shared" si="52"/>
        <v>182</v>
      </c>
      <c r="Q880" s="218">
        <v>151</v>
      </c>
      <c r="R880" s="238">
        <f t="shared" si="53"/>
        <v>0.82967032967032972</v>
      </c>
      <c r="S880" s="238">
        <f t="shared" si="54"/>
        <v>6.5002152389151954E-2</v>
      </c>
      <c r="T880" s="239">
        <f t="shared" si="55"/>
        <v>1.588446312661957</v>
      </c>
      <c r="U880" s="454" t="s">
        <v>3123</v>
      </c>
      <c r="V880" s="21"/>
      <c r="W880" s="21"/>
    </row>
    <row r="881" spans="1:23" ht="12.75">
      <c r="A881" s="190" t="s">
        <v>109</v>
      </c>
      <c r="B881" s="191" t="s">
        <v>1220</v>
      </c>
      <c r="C881" s="230" t="s">
        <v>646</v>
      </c>
      <c r="D881" s="230" t="s">
        <v>335</v>
      </c>
      <c r="E881" s="230" t="s">
        <v>185</v>
      </c>
      <c r="F881" s="230" t="s">
        <v>519</v>
      </c>
      <c r="G881" s="190" t="s">
        <v>3063</v>
      </c>
      <c r="H881" s="191" t="s">
        <v>523</v>
      </c>
      <c r="I881" s="230" t="s">
        <v>370</v>
      </c>
      <c r="J881" s="565" t="s">
        <v>420</v>
      </c>
      <c r="K881" s="566">
        <v>4.9323017408123788E-2</v>
      </c>
      <c r="L881" s="230"/>
      <c r="M881" s="450">
        <v>2022</v>
      </c>
      <c r="N881" s="218">
        <v>2323</v>
      </c>
      <c r="O881" s="567">
        <v>7.8346965131295743E-2</v>
      </c>
      <c r="P881" s="237">
        <f t="shared" si="52"/>
        <v>182</v>
      </c>
      <c r="Q881" s="218">
        <v>151</v>
      </c>
      <c r="R881" s="238">
        <f t="shared" si="53"/>
        <v>0.82967032967032972</v>
      </c>
      <c r="S881" s="238">
        <f t="shared" si="54"/>
        <v>6.5002152389151954E-2</v>
      </c>
      <c r="T881" s="239">
        <f t="shared" si="55"/>
        <v>1.588446312661957</v>
      </c>
      <c r="U881" s="454" t="s">
        <v>3123</v>
      </c>
      <c r="V881" s="21"/>
      <c r="W881" s="21"/>
    </row>
    <row r="882" spans="1:23" ht="12.75">
      <c r="A882" s="190" t="s">
        <v>109</v>
      </c>
      <c r="B882" s="191" t="s">
        <v>1220</v>
      </c>
      <c r="C882" s="230" t="s">
        <v>646</v>
      </c>
      <c r="D882" s="230" t="s">
        <v>335</v>
      </c>
      <c r="E882" s="230" t="s">
        <v>185</v>
      </c>
      <c r="F882" s="230" t="s">
        <v>577</v>
      </c>
      <c r="G882" s="190" t="s">
        <v>3063</v>
      </c>
      <c r="H882" s="191" t="s">
        <v>3124</v>
      </c>
      <c r="I882" s="230" t="s">
        <v>370</v>
      </c>
      <c r="J882" s="565" t="s">
        <v>420</v>
      </c>
      <c r="K882" s="566">
        <v>4.9323017408123788E-2</v>
      </c>
      <c r="L882" s="230"/>
      <c r="M882" s="450">
        <v>2022</v>
      </c>
      <c r="N882" s="218">
        <v>2323</v>
      </c>
      <c r="O882" s="567">
        <v>7.8346965131295743E-2</v>
      </c>
      <c r="P882" s="237">
        <f t="shared" si="52"/>
        <v>182</v>
      </c>
      <c r="Q882" s="218">
        <v>151</v>
      </c>
      <c r="R882" s="238">
        <f t="shared" si="53"/>
        <v>0.82967032967032972</v>
      </c>
      <c r="S882" s="238">
        <f t="shared" si="54"/>
        <v>6.5002152389151954E-2</v>
      </c>
      <c r="T882" s="239">
        <f t="shared" si="55"/>
        <v>1.588446312661957</v>
      </c>
      <c r="U882" s="454" t="s">
        <v>3123</v>
      </c>
      <c r="V882" s="21"/>
      <c r="W882" s="21"/>
    </row>
    <row r="883" spans="1:23" ht="12.75">
      <c r="A883" s="190" t="s">
        <v>109</v>
      </c>
      <c r="B883" s="191" t="s">
        <v>1220</v>
      </c>
      <c r="C883" s="230" t="s">
        <v>646</v>
      </c>
      <c r="D883" s="230" t="s">
        <v>335</v>
      </c>
      <c r="E883" s="230" t="s">
        <v>185</v>
      </c>
      <c r="F883" s="230" t="s">
        <v>519</v>
      </c>
      <c r="G883" s="190" t="s">
        <v>3063</v>
      </c>
      <c r="H883" s="191" t="s">
        <v>3125</v>
      </c>
      <c r="I883" s="230" t="s">
        <v>370</v>
      </c>
      <c r="J883" s="565" t="s">
        <v>420</v>
      </c>
      <c r="K883" s="566">
        <v>4.9323017408123788E-2</v>
      </c>
      <c r="L883" s="230"/>
      <c r="M883" s="450">
        <v>2022</v>
      </c>
      <c r="N883" s="218">
        <v>2323</v>
      </c>
      <c r="O883" s="567">
        <v>7.8346965131295743E-2</v>
      </c>
      <c r="P883" s="237">
        <f t="shared" si="52"/>
        <v>182</v>
      </c>
      <c r="Q883" s="218">
        <v>151</v>
      </c>
      <c r="R883" s="238">
        <f t="shared" si="53"/>
        <v>0.82967032967032972</v>
      </c>
      <c r="S883" s="238">
        <f t="shared" si="54"/>
        <v>6.5002152389151954E-2</v>
      </c>
      <c r="T883" s="239">
        <f t="shared" si="55"/>
        <v>1.588446312661957</v>
      </c>
      <c r="U883" s="454" t="s">
        <v>3123</v>
      </c>
      <c r="V883" s="21"/>
      <c r="W883" s="21"/>
    </row>
    <row r="884" spans="1:23" ht="12.75">
      <c r="A884" s="190" t="s">
        <v>109</v>
      </c>
      <c r="B884" s="191" t="s">
        <v>1220</v>
      </c>
      <c r="C884" s="230" t="s">
        <v>646</v>
      </c>
      <c r="D884" s="230" t="s">
        <v>335</v>
      </c>
      <c r="E884" s="230" t="s">
        <v>185</v>
      </c>
      <c r="F884" s="230" t="s">
        <v>519</v>
      </c>
      <c r="G884" s="190" t="s">
        <v>3063</v>
      </c>
      <c r="H884" s="191" t="s">
        <v>529</v>
      </c>
      <c r="I884" s="230" t="s">
        <v>370</v>
      </c>
      <c r="J884" s="565" t="s">
        <v>420</v>
      </c>
      <c r="K884" s="566">
        <v>4.9323017408123788E-2</v>
      </c>
      <c r="L884" s="230"/>
      <c r="M884" s="450">
        <v>2022</v>
      </c>
      <c r="N884" s="218">
        <v>2323</v>
      </c>
      <c r="O884" s="567">
        <v>7.8346965131295743E-2</v>
      </c>
      <c r="P884" s="237">
        <f t="shared" si="52"/>
        <v>182</v>
      </c>
      <c r="Q884" s="218">
        <v>151</v>
      </c>
      <c r="R884" s="238">
        <f t="shared" si="53"/>
        <v>0.82967032967032972</v>
      </c>
      <c r="S884" s="238">
        <f t="shared" si="54"/>
        <v>6.5002152389151954E-2</v>
      </c>
      <c r="T884" s="239">
        <f t="shared" si="55"/>
        <v>1.588446312661957</v>
      </c>
      <c r="U884" s="454" t="s">
        <v>3123</v>
      </c>
      <c r="V884" s="21"/>
      <c r="W884" s="21"/>
    </row>
    <row r="885" spans="1:23" ht="12.75">
      <c r="A885" s="190" t="s">
        <v>109</v>
      </c>
      <c r="B885" s="191" t="s">
        <v>1220</v>
      </c>
      <c r="C885" s="230" t="s">
        <v>646</v>
      </c>
      <c r="D885" s="230" t="s">
        <v>335</v>
      </c>
      <c r="E885" s="230" t="s">
        <v>185</v>
      </c>
      <c r="F885" s="230" t="s">
        <v>519</v>
      </c>
      <c r="G885" s="190" t="s">
        <v>3063</v>
      </c>
      <c r="H885" s="191" t="s">
        <v>532</v>
      </c>
      <c r="I885" s="230" t="s">
        <v>370</v>
      </c>
      <c r="J885" s="565" t="s">
        <v>420</v>
      </c>
      <c r="K885" s="568">
        <v>4.9323017408123788E-2</v>
      </c>
      <c r="L885" s="230"/>
      <c r="M885" s="450">
        <v>2022</v>
      </c>
      <c r="N885" s="218">
        <v>2323</v>
      </c>
      <c r="O885" s="567">
        <v>7.8346965131295743E-2</v>
      </c>
      <c r="P885" s="237">
        <f t="shared" si="52"/>
        <v>182</v>
      </c>
      <c r="Q885" s="218">
        <v>151</v>
      </c>
      <c r="R885" s="238">
        <f t="shared" si="53"/>
        <v>0.82967032967032972</v>
      </c>
      <c r="S885" s="238">
        <f t="shared" si="54"/>
        <v>6.5002152389151954E-2</v>
      </c>
      <c r="T885" s="239">
        <f t="shared" si="55"/>
        <v>1.588446312661957</v>
      </c>
      <c r="U885" s="454" t="s">
        <v>3123</v>
      </c>
      <c r="V885" s="21"/>
      <c r="W885" s="21"/>
    </row>
    <row r="886" spans="1:23" ht="12.75">
      <c r="A886" s="190" t="s">
        <v>109</v>
      </c>
      <c r="B886" s="191" t="s">
        <v>1220</v>
      </c>
      <c r="C886" s="230" t="s">
        <v>646</v>
      </c>
      <c r="D886" s="230" t="s">
        <v>335</v>
      </c>
      <c r="E886" s="230" t="s">
        <v>185</v>
      </c>
      <c r="F886" s="230" t="s">
        <v>519</v>
      </c>
      <c r="G886" s="190" t="s">
        <v>3063</v>
      </c>
      <c r="H886" s="191" t="s">
        <v>533</v>
      </c>
      <c r="I886" s="230" t="s">
        <v>370</v>
      </c>
      <c r="J886" s="565" t="s">
        <v>420</v>
      </c>
      <c r="K886" s="566">
        <v>4.9323017408123788E-2</v>
      </c>
      <c r="L886" s="230"/>
      <c r="M886" s="450">
        <v>2022</v>
      </c>
      <c r="N886" s="218">
        <v>2323</v>
      </c>
      <c r="O886" s="567">
        <v>7.8346965131295743E-2</v>
      </c>
      <c r="P886" s="237">
        <f t="shared" si="52"/>
        <v>182</v>
      </c>
      <c r="Q886" s="218">
        <v>151</v>
      </c>
      <c r="R886" s="238">
        <f t="shared" si="53"/>
        <v>0.82967032967032972</v>
      </c>
      <c r="S886" s="238">
        <f t="shared" si="54"/>
        <v>6.5002152389151954E-2</v>
      </c>
      <c r="T886" s="239">
        <f t="shared" si="55"/>
        <v>1.588446312661957</v>
      </c>
      <c r="U886" s="454" t="s">
        <v>3123</v>
      </c>
      <c r="V886" s="21"/>
      <c r="W886" s="21"/>
    </row>
    <row r="887" spans="1:23" ht="12.75">
      <c r="A887" s="190" t="s">
        <v>109</v>
      </c>
      <c r="B887" s="191" t="s">
        <v>1220</v>
      </c>
      <c r="C887" s="230" t="s">
        <v>646</v>
      </c>
      <c r="D887" s="230" t="s">
        <v>335</v>
      </c>
      <c r="E887" s="230" t="s">
        <v>185</v>
      </c>
      <c r="F887" s="230" t="s">
        <v>519</v>
      </c>
      <c r="G887" s="190" t="s">
        <v>3063</v>
      </c>
      <c r="H887" s="191" t="s">
        <v>534</v>
      </c>
      <c r="I887" s="230" t="s">
        <v>370</v>
      </c>
      <c r="J887" s="565" t="s">
        <v>420</v>
      </c>
      <c r="K887" s="566">
        <v>4.9323017408123788E-2</v>
      </c>
      <c r="L887" s="230"/>
      <c r="M887" s="450">
        <v>2022</v>
      </c>
      <c r="N887" s="218">
        <v>2323</v>
      </c>
      <c r="O887" s="567">
        <v>7.8346965131295743E-2</v>
      </c>
      <c r="P887" s="237">
        <f t="shared" si="52"/>
        <v>182</v>
      </c>
      <c r="Q887" s="218">
        <v>151</v>
      </c>
      <c r="R887" s="238">
        <f t="shared" si="53"/>
        <v>0.82967032967032972</v>
      </c>
      <c r="S887" s="238">
        <f t="shared" si="54"/>
        <v>6.5002152389151954E-2</v>
      </c>
      <c r="T887" s="239">
        <f t="shared" si="55"/>
        <v>1.588446312661957</v>
      </c>
      <c r="U887" s="454" t="s">
        <v>3123</v>
      </c>
      <c r="V887" s="21"/>
      <c r="W887" s="21"/>
    </row>
    <row r="888" spans="1:23" ht="12.75">
      <c r="A888" s="190" t="s">
        <v>109</v>
      </c>
      <c r="B888" s="191" t="s">
        <v>1220</v>
      </c>
      <c r="C888" s="230" t="s">
        <v>646</v>
      </c>
      <c r="D888" s="230" t="s">
        <v>335</v>
      </c>
      <c r="E888" s="230" t="s">
        <v>185</v>
      </c>
      <c r="F888" s="230" t="s">
        <v>519</v>
      </c>
      <c r="G888" s="190" t="s">
        <v>3063</v>
      </c>
      <c r="H888" s="191" t="s">
        <v>535</v>
      </c>
      <c r="I888" s="230" t="s">
        <v>370</v>
      </c>
      <c r="J888" s="565" t="s">
        <v>420</v>
      </c>
      <c r="K888" s="566">
        <v>4.9323017408123788E-2</v>
      </c>
      <c r="L888" s="230"/>
      <c r="M888" s="450">
        <v>2022</v>
      </c>
      <c r="N888" s="218">
        <v>2323</v>
      </c>
      <c r="O888" s="567">
        <v>7.8346965131295743E-2</v>
      </c>
      <c r="P888" s="237">
        <f t="shared" si="52"/>
        <v>182</v>
      </c>
      <c r="Q888" s="218">
        <v>151</v>
      </c>
      <c r="R888" s="238">
        <f t="shared" si="53"/>
        <v>0.82967032967032972</v>
      </c>
      <c r="S888" s="238">
        <f t="shared" si="54"/>
        <v>6.5002152389151954E-2</v>
      </c>
      <c r="T888" s="239">
        <f t="shared" si="55"/>
        <v>1.588446312661957</v>
      </c>
      <c r="U888" s="454" t="s">
        <v>3123</v>
      </c>
      <c r="V888" s="21"/>
      <c r="W888" s="21"/>
    </row>
    <row r="889" spans="1:23" ht="12.75">
      <c r="A889" s="190" t="s">
        <v>109</v>
      </c>
      <c r="B889" s="191" t="s">
        <v>1220</v>
      </c>
      <c r="C889" s="230" t="s">
        <v>646</v>
      </c>
      <c r="D889" s="230" t="s">
        <v>335</v>
      </c>
      <c r="E889" s="230" t="s">
        <v>185</v>
      </c>
      <c r="F889" s="230" t="s">
        <v>519</v>
      </c>
      <c r="G889" s="190" t="s">
        <v>3063</v>
      </c>
      <c r="H889" s="191" t="s">
        <v>544</v>
      </c>
      <c r="I889" s="230" t="s">
        <v>370</v>
      </c>
      <c r="J889" s="565" t="s">
        <v>420</v>
      </c>
      <c r="K889" s="566">
        <v>4.9323017408123788E-2</v>
      </c>
      <c r="L889" s="230"/>
      <c r="M889" s="450">
        <v>2022</v>
      </c>
      <c r="N889" s="218">
        <v>2323</v>
      </c>
      <c r="O889" s="567">
        <v>7.8346965131295743E-2</v>
      </c>
      <c r="P889" s="237">
        <f t="shared" si="52"/>
        <v>182</v>
      </c>
      <c r="Q889" s="218">
        <v>151</v>
      </c>
      <c r="R889" s="238">
        <f t="shared" si="53"/>
        <v>0.82967032967032972</v>
      </c>
      <c r="S889" s="238">
        <f t="shared" si="54"/>
        <v>6.5002152389151954E-2</v>
      </c>
      <c r="T889" s="239">
        <f t="shared" si="55"/>
        <v>1.588446312661957</v>
      </c>
      <c r="U889" s="454" t="s">
        <v>3123</v>
      </c>
      <c r="V889" s="21"/>
      <c r="W889" s="21"/>
    </row>
    <row r="890" spans="1:23" ht="12.75">
      <c r="A890" s="190" t="s">
        <v>109</v>
      </c>
      <c r="B890" s="191" t="s">
        <v>1220</v>
      </c>
      <c r="C890" s="230" t="s">
        <v>646</v>
      </c>
      <c r="D890" s="230" t="s">
        <v>335</v>
      </c>
      <c r="E890" s="230" t="s">
        <v>185</v>
      </c>
      <c r="F890" s="230" t="s">
        <v>519</v>
      </c>
      <c r="G890" s="190" t="s">
        <v>3063</v>
      </c>
      <c r="H890" s="191" t="s">
        <v>545</v>
      </c>
      <c r="I890" s="230" t="s">
        <v>370</v>
      </c>
      <c r="J890" s="565" t="s">
        <v>420</v>
      </c>
      <c r="K890" s="566">
        <v>4.9323017408123788E-2</v>
      </c>
      <c r="L890" s="230"/>
      <c r="M890" s="450">
        <v>2022</v>
      </c>
      <c r="N890" s="218">
        <v>2323</v>
      </c>
      <c r="O890" s="567">
        <v>7.8346965131295743E-2</v>
      </c>
      <c r="P890" s="237">
        <f t="shared" si="52"/>
        <v>182</v>
      </c>
      <c r="Q890" s="218">
        <v>151</v>
      </c>
      <c r="R890" s="238">
        <f t="shared" si="53"/>
        <v>0.82967032967032972</v>
      </c>
      <c r="S890" s="238">
        <f t="shared" si="54"/>
        <v>6.5002152389151954E-2</v>
      </c>
      <c r="T890" s="239">
        <f t="shared" si="55"/>
        <v>1.588446312661957</v>
      </c>
      <c r="U890" s="454" t="s">
        <v>3123</v>
      </c>
      <c r="V890" s="21"/>
      <c r="W890" s="21"/>
    </row>
    <row r="891" spans="1:23" ht="12.75">
      <c r="A891" s="190" t="s">
        <v>109</v>
      </c>
      <c r="B891" s="191" t="s">
        <v>1220</v>
      </c>
      <c r="C891" s="230" t="s">
        <v>646</v>
      </c>
      <c r="D891" s="230" t="s">
        <v>335</v>
      </c>
      <c r="E891" s="230" t="s">
        <v>185</v>
      </c>
      <c r="F891" s="230" t="s">
        <v>519</v>
      </c>
      <c r="G891" s="190" t="s">
        <v>3063</v>
      </c>
      <c r="H891" s="191" t="s">
        <v>546</v>
      </c>
      <c r="I891" s="230" t="s">
        <v>370</v>
      </c>
      <c r="J891" s="565" t="s">
        <v>420</v>
      </c>
      <c r="K891" s="566">
        <v>4.9323017408123788E-2</v>
      </c>
      <c r="L891" s="230"/>
      <c r="M891" s="450">
        <v>2022</v>
      </c>
      <c r="N891" s="218">
        <v>2323</v>
      </c>
      <c r="O891" s="567">
        <v>7.8346965131295743E-2</v>
      </c>
      <c r="P891" s="237">
        <f t="shared" si="52"/>
        <v>182</v>
      </c>
      <c r="Q891" s="218">
        <v>151</v>
      </c>
      <c r="R891" s="238">
        <f t="shared" si="53"/>
        <v>0.82967032967032972</v>
      </c>
      <c r="S891" s="238">
        <f t="shared" si="54"/>
        <v>6.5002152389151954E-2</v>
      </c>
      <c r="T891" s="239">
        <f t="shared" si="55"/>
        <v>1.588446312661957</v>
      </c>
      <c r="U891" s="454" t="s">
        <v>3123</v>
      </c>
      <c r="V891" s="21"/>
      <c r="W891" s="21"/>
    </row>
    <row r="892" spans="1:23" ht="12.75">
      <c r="A892" s="190" t="s">
        <v>109</v>
      </c>
      <c r="B892" s="191" t="s">
        <v>1220</v>
      </c>
      <c r="C892" s="230" t="s">
        <v>646</v>
      </c>
      <c r="D892" s="230" t="s">
        <v>335</v>
      </c>
      <c r="E892" s="230" t="s">
        <v>185</v>
      </c>
      <c r="F892" s="230" t="s">
        <v>519</v>
      </c>
      <c r="G892" s="190" t="s">
        <v>3063</v>
      </c>
      <c r="H892" s="191" t="s">
        <v>548</v>
      </c>
      <c r="I892" s="230" t="s">
        <v>370</v>
      </c>
      <c r="J892" s="565" t="s">
        <v>420</v>
      </c>
      <c r="K892" s="566">
        <v>4.9323017408123788E-2</v>
      </c>
      <c r="L892" s="230"/>
      <c r="M892" s="450">
        <v>2022</v>
      </c>
      <c r="N892" s="218">
        <v>2323</v>
      </c>
      <c r="O892" s="567">
        <v>7.8346965131295743E-2</v>
      </c>
      <c r="P892" s="237">
        <f t="shared" si="52"/>
        <v>182</v>
      </c>
      <c r="Q892" s="218">
        <v>151</v>
      </c>
      <c r="R892" s="238">
        <f t="shared" si="53"/>
        <v>0.82967032967032972</v>
      </c>
      <c r="S892" s="238">
        <f t="shared" si="54"/>
        <v>6.5002152389151954E-2</v>
      </c>
      <c r="T892" s="239">
        <f t="shared" si="55"/>
        <v>1.588446312661957</v>
      </c>
      <c r="U892" s="454" t="s">
        <v>3123</v>
      </c>
      <c r="V892" s="21"/>
      <c r="W892" s="21"/>
    </row>
    <row r="893" spans="1:23" ht="12.75">
      <c r="A893" s="190" t="s">
        <v>109</v>
      </c>
      <c r="B893" s="191" t="s">
        <v>1220</v>
      </c>
      <c r="C893" s="230" t="s">
        <v>646</v>
      </c>
      <c r="D893" s="230" t="s">
        <v>335</v>
      </c>
      <c r="E893" s="230" t="s">
        <v>185</v>
      </c>
      <c r="F893" s="230" t="s">
        <v>519</v>
      </c>
      <c r="G893" s="190" t="s">
        <v>3063</v>
      </c>
      <c r="H893" s="191" t="s">
        <v>549</v>
      </c>
      <c r="I893" s="230" t="s">
        <v>370</v>
      </c>
      <c r="J893" s="565" t="s">
        <v>420</v>
      </c>
      <c r="K893" s="566">
        <v>4.9323017408123788E-2</v>
      </c>
      <c r="L893" s="230"/>
      <c r="M893" s="450">
        <v>2022</v>
      </c>
      <c r="N893" s="218">
        <v>2323</v>
      </c>
      <c r="O893" s="567">
        <v>7.8346965131295743E-2</v>
      </c>
      <c r="P893" s="237">
        <f t="shared" si="52"/>
        <v>182</v>
      </c>
      <c r="Q893" s="218">
        <v>151</v>
      </c>
      <c r="R893" s="238">
        <f t="shared" si="53"/>
        <v>0.82967032967032972</v>
      </c>
      <c r="S893" s="238">
        <f t="shared" si="54"/>
        <v>6.5002152389151954E-2</v>
      </c>
      <c r="T893" s="239">
        <f t="shared" si="55"/>
        <v>1.588446312661957</v>
      </c>
      <c r="U893" s="454" t="s">
        <v>3123</v>
      </c>
      <c r="V893" s="21"/>
      <c r="W893" s="21"/>
    </row>
    <row r="894" spans="1:23" ht="12.75">
      <c r="A894" s="190" t="s">
        <v>109</v>
      </c>
      <c r="B894" s="191" t="s">
        <v>1220</v>
      </c>
      <c r="C894" s="230" t="s">
        <v>646</v>
      </c>
      <c r="D894" s="230" t="s">
        <v>335</v>
      </c>
      <c r="E894" s="230" t="s">
        <v>185</v>
      </c>
      <c r="F894" s="230" t="s">
        <v>519</v>
      </c>
      <c r="G894" s="190" t="s">
        <v>3063</v>
      </c>
      <c r="H894" s="191" t="s">
        <v>551</v>
      </c>
      <c r="I894" s="230" t="s">
        <v>370</v>
      </c>
      <c r="J894" s="565" t="s">
        <v>420</v>
      </c>
      <c r="K894" s="566">
        <v>4.9323017408123788E-2</v>
      </c>
      <c r="L894" s="230"/>
      <c r="M894" s="450">
        <v>2022</v>
      </c>
      <c r="N894" s="218">
        <v>2323</v>
      </c>
      <c r="O894" s="567">
        <v>7.8346965131295743E-2</v>
      </c>
      <c r="P894" s="237">
        <f t="shared" si="52"/>
        <v>182</v>
      </c>
      <c r="Q894" s="218">
        <v>151</v>
      </c>
      <c r="R894" s="238">
        <f t="shared" si="53"/>
        <v>0.82967032967032972</v>
      </c>
      <c r="S894" s="238">
        <f t="shared" si="54"/>
        <v>6.5002152389151954E-2</v>
      </c>
      <c r="T894" s="239">
        <f t="shared" si="55"/>
        <v>1.588446312661957</v>
      </c>
      <c r="U894" s="454" t="s">
        <v>3123</v>
      </c>
      <c r="V894" s="21"/>
      <c r="W894" s="21"/>
    </row>
    <row r="895" spans="1:23" ht="12.75">
      <c r="A895" s="190" t="s">
        <v>109</v>
      </c>
      <c r="B895" s="191" t="s">
        <v>1220</v>
      </c>
      <c r="C895" s="230" t="s">
        <v>646</v>
      </c>
      <c r="D895" s="230" t="s">
        <v>335</v>
      </c>
      <c r="E895" s="230" t="s">
        <v>185</v>
      </c>
      <c r="F895" s="230" t="s">
        <v>519</v>
      </c>
      <c r="G895" s="190" t="s">
        <v>3063</v>
      </c>
      <c r="H895" s="191" t="s">
        <v>555</v>
      </c>
      <c r="I895" s="230" t="s">
        <v>370</v>
      </c>
      <c r="J895" s="565" t="s">
        <v>420</v>
      </c>
      <c r="K895" s="566">
        <v>4.9323017408123788E-2</v>
      </c>
      <c r="L895" s="230"/>
      <c r="M895" s="450">
        <v>2022</v>
      </c>
      <c r="N895" s="218">
        <v>2323</v>
      </c>
      <c r="O895" s="567">
        <v>7.8346965131295743E-2</v>
      </c>
      <c r="P895" s="237">
        <f t="shared" si="52"/>
        <v>182</v>
      </c>
      <c r="Q895" s="218">
        <v>151</v>
      </c>
      <c r="R895" s="238">
        <f t="shared" si="53"/>
        <v>0.82967032967032972</v>
      </c>
      <c r="S895" s="238">
        <f t="shared" si="54"/>
        <v>6.5002152389151954E-2</v>
      </c>
      <c r="T895" s="239">
        <f t="shared" si="55"/>
        <v>1.588446312661957</v>
      </c>
      <c r="U895" s="454" t="s">
        <v>3123</v>
      </c>
      <c r="V895" s="21"/>
      <c r="W895" s="21"/>
    </row>
    <row r="896" spans="1:23" ht="12.75">
      <c r="A896" s="190" t="s">
        <v>109</v>
      </c>
      <c r="B896" s="191" t="s">
        <v>1220</v>
      </c>
      <c r="C896" s="230" t="s">
        <v>646</v>
      </c>
      <c r="D896" s="230" t="s">
        <v>335</v>
      </c>
      <c r="E896" s="230" t="s">
        <v>185</v>
      </c>
      <c r="F896" s="230" t="s">
        <v>519</v>
      </c>
      <c r="G896" s="190" t="s">
        <v>3063</v>
      </c>
      <c r="H896" s="191" t="s">
        <v>556</v>
      </c>
      <c r="I896" s="230" t="s">
        <v>370</v>
      </c>
      <c r="J896" s="565" t="s">
        <v>420</v>
      </c>
      <c r="K896" s="566">
        <v>4.9323017408123788E-2</v>
      </c>
      <c r="L896" s="230"/>
      <c r="M896" s="450">
        <v>2022</v>
      </c>
      <c r="N896" s="218">
        <v>2323</v>
      </c>
      <c r="O896" s="567">
        <v>7.8346965131295743E-2</v>
      </c>
      <c r="P896" s="237">
        <f t="shared" si="52"/>
        <v>182</v>
      </c>
      <c r="Q896" s="218">
        <v>151</v>
      </c>
      <c r="R896" s="238">
        <f t="shared" si="53"/>
        <v>0.82967032967032972</v>
      </c>
      <c r="S896" s="238">
        <f t="shared" si="54"/>
        <v>6.5002152389151954E-2</v>
      </c>
      <c r="T896" s="239">
        <f t="shared" si="55"/>
        <v>1.588446312661957</v>
      </c>
      <c r="U896" s="454" t="s">
        <v>3123</v>
      </c>
      <c r="V896" s="21"/>
      <c r="W896" s="21"/>
    </row>
    <row r="897" spans="1:23" ht="12.75">
      <c r="A897" s="190" t="s">
        <v>109</v>
      </c>
      <c r="B897" s="191" t="s">
        <v>1220</v>
      </c>
      <c r="C897" s="230" t="s">
        <v>646</v>
      </c>
      <c r="D897" s="230" t="s">
        <v>335</v>
      </c>
      <c r="E897" s="230" t="s">
        <v>185</v>
      </c>
      <c r="F897" s="230" t="s">
        <v>519</v>
      </c>
      <c r="G897" s="190" t="s">
        <v>3063</v>
      </c>
      <c r="H897" s="191" t="s">
        <v>557</v>
      </c>
      <c r="I897" s="230" t="s">
        <v>370</v>
      </c>
      <c r="J897" s="565" t="s">
        <v>420</v>
      </c>
      <c r="K897" s="566">
        <v>4.9323017408123788E-2</v>
      </c>
      <c r="L897" s="230"/>
      <c r="M897" s="450">
        <v>2022</v>
      </c>
      <c r="N897" s="218">
        <v>2323</v>
      </c>
      <c r="O897" s="567">
        <v>7.8346965131295743E-2</v>
      </c>
      <c r="P897" s="237">
        <f t="shared" si="52"/>
        <v>182</v>
      </c>
      <c r="Q897" s="218">
        <v>151</v>
      </c>
      <c r="R897" s="238">
        <f t="shared" si="53"/>
        <v>0.82967032967032972</v>
      </c>
      <c r="S897" s="238">
        <f t="shared" si="54"/>
        <v>6.5002152389151954E-2</v>
      </c>
      <c r="T897" s="239">
        <f t="shared" si="55"/>
        <v>1.588446312661957</v>
      </c>
      <c r="U897" s="454" t="s">
        <v>3123</v>
      </c>
      <c r="V897" s="21"/>
      <c r="W897" s="21"/>
    </row>
    <row r="898" spans="1:23" ht="12.75">
      <c r="A898" s="190" t="s">
        <v>109</v>
      </c>
      <c r="B898" s="191" t="s">
        <v>1220</v>
      </c>
      <c r="C898" s="230" t="s">
        <v>646</v>
      </c>
      <c r="D898" s="230" t="s">
        <v>335</v>
      </c>
      <c r="E898" s="230" t="s">
        <v>185</v>
      </c>
      <c r="F898" s="230" t="s">
        <v>519</v>
      </c>
      <c r="G898" s="190" t="s">
        <v>3063</v>
      </c>
      <c r="H898" s="191" t="s">
        <v>558</v>
      </c>
      <c r="I898" s="230" t="s">
        <v>370</v>
      </c>
      <c r="J898" s="565" t="s">
        <v>420</v>
      </c>
      <c r="K898" s="566">
        <v>4.9323017408123788E-2</v>
      </c>
      <c r="L898" s="230"/>
      <c r="M898" s="450">
        <v>2022</v>
      </c>
      <c r="N898" s="218">
        <v>2323</v>
      </c>
      <c r="O898" s="567">
        <v>7.8346965131295743E-2</v>
      </c>
      <c r="P898" s="237">
        <f t="shared" si="52"/>
        <v>182</v>
      </c>
      <c r="Q898" s="218">
        <v>151</v>
      </c>
      <c r="R898" s="238">
        <f t="shared" si="53"/>
        <v>0.82967032967032972</v>
      </c>
      <c r="S898" s="238">
        <f t="shared" si="54"/>
        <v>6.5002152389151954E-2</v>
      </c>
      <c r="T898" s="239">
        <f t="shared" si="55"/>
        <v>1.588446312661957</v>
      </c>
      <c r="U898" s="454" t="s">
        <v>3123</v>
      </c>
      <c r="V898" s="21"/>
      <c r="W898" s="21"/>
    </row>
    <row r="899" spans="1:23" ht="12.75">
      <c r="A899" s="190" t="s">
        <v>109</v>
      </c>
      <c r="B899" s="191" t="s">
        <v>1220</v>
      </c>
      <c r="C899" s="230" t="s">
        <v>646</v>
      </c>
      <c r="D899" s="230" t="s">
        <v>335</v>
      </c>
      <c r="E899" s="230" t="s">
        <v>185</v>
      </c>
      <c r="F899" s="230" t="s">
        <v>519</v>
      </c>
      <c r="G899" s="190" t="s">
        <v>3063</v>
      </c>
      <c r="H899" s="191" t="s">
        <v>562</v>
      </c>
      <c r="I899" s="230" t="s">
        <v>370</v>
      </c>
      <c r="J899" s="565" t="s">
        <v>420</v>
      </c>
      <c r="K899" s="566">
        <v>4.9323017408123788E-2</v>
      </c>
      <c r="L899" s="230"/>
      <c r="M899" s="450">
        <v>2022</v>
      </c>
      <c r="N899" s="218">
        <v>2323</v>
      </c>
      <c r="O899" s="567">
        <v>7.8346965131295743E-2</v>
      </c>
      <c r="P899" s="237">
        <f t="shared" si="52"/>
        <v>182</v>
      </c>
      <c r="Q899" s="218">
        <v>151</v>
      </c>
      <c r="R899" s="238">
        <f t="shared" si="53"/>
        <v>0.82967032967032972</v>
      </c>
      <c r="S899" s="238">
        <f t="shared" si="54"/>
        <v>6.5002152389151954E-2</v>
      </c>
      <c r="T899" s="239">
        <f t="shared" si="55"/>
        <v>1.588446312661957</v>
      </c>
      <c r="U899" s="454" t="s">
        <v>3123</v>
      </c>
      <c r="V899" s="21"/>
      <c r="W899" s="21"/>
    </row>
    <row r="900" spans="1:23" ht="12.75">
      <c r="A900" s="190" t="s">
        <v>109</v>
      </c>
      <c r="B900" s="191" t="s">
        <v>1220</v>
      </c>
      <c r="C900" s="230" t="s">
        <v>646</v>
      </c>
      <c r="D900" s="230" t="s">
        <v>335</v>
      </c>
      <c r="E900" s="230" t="s">
        <v>185</v>
      </c>
      <c r="F900" s="230" t="s">
        <v>577</v>
      </c>
      <c r="G900" s="190" t="s">
        <v>3063</v>
      </c>
      <c r="H900" s="191" t="s">
        <v>583</v>
      </c>
      <c r="I900" s="230" t="s">
        <v>370</v>
      </c>
      <c r="J900" s="565" t="s">
        <v>420</v>
      </c>
      <c r="K900" s="566">
        <v>4.9323017408123788E-2</v>
      </c>
      <c r="L900" s="230"/>
      <c r="M900" s="450">
        <v>2022</v>
      </c>
      <c r="N900" s="218">
        <v>2323</v>
      </c>
      <c r="O900" s="567">
        <v>7.8346965131295743E-2</v>
      </c>
      <c r="P900" s="237">
        <f t="shared" ref="P900:P963" si="56">ROUNDUP(N900*O900,0)</f>
        <v>182</v>
      </c>
      <c r="Q900" s="218">
        <v>151</v>
      </c>
      <c r="R900" s="238">
        <f t="shared" ref="R900:R963" si="57">Q900/P900</f>
        <v>0.82967032967032972</v>
      </c>
      <c r="S900" s="238">
        <f t="shared" ref="S900:S963" si="58">Q900/N900</f>
        <v>6.5002152389151954E-2</v>
      </c>
      <c r="T900" s="239">
        <f t="shared" ref="T900:T963" si="59">O900/K900</f>
        <v>1.588446312661957</v>
      </c>
      <c r="U900" s="454" t="s">
        <v>3123</v>
      </c>
      <c r="V900" s="21"/>
      <c r="W900" s="21"/>
    </row>
    <row r="901" spans="1:23" ht="12.75">
      <c r="A901" s="190" t="s">
        <v>109</v>
      </c>
      <c r="B901" s="191" t="s">
        <v>1220</v>
      </c>
      <c r="C901" s="230" t="s">
        <v>646</v>
      </c>
      <c r="D901" s="230" t="s">
        <v>335</v>
      </c>
      <c r="E901" s="230" t="s">
        <v>185</v>
      </c>
      <c r="F901" s="230" t="s">
        <v>519</v>
      </c>
      <c r="G901" s="190" t="s">
        <v>3063</v>
      </c>
      <c r="H901" s="191" t="s">
        <v>563</v>
      </c>
      <c r="I901" s="230" t="s">
        <v>370</v>
      </c>
      <c r="J901" s="565" t="s">
        <v>418</v>
      </c>
      <c r="K901" s="566">
        <v>1</v>
      </c>
      <c r="L901" s="230"/>
      <c r="M901" s="450">
        <v>2022</v>
      </c>
      <c r="N901" s="453">
        <v>2323</v>
      </c>
      <c r="O901" s="452">
        <v>1</v>
      </c>
      <c r="P901" s="237">
        <f t="shared" si="56"/>
        <v>2323</v>
      </c>
      <c r="Q901" s="218">
        <v>2323</v>
      </c>
      <c r="R901" s="238">
        <f t="shared" si="57"/>
        <v>1</v>
      </c>
      <c r="S901" s="238">
        <f t="shared" si="58"/>
        <v>1</v>
      </c>
      <c r="T901" s="239">
        <f t="shared" si="59"/>
        <v>1</v>
      </c>
      <c r="U901" s="454"/>
      <c r="V901" s="21"/>
      <c r="W901" s="21"/>
    </row>
    <row r="902" spans="1:23" ht="12.75">
      <c r="A902" s="190" t="s">
        <v>109</v>
      </c>
      <c r="B902" s="191" t="s">
        <v>1220</v>
      </c>
      <c r="C902" s="230" t="s">
        <v>646</v>
      </c>
      <c r="D902" s="230" t="s">
        <v>335</v>
      </c>
      <c r="E902" s="230" t="s">
        <v>185</v>
      </c>
      <c r="F902" s="230" t="s">
        <v>519</v>
      </c>
      <c r="G902" s="190" t="s">
        <v>3063</v>
      </c>
      <c r="H902" s="191" t="s">
        <v>564</v>
      </c>
      <c r="I902" s="230" t="s">
        <v>370</v>
      </c>
      <c r="J902" s="565" t="s">
        <v>420</v>
      </c>
      <c r="K902" s="566">
        <v>4.9323017408123788E-2</v>
      </c>
      <c r="L902" s="230"/>
      <c r="M902" s="450">
        <v>2022</v>
      </c>
      <c r="N902" s="218">
        <v>2323</v>
      </c>
      <c r="O902" s="567">
        <v>7.8346965131295743E-2</v>
      </c>
      <c r="P902" s="237">
        <f t="shared" si="56"/>
        <v>182</v>
      </c>
      <c r="Q902" s="218">
        <v>151</v>
      </c>
      <c r="R902" s="238">
        <f t="shared" si="57"/>
        <v>0.82967032967032972</v>
      </c>
      <c r="S902" s="238">
        <f t="shared" si="58"/>
        <v>6.5002152389151954E-2</v>
      </c>
      <c r="T902" s="239">
        <f t="shared" si="59"/>
        <v>1.588446312661957</v>
      </c>
      <c r="U902" s="454" t="s">
        <v>3123</v>
      </c>
      <c r="V902" s="21"/>
      <c r="W902" s="21"/>
    </row>
    <row r="903" spans="1:23" ht="12.75">
      <c r="A903" s="190" t="s">
        <v>109</v>
      </c>
      <c r="B903" s="191" t="s">
        <v>1220</v>
      </c>
      <c r="C903" s="230" t="s">
        <v>646</v>
      </c>
      <c r="D903" s="230" t="s">
        <v>335</v>
      </c>
      <c r="E903" s="230" t="s">
        <v>185</v>
      </c>
      <c r="F903" s="230" t="s">
        <v>519</v>
      </c>
      <c r="G903" s="190" t="s">
        <v>3063</v>
      </c>
      <c r="H903" s="191" t="s">
        <v>569</v>
      </c>
      <c r="I903" s="230" t="s">
        <v>370</v>
      </c>
      <c r="J903" s="565" t="s">
        <v>420</v>
      </c>
      <c r="K903" s="566">
        <v>4.9323017408123788E-2</v>
      </c>
      <c r="L903" s="230"/>
      <c r="M903" s="450">
        <v>2022</v>
      </c>
      <c r="N903" s="218">
        <v>2323</v>
      </c>
      <c r="O903" s="567">
        <v>7.8346965131295743E-2</v>
      </c>
      <c r="P903" s="237">
        <f t="shared" si="56"/>
        <v>182</v>
      </c>
      <c r="Q903" s="218">
        <v>151</v>
      </c>
      <c r="R903" s="238">
        <f t="shared" si="57"/>
        <v>0.82967032967032972</v>
      </c>
      <c r="S903" s="238">
        <f t="shared" si="58"/>
        <v>6.5002152389151954E-2</v>
      </c>
      <c r="T903" s="239">
        <f t="shared" si="59"/>
        <v>1.588446312661957</v>
      </c>
      <c r="U903" s="454" t="s">
        <v>3123</v>
      </c>
      <c r="V903" s="21"/>
      <c r="W903" s="21"/>
    </row>
    <row r="904" spans="1:23" ht="12.75">
      <c r="A904" s="190" t="s">
        <v>109</v>
      </c>
      <c r="B904" s="191" t="s">
        <v>1220</v>
      </c>
      <c r="C904" s="230" t="s">
        <v>646</v>
      </c>
      <c r="D904" s="230" t="s">
        <v>335</v>
      </c>
      <c r="E904" s="230" t="s">
        <v>185</v>
      </c>
      <c r="F904" s="230" t="s">
        <v>519</v>
      </c>
      <c r="G904" s="190" t="s">
        <v>3063</v>
      </c>
      <c r="H904" s="191" t="s">
        <v>498</v>
      </c>
      <c r="I904" s="230" t="s">
        <v>3133</v>
      </c>
      <c r="J904" s="230" t="s">
        <v>418</v>
      </c>
      <c r="K904" s="231">
        <v>1</v>
      </c>
      <c r="L904" s="230" t="s">
        <v>3127</v>
      </c>
      <c r="M904" s="450">
        <v>2023</v>
      </c>
      <c r="N904" s="453">
        <v>2333</v>
      </c>
      <c r="O904" s="452">
        <v>1</v>
      </c>
      <c r="P904" s="237">
        <f t="shared" si="56"/>
        <v>2333</v>
      </c>
      <c r="Q904" s="218">
        <v>2333</v>
      </c>
      <c r="R904" s="238">
        <f t="shared" si="57"/>
        <v>1</v>
      </c>
      <c r="S904" s="238">
        <f t="shared" si="58"/>
        <v>1</v>
      </c>
      <c r="T904" s="239">
        <f t="shared" si="59"/>
        <v>1</v>
      </c>
      <c r="U904" s="454"/>
      <c r="V904" s="21"/>
      <c r="W904" s="21"/>
    </row>
    <row r="905" spans="1:23" ht="12.75">
      <c r="A905" s="190" t="s">
        <v>109</v>
      </c>
      <c r="B905" s="191" t="s">
        <v>1220</v>
      </c>
      <c r="C905" s="230" t="s">
        <v>646</v>
      </c>
      <c r="D905" s="230" t="s">
        <v>335</v>
      </c>
      <c r="E905" s="230" t="s">
        <v>185</v>
      </c>
      <c r="F905" s="230" t="s">
        <v>519</v>
      </c>
      <c r="G905" s="190" t="s">
        <v>3063</v>
      </c>
      <c r="H905" s="191" t="s">
        <v>537</v>
      </c>
      <c r="I905" s="230" t="s">
        <v>232</v>
      </c>
      <c r="J905" s="230" t="s">
        <v>418</v>
      </c>
      <c r="K905" s="231">
        <v>1</v>
      </c>
      <c r="L905" s="230" t="s">
        <v>3128</v>
      </c>
      <c r="M905" s="450">
        <v>2023</v>
      </c>
      <c r="N905" s="453">
        <v>2333</v>
      </c>
      <c r="O905" s="452">
        <v>1</v>
      </c>
      <c r="P905" s="237">
        <f t="shared" si="56"/>
        <v>2333</v>
      </c>
      <c r="Q905" s="218">
        <v>2333</v>
      </c>
      <c r="R905" s="238">
        <f t="shared" si="57"/>
        <v>1</v>
      </c>
      <c r="S905" s="238">
        <f t="shared" si="58"/>
        <v>1</v>
      </c>
      <c r="T905" s="239">
        <f t="shared" si="59"/>
        <v>1</v>
      </c>
      <c r="U905" s="454"/>
      <c r="V905" s="21"/>
      <c r="W905" s="21"/>
    </row>
    <row r="906" spans="1:23" ht="12.75">
      <c r="A906" s="190" t="s">
        <v>109</v>
      </c>
      <c r="B906" s="191" t="s">
        <v>1220</v>
      </c>
      <c r="C906" s="230" t="s">
        <v>646</v>
      </c>
      <c r="D906" s="230" t="s">
        <v>335</v>
      </c>
      <c r="E906" s="230" t="s">
        <v>185</v>
      </c>
      <c r="F906" s="230" t="s">
        <v>519</v>
      </c>
      <c r="G906" s="190" t="s">
        <v>3063</v>
      </c>
      <c r="H906" s="191" t="s">
        <v>538</v>
      </c>
      <c r="I906" s="230" t="s">
        <v>232</v>
      </c>
      <c r="J906" s="230" t="s">
        <v>418</v>
      </c>
      <c r="K906" s="231">
        <v>1</v>
      </c>
      <c r="L906" s="230" t="s">
        <v>3128</v>
      </c>
      <c r="M906" s="450">
        <v>2023</v>
      </c>
      <c r="N906" s="218">
        <v>2333</v>
      </c>
      <c r="O906" s="452">
        <v>1</v>
      </c>
      <c r="P906" s="237">
        <f t="shared" si="56"/>
        <v>2333</v>
      </c>
      <c r="Q906" s="218">
        <v>2333</v>
      </c>
      <c r="R906" s="238">
        <f t="shared" si="57"/>
        <v>1</v>
      </c>
      <c r="S906" s="238">
        <f t="shared" si="58"/>
        <v>1</v>
      </c>
      <c r="T906" s="239">
        <f t="shared" si="59"/>
        <v>1</v>
      </c>
      <c r="U906" s="454"/>
      <c r="V906" s="21"/>
      <c r="W906" s="21"/>
    </row>
    <row r="907" spans="1:23" ht="12.75">
      <c r="A907" s="190" t="s">
        <v>109</v>
      </c>
      <c r="B907" s="191" t="s">
        <v>1220</v>
      </c>
      <c r="C907" s="230" t="s">
        <v>646</v>
      </c>
      <c r="D907" s="230" t="s">
        <v>335</v>
      </c>
      <c r="E907" s="230" t="s">
        <v>185</v>
      </c>
      <c r="F907" s="230" t="s">
        <v>519</v>
      </c>
      <c r="G907" s="190" t="s">
        <v>3063</v>
      </c>
      <c r="H907" s="191" t="s">
        <v>541</v>
      </c>
      <c r="I907" s="230" t="s">
        <v>232</v>
      </c>
      <c r="J907" s="230" t="s">
        <v>418</v>
      </c>
      <c r="K907" s="231">
        <v>1</v>
      </c>
      <c r="L907" s="230" t="s">
        <v>3128</v>
      </c>
      <c r="M907" s="450">
        <v>2023</v>
      </c>
      <c r="N907" s="453">
        <v>2333</v>
      </c>
      <c r="O907" s="452">
        <v>1</v>
      </c>
      <c r="P907" s="237">
        <f t="shared" si="56"/>
        <v>2333</v>
      </c>
      <c r="Q907" s="218">
        <v>2333</v>
      </c>
      <c r="R907" s="238">
        <f t="shared" si="57"/>
        <v>1</v>
      </c>
      <c r="S907" s="238">
        <f t="shared" si="58"/>
        <v>1</v>
      </c>
      <c r="T907" s="239">
        <f t="shared" si="59"/>
        <v>1</v>
      </c>
      <c r="U907" s="454"/>
      <c r="V907" s="21"/>
      <c r="W907" s="21"/>
    </row>
    <row r="908" spans="1:23" ht="12.75">
      <c r="A908" s="190" t="s">
        <v>109</v>
      </c>
      <c r="B908" s="191" t="s">
        <v>1220</v>
      </c>
      <c r="C908" s="230" t="s">
        <v>646</v>
      </c>
      <c r="D908" s="230" t="s">
        <v>335</v>
      </c>
      <c r="E908" s="230" t="s">
        <v>185</v>
      </c>
      <c r="F908" s="230" t="s">
        <v>519</v>
      </c>
      <c r="G908" s="190" t="s">
        <v>3063</v>
      </c>
      <c r="H908" s="191" t="s">
        <v>493</v>
      </c>
      <c r="I908" s="230" t="s">
        <v>232</v>
      </c>
      <c r="J908" s="230" t="s">
        <v>418</v>
      </c>
      <c r="K908" s="231">
        <v>1</v>
      </c>
      <c r="L908" s="230" t="s">
        <v>3128</v>
      </c>
      <c r="M908" s="450">
        <v>2023</v>
      </c>
      <c r="N908" s="453">
        <v>2333</v>
      </c>
      <c r="O908" s="452">
        <v>1</v>
      </c>
      <c r="P908" s="237">
        <f t="shared" si="56"/>
        <v>2333</v>
      </c>
      <c r="Q908" s="218">
        <v>2333</v>
      </c>
      <c r="R908" s="238">
        <f t="shared" si="57"/>
        <v>1</v>
      </c>
      <c r="S908" s="238">
        <f t="shared" si="58"/>
        <v>1</v>
      </c>
      <c r="T908" s="239">
        <f t="shared" si="59"/>
        <v>1</v>
      </c>
      <c r="U908" s="454"/>
      <c r="V908" s="21"/>
      <c r="W908" s="21"/>
    </row>
    <row r="909" spans="1:23" ht="12.75">
      <c r="A909" s="190" t="s">
        <v>109</v>
      </c>
      <c r="B909" s="191" t="s">
        <v>1220</v>
      </c>
      <c r="C909" s="230" t="s">
        <v>646</v>
      </c>
      <c r="D909" s="230" t="s">
        <v>335</v>
      </c>
      <c r="E909" s="230" t="s">
        <v>185</v>
      </c>
      <c r="F909" s="230" t="s">
        <v>519</v>
      </c>
      <c r="G909" s="190" t="s">
        <v>3063</v>
      </c>
      <c r="H909" s="191" t="s">
        <v>3129</v>
      </c>
      <c r="I909" s="230" t="s">
        <v>232</v>
      </c>
      <c r="J909" s="230" t="s">
        <v>418</v>
      </c>
      <c r="K909" s="231">
        <v>1</v>
      </c>
      <c r="L909" s="230" t="s">
        <v>3128</v>
      </c>
      <c r="M909" s="450">
        <v>2023</v>
      </c>
      <c r="N909" s="453">
        <v>2333</v>
      </c>
      <c r="O909" s="452">
        <v>1</v>
      </c>
      <c r="P909" s="237">
        <f t="shared" si="56"/>
        <v>2333</v>
      </c>
      <c r="Q909" s="218">
        <v>2333</v>
      </c>
      <c r="R909" s="238">
        <f t="shared" si="57"/>
        <v>1</v>
      </c>
      <c r="S909" s="238">
        <f t="shared" si="58"/>
        <v>1</v>
      </c>
      <c r="T909" s="239">
        <f t="shared" si="59"/>
        <v>1</v>
      </c>
      <c r="U909" s="454"/>
      <c r="V909" s="21"/>
      <c r="W909" s="21"/>
    </row>
    <row r="910" spans="1:23" ht="12.75">
      <c r="A910" s="190" t="s">
        <v>109</v>
      </c>
      <c r="B910" s="191" t="s">
        <v>1220</v>
      </c>
      <c r="C910" s="230" t="s">
        <v>646</v>
      </c>
      <c r="D910" s="230" t="s">
        <v>335</v>
      </c>
      <c r="E910" s="230" t="s">
        <v>185</v>
      </c>
      <c r="F910" s="230" t="s">
        <v>519</v>
      </c>
      <c r="G910" s="190" t="s">
        <v>3063</v>
      </c>
      <c r="H910" s="191" t="s">
        <v>3130</v>
      </c>
      <c r="I910" s="230" t="s">
        <v>232</v>
      </c>
      <c r="J910" s="230" t="s">
        <v>418</v>
      </c>
      <c r="K910" s="231">
        <v>1</v>
      </c>
      <c r="L910" s="230" t="s">
        <v>3128</v>
      </c>
      <c r="M910" s="450">
        <v>2023</v>
      </c>
      <c r="N910" s="453">
        <v>2333</v>
      </c>
      <c r="O910" s="452">
        <v>1</v>
      </c>
      <c r="P910" s="237">
        <f t="shared" si="56"/>
        <v>2333</v>
      </c>
      <c r="Q910" s="218">
        <v>2333</v>
      </c>
      <c r="R910" s="238">
        <f t="shared" si="57"/>
        <v>1</v>
      </c>
      <c r="S910" s="238">
        <f t="shared" si="58"/>
        <v>1</v>
      </c>
      <c r="T910" s="239">
        <f t="shared" si="59"/>
        <v>1</v>
      </c>
      <c r="U910" s="454"/>
      <c r="V910" s="21"/>
      <c r="W910" s="21"/>
    </row>
    <row r="911" spans="1:23" ht="12.75">
      <c r="A911" s="190" t="s">
        <v>109</v>
      </c>
      <c r="B911" s="191" t="s">
        <v>1220</v>
      </c>
      <c r="C911" s="230" t="s">
        <v>646</v>
      </c>
      <c r="D911" s="230" t="s">
        <v>335</v>
      </c>
      <c r="E911" s="230" t="s">
        <v>185</v>
      </c>
      <c r="F911" s="230"/>
      <c r="G911" s="190" t="s">
        <v>3042</v>
      </c>
      <c r="H911" s="191"/>
      <c r="I911" s="230"/>
      <c r="J911" s="230"/>
      <c r="K911" s="231"/>
      <c r="L911" s="230" t="s">
        <v>3120</v>
      </c>
      <c r="M911" s="450"/>
      <c r="N911" s="453"/>
      <c r="O911" s="452"/>
      <c r="P911" s="237">
        <f t="shared" si="56"/>
        <v>0</v>
      </c>
      <c r="Q911" s="218"/>
      <c r="R911" s="238" t="e">
        <f t="shared" si="57"/>
        <v>#DIV/0!</v>
      </c>
      <c r="S911" s="238" t="e">
        <f t="shared" si="58"/>
        <v>#DIV/0!</v>
      </c>
      <c r="T911" s="239" t="e">
        <f t="shared" si="59"/>
        <v>#DIV/0!</v>
      </c>
      <c r="U911" s="454"/>
      <c r="V911" s="21"/>
      <c r="W911" s="21"/>
    </row>
    <row r="912" spans="1:23" ht="12.75">
      <c r="A912" s="190" t="s">
        <v>109</v>
      </c>
      <c r="B912" s="191" t="s">
        <v>1220</v>
      </c>
      <c r="C912" s="230" t="s">
        <v>646</v>
      </c>
      <c r="D912" s="230" t="s">
        <v>335</v>
      </c>
      <c r="E912" s="230" t="s">
        <v>185</v>
      </c>
      <c r="F912" s="230" t="s">
        <v>519</v>
      </c>
      <c r="G912" s="190" t="s">
        <v>3064</v>
      </c>
      <c r="H912" s="191" t="s">
        <v>518</v>
      </c>
      <c r="I912" s="230" t="s">
        <v>370</v>
      </c>
      <c r="J912" s="565" t="s">
        <v>420</v>
      </c>
      <c r="K912" s="566">
        <v>9.2307692307692313E-2</v>
      </c>
      <c r="L912" s="230"/>
      <c r="M912" s="450">
        <v>2022</v>
      </c>
      <c r="N912" s="453">
        <v>30</v>
      </c>
      <c r="O912" s="567">
        <v>1</v>
      </c>
      <c r="P912" s="237">
        <f t="shared" si="56"/>
        <v>30</v>
      </c>
      <c r="Q912" s="453">
        <v>30</v>
      </c>
      <c r="R912" s="238">
        <f t="shared" si="57"/>
        <v>1</v>
      </c>
      <c r="S912" s="238">
        <f t="shared" si="58"/>
        <v>1</v>
      </c>
      <c r="T912" s="239">
        <f t="shared" si="59"/>
        <v>10.833333333333332</v>
      </c>
      <c r="U912" s="454" t="s">
        <v>3123</v>
      </c>
      <c r="V912" s="21"/>
      <c r="W912" s="21"/>
    </row>
    <row r="913" spans="1:23" ht="12.75">
      <c r="A913" s="190" t="s">
        <v>109</v>
      </c>
      <c r="B913" s="191" t="s">
        <v>1220</v>
      </c>
      <c r="C913" s="230" t="s">
        <v>646</v>
      </c>
      <c r="D913" s="230" t="s">
        <v>335</v>
      </c>
      <c r="E913" s="230" t="s">
        <v>185</v>
      </c>
      <c r="F913" s="230" t="s">
        <v>577</v>
      </c>
      <c r="G913" s="190" t="s">
        <v>3064</v>
      </c>
      <c r="H913" s="191" t="s">
        <v>576</v>
      </c>
      <c r="I913" s="230" t="s">
        <v>370</v>
      </c>
      <c r="J913" s="565" t="s">
        <v>420</v>
      </c>
      <c r="K913" s="566">
        <v>9.2307692307692313E-2</v>
      </c>
      <c r="L913" s="230"/>
      <c r="M913" s="450">
        <v>2022</v>
      </c>
      <c r="N913" s="453">
        <v>30</v>
      </c>
      <c r="O913" s="452">
        <v>0.23333333333333331</v>
      </c>
      <c r="P913" s="237">
        <f t="shared" si="56"/>
        <v>7</v>
      </c>
      <c r="Q913" s="218">
        <v>6</v>
      </c>
      <c r="R913" s="238">
        <f t="shared" si="57"/>
        <v>0.8571428571428571</v>
      </c>
      <c r="S913" s="238">
        <f t="shared" si="58"/>
        <v>0.2</v>
      </c>
      <c r="T913" s="239">
        <f t="shared" si="59"/>
        <v>2.5277777777777772</v>
      </c>
      <c r="U913" s="454" t="s">
        <v>3123</v>
      </c>
      <c r="V913" s="21"/>
      <c r="W913" s="21"/>
    </row>
    <row r="914" spans="1:23" ht="12.75">
      <c r="A914" s="190" t="s">
        <v>109</v>
      </c>
      <c r="B914" s="191" t="s">
        <v>1220</v>
      </c>
      <c r="C914" s="230" t="s">
        <v>646</v>
      </c>
      <c r="D914" s="230" t="s">
        <v>335</v>
      </c>
      <c r="E914" s="230" t="s">
        <v>185</v>
      </c>
      <c r="F914" s="230" t="s">
        <v>577</v>
      </c>
      <c r="G914" s="190" t="s">
        <v>3064</v>
      </c>
      <c r="H914" s="191" t="s">
        <v>578</v>
      </c>
      <c r="I914" s="230" t="s">
        <v>370</v>
      </c>
      <c r="J914" s="565" t="s">
        <v>420</v>
      </c>
      <c r="K914" s="566">
        <v>9.2307692307692313E-2</v>
      </c>
      <c r="L914" s="230"/>
      <c r="M914" s="450">
        <v>2022</v>
      </c>
      <c r="N914" s="453">
        <v>30</v>
      </c>
      <c r="O914" s="452">
        <v>0.23333333333333331</v>
      </c>
      <c r="P914" s="237">
        <f t="shared" si="56"/>
        <v>7</v>
      </c>
      <c r="Q914" s="218">
        <v>6</v>
      </c>
      <c r="R914" s="238">
        <f t="shared" si="57"/>
        <v>0.8571428571428571</v>
      </c>
      <c r="S914" s="238">
        <f t="shared" si="58"/>
        <v>0.2</v>
      </c>
      <c r="T914" s="239">
        <f t="shared" si="59"/>
        <v>2.5277777777777772</v>
      </c>
      <c r="U914" s="454" t="s">
        <v>3123</v>
      </c>
      <c r="V914" s="21"/>
      <c r="W914" s="21"/>
    </row>
    <row r="915" spans="1:23" ht="12.75">
      <c r="A915" s="190" t="s">
        <v>109</v>
      </c>
      <c r="B915" s="191" t="s">
        <v>1220</v>
      </c>
      <c r="C915" s="230" t="s">
        <v>646</v>
      </c>
      <c r="D915" s="230" t="s">
        <v>335</v>
      </c>
      <c r="E915" s="230" t="s">
        <v>185</v>
      </c>
      <c r="F915" s="230" t="s">
        <v>577</v>
      </c>
      <c r="G915" s="190" t="s">
        <v>3064</v>
      </c>
      <c r="H915" s="191" t="s">
        <v>579</v>
      </c>
      <c r="I915" s="230" t="s">
        <v>370</v>
      </c>
      <c r="J915" s="565" t="s">
        <v>420</v>
      </c>
      <c r="K915" s="566">
        <v>9.2307692307692313E-2</v>
      </c>
      <c r="L915" s="230"/>
      <c r="M915" s="450">
        <v>2022</v>
      </c>
      <c r="N915" s="453">
        <v>30</v>
      </c>
      <c r="O915" s="452">
        <v>0.23333333333333331</v>
      </c>
      <c r="P915" s="237">
        <f t="shared" si="56"/>
        <v>7</v>
      </c>
      <c r="Q915" s="218">
        <v>6</v>
      </c>
      <c r="R915" s="238">
        <f t="shared" si="57"/>
        <v>0.8571428571428571</v>
      </c>
      <c r="S915" s="238">
        <f t="shared" si="58"/>
        <v>0.2</v>
      </c>
      <c r="T915" s="239">
        <f t="shared" si="59"/>
        <v>2.5277777777777772</v>
      </c>
      <c r="U915" s="454" t="s">
        <v>3123</v>
      </c>
      <c r="V915" s="21"/>
      <c r="W915" s="21"/>
    </row>
    <row r="916" spans="1:23" ht="12.75">
      <c r="A916" s="190" t="s">
        <v>109</v>
      </c>
      <c r="B916" s="191" t="s">
        <v>1220</v>
      </c>
      <c r="C916" s="230" t="s">
        <v>646</v>
      </c>
      <c r="D916" s="230" t="s">
        <v>335</v>
      </c>
      <c r="E916" s="230" t="s">
        <v>185</v>
      </c>
      <c r="F916" s="230" t="s">
        <v>577</v>
      </c>
      <c r="G916" s="190" t="s">
        <v>3064</v>
      </c>
      <c r="H916" s="191" t="s">
        <v>580</v>
      </c>
      <c r="I916" s="230" t="s">
        <v>370</v>
      </c>
      <c r="J916" s="565" t="s">
        <v>420</v>
      </c>
      <c r="K916" s="566">
        <v>9.2307692307692313E-2</v>
      </c>
      <c r="L916" s="230"/>
      <c r="M916" s="450">
        <v>2022</v>
      </c>
      <c r="N916" s="453">
        <v>30</v>
      </c>
      <c r="O916" s="452">
        <v>0.23333333333333331</v>
      </c>
      <c r="P916" s="237">
        <f t="shared" si="56"/>
        <v>7</v>
      </c>
      <c r="Q916" s="218">
        <v>6</v>
      </c>
      <c r="R916" s="238">
        <f t="shared" si="57"/>
        <v>0.8571428571428571</v>
      </c>
      <c r="S916" s="238">
        <f t="shared" si="58"/>
        <v>0.2</v>
      </c>
      <c r="T916" s="239">
        <f t="shared" si="59"/>
        <v>2.5277777777777772</v>
      </c>
      <c r="U916" s="454" t="s">
        <v>3123</v>
      </c>
      <c r="V916" s="21"/>
      <c r="W916" s="21"/>
    </row>
    <row r="917" spans="1:23" ht="12.75">
      <c r="A917" s="190" t="s">
        <v>109</v>
      </c>
      <c r="B917" s="191" t="s">
        <v>1220</v>
      </c>
      <c r="C917" s="230" t="s">
        <v>646</v>
      </c>
      <c r="D917" s="230" t="s">
        <v>335</v>
      </c>
      <c r="E917" s="230" t="s">
        <v>185</v>
      </c>
      <c r="F917" s="230" t="s">
        <v>577</v>
      </c>
      <c r="G917" s="190" t="s">
        <v>3064</v>
      </c>
      <c r="H917" s="191" t="s">
        <v>581</v>
      </c>
      <c r="I917" s="230" t="s">
        <v>370</v>
      </c>
      <c r="J917" s="565" t="s">
        <v>420</v>
      </c>
      <c r="K917" s="566">
        <v>9.2307692307692313E-2</v>
      </c>
      <c r="L917" s="230"/>
      <c r="M917" s="450">
        <v>2022</v>
      </c>
      <c r="N917" s="453">
        <v>30</v>
      </c>
      <c r="O917" s="452">
        <v>0.23333333333333331</v>
      </c>
      <c r="P917" s="237">
        <f t="shared" si="56"/>
        <v>7</v>
      </c>
      <c r="Q917" s="218">
        <v>6</v>
      </c>
      <c r="R917" s="238">
        <f t="shared" si="57"/>
        <v>0.8571428571428571</v>
      </c>
      <c r="S917" s="238">
        <f t="shared" si="58"/>
        <v>0.2</v>
      </c>
      <c r="T917" s="239">
        <f t="shared" si="59"/>
        <v>2.5277777777777772</v>
      </c>
      <c r="U917" s="454" t="s">
        <v>3123</v>
      </c>
      <c r="V917" s="21"/>
      <c r="W917" s="21"/>
    </row>
    <row r="918" spans="1:23" ht="12.75">
      <c r="A918" s="190" t="s">
        <v>109</v>
      </c>
      <c r="B918" s="191" t="s">
        <v>1220</v>
      </c>
      <c r="C918" s="230" t="s">
        <v>646</v>
      </c>
      <c r="D918" s="230" t="s">
        <v>335</v>
      </c>
      <c r="E918" s="230" t="s">
        <v>185</v>
      </c>
      <c r="F918" s="230" t="s">
        <v>519</v>
      </c>
      <c r="G918" s="190" t="s">
        <v>3064</v>
      </c>
      <c r="H918" s="191" t="s">
        <v>522</v>
      </c>
      <c r="I918" s="230" t="s">
        <v>370</v>
      </c>
      <c r="J918" s="565" t="s">
        <v>420</v>
      </c>
      <c r="K918" s="566">
        <v>9.2307692307692313E-2</v>
      </c>
      <c r="L918" s="230"/>
      <c r="M918" s="450">
        <v>2022</v>
      </c>
      <c r="N918" s="453">
        <v>30</v>
      </c>
      <c r="O918" s="452">
        <v>0.23333333333333331</v>
      </c>
      <c r="P918" s="237">
        <f t="shared" si="56"/>
        <v>7</v>
      </c>
      <c r="Q918" s="218">
        <v>6</v>
      </c>
      <c r="R918" s="238">
        <f t="shared" si="57"/>
        <v>0.8571428571428571</v>
      </c>
      <c r="S918" s="238">
        <f t="shared" si="58"/>
        <v>0.2</v>
      </c>
      <c r="T918" s="239">
        <f t="shared" si="59"/>
        <v>2.5277777777777772</v>
      </c>
      <c r="U918" s="454" t="s">
        <v>3123</v>
      </c>
      <c r="V918" s="21"/>
      <c r="W918" s="21"/>
    </row>
    <row r="919" spans="1:23" ht="12.75">
      <c r="A919" s="190" t="s">
        <v>109</v>
      </c>
      <c r="B919" s="191" t="s">
        <v>1220</v>
      </c>
      <c r="C919" s="230" t="s">
        <v>646</v>
      </c>
      <c r="D919" s="230" t="s">
        <v>335</v>
      </c>
      <c r="E919" s="230" t="s">
        <v>185</v>
      </c>
      <c r="F919" s="230" t="s">
        <v>519</v>
      </c>
      <c r="G919" s="190" t="s">
        <v>3064</v>
      </c>
      <c r="H919" s="191" t="s">
        <v>523</v>
      </c>
      <c r="I919" s="230" t="s">
        <v>370</v>
      </c>
      <c r="J919" s="565" t="s">
        <v>420</v>
      </c>
      <c r="K919" s="566">
        <v>9.2307692307692313E-2</v>
      </c>
      <c r="L919" s="230"/>
      <c r="M919" s="450">
        <v>2022</v>
      </c>
      <c r="N919" s="453">
        <v>30</v>
      </c>
      <c r="O919" s="452">
        <v>0.23333333333333331</v>
      </c>
      <c r="P919" s="237">
        <f t="shared" si="56"/>
        <v>7</v>
      </c>
      <c r="Q919" s="218">
        <v>6</v>
      </c>
      <c r="R919" s="238">
        <f t="shared" si="57"/>
        <v>0.8571428571428571</v>
      </c>
      <c r="S919" s="238">
        <f t="shared" si="58"/>
        <v>0.2</v>
      </c>
      <c r="T919" s="239">
        <f t="shared" si="59"/>
        <v>2.5277777777777772</v>
      </c>
      <c r="U919" s="454" t="s">
        <v>3123</v>
      </c>
      <c r="V919" s="21"/>
      <c r="W919" s="21"/>
    </row>
    <row r="920" spans="1:23" ht="12.75">
      <c r="A920" s="190" t="s">
        <v>109</v>
      </c>
      <c r="B920" s="191" t="s">
        <v>1220</v>
      </c>
      <c r="C920" s="230" t="s">
        <v>646</v>
      </c>
      <c r="D920" s="230" t="s">
        <v>335</v>
      </c>
      <c r="E920" s="230" t="s">
        <v>185</v>
      </c>
      <c r="F920" s="230" t="s">
        <v>577</v>
      </c>
      <c r="G920" s="190" t="s">
        <v>3064</v>
      </c>
      <c r="H920" s="191" t="s">
        <v>3124</v>
      </c>
      <c r="I920" s="230" t="s">
        <v>370</v>
      </c>
      <c r="J920" s="565" t="s">
        <v>420</v>
      </c>
      <c r="K920" s="566">
        <v>9.2307692307692313E-2</v>
      </c>
      <c r="L920" s="230"/>
      <c r="M920" s="450">
        <v>2022</v>
      </c>
      <c r="N920" s="453">
        <v>30</v>
      </c>
      <c r="O920" s="452">
        <v>0.23333333333333331</v>
      </c>
      <c r="P920" s="237">
        <f t="shared" si="56"/>
        <v>7</v>
      </c>
      <c r="Q920" s="218">
        <v>6</v>
      </c>
      <c r="R920" s="238">
        <f t="shared" si="57"/>
        <v>0.8571428571428571</v>
      </c>
      <c r="S920" s="238">
        <f t="shared" si="58"/>
        <v>0.2</v>
      </c>
      <c r="T920" s="239">
        <f t="shared" si="59"/>
        <v>2.5277777777777772</v>
      </c>
      <c r="U920" s="454" t="s">
        <v>3123</v>
      </c>
      <c r="V920" s="21"/>
      <c r="W920" s="21"/>
    </row>
    <row r="921" spans="1:23" ht="12.75">
      <c r="A921" s="190" t="s">
        <v>109</v>
      </c>
      <c r="B921" s="191" t="s">
        <v>1220</v>
      </c>
      <c r="C921" s="230" t="s">
        <v>646</v>
      </c>
      <c r="D921" s="230" t="s">
        <v>335</v>
      </c>
      <c r="E921" s="230" t="s">
        <v>185</v>
      </c>
      <c r="F921" s="230" t="s">
        <v>519</v>
      </c>
      <c r="G921" s="190" t="s">
        <v>3064</v>
      </c>
      <c r="H921" s="191" t="s">
        <v>3125</v>
      </c>
      <c r="I921" s="230" t="s">
        <v>370</v>
      </c>
      <c r="J921" s="565" t="s">
        <v>420</v>
      </c>
      <c r="K921" s="566">
        <v>9.2307692307692313E-2</v>
      </c>
      <c r="L921" s="230"/>
      <c r="M921" s="450">
        <v>2022</v>
      </c>
      <c r="N921" s="453">
        <v>30</v>
      </c>
      <c r="O921" s="452">
        <v>0.23333333333333331</v>
      </c>
      <c r="P921" s="237">
        <f t="shared" si="56"/>
        <v>7</v>
      </c>
      <c r="Q921" s="218">
        <v>6</v>
      </c>
      <c r="R921" s="238">
        <f t="shared" si="57"/>
        <v>0.8571428571428571</v>
      </c>
      <c r="S921" s="238">
        <f t="shared" si="58"/>
        <v>0.2</v>
      </c>
      <c r="T921" s="239">
        <f t="shared" si="59"/>
        <v>2.5277777777777772</v>
      </c>
      <c r="U921" s="454" t="s">
        <v>3123</v>
      </c>
      <c r="V921" s="21"/>
      <c r="W921" s="21"/>
    </row>
    <row r="922" spans="1:23" ht="12.75">
      <c r="A922" s="190" t="s">
        <v>109</v>
      </c>
      <c r="B922" s="191" t="s">
        <v>1220</v>
      </c>
      <c r="C922" s="230" t="s">
        <v>646</v>
      </c>
      <c r="D922" s="230" t="s">
        <v>335</v>
      </c>
      <c r="E922" s="230" t="s">
        <v>185</v>
      </c>
      <c r="F922" s="230" t="s">
        <v>519</v>
      </c>
      <c r="G922" s="190" t="s">
        <v>3064</v>
      </c>
      <c r="H922" s="191" t="s">
        <v>529</v>
      </c>
      <c r="I922" s="230" t="s">
        <v>370</v>
      </c>
      <c r="J922" s="565" t="s">
        <v>420</v>
      </c>
      <c r="K922" s="566">
        <v>9.2307692307692313E-2</v>
      </c>
      <c r="L922" s="230"/>
      <c r="M922" s="450">
        <v>2022</v>
      </c>
      <c r="N922" s="453">
        <v>30</v>
      </c>
      <c r="O922" s="452">
        <v>0.23333333333333331</v>
      </c>
      <c r="P922" s="237">
        <f t="shared" si="56"/>
        <v>7</v>
      </c>
      <c r="Q922" s="218">
        <v>6</v>
      </c>
      <c r="R922" s="238">
        <f t="shared" si="57"/>
        <v>0.8571428571428571</v>
      </c>
      <c r="S922" s="238">
        <f t="shared" si="58"/>
        <v>0.2</v>
      </c>
      <c r="T922" s="239">
        <f t="shared" si="59"/>
        <v>2.5277777777777772</v>
      </c>
      <c r="U922" s="454" t="s">
        <v>3123</v>
      </c>
      <c r="V922" s="21"/>
      <c r="W922" s="21"/>
    </row>
    <row r="923" spans="1:23" ht="12.75">
      <c r="A923" s="190" t="s">
        <v>109</v>
      </c>
      <c r="B923" s="191" t="s">
        <v>1220</v>
      </c>
      <c r="C923" s="230" t="s">
        <v>646</v>
      </c>
      <c r="D923" s="230" t="s">
        <v>335</v>
      </c>
      <c r="E923" s="230" t="s">
        <v>185</v>
      </c>
      <c r="F923" s="230" t="s">
        <v>519</v>
      </c>
      <c r="G923" s="190" t="s">
        <v>3064</v>
      </c>
      <c r="H923" s="191" t="s">
        <v>532</v>
      </c>
      <c r="I923" s="230" t="s">
        <v>370</v>
      </c>
      <c r="J923" s="565" t="s">
        <v>420</v>
      </c>
      <c r="K923" s="568">
        <v>9.2307692307692313E-2</v>
      </c>
      <c r="L923" s="230"/>
      <c r="M923" s="450">
        <v>2022</v>
      </c>
      <c r="N923" s="453">
        <v>30</v>
      </c>
      <c r="O923" s="452">
        <v>0.23333333333333331</v>
      </c>
      <c r="P923" s="237">
        <f t="shared" si="56"/>
        <v>7</v>
      </c>
      <c r="Q923" s="218">
        <v>6</v>
      </c>
      <c r="R923" s="238">
        <f t="shared" si="57"/>
        <v>0.8571428571428571</v>
      </c>
      <c r="S923" s="238">
        <f t="shared" si="58"/>
        <v>0.2</v>
      </c>
      <c r="T923" s="239">
        <f t="shared" si="59"/>
        <v>2.5277777777777772</v>
      </c>
      <c r="U923" s="454" t="s">
        <v>3123</v>
      </c>
      <c r="V923" s="21"/>
      <c r="W923" s="21"/>
    </row>
    <row r="924" spans="1:23" ht="12.75">
      <c r="A924" s="190" t="s">
        <v>109</v>
      </c>
      <c r="B924" s="191" t="s">
        <v>1220</v>
      </c>
      <c r="C924" s="230" t="s">
        <v>646</v>
      </c>
      <c r="D924" s="230" t="s">
        <v>335</v>
      </c>
      <c r="E924" s="230" t="s">
        <v>185</v>
      </c>
      <c r="F924" s="230" t="s">
        <v>519</v>
      </c>
      <c r="G924" s="190" t="s">
        <v>3064</v>
      </c>
      <c r="H924" s="191" t="s">
        <v>533</v>
      </c>
      <c r="I924" s="230" t="s">
        <v>370</v>
      </c>
      <c r="J924" s="565" t="s">
        <v>420</v>
      </c>
      <c r="K924" s="566">
        <v>9.2307692307692313E-2</v>
      </c>
      <c r="L924" s="230"/>
      <c r="M924" s="450">
        <v>2022</v>
      </c>
      <c r="N924" s="453">
        <v>30</v>
      </c>
      <c r="O924" s="452">
        <v>0.23333333333333331</v>
      </c>
      <c r="P924" s="237">
        <f t="shared" si="56"/>
        <v>7</v>
      </c>
      <c r="Q924" s="218">
        <v>6</v>
      </c>
      <c r="R924" s="238">
        <f t="shared" si="57"/>
        <v>0.8571428571428571</v>
      </c>
      <c r="S924" s="238">
        <f t="shared" si="58"/>
        <v>0.2</v>
      </c>
      <c r="T924" s="239">
        <f t="shared" si="59"/>
        <v>2.5277777777777772</v>
      </c>
      <c r="U924" s="454" t="s">
        <v>3123</v>
      </c>
      <c r="V924" s="21"/>
      <c r="W924" s="21"/>
    </row>
    <row r="925" spans="1:23" ht="12.75">
      <c r="A925" s="190" t="s">
        <v>109</v>
      </c>
      <c r="B925" s="191" t="s">
        <v>1220</v>
      </c>
      <c r="C925" s="230" t="s">
        <v>646</v>
      </c>
      <c r="D925" s="230" t="s">
        <v>335</v>
      </c>
      <c r="E925" s="230" t="s">
        <v>185</v>
      </c>
      <c r="F925" s="230" t="s">
        <v>519</v>
      </c>
      <c r="G925" s="190" t="s">
        <v>3064</v>
      </c>
      <c r="H925" s="191" t="s">
        <v>534</v>
      </c>
      <c r="I925" s="230" t="s">
        <v>370</v>
      </c>
      <c r="J925" s="565" t="s">
        <v>420</v>
      </c>
      <c r="K925" s="566">
        <v>9.2307692307692313E-2</v>
      </c>
      <c r="L925" s="230"/>
      <c r="M925" s="450">
        <v>2022</v>
      </c>
      <c r="N925" s="453">
        <v>30</v>
      </c>
      <c r="O925" s="452">
        <v>0.23333333333333331</v>
      </c>
      <c r="P925" s="237">
        <f t="shared" si="56"/>
        <v>7</v>
      </c>
      <c r="Q925" s="218">
        <v>6</v>
      </c>
      <c r="R925" s="238">
        <f t="shared" si="57"/>
        <v>0.8571428571428571</v>
      </c>
      <c r="S925" s="238">
        <f t="shared" si="58"/>
        <v>0.2</v>
      </c>
      <c r="T925" s="239">
        <f t="shared" si="59"/>
        <v>2.5277777777777772</v>
      </c>
      <c r="U925" s="454" t="s">
        <v>3123</v>
      </c>
      <c r="V925" s="21"/>
      <c r="W925" s="21"/>
    </row>
    <row r="926" spans="1:23" ht="12.75">
      <c r="A926" s="190" t="s">
        <v>109</v>
      </c>
      <c r="B926" s="191" t="s">
        <v>1220</v>
      </c>
      <c r="C926" s="230" t="s">
        <v>646</v>
      </c>
      <c r="D926" s="230" t="s">
        <v>335</v>
      </c>
      <c r="E926" s="230" t="s">
        <v>185</v>
      </c>
      <c r="F926" s="230" t="s">
        <v>519</v>
      </c>
      <c r="G926" s="190" t="s">
        <v>3064</v>
      </c>
      <c r="H926" s="191" t="s">
        <v>535</v>
      </c>
      <c r="I926" s="230" t="s">
        <v>370</v>
      </c>
      <c r="J926" s="565" t="s">
        <v>420</v>
      </c>
      <c r="K926" s="566">
        <v>9.2307692307692313E-2</v>
      </c>
      <c r="L926" s="230"/>
      <c r="M926" s="450">
        <v>2022</v>
      </c>
      <c r="N926" s="453">
        <v>30</v>
      </c>
      <c r="O926" s="452">
        <v>0.23333333333333331</v>
      </c>
      <c r="P926" s="237">
        <f t="shared" si="56"/>
        <v>7</v>
      </c>
      <c r="Q926" s="218">
        <v>6</v>
      </c>
      <c r="R926" s="238">
        <f t="shared" si="57"/>
        <v>0.8571428571428571</v>
      </c>
      <c r="S926" s="238">
        <f t="shared" si="58"/>
        <v>0.2</v>
      </c>
      <c r="T926" s="239">
        <f t="shared" si="59"/>
        <v>2.5277777777777772</v>
      </c>
      <c r="U926" s="454" t="s">
        <v>3123</v>
      </c>
      <c r="V926" s="21"/>
      <c r="W926" s="21"/>
    </row>
    <row r="927" spans="1:23" ht="12.75">
      <c r="A927" s="190" t="s">
        <v>109</v>
      </c>
      <c r="B927" s="191" t="s">
        <v>1220</v>
      </c>
      <c r="C927" s="230" t="s">
        <v>646</v>
      </c>
      <c r="D927" s="230" t="s">
        <v>335</v>
      </c>
      <c r="E927" s="230" t="s">
        <v>185</v>
      </c>
      <c r="F927" s="230" t="s">
        <v>519</v>
      </c>
      <c r="G927" s="190" t="s">
        <v>3064</v>
      </c>
      <c r="H927" s="191" t="s">
        <v>544</v>
      </c>
      <c r="I927" s="230" t="s">
        <v>370</v>
      </c>
      <c r="J927" s="565" t="s">
        <v>420</v>
      </c>
      <c r="K927" s="566">
        <v>9.2307692307692313E-2</v>
      </c>
      <c r="L927" s="230"/>
      <c r="M927" s="450">
        <v>2022</v>
      </c>
      <c r="N927" s="453">
        <v>30</v>
      </c>
      <c r="O927" s="452">
        <v>0.23333333333333331</v>
      </c>
      <c r="P927" s="237">
        <f t="shared" si="56"/>
        <v>7</v>
      </c>
      <c r="Q927" s="218">
        <v>6</v>
      </c>
      <c r="R927" s="238">
        <f t="shared" si="57"/>
        <v>0.8571428571428571</v>
      </c>
      <c r="S927" s="238">
        <f t="shared" si="58"/>
        <v>0.2</v>
      </c>
      <c r="T927" s="239">
        <f t="shared" si="59"/>
        <v>2.5277777777777772</v>
      </c>
      <c r="U927" s="454" t="s">
        <v>3123</v>
      </c>
      <c r="V927" s="21"/>
      <c r="W927" s="21"/>
    </row>
    <row r="928" spans="1:23" ht="12.75">
      <c r="A928" s="190" t="s">
        <v>109</v>
      </c>
      <c r="B928" s="191" t="s">
        <v>1220</v>
      </c>
      <c r="C928" s="230" t="s">
        <v>646</v>
      </c>
      <c r="D928" s="230" t="s">
        <v>335</v>
      </c>
      <c r="E928" s="230" t="s">
        <v>185</v>
      </c>
      <c r="F928" s="230" t="s">
        <v>519</v>
      </c>
      <c r="G928" s="190" t="s">
        <v>3064</v>
      </c>
      <c r="H928" s="191" t="s">
        <v>545</v>
      </c>
      <c r="I928" s="230" t="s">
        <v>370</v>
      </c>
      <c r="J928" s="565" t="s">
        <v>420</v>
      </c>
      <c r="K928" s="566">
        <v>9.2307692307692313E-2</v>
      </c>
      <c r="L928" s="230"/>
      <c r="M928" s="450">
        <v>2022</v>
      </c>
      <c r="N928" s="453">
        <v>30</v>
      </c>
      <c r="O928" s="452">
        <v>0.23333333333333331</v>
      </c>
      <c r="P928" s="237">
        <f t="shared" si="56"/>
        <v>7</v>
      </c>
      <c r="Q928" s="218">
        <v>6</v>
      </c>
      <c r="R928" s="238">
        <f t="shared" si="57"/>
        <v>0.8571428571428571</v>
      </c>
      <c r="S928" s="238">
        <f t="shared" si="58"/>
        <v>0.2</v>
      </c>
      <c r="T928" s="239">
        <f t="shared" si="59"/>
        <v>2.5277777777777772</v>
      </c>
      <c r="U928" s="454" t="s">
        <v>3123</v>
      </c>
      <c r="V928" s="21"/>
      <c r="W928" s="21"/>
    </row>
    <row r="929" spans="1:23" ht="12.75">
      <c r="A929" s="190" t="s">
        <v>109</v>
      </c>
      <c r="B929" s="191" t="s">
        <v>1220</v>
      </c>
      <c r="C929" s="230" t="s">
        <v>646</v>
      </c>
      <c r="D929" s="230" t="s">
        <v>335</v>
      </c>
      <c r="E929" s="230" t="s">
        <v>185</v>
      </c>
      <c r="F929" s="230" t="s">
        <v>519</v>
      </c>
      <c r="G929" s="190" t="s">
        <v>3064</v>
      </c>
      <c r="H929" s="191" t="s">
        <v>546</v>
      </c>
      <c r="I929" s="230" t="s">
        <v>370</v>
      </c>
      <c r="J929" s="565" t="s">
        <v>420</v>
      </c>
      <c r="K929" s="566">
        <v>9.2307692307692313E-2</v>
      </c>
      <c r="L929" s="230"/>
      <c r="M929" s="450">
        <v>2022</v>
      </c>
      <c r="N929" s="453">
        <v>30</v>
      </c>
      <c r="O929" s="452">
        <v>0.23333333333333331</v>
      </c>
      <c r="P929" s="237">
        <f t="shared" si="56"/>
        <v>7</v>
      </c>
      <c r="Q929" s="218">
        <v>6</v>
      </c>
      <c r="R929" s="238">
        <f t="shared" si="57"/>
        <v>0.8571428571428571</v>
      </c>
      <c r="S929" s="238">
        <f t="shared" si="58"/>
        <v>0.2</v>
      </c>
      <c r="T929" s="239">
        <f t="shared" si="59"/>
        <v>2.5277777777777772</v>
      </c>
      <c r="U929" s="454" t="s">
        <v>3123</v>
      </c>
      <c r="V929" s="21"/>
      <c r="W929" s="21"/>
    </row>
    <row r="930" spans="1:23" ht="12.75">
      <c r="A930" s="190" t="s">
        <v>109</v>
      </c>
      <c r="B930" s="191" t="s">
        <v>1220</v>
      </c>
      <c r="C930" s="230" t="s">
        <v>646</v>
      </c>
      <c r="D930" s="230" t="s">
        <v>335</v>
      </c>
      <c r="E930" s="230" t="s">
        <v>185</v>
      </c>
      <c r="F930" s="230" t="s">
        <v>519</v>
      </c>
      <c r="G930" s="190" t="s">
        <v>3064</v>
      </c>
      <c r="H930" s="191" t="s">
        <v>548</v>
      </c>
      <c r="I930" s="230" t="s">
        <v>370</v>
      </c>
      <c r="J930" s="565" t="s">
        <v>420</v>
      </c>
      <c r="K930" s="566">
        <v>9.2307692307692313E-2</v>
      </c>
      <c r="L930" s="230"/>
      <c r="M930" s="450">
        <v>2022</v>
      </c>
      <c r="N930" s="453">
        <v>30</v>
      </c>
      <c r="O930" s="452">
        <v>0.23333333333333331</v>
      </c>
      <c r="P930" s="237">
        <f t="shared" si="56"/>
        <v>7</v>
      </c>
      <c r="Q930" s="218">
        <v>6</v>
      </c>
      <c r="R930" s="238">
        <f t="shared" si="57"/>
        <v>0.8571428571428571</v>
      </c>
      <c r="S930" s="238">
        <f t="shared" si="58"/>
        <v>0.2</v>
      </c>
      <c r="T930" s="239">
        <f t="shared" si="59"/>
        <v>2.5277777777777772</v>
      </c>
      <c r="U930" s="454" t="s">
        <v>3123</v>
      </c>
      <c r="V930" s="21"/>
      <c r="W930" s="21"/>
    </row>
    <row r="931" spans="1:23" ht="12.75">
      <c r="A931" s="190" t="s">
        <v>109</v>
      </c>
      <c r="B931" s="191" t="s">
        <v>1220</v>
      </c>
      <c r="C931" s="230" t="s">
        <v>646</v>
      </c>
      <c r="D931" s="230" t="s">
        <v>335</v>
      </c>
      <c r="E931" s="230" t="s">
        <v>185</v>
      </c>
      <c r="F931" s="230" t="s">
        <v>519</v>
      </c>
      <c r="G931" s="190" t="s">
        <v>3064</v>
      </c>
      <c r="H931" s="191" t="s">
        <v>549</v>
      </c>
      <c r="I931" s="230" t="s">
        <v>370</v>
      </c>
      <c r="J931" s="565" t="s">
        <v>420</v>
      </c>
      <c r="K931" s="566">
        <v>9.2307692307692313E-2</v>
      </c>
      <c r="L931" s="230"/>
      <c r="M931" s="450">
        <v>2022</v>
      </c>
      <c r="N931" s="453">
        <v>30</v>
      </c>
      <c r="O931" s="452">
        <v>0.23333333333333331</v>
      </c>
      <c r="P931" s="237">
        <f t="shared" si="56"/>
        <v>7</v>
      </c>
      <c r="Q931" s="218">
        <v>6</v>
      </c>
      <c r="R931" s="238">
        <f t="shared" si="57"/>
        <v>0.8571428571428571</v>
      </c>
      <c r="S931" s="238">
        <f t="shared" si="58"/>
        <v>0.2</v>
      </c>
      <c r="T931" s="239">
        <f t="shared" si="59"/>
        <v>2.5277777777777772</v>
      </c>
      <c r="U931" s="454" t="s">
        <v>3123</v>
      </c>
      <c r="V931" s="21"/>
      <c r="W931" s="21"/>
    </row>
    <row r="932" spans="1:23" ht="12.75">
      <c r="A932" s="190" t="s">
        <v>109</v>
      </c>
      <c r="B932" s="191" t="s">
        <v>1220</v>
      </c>
      <c r="C932" s="230" t="s">
        <v>646</v>
      </c>
      <c r="D932" s="230" t="s">
        <v>335</v>
      </c>
      <c r="E932" s="230" t="s">
        <v>185</v>
      </c>
      <c r="F932" s="230" t="s">
        <v>519</v>
      </c>
      <c r="G932" s="190" t="s">
        <v>3064</v>
      </c>
      <c r="H932" s="191" t="s">
        <v>551</v>
      </c>
      <c r="I932" s="230" t="s">
        <v>370</v>
      </c>
      <c r="J932" s="565" t="s">
        <v>420</v>
      </c>
      <c r="K932" s="566">
        <v>9.2307692307692313E-2</v>
      </c>
      <c r="L932" s="230"/>
      <c r="M932" s="450">
        <v>2022</v>
      </c>
      <c r="N932" s="453">
        <v>30</v>
      </c>
      <c r="O932" s="452">
        <v>0.23333333333333331</v>
      </c>
      <c r="P932" s="237">
        <f t="shared" si="56"/>
        <v>7</v>
      </c>
      <c r="Q932" s="218">
        <v>6</v>
      </c>
      <c r="R932" s="238">
        <f t="shared" si="57"/>
        <v>0.8571428571428571</v>
      </c>
      <c r="S932" s="238">
        <f t="shared" si="58"/>
        <v>0.2</v>
      </c>
      <c r="T932" s="239">
        <f t="shared" si="59"/>
        <v>2.5277777777777772</v>
      </c>
      <c r="U932" s="454" t="s">
        <v>3123</v>
      </c>
      <c r="V932" s="21"/>
      <c r="W932" s="21"/>
    </row>
    <row r="933" spans="1:23" ht="12.75">
      <c r="A933" s="190" t="s">
        <v>109</v>
      </c>
      <c r="B933" s="191" t="s">
        <v>1220</v>
      </c>
      <c r="C933" s="230" t="s">
        <v>646</v>
      </c>
      <c r="D933" s="230" t="s">
        <v>335</v>
      </c>
      <c r="E933" s="230" t="s">
        <v>185</v>
      </c>
      <c r="F933" s="230" t="s">
        <v>519</v>
      </c>
      <c r="G933" s="190" t="s">
        <v>3064</v>
      </c>
      <c r="H933" s="191" t="s">
        <v>555</v>
      </c>
      <c r="I933" s="230" t="s">
        <v>370</v>
      </c>
      <c r="J933" s="565" t="s">
        <v>420</v>
      </c>
      <c r="K933" s="566">
        <v>9.2307692307692313E-2</v>
      </c>
      <c r="L933" s="230"/>
      <c r="M933" s="450">
        <v>2022</v>
      </c>
      <c r="N933" s="453">
        <v>30</v>
      </c>
      <c r="O933" s="452">
        <v>0.23333333333333331</v>
      </c>
      <c r="P933" s="237">
        <f t="shared" si="56"/>
        <v>7</v>
      </c>
      <c r="Q933" s="218">
        <v>6</v>
      </c>
      <c r="R933" s="238">
        <f t="shared" si="57"/>
        <v>0.8571428571428571</v>
      </c>
      <c r="S933" s="238">
        <f t="shared" si="58"/>
        <v>0.2</v>
      </c>
      <c r="T933" s="239">
        <f t="shared" si="59"/>
        <v>2.5277777777777772</v>
      </c>
      <c r="U933" s="454" t="s">
        <v>3123</v>
      </c>
      <c r="V933" s="21"/>
      <c r="W933" s="21"/>
    </row>
    <row r="934" spans="1:23" ht="12.75">
      <c r="A934" s="190" t="s">
        <v>109</v>
      </c>
      <c r="B934" s="191" t="s">
        <v>1220</v>
      </c>
      <c r="C934" s="230" t="s">
        <v>646</v>
      </c>
      <c r="D934" s="230" t="s">
        <v>335</v>
      </c>
      <c r="E934" s="230" t="s">
        <v>185</v>
      </c>
      <c r="F934" s="230" t="s">
        <v>519</v>
      </c>
      <c r="G934" s="190" t="s">
        <v>3064</v>
      </c>
      <c r="H934" s="191" t="s">
        <v>556</v>
      </c>
      <c r="I934" s="230" t="s">
        <v>370</v>
      </c>
      <c r="J934" s="565" t="s">
        <v>420</v>
      </c>
      <c r="K934" s="566">
        <v>9.2307692307692313E-2</v>
      </c>
      <c r="L934" s="230"/>
      <c r="M934" s="450">
        <v>2022</v>
      </c>
      <c r="N934" s="453">
        <v>30</v>
      </c>
      <c r="O934" s="452">
        <v>0.23333333333333331</v>
      </c>
      <c r="P934" s="237">
        <f t="shared" si="56"/>
        <v>7</v>
      </c>
      <c r="Q934" s="218">
        <v>6</v>
      </c>
      <c r="R934" s="238">
        <f t="shared" si="57"/>
        <v>0.8571428571428571</v>
      </c>
      <c r="S934" s="238">
        <f t="shared" si="58"/>
        <v>0.2</v>
      </c>
      <c r="T934" s="239">
        <f t="shared" si="59"/>
        <v>2.5277777777777772</v>
      </c>
      <c r="U934" s="454" t="s">
        <v>3123</v>
      </c>
      <c r="V934" s="21"/>
      <c r="W934" s="21"/>
    </row>
    <row r="935" spans="1:23" ht="12.75">
      <c r="A935" s="190" t="s">
        <v>109</v>
      </c>
      <c r="B935" s="191" t="s">
        <v>1220</v>
      </c>
      <c r="C935" s="230" t="s">
        <v>646</v>
      </c>
      <c r="D935" s="230" t="s">
        <v>335</v>
      </c>
      <c r="E935" s="230" t="s">
        <v>185</v>
      </c>
      <c r="F935" s="230" t="s">
        <v>519</v>
      </c>
      <c r="G935" s="190" t="s">
        <v>3064</v>
      </c>
      <c r="H935" s="191" t="s">
        <v>557</v>
      </c>
      <c r="I935" s="230" t="s">
        <v>370</v>
      </c>
      <c r="J935" s="565" t="s">
        <v>420</v>
      </c>
      <c r="K935" s="566">
        <v>9.2307692307692313E-2</v>
      </c>
      <c r="L935" s="230"/>
      <c r="M935" s="450">
        <v>2022</v>
      </c>
      <c r="N935" s="453">
        <v>30</v>
      </c>
      <c r="O935" s="452">
        <v>0.23333333333333331</v>
      </c>
      <c r="P935" s="237">
        <f t="shared" si="56"/>
        <v>7</v>
      </c>
      <c r="Q935" s="218">
        <v>6</v>
      </c>
      <c r="R935" s="238">
        <f t="shared" si="57"/>
        <v>0.8571428571428571</v>
      </c>
      <c r="S935" s="238">
        <f t="shared" si="58"/>
        <v>0.2</v>
      </c>
      <c r="T935" s="239">
        <f t="shared" si="59"/>
        <v>2.5277777777777772</v>
      </c>
      <c r="U935" s="454" t="s">
        <v>3123</v>
      </c>
      <c r="V935" s="21"/>
      <c r="W935" s="21"/>
    </row>
    <row r="936" spans="1:23" ht="12.75">
      <c r="A936" s="190" t="s">
        <v>109</v>
      </c>
      <c r="B936" s="191" t="s">
        <v>1220</v>
      </c>
      <c r="C936" s="230" t="s">
        <v>646</v>
      </c>
      <c r="D936" s="230" t="s">
        <v>335</v>
      </c>
      <c r="E936" s="230" t="s">
        <v>185</v>
      </c>
      <c r="F936" s="230" t="s">
        <v>519</v>
      </c>
      <c r="G936" s="190" t="s">
        <v>3064</v>
      </c>
      <c r="H936" s="191" t="s">
        <v>558</v>
      </c>
      <c r="I936" s="230" t="s">
        <v>370</v>
      </c>
      <c r="J936" s="565" t="s">
        <v>420</v>
      </c>
      <c r="K936" s="566">
        <v>9.2307692307692313E-2</v>
      </c>
      <c r="L936" s="230"/>
      <c r="M936" s="450">
        <v>2022</v>
      </c>
      <c r="N936" s="453">
        <v>30</v>
      </c>
      <c r="O936" s="452">
        <v>0.23333333333333331</v>
      </c>
      <c r="P936" s="237">
        <f t="shared" si="56"/>
        <v>7</v>
      </c>
      <c r="Q936" s="218">
        <v>6</v>
      </c>
      <c r="R936" s="238">
        <f t="shared" si="57"/>
        <v>0.8571428571428571</v>
      </c>
      <c r="S936" s="238">
        <f t="shared" si="58"/>
        <v>0.2</v>
      </c>
      <c r="T936" s="239">
        <f t="shared" si="59"/>
        <v>2.5277777777777772</v>
      </c>
      <c r="U936" s="454" t="s">
        <v>3123</v>
      </c>
      <c r="V936" s="21"/>
      <c r="W936" s="21"/>
    </row>
    <row r="937" spans="1:23" ht="12.75">
      <c r="A937" s="190" t="s">
        <v>109</v>
      </c>
      <c r="B937" s="191" t="s">
        <v>1220</v>
      </c>
      <c r="C937" s="230" t="s">
        <v>646</v>
      </c>
      <c r="D937" s="230" t="s">
        <v>335</v>
      </c>
      <c r="E937" s="230" t="s">
        <v>185</v>
      </c>
      <c r="F937" s="230" t="s">
        <v>519</v>
      </c>
      <c r="G937" s="190" t="s">
        <v>3064</v>
      </c>
      <c r="H937" s="191" t="s">
        <v>562</v>
      </c>
      <c r="I937" s="230" t="s">
        <v>370</v>
      </c>
      <c r="J937" s="565" t="s">
        <v>420</v>
      </c>
      <c r="K937" s="566">
        <v>9.2307692307692313E-2</v>
      </c>
      <c r="L937" s="230"/>
      <c r="M937" s="450">
        <v>2022</v>
      </c>
      <c r="N937" s="453">
        <v>30</v>
      </c>
      <c r="O937" s="452">
        <v>0.23333333333333331</v>
      </c>
      <c r="P937" s="237">
        <f t="shared" si="56"/>
        <v>7</v>
      </c>
      <c r="Q937" s="218">
        <v>6</v>
      </c>
      <c r="R937" s="238">
        <f t="shared" si="57"/>
        <v>0.8571428571428571</v>
      </c>
      <c r="S937" s="238">
        <f t="shared" si="58"/>
        <v>0.2</v>
      </c>
      <c r="T937" s="239">
        <f t="shared" si="59"/>
        <v>2.5277777777777772</v>
      </c>
      <c r="U937" s="454" t="s">
        <v>3123</v>
      </c>
      <c r="V937" s="21"/>
      <c r="W937" s="21"/>
    </row>
    <row r="938" spans="1:23" ht="12.75">
      <c r="A938" s="190" t="s">
        <v>109</v>
      </c>
      <c r="B938" s="191" t="s">
        <v>1220</v>
      </c>
      <c r="C938" s="230" t="s">
        <v>646</v>
      </c>
      <c r="D938" s="230" t="s">
        <v>335</v>
      </c>
      <c r="E938" s="230" t="s">
        <v>185</v>
      </c>
      <c r="F938" s="230" t="s">
        <v>577</v>
      </c>
      <c r="G938" s="190" t="s">
        <v>3064</v>
      </c>
      <c r="H938" s="191" t="s">
        <v>583</v>
      </c>
      <c r="I938" s="230" t="s">
        <v>370</v>
      </c>
      <c r="J938" s="565" t="s">
        <v>420</v>
      </c>
      <c r="K938" s="566">
        <v>9.2307692307692313E-2</v>
      </c>
      <c r="L938" s="230"/>
      <c r="M938" s="450">
        <v>2022</v>
      </c>
      <c r="N938" s="453">
        <v>30</v>
      </c>
      <c r="O938" s="452">
        <v>0.23333333333333331</v>
      </c>
      <c r="P938" s="237">
        <f t="shared" si="56"/>
        <v>7</v>
      </c>
      <c r="Q938" s="218">
        <v>6</v>
      </c>
      <c r="R938" s="238">
        <f t="shared" si="57"/>
        <v>0.8571428571428571</v>
      </c>
      <c r="S938" s="238">
        <f t="shared" si="58"/>
        <v>0.2</v>
      </c>
      <c r="T938" s="239">
        <f t="shared" si="59"/>
        <v>2.5277777777777772</v>
      </c>
      <c r="U938" s="454" t="s">
        <v>3123</v>
      </c>
      <c r="V938" s="21"/>
      <c r="W938" s="21"/>
    </row>
    <row r="939" spans="1:23" ht="12.75">
      <c r="A939" s="190" t="s">
        <v>109</v>
      </c>
      <c r="B939" s="191" t="s">
        <v>1220</v>
      </c>
      <c r="C939" s="230" t="s">
        <v>646</v>
      </c>
      <c r="D939" s="230" t="s">
        <v>335</v>
      </c>
      <c r="E939" s="230" t="s">
        <v>185</v>
      </c>
      <c r="F939" s="230" t="s">
        <v>519</v>
      </c>
      <c r="G939" s="190" t="s">
        <v>3064</v>
      </c>
      <c r="H939" s="191" t="s">
        <v>563</v>
      </c>
      <c r="I939" s="230" t="s">
        <v>370</v>
      </c>
      <c r="J939" s="565" t="s">
        <v>418</v>
      </c>
      <c r="K939" s="566">
        <v>1</v>
      </c>
      <c r="L939" s="230"/>
      <c r="M939" s="450">
        <v>2022</v>
      </c>
      <c r="N939" s="453">
        <v>30</v>
      </c>
      <c r="O939" s="452">
        <v>1</v>
      </c>
      <c r="P939" s="237">
        <f t="shared" si="56"/>
        <v>30</v>
      </c>
      <c r="Q939" s="218">
        <v>30</v>
      </c>
      <c r="R939" s="238">
        <f t="shared" si="57"/>
        <v>1</v>
      </c>
      <c r="S939" s="238">
        <f t="shared" si="58"/>
        <v>1</v>
      </c>
      <c r="T939" s="239">
        <f t="shared" si="59"/>
        <v>1</v>
      </c>
      <c r="U939" s="454"/>
      <c r="V939" s="21"/>
      <c r="W939" s="21"/>
    </row>
    <row r="940" spans="1:23" ht="12.75">
      <c r="A940" s="190" t="s">
        <v>109</v>
      </c>
      <c r="B940" s="191" t="s">
        <v>1220</v>
      </c>
      <c r="C940" s="230" t="s">
        <v>646</v>
      </c>
      <c r="D940" s="230" t="s">
        <v>335</v>
      </c>
      <c r="E940" s="230" t="s">
        <v>185</v>
      </c>
      <c r="F940" s="230" t="s">
        <v>519</v>
      </c>
      <c r="G940" s="190" t="s">
        <v>3064</v>
      </c>
      <c r="H940" s="191" t="s">
        <v>564</v>
      </c>
      <c r="I940" s="230" t="s">
        <v>370</v>
      </c>
      <c r="J940" s="565" t="s">
        <v>420</v>
      </c>
      <c r="K940" s="566">
        <v>9.2307692307692313E-2</v>
      </c>
      <c r="L940" s="230"/>
      <c r="M940" s="450">
        <v>2022</v>
      </c>
      <c r="N940" s="453">
        <v>30</v>
      </c>
      <c r="O940" s="452">
        <v>0.23333333333333331</v>
      </c>
      <c r="P940" s="237">
        <f t="shared" si="56"/>
        <v>7</v>
      </c>
      <c r="Q940" s="218">
        <v>6</v>
      </c>
      <c r="R940" s="238">
        <f t="shared" si="57"/>
        <v>0.8571428571428571</v>
      </c>
      <c r="S940" s="238">
        <f t="shared" si="58"/>
        <v>0.2</v>
      </c>
      <c r="T940" s="239">
        <f t="shared" si="59"/>
        <v>2.5277777777777772</v>
      </c>
      <c r="U940" s="454" t="s">
        <v>3123</v>
      </c>
      <c r="V940" s="21"/>
      <c r="W940" s="21"/>
    </row>
    <row r="941" spans="1:23" ht="12.75">
      <c r="A941" s="190" t="s">
        <v>109</v>
      </c>
      <c r="B941" s="191" t="s">
        <v>1220</v>
      </c>
      <c r="C941" s="230" t="s">
        <v>646</v>
      </c>
      <c r="D941" s="230" t="s">
        <v>335</v>
      </c>
      <c r="E941" s="230" t="s">
        <v>185</v>
      </c>
      <c r="F941" s="230" t="s">
        <v>519</v>
      </c>
      <c r="G941" s="190" t="s">
        <v>3064</v>
      </c>
      <c r="H941" s="191" t="s">
        <v>569</v>
      </c>
      <c r="I941" s="230" t="s">
        <v>370</v>
      </c>
      <c r="J941" s="565" t="s">
        <v>420</v>
      </c>
      <c r="K941" s="566">
        <v>9.2307692307692313E-2</v>
      </c>
      <c r="L941" s="230"/>
      <c r="M941" s="450">
        <v>2022</v>
      </c>
      <c r="N941" s="453">
        <v>30</v>
      </c>
      <c r="O941" s="452">
        <v>0.23333333333333331</v>
      </c>
      <c r="P941" s="237">
        <f t="shared" si="56"/>
        <v>7</v>
      </c>
      <c r="Q941" s="218">
        <v>6</v>
      </c>
      <c r="R941" s="238">
        <f t="shared" si="57"/>
        <v>0.8571428571428571</v>
      </c>
      <c r="S941" s="238">
        <f t="shared" si="58"/>
        <v>0.2</v>
      </c>
      <c r="T941" s="239">
        <f t="shared" si="59"/>
        <v>2.5277777777777772</v>
      </c>
      <c r="U941" s="454" t="s">
        <v>3123</v>
      </c>
      <c r="V941" s="21"/>
      <c r="W941" s="21"/>
    </row>
    <row r="942" spans="1:23" ht="12.75">
      <c r="A942" s="190" t="s">
        <v>109</v>
      </c>
      <c r="B942" s="191" t="s">
        <v>1220</v>
      </c>
      <c r="C942" s="230" t="s">
        <v>646</v>
      </c>
      <c r="D942" s="230" t="s">
        <v>335</v>
      </c>
      <c r="E942" s="230" t="s">
        <v>185</v>
      </c>
      <c r="F942" s="230" t="s">
        <v>519</v>
      </c>
      <c r="G942" s="190" t="s">
        <v>3064</v>
      </c>
      <c r="H942" s="191" t="s">
        <v>498</v>
      </c>
      <c r="I942" s="230" t="s">
        <v>3126</v>
      </c>
      <c r="J942" s="230" t="s">
        <v>418</v>
      </c>
      <c r="K942" s="231">
        <v>1</v>
      </c>
      <c r="L942" s="230" t="s">
        <v>3127</v>
      </c>
      <c r="M942" s="450">
        <v>2023</v>
      </c>
      <c r="N942" s="453">
        <v>16</v>
      </c>
      <c r="O942" s="452">
        <v>1</v>
      </c>
      <c r="P942" s="237">
        <f t="shared" si="56"/>
        <v>16</v>
      </c>
      <c r="Q942" s="218">
        <v>16</v>
      </c>
      <c r="R942" s="238">
        <f t="shared" si="57"/>
        <v>1</v>
      </c>
      <c r="S942" s="238">
        <f t="shared" si="58"/>
        <v>1</v>
      </c>
      <c r="T942" s="239">
        <f t="shared" si="59"/>
        <v>1</v>
      </c>
      <c r="U942" s="454"/>
      <c r="V942" s="21"/>
      <c r="W942" s="21"/>
    </row>
    <row r="943" spans="1:23" ht="12.75">
      <c r="A943" s="190" t="s">
        <v>109</v>
      </c>
      <c r="B943" s="191" t="s">
        <v>1220</v>
      </c>
      <c r="C943" s="230" t="s">
        <v>646</v>
      </c>
      <c r="D943" s="230" t="s">
        <v>335</v>
      </c>
      <c r="E943" s="230" t="s">
        <v>185</v>
      </c>
      <c r="F943" s="230" t="s">
        <v>519</v>
      </c>
      <c r="G943" s="190" t="s">
        <v>3064</v>
      </c>
      <c r="H943" s="191" t="s">
        <v>537</v>
      </c>
      <c r="I943" s="230" t="s">
        <v>232</v>
      </c>
      <c r="J943" s="230" t="s">
        <v>418</v>
      </c>
      <c r="K943" s="231">
        <v>1</v>
      </c>
      <c r="L943" s="230" t="s">
        <v>3128</v>
      </c>
      <c r="M943" s="450">
        <v>2023</v>
      </c>
      <c r="N943" s="453">
        <v>16</v>
      </c>
      <c r="O943" s="452">
        <v>1</v>
      </c>
      <c r="P943" s="237">
        <f t="shared" si="56"/>
        <v>16</v>
      </c>
      <c r="Q943" s="218">
        <v>16</v>
      </c>
      <c r="R943" s="238">
        <f t="shared" si="57"/>
        <v>1</v>
      </c>
      <c r="S943" s="238">
        <f t="shared" si="58"/>
        <v>1</v>
      </c>
      <c r="T943" s="239">
        <f t="shared" si="59"/>
        <v>1</v>
      </c>
      <c r="U943" s="454"/>
      <c r="V943" s="21"/>
      <c r="W943" s="21"/>
    </row>
    <row r="944" spans="1:23" ht="12.75">
      <c r="A944" s="190" t="s">
        <v>109</v>
      </c>
      <c r="B944" s="191" t="s">
        <v>1220</v>
      </c>
      <c r="C944" s="230" t="s">
        <v>646</v>
      </c>
      <c r="D944" s="230" t="s">
        <v>335</v>
      </c>
      <c r="E944" s="230" t="s">
        <v>185</v>
      </c>
      <c r="F944" s="230" t="s">
        <v>519</v>
      </c>
      <c r="G944" s="190" t="s">
        <v>3064</v>
      </c>
      <c r="H944" s="191" t="s">
        <v>538</v>
      </c>
      <c r="I944" s="230" t="s">
        <v>232</v>
      </c>
      <c r="J944" s="230" t="s">
        <v>418</v>
      </c>
      <c r="K944" s="231">
        <v>1</v>
      </c>
      <c r="L944" s="230" t="s">
        <v>3128</v>
      </c>
      <c r="M944" s="450">
        <v>2023</v>
      </c>
      <c r="N944" s="453">
        <v>16</v>
      </c>
      <c r="O944" s="452">
        <v>1</v>
      </c>
      <c r="P944" s="237">
        <f t="shared" si="56"/>
        <v>16</v>
      </c>
      <c r="Q944" s="218">
        <v>16</v>
      </c>
      <c r="R944" s="238">
        <f t="shared" si="57"/>
        <v>1</v>
      </c>
      <c r="S944" s="238">
        <f t="shared" si="58"/>
        <v>1</v>
      </c>
      <c r="T944" s="239">
        <f t="shared" si="59"/>
        <v>1</v>
      </c>
      <c r="U944" s="454"/>
      <c r="V944" s="21"/>
      <c r="W944" s="21"/>
    </row>
    <row r="945" spans="1:23" ht="12.75">
      <c r="A945" s="190" t="s">
        <v>109</v>
      </c>
      <c r="B945" s="191" t="s">
        <v>1220</v>
      </c>
      <c r="C945" s="230" t="s">
        <v>646</v>
      </c>
      <c r="D945" s="230" t="s">
        <v>335</v>
      </c>
      <c r="E945" s="230" t="s">
        <v>185</v>
      </c>
      <c r="F945" s="230" t="s">
        <v>519</v>
      </c>
      <c r="G945" s="190" t="s">
        <v>3064</v>
      </c>
      <c r="H945" s="191" t="s">
        <v>541</v>
      </c>
      <c r="I945" s="230" t="s">
        <v>232</v>
      </c>
      <c r="J945" s="230" t="s">
        <v>418</v>
      </c>
      <c r="K945" s="231">
        <v>1</v>
      </c>
      <c r="L945" s="230" t="s">
        <v>3128</v>
      </c>
      <c r="M945" s="450">
        <v>2023</v>
      </c>
      <c r="N945" s="218">
        <v>16</v>
      </c>
      <c r="O945" s="452">
        <v>1</v>
      </c>
      <c r="P945" s="237">
        <f t="shared" si="56"/>
        <v>16</v>
      </c>
      <c r="Q945" s="218">
        <v>16</v>
      </c>
      <c r="R945" s="238">
        <f t="shared" si="57"/>
        <v>1</v>
      </c>
      <c r="S945" s="238">
        <f t="shared" si="58"/>
        <v>1</v>
      </c>
      <c r="T945" s="239">
        <f t="shared" si="59"/>
        <v>1</v>
      </c>
      <c r="U945" s="454"/>
      <c r="V945" s="21"/>
      <c r="W945" s="21"/>
    </row>
    <row r="946" spans="1:23" ht="12.75">
      <c r="A946" s="190" t="s">
        <v>109</v>
      </c>
      <c r="B946" s="191" t="s">
        <v>1220</v>
      </c>
      <c r="C946" s="230" t="s">
        <v>646</v>
      </c>
      <c r="D946" s="230" t="s">
        <v>335</v>
      </c>
      <c r="E946" s="230" t="s">
        <v>185</v>
      </c>
      <c r="F946" s="230" t="s">
        <v>519</v>
      </c>
      <c r="G946" s="190" t="s">
        <v>3064</v>
      </c>
      <c r="H946" s="191" t="s">
        <v>493</v>
      </c>
      <c r="I946" s="230" t="s">
        <v>232</v>
      </c>
      <c r="J946" s="230" t="s">
        <v>418</v>
      </c>
      <c r="K946" s="231">
        <v>1</v>
      </c>
      <c r="L946" s="230" t="s">
        <v>3128</v>
      </c>
      <c r="M946" s="450">
        <v>2023</v>
      </c>
      <c r="N946" s="453">
        <v>16</v>
      </c>
      <c r="O946" s="452">
        <v>1</v>
      </c>
      <c r="P946" s="237">
        <f t="shared" si="56"/>
        <v>16</v>
      </c>
      <c r="Q946" s="218">
        <v>16</v>
      </c>
      <c r="R946" s="238">
        <f t="shared" si="57"/>
        <v>1</v>
      </c>
      <c r="S946" s="238">
        <f t="shared" si="58"/>
        <v>1</v>
      </c>
      <c r="T946" s="239">
        <f t="shared" si="59"/>
        <v>1</v>
      </c>
      <c r="U946" s="454"/>
      <c r="V946" s="21"/>
      <c r="W946" s="21"/>
    </row>
    <row r="947" spans="1:23" ht="12.75">
      <c r="A947" s="190" t="s">
        <v>109</v>
      </c>
      <c r="B947" s="191" t="s">
        <v>1220</v>
      </c>
      <c r="C947" s="230" t="s">
        <v>646</v>
      </c>
      <c r="D947" s="230" t="s">
        <v>335</v>
      </c>
      <c r="E947" s="230" t="s">
        <v>185</v>
      </c>
      <c r="F947" s="230" t="s">
        <v>519</v>
      </c>
      <c r="G947" s="190" t="s">
        <v>3064</v>
      </c>
      <c r="H947" s="191" t="s">
        <v>3129</v>
      </c>
      <c r="I947" s="230" t="s">
        <v>232</v>
      </c>
      <c r="J947" s="230" t="s">
        <v>418</v>
      </c>
      <c r="K947" s="231">
        <v>1</v>
      </c>
      <c r="L947" s="230" t="s">
        <v>3128</v>
      </c>
      <c r="M947" s="450">
        <v>2023</v>
      </c>
      <c r="N947" s="218">
        <v>16</v>
      </c>
      <c r="O947" s="452">
        <v>1</v>
      </c>
      <c r="P947" s="237">
        <f t="shared" si="56"/>
        <v>16</v>
      </c>
      <c r="Q947" s="218">
        <v>16</v>
      </c>
      <c r="R947" s="238">
        <f t="shared" si="57"/>
        <v>1</v>
      </c>
      <c r="S947" s="238">
        <f t="shared" si="58"/>
        <v>1</v>
      </c>
      <c r="T947" s="239">
        <f t="shared" si="59"/>
        <v>1</v>
      </c>
      <c r="U947" s="454"/>
      <c r="V947" s="21"/>
      <c r="W947" s="21"/>
    </row>
    <row r="948" spans="1:23" ht="12.75">
      <c r="A948" s="190" t="s">
        <v>109</v>
      </c>
      <c r="B948" s="191" t="s">
        <v>1220</v>
      </c>
      <c r="C948" s="230" t="s">
        <v>646</v>
      </c>
      <c r="D948" s="230" t="s">
        <v>335</v>
      </c>
      <c r="E948" s="230" t="s">
        <v>185</v>
      </c>
      <c r="F948" s="230" t="s">
        <v>519</v>
      </c>
      <c r="G948" s="190" t="s">
        <v>3064</v>
      </c>
      <c r="H948" s="191" t="s">
        <v>3130</v>
      </c>
      <c r="I948" s="230" t="s">
        <v>232</v>
      </c>
      <c r="J948" s="230" t="s">
        <v>418</v>
      </c>
      <c r="K948" s="231">
        <v>1</v>
      </c>
      <c r="L948" s="230" t="s">
        <v>3128</v>
      </c>
      <c r="M948" s="450">
        <v>2023</v>
      </c>
      <c r="N948" s="453">
        <v>16</v>
      </c>
      <c r="O948" s="452">
        <v>1</v>
      </c>
      <c r="P948" s="237">
        <f t="shared" si="56"/>
        <v>16</v>
      </c>
      <c r="Q948" s="218">
        <v>16</v>
      </c>
      <c r="R948" s="238">
        <f t="shared" si="57"/>
        <v>1</v>
      </c>
      <c r="S948" s="238">
        <f t="shared" si="58"/>
        <v>1</v>
      </c>
      <c r="T948" s="239">
        <f t="shared" si="59"/>
        <v>1</v>
      </c>
      <c r="U948" s="454"/>
      <c r="V948" s="21"/>
      <c r="W948" s="21"/>
    </row>
    <row r="949" spans="1:23" ht="12.75">
      <c r="A949" s="190" t="s">
        <v>109</v>
      </c>
      <c r="B949" s="191" t="s">
        <v>1220</v>
      </c>
      <c r="C949" s="230" t="s">
        <v>646</v>
      </c>
      <c r="D949" s="230" t="s">
        <v>335</v>
      </c>
      <c r="E949" s="230" t="s">
        <v>185</v>
      </c>
      <c r="F949" s="230"/>
      <c r="G949" s="190" t="s">
        <v>3134</v>
      </c>
      <c r="H949" s="191"/>
      <c r="I949" s="230"/>
      <c r="J949" s="230"/>
      <c r="K949" s="231"/>
      <c r="L949" s="230" t="s">
        <v>3120</v>
      </c>
      <c r="M949" s="450"/>
      <c r="N949" s="453"/>
      <c r="O949" s="452"/>
      <c r="P949" s="237">
        <f t="shared" si="56"/>
        <v>0</v>
      </c>
      <c r="Q949" s="218"/>
      <c r="R949" s="238" t="e">
        <f t="shared" si="57"/>
        <v>#DIV/0!</v>
      </c>
      <c r="S949" s="238" t="e">
        <f t="shared" si="58"/>
        <v>#DIV/0!</v>
      </c>
      <c r="T949" s="239" t="e">
        <f t="shared" si="59"/>
        <v>#DIV/0!</v>
      </c>
      <c r="U949" s="454"/>
      <c r="V949" s="21"/>
      <c r="W949" s="21"/>
    </row>
    <row r="950" spans="1:23" ht="12.75">
      <c r="A950" s="190" t="s">
        <v>109</v>
      </c>
      <c r="B950" s="191" t="s">
        <v>1220</v>
      </c>
      <c r="C950" s="230" t="s">
        <v>646</v>
      </c>
      <c r="D950" s="230" t="s">
        <v>335</v>
      </c>
      <c r="E950" s="230" t="s">
        <v>185</v>
      </c>
      <c r="F950" s="230" t="s">
        <v>519</v>
      </c>
      <c r="G950" s="190" t="s">
        <v>3065</v>
      </c>
      <c r="H950" s="191" t="s">
        <v>518</v>
      </c>
      <c r="I950" s="230" t="s">
        <v>370</v>
      </c>
      <c r="J950" s="565" t="s">
        <v>420</v>
      </c>
      <c r="K950" s="566">
        <v>0.15384615384615385</v>
      </c>
      <c r="L950" s="230"/>
      <c r="M950" s="450">
        <v>2022</v>
      </c>
      <c r="N950" s="453">
        <v>12</v>
      </c>
      <c r="O950" s="567">
        <v>1</v>
      </c>
      <c r="P950" s="237">
        <f t="shared" si="56"/>
        <v>12</v>
      </c>
      <c r="Q950" s="453">
        <v>12</v>
      </c>
      <c r="R950" s="238">
        <f t="shared" si="57"/>
        <v>1</v>
      </c>
      <c r="S950" s="238">
        <f t="shared" si="58"/>
        <v>1</v>
      </c>
      <c r="T950" s="239">
        <f t="shared" si="59"/>
        <v>6.5</v>
      </c>
      <c r="U950" s="454" t="s">
        <v>3123</v>
      </c>
      <c r="V950" s="21"/>
      <c r="W950" s="21"/>
    </row>
    <row r="951" spans="1:23" ht="12.75">
      <c r="A951" s="190" t="s">
        <v>109</v>
      </c>
      <c r="B951" s="191" t="s">
        <v>1220</v>
      </c>
      <c r="C951" s="230" t="s">
        <v>646</v>
      </c>
      <c r="D951" s="230" t="s">
        <v>335</v>
      </c>
      <c r="E951" s="230" t="s">
        <v>185</v>
      </c>
      <c r="F951" s="230" t="s">
        <v>577</v>
      </c>
      <c r="G951" s="190" t="s">
        <v>3065</v>
      </c>
      <c r="H951" s="191" t="s">
        <v>576</v>
      </c>
      <c r="I951" s="230" t="s">
        <v>370</v>
      </c>
      <c r="J951" s="565" t="s">
        <v>420</v>
      </c>
      <c r="K951" s="566">
        <v>0.15384615384615385</v>
      </c>
      <c r="L951" s="230"/>
      <c r="M951" s="450">
        <v>2022</v>
      </c>
      <c r="N951" s="218">
        <v>12</v>
      </c>
      <c r="O951" s="567">
        <v>0.41666666666666674</v>
      </c>
      <c r="P951" s="237">
        <f t="shared" si="56"/>
        <v>5</v>
      </c>
      <c r="Q951" s="218">
        <v>3</v>
      </c>
      <c r="R951" s="238">
        <f t="shared" si="57"/>
        <v>0.6</v>
      </c>
      <c r="S951" s="238">
        <f t="shared" si="58"/>
        <v>0.25</v>
      </c>
      <c r="T951" s="239">
        <f t="shared" si="59"/>
        <v>2.7083333333333335</v>
      </c>
      <c r="U951" s="454" t="s">
        <v>3123</v>
      </c>
      <c r="V951" s="21"/>
      <c r="W951" s="21"/>
    </row>
    <row r="952" spans="1:23" ht="12.75">
      <c r="A952" s="190" t="s">
        <v>109</v>
      </c>
      <c r="B952" s="191" t="s">
        <v>1220</v>
      </c>
      <c r="C952" s="230" t="s">
        <v>646</v>
      </c>
      <c r="D952" s="230" t="s">
        <v>335</v>
      </c>
      <c r="E952" s="230" t="s">
        <v>185</v>
      </c>
      <c r="F952" s="230" t="s">
        <v>577</v>
      </c>
      <c r="G952" s="190" t="s">
        <v>3065</v>
      </c>
      <c r="H952" s="191" t="s">
        <v>578</v>
      </c>
      <c r="I952" s="230" t="s">
        <v>370</v>
      </c>
      <c r="J952" s="565" t="s">
        <v>420</v>
      </c>
      <c r="K952" s="566">
        <v>0.15384615384615385</v>
      </c>
      <c r="L952" s="230"/>
      <c r="M952" s="450">
        <v>2022</v>
      </c>
      <c r="N952" s="218">
        <v>12</v>
      </c>
      <c r="O952" s="567">
        <v>0.41666666666666674</v>
      </c>
      <c r="P952" s="237">
        <f t="shared" si="56"/>
        <v>5</v>
      </c>
      <c r="Q952" s="218">
        <v>3</v>
      </c>
      <c r="R952" s="238">
        <f t="shared" si="57"/>
        <v>0.6</v>
      </c>
      <c r="S952" s="238">
        <f t="shared" si="58"/>
        <v>0.25</v>
      </c>
      <c r="T952" s="239">
        <f t="shared" si="59"/>
        <v>2.7083333333333335</v>
      </c>
      <c r="U952" s="454" t="s">
        <v>3123</v>
      </c>
      <c r="V952" s="21"/>
      <c r="W952" s="21"/>
    </row>
    <row r="953" spans="1:23" ht="12.75">
      <c r="A953" s="190" t="s">
        <v>109</v>
      </c>
      <c r="B953" s="191" t="s">
        <v>1220</v>
      </c>
      <c r="C953" s="230" t="s">
        <v>646</v>
      </c>
      <c r="D953" s="230" t="s">
        <v>335</v>
      </c>
      <c r="E953" s="230" t="s">
        <v>185</v>
      </c>
      <c r="F953" s="230" t="s">
        <v>577</v>
      </c>
      <c r="G953" s="190" t="s">
        <v>3065</v>
      </c>
      <c r="H953" s="191" t="s">
        <v>579</v>
      </c>
      <c r="I953" s="230" t="s">
        <v>370</v>
      </c>
      <c r="J953" s="565" t="s">
        <v>420</v>
      </c>
      <c r="K953" s="566">
        <v>0.15384615384615385</v>
      </c>
      <c r="L953" s="230"/>
      <c r="M953" s="450">
        <v>2022</v>
      </c>
      <c r="N953" s="218">
        <v>12</v>
      </c>
      <c r="O953" s="567">
        <v>0.41666666666666674</v>
      </c>
      <c r="P953" s="237">
        <f t="shared" si="56"/>
        <v>5</v>
      </c>
      <c r="Q953" s="218">
        <v>3</v>
      </c>
      <c r="R953" s="238">
        <f t="shared" si="57"/>
        <v>0.6</v>
      </c>
      <c r="S953" s="238">
        <f t="shared" si="58"/>
        <v>0.25</v>
      </c>
      <c r="T953" s="239">
        <f t="shared" si="59"/>
        <v>2.7083333333333335</v>
      </c>
      <c r="U953" s="454" t="s">
        <v>3123</v>
      </c>
      <c r="V953" s="21"/>
      <c r="W953" s="21"/>
    </row>
    <row r="954" spans="1:23" ht="12.75">
      <c r="A954" s="190" t="s">
        <v>109</v>
      </c>
      <c r="B954" s="191" t="s">
        <v>1220</v>
      </c>
      <c r="C954" s="230" t="s">
        <v>646</v>
      </c>
      <c r="D954" s="230" t="s">
        <v>335</v>
      </c>
      <c r="E954" s="230" t="s">
        <v>185</v>
      </c>
      <c r="F954" s="230" t="s">
        <v>577</v>
      </c>
      <c r="G954" s="190" t="s">
        <v>3065</v>
      </c>
      <c r="H954" s="191" t="s">
        <v>580</v>
      </c>
      <c r="I954" s="230" t="s">
        <v>370</v>
      </c>
      <c r="J954" s="565" t="s">
        <v>420</v>
      </c>
      <c r="K954" s="566">
        <v>0.15384615384615385</v>
      </c>
      <c r="L954" s="230"/>
      <c r="M954" s="450">
        <v>2022</v>
      </c>
      <c r="N954" s="218">
        <v>12</v>
      </c>
      <c r="O954" s="567">
        <v>0.41666666666666674</v>
      </c>
      <c r="P954" s="237">
        <f t="shared" si="56"/>
        <v>5</v>
      </c>
      <c r="Q954" s="218">
        <v>3</v>
      </c>
      <c r="R954" s="238">
        <f t="shared" si="57"/>
        <v>0.6</v>
      </c>
      <c r="S954" s="238">
        <f t="shared" si="58"/>
        <v>0.25</v>
      </c>
      <c r="T954" s="239">
        <f t="shared" si="59"/>
        <v>2.7083333333333335</v>
      </c>
      <c r="U954" s="454" t="s">
        <v>3123</v>
      </c>
      <c r="V954" s="21"/>
      <c r="W954" s="21"/>
    </row>
    <row r="955" spans="1:23" ht="12.75">
      <c r="A955" s="190" t="s">
        <v>109</v>
      </c>
      <c r="B955" s="191" t="s">
        <v>1220</v>
      </c>
      <c r="C955" s="230" t="s">
        <v>646</v>
      </c>
      <c r="D955" s="230" t="s">
        <v>335</v>
      </c>
      <c r="E955" s="230" t="s">
        <v>185</v>
      </c>
      <c r="F955" s="230" t="s">
        <v>577</v>
      </c>
      <c r="G955" s="190" t="s">
        <v>3065</v>
      </c>
      <c r="H955" s="191" t="s">
        <v>581</v>
      </c>
      <c r="I955" s="230" t="s">
        <v>370</v>
      </c>
      <c r="J955" s="565" t="s">
        <v>420</v>
      </c>
      <c r="K955" s="566">
        <v>0.15384615384615385</v>
      </c>
      <c r="L955" s="230"/>
      <c r="M955" s="450">
        <v>2022</v>
      </c>
      <c r="N955" s="218">
        <v>12</v>
      </c>
      <c r="O955" s="567">
        <v>0.41666666666666674</v>
      </c>
      <c r="P955" s="237">
        <f t="shared" si="56"/>
        <v>5</v>
      </c>
      <c r="Q955" s="218">
        <v>3</v>
      </c>
      <c r="R955" s="238">
        <f t="shared" si="57"/>
        <v>0.6</v>
      </c>
      <c r="S955" s="238">
        <f t="shared" si="58"/>
        <v>0.25</v>
      </c>
      <c r="T955" s="239">
        <f t="shared" si="59"/>
        <v>2.7083333333333335</v>
      </c>
      <c r="U955" s="454" t="s">
        <v>3123</v>
      </c>
      <c r="V955" s="21"/>
      <c r="W955" s="21"/>
    </row>
    <row r="956" spans="1:23" ht="12.75">
      <c r="A956" s="190" t="s">
        <v>109</v>
      </c>
      <c r="B956" s="191" t="s">
        <v>1220</v>
      </c>
      <c r="C956" s="230" t="s">
        <v>646</v>
      </c>
      <c r="D956" s="230" t="s">
        <v>335</v>
      </c>
      <c r="E956" s="230" t="s">
        <v>185</v>
      </c>
      <c r="F956" s="230" t="s">
        <v>519</v>
      </c>
      <c r="G956" s="190" t="s">
        <v>3065</v>
      </c>
      <c r="H956" s="191" t="s">
        <v>522</v>
      </c>
      <c r="I956" s="230" t="s">
        <v>370</v>
      </c>
      <c r="J956" s="565" t="s">
        <v>420</v>
      </c>
      <c r="K956" s="566">
        <v>0.15384615384615385</v>
      </c>
      <c r="L956" s="230"/>
      <c r="M956" s="450">
        <v>2022</v>
      </c>
      <c r="N956" s="218">
        <v>12</v>
      </c>
      <c r="O956" s="567">
        <v>0.41666666666666674</v>
      </c>
      <c r="P956" s="237">
        <f t="shared" si="56"/>
        <v>5</v>
      </c>
      <c r="Q956" s="218">
        <v>3</v>
      </c>
      <c r="R956" s="238">
        <f t="shared" si="57"/>
        <v>0.6</v>
      </c>
      <c r="S956" s="238">
        <f t="shared" si="58"/>
        <v>0.25</v>
      </c>
      <c r="T956" s="239">
        <f t="shared" si="59"/>
        <v>2.7083333333333335</v>
      </c>
      <c r="U956" s="454" t="s">
        <v>3123</v>
      </c>
      <c r="V956" s="21"/>
      <c r="W956" s="21"/>
    </row>
    <row r="957" spans="1:23" ht="12.75">
      <c r="A957" s="190" t="s">
        <v>109</v>
      </c>
      <c r="B957" s="191" t="s">
        <v>1220</v>
      </c>
      <c r="C957" s="230" t="s">
        <v>646</v>
      </c>
      <c r="D957" s="230" t="s">
        <v>335</v>
      </c>
      <c r="E957" s="230" t="s">
        <v>185</v>
      </c>
      <c r="F957" s="230" t="s">
        <v>519</v>
      </c>
      <c r="G957" s="190" t="s">
        <v>3065</v>
      </c>
      <c r="H957" s="191" t="s">
        <v>523</v>
      </c>
      <c r="I957" s="230" t="s">
        <v>370</v>
      </c>
      <c r="J957" s="565" t="s">
        <v>420</v>
      </c>
      <c r="K957" s="566">
        <v>0.15384615384615385</v>
      </c>
      <c r="L957" s="230"/>
      <c r="M957" s="450">
        <v>2022</v>
      </c>
      <c r="N957" s="218">
        <v>12</v>
      </c>
      <c r="O957" s="567">
        <v>0.41666666666666674</v>
      </c>
      <c r="P957" s="237">
        <f t="shared" si="56"/>
        <v>5</v>
      </c>
      <c r="Q957" s="218">
        <v>3</v>
      </c>
      <c r="R957" s="238">
        <f t="shared" si="57"/>
        <v>0.6</v>
      </c>
      <c r="S957" s="238">
        <f t="shared" si="58"/>
        <v>0.25</v>
      </c>
      <c r="T957" s="239">
        <f t="shared" si="59"/>
        <v>2.7083333333333335</v>
      </c>
      <c r="U957" s="454" t="s">
        <v>3123</v>
      </c>
      <c r="V957" s="21"/>
      <c r="W957" s="21"/>
    </row>
    <row r="958" spans="1:23" ht="12.75">
      <c r="A958" s="190" t="s">
        <v>109</v>
      </c>
      <c r="B958" s="191" t="s">
        <v>1220</v>
      </c>
      <c r="C958" s="230" t="s">
        <v>646</v>
      </c>
      <c r="D958" s="230" t="s">
        <v>335</v>
      </c>
      <c r="E958" s="230" t="s">
        <v>185</v>
      </c>
      <c r="F958" s="230" t="s">
        <v>577</v>
      </c>
      <c r="G958" s="190" t="s">
        <v>3065</v>
      </c>
      <c r="H958" s="191" t="s">
        <v>3124</v>
      </c>
      <c r="I958" s="230" t="s">
        <v>370</v>
      </c>
      <c r="J958" s="565" t="s">
        <v>420</v>
      </c>
      <c r="K958" s="566">
        <v>0.15384615384615385</v>
      </c>
      <c r="L958" s="230"/>
      <c r="M958" s="450">
        <v>2022</v>
      </c>
      <c r="N958" s="218">
        <v>12</v>
      </c>
      <c r="O958" s="567">
        <v>0.41666666666666674</v>
      </c>
      <c r="P958" s="237">
        <f t="shared" si="56"/>
        <v>5</v>
      </c>
      <c r="Q958" s="218">
        <v>3</v>
      </c>
      <c r="R958" s="238">
        <f t="shared" si="57"/>
        <v>0.6</v>
      </c>
      <c r="S958" s="238">
        <f t="shared" si="58"/>
        <v>0.25</v>
      </c>
      <c r="T958" s="239">
        <f t="shared" si="59"/>
        <v>2.7083333333333335</v>
      </c>
      <c r="U958" s="454" t="s">
        <v>3123</v>
      </c>
      <c r="V958" s="21"/>
      <c r="W958" s="21"/>
    </row>
    <row r="959" spans="1:23" ht="12.75">
      <c r="A959" s="190" t="s">
        <v>109</v>
      </c>
      <c r="B959" s="191" t="s">
        <v>1220</v>
      </c>
      <c r="C959" s="230" t="s">
        <v>646</v>
      </c>
      <c r="D959" s="230" t="s">
        <v>335</v>
      </c>
      <c r="E959" s="230" t="s">
        <v>185</v>
      </c>
      <c r="F959" s="230" t="s">
        <v>519</v>
      </c>
      <c r="G959" s="190" t="s">
        <v>3065</v>
      </c>
      <c r="H959" s="191" t="s">
        <v>3125</v>
      </c>
      <c r="I959" s="230" t="s">
        <v>370</v>
      </c>
      <c r="J959" s="565" t="s">
        <v>420</v>
      </c>
      <c r="K959" s="566">
        <v>0.15384615384615385</v>
      </c>
      <c r="L959" s="230"/>
      <c r="M959" s="450">
        <v>2022</v>
      </c>
      <c r="N959" s="218">
        <v>12</v>
      </c>
      <c r="O959" s="567">
        <v>0.41666666666666674</v>
      </c>
      <c r="P959" s="237">
        <f t="shared" si="56"/>
        <v>5</v>
      </c>
      <c r="Q959" s="218">
        <v>3</v>
      </c>
      <c r="R959" s="238">
        <f t="shared" si="57"/>
        <v>0.6</v>
      </c>
      <c r="S959" s="238">
        <f t="shared" si="58"/>
        <v>0.25</v>
      </c>
      <c r="T959" s="239">
        <f t="shared" si="59"/>
        <v>2.7083333333333335</v>
      </c>
      <c r="U959" s="454" t="s">
        <v>3123</v>
      </c>
      <c r="V959" s="21"/>
      <c r="W959" s="21"/>
    </row>
    <row r="960" spans="1:23" ht="12.75">
      <c r="A960" s="190" t="s">
        <v>109</v>
      </c>
      <c r="B960" s="191" t="s">
        <v>1220</v>
      </c>
      <c r="C960" s="230" t="s">
        <v>646</v>
      </c>
      <c r="D960" s="230" t="s">
        <v>335</v>
      </c>
      <c r="E960" s="230" t="s">
        <v>185</v>
      </c>
      <c r="F960" s="230" t="s">
        <v>519</v>
      </c>
      <c r="G960" s="190" t="s">
        <v>3065</v>
      </c>
      <c r="H960" s="191" t="s">
        <v>529</v>
      </c>
      <c r="I960" s="230" t="s">
        <v>370</v>
      </c>
      <c r="J960" s="565" t="s">
        <v>420</v>
      </c>
      <c r="K960" s="566">
        <v>0.15384615384615385</v>
      </c>
      <c r="L960" s="230"/>
      <c r="M960" s="450">
        <v>2022</v>
      </c>
      <c r="N960" s="218">
        <v>12</v>
      </c>
      <c r="O960" s="567">
        <v>0.41666666666666674</v>
      </c>
      <c r="P960" s="237">
        <f t="shared" si="56"/>
        <v>5</v>
      </c>
      <c r="Q960" s="218">
        <v>3</v>
      </c>
      <c r="R960" s="238">
        <f t="shared" si="57"/>
        <v>0.6</v>
      </c>
      <c r="S960" s="238">
        <f t="shared" si="58"/>
        <v>0.25</v>
      </c>
      <c r="T960" s="239">
        <f t="shared" si="59"/>
        <v>2.7083333333333335</v>
      </c>
      <c r="U960" s="454" t="s">
        <v>3123</v>
      </c>
      <c r="V960" s="21"/>
      <c r="W960" s="21"/>
    </row>
    <row r="961" spans="1:23" ht="12.75">
      <c r="A961" s="190" t="s">
        <v>109</v>
      </c>
      <c r="B961" s="191" t="s">
        <v>1220</v>
      </c>
      <c r="C961" s="230" t="s">
        <v>646</v>
      </c>
      <c r="D961" s="230" t="s">
        <v>335</v>
      </c>
      <c r="E961" s="230" t="s">
        <v>185</v>
      </c>
      <c r="F961" s="230" t="s">
        <v>519</v>
      </c>
      <c r="G961" s="190" t="s">
        <v>3065</v>
      </c>
      <c r="H961" s="191" t="s">
        <v>532</v>
      </c>
      <c r="I961" s="230" t="s">
        <v>370</v>
      </c>
      <c r="J961" s="565" t="s">
        <v>420</v>
      </c>
      <c r="K961" s="568">
        <v>0.15384615384615385</v>
      </c>
      <c r="L961" s="230"/>
      <c r="M961" s="450">
        <v>2022</v>
      </c>
      <c r="N961" s="218">
        <v>12</v>
      </c>
      <c r="O961" s="567">
        <v>0.41666666666666674</v>
      </c>
      <c r="P961" s="237">
        <f t="shared" si="56"/>
        <v>5</v>
      </c>
      <c r="Q961" s="218">
        <v>3</v>
      </c>
      <c r="R961" s="238">
        <f t="shared" si="57"/>
        <v>0.6</v>
      </c>
      <c r="S961" s="238">
        <f t="shared" si="58"/>
        <v>0.25</v>
      </c>
      <c r="T961" s="239">
        <f t="shared" si="59"/>
        <v>2.7083333333333335</v>
      </c>
      <c r="U961" s="454" t="s">
        <v>3123</v>
      </c>
      <c r="V961" s="21"/>
      <c r="W961" s="21"/>
    </row>
    <row r="962" spans="1:23" ht="12.75">
      <c r="A962" s="190" t="s">
        <v>109</v>
      </c>
      <c r="B962" s="191" t="s">
        <v>1220</v>
      </c>
      <c r="C962" s="230" t="s">
        <v>646</v>
      </c>
      <c r="D962" s="230" t="s">
        <v>335</v>
      </c>
      <c r="E962" s="230" t="s">
        <v>185</v>
      </c>
      <c r="F962" s="230" t="s">
        <v>519</v>
      </c>
      <c r="G962" s="190" t="s">
        <v>3065</v>
      </c>
      <c r="H962" s="191" t="s">
        <v>533</v>
      </c>
      <c r="I962" s="230" t="s">
        <v>370</v>
      </c>
      <c r="J962" s="565" t="s">
        <v>420</v>
      </c>
      <c r="K962" s="566">
        <v>0.15384615384615385</v>
      </c>
      <c r="L962" s="230"/>
      <c r="M962" s="450">
        <v>2022</v>
      </c>
      <c r="N962" s="218">
        <v>12</v>
      </c>
      <c r="O962" s="567">
        <v>0.41666666666666674</v>
      </c>
      <c r="P962" s="237">
        <f t="shared" si="56"/>
        <v>5</v>
      </c>
      <c r="Q962" s="218">
        <v>3</v>
      </c>
      <c r="R962" s="238">
        <f t="shared" si="57"/>
        <v>0.6</v>
      </c>
      <c r="S962" s="238">
        <f t="shared" si="58"/>
        <v>0.25</v>
      </c>
      <c r="T962" s="239">
        <f t="shared" si="59"/>
        <v>2.7083333333333335</v>
      </c>
      <c r="U962" s="454" t="s">
        <v>3123</v>
      </c>
      <c r="V962" s="21"/>
      <c r="W962" s="21"/>
    </row>
    <row r="963" spans="1:23" ht="12.75">
      <c r="A963" s="190" t="s">
        <v>109</v>
      </c>
      <c r="B963" s="191" t="s">
        <v>1220</v>
      </c>
      <c r="C963" s="230" t="s">
        <v>646</v>
      </c>
      <c r="D963" s="230" t="s">
        <v>335</v>
      </c>
      <c r="E963" s="230" t="s">
        <v>185</v>
      </c>
      <c r="F963" s="230" t="s">
        <v>519</v>
      </c>
      <c r="G963" s="190" t="s">
        <v>3065</v>
      </c>
      <c r="H963" s="191" t="s">
        <v>534</v>
      </c>
      <c r="I963" s="230" t="s">
        <v>370</v>
      </c>
      <c r="J963" s="565" t="s">
        <v>420</v>
      </c>
      <c r="K963" s="566">
        <v>0.15384615384615385</v>
      </c>
      <c r="L963" s="230"/>
      <c r="M963" s="450">
        <v>2022</v>
      </c>
      <c r="N963" s="218">
        <v>12</v>
      </c>
      <c r="O963" s="567">
        <v>0.41666666666666674</v>
      </c>
      <c r="P963" s="237">
        <f t="shared" si="56"/>
        <v>5</v>
      </c>
      <c r="Q963" s="218">
        <v>3</v>
      </c>
      <c r="R963" s="238">
        <f t="shared" si="57"/>
        <v>0.6</v>
      </c>
      <c r="S963" s="238">
        <f t="shared" si="58"/>
        <v>0.25</v>
      </c>
      <c r="T963" s="239">
        <f t="shared" si="59"/>
        <v>2.7083333333333335</v>
      </c>
      <c r="U963" s="454" t="s">
        <v>3123</v>
      </c>
      <c r="V963" s="21"/>
      <c r="W963" s="21"/>
    </row>
    <row r="964" spans="1:23" ht="12.75">
      <c r="A964" s="190" t="s">
        <v>109</v>
      </c>
      <c r="B964" s="191" t="s">
        <v>1220</v>
      </c>
      <c r="C964" s="230" t="s">
        <v>646</v>
      </c>
      <c r="D964" s="230" t="s">
        <v>335</v>
      </c>
      <c r="E964" s="230" t="s">
        <v>185</v>
      </c>
      <c r="F964" s="230" t="s">
        <v>519</v>
      </c>
      <c r="G964" s="190" t="s">
        <v>3065</v>
      </c>
      <c r="H964" s="191" t="s">
        <v>535</v>
      </c>
      <c r="I964" s="230" t="s">
        <v>370</v>
      </c>
      <c r="J964" s="565" t="s">
        <v>420</v>
      </c>
      <c r="K964" s="566">
        <v>0.15384615384615385</v>
      </c>
      <c r="L964" s="230"/>
      <c r="M964" s="450">
        <v>2022</v>
      </c>
      <c r="N964" s="218">
        <v>12</v>
      </c>
      <c r="O964" s="567">
        <v>0.41666666666666674</v>
      </c>
      <c r="P964" s="237">
        <f t="shared" ref="P964:P1027" si="60">ROUNDUP(N964*O964,0)</f>
        <v>5</v>
      </c>
      <c r="Q964" s="218">
        <v>3</v>
      </c>
      <c r="R964" s="238">
        <f t="shared" ref="R964:R1027" si="61">Q964/P964</f>
        <v>0.6</v>
      </c>
      <c r="S964" s="238">
        <f t="shared" ref="S964:S1027" si="62">Q964/N964</f>
        <v>0.25</v>
      </c>
      <c r="T964" s="239">
        <f t="shared" ref="T964:T1027" si="63">O964/K964</f>
        <v>2.7083333333333335</v>
      </c>
      <c r="U964" s="454" t="s">
        <v>3123</v>
      </c>
      <c r="V964" s="21"/>
      <c r="W964" s="21"/>
    </row>
    <row r="965" spans="1:23" ht="12.75">
      <c r="A965" s="190" t="s">
        <v>109</v>
      </c>
      <c r="B965" s="191" t="s">
        <v>1220</v>
      </c>
      <c r="C965" s="230" t="s">
        <v>646</v>
      </c>
      <c r="D965" s="230" t="s">
        <v>335</v>
      </c>
      <c r="E965" s="230" t="s">
        <v>185</v>
      </c>
      <c r="F965" s="230" t="s">
        <v>519</v>
      </c>
      <c r="G965" s="190" t="s">
        <v>3065</v>
      </c>
      <c r="H965" s="191" t="s">
        <v>544</v>
      </c>
      <c r="I965" s="230" t="s">
        <v>370</v>
      </c>
      <c r="J965" s="565" t="s">
        <v>420</v>
      </c>
      <c r="K965" s="566">
        <v>0.15384615384615385</v>
      </c>
      <c r="L965" s="230"/>
      <c r="M965" s="450">
        <v>2022</v>
      </c>
      <c r="N965" s="218">
        <v>12</v>
      </c>
      <c r="O965" s="567">
        <v>0.41666666666666674</v>
      </c>
      <c r="P965" s="237">
        <f t="shared" si="60"/>
        <v>5</v>
      </c>
      <c r="Q965" s="218">
        <v>3</v>
      </c>
      <c r="R965" s="238">
        <f t="shared" si="61"/>
        <v>0.6</v>
      </c>
      <c r="S965" s="238">
        <f t="shared" si="62"/>
        <v>0.25</v>
      </c>
      <c r="T965" s="239">
        <f t="shared" si="63"/>
        <v>2.7083333333333335</v>
      </c>
      <c r="U965" s="454" t="s">
        <v>3123</v>
      </c>
      <c r="V965" s="21"/>
      <c r="W965" s="21"/>
    </row>
    <row r="966" spans="1:23" ht="12.75">
      <c r="A966" s="190" t="s">
        <v>109</v>
      </c>
      <c r="B966" s="191" t="s">
        <v>1220</v>
      </c>
      <c r="C966" s="230" t="s">
        <v>646</v>
      </c>
      <c r="D966" s="230" t="s">
        <v>335</v>
      </c>
      <c r="E966" s="230" t="s">
        <v>185</v>
      </c>
      <c r="F966" s="230" t="s">
        <v>519</v>
      </c>
      <c r="G966" s="190" t="s">
        <v>3065</v>
      </c>
      <c r="H966" s="191" t="s">
        <v>545</v>
      </c>
      <c r="I966" s="230" t="s">
        <v>370</v>
      </c>
      <c r="J966" s="565" t="s">
        <v>420</v>
      </c>
      <c r="K966" s="566">
        <v>0.15384615384615385</v>
      </c>
      <c r="L966" s="230"/>
      <c r="M966" s="450">
        <v>2022</v>
      </c>
      <c r="N966" s="218">
        <v>12</v>
      </c>
      <c r="O966" s="567">
        <v>0.41666666666666674</v>
      </c>
      <c r="P966" s="237">
        <f t="shared" si="60"/>
        <v>5</v>
      </c>
      <c r="Q966" s="218">
        <v>3</v>
      </c>
      <c r="R966" s="238">
        <f t="shared" si="61"/>
        <v>0.6</v>
      </c>
      <c r="S966" s="238">
        <f t="shared" si="62"/>
        <v>0.25</v>
      </c>
      <c r="T966" s="239">
        <f t="shared" si="63"/>
        <v>2.7083333333333335</v>
      </c>
      <c r="U966" s="454" t="s">
        <v>3123</v>
      </c>
      <c r="V966" s="21"/>
      <c r="W966" s="21"/>
    </row>
    <row r="967" spans="1:23" ht="12.75">
      <c r="A967" s="190" t="s">
        <v>109</v>
      </c>
      <c r="B967" s="191" t="s">
        <v>1220</v>
      </c>
      <c r="C967" s="230" t="s">
        <v>646</v>
      </c>
      <c r="D967" s="230" t="s">
        <v>335</v>
      </c>
      <c r="E967" s="230" t="s">
        <v>185</v>
      </c>
      <c r="F967" s="230" t="s">
        <v>519</v>
      </c>
      <c r="G967" s="190" t="s">
        <v>3065</v>
      </c>
      <c r="H967" s="191" t="s">
        <v>546</v>
      </c>
      <c r="I967" s="230" t="s">
        <v>370</v>
      </c>
      <c r="J967" s="565" t="s">
        <v>420</v>
      </c>
      <c r="K967" s="566">
        <v>0.15384615384615385</v>
      </c>
      <c r="L967" s="230"/>
      <c r="M967" s="450">
        <v>2022</v>
      </c>
      <c r="N967" s="218">
        <v>12</v>
      </c>
      <c r="O967" s="567">
        <v>0.41666666666666674</v>
      </c>
      <c r="P967" s="237">
        <f t="shared" si="60"/>
        <v>5</v>
      </c>
      <c r="Q967" s="218">
        <v>3</v>
      </c>
      <c r="R967" s="238">
        <f t="shared" si="61"/>
        <v>0.6</v>
      </c>
      <c r="S967" s="238">
        <f t="shared" si="62"/>
        <v>0.25</v>
      </c>
      <c r="T967" s="239">
        <f t="shared" si="63"/>
        <v>2.7083333333333335</v>
      </c>
      <c r="U967" s="454" t="s">
        <v>3123</v>
      </c>
      <c r="V967" s="21"/>
      <c r="W967" s="21"/>
    </row>
    <row r="968" spans="1:23" ht="12.75">
      <c r="A968" s="190" t="s">
        <v>109</v>
      </c>
      <c r="B968" s="191" t="s">
        <v>1220</v>
      </c>
      <c r="C968" s="230" t="s">
        <v>646</v>
      </c>
      <c r="D968" s="230" t="s">
        <v>335</v>
      </c>
      <c r="E968" s="230" t="s">
        <v>185</v>
      </c>
      <c r="F968" s="230" t="s">
        <v>519</v>
      </c>
      <c r="G968" s="190" t="s">
        <v>3065</v>
      </c>
      <c r="H968" s="191" t="s">
        <v>548</v>
      </c>
      <c r="I968" s="230" t="s">
        <v>370</v>
      </c>
      <c r="J968" s="565" t="s">
        <v>420</v>
      </c>
      <c r="K968" s="566">
        <v>0.15384615384615385</v>
      </c>
      <c r="L968" s="230"/>
      <c r="M968" s="450">
        <v>2022</v>
      </c>
      <c r="N968" s="218">
        <v>12</v>
      </c>
      <c r="O968" s="567">
        <v>0.41666666666666674</v>
      </c>
      <c r="P968" s="237">
        <f t="shared" si="60"/>
        <v>5</v>
      </c>
      <c r="Q968" s="218">
        <v>3</v>
      </c>
      <c r="R968" s="238">
        <f t="shared" si="61"/>
        <v>0.6</v>
      </c>
      <c r="S968" s="238">
        <f t="shared" si="62"/>
        <v>0.25</v>
      </c>
      <c r="T968" s="239">
        <f t="shared" si="63"/>
        <v>2.7083333333333335</v>
      </c>
      <c r="U968" s="454" t="s">
        <v>3123</v>
      </c>
      <c r="V968" s="21"/>
      <c r="W968" s="21"/>
    </row>
    <row r="969" spans="1:23" ht="12.75">
      <c r="A969" s="190" t="s">
        <v>109</v>
      </c>
      <c r="B969" s="191" t="s">
        <v>1220</v>
      </c>
      <c r="C969" s="230" t="s">
        <v>646</v>
      </c>
      <c r="D969" s="230" t="s">
        <v>335</v>
      </c>
      <c r="E969" s="230" t="s">
        <v>185</v>
      </c>
      <c r="F969" s="230" t="s">
        <v>519</v>
      </c>
      <c r="G969" s="190" t="s">
        <v>3065</v>
      </c>
      <c r="H969" s="191" t="s">
        <v>549</v>
      </c>
      <c r="I969" s="230" t="s">
        <v>370</v>
      </c>
      <c r="J969" s="565" t="s">
        <v>420</v>
      </c>
      <c r="K969" s="566">
        <v>0.15384615384615385</v>
      </c>
      <c r="L969" s="230"/>
      <c r="M969" s="450">
        <v>2022</v>
      </c>
      <c r="N969" s="218">
        <v>12</v>
      </c>
      <c r="O969" s="567">
        <v>0.41666666666666674</v>
      </c>
      <c r="P969" s="237">
        <f t="shared" si="60"/>
        <v>5</v>
      </c>
      <c r="Q969" s="218">
        <v>3</v>
      </c>
      <c r="R969" s="238">
        <f t="shared" si="61"/>
        <v>0.6</v>
      </c>
      <c r="S969" s="238">
        <f t="shared" si="62"/>
        <v>0.25</v>
      </c>
      <c r="T969" s="239">
        <f t="shared" si="63"/>
        <v>2.7083333333333335</v>
      </c>
      <c r="U969" s="454" t="s">
        <v>3123</v>
      </c>
      <c r="V969" s="21"/>
      <c r="W969" s="21"/>
    </row>
    <row r="970" spans="1:23" ht="12.75">
      <c r="A970" s="190" t="s">
        <v>109</v>
      </c>
      <c r="B970" s="191" t="s">
        <v>1220</v>
      </c>
      <c r="C970" s="230" t="s">
        <v>646</v>
      </c>
      <c r="D970" s="230" t="s">
        <v>335</v>
      </c>
      <c r="E970" s="230" t="s">
        <v>185</v>
      </c>
      <c r="F970" s="230" t="s">
        <v>519</v>
      </c>
      <c r="G970" s="190" t="s">
        <v>3065</v>
      </c>
      <c r="H970" s="191" t="s">
        <v>551</v>
      </c>
      <c r="I970" s="230" t="s">
        <v>370</v>
      </c>
      <c r="J970" s="565" t="s">
        <v>420</v>
      </c>
      <c r="K970" s="566">
        <v>0.15384615384615385</v>
      </c>
      <c r="L970" s="230"/>
      <c r="M970" s="450">
        <v>2022</v>
      </c>
      <c r="N970" s="218">
        <v>12</v>
      </c>
      <c r="O970" s="567">
        <v>0.41666666666666674</v>
      </c>
      <c r="P970" s="237">
        <f t="shared" si="60"/>
        <v>5</v>
      </c>
      <c r="Q970" s="218">
        <v>3</v>
      </c>
      <c r="R970" s="238">
        <f t="shared" si="61"/>
        <v>0.6</v>
      </c>
      <c r="S970" s="238">
        <f t="shared" si="62"/>
        <v>0.25</v>
      </c>
      <c r="T970" s="239">
        <f t="shared" si="63"/>
        <v>2.7083333333333335</v>
      </c>
      <c r="U970" s="454" t="s">
        <v>3123</v>
      </c>
      <c r="V970" s="21"/>
      <c r="W970" s="21"/>
    </row>
    <row r="971" spans="1:23" ht="12.75">
      <c r="A971" s="190" t="s">
        <v>109</v>
      </c>
      <c r="B971" s="191" t="s">
        <v>1220</v>
      </c>
      <c r="C971" s="230" t="s">
        <v>646</v>
      </c>
      <c r="D971" s="230" t="s">
        <v>335</v>
      </c>
      <c r="E971" s="230" t="s">
        <v>185</v>
      </c>
      <c r="F971" s="230" t="s">
        <v>519</v>
      </c>
      <c r="G971" s="190" t="s">
        <v>3065</v>
      </c>
      <c r="H971" s="191" t="s">
        <v>555</v>
      </c>
      <c r="I971" s="230" t="s">
        <v>370</v>
      </c>
      <c r="J971" s="565" t="s">
        <v>420</v>
      </c>
      <c r="K971" s="566">
        <v>0.15384615384615385</v>
      </c>
      <c r="L971" s="230"/>
      <c r="M971" s="450">
        <v>2022</v>
      </c>
      <c r="N971" s="218">
        <v>12</v>
      </c>
      <c r="O971" s="567">
        <v>0.41666666666666674</v>
      </c>
      <c r="P971" s="237">
        <f t="shared" si="60"/>
        <v>5</v>
      </c>
      <c r="Q971" s="218">
        <v>3</v>
      </c>
      <c r="R971" s="238">
        <f t="shared" si="61"/>
        <v>0.6</v>
      </c>
      <c r="S971" s="238">
        <f t="shared" si="62"/>
        <v>0.25</v>
      </c>
      <c r="T971" s="239">
        <f t="shared" si="63"/>
        <v>2.7083333333333335</v>
      </c>
      <c r="U971" s="454" t="s">
        <v>3123</v>
      </c>
      <c r="V971" s="21"/>
      <c r="W971" s="21"/>
    </row>
    <row r="972" spans="1:23" ht="12.75">
      <c r="A972" s="190" t="s">
        <v>109</v>
      </c>
      <c r="B972" s="191" t="s">
        <v>1220</v>
      </c>
      <c r="C972" s="230" t="s">
        <v>646</v>
      </c>
      <c r="D972" s="230" t="s">
        <v>335</v>
      </c>
      <c r="E972" s="230" t="s">
        <v>185</v>
      </c>
      <c r="F972" s="230" t="s">
        <v>519</v>
      </c>
      <c r="G972" s="190" t="s">
        <v>3065</v>
      </c>
      <c r="H972" s="191" t="s">
        <v>556</v>
      </c>
      <c r="I972" s="230" t="s">
        <v>370</v>
      </c>
      <c r="J972" s="565" t="s">
        <v>420</v>
      </c>
      <c r="K972" s="566">
        <v>0.15384615384615385</v>
      </c>
      <c r="L972" s="230"/>
      <c r="M972" s="450">
        <v>2022</v>
      </c>
      <c r="N972" s="218">
        <v>12</v>
      </c>
      <c r="O972" s="567">
        <v>0.41666666666666674</v>
      </c>
      <c r="P972" s="237">
        <f t="shared" si="60"/>
        <v>5</v>
      </c>
      <c r="Q972" s="218">
        <v>3</v>
      </c>
      <c r="R972" s="238">
        <f t="shared" si="61"/>
        <v>0.6</v>
      </c>
      <c r="S972" s="238">
        <f t="shared" si="62"/>
        <v>0.25</v>
      </c>
      <c r="T972" s="239">
        <f t="shared" si="63"/>
        <v>2.7083333333333335</v>
      </c>
      <c r="U972" s="454" t="s">
        <v>3123</v>
      </c>
      <c r="V972" s="21"/>
      <c r="W972" s="21"/>
    </row>
    <row r="973" spans="1:23" ht="12.75">
      <c r="A973" s="190" t="s">
        <v>109</v>
      </c>
      <c r="B973" s="191" t="s">
        <v>1220</v>
      </c>
      <c r="C973" s="230" t="s">
        <v>646</v>
      </c>
      <c r="D973" s="230" t="s">
        <v>335</v>
      </c>
      <c r="E973" s="230" t="s">
        <v>185</v>
      </c>
      <c r="F973" s="230" t="s">
        <v>519</v>
      </c>
      <c r="G973" s="190" t="s">
        <v>3065</v>
      </c>
      <c r="H973" s="191" t="s">
        <v>557</v>
      </c>
      <c r="I973" s="230" t="s">
        <v>370</v>
      </c>
      <c r="J973" s="565" t="s">
        <v>420</v>
      </c>
      <c r="K973" s="566">
        <v>0.15384615384615385</v>
      </c>
      <c r="L973" s="230"/>
      <c r="M973" s="450">
        <v>2022</v>
      </c>
      <c r="N973" s="218">
        <v>12</v>
      </c>
      <c r="O973" s="567">
        <v>0.41666666666666674</v>
      </c>
      <c r="P973" s="237">
        <f t="shared" si="60"/>
        <v>5</v>
      </c>
      <c r="Q973" s="218">
        <v>3</v>
      </c>
      <c r="R973" s="238">
        <f t="shared" si="61"/>
        <v>0.6</v>
      </c>
      <c r="S973" s="238">
        <f t="shared" si="62"/>
        <v>0.25</v>
      </c>
      <c r="T973" s="239">
        <f t="shared" si="63"/>
        <v>2.7083333333333335</v>
      </c>
      <c r="U973" s="454" t="s">
        <v>3123</v>
      </c>
      <c r="V973" s="21"/>
      <c r="W973" s="21"/>
    </row>
    <row r="974" spans="1:23" ht="12.75">
      <c r="A974" s="190" t="s">
        <v>109</v>
      </c>
      <c r="B974" s="191" t="s">
        <v>1220</v>
      </c>
      <c r="C974" s="230" t="s">
        <v>646</v>
      </c>
      <c r="D974" s="230" t="s">
        <v>335</v>
      </c>
      <c r="E974" s="230" t="s">
        <v>185</v>
      </c>
      <c r="F974" s="230" t="s">
        <v>519</v>
      </c>
      <c r="G974" s="190" t="s">
        <v>3065</v>
      </c>
      <c r="H974" s="191" t="s">
        <v>558</v>
      </c>
      <c r="I974" s="230" t="s">
        <v>370</v>
      </c>
      <c r="J974" s="565" t="s">
        <v>420</v>
      </c>
      <c r="K974" s="566">
        <v>0.15384615384615385</v>
      </c>
      <c r="L974" s="230"/>
      <c r="M974" s="450">
        <v>2022</v>
      </c>
      <c r="N974" s="218">
        <v>12</v>
      </c>
      <c r="O974" s="567">
        <v>0.41666666666666674</v>
      </c>
      <c r="P974" s="237">
        <f t="shared" si="60"/>
        <v>5</v>
      </c>
      <c r="Q974" s="218">
        <v>3</v>
      </c>
      <c r="R974" s="238">
        <f t="shared" si="61"/>
        <v>0.6</v>
      </c>
      <c r="S974" s="238">
        <f t="shared" si="62"/>
        <v>0.25</v>
      </c>
      <c r="T974" s="239">
        <f t="shared" si="63"/>
        <v>2.7083333333333335</v>
      </c>
      <c r="U974" s="454" t="s">
        <v>3123</v>
      </c>
      <c r="V974" s="21"/>
      <c r="W974" s="21"/>
    </row>
    <row r="975" spans="1:23" ht="12.75">
      <c r="A975" s="190" t="s">
        <v>109</v>
      </c>
      <c r="B975" s="191" t="s">
        <v>1220</v>
      </c>
      <c r="C975" s="230" t="s">
        <v>646</v>
      </c>
      <c r="D975" s="230" t="s">
        <v>335</v>
      </c>
      <c r="E975" s="230" t="s">
        <v>185</v>
      </c>
      <c r="F975" s="230" t="s">
        <v>519</v>
      </c>
      <c r="G975" s="190" t="s">
        <v>3065</v>
      </c>
      <c r="H975" s="191" t="s">
        <v>562</v>
      </c>
      <c r="I975" s="230" t="s">
        <v>370</v>
      </c>
      <c r="J975" s="565" t="s">
        <v>420</v>
      </c>
      <c r="K975" s="566">
        <v>0.15384615384615385</v>
      </c>
      <c r="L975" s="230"/>
      <c r="M975" s="450">
        <v>2022</v>
      </c>
      <c r="N975" s="218">
        <v>12</v>
      </c>
      <c r="O975" s="567">
        <v>0.41666666666666674</v>
      </c>
      <c r="P975" s="237">
        <f t="shared" si="60"/>
        <v>5</v>
      </c>
      <c r="Q975" s="218">
        <v>3</v>
      </c>
      <c r="R975" s="238">
        <f t="shared" si="61"/>
        <v>0.6</v>
      </c>
      <c r="S975" s="238">
        <f t="shared" si="62"/>
        <v>0.25</v>
      </c>
      <c r="T975" s="239">
        <f t="shared" si="63"/>
        <v>2.7083333333333335</v>
      </c>
      <c r="U975" s="454" t="s">
        <v>3123</v>
      </c>
      <c r="V975" s="21"/>
      <c r="W975" s="21"/>
    </row>
    <row r="976" spans="1:23" ht="12.75">
      <c r="A976" s="190" t="s">
        <v>109</v>
      </c>
      <c r="B976" s="191" t="s">
        <v>1220</v>
      </c>
      <c r="C976" s="230" t="s">
        <v>646</v>
      </c>
      <c r="D976" s="230" t="s">
        <v>335</v>
      </c>
      <c r="E976" s="230" t="s">
        <v>185</v>
      </c>
      <c r="F976" s="230" t="s">
        <v>577</v>
      </c>
      <c r="G976" s="190" t="s">
        <v>3065</v>
      </c>
      <c r="H976" s="191" t="s">
        <v>583</v>
      </c>
      <c r="I976" s="230" t="s">
        <v>370</v>
      </c>
      <c r="J976" s="565" t="s">
        <v>420</v>
      </c>
      <c r="K976" s="566">
        <v>0.15384615384615385</v>
      </c>
      <c r="L976" s="230"/>
      <c r="M976" s="450">
        <v>2022</v>
      </c>
      <c r="N976" s="218">
        <v>12</v>
      </c>
      <c r="O976" s="567">
        <v>0.41666666666666674</v>
      </c>
      <c r="P976" s="237">
        <f t="shared" si="60"/>
        <v>5</v>
      </c>
      <c r="Q976" s="218">
        <v>3</v>
      </c>
      <c r="R976" s="238">
        <f t="shared" si="61"/>
        <v>0.6</v>
      </c>
      <c r="S976" s="238">
        <f t="shared" si="62"/>
        <v>0.25</v>
      </c>
      <c r="T976" s="239">
        <f t="shared" si="63"/>
        <v>2.7083333333333335</v>
      </c>
      <c r="U976" s="454" t="s">
        <v>3123</v>
      </c>
      <c r="V976" s="21"/>
      <c r="W976" s="21"/>
    </row>
    <row r="977" spans="1:23" ht="12.75">
      <c r="A977" s="190" t="s">
        <v>109</v>
      </c>
      <c r="B977" s="191" t="s">
        <v>1220</v>
      </c>
      <c r="C977" s="230" t="s">
        <v>646</v>
      </c>
      <c r="D977" s="230" t="s">
        <v>335</v>
      </c>
      <c r="E977" s="230" t="s">
        <v>185</v>
      </c>
      <c r="F977" s="230" t="s">
        <v>519</v>
      </c>
      <c r="G977" s="190" t="s">
        <v>3065</v>
      </c>
      <c r="H977" s="191" t="s">
        <v>563</v>
      </c>
      <c r="I977" s="230" t="s">
        <v>370</v>
      </c>
      <c r="J977" s="565" t="s">
        <v>418</v>
      </c>
      <c r="K977" s="566">
        <v>1</v>
      </c>
      <c r="L977" s="230"/>
      <c r="M977" s="450">
        <v>2022</v>
      </c>
      <c r="N977" s="453">
        <v>12</v>
      </c>
      <c r="O977" s="452">
        <v>1</v>
      </c>
      <c r="P977" s="237">
        <f t="shared" si="60"/>
        <v>12</v>
      </c>
      <c r="Q977" s="218">
        <v>12</v>
      </c>
      <c r="R977" s="238">
        <f t="shared" si="61"/>
        <v>1</v>
      </c>
      <c r="S977" s="238">
        <f t="shared" si="62"/>
        <v>1</v>
      </c>
      <c r="T977" s="239">
        <f t="shared" si="63"/>
        <v>1</v>
      </c>
      <c r="U977" s="454"/>
      <c r="V977" s="21"/>
      <c r="W977" s="21"/>
    </row>
    <row r="978" spans="1:23" ht="12.75">
      <c r="A978" s="190" t="s">
        <v>109</v>
      </c>
      <c r="B978" s="191" t="s">
        <v>1220</v>
      </c>
      <c r="C978" s="230" t="s">
        <v>646</v>
      </c>
      <c r="D978" s="230" t="s">
        <v>335</v>
      </c>
      <c r="E978" s="230" t="s">
        <v>185</v>
      </c>
      <c r="F978" s="230" t="s">
        <v>519</v>
      </c>
      <c r="G978" s="190" t="s">
        <v>3065</v>
      </c>
      <c r="H978" s="191" t="s">
        <v>564</v>
      </c>
      <c r="I978" s="230" t="s">
        <v>370</v>
      </c>
      <c r="J978" s="565" t="s">
        <v>420</v>
      </c>
      <c r="K978" s="566">
        <v>0.15384615384615385</v>
      </c>
      <c r="L978" s="230"/>
      <c r="M978" s="450">
        <v>2022</v>
      </c>
      <c r="N978" s="218">
        <v>12</v>
      </c>
      <c r="O978" s="567">
        <v>0.41666666666666674</v>
      </c>
      <c r="P978" s="237">
        <f t="shared" si="60"/>
        <v>5</v>
      </c>
      <c r="Q978" s="218">
        <v>3</v>
      </c>
      <c r="R978" s="238">
        <f t="shared" si="61"/>
        <v>0.6</v>
      </c>
      <c r="S978" s="238">
        <f t="shared" si="62"/>
        <v>0.25</v>
      </c>
      <c r="T978" s="239">
        <f t="shared" si="63"/>
        <v>2.7083333333333335</v>
      </c>
      <c r="U978" s="454" t="s">
        <v>3123</v>
      </c>
      <c r="V978" s="21"/>
      <c r="W978" s="21"/>
    </row>
    <row r="979" spans="1:23" ht="12.75">
      <c r="A979" s="190" t="s">
        <v>109</v>
      </c>
      <c r="B979" s="191" t="s">
        <v>1220</v>
      </c>
      <c r="C979" s="230" t="s">
        <v>646</v>
      </c>
      <c r="D979" s="230" t="s">
        <v>335</v>
      </c>
      <c r="E979" s="230" t="s">
        <v>185</v>
      </c>
      <c r="F979" s="230" t="s">
        <v>519</v>
      </c>
      <c r="G979" s="190" t="s">
        <v>3065</v>
      </c>
      <c r="H979" s="191" t="s">
        <v>569</v>
      </c>
      <c r="I979" s="230" t="s">
        <v>370</v>
      </c>
      <c r="J979" s="565" t="s">
        <v>420</v>
      </c>
      <c r="K979" s="566">
        <v>0.15384615384615385</v>
      </c>
      <c r="L979" s="230"/>
      <c r="M979" s="450">
        <v>2022</v>
      </c>
      <c r="N979" s="218">
        <v>12</v>
      </c>
      <c r="O979" s="567">
        <v>0.41666666666666674</v>
      </c>
      <c r="P979" s="237">
        <f t="shared" si="60"/>
        <v>5</v>
      </c>
      <c r="Q979" s="218">
        <v>3</v>
      </c>
      <c r="R979" s="238">
        <f t="shared" si="61"/>
        <v>0.6</v>
      </c>
      <c r="S979" s="238">
        <f t="shared" si="62"/>
        <v>0.25</v>
      </c>
      <c r="T979" s="239">
        <f t="shared" si="63"/>
        <v>2.7083333333333335</v>
      </c>
      <c r="U979" s="454" t="s">
        <v>3123</v>
      </c>
      <c r="V979" s="21"/>
      <c r="W979" s="21"/>
    </row>
    <row r="980" spans="1:23" ht="12.75">
      <c r="A980" s="190" t="s">
        <v>109</v>
      </c>
      <c r="B980" s="191" t="s">
        <v>1220</v>
      </c>
      <c r="C980" s="230" t="s">
        <v>646</v>
      </c>
      <c r="D980" s="230" t="s">
        <v>335</v>
      </c>
      <c r="E980" s="230" t="s">
        <v>185</v>
      </c>
      <c r="F980" s="230" t="s">
        <v>519</v>
      </c>
      <c r="G980" s="190" t="s">
        <v>3065</v>
      </c>
      <c r="H980" s="191" t="s">
        <v>498</v>
      </c>
      <c r="I980" s="230" t="s">
        <v>3126</v>
      </c>
      <c r="J980" s="230" t="s">
        <v>418</v>
      </c>
      <c r="K980" s="231">
        <v>1</v>
      </c>
      <c r="L980" s="230" t="s">
        <v>3127</v>
      </c>
      <c r="M980" s="450">
        <v>2023</v>
      </c>
      <c r="N980" s="453">
        <v>13</v>
      </c>
      <c r="O980" s="452">
        <v>1</v>
      </c>
      <c r="P980" s="237">
        <f t="shared" si="60"/>
        <v>13</v>
      </c>
      <c r="Q980" s="218">
        <v>13</v>
      </c>
      <c r="R980" s="238">
        <f t="shared" si="61"/>
        <v>1</v>
      </c>
      <c r="S980" s="238">
        <f t="shared" si="62"/>
        <v>1</v>
      </c>
      <c r="T980" s="239">
        <f t="shared" si="63"/>
        <v>1</v>
      </c>
      <c r="U980" s="454"/>
      <c r="V980" s="21"/>
      <c r="W980" s="21"/>
    </row>
    <row r="981" spans="1:23" ht="12.75">
      <c r="A981" s="190" t="s">
        <v>109</v>
      </c>
      <c r="B981" s="191" t="s">
        <v>1220</v>
      </c>
      <c r="C981" s="230" t="s">
        <v>646</v>
      </c>
      <c r="D981" s="230" t="s">
        <v>335</v>
      </c>
      <c r="E981" s="230" t="s">
        <v>185</v>
      </c>
      <c r="F981" s="230" t="s">
        <v>519</v>
      </c>
      <c r="G981" s="190" t="s">
        <v>3065</v>
      </c>
      <c r="H981" s="191" t="s">
        <v>537</v>
      </c>
      <c r="I981" s="230" t="s">
        <v>232</v>
      </c>
      <c r="J981" s="230" t="s">
        <v>418</v>
      </c>
      <c r="K981" s="231">
        <v>1</v>
      </c>
      <c r="L981" s="230" t="s">
        <v>3128</v>
      </c>
      <c r="M981" s="450">
        <v>2023</v>
      </c>
      <c r="N981" s="453">
        <v>13</v>
      </c>
      <c r="O981" s="452">
        <v>1</v>
      </c>
      <c r="P981" s="237">
        <f t="shared" si="60"/>
        <v>13</v>
      </c>
      <c r="Q981" s="218">
        <v>13</v>
      </c>
      <c r="R981" s="238">
        <f t="shared" si="61"/>
        <v>1</v>
      </c>
      <c r="S981" s="238">
        <f t="shared" si="62"/>
        <v>1</v>
      </c>
      <c r="T981" s="239">
        <f t="shared" si="63"/>
        <v>1</v>
      </c>
      <c r="U981" s="454"/>
      <c r="V981" s="21"/>
      <c r="W981" s="21"/>
    </row>
    <row r="982" spans="1:23" ht="12.75">
      <c r="A982" s="190" t="s">
        <v>109</v>
      </c>
      <c r="B982" s="191" t="s">
        <v>1220</v>
      </c>
      <c r="C982" s="230" t="s">
        <v>646</v>
      </c>
      <c r="D982" s="230" t="s">
        <v>335</v>
      </c>
      <c r="E982" s="230" t="s">
        <v>185</v>
      </c>
      <c r="F982" s="230" t="s">
        <v>519</v>
      </c>
      <c r="G982" s="190" t="s">
        <v>3065</v>
      </c>
      <c r="H982" s="191" t="s">
        <v>538</v>
      </c>
      <c r="I982" s="230" t="s">
        <v>232</v>
      </c>
      <c r="J982" s="230" t="s">
        <v>418</v>
      </c>
      <c r="K982" s="231">
        <v>1</v>
      </c>
      <c r="L982" s="230" t="s">
        <v>3128</v>
      </c>
      <c r="M982" s="450">
        <v>2023</v>
      </c>
      <c r="N982" s="218">
        <v>13</v>
      </c>
      <c r="O982" s="452">
        <v>1</v>
      </c>
      <c r="P982" s="237">
        <f t="shared" si="60"/>
        <v>13</v>
      </c>
      <c r="Q982" s="218">
        <v>13</v>
      </c>
      <c r="R982" s="238">
        <f t="shared" si="61"/>
        <v>1</v>
      </c>
      <c r="S982" s="238">
        <f t="shared" si="62"/>
        <v>1</v>
      </c>
      <c r="T982" s="239">
        <f t="shared" si="63"/>
        <v>1</v>
      </c>
      <c r="U982" s="454"/>
      <c r="V982" s="21"/>
      <c r="W982" s="21"/>
    </row>
    <row r="983" spans="1:23" ht="12.75">
      <c r="A983" s="190" t="s">
        <v>109</v>
      </c>
      <c r="B983" s="191" t="s">
        <v>1220</v>
      </c>
      <c r="C983" s="230" t="s">
        <v>646</v>
      </c>
      <c r="D983" s="230" t="s">
        <v>335</v>
      </c>
      <c r="E983" s="230" t="s">
        <v>185</v>
      </c>
      <c r="F983" s="230" t="s">
        <v>519</v>
      </c>
      <c r="G983" s="190" t="s">
        <v>3065</v>
      </c>
      <c r="H983" s="191" t="s">
        <v>541</v>
      </c>
      <c r="I983" s="230" t="s">
        <v>232</v>
      </c>
      <c r="J983" s="230" t="s">
        <v>418</v>
      </c>
      <c r="K983" s="231">
        <v>1</v>
      </c>
      <c r="L983" s="230" t="s">
        <v>3128</v>
      </c>
      <c r="M983" s="450">
        <v>2023</v>
      </c>
      <c r="N983" s="453">
        <v>13</v>
      </c>
      <c r="O983" s="452">
        <v>1</v>
      </c>
      <c r="P983" s="237">
        <f t="shared" si="60"/>
        <v>13</v>
      </c>
      <c r="Q983" s="218">
        <v>13</v>
      </c>
      <c r="R983" s="238">
        <f t="shared" si="61"/>
        <v>1</v>
      </c>
      <c r="S983" s="238">
        <f t="shared" si="62"/>
        <v>1</v>
      </c>
      <c r="T983" s="239">
        <f t="shared" si="63"/>
        <v>1</v>
      </c>
      <c r="U983" s="454"/>
      <c r="V983" s="21"/>
      <c r="W983" s="21"/>
    </row>
    <row r="984" spans="1:23" ht="12.75">
      <c r="A984" s="190" t="s">
        <v>109</v>
      </c>
      <c r="B984" s="191" t="s">
        <v>1220</v>
      </c>
      <c r="C984" s="230" t="s">
        <v>646</v>
      </c>
      <c r="D984" s="230" t="s">
        <v>335</v>
      </c>
      <c r="E984" s="230" t="s">
        <v>185</v>
      </c>
      <c r="F984" s="230" t="s">
        <v>519</v>
      </c>
      <c r="G984" s="190" t="s">
        <v>3065</v>
      </c>
      <c r="H984" s="191" t="s">
        <v>493</v>
      </c>
      <c r="I984" s="230" t="s">
        <v>232</v>
      </c>
      <c r="J984" s="230" t="s">
        <v>418</v>
      </c>
      <c r="K984" s="231">
        <v>1</v>
      </c>
      <c r="L984" s="230" t="s">
        <v>3128</v>
      </c>
      <c r="M984" s="450">
        <v>2023</v>
      </c>
      <c r="N984" s="453">
        <v>13</v>
      </c>
      <c r="O984" s="452">
        <v>1</v>
      </c>
      <c r="P984" s="237">
        <f t="shared" si="60"/>
        <v>13</v>
      </c>
      <c r="Q984" s="218">
        <v>13</v>
      </c>
      <c r="R984" s="238">
        <f t="shared" si="61"/>
        <v>1</v>
      </c>
      <c r="S984" s="238">
        <f t="shared" si="62"/>
        <v>1</v>
      </c>
      <c r="T984" s="239">
        <f t="shared" si="63"/>
        <v>1</v>
      </c>
      <c r="U984" s="454"/>
      <c r="V984" s="21"/>
      <c r="W984" s="21"/>
    </row>
    <row r="985" spans="1:23" ht="12.75">
      <c r="A985" s="190" t="s">
        <v>109</v>
      </c>
      <c r="B985" s="191" t="s">
        <v>1220</v>
      </c>
      <c r="C985" s="230" t="s">
        <v>646</v>
      </c>
      <c r="D985" s="230" t="s">
        <v>335</v>
      </c>
      <c r="E985" s="230" t="s">
        <v>185</v>
      </c>
      <c r="F985" s="230" t="s">
        <v>519</v>
      </c>
      <c r="G985" s="190" t="s">
        <v>3065</v>
      </c>
      <c r="H985" s="191" t="s">
        <v>3129</v>
      </c>
      <c r="I985" s="230" t="s">
        <v>232</v>
      </c>
      <c r="J985" s="230" t="s">
        <v>418</v>
      </c>
      <c r="K985" s="231">
        <v>1</v>
      </c>
      <c r="L985" s="230" t="s">
        <v>3128</v>
      </c>
      <c r="M985" s="450">
        <v>2023</v>
      </c>
      <c r="N985" s="453">
        <v>13</v>
      </c>
      <c r="O985" s="452">
        <v>1</v>
      </c>
      <c r="P985" s="237">
        <f t="shared" si="60"/>
        <v>13</v>
      </c>
      <c r="Q985" s="218">
        <v>13</v>
      </c>
      <c r="R985" s="238">
        <f t="shared" si="61"/>
        <v>1</v>
      </c>
      <c r="S985" s="238">
        <f t="shared" si="62"/>
        <v>1</v>
      </c>
      <c r="T985" s="239">
        <f t="shared" si="63"/>
        <v>1</v>
      </c>
      <c r="U985" s="454"/>
      <c r="V985" s="21"/>
      <c r="W985" s="21"/>
    </row>
    <row r="986" spans="1:23" ht="12.75">
      <c r="A986" s="190" t="s">
        <v>109</v>
      </c>
      <c r="B986" s="191" t="s">
        <v>1220</v>
      </c>
      <c r="C986" s="230" t="s">
        <v>646</v>
      </c>
      <c r="D986" s="230" t="s">
        <v>335</v>
      </c>
      <c r="E986" s="230" t="s">
        <v>185</v>
      </c>
      <c r="F986" s="230" t="s">
        <v>519</v>
      </c>
      <c r="G986" s="190" t="s">
        <v>3065</v>
      </c>
      <c r="H986" s="191" t="s">
        <v>3130</v>
      </c>
      <c r="I986" s="230" t="s">
        <v>232</v>
      </c>
      <c r="J986" s="230" t="s">
        <v>418</v>
      </c>
      <c r="K986" s="231">
        <v>1</v>
      </c>
      <c r="L986" s="230" t="s">
        <v>3128</v>
      </c>
      <c r="M986" s="450">
        <v>2023</v>
      </c>
      <c r="N986" s="453">
        <v>13</v>
      </c>
      <c r="O986" s="452">
        <v>1</v>
      </c>
      <c r="P986" s="237">
        <f t="shared" si="60"/>
        <v>13</v>
      </c>
      <c r="Q986" s="218">
        <v>13</v>
      </c>
      <c r="R986" s="238">
        <f t="shared" si="61"/>
        <v>1</v>
      </c>
      <c r="S986" s="238">
        <f t="shared" si="62"/>
        <v>1</v>
      </c>
      <c r="T986" s="239">
        <f t="shared" si="63"/>
        <v>1</v>
      </c>
      <c r="U986" s="454"/>
      <c r="V986" s="21"/>
      <c r="W986" s="21"/>
    </row>
    <row r="987" spans="1:23" ht="12.75">
      <c r="A987" s="190" t="s">
        <v>109</v>
      </c>
      <c r="B987" s="191" t="s">
        <v>1220</v>
      </c>
      <c r="C987" s="230" t="s">
        <v>646</v>
      </c>
      <c r="D987" s="230" t="s">
        <v>335</v>
      </c>
      <c r="E987" s="230" t="s">
        <v>185</v>
      </c>
      <c r="F987" s="230"/>
      <c r="G987" s="190" t="s">
        <v>3135</v>
      </c>
      <c r="H987" s="191"/>
      <c r="I987" s="230"/>
      <c r="J987" s="230"/>
      <c r="K987" s="231"/>
      <c r="L987" s="230" t="s">
        <v>3120</v>
      </c>
      <c r="M987" s="450"/>
      <c r="N987" s="453"/>
      <c r="O987" s="452"/>
      <c r="P987" s="237">
        <f t="shared" si="60"/>
        <v>0</v>
      </c>
      <c r="Q987" s="218"/>
      <c r="R987" s="238" t="e">
        <f t="shared" si="61"/>
        <v>#DIV/0!</v>
      </c>
      <c r="S987" s="238" t="e">
        <f t="shared" si="62"/>
        <v>#DIV/0!</v>
      </c>
      <c r="T987" s="239" t="e">
        <f t="shared" si="63"/>
        <v>#DIV/0!</v>
      </c>
      <c r="U987" s="454"/>
      <c r="V987" s="21"/>
      <c r="W987" s="21"/>
    </row>
    <row r="988" spans="1:23" ht="12.75">
      <c r="A988" s="190" t="s">
        <v>109</v>
      </c>
      <c r="B988" s="191" t="s">
        <v>1220</v>
      </c>
      <c r="C988" s="230" t="s">
        <v>646</v>
      </c>
      <c r="D988" s="230" t="s">
        <v>335</v>
      </c>
      <c r="E988" s="230" t="s">
        <v>185</v>
      </c>
      <c r="F988" s="230"/>
      <c r="G988" s="190" t="s">
        <v>3136</v>
      </c>
      <c r="H988" s="191"/>
      <c r="I988" s="230"/>
      <c r="J988" s="230"/>
      <c r="K988" s="231"/>
      <c r="L988" s="230" t="s">
        <v>3120</v>
      </c>
      <c r="M988" s="450"/>
      <c r="N988" s="453"/>
      <c r="O988" s="452"/>
      <c r="P988" s="237">
        <f t="shared" si="60"/>
        <v>0</v>
      </c>
      <c r="Q988" s="218"/>
      <c r="R988" s="238" t="e">
        <f t="shared" si="61"/>
        <v>#DIV/0!</v>
      </c>
      <c r="S988" s="238" t="e">
        <f t="shared" si="62"/>
        <v>#DIV/0!</v>
      </c>
      <c r="T988" s="239" t="e">
        <f t="shared" si="63"/>
        <v>#DIV/0!</v>
      </c>
      <c r="U988" s="454"/>
      <c r="V988" s="21"/>
      <c r="W988" s="21"/>
    </row>
    <row r="989" spans="1:23" ht="12.75">
      <c r="A989" s="190" t="s">
        <v>109</v>
      </c>
      <c r="B989" s="191" t="s">
        <v>1220</v>
      </c>
      <c r="C989" s="230" t="s">
        <v>646</v>
      </c>
      <c r="D989" s="230" t="s">
        <v>335</v>
      </c>
      <c r="E989" s="230" t="s">
        <v>185</v>
      </c>
      <c r="F989" s="230"/>
      <c r="G989" s="190" t="s">
        <v>3137</v>
      </c>
      <c r="H989" s="191"/>
      <c r="I989" s="230"/>
      <c r="J989" s="230"/>
      <c r="K989" s="231"/>
      <c r="L989" s="230" t="s">
        <v>3120</v>
      </c>
      <c r="M989" s="450"/>
      <c r="N989" s="218"/>
      <c r="O989" s="567"/>
      <c r="P989" s="237">
        <f t="shared" si="60"/>
        <v>0</v>
      </c>
      <c r="Q989" s="218"/>
      <c r="R989" s="238" t="e">
        <f t="shared" si="61"/>
        <v>#DIV/0!</v>
      </c>
      <c r="S989" s="238" t="e">
        <f t="shared" si="62"/>
        <v>#DIV/0!</v>
      </c>
      <c r="T989" s="239" t="e">
        <f t="shared" si="63"/>
        <v>#DIV/0!</v>
      </c>
      <c r="U989" s="454"/>
    </row>
    <row r="990" spans="1:23" ht="12.75">
      <c r="A990" s="190" t="s">
        <v>109</v>
      </c>
      <c r="B990" s="191" t="s">
        <v>1220</v>
      </c>
      <c r="C990" s="230" t="s">
        <v>646</v>
      </c>
      <c r="D990" s="230" t="s">
        <v>335</v>
      </c>
      <c r="E990" s="230" t="s">
        <v>185</v>
      </c>
      <c r="F990" s="230"/>
      <c r="G990" s="190" t="s">
        <v>3138</v>
      </c>
      <c r="H990" s="191"/>
      <c r="I990" s="230"/>
      <c r="J990" s="230"/>
      <c r="K990" s="231"/>
      <c r="L990" s="230" t="s">
        <v>3120</v>
      </c>
      <c r="M990" s="450"/>
      <c r="N990" s="453"/>
      <c r="O990" s="452"/>
      <c r="P990" s="237">
        <f t="shared" si="60"/>
        <v>0</v>
      </c>
      <c r="Q990" s="218"/>
      <c r="R990" s="238" t="e">
        <f t="shared" si="61"/>
        <v>#DIV/0!</v>
      </c>
      <c r="S990" s="238" t="e">
        <f t="shared" si="62"/>
        <v>#DIV/0!</v>
      </c>
      <c r="T990" s="239" t="e">
        <f t="shared" si="63"/>
        <v>#DIV/0!</v>
      </c>
      <c r="U990" s="454"/>
    </row>
    <row r="991" spans="1:23" ht="12.75">
      <c r="A991" s="190" t="s">
        <v>109</v>
      </c>
      <c r="B991" s="191" t="s">
        <v>1220</v>
      </c>
      <c r="C991" s="230" t="s">
        <v>646</v>
      </c>
      <c r="D991" s="230" t="s">
        <v>335</v>
      </c>
      <c r="E991" s="230" t="s">
        <v>185</v>
      </c>
      <c r="F991" s="230"/>
      <c r="G991" s="190" t="s">
        <v>3139</v>
      </c>
      <c r="H991" s="191"/>
      <c r="I991" s="230"/>
      <c r="J991" s="230"/>
      <c r="K991" s="231"/>
      <c r="L991" s="230" t="s">
        <v>3120</v>
      </c>
      <c r="M991" s="450"/>
      <c r="N991" s="453"/>
      <c r="O991" s="452"/>
      <c r="P991" s="237">
        <f t="shared" si="60"/>
        <v>0</v>
      </c>
      <c r="Q991" s="218"/>
      <c r="R991" s="238" t="e">
        <f t="shared" si="61"/>
        <v>#DIV/0!</v>
      </c>
      <c r="S991" s="238" t="e">
        <f t="shared" si="62"/>
        <v>#DIV/0!</v>
      </c>
      <c r="T991" s="239" t="e">
        <f t="shared" si="63"/>
        <v>#DIV/0!</v>
      </c>
      <c r="U991" s="454"/>
    </row>
    <row r="992" spans="1:23" ht="12.75">
      <c r="A992" s="190" t="s">
        <v>109</v>
      </c>
      <c r="B992" s="191" t="s">
        <v>1220</v>
      </c>
      <c r="C992" s="230" t="s">
        <v>646</v>
      </c>
      <c r="D992" s="230" t="s">
        <v>335</v>
      </c>
      <c r="E992" s="230" t="s">
        <v>185</v>
      </c>
      <c r="F992" s="230"/>
      <c r="G992" s="190" t="s">
        <v>3140</v>
      </c>
      <c r="H992" s="191"/>
      <c r="I992" s="230"/>
      <c r="J992" s="230"/>
      <c r="K992" s="231"/>
      <c r="L992" s="230" t="s">
        <v>3120</v>
      </c>
      <c r="M992" s="450"/>
      <c r="N992" s="218"/>
      <c r="O992" s="567"/>
      <c r="P992" s="237">
        <f t="shared" si="60"/>
        <v>0</v>
      </c>
      <c r="Q992" s="218"/>
      <c r="R992" s="238" t="e">
        <f t="shared" si="61"/>
        <v>#DIV/0!</v>
      </c>
      <c r="S992" s="238" t="e">
        <f t="shared" si="62"/>
        <v>#DIV/0!</v>
      </c>
      <c r="T992" s="239" t="e">
        <f t="shared" si="63"/>
        <v>#DIV/0!</v>
      </c>
      <c r="U992" s="454"/>
    </row>
    <row r="993" spans="1:21" ht="12.75">
      <c r="A993" s="190" t="s">
        <v>109</v>
      </c>
      <c r="B993" s="191" t="s">
        <v>1220</v>
      </c>
      <c r="C993" s="230" t="s">
        <v>646</v>
      </c>
      <c r="D993" s="230" t="s">
        <v>335</v>
      </c>
      <c r="E993" s="230" t="s">
        <v>185</v>
      </c>
      <c r="F993" s="230"/>
      <c r="G993" s="190" t="s">
        <v>3141</v>
      </c>
      <c r="H993" s="191"/>
      <c r="I993" s="230"/>
      <c r="J993" s="230"/>
      <c r="K993" s="231"/>
      <c r="L993" s="230" t="s">
        <v>3120</v>
      </c>
      <c r="M993" s="450"/>
      <c r="N993" s="453"/>
      <c r="O993" s="452"/>
      <c r="P993" s="237">
        <f t="shared" si="60"/>
        <v>0</v>
      </c>
      <c r="Q993" s="218"/>
      <c r="R993" s="238" t="e">
        <f t="shared" si="61"/>
        <v>#DIV/0!</v>
      </c>
      <c r="S993" s="238" t="e">
        <f t="shared" si="62"/>
        <v>#DIV/0!</v>
      </c>
      <c r="T993" s="239" t="e">
        <f t="shared" si="63"/>
        <v>#DIV/0!</v>
      </c>
      <c r="U993" s="454"/>
    </row>
    <row r="994" spans="1:21" ht="12.75">
      <c r="A994" s="190" t="s">
        <v>109</v>
      </c>
      <c r="B994" s="191" t="s">
        <v>1220</v>
      </c>
      <c r="C994" s="230" t="s">
        <v>646</v>
      </c>
      <c r="D994" s="230" t="s">
        <v>335</v>
      </c>
      <c r="E994" s="230" t="s">
        <v>185</v>
      </c>
      <c r="F994" s="230"/>
      <c r="G994" s="190" t="s">
        <v>3142</v>
      </c>
      <c r="H994" s="191"/>
      <c r="I994" s="230"/>
      <c r="J994" s="230"/>
      <c r="K994" s="231"/>
      <c r="L994" s="230" t="s">
        <v>3120</v>
      </c>
      <c r="M994" s="450"/>
      <c r="N994" s="453"/>
      <c r="O994" s="452"/>
      <c r="P994" s="237">
        <f t="shared" si="60"/>
        <v>0</v>
      </c>
      <c r="Q994" s="218"/>
      <c r="R994" s="238" t="e">
        <f t="shared" si="61"/>
        <v>#DIV/0!</v>
      </c>
      <c r="S994" s="238" t="e">
        <f t="shared" si="62"/>
        <v>#DIV/0!</v>
      </c>
      <c r="T994" s="239" t="e">
        <f t="shared" si="63"/>
        <v>#DIV/0!</v>
      </c>
      <c r="U994" s="454"/>
    </row>
    <row r="995" spans="1:21" ht="12.75">
      <c r="A995" s="190" t="s">
        <v>109</v>
      </c>
      <c r="B995" s="191" t="s">
        <v>1220</v>
      </c>
      <c r="C995" s="230" t="s">
        <v>646</v>
      </c>
      <c r="D995" s="230" t="s">
        <v>335</v>
      </c>
      <c r="E995" s="230" t="s">
        <v>185</v>
      </c>
      <c r="F995" s="230"/>
      <c r="G995" s="190" t="s">
        <v>3143</v>
      </c>
      <c r="H995" s="191"/>
      <c r="I995" s="230"/>
      <c r="J995" s="230"/>
      <c r="K995" s="231"/>
      <c r="L995" s="230" t="s">
        <v>3120</v>
      </c>
      <c r="M995" s="450"/>
      <c r="N995" s="453"/>
      <c r="O995" s="452"/>
      <c r="P995" s="237">
        <f t="shared" si="60"/>
        <v>0</v>
      </c>
      <c r="Q995" s="218"/>
      <c r="R995" s="238" t="e">
        <f t="shared" si="61"/>
        <v>#DIV/0!</v>
      </c>
      <c r="S995" s="238" t="e">
        <f t="shared" si="62"/>
        <v>#DIV/0!</v>
      </c>
      <c r="T995" s="239" t="e">
        <f t="shared" si="63"/>
        <v>#DIV/0!</v>
      </c>
      <c r="U995" s="454"/>
    </row>
    <row r="996" spans="1:21" ht="12.75">
      <c r="A996" s="190" t="s">
        <v>109</v>
      </c>
      <c r="B996" s="191" t="s">
        <v>1220</v>
      </c>
      <c r="C996" s="230" t="s">
        <v>646</v>
      </c>
      <c r="D996" s="230" t="s">
        <v>335</v>
      </c>
      <c r="E996" s="230" t="s">
        <v>185</v>
      </c>
      <c r="F996" s="230"/>
      <c r="G996" s="190" t="s">
        <v>3144</v>
      </c>
      <c r="H996" s="191"/>
      <c r="I996" s="230"/>
      <c r="J996" s="230"/>
      <c r="K996" s="231"/>
      <c r="L996" s="230" t="s">
        <v>3120</v>
      </c>
      <c r="M996" s="450"/>
      <c r="N996" s="453"/>
      <c r="O996" s="452"/>
      <c r="P996" s="237">
        <f t="shared" si="60"/>
        <v>0</v>
      </c>
      <c r="Q996" s="218"/>
      <c r="R996" s="238" t="e">
        <f t="shared" si="61"/>
        <v>#DIV/0!</v>
      </c>
      <c r="S996" s="238" t="e">
        <f t="shared" si="62"/>
        <v>#DIV/0!</v>
      </c>
      <c r="T996" s="239" t="e">
        <f t="shared" si="63"/>
        <v>#DIV/0!</v>
      </c>
      <c r="U996" s="454"/>
    </row>
    <row r="997" spans="1:21" ht="12.75">
      <c r="A997" s="190" t="s">
        <v>109</v>
      </c>
      <c r="B997" s="191" t="s">
        <v>1220</v>
      </c>
      <c r="C997" s="230" t="s">
        <v>646</v>
      </c>
      <c r="D997" s="230" t="s">
        <v>335</v>
      </c>
      <c r="E997" s="230" t="s">
        <v>185</v>
      </c>
      <c r="F997" s="230" t="s">
        <v>519</v>
      </c>
      <c r="G997" s="190" t="s">
        <v>3043</v>
      </c>
      <c r="H997" s="191" t="s">
        <v>518</v>
      </c>
      <c r="I997" s="230" t="s">
        <v>370</v>
      </c>
      <c r="J997" s="565" t="s">
        <v>420</v>
      </c>
      <c r="K997" s="566">
        <v>9.3333333333333338E-2</v>
      </c>
      <c r="L997" s="230"/>
      <c r="M997" s="450">
        <v>2022</v>
      </c>
      <c r="N997" s="453">
        <v>68</v>
      </c>
      <c r="O997" s="567">
        <v>1</v>
      </c>
      <c r="P997" s="237">
        <f t="shared" si="60"/>
        <v>68</v>
      </c>
      <c r="Q997" s="453">
        <v>68</v>
      </c>
      <c r="R997" s="238">
        <f t="shared" si="61"/>
        <v>1</v>
      </c>
      <c r="S997" s="238">
        <f t="shared" si="62"/>
        <v>1</v>
      </c>
      <c r="T997" s="239">
        <f t="shared" si="63"/>
        <v>10.714285714285714</v>
      </c>
      <c r="U997" s="454" t="s">
        <v>3123</v>
      </c>
    </row>
    <row r="998" spans="1:21" ht="12.75">
      <c r="A998" s="190" t="s">
        <v>109</v>
      </c>
      <c r="B998" s="191" t="s">
        <v>1220</v>
      </c>
      <c r="C998" s="230" t="s">
        <v>646</v>
      </c>
      <c r="D998" s="230" t="s">
        <v>335</v>
      </c>
      <c r="E998" s="230" t="s">
        <v>185</v>
      </c>
      <c r="F998" s="230" t="s">
        <v>577</v>
      </c>
      <c r="G998" s="190" t="s">
        <v>3043</v>
      </c>
      <c r="H998" s="191" t="s">
        <v>576</v>
      </c>
      <c r="I998" s="230" t="s">
        <v>370</v>
      </c>
      <c r="J998" s="565" t="s">
        <v>420</v>
      </c>
      <c r="K998" s="566">
        <v>9.3333333333333338E-2</v>
      </c>
      <c r="L998" s="230"/>
      <c r="M998" s="450">
        <v>2022</v>
      </c>
      <c r="N998" s="453">
        <v>68</v>
      </c>
      <c r="O998" s="452">
        <v>0.14705882352941177</v>
      </c>
      <c r="P998" s="237">
        <f t="shared" si="60"/>
        <v>10</v>
      </c>
      <c r="Q998" s="218">
        <v>9</v>
      </c>
      <c r="R998" s="238">
        <f t="shared" si="61"/>
        <v>0.9</v>
      </c>
      <c r="S998" s="238">
        <f t="shared" si="62"/>
        <v>0.13235294117647059</v>
      </c>
      <c r="T998" s="239">
        <f t="shared" si="63"/>
        <v>1.5756302521008403</v>
      </c>
      <c r="U998" s="454" t="s">
        <v>3123</v>
      </c>
    </row>
    <row r="999" spans="1:21" ht="12.75">
      <c r="A999" s="190" t="s">
        <v>109</v>
      </c>
      <c r="B999" s="191" t="s">
        <v>1220</v>
      </c>
      <c r="C999" s="230" t="s">
        <v>646</v>
      </c>
      <c r="D999" s="230" t="s">
        <v>335</v>
      </c>
      <c r="E999" s="230" t="s">
        <v>185</v>
      </c>
      <c r="F999" s="230" t="s">
        <v>577</v>
      </c>
      <c r="G999" s="190" t="s">
        <v>3043</v>
      </c>
      <c r="H999" s="191" t="s">
        <v>578</v>
      </c>
      <c r="I999" s="230" t="s">
        <v>370</v>
      </c>
      <c r="J999" s="565" t="s">
        <v>420</v>
      </c>
      <c r="K999" s="566">
        <v>9.3333333333333338E-2</v>
      </c>
      <c r="L999" s="230"/>
      <c r="M999" s="450">
        <v>2022</v>
      </c>
      <c r="N999" s="453">
        <v>68</v>
      </c>
      <c r="O999" s="452">
        <v>0.14705882352941177</v>
      </c>
      <c r="P999" s="237">
        <f t="shared" si="60"/>
        <v>10</v>
      </c>
      <c r="Q999" s="218">
        <v>9</v>
      </c>
      <c r="R999" s="238">
        <f t="shared" si="61"/>
        <v>0.9</v>
      </c>
      <c r="S999" s="238">
        <f t="shared" si="62"/>
        <v>0.13235294117647059</v>
      </c>
      <c r="T999" s="239">
        <f t="shared" si="63"/>
        <v>1.5756302521008403</v>
      </c>
      <c r="U999" s="454" t="s">
        <v>3123</v>
      </c>
    </row>
    <row r="1000" spans="1:21" ht="12.75">
      <c r="A1000" s="190" t="s">
        <v>109</v>
      </c>
      <c r="B1000" s="191" t="s">
        <v>1220</v>
      </c>
      <c r="C1000" s="230" t="s">
        <v>646</v>
      </c>
      <c r="D1000" s="230" t="s">
        <v>335</v>
      </c>
      <c r="E1000" s="230" t="s">
        <v>185</v>
      </c>
      <c r="F1000" s="230" t="s">
        <v>577</v>
      </c>
      <c r="G1000" s="190" t="s">
        <v>3043</v>
      </c>
      <c r="H1000" s="191" t="s">
        <v>579</v>
      </c>
      <c r="I1000" s="230" t="s">
        <v>370</v>
      </c>
      <c r="J1000" s="565" t="s">
        <v>420</v>
      </c>
      <c r="K1000" s="566">
        <v>9.3333333333333338E-2</v>
      </c>
      <c r="L1000" s="230"/>
      <c r="M1000" s="450">
        <v>2022</v>
      </c>
      <c r="N1000" s="453">
        <v>68</v>
      </c>
      <c r="O1000" s="452">
        <v>0.14705882352941177</v>
      </c>
      <c r="P1000" s="237">
        <f t="shared" si="60"/>
        <v>10</v>
      </c>
      <c r="Q1000" s="218">
        <v>9</v>
      </c>
      <c r="R1000" s="238">
        <f t="shared" si="61"/>
        <v>0.9</v>
      </c>
      <c r="S1000" s="238">
        <f t="shared" si="62"/>
        <v>0.13235294117647059</v>
      </c>
      <c r="T1000" s="239">
        <f t="shared" si="63"/>
        <v>1.5756302521008403</v>
      </c>
      <c r="U1000" s="454" t="s">
        <v>3123</v>
      </c>
    </row>
    <row r="1001" spans="1:21" ht="12.75">
      <c r="A1001" s="190" t="s">
        <v>109</v>
      </c>
      <c r="B1001" s="191" t="s">
        <v>1220</v>
      </c>
      <c r="C1001" s="230" t="s">
        <v>646</v>
      </c>
      <c r="D1001" s="230" t="s">
        <v>335</v>
      </c>
      <c r="E1001" s="230" t="s">
        <v>185</v>
      </c>
      <c r="F1001" s="230" t="s">
        <v>577</v>
      </c>
      <c r="G1001" s="190" t="s">
        <v>3043</v>
      </c>
      <c r="H1001" s="191" t="s">
        <v>580</v>
      </c>
      <c r="I1001" s="230" t="s">
        <v>370</v>
      </c>
      <c r="J1001" s="565" t="s">
        <v>420</v>
      </c>
      <c r="K1001" s="566">
        <v>9.3333333333333338E-2</v>
      </c>
      <c r="L1001" s="230"/>
      <c r="M1001" s="450">
        <v>2022</v>
      </c>
      <c r="N1001" s="453">
        <v>68</v>
      </c>
      <c r="O1001" s="452">
        <v>0.14705882352941177</v>
      </c>
      <c r="P1001" s="237">
        <f t="shared" si="60"/>
        <v>10</v>
      </c>
      <c r="Q1001" s="218">
        <v>9</v>
      </c>
      <c r="R1001" s="238">
        <f t="shared" si="61"/>
        <v>0.9</v>
      </c>
      <c r="S1001" s="238">
        <f t="shared" si="62"/>
        <v>0.13235294117647059</v>
      </c>
      <c r="T1001" s="239">
        <f t="shared" si="63"/>
        <v>1.5756302521008403</v>
      </c>
      <c r="U1001" s="454" t="s">
        <v>3123</v>
      </c>
    </row>
    <row r="1002" spans="1:21" ht="12.75">
      <c r="A1002" s="190" t="s">
        <v>109</v>
      </c>
      <c r="B1002" s="191" t="s">
        <v>1220</v>
      </c>
      <c r="C1002" s="230" t="s">
        <v>646</v>
      </c>
      <c r="D1002" s="230" t="s">
        <v>335</v>
      </c>
      <c r="E1002" s="230" t="s">
        <v>185</v>
      </c>
      <c r="F1002" s="230" t="s">
        <v>577</v>
      </c>
      <c r="G1002" s="190" t="s">
        <v>3043</v>
      </c>
      <c r="H1002" s="191" t="s">
        <v>581</v>
      </c>
      <c r="I1002" s="230" t="s">
        <v>370</v>
      </c>
      <c r="J1002" s="565" t="s">
        <v>420</v>
      </c>
      <c r="K1002" s="566">
        <v>9.3333333333333338E-2</v>
      </c>
      <c r="L1002" s="230"/>
      <c r="M1002" s="450">
        <v>2022</v>
      </c>
      <c r="N1002" s="453">
        <v>68</v>
      </c>
      <c r="O1002" s="452">
        <v>0.14705882352941177</v>
      </c>
      <c r="P1002" s="237">
        <f t="shared" si="60"/>
        <v>10</v>
      </c>
      <c r="Q1002" s="218">
        <v>9</v>
      </c>
      <c r="R1002" s="238">
        <f t="shared" si="61"/>
        <v>0.9</v>
      </c>
      <c r="S1002" s="238">
        <f t="shared" si="62"/>
        <v>0.13235294117647059</v>
      </c>
      <c r="T1002" s="239">
        <f t="shared" si="63"/>
        <v>1.5756302521008403</v>
      </c>
      <c r="U1002" s="454" t="s">
        <v>3123</v>
      </c>
    </row>
    <row r="1003" spans="1:21" ht="12.75">
      <c r="A1003" s="190" t="s">
        <v>109</v>
      </c>
      <c r="B1003" s="191" t="s">
        <v>1220</v>
      </c>
      <c r="C1003" s="230" t="s">
        <v>646</v>
      </c>
      <c r="D1003" s="230" t="s">
        <v>335</v>
      </c>
      <c r="E1003" s="230" t="s">
        <v>185</v>
      </c>
      <c r="F1003" s="230" t="s">
        <v>519</v>
      </c>
      <c r="G1003" s="190" t="s">
        <v>3043</v>
      </c>
      <c r="H1003" s="191" t="s">
        <v>522</v>
      </c>
      <c r="I1003" s="230" t="s">
        <v>370</v>
      </c>
      <c r="J1003" s="565" t="s">
        <v>420</v>
      </c>
      <c r="K1003" s="566">
        <v>9.3333333333333338E-2</v>
      </c>
      <c r="L1003" s="230"/>
      <c r="M1003" s="450">
        <v>2022</v>
      </c>
      <c r="N1003" s="453">
        <v>68</v>
      </c>
      <c r="O1003" s="452">
        <v>0.14705882352941177</v>
      </c>
      <c r="P1003" s="237">
        <f t="shared" si="60"/>
        <v>10</v>
      </c>
      <c r="Q1003" s="218">
        <v>9</v>
      </c>
      <c r="R1003" s="238">
        <f t="shared" si="61"/>
        <v>0.9</v>
      </c>
      <c r="S1003" s="238">
        <f t="shared" si="62"/>
        <v>0.13235294117647059</v>
      </c>
      <c r="T1003" s="239">
        <f t="shared" si="63"/>
        <v>1.5756302521008403</v>
      </c>
      <c r="U1003" s="454" t="s">
        <v>3123</v>
      </c>
    </row>
    <row r="1004" spans="1:21" ht="12.75">
      <c r="A1004" s="190" t="s">
        <v>109</v>
      </c>
      <c r="B1004" s="191" t="s">
        <v>1220</v>
      </c>
      <c r="C1004" s="230" t="s">
        <v>646</v>
      </c>
      <c r="D1004" s="230" t="s">
        <v>335</v>
      </c>
      <c r="E1004" s="230" t="s">
        <v>185</v>
      </c>
      <c r="F1004" s="230" t="s">
        <v>519</v>
      </c>
      <c r="G1004" s="190" t="s">
        <v>3043</v>
      </c>
      <c r="H1004" s="191" t="s">
        <v>523</v>
      </c>
      <c r="I1004" s="230" t="s">
        <v>370</v>
      </c>
      <c r="J1004" s="565" t="s">
        <v>420</v>
      </c>
      <c r="K1004" s="566">
        <v>9.3333333333333338E-2</v>
      </c>
      <c r="L1004" s="230"/>
      <c r="M1004" s="450">
        <v>2022</v>
      </c>
      <c r="N1004" s="453">
        <v>68</v>
      </c>
      <c r="O1004" s="452">
        <v>0.14705882352941177</v>
      </c>
      <c r="P1004" s="237">
        <f t="shared" si="60"/>
        <v>10</v>
      </c>
      <c r="Q1004" s="218">
        <v>9</v>
      </c>
      <c r="R1004" s="238">
        <f t="shared" si="61"/>
        <v>0.9</v>
      </c>
      <c r="S1004" s="238">
        <f t="shared" si="62"/>
        <v>0.13235294117647059</v>
      </c>
      <c r="T1004" s="239">
        <f t="shared" si="63"/>
        <v>1.5756302521008403</v>
      </c>
      <c r="U1004" s="454" t="s">
        <v>3123</v>
      </c>
    </row>
    <row r="1005" spans="1:21" ht="12.75">
      <c r="A1005" s="190" t="s">
        <v>109</v>
      </c>
      <c r="B1005" s="191" t="s">
        <v>1220</v>
      </c>
      <c r="C1005" s="230" t="s">
        <v>646</v>
      </c>
      <c r="D1005" s="230" t="s">
        <v>335</v>
      </c>
      <c r="E1005" s="230" t="s">
        <v>185</v>
      </c>
      <c r="F1005" s="230" t="s">
        <v>577</v>
      </c>
      <c r="G1005" s="190" t="s">
        <v>3043</v>
      </c>
      <c r="H1005" s="191" t="s">
        <v>3124</v>
      </c>
      <c r="I1005" s="230" t="s">
        <v>370</v>
      </c>
      <c r="J1005" s="565" t="s">
        <v>420</v>
      </c>
      <c r="K1005" s="566">
        <v>9.3333333333333338E-2</v>
      </c>
      <c r="L1005" s="230"/>
      <c r="M1005" s="450">
        <v>2022</v>
      </c>
      <c r="N1005" s="453">
        <v>68</v>
      </c>
      <c r="O1005" s="452">
        <v>0.14705882352941177</v>
      </c>
      <c r="P1005" s="237">
        <f t="shared" si="60"/>
        <v>10</v>
      </c>
      <c r="Q1005" s="218">
        <v>9</v>
      </c>
      <c r="R1005" s="238">
        <f t="shared" si="61"/>
        <v>0.9</v>
      </c>
      <c r="S1005" s="238">
        <f t="shared" si="62"/>
        <v>0.13235294117647059</v>
      </c>
      <c r="T1005" s="239">
        <f t="shared" si="63"/>
        <v>1.5756302521008403</v>
      </c>
      <c r="U1005" s="454" t="s">
        <v>3123</v>
      </c>
    </row>
    <row r="1006" spans="1:21" ht="12.75">
      <c r="A1006" s="190" t="s">
        <v>109</v>
      </c>
      <c r="B1006" s="191" t="s">
        <v>1220</v>
      </c>
      <c r="C1006" s="230" t="s">
        <v>646</v>
      </c>
      <c r="D1006" s="230" t="s">
        <v>335</v>
      </c>
      <c r="E1006" s="230" t="s">
        <v>185</v>
      </c>
      <c r="F1006" s="230" t="s">
        <v>519</v>
      </c>
      <c r="G1006" s="190" t="s">
        <v>3043</v>
      </c>
      <c r="H1006" s="191" t="s">
        <v>3125</v>
      </c>
      <c r="I1006" s="230" t="s">
        <v>370</v>
      </c>
      <c r="J1006" s="565" t="s">
        <v>420</v>
      </c>
      <c r="K1006" s="566">
        <v>9.3333333333333338E-2</v>
      </c>
      <c r="L1006" s="230"/>
      <c r="M1006" s="450">
        <v>2022</v>
      </c>
      <c r="N1006" s="453">
        <v>68</v>
      </c>
      <c r="O1006" s="452">
        <v>0.14705882352941177</v>
      </c>
      <c r="P1006" s="237">
        <f t="shared" si="60"/>
        <v>10</v>
      </c>
      <c r="Q1006" s="218">
        <v>9</v>
      </c>
      <c r="R1006" s="238">
        <f t="shared" si="61"/>
        <v>0.9</v>
      </c>
      <c r="S1006" s="238">
        <f t="shared" si="62"/>
        <v>0.13235294117647059</v>
      </c>
      <c r="T1006" s="239">
        <f t="shared" si="63"/>
        <v>1.5756302521008403</v>
      </c>
      <c r="U1006" s="454" t="s">
        <v>3123</v>
      </c>
    </row>
    <row r="1007" spans="1:21" ht="12.75">
      <c r="A1007" s="190" t="s">
        <v>109</v>
      </c>
      <c r="B1007" s="191" t="s">
        <v>1220</v>
      </c>
      <c r="C1007" s="230" t="s">
        <v>646</v>
      </c>
      <c r="D1007" s="230" t="s">
        <v>335</v>
      </c>
      <c r="E1007" s="230" t="s">
        <v>185</v>
      </c>
      <c r="F1007" s="230" t="s">
        <v>519</v>
      </c>
      <c r="G1007" s="190" t="s">
        <v>3043</v>
      </c>
      <c r="H1007" s="191" t="s">
        <v>529</v>
      </c>
      <c r="I1007" s="230" t="s">
        <v>370</v>
      </c>
      <c r="J1007" s="565" t="s">
        <v>420</v>
      </c>
      <c r="K1007" s="566">
        <v>9.3333333333333338E-2</v>
      </c>
      <c r="L1007" s="230"/>
      <c r="M1007" s="450">
        <v>2022</v>
      </c>
      <c r="N1007" s="453">
        <v>68</v>
      </c>
      <c r="O1007" s="452">
        <v>0.14705882352941177</v>
      </c>
      <c r="P1007" s="237">
        <f t="shared" si="60"/>
        <v>10</v>
      </c>
      <c r="Q1007" s="218">
        <v>9</v>
      </c>
      <c r="R1007" s="238">
        <f t="shared" si="61"/>
        <v>0.9</v>
      </c>
      <c r="S1007" s="238">
        <f t="shared" si="62"/>
        <v>0.13235294117647059</v>
      </c>
      <c r="T1007" s="239">
        <f t="shared" si="63"/>
        <v>1.5756302521008403</v>
      </c>
      <c r="U1007" s="454" t="s">
        <v>3123</v>
      </c>
    </row>
    <row r="1008" spans="1:21" ht="12.75">
      <c r="A1008" s="190" t="s">
        <v>109</v>
      </c>
      <c r="B1008" s="191" t="s">
        <v>1220</v>
      </c>
      <c r="C1008" s="230" t="s">
        <v>646</v>
      </c>
      <c r="D1008" s="230" t="s">
        <v>335</v>
      </c>
      <c r="E1008" s="230" t="s">
        <v>185</v>
      </c>
      <c r="F1008" s="230" t="s">
        <v>519</v>
      </c>
      <c r="G1008" s="190" t="s">
        <v>3043</v>
      </c>
      <c r="H1008" s="191" t="s">
        <v>532</v>
      </c>
      <c r="I1008" s="230" t="s">
        <v>370</v>
      </c>
      <c r="J1008" s="565" t="s">
        <v>420</v>
      </c>
      <c r="K1008" s="568">
        <v>9.3333333333333338E-2</v>
      </c>
      <c r="L1008" s="230"/>
      <c r="M1008" s="450">
        <v>2022</v>
      </c>
      <c r="N1008" s="453">
        <v>68</v>
      </c>
      <c r="O1008" s="452">
        <v>0.14705882352941177</v>
      </c>
      <c r="P1008" s="237">
        <f t="shared" si="60"/>
        <v>10</v>
      </c>
      <c r="Q1008" s="218">
        <v>9</v>
      </c>
      <c r="R1008" s="238">
        <f t="shared" si="61"/>
        <v>0.9</v>
      </c>
      <c r="S1008" s="238">
        <f t="shared" si="62"/>
        <v>0.13235294117647059</v>
      </c>
      <c r="T1008" s="239">
        <f t="shared" si="63"/>
        <v>1.5756302521008403</v>
      </c>
      <c r="U1008" s="454" t="s">
        <v>3123</v>
      </c>
    </row>
    <row r="1009" spans="1:21" ht="12.75">
      <c r="A1009" s="190" t="s">
        <v>109</v>
      </c>
      <c r="B1009" s="191" t="s">
        <v>1220</v>
      </c>
      <c r="C1009" s="230" t="s">
        <v>646</v>
      </c>
      <c r="D1009" s="230" t="s">
        <v>335</v>
      </c>
      <c r="E1009" s="230" t="s">
        <v>185</v>
      </c>
      <c r="F1009" s="230" t="s">
        <v>519</v>
      </c>
      <c r="G1009" s="190" t="s">
        <v>3043</v>
      </c>
      <c r="H1009" s="191" t="s">
        <v>533</v>
      </c>
      <c r="I1009" s="230" t="s">
        <v>370</v>
      </c>
      <c r="J1009" s="565" t="s">
        <v>420</v>
      </c>
      <c r="K1009" s="566">
        <v>9.3333333333333338E-2</v>
      </c>
      <c r="L1009" s="230"/>
      <c r="M1009" s="450">
        <v>2022</v>
      </c>
      <c r="N1009" s="453">
        <v>68</v>
      </c>
      <c r="O1009" s="452">
        <v>0.14705882352941177</v>
      </c>
      <c r="P1009" s="237">
        <f t="shared" si="60"/>
        <v>10</v>
      </c>
      <c r="Q1009" s="218">
        <v>9</v>
      </c>
      <c r="R1009" s="238">
        <f t="shared" si="61"/>
        <v>0.9</v>
      </c>
      <c r="S1009" s="238">
        <f t="shared" si="62"/>
        <v>0.13235294117647059</v>
      </c>
      <c r="T1009" s="239">
        <f t="shared" si="63"/>
        <v>1.5756302521008403</v>
      </c>
      <c r="U1009" s="454" t="s">
        <v>3123</v>
      </c>
    </row>
    <row r="1010" spans="1:21" ht="12.75">
      <c r="A1010" s="190" t="s">
        <v>109</v>
      </c>
      <c r="B1010" s="191" t="s">
        <v>1220</v>
      </c>
      <c r="C1010" s="230" t="s">
        <v>646</v>
      </c>
      <c r="D1010" s="230" t="s">
        <v>335</v>
      </c>
      <c r="E1010" s="230" t="s">
        <v>185</v>
      </c>
      <c r="F1010" s="230" t="s">
        <v>519</v>
      </c>
      <c r="G1010" s="190" t="s">
        <v>3043</v>
      </c>
      <c r="H1010" s="191" t="s">
        <v>534</v>
      </c>
      <c r="I1010" s="230" t="s">
        <v>370</v>
      </c>
      <c r="J1010" s="565" t="s">
        <v>420</v>
      </c>
      <c r="K1010" s="566">
        <v>9.3333333333333338E-2</v>
      </c>
      <c r="L1010" s="230"/>
      <c r="M1010" s="450">
        <v>2022</v>
      </c>
      <c r="N1010" s="453">
        <v>68</v>
      </c>
      <c r="O1010" s="452">
        <v>0.14705882352941177</v>
      </c>
      <c r="P1010" s="237">
        <f t="shared" si="60"/>
        <v>10</v>
      </c>
      <c r="Q1010" s="218">
        <v>9</v>
      </c>
      <c r="R1010" s="238">
        <f t="shared" si="61"/>
        <v>0.9</v>
      </c>
      <c r="S1010" s="238">
        <f t="shared" si="62"/>
        <v>0.13235294117647059</v>
      </c>
      <c r="T1010" s="239">
        <f t="shared" si="63"/>
        <v>1.5756302521008403</v>
      </c>
      <c r="U1010" s="454" t="s">
        <v>3123</v>
      </c>
    </row>
    <row r="1011" spans="1:21" ht="12.75">
      <c r="A1011" s="190" t="s">
        <v>109</v>
      </c>
      <c r="B1011" s="191" t="s">
        <v>1220</v>
      </c>
      <c r="C1011" s="230" t="s">
        <v>646</v>
      </c>
      <c r="D1011" s="230" t="s">
        <v>335</v>
      </c>
      <c r="E1011" s="230" t="s">
        <v>185</v>
      </c>
      <c r="F1011" s="230" t="s">
        <v>519</v>
      </c>
      <c r="G1011" s="190" t="s">
        <v>3043</v>
      </c>
      <c r="H1011" s="191" t="s">
        <v>535</v>
      </c>
      <c r="I1011" s="230" t="s">
        <v>370</v>
      </c>
      <c r="J1011" s="565" t="s">
        <v>420</v>
      </c>
      <c r="K1011" s="566">
        <v>9.3333333333333338E-2</v>
      </c>
      <c r="L1011" s="230"/>
      <c r="M1011" s="450">
        <v>2022</v>
      </c>
      <c r="N1011" s="453">
        <v>68</v>
      </c>
      <c r="O1011" s="452">
        <v>0.14705882352941177</v>
      </c>
      <c r="P1011" s="237">
        <f t="shared" si="60"/>
        <v>10</v>
      </c>
      <c r="Q1011" s="218">
        <v>9</v>
      </c>
      <c r="R1011" s="238">
        <f t="shared" si="61"/>
        <v>0.9</v>
      </c>
      <c r="S1011" s="238">
        <f t="shared" si="62"/>
        <v>0.13235294117647059</v>
      </c>
      <c r="T1011" s="239">
        <f t="shared" si="63"/>
        <v>1.5756302521008403</v>
      </c>
      <c r="U1011" s="454" t="s">
        <v>3123</v>
      </c>
    </row>
    <row r="1012" spans="1:21" ht="12.75">
      <c r="A1012" s="190" t="s">
        <v>109</v>
      </c>
      <c r="B1012" s="191" t="s">
        <v>1220</v>
      </c>
      <c r="C1012" s="230" t="s">
        <v>646</v>
      </c>
      <c r="D1012" s="230" t="s">
        <v>335</v>
      </c>
      <c r="E1012" s="230" t="s">
        <v>185</v>
      </c>
      <c r="F1012" s="230" t="s">
        <v>519</v>
      </c>
      <c r="G1012" s="190" t="s">
        <v>3043</v>
      </c>
      <c r="H1012" s="191" t="s">
        <v>544</v>
      </c>
      <c r="I1012" s="230" t="s">
        <v>370</v>
      </c>
      <c r="J1012" s="565" t="s">
        <v>420</v>
      </c>
      <c r="K1012" s="566">
        <v>9.3333333333333338E-2</v>
      </c>
      <c r="L1012" s="230"/>
      <c r="M1012" s="450">
        <v>2022</v>
      </c>
      <c r="N1012" s="453">
        <v>68</v>
      </c>
      <c r="O1012" s="452">
        <v>0.14705882352941177</v>
      </c>
      <c r="P1012" s="237">
        <f t="shared" si="60"/>
        <v>10</v>
      </c>
      <c r="Q1012" s="218">
        <v>9</v>
      </c>
      <c r="R1012" s="238">
        <f t="shared" si="61"/>
        <v>0.9</v>
      </c>
      <c r="S1012" s="238">
        <f t="shared" si="62"/>
        <v>0.13235294117647059</v>
      </c>
      <c r="T1012" s="239">
        <f t="shared" si="63"/>
        <v>1.5756302521008403</v>
      </c>
      <c r="U1012" s="454" t="s">
        <v>3123</v>
      </c>
    </row>
    <row r="1013" spans="1:21" ht="12.75">
      <c r="A1013" s="190" t="s">
        <v>109</v>
      </c>
      <c r="B1013" s="191" t="s">
        <v>1220</v>
      </c>
      <c r="C1013" s="230" t="s">
        <v>646</v>
      </c>
      <c r="D1013" s="230" t="s">
        <v>335</v>
      </c>
      <c r="E1013" s="230" t="s">
        <v>185</v>
      </c>
      <c r="F1013" s="230" t="s">
        <v>519</v>
      </c>
      <c r="G1013" s="190" t="s">
        <v>3043</v>
      </c>
      <c r="H1013" s="191" t="s">
        <v>545</v>
      </c>
      <c r="I1013" s="230" t="s">
        <v>370</v>
      </c>
      <c r="J1013" s="565" t="s">
        <v>420</v>
      </c>
      <c r="K1013" s="566">
        <v>9.3333333333333338E-2</v>
      </c>
      <c r="L1013" s="230"/>
      <c r="M1013" s="450">
        <v>2022</v>
      </c>
      <c r="N1013" s="453">
        <v>68</v>
      </c>
      <c r="O1013" s="452">
        <v>0.14705882352941177</v>
      </c>
      <c r="P1013" s="237">
        <f t="shared" si="60"/>
        <v>10</v>
      </c>
      <c r="Q1013" s="218">
        <v>9</v>
      </c>
      <c r="R1013" s="238">
        <f t="shared" si="61"/>
        <v>0.9</v>
      </c>
      <c r="S1013" s="238">
        <f t="shared" si="62"/>
        <v>0.13235294117647059</v>
      </c>
      <c r="T1013" s="239">
        <f t="shared" si="63"/>
        <v>1.5756302521008403</v>
      </c>
      <c r="U1013" s="454" t="s">
        <v>3123</v>
      </c>
    </row>
    <row r="1014" spans="1:21" ht="12.75">
      <c r="A1014" s="190" t="s">
        <v>109</v>
      </c>
      <c r="B1014" s="191" t="s">
        <v>1220</v>
      </c>
      <c r="C1014" s="230" t="s">
        <v>646</v>
      </c>
      <c r="D1014" s="230" t="s">
        <v>335</v>
      </c>
      <c r="E1014" s="230" t="s">
        <v>185</v>
      </c>
      <c r="F1014" s="230" t="s">
        <v>519</v>
      </c>
      <c r="G1014" s="190" t="s">
        <v>3043</v>
      </c>
      <c r="H1014" s="191" t="s">
        <v>546</v>
      </c>
      <c r="I1014" s="230" t="s">
        <v>370</v>
      </c>
      <c r="J1014" s="565" t="s">
        <v>420</v>
      </c>
      <c r="K1014" s="566">
        <v>9.3333333333333338E-2</v>
      </c>
      <c r="L1014" s="230"/>
      <c r="M1014" s="450">
        <v>2022</v>
      </c>
      <c r="N1014" s="453">
        <v>68</v>
      </c>
      <c r="O1014" s="452">
        <v>0.14705882352941177</v>
      </c>
      <c r="P1014" s="237">
        <f t="shared" si="60"/>
        <v>10</v>
      </c>
      <c r="Q1014" s="218">
        <v>9</v>
      </c>
      <c r="R1014" s="238">
        <f t="shared" si="61"/>
        <v>0.9</v>
      </c>
      <c r="S1014" s="238">
        <f t="shared" si="62"/>
        <v>0.13235294117647059</v>
      </c>
      <c r="T1014" s="239">
        <f t="shared" si="63"/>
        <v>1.5756302521008403</v>
      </c>
      <c r="U1014" s="454" t="s">
        <v>3123</v>
      </c>
    </row>
    <row r="1015" spans="1:21" ht="12.75">
      <c r="A1015" s="190" t="s">
        <v>109</v>
      </c>
      <c r="B1015" s="191" t="s">
        <v>1220</v>
      </c>
      <c r="C1015" s="230" t="s">
        <v>646</v>
      </c>
      <c r="D1015" s="230" t="s">
        <v>335</v>
      </c>
      <c r="E1015" s="230" t="s">
        <v>185</v>
      </c>
      <c r="F1015" s="230" t="s">
        <v>519</v>
      </c>
      <c r="G1015" s="190" t="s">
        <v>3043</v>
      </c>
      <c r="H1015" s="191" t="s">
        <v>548</v>
      </c>
      <c r="I1015" s="230" t="s">
        <v>370</v>
      </c>
      <c r="J1015" s="565" t="s">
        <v>420</v>
      </c>
      <c r="K1015" s="566">
        <v>9.3333333333333338E-2</v>
      </c>
      <c r="L1015" s="230"/>
      <c r="M1015" s="450">
        <v>2022</v>
      </c>
      <c r="N1015" s="453">
        <v>68</v>
      </c>
      <c r="O1015" s="452">
        <v>0.14705882352941177</v>
      </c>
      <c r="P1015" s="237">
        <f t="shared" si="60"/>
        <v>10</v>
      </c>
      <c r="Q1015" s="218">
        <v>9</v>
      </c>
      <c r="R1015" s="238">
        <f t="shared" si="61"/>
        <v>0.9</v>
      </c>
      <c r="S1015" s="238">
        <f t="shared" si="62"/>
        <v>0.13235294117647059</v>
      </c>
      <c r="T1015" s="239">
        <f t="shared" si="63"/>
        <v>1.5756302521008403</v>
      </c>
      <c r="U1015" s="454" t="s">
        <v>3123</v>
      </c>
    </row>
    <row r="1016" spans="1:21" ht="12.75">
      <c r="A1016" s="190" t="s">
        <v>109</v>
      </c>
      <c r="B1016" s="191" t="s">
        <v>1220</v>
      </c>
      <c r="C1016" s="230" t="s">
        <v>646</v>
      </c>
      <c r="D1016" s="230" t="s">
        <v>335</v>
      </c>
      <c r="E1016" s="230" t="s">
        <v>185</v>
      </c>
      <c r="F1016" s="230" t="s">
        <v>519</v>
      </c>
      <c r="G1016" s="190" t="s">
        <v>3043</v>
      </c>
      <c r="H1016" s="191" t="s">
        <v>549</v>
      </c>
      <c r="I1016" s="230" t="s">
        <v>370</v>
      </c>
      <c r="J1016" s="565" t="s">
        <v>420</v>
      </c>
      <c r="K1016" s="566">
        <v>9.3333333333333338E-2</v>
      </c>
      <c r="L1016" s="230"/>
      <c r="M1016" s="450">
        <v>2022</v>
      </c>
      <c r="N1016" s="453">
        <v>68</v>
      </c>
      <c r="O1016" s="452">
        <v>0.14705882352941177</v>
      </c>
      <c r="P1016" s="237">
        <f t="shared" si="60"/>
        <v>10</v>
      </c>
      <c r="Q1016" s="218">
        <v>9</v>
      </c>
      <c r="R1016" s="238">
        <f t="shared" si="61"/>
        <v>0.9</v>
      </c>
      <c r="S1016" s="238">
        <f t="shared" si="62"/>
        <v>0.13235294117647059</v>
      </c>
      <c r="T1016" s="239">
        <f t="shared" si="63"/>
        <v>1.5756302521008403</v>
      </c>
      <c r="U1016" s="454" t="s">
        <v>3123</v>
      </c>
    </row>
    <row r="1017" spans="1:21" ht="12.75">
      <c r="A1017" s="190" t="s">
        <v>109</v>
      </c>
      <c r="B1017" s="191" t="s">
        <v>1220</v>
      </c>
      <c r="C1017" s="230" t="s">
        <v>646</v>
      </c>
      <c r="D1017" s="230" t="s">
        <v>335</v>
      </c>
      <c r="E1017" s="230" t="s">
        <v>185</v>
      </c>
      <c r="F1017" s="230" t="s">
        <v>519</v>
      </c>
      <c r="G1017" s="190" t="s">
        <v>3043</v>
      </c>
      <c r="H1017" s="191" t="s">
        <v>551</v>
      </c>
      <c r="I1017" s="230" t="s">
        <v>370</v>
      </c>
      <c r="J1017" s="565" t="s">
        <v>420</v>
      </c>
      <c r="K1017" s="566">
        <v>9.3333333333333338E-2</v>
      </c>
      <c r="L1017" s="230"/>
      <c r="M1017" s="450">
        <v>2022</v>
      </c>
      <c r="N1017" s="453">
        <v>68</v>
      </c>
      <c r="O1017" s="452">
        <v>0.14705882352941177</v>
      </c>
      <c r="P1017" s="237">
        <f t="shared" si="60"/>
        <v>10</v>
      </c>
      <c r="Q1017" s="218">
        <v>9</v>
      </c>
      <c r="R1017" s="238">
        <f t="shared" si="61"/>
        <v>0.9</v>
      </c>
      <c r="S1017" s="238">
        <f t="shared" si="62"/>
        <v>0.13235294117647059</v>
      </c>
      <c r="T1017" s="239">
        <f t="shared" si="63"/>
        <v>1.5756302521008403</v>
      </c>
      <c r="U1017" s="454" t="s">
        <v>3123</v>
      </c>
    </row>
    <row r="1018" spans="1:21" ht="12.75">
      <c r="A1018" s="190" t="s">
        <v>109</v>
      </c>
      <c r="B1018" s="191" t="s">
        <v>1220</v>
      </c>
      <c r="C1018" s="230" t="s">
        <v>646</v>
      </c>
      <c r="D1018" s="230" t="s">
        <v>335</v>
      </c>
      <c r="E1018" s="230" t="s">
        <v>185</v>
      </c>
      <c r="F1018" s="230" t="s">
        <v>519</v>
      </c>
      <c r="G1018" s="190" t="s">
        <v>3043</v>
      </c>
      <c r="H1018" s="191" t="s">
        <v>555</v>
      </c>
      <c r="I1018" s="230" t="s">
        <v>370</v>
      </c>
      <c r="J1018" s="565" t="s">
        <v>420</v>
      </c>
      <c r="K1018" s="566">
        <v>9.3333333333333338E-2</v>
      </c>
      <c r="L1018" s="230"/>
      <c r="M1018" s="450">
        <v>2022</v>
      </c>
      <c r="N1018" s="453">
        <v>68</v>
      </c>
      <c r="O1018" s="452">
        <v>0.14705882352941177</v>
      </c>
      <c r="P1018" s="237">
        <f t="shared" si="60"/>
        <v>10</v>
      </c>
      <c r="Q1018" s="218">
        <v>9</v>
      </c>
      <c r="R1018" s="238">
        <f t="shared" si="61"/>
        <v>0.9</v>
      </c>
      <c r="S1018" s="238">
        <f t="shared" si="62"/>
        <v>0.13235294117647059</v>
      </c>
      <c r="T1018" s="239">
        <f t="shared" si="63"/>
        <v>1.5756302521008403</v>
      </c>
      <c r="U1018" s="454" t="s">
        <v>3123</v>
      </c>
    </row>
    <row r="1019" spans="1:21" ht="12.75">
      <c r="A1019" s="190" t="s">
        <v>109</v>
      </c>
      <c r="B1019" s="191" t="s">
        <v>1220</v>
      </c>
      <c r="C1019" s="230" t="s">
        <v>646</v>
      </c>
      <c r="D1019" s="230" t="s">
        <v>335</v>
      </c>
      <c r="E1019" s="230" t="s">
        <v>185</v>
      </c>
      <c r="F1019" s="230" t="s">
        <v>519</v>
      </c>
      <c r="G1019" s="190" t="s">
        <v>3043</v>
      </c>
      <c r="H1019" s="191" t="s">
        <v>556</v>
      </c>
      <c r="I1019" s="230" t="s">
        <v>370</v>
      </c>
      <c r="J1019" s="565" t="s">
        <v>420</v>
      </c>
      <c r="K1019" s="566">
        <v>9.3333333333333338E-2</v>
      </c>
      <c r="L1019" s="230"/>
      <c r="M1019" s="450">
        <v>2022</v>
      </c>
      <c r="N1019" s="453">
        <v>68</v>
      </c>
      <c r="O1019" s="452">
        <v>0.14705882352941177</v>
      </c>
      <c r="P1019" s="237">
        <f t="shared" si="60"/>
        <v>10</v>
      </c>
      <c r="Q1019" s="218">
        <v>9</v>
      </c>
      <c r="R1019" s="238">
        <f t="shared" si="61"/>
        <v>0.9</v>
      </c>
      <c r="S1019" s="238">
        <f t="shared" si="62"/>
        <v>0.13235294117647059</v>
      </c>
      <c r="T1019" s="239">
        <f t="shared" si="63"/>
        <v>1.5756302521008403</v>
      </c>
      <c r="U1019" s="454" t="s">
        <v>3123</v>
      </c>
    </row>
    <row r="1020" spans="1:21" ht="12.75">
      <c r="A1020" s="190" t="s">
        <v>109</v>
      </c>
      <c r="B1020" s="191" t="s">
        <v>1220</v>
      </c>
      <c r="C1020" s="230" t="s">
        <v>646</v>
      </c>
      <c r="D1020" s="230" t="s">
        <v>335</v>
      </c>
      <c r="E1020" s="230" t="s">
        <v>185</v>
      </c>
      <c r="F1020" s="230" t="s">
        <v>519</v>
      </c>
      <c r="G1020" s="190" t="s">
        <v>3043</v>
      </c>
      <c r="H1020" s="191" t="s">
        <v>557</v>
      </c>
      <c r="I1020" s="230" t="s">
        <v>370</v>
      </c>
      <c r="J1020" s="565" t="s">
        <v>420</v>
      </c>
      <c r="K1020" s="566">
        <v>9.3333333333333338E-2</v>
      </c>
      <c r="L1020" s="230"/>
      <c r="M1020" s="450">
        <v>2022</v>
      </c>
      <c r="N1020" s="453">
        <v>68</v>
      </c>
      <c r="O1020" s="452">
        <v>0.14705882352941177</v>
      </c>
      <c r="P1020" s="237">
        <f t="shared" si="60"/>
        <v>10</v>
      </c>
      <c r="Q1020" s="218">
        <v>9</v>
      </c>
      <c r="R1020" s="238">
        <f t="shared" si="61"/>
        <v>0.9</v>
      </c>
      <c r="S1020" s="238">
        <f t="shared" si="62"/>
        <v>0.13235294117647059</v>
      </c>
      <c r="T1020" s="239">
        <f t="shared" si="63"/>
        <v>1.5756302521008403</v>
      </c>
      <c r="U1020" s="454" t="s">
        <v>3123</v>
      </c>
    </row>
    <row r="1021" spans="1:21" ht="12.75">
      <c r="A1021" s="190" t="s">
        <v>109</v>
      </c>
      <c r="B1021" s="191" t="s">
        <v>1220</v>
      </c>
      <c r="C1021" s="230" t="s">
        <v>646</v>
      </c>
      <c r="D1021" s="230" t="s">
        <v>335</v>
      </c>
      <c r="E1021" s="230" t="s">
        <v>185</v>
      </c>
      <c r="F1021" s="230" t="s">
        <v>519</v>
      </c>
      <c r="G1021" s="190" t="s">
        <v>3043</v>
      </c>
      <c r="H1021" s="191" t="s">
        <v>558</v>
      </c>
      <c r="I1021" s="230" t="s">
        <v>370</v>
      </c>
      <c r="J1021" s="565" t="s">
        <v>420</v>
      </c>
      <c r="K1021" s="566">
        <v>9.3333333333333338E-2</v>
      </c>
      <c r="L1021" s="230"/>
      <c r="M1021" s="450">
        <v>2022</v>
      </c>
      <c r="N1021" s="453">
        <v>68</v>
      </c>
      <c r="O1021" s="452">
        <v>0.14705882352941177</v>
      </c>
      <c r="P1021" s="237">
        <f t="shared" si="60"/>
        <v>10</v>
      </c>
      <c r="Q1021" s="218">
        <v>9</v>
      </c>
      <c r="R1021" s="238">
        <f t="shared" si="61"/>
        <v>0.9</v>
      </c>
      <c r="S1021" s="238">
        <f t="shared" si="62"/>
        <v>0.13235294117647059</v>
      </c>
      <c r="T1021" s="239">
        <f t="shared" si="63"/>
        <v>1.5756302521008403</v>
      </c>
      <c r="U1021" s="454" t="s">
        <v>3123</v>
      </c>
    </row>
    <row r="1022" spans="1:21" ht="12.75">
      <c r="A1022" s="190" t="s">
        <v>109</v>
      </c>
      <c r="B1022" s="191" t="s">
        <v>1220</v>
      </c>
      <c r="C1022" s="230" t="s">
        <v>646</v>
      </c>
      <c r="D1022" s="230" t="s">
        <v>335</v>
      </c>
      <c r="E1022" s="230" t="s">
        <v>185</v>
      </c>
      <c r="F1022" s="230" t="s">
        <v>519</v>
      </c>
      <c r="G1022" s="190" t="s">
        <v>3043</v>
      </c>
      <c r="H1022" s="191" t="s">
        <v>562</v>
      </c>
      <c r="I1022" s="230" t="s">
        <v>370</v>
      </c>
      <c r="J1022" s="565" t="s">
        <v>420</v>
      </c>
      <c r="K1022" s="566">
        <v>9.3333333333333338E-2</v>
      </c>
      <c r="L1022" s="230"/>
      <c r="M1022" s="450">
        <v>2022</v>
      </c>
      <c r="N1022" s="453">
        <v>68</v>
      </c>
      <c r="O1022" s="452">
        <v>0.14705882352941177</v>
      </c>
      <c r="P1022" s="237">
        <f t="shared" si="60"/>
        <v>10</v>
      </c>
      <c r="Q1022" s="218">
        <v>9</v>
      </c>
      <c r="R1022" s="238">
        <f t="shared" si="61"/>
        <v>0.9</v>
      </c>
      <c r="S1022" s="238">
        <f t="shared" si="62"/>
        <v>0.13235294117647059</v>
      </c>
      <c r="T1022" s="239">
        <f t="shared" si="63"/>
        <v>1.5756302521008403</v>
      </c>
      <c r="U1022" s="454" t="s">
        <v>3123</v>
      </c>
    </row>
    <row r="1023" spans="1:21" ht="12.75">
      <c r="A1023" s="190" t="s">
        <v>109</v>
      </c>
      <c r="B1023" s="191" t="s">
        <v>1220</v>
      </c>
      <c r="C1023" s="230" t="s">
        <v>646</v>
      </c>
      <c r="D1023" s="230" t="s">
        <v>335</v>
      </c>
      <c r="E1023" s="230" t="s">
        <v>185</v>
      </c>
      <c r="F1023" s="230" t="s">
        <v>577</v>
      </c>
      <c r="G1023" s="190" t="s">
        <v>3043</v>
      </c>
      <c r="H1023" s="191" t="s">
        <v>583</v>
      </c>
      <c r="I1023" s="230" t="s">
        <v>370</v>
      </c>
      <c r="J1023" s="565" t="s">
        <v>420</v>
      </c>
      <c r="K1023" s="566">
        <v>9.3333333333333338E-2</v>
      </c>
      <c r="L1023" s="230"/>
      <c r="M1023" s="450">
        <v>2022</v>
      </c>
      <c r="N1023" s="453">
        <v>68</v>
      </c>
      <c r="O1023" s="452">
        <v>0.14705882352941177</v>
      </c>
      <c r="P1023" s="237">
        <f t="shared" si="60"/>
        <v>10</v>
      </c>
      <c r="Q1023" s="218">
        <v>9</v>
      </c>
      <c r="R1023" s="238">
        <f t="shared" si="61"/>
        <v>0.9</v>
      </c>
      <c r="S1023" s="238">
        <f t="shared" si="62"/>
        <v>0.13235294117647059</v>
      </c>
      <c r="T1023" s="239">
        <f t="shared" si="63"/>
        <v>1.5756302521008403</v>
      </c>
      <c r="U1023" s="454" t="s">
        <v>3123</v>
      </c>
    </row>
    <row r="1024" spans="1:21" ht="12.75">
      <c r="A1024" s="190" t="s">
        <v>109</v>
      </c>
      <c r="B1024" s="191" t="s">
        <v>1220</v>
      </c>
      <c r="C1024" s="230" t="s">
        <v>646</v>
      </c>
      <c r="D1024" s="230" t="s">
        <v>335</v>
      </c>
      <c r="E1024" s="230" t="s">
        <v>185</v>
      </c>
      <c r="F1024" s="230" t="s">
        <v>519</v>
      </c>
      <c r="G1024" s="190" t="s">
        <v>3043</v>
      </c>
      <c r="H1024" s="191" t="s">
        <v>563</v>
      </c>
      <c r="I1024" s="230" t="s">
        <v>370</v>
      </c>
      <c r="J1024" s="565" t="s">
        <v>418</v>
      </c>
      <c r="K1024" s="566">
        <v>1</v>
      </c>
      <c r="L1024" s="230"/>
      <c r="M1024" s="450">
        <v>2022</v>
      </c>
      <c r="N1024" s="453">
        <v>68</v>
      </c>
      <c r="O1024" s="452">
        <v>1</v>
      </c>
      <c r="P1024" s="237">
        <f t="shared" si="60"/>
        <v>68</v>
      </c>
      <c r="Q1024" s="218">
        <v>68</v>
      </c>
      <c r="R1024" s="238">
        <f t="shared" si="61"/>
        <v>1</v>
      </c>
      <c r="S1024" s="238">
        <f t="shared" si="62"/>
        <v>1</v>
      </c>
      <c r="T1024" s="239">
        <f t="shared" si="63"/>
        <v>1</v>
      </c>
      <c r="U1024" s="454"/>
    </row>
    <row r="1025" spans="1:21" ht="12.75">
      <c r="A1025" s="190" t="s">
        <v>109</v>
      </c>
      <c r="B1025" s="191" t="s">
        <v>1220</v>
      </c>
      <c r="C1025" s="230" t="s">
        <v>646</v>
      </c>
      <c r="D1025" s="230" t="s">
        <v>335</v>
      </c>
      <c r="E1025" s="230" t="s">
        <v>185</v>
      </c>
      <c r="F1025" s="230" t="s">
        <v>519</v>
      </c>
      <c r="G1025" s="190" t="s">
        <v>3043</v>
      </c>
      <c r="H1025" s="191" t="s">
        <v>564</v>
      </c>
      <c r="I1025" s="230" t="s">
        <v>370</v>
      </c>
      <c r="J1025" s="565" t="s">
        <v>420</v>
      </c>
      <c r="K1025" s="566">
        <v>9.3333333333333338E-2</v>
      </c>
      <c r="L1025" s="230"/>
      <c r="M1025" s="450">
        <v>2022</v>
      </c>
      <c r="N1025" s="453">
        <v>68</v>
      </c>
      <c r="O1025" s="452">
        <v>0.14705882352941177</v>
      </c>
      <c r="P1025" s="237">
        <f t="shared" si="60"/>
        <v>10</v>
      </c>
      <c r="Q1025" s="218">
        <v>9</v>
      </c>
      <c r="R1025" s="238">
        <f t="shared" si="61"/>
        <v>0.9</v>
      </c>
      <c r="S1025" s="238">
        <f t="shared" si="62"/>
        <v>0.13235294117647059</v>
      </c>
      <c r="T1025" s="239">
        <f t="shared" si="63"/>
        <v>1.5756302521008403</v>
      </c>
      <c r="U1025" s="454" t="s">
        <v>3123</v>
      </c>
    </row>
    <row r="1026" spans="1:21" ht="12.75">
      <c r="A1026" s="190" t="s">
        <v>109</v>
      </c>
      <c r="B1026" s="191" t="s">
        <v>1220</v>
      </c>
      <c r="C1026" s="230" t="s">
        <v>646</v>
      </c>
      <c r="D1026" s="230" t="s">
        <v>335</v>
      </c>
      <c r="E1026" s="230" t="s">
        <v>185</v>
      </c>
      <c r="F1026" s="230" t="s">
        <v>519</v>
      </c>
      <c r="G1026" s="190" t="s">
        <v>3043</v>
      </c>
      <c r="H1026" s="191" t="s">
        <v>569</v>
      </c>
      <c r="I1026" s="230" t="s">
        <v>370</v>
      </c>
      <c r="J1026" s="565" t="s">
        <v>420</v>
      </c>
      <c r="K1026" s="566">
        <v>9.3333333333333338E-2</v>
      </c>
      <c r="L1026" s="230"/>
      <c r="M1026" s="450">
        <v>2022</v>
      </c>
      <c r="N1026" s="453">
        <v>68</v>
      </c>
      <c r="O1026" s="452">
        <v>0.14705882352941177</v>
      </c>
      <c r="P1026" s="237">
        <f t="shared" si="60"/>
        <v>10</v>
      </c>
      <c r="Q1026" s="218">
        <v>9</v>
      </c>
      <c r="R1026" s="238">
        <f t="shared" si="61"/>
        <v>0.9</v>
      </c>
      <c r="S1026" s="238">
        <f t="shared" si="62"/>
        <v>0.13235294117647059</v>
      </c>
      <c r="T1026" s="239">
        <f t="shared" si="63"/>
        <v>1.5756302521008403</v>
      </c>
      <c r="U1026" s="454" t="s">
        <v>3123</v>
      </c>
    </row>
    <row r="1027" spans="1:21" ht="12.75">
      <c r="A1027" s="190" t="s">
        <v>109</v>
      </c>
      <c r="B1027" s="191" t="s">
        <v>1220</v>
      </c>
      <c r="C1027" s="230" t="s">
        <v>646</v>
      </c>
      <c r="D1027" s="230" t="s">
        <v>335</v>
      </c>
      <c r="E1027" s="230" t="s">
        <v>185</v>
      </c>
      <c r="F1027" s="230" t="s">
        <v>519</v>
      </c>
      <c r="G1027" s="190" t="s">
        <v>3043</v>
      </c>
      <c r="H1027" s="191" t="s">
        <v>498</v>
      </c>
      <c r="I1027" s="230" t="s">
        <v>3126</v>
      </c>
      <c r="J1027" s="230" t="s">
        <v>418</v>
      </c>
      <c r="K1027" s="231">
        <v>1</v>
      </c>
      <c r="L1027" s="230" t="s">
        <v>3127</v>
      </c>
      <c r="M1027" s="450">
        <v>2023</v>
      </c>
      <c r="N1027" s="453">
        <v>63</v>
      </c>
      <c r="O1027" s="452">
        <v>1</v>
      </c>
      <c r="P1027" s="237">
        <f t="shared" si="60"/>
        <v>63</v>
      </c>
      <c r="Q1027" s="218">
        <v>63</v>
      </c>
      <c r="R1027" s="238">
        <f t="shared" si="61"/>
        <v>1</v>
      </c>
      <c r="S1027" s="238">
        <f t="shared" si="62"/>
        <v>1</v>
      </c>
      <c r="T1027" s="239">
        <f t="shared" si="63"/>
        <v>1</v>
      </c>
      <c r="U1027" s="454"/>
    </row>
    <row r="1028" spans="1:21" ht="12.75">
      <c r="A1028" s="190" t="s">
        <v>109</v>
      </c>
      <c r="B1028" s="191" t="s">
        <v>1220</v>
      </c>
      <c r="C1028" s="230" t="s">
        <v>646</v>
      </c>
      <c r="D1028" s="230" t="s">
        <v>335</v>
      </c>
      <c r="E1028" s="230" t="s">
        <v>185</v>
      </c>
      <c r="F1028" s="230" t="s">
        <v>519</v>
      </c>
      <c r="G1028" s="190" t="s">
        <v>3043</v>
      </c>
      <c r="H1028" s="191" t="s">
        <v>537</v>
      </c>
      <c r="I1028" s="230" t="s">
        <v>232</v>
      </c>
      <c r="J1028" s="230" t="s">
        <v>418</v>
      </c>
      <c r="K1028" s="231">
        <v>1</v>
      </c>
      <c r="L1028" s="230" t="s">
        <v>3128</v>
      </c>
      <c r="M1028" s="450">
        <v>2023</v>
      </c>
      <c r="N1028" s="453">
        <v>63</v>
      </c>
      <c r="O1028" s="452">
        <v>1</v>
      </c>
      <c r="P1028" s="237">
        <f t="shared" ref="P1028:P1091" si="64">ROUNDUP(N1028*O1028,0)</f>
        <v>63</v>
      </c>
      <c r="Q1028" s="218">
        <v>63</v>
      </c>
      <c r="R1028" s="238">
        <f t="shared" ref="R1028:R1091" si="65">Q1028/P1028</f>
        <v>1</v>
      </c>
      <c r="S1028" s="238">
        <f t="shared" ref="S1028:S1091" si="66">Q1028/N1028</f>
        <v>1</v>
      </c>
      <c r="T1028" s="239">
        <f t="shared" ref="T1028:T1091" si="67">O1028/K1028</f>
        <v>1</v>
      </c>
      <c r="U1028" s="454"/>
    </row>
    <row r="1029" spans="1:21" ht="12.75">
      <c r="A1029" s="190" t="s">
        <v>109</v>
      </c>
      <c r="B1029" s="191" t="s">
        <v>1220</v>
      </c>
      <c r="C1029" s="230" t="s">
        <v>646</v>
      </c>
      <c r="D1029" s="230" t="s">
        <v>335</v>
      </c>
      <c r="E1029" s="230" t="s">
        <v>185</v>
      </c>
      <c r="F1029" s="230" t="s">
        <v>519</v>
      </c>
      <c r="G1029" s="190" t="s">
        <v>3043</v>
      </c>
      <c r="H1029" s="191" t="s">
        <v>538</v>
      </c>
      <c r="I1029" s="230" t="s">
        <v>232</v>
      </c>
      <c r="J1029" s="230" t="s">
        <v>418</v>
      </c>
      <c r="K1029" s="231">
        <v>1</v>
      </c>
      <c r="L1029" s="230" t="s">
        <v>3128</v>
      </c>
      <c r="M1029" s="450">
        <v>2023</v>
      </c>
      <c r="N1029" s="453">
        <v>63</v>
      </c>
      <c r="O1029" s="452">
        <v>1</v>
      </c>
      <c r="P1029" s="237">
        <f t="shared" si="64"/>
        <v>63</v>
      </c>
      <c r="Q1029" s="218">
        <v>63</v>
      </c>
      <c r="R1029" s="238">
        <f t="shared" si="65"/>
        <v>1</v>
      </c>
      <c r="S1029" s="238">
        <f t="shared" si="66"/>
        <v>1</v>
      </c>
      <c r="T1029" s="239">
        <f t="shared" si="67"/>
        <v>1</v>
      </c>
      <c r="U1029" s="454"/>
    </row>
    <row r="1030" spans="1:21" ht="12.75">
      <c r="A1030" s="190" t="s">
        <v>109</v>
      </c>
      <c r="B1030" s="191" t="s">
        <v>1220</v>
      </c>
      <c r="C1030" s="230" t="s">
        <v>646</v>
      </c>
      <c r="D1030" s="230" t="s">
        <v>335</v>
      </c>
      <c r="E1030" s="230" t="s">
        <v>185</v>
      </c>
      <c r="F1030" s="230" t="s">
        <v>519</v>
      </c>
      <c r="G1030" s="190" t="s">
        <v>3043</v>
      </c>
      <c r="H1030" s="191" t="s">
        <v>541</v>
      </c>
      <c r="I1030" s="230" t="s">
        <v>232</v>
      </c>
      <c r="J1030" s="230" t="s">
        <v>418</v>
      </c>
      <c r="K1030" s="231">
        <v>1</v>
      </c>
      <c r="L1030" s="230" t="s">
        <v>3128</v>
      </c>
      <c r="M1030" s="450">
        <v>2023</v>
      </c>
      <c r="N1030" s="218">
        <v>63</v>
      </c>
      <c r="O1030" s="452">
        <v>1</v>
      </c>
      <c r="P1030" s="237">
        <f t="shared" si="64"/>
        <v>63</v>
      </c>
      <c r="Q1030" s="218">
        <v>63</v>
      </c>
      <c r="R1030" s="238">
        <f t="shared" si="65"/>
        <v>1</v>
      </c>
      <c r="S1030" s="238">
        <f t="shared" si="66"/>
        <v>1</v>
      </c>
      <c r="T1030" s="239">
        <f t="shared" si="67"/>
        <v>1</v>
      </c>
      <c r="U1030" s="454"/>
    </row>
    <row r="1031" spans="1:21" ht="12.75">
      <c r="A1031" s="190" t="s">
        <v>109</v>
      </c>
      <c r="B1031" s="191" t="s">
        <v>1220</v>
      </c>
      <c r="C1031" s="230" t="s">
        <v>646</v>
      </c>
      <c r="D1031" s="230" t="s">
        <v>335</v>
      </c>
      <c r="E1031" s="230" t="s">
        <v>185</v>
      </c>
      <c r="F1031" s="230" t="s">
        <v>519</v>
      </c>
      <c r="G1031" s="190" t="s">
        <v>3043</v>
      </c>
      <c r="H1031" s="191" t="s">
        <v>493</v>
      </c>
      <c r="I1031" s="230" t="s">
        <v>232</v>
      </c>
      <c r="J1031" s="230" t="s">
        <v>418</v>
      </c>
      <c r="K1031" s="231">
        <v>1</v>
      </c>
      <c r="L1031" s="230" t="s">
        <v>3128</v>
      </c>
      <c r="M1031" s="450">
        <v>2023</v>
      </c>
      <c r="N1031" s="453">
        <v>63</v>
      </c>
      <c r="O1031" s="452">
        <v>1</v>
      </c>
      <c r="P1031" s="237">
        <f t="shared" si="64"/>
        <v>63</v>
      </c>
      <c r="Q1031" s="218">
        <v>63</v>
      </c>
      <c r="R1031" s="238">
        <f t="shared" si="65"/>
        <v>1</v>
      </c>
      <c r="S1031" s="238">
        <f t="shared" si="66"/>
        <v>1</v>
      </c>
      <c r="T1031" s="239">
        <f t="shared" si="67"/>
        <v>1</v>
      </c>
      <c r="U1031" s="454"/>
    </row>
    <row r="1032" spans="1:21" ht="12.75">
      <c r="A1032" s="190" t="s">
        <v>109</v>
      </c>
      <c r="B1032" s="191" t="s">
        <v>1220</v>
      </c>
      <c r="C1032" s="230" t="s">
        <v>646</v>
      </c>
      <c r="D1032" s="230" t="s">
        <v>335</v>
      </c>
      <c r="E1032" s="230" t="s">
        <v>185</v>
      </c>
      <c r="F1032" s="230" t="s">
        <v>519</v>
      </c>
      <c r="G1032" s="190" t="s">
        <v>3043</v>
      </c>
      <c r="H1032" s="191" t="s">
        <v>3129</v>
      </c>
      <c r="I1032" s="230" t="s">
        <v>232</v>
      </c>
      <c r="J1032" s="230" t="s">
        <v>418</v>
      </c>
      <c r="K1032" s="231">
        <v>1</v>
      </c>
      <c r="L1032" s="230" t="s">
        <v>3128</v>
      </c>
      <c r="M1032" s="450">
        <v>2023</v>
      </c>
      <c r="N1032" s="218">
        <v>63</v>
      </c>
      <c r="O1032" s="452">
        <v>1</v>
      </c>
      <c r="P1032" s="237">
        <f t="shared" si="64"/>
        <v>63</v>
      </c>
      <c r="Q1032" s="218">
        <v>63</v>
      </c>
      <c r="R1032" s="238">
        <f t="shared" si="65"/>
        <v>1</v>
      </c>
      <c r="S1032" s="238">
        <f t="shared" si="66"/>
        <v>1</v>
      </c>
      <c r="T1032" s="239">
        <f t="shared" si="67"/>
        <v>1</v>
      </c>
      <c r="U1032" s="454"/>
    </row>
    <row r="1033" spans="1:21" ht="12.75">
      <c r="A1033" s="190" t="s">
        <v>109</v>
      </c>
      <c r="B1033" s="191" t="s">
        <v>1220</v>
      </c>
      <c r="C1033" s="230" t="s">
        <v>646</v>
      </c>
      <c r="D1033" s="230" t="s">
        <v>335</v>
      </c>
      <c r="E1033" s="230" t="s">
        <v>185</v>
      </c>
      <c r="F1033" s="230" t="s">
        <v>519</v>
      </c>
      <c r="G1033" s="190" t="s">
        <v>3043</v>
      </c>
      <c r="H1033" s="191" t="s">
        <v>3130</v>
      </c>
      <c r="I1033" s="230" t="s">
        <v>232</v>
      </c>
      <c r="J1033" s="230" t="s">
        <v>418</v>
      </c>
      <c r="K1033" s="231">
        <v>1</v>
      </c>
      <c r="L1033" s="230" t="s">
        <v>3128</v>
      </c>
      <c r="M1033" s="450">
        <v>2023</v>
      </c>
      <c r="N1033" s="453">
        <v>63</v>
      </c>
      <c r="O1033" s="452">
        <v>1</v>
      </c>
      <c r="P1033" s="237">
        <f t="shared" si="64"/>
        <v>63</v>
      </c>
      <c r="Q1033" s="218">
        <v>63</v>
      </c>
      <c r="R1033" s="238">
        <f t="shared" si="65"/>
        <v>1</v>
      </c>
      <c r="S1033" s="238">
        <f t="shared" si="66"/>
        <v>1</v>
      </c>
      <c r="T1033" s="239">
        <f t="shared" si="67"/>
        <v>1</v>
      </c>
      <c r="U1033" s="454"/>
    </row>
    <row r="1034" spans="1:21" ht="12.75">
      <c r="A1034" s="190" t="s">
        <v>109</v>
      </c>
      <c r="B1034" s="191" t="s">
        <v>1220</v>
      </c>
      <c r="C1034" s="230" t="s">
        <v>646</v>
      </c>
      <c r="D1034" s="230" t="s">
        <v>335</v>
      </c>
      <c r="E1034" s="230" t="s">
        <v>185</v>
      </c>
      <c r="F1034" s="230" t="s">
        <v>519</v>
      </c>
      <c r="G1034" s="190" t="s">
        <v>3044</v>
      </c>
      <c r="H1034" s="191" t="s">
        <v>518</v>
      </c>
      <c r="I1034" s="230" t="s">
        <v>370</v>
      </c>
      <c r="J1034" s="565" t="s">
        <v>420</v>
      </c>
      <c r="K1034" s="566">
        <v>0.18055555555555555</v>
      </c>
      <c r="L1034" s="230"/>
      <c r="M1034" s="450">
        <v>2022</v>
      </c>
      <c r="N1034" s="218">
        <v>73</v>
      </c>
      <c r="O1034" s="567">
        <v>1</v>
      </c>
      <c r="P1034" s="237">
        <f t="shared" si="64"/>
        <v>73</v>
      </c>
      <c r="Q1034" s="218">
        <v>73</v>
      </c>
      <c r="R1034" s="238">
        <f t="shared" si="65"/>
        <v>1</v>
      </c>
      <c r="S1034" s="238">
        <f t="shared" si="66"/>
        <v>1</v>
      </c>
      <c r="T1034" s="239">
        <f t="shared" si="67"/>
        <v>5.5384615384615383</v>
      </c>
      <c r="U1034" s="454" t="s">
        <v>3123</v>
      </c>
    </row>
    <row r="1035" spans="1:21" ht="12.75">
      <c r="A1035" s="190" t="s">
        <v>109</v>
      </c>
      <c r="B1035" s="191" t="s">
        <v>1220</v>
      </c>
      <c r="C1035" s="230" t="s">
        <v>646</v>
      </c>
      <c r="D1035" s="230" t="s">
        <v>335</v>
      </c>
      <c r="E1035" s="230" t="s">
        <v>185</v>
      </c>
      <c r="F1035" s="230" t="s">
        <v>577</v>
      </c>
      <c r="G1035" s="190" t="s">
        <v>3044</v>
      </c>
      <c r="H1035" s="191" t="s">
        <v>576</v>
      </c>
      <c r="I1035" s="230" t="s">
        <v>370</v>
      </c>
      <c r="J1035" s="565" t="s">
        <v>420</v>
      </c>
      <c r="K1035" s="566">
        <v>0.18055555555555555</v>
      </c>
      <c r="L1035" s="230"/>
      <c r="M1035" s="450">
        <v>2022</v>
      </c>
      <c r="N1035" s="453">
        <v>73</v>
      </c>
      <c r="O1035" s="452">
        <v>0.19178082191780821</v>
      </c>
      <c r="P1035" s="237">
        <f t="shared" si="64"/>
        <v>14</v>
      </c>
      <c r="Q1035" s="218">
        <v>10</v>
      </c>
      <c r="R1035" s="238">
        <f t="shared" si="65"/>
        <v>0.7142857142857143</v>
      </c>
      <c r="S1035" s="238">
        <f t="shared" si="66"/>
        <v>0.13698630136986301</v>
      </c>
      <c r="T1035" s="239">
        <f t="shared" si="67"/>
        <v>1.0621707060063224</v>
      </c>
      <c r="U1035" s="454"/>
    </row>
    <row r="1036" spans="1:21" ht="12.75">
      <c r="A1036" s="190" t="s">
        <v>109</v>
      </c>
      <c r="B1036" s="191" t="s">
        <v>1220</v>
      </c>
      <c r="C1036" s="230" t="s">
        <v>646</v>
      </c>
      <c r="D1036" s="230" t="s">
        <v>335</v>
      </c>
      <c r="E1036" s="230" t="s">
        <v>185</v>
      </c>
      <c r="F1036" s="230" t="s">
        <v>577</v>
      </c>
      <c r="G1036" s="190" t="s">
        <v>3044</v>
      </c>
      <c r="H1036" s="191" t="s">
        <v>578</v>
      </c>
      <c r="I1036" s="230" t="s">
        <v>370</v>
      </c>
      <c r="J1036" s="565" t="s">
        <v>420</v>
      </c>
      <c r="K1036" s="566">
        <v>0.18055555555555555</v>
      </c>
      <c r="L1036" s="230"/>
      <c r="M1036" s="450">
        <v>2022</v>
      </c>
      <c r="N1036" s="453">
        <v>73</v>
      </c>
      <c r="O1036" s="452">
        <v>0.19178082191780821</v>
      </c>
      <c r="P1036" s="237">
        <f t="shared" si="64"/>
        <v>14</v>
      </c>
      <c r="Q1036" s="218">
        <v>10</v>
      </c>
      <c r="R1036" s="238">
        <f t="shared" si="65"/>
        <v>0.7142857142857143</v>
      </c>
      <c r="S1036" s="238">
        <f t="shared" si="66"/>
        <v>0.13698630136986301</v>
      </c>
      <c r="T1036" s="239">
        <f t="shared" si="67"/>
        <v>1.0621707060063224</v>
      </c>
      <c r="U1036" s="454"/>
    </row>
    <row r="1037" spans="1:21" ht="12.75">
      <c r="A1037" s="190" t="s">
        <v>109</v>
      </c>
      <c r="B1037" s="191" t="s">
        <v>1220</v>
      </c>
      <c r="C1037" s="230" t="s">
        <v>646</v>
      </c>
      <c r="D1037" s="230" t="s">
        <v>335</v>
      </c>
      <c r="E1037" s="230" t="s">
        <v>185</v>
      </c>
      <c r="F1037" s="230" t="s">
        <v>577</v>
      </c>
      <c r="G1037" s="190" t="s">
        <v>3044</v>
      </c>
      <c r="H1037" s="191" t="s">
        <v>579</v>
      </c>
      <c r="I1037" s="230" t="s">
        <v>370</v>
      </c>
      <c r="J1037" s="565" t="s">
        <v>420</v>
      </c>
      <c r="K1037" s="566">
        <v>0.18055555555555555</v>
      </c>
      <c r="L1037" s="230"/>
      <c r="M1037" s="450">
        <v>2022</v>
      </c>
      <c r="N1037" s="453">
        <v>73</v>
      </c>
      <c r="O1037" s="452">
        <v>0.19178082191780821</v>
      </c>
      <c r="P1037" s="237">
        <f t="shared" si="64"/>
        <v>14</v>
      </c>
      <c r="Q1037" s="218">
        <v>10</v>
      </c>
      <c r="R1037" s="238">
        <f t="shared" si="65"/>
        <v>0.7142857142857143</v>
      </c>
      <c r="S1037" s="238">
        <f t="shared" si="66"/>
        <v>0.13698630136986301</v>
      </c>
      <c r="T1037" s="239">
        <f t="shared" si="67"/>
        <v>1.0621707060063224</v>
      </c>
      <c r="U1037" s="454"/>
    </row>
    <row r="1038" spans="1:21" ht="12.75">
      <c r="A1038" s="190" t="s">
        <v>109</v>
      </c>
      <c r="B1038" s="191" t="s">
        <v>1220</v>
      </c>
      <c r="C1038" s="230" t="s">
        <v>646</v>
      </c>
      <c r="D1038" s="230" t="s">
        <v>335</v>
      </c>
      <c r="E1038" s="230" t="s">
        <v>185</v>
      </c>
      <c r="F1038" s="230" t="s">
        <v>577</v>
      </c>
      <c r="G1038" s="190" t="s">
        <v>3044</v>
      </c>
      <c r="H1038" s="191" t="s">
        <v>580</v>
      </c>
      <c r="I1038" s="230" t="s">
        <v>370</v>
      </c>
      <c r="J1038" s="565" t="s">
        <v>420</v>
      </c>
      <c r="K1038" s="566">
        <v>0.18055555555555555</v>
      </c>
      <c r="L1038" s="230"/>
      <c r="M1038" s="450">
        <v>2022</v>
      </c>
      <c r="N1038" s="453">
        <v>73</v>
      </c>
      <c r="O1038" s="452">
        <v>0.19178082191780821</v>
      </c>
      <c r="P1038" s="237">
        <f t="shared" si="64"/>
        <v>14</v>
      </c>
      <c r="Q1038" s="218">
        <v>10</v>
      </c>
      <c r="R1038" s="238">
        <f t="shared" si="65"/>
        <v>0.7142857142857143</v>
      </c>
      <c r="S1038" s="238">
        <f t="shared" si="66"/>
        <v>0.13698630136986301</v>
      </c>
      <c r="T1038" s="239">
        <f t="shared" si="67"/>
        <v>1.0621707060063224</v>
      </c>
      <c r="U1038" s="454"/>
    </row>
    <row r="1039" spans="1:21" ht="12.75">
      <c r="A1039" s="190" t="s">
        <v>109</v>
      </c>
      <c r="B1039" s="191" t="s">
        <v>1220</v>
      </c>
      <c r="C1039" s="230" t="s">
        <v>646</v>
      </c>
      <c r="D1039" s="230" t="s">
        <v>335</v>
      </c>
      <c r="E1039" s="230" t="s">
        <v>185</v>
      </c>
      <c r="F1039" s="230" t="s">
        <v>577</v>
      </c>
      <c r="G1039" s="190" t="s">
        <v>3044</v>
      </c>
      <c r="H1039" s="191" t="s">
        <v>581</v>
      </c>
      <c r="I1039" s="230" t="s">
        <v>370</v>
      </c>
      <c r="J1039" s="565" t="s">
        <v>420</v>
      </c>
      <c r="K1039" s="566">
        <v>0.18055555555555555</v>
      </c>
      <c r="L1039" s="230"/>
      <c r="M1039" s="450">
        <v>2022</v>
      </c>
      <c r="N1039" s="453">
        <v>73</v>
      </c>
      <c r="O1039" s="452">
        <v>0.19178082191780821</v>
      </c>
      <c r="P1039" s="237">
        <f t="shared" si="64"/>
        <v>14</v>
      </c>
      <c r="Q1039" s="218">
        <v>10</v>
      </c>
      <c r="R1039" s="238">
        <f t="shared" si="65"/>
        <v>0.7142857142857143</v>
      </c>
      <c r="S1039" s="238">
        <f t="shared" si="66"/>
        <v>0.13698630136986301</v>
      </c>
      <c r="T1039" s="239">
        <f t="shared" si="67"/>
        <v>1.0621707060063224</v>
      </c>
      <c r="U1039" s="454"/>
    </row>
    <row r="1040" spans="1:21" ht="12.75">
      <c r="A1040" s="190" t="s">
        <v>109</v>
      </c>
      <c r="B1040" s="191" t="s">
        <v>1220</v>
      </c>
      <c r="C1040" s="230" t="s">
        <v>646</v>
      </c>
      <c r="D1040" s="230" t="s">
        <v>335</v>
      </c>
      <c r="E1040" s="230" t="s">
        <v>185</v>
      </c>
      <c r="F1040" s="230" t="s">
        <v>519</v>
      </c>
      <c r="G1040" s="190" t="s">
        <v>3044</v>
      </c>
      <c r="H1040" s="191" t="s">
        <v>522</v>
      </c>
      <c r="I1040" s="230" t="s">
        <v>370</v>
      </c>
      <c r="J1040" s="565" t="s">
        <v>420</v>
      </c>
      <c r="K1040" s="566">
        <v>0.18055555555555555</v>
      </c>
      <c r="L1040" s="230"/>
      <c r="M1040" s="450">
        <v>2022</v>
      </c>
      <c r="N1040" s="453">
        <v>73</v>
      </c>
      <c r="O1040" s="452">
        <v>0.19178082191780821</v>
      </c>
      <c r="P1040" s="237">
        <f t="shared" si="64"/>
        <v>14</v>
      </c>
      <c r="Q1040" s="218">
        <v>10</v>
      </c>
      <c r="R1040" s="238">
        <f t="shared" si="65"/>
        <v>0.7142857142857143</v>
      </c>
      <c r="S1040" s="238">
        <f t="shared" si="66"/>
        <v>0.13698630136986301</v>
      </c>
      <c r="T1040" s="239">
        <f t="shared" si="67"/>
        <v>1.0621707060063224</v>
      </c>
      <c r="U1040" s="454"/>
    </row>
    <row r="1041" spans="1:21" ht="12.75">
      <c r="A1041" s="190" t="s">
        <v>109</v>
      </c>
      <c r="B1041" s="191" t="s">
        <v>1220</v>
      </c>
      <c r="C1041" s="230" t="s">
        <v>646</v>
      </c>
      <c r="D1041" s="230" t="s">
        <v>335</v>
      </c>
      <c r="E1041" s="230" t="s">
        <v>185</v>
      </c>
      <c r="F1041" s="230" t="s">
        <v>519</v>
      </c>
      <c r="G1041" s="190" t="s">
        <v>3044</v>
      </c>
      <c r="H1041" s="191" t="s">
        <v>523</v>
      </c>
      <c r="I1041" s="230" t="s">
        <v>370</v>
      </c>
      <c r="J1041" s="565" t="s">
        <v>420</v>
      </c>
      <c r="K1041" s="566">
        <v>0.18055555555555555</v>
      </c>
      <c r="L1041" s="230"/>
      <c r="M1041" s="450">
        <v>2022</v>
      </c>
      <c r="N1041" s="453">
        <v>73</v>
      </c>
      <c r="O1041" s="452">
        <v>0.19178082191780821</v>
      </c>
      <c r="P1041" s="237">
        <f t="shared" si="64"/>
        <v>14</v>
      </c>
      <c r="Q1041" s="218">
        <v>10</v>
      </c>
      <c r="R1041" s="238">
        <f t="shared" si="65"/>
        <v>0.7142857142857143</v>
      </c>
      <c r="S1041" s="238">
        <f t="shared" si="66"/>
        <v>0.13698630136986301</v>
      </c>
      <c r="T1041" s="239">
        <f t="shared" si="67"/>
        <v>1.0621707060063224</v>
      </c>
      <c r="U1041" s="454"/>
    </row>
    <row r="1042" spans="1:21" ht="12.75">
      <c r="A1042" s="190" t="s">
        <v>109</v>
      </c>
      <c r="B1042" s="191" t="s">
        <v>1220</v>
      </c>
      <c r="C1042" s="230" t="s">
        <v>646</v>
      </c>
      <c r="D1042" s="230" t="s">
        <v>335</v>
      </c>
      <c r="E1042" s="230" t="s">
        <v>185</v>
      </c>
      <c r="F1042" s="230" t="s">
        <v>577</v>
      </c>
      <c r="G1042" s="190" t="s">
        <v>3044</v>
      </c>
      <c r="H1042" s="191" t="s">
        <v>3124</v>
      </c>
      <c r="I1042" s="230" t="s">
        <v>370</v>
      </c>
      <c r="J1042" s="565" t="s">
        <v>420</v>
      </c>
      <c r="K1042" s="566">
        <v>0.18055555555555555</v>
      </c>
      <c r="L1042" s="230"/>
      <c r="M1042" s="450">
        <v>2022</v>
      </c>
      <c r="N1042" s="453">
        <v>73</v>
      </c>
      <c r="O1042" s="452">
        <v>0.19178082191780821</v>
      </c>
      <c r="P1042" s="237">
        <f t="shared" si="64"/>
        <v>14</v>
      </c>
      <c r="Q1042" s="218">
        <v>10</v>
      </c>
      <c r="R1042" s="238">
        <f t="shared" si="65"/>
        <v>0.7142857142857143</v>
      </c>
      <c r="S1042" s="238">
        <f t="shared" si="66"/>
        <v>0.13698630136986301</v>
      </c>
      <c r="T1042" s="239">
        <f t="shared" si="67"/>
        <v>1.0621707060063224</v>
      </c>
      <c r="U1042" s="454"/>
    </row>
    <row r="1043" spans="1:21" ht="12.75">
      <c r="A1043" s="190" t="s">
        <v>109</v>
      </c>
      <c r="B1043" s="191" t="s">
        <v>1220</v>
      </c>
      <c r="C1043" s="230" t="s">
        <v>646</v>
      </c>
      <c r="D1043" s="230" t="s">
        <v>335</v>
      </c>
      <c r="E1043" s="230" t="s">
        <v>185</v>
      </c>
      <c r="F1043" s="230" t="s">
        <v>519</v>
      </c>
      <c r="G1043" s="190" t="s">
        <v>3044</v>
      </c>
      <c r="H1043" s="191" t="s">
        <v>3125</v>
      </c>
      <c r="I1043" s="230" t="s">
        <v>370</v>
      </c>
      <c r="J1043" s="565" t="s">
        <v>420</v>
      </c>
      <c r="K1043" s="566">
        <v>0.18055555555555555</v>
      </c>
      <c r="L1043" s="230"/>
      <c r="M1043" s="450">
        <v>2022</v>
      </c>
      <c r="N1043" s="453">
        <v>73</v>
      </c>
      <c r="O1043" s="452">
        <v>0.19178082191780821</v>
      </c>
      <c r="P1043" s="237">
        <f t="shared" si="64"/>
        <v>14</v>
      </c>
      <c r="Q1043" s="218">
        <v>10</v>
      </c>
      <c r="R1043" s="238">
        <f t="shared" si="65"/>
        <v>0.7142857142857143</v>
      </c>
      <c r="S1043" s="238">
        <f t="shared" si="66"/>
        <v>0.13698630136986301</v>
      </c>
      <c r="T1043" s="239">
        <f t="shared" si="67"/>
        <v>1.0621707060063224</v>
      </c>
      <c r="U1043" s="454"/>
    </row>
    <row r="1044" spans="1:21" ht="12.75">
      <c r="A1044" s="190" t="s">
        <v>109</v>
      </c>
      <c r="B1044" s="191" t="s">
        <v>1220</v>
      </c>
      <c r="C1044" s="230" t="s">
        <v>646</v>
      </c>
      <c r="D1044" s="230" t="s">
        <v>335</v>
      </c>
      <c r="E1044" s="230" t="s">
        <v>185</v>
      </c>
      <c r="F1044" s="230" t="s">
        <v>519</v>
      </c>
      <c r="G1044" s="190" t="s">
        <v>3044</v>
      </c>
      <c r="H1044" s="191" t="s">
        <v>529</v>
      </c>
      <c r="I1044" s="230" t="s">
        <v>370</v>
      </c>
      <c r="J1044" s="565" t="s">
        <v>420</v>
      </c>
      <c r="K1044" s="566">
        <v>0.18055555555555555</v>
      </c>
      <c r="L1044" s="230"/>
      <c r="M1044" s="450">
        <v>2022</v>
      </c>
      <c r="N1044" s="453">
        <v>73</v>
      </c>
      <c r="O1044" s="452">
        <v>0.19178082191780821</v>
      </c>
      <c r="P1044" s="237">
        <f t="shared" si="64"/>
        <v>14</v>
      </c>
      <c r="Q1044" s="218">
        <v>10</v>
      </c>
      <c r="R1044" s="238">
        <f t="shared" si="65"/>
        <v>0.7142857142857143</v>
      </c>
      <c r="S1044" s="238">
        <f t="shared" si="66"/>
        <v>0.13698630136986301</v>
      </c>
      <c r="T1044" s="239">
        <f t="shared" si="67"/>
        <v>1.0621707060063224</v>
      </c>
      <c r="U1044" s="454"/>
    </row>
    <row r="1045" spans="1:21" ht="12.75">
      <c r="A1045" s="190" t="s">
        <v>109</v>
      </c>
      <c r="B1045" s="191" t="s">
        <v>1220</v>
      </c>
      <c r="C1045" s="230" t="s">
        <v>646</v>
      </c>
      <c r="D1045" s="230" t="s">
        <v>335</v>
      </c>
      <c r="E1045" s="230" t="s">
        <v>185</v>
      </c>
      <c r="F1045" s="230" t="s">
        <v>519</v>
      </c>
      <c r="G1045" s="190" t="s">
        <v>3044</v>
      </c>
      <c r="H1045" s="191" t="s">
        <v>532</v>
      </c>
      <c r="I1045" s="230" t="s">
        <v>370</v>
      </c>
      <c r="J1045" s="565" t="s">
        <v>420</v>
      </c>
      <c r="K1045" s="568">
        <v>0.18055555555555555</v>
      </c>
      <c r="L1045" s="230"/>
      <c r="M1045" s="450">
        <v>2022</v>
      </c>
      <c r="N1045" s="453">
        <v>73</v>
      </c>
      <c r="O1045" s="452">
        <v>0.19178082191780821</v>
      </c>
      <c r="P1045" s="237">
        <f t="shared" si="64"/>
        <v>14</v>
      </c>
      <c r="Q1045" s="218">
        <v>10</v>
      </c>
      <c r="R1045" s="238">
        <f t="shared" si="65"/>
        <v>0.7142857142857143</v>
      </c>
      <c r="S1045" s="238">
        <f t="shared" si="66"/>
        <v>0.13698630136986301</v>
      </c>
      <c r="T1045" s="239">
        <f t="shared" si="67"/>
        <v>1.0621707060063224</v>
      </c>
      <c r="U1045" s="454"/>
    </row>
    <row r="1046" spans="1:21" ht="12.75">
      <c r="A1046" s="190" t="s">
        <v>109</v>
      </c>
      <c r="B1046" s="191" t="s">
        <v>1220</v>
      </c>
      <c r="C1046" s="230" t="s">
        <v>646</v>
      </c>
      <c r="D1046" s="230" t="s">
        <v>335</v>
      </c>
      <c r="E1046" s="230" t="s">
        <v>185</v>
      </c>
      <c r="F1046" s="230" t="s">
        <v>519</v>
      </c>
      <c r="G1046" s="190" t="s">
        <v>3044</v>
      </c>
      <c r="H1046" s="191" t="s">
        <v>533</v>
      </c>
      <c r="I1046" s="230" t="s">
        <v>370</v>
      </c>
      <c r="J1046" s="565" t="s">
        <v>420</v>
      </c>
      <c r="K1046" s="566">
        <v>0.18055555555555555</v>
      </c>
      <c r="L1046" s="230"/>
      <c r="M1046" s="450">
        <v>2022</v>
      </c>
      <c r="N1046" s="453">
        <v>73</v>
      </c>
      <c r="O1046" s="452">
        <v>0.19178082191780821</v>
      </c>
      <c r="P1046" s="237">
        <f t="shared" si="64"/>
        <v>14</v>
      </c>
      <c r="Q1046" s="218">
        <v>10</v>
      </c>
      <c r="R1046" s="238">
        <f t="shared" si="65"/>
        <v>0.7142857142857143</v>
      </c>
      <c r="S1046" s="238">
        <f t="shared" si="66"/>
        <v>0.13698630136986301</v>
      </c>
      <c r="T1046" s="239">
        <f t="shared" si="67"/>
        <v>1.0621707060063224</v>
      </c>
      <c r="U1046" s="454"/>
    </row>
    <row r="1047" spans="1:21" ht="12.75">
      <c r="A1047" s="190" t="s">
        <v>109</v>
      </c>
      <c r="B1047" s="191" t="s">
        <v>1220</v>
      </c>
      <c r="C1047" s="230" t="s">
        <v>646</v>
      </c>
      <c r="D1047" s="230" t="s">
        <v>335</v>
      </c>
      <c r="E1047" s="230" t="s">
        <v>185</v>
      </c>
      <c r="F1047" s="230" t="s">
        <v>519</v>
      </c>
      <c r="G1047" s="190" t="s">
        <v>3044</v>
      </c>
      <c r="H1047" s="191" t="s">
        <v>534</v>
      </c>
      <c r="I1047" s="230" t="s">
        <v>370</v>
      </c>
      <c r="J1047" s="565" t="s">
        <v>420</v>
      </c>
      <c r="K1047" s="566">
        <v>0.18055555555555555</v>
      </c>
      <c r="L1047" s="230"/>
      <c r="M1047" s="450">
        <v>2022</v>
      </c>
      <c r="N1047" s="453">
        <v>73</v>
      </c>
      <c r="O1047" s="452">
        <v>0.19178082191780821</v>
      </c>
      <c r="P1047" s="237">
        <f t="shared" si="64"/>
        <v>14</v>
      </c>
      <c r="Q1047" s="218">
        <v>10</v>
      </c>
      <c r="R1047" s="238">
        <f t="shared" si="65"/>
        <v>0.7142857142857143</v>
      </c>
      <c r="S1047" s="238">
        <f t="shared" si="66"/>
        <v>0.13698630136986301</v>
      </c>
      <c r="T1047" s="239">
        <f t="shared" si="67"/>
        <v>1.0621707060063224</v>
      </c>
      <c r="U1047" s="454"/>
    </row>
    <row r="1048" spans="1:21" ht="12.75">
      <c r="A1048" s="190" t="s">
        <v>109</v>
      </c>
      <c r="B1048" s="191" t="s">
        <v>1220</v>
      </c>
      <c r="C1048" s="230" t="s">
        <v>646</v>
      </c>
      <c r="D1048" s="230" t="s">
        <v>335</v>
      </c>
      <c r="E1048" s="230" t="s">
        <v>185</v>
      </c>
      <c r="F1048" s="230" t="s">
        <v>519</v>
      </c>
      <c r="G1048" s="190" t="s">
        <v>3044</v>
      </c>
      <c r="H1048" s="191" t="s">
        <v>535</v>
      </c>
      <c r="I1048" s="230" t="s">
        <v>370</v>
      </c>
      <c r="J1048" s="565" t="s">
        <v>420</v>
      </c>
      <c r="K1048" s="566">
        <v>0.18055555555555555</v>
      </c>
      <c r="L1048" s="230"/>
      <c r="M1048" s="450">
        <v>2022</v>
      </c>
      <c r="N1048" s="453">
        <v>73</v>
      </c>
      <c r="O1048" s="452">
        <v>0.19178082191780821</v>
      </c>
      <c r="P1048" s="237">
        <f t="shared" si="64"/>
        <v>14</v>
      </c>
      <c r="Q1048" s="218">
        <v>10</v>
      </c>
      <c r="R1048" s="238">
        <f t="shared" si="65"/>
        <v>0.7142857142857143</v>
      </c>
      <c r="S1048" s="238">
        <f t="shared" si="66"/>
        <v>0.13698630136986301</v>
      </c>
      <c r="T1048" s="239">
        <f t="shared" si="67"/>
        <v>1.0621707060063224</v>
      </c>
      <c r="U1048" s="454"/>
    </row>
    <row r="1049" spans="1:21" ht="12.75">
      <c r="A1049" s="190" t="s">
        <v>109</v>
      </c>
      <c r="B1049" s="191" t="s">
        <v>1220</v>
      </c>
      <c r="C1049" s="230" t="s">
        <v>646</v>
      </c>
      <c r="D1049" s="230" t="s">
        <v>335</v>
      </c>
      <c r="E1049" s="230" t="s">
        <v>185</v>
      </c>
      <c r="F1049" s="230" t="s">
        <v>519</v>
      </c>
      <c r="G1049" s="190" t="s">
        <v>3044</v>
      </c>
      <c r="H1049" s="191" t="s">
        <v>544</v>
      </c>
      <c r="I1049" s="230" t="s">
        <v>370</v>
      </c>
      <c r="J1049" s="565" t="s">
        <v>420</v>
      </c>
      <c r="K1049" s="566">
        <v>0.18055555555555555</v>
      </c>
      <c r="L1049" s="230"/>
      <c r="M1049" s="450">
        <v>2022</v>
      </c>
      <c r="N1049" s="453">
        <v>73</v>
      </c>
      <c r="O1049" s="452">
        <v>0.19178082191780821</v>
      </c>
      <c r="P1049" s="237">
        <f t="shared" si="64"/>
        <v>14</v>
      </c>
      <c r="Q1049" s="218">
        <v>10</v>
      </c>
      <c r="R1049" s="238">
        <f t="shared" si="65"/>
        <v>0.7142857142857143</v>
      </c>
      <c r="S1049" s="238">
        <f t="shared" si="66"/>
        <v>0.13698630136986301</v>
      </c>
      <c r="T1049" s="239">
        <f t="shared" si="67"/>
        <v>1.0621707060063224</v>
      </c>
      <c r="U1049" s="454"/>
    </row>
    <row r="1050" spans="1:21" ht="12.75">
      <c r="A1050" s="190" t="s">
        <v>109</v>
      </c>
      <c r="B1050" s="191" t="s">
        <v>1220</v>
      </c>
      <c r="C1050" s="230" t="s">
        <v>646</v>
      </c>
      <c r="D1050" s="230" t="s">
        <v>335</v>
      </c>
      <c r="E1050" s="230" t="s">
        <v>185</v>
      </c>
      <c r="F1050" s="230" t="s">
        <v>519</v>
      </c>
      <c r="G1050" s="190" t="s">
        <v>3044</v>
      </c>
      <c r="H1050" s="191" t="s">
        <v>545</v>
      </c>
      <c r="I1050" s="230" t="s">
        <v>370</v>
      </c>
      <c r="J1050" s="565" t="s">
        <v>420</v>
      </c>
      <c r="K1050" s="566">
        <v>0.18055555555555555</v>
      </c>
      <c r="L1050" s="230"/>
      <c r="M1050" s="450">
        <v>2022</v>
      </c>
      <c r="N1050" s="453">
        <v>73</v>
      </c>
      <c r="O1050" s="452">
        <v>0.19178082191780821</v>
      </c>
      <c r="P1050" s="237">
        <f t="shared" si="64"/>
        <v>14</v>
      </c>
      <c r="Q1050" s="218">
        <v>10</v>
      </c>
      <c r="R1050" s="238">
        <f t="shared" si="65"/>
        <v>0.7142857142857143</v>
      </c>
      <c r="S1050" s="238">
        <f t="shared" si="66"/>
        <v>0.13698630136986301</v>
      </c>
      <c r="T1050" s="239">
        <f t="shared" si="67"/>
        <v>1.0621707060063224</v>
      </c>
      <c r="U1050" s="454"/>
    </row>
    <row r="1051" spans="1:21" ht="12.75">
      <c r="A1051" s="190" t="s">
        <v>109</v>
      </c>
      <c r="B1051" s="191" t="s">
        <v>1220</v>
      </c>
      <c r="C1051" s="230" t="s">
        <v>646</v>
      </c>
      <c r="D1051" s="230" t="s">
        <v>335</v>
      </c>
      <c r="E1051" s="230" t="s">
        <v>185</v>
      </c>
      <c r="F1051" s="230" t="s">
        <v>519</v>
      </c>
      <c r="G1051" s="190" t="s">
        <v>3044</v>
      </c>
      <c r="H1051" s="191" t="s">
        <v>546</v>
      </c>
      <c r="I1051" s="230" t="s">
        <v>370</v>
      </c>
      <c r="J1051" s="565" t="s">
        <v>420</v>
      </c>
      <c r="K1051" s="566">
        <v>0.18055555555555555</v>
      </c>
      <c r="L1051" s="230"/>
      <c r="M1051" s="450">
        <v>2022</v>
      </c>
      <c r="N1051" s="453">
        <v>73</v>
      </c>
      <c r="O1051" s="452">
        <v>0.19178082191780821</v>
      </c>
      <c r="P1051" s="237">
        <f t="shared" si="64"/>
        <v>14</v>
      </c>
      <c r="Q1051" s="218">
        <v>10</v>
      </c>
      <c r="R1051" s="238">
        <f t="shared" si="65"/>
        <v>0.7142857142857143</v>
      </c>
      <c r="S1051" s="238">
        <f t="shared" si="66"/>
        <v>0.13698630136986301</v>
      </c>
      <c r="T1051" s="239">
        <f t="shared" si="67"/>
        <v>1.0621707060063224</v>
      </c>
      <c r="U1051" s="454"/>
    </row>
    <row r="1052" spans="1:21" ht="12.75">
      <c r="A1052" s="190" t="s">
        <v>109</v>
      </c>
      <c r="B1052" s="191" t="s">
        <v>1220</v>
      </c>
      <c r="C1052" s="230" t="s">
        <v>646</v>
      </c>
      <c r="D1052" s="230" t="s">
        <v>335</v>
      </c>
      <c r="E1052" s="230" t="s">
        <v>185</v>
      </c>
      <c r="F1052" s="230" t="s">
        <v>519</v>
      </c>
      <c r="G1052" s="190" t="s">
        <v>3044</v>
      </c>
      <c r="H1052" s="191" t="s">
        <v>548</v>
      </c>
      <c r="I1052" s="230" t="s">
        <v>370</v>
      </c>
      <c r="J1052" s="565" t="s">
        <v>420</v>
      </c>
      <c r="K1052" s="566">
        <v>0.18055555555555555</v>
      </c>
      <c r="L1052" s="230"/>
      <c r="M1052" s="450">
        <v>2022</v>
      </c>
      <c r="N1052" s="453">
        <v>73</v>
      </c>
      <c r="O1052" s="452">
        <v>0.19178082191780821</v>
      </c>
      <c r="P1052" s="237">
        <f t="shared" si="64"/>
        <v>14</v>
      </c>
      <c r="Q1052" s="218">
        <v>10</v>
      </c>
      <c r="R1052" s="238">
        <f t="shared" si="65"/>
        <v>0.7142857142857143</v>
      </c>
      <c r="S1052" s="238">
        <f t="shared" si="66"/>
        <v>0.13698630136986301</v>
      </c>
      <c r="T1052" s="239">
        <f t="shared" si="67"/>
        <v>1.0621707060063224</v>
      </c>
      <c r="U1052" s="454"/>
    </row>
    <row r="1053" spans="1:21" ht="12.75">
      <c r="A1053" s="190" t="s">
        <v>109</v>
      </c>
      <c r="B1053" s="191" t="s">
        <v>1220</v>
      </c>
      <c r="C1053" s="230" t="s">
        <v>646</v>
      </c>
      <c r="D1053" s="230" t="s">
        <v>335</v>
      </c>
      <c r="E1053" s="230" t="s">
        <v>185</v>
      </c>
      <c r="F1053" s="230" t="s">
        <v>519</v>
      </c>
      <c r="G1053" s="190" t="s">
        <v>3044</v>
      </c>
      <c r="H1053" s="191" t="s">
        <v>549</v>
      </c>
      <c r="I1053" s="230" t="s">
        <v>370</v>
      </c>
      <c r="J1053" s="565" t="s">
        <v>420</v>
      </c>
      <c r="K1053" s="566">
        <v>0.18055555555555555</v>
      </c>
      <c r="L1053" s="230"/>
      <c r="M1053" s="450">
        <v>2022</v>
      </c>
      <c r="N1053" s="453">
        <v>73</v>
      </c>
      <c r="O1053" s="452">
        <v>0.19178082191780821</v>
      </c>
      <c r="P1053" s="237">
        <f t="shared" si="64"/>
        <v>14</v>
      </c>
      <c r="Q1053" s="218">
        <v>10</v>
      </c>
      <c r="R1053" s="238">
        <f t="shared" si="65"/>
        <v>0.7142857142857143</v>
      </c>
      <c r="S1053" s="238">
        <f t="shared" si="66"/>
        <v>0.13698630136986301</v>
      </c>
      <c r="T1053" s="239">
        <f t="shared" si="67"/>
        <v>1.0621707060063224</v>
      </c>
      <c r="U1053" s="454"/>
    </row>
    <row r="1054" spans="1:21" ht="12.75">
      <c r="A1054" s="190" t="s">
        <v>109</v>
      </c>
      <c r="B1054" s="191" t="s">
        <v>1220</v>
      </c>
      <c r="C1054" s="230" t="s">
        <v>646</v>
      </c>
      <c r="D1054" s="230" t="s">
        <v>335</v>
      </c>
      <c r="E1054" s="230" t="s">
        <v>185</v>
      </c>
      <c r="F1054" s="230" t="s">
        <v>519</v>
      </c>
      <c r="G1054" s="190" t="s">
        <v>3044</v>
      </c>
      <c r="H1054" s="191" t="s">
        <v>551</v>
      </c>
      <c r="I1054" s="230" t="s">
        <v>370</v>
      </c>
      <c r="J1054" s="565" t="s">
        <v>420</v>
      </c>
      <c r="K1054" s="566">
        <v>0.18055555555555555</v>
      </c>
      <c r="L1054" s="230"/>
      <c r="M1054" s="450">
        <v>2022</v>
      </c>
      <c r="N1054" s="453">
        <v>73</v>
      </c>
      <c r="O1054" s="452">
        <v>0.19178082191780821</v>
      </c>
      <c r="P1054" s="237">
        <f t="shared" si="64"/>
        <v>14</v>
      </c>
      <c r="Q1054" s="218">
        <v>10</v>
      </c>
      <c r="R1054" s="238">
        <f t="shared" si="65"/>
        <v>0.7142857142857143</v>
      </c>
      <c r="S1054" s="238">
        <f t="shared" si="66"/>
        <v>0.13698630136986301</v>
      </c>
      <c r="T1054" s="239">
        <f t="shared" si="67"/>
        <v>1.0621707060063224</v>
      </c>
      <c r="U1054" s="454"/>
    </row>
    <row r="1055" spans="1:21" ht="12.75">
      <c r="A1055" s="190" t="s">
        <v>109</v>
      </c>
      <c r="B1055" s="191" t="s">
        <v>1220</v>
      </c>
      <c r="C1055" s="230" t="s">
        <v>646</v>
      </c>
      <c r="D1055" s="230" t="s">
        <v>335</v>
      </c>
      <c r="E1055" s="230" t="s">
        <v>185</v>
      </c>
      <c r="F1055" s="230" t="s">
        <v>519</v>
      </c>
      <c r="G1055" s="190" t="s">
        <v>3044</v>
      </c>
      <c r="H1055" s="191" t="s">
        <v>555</v>
      </c>
      <c r="I1055" s="230" t="s">
        <v>370</v>
      </c>
      <c r="J1055" s="565" t="s">
        <v>420</v>
      </c>
      <c r="K1055" s="566">
        <v>0.18055555555555555</v>
      </c>
      <c r="L1055" s="230"/>
      <c r="M1055" s="450">
        <v>2022</v>
      </c>
      <c r="N1055" s="453">
        <v>73</v>
      </c>
      <c r="O1055" s="452">
        <v>0.19178082191780821</v>
      </c>
      <c r="P1055" s="237">
        <f t="shared" si="64"/>
        <v>14</v>
      </c>
      <c r="Q1055" s="218">
        <v>10</v>
      </c>
      <c r="R1055" s="238">
        <f t="shared" si="65"/>
        <v>0.7142857142857143</v>
      </c>
      <c r="S1055" s="238">
        <f t="shared" si="66"/>
        <v>0.13698630136986301</v>
      </c>
      <c r="T1055" s="239">
        <f t="shared" si="67"/>
        <v>1.0621707060063224</v>
      </c>
      <c r="U1055" s="454"/>
    </row>
    <row r="1056" spans="1:21" ht="12.75">
      <c r="A1056" s="190" t="s">
        <v>109</v>
      </c>
      <c r="B1056" s="191" t="s">
        <v>1220</v>
      </c>
      <c r="C1056" s="230" t="s">
        <v>646</v>
      </c>
      <c r="D1056" s="230" t="s">
        <v>335</v>
      </c>
      <c r="E1056" s="230" t="s">
        <v>185</v>
      </c>
      <c r="F1056" s="230" t="s">
        <v>519</v>
      </c>
      <c r="G1056" s="190" t="s">
        <v>3044</v>
      </c>
      <c r="H1056" s="191" t="s">
        <v>556</v>
      </c>
      <c r="I1056" s="230" t="s">
        <v>370</v>
      </c>
      <c r="J1056" s="565" t="s">
        <v>420</v>
      </c>
      <c r="K1056" s="566">
        <v>0.18055555555555555</v>
      </c>
      <c r="L1056" s="230"/>
      <c r="M1056" s="450">
        <v>2022</v>
      </c>
      <c r="N1056" s="453">
        <v>73</v>
      </c>
      <c r="O1056" s="452">
        <v>0.19178082191780821</v>
      </c>
      <c r="P1056" s="237">
        <f t="shared" si="64"/>
        <v>14</v>
      </c>
      <c r="Q1056" s="218">
        <v>10</v>
      </c>
      <c r="R1056" s="238">
        <f t="shared" si="65"/>
        <v>0.7142857142857143</v>
      </c>
      <c r="S1056" s="238">
        <f t="shared" si="66"/>
        <v>0.13698630136986301</v>
      </c>
      <c r="T1056" s="239">
        <f t="shared" si="67"/>
        <v>1.0621707060063224</v>
      </c>
      <c r="U1056" s="454"/>
    </row>
    <row r="1057" spans="1:21" ht="12.75">
      <c r="A1057" s="190" t="s">
        <v>109</v>
      </c>
      <c r="B1057" s="191" t="s">
        <v>1220</v>
      </c>
      <c r="C1057" s="230" t="s">
        <v>646</v>
      </c>
      <c r="D1057" s="230" t="s">
        <v>335</v>
      </c>
      <c r="E1057" s="230" t="s">
        <v>185</v>
      </c>
      <c r="F1057" s="230" t="s">
        <v>519</v>
      </c>
      <c r="G1057" s="190" t="s">
        <v>3044</v>
      </c>
      <c r="H1057" s="191" t="s">
        <v>557</v>
      </c>
      <c r="I1057" s="230" t="s">
        <v>370</v>
      </c>
      <c r="J1057" s="565" t="s">
        <v>420</v>
      </c>
      <c r="K1057" s="566">
        <v>0.18055555555555555</v>
      </c>
      <c r="L1057" s="230"/>
      <c r="M1057" s="450">
        <v>2022</v>
      </c>
      <c r="N1057" s="453">
        <v>73</v>
      </c>
      <c r="O1057" s="452">
        <v>0.19178082191780821</v>
      </c>
      <c r="P1057" s="237">
        <f t="shared" si="64"/>
        <v>14</v>
      </c>
      <c r="Q1057" s="218">
        <v>10</v>
      </c>
      <c r="R1057" s="238">
        <f t="shared" si="65"/>
        <v>0.7142857142857143</v>
      </c>
      <c r="S1057" s="238">
        <f t="shared" si="66"/>
        <v>0.13698630136986301</v>
      </c>
      <c r="T1057" s="239">
        <f t="shared" si="67"/>
        <v>1.0621707060063224</v>
      </c>
      <c r="U1057" s="454"/>
    </row>
    <row r="1058" spans="1:21" ht="12.75">
      <c r="A1058" s="190" t="s">
        <v>109</v>
      </c>
      <c r="B1058" s="191" t="s">
        <v>1220</v>
      </c>
      <c r="C1058" s="230" t="s">
        <v>646</v>
      </c>
      <c r="D1058" s="230" t="s">
        <v>335</v>
      </c>
      <c r="E1058" s="230" t="s">
        <v>185</v>
      </c>
      <c r="F1058" s="230" t="s">
        <v>519</v>
      </c>
      <c r="G1058" s="190" t="s">
        <v>3044</v>
      </c>
      <c r="H1058" s="191" t="s">
        <v>558</v>
      </c>
      <c r="I1058" s="230" t="s">
        <v>370</v>
      </c>
      <c r="J1058" s="565" t="s">
        <v>420</v>
      </c>
      <c r="K1058" s="566">
        <v>0.18055555555555555</v>
      </c>
      <c r="L1058" s="230"/>
      <c r="M1058" s="450">
        <v>2022</v>
      </c>
      <c r="N1058" s="453">
        <v>73</v>
      </c>
      <c r="O1058" s="452">
        <v>0.19178082191780821</v>
      </c>
      <c r="P1058" s="237">
        <f t="shared" si="64"/>
        <v>14</v>
      </c>
      <c r="Q1058" s="218">
        <v>10</v>
      </c>
      <c r="R1058" s="238">
        <f t="shared" si="65"/>
        <v>0.7142857142857143</v>
      </c>
      <c r="S1058" s="238">
        <f t="shared" si="66"/>
        <v>0.13698630136986301</v>
      </c>
      <c r="T1058" s="239">
        <f t="shared" si="67"/>
        <v>1.0621707060063224</v>
      </c>
      <c r="U1058" s="454"/>
    </row>
    <row r="1059" spans="1:21" ht="12.75">
      <c r="A1059" s="190" t="s">
        <v>109</v>
      </c>
      <c r="B1059" s="191" t="s">
        <v>1220</v>
      </c>
      <c r="C1059" s="230" t="s">
        <v>646</v>
      </c>
      <c r="D1059" s="230" t="s">
        <v>335</v>
      </c>
      <c r="E1059" s="230" t="s">
        <v>185</v>
      </c>
      <c r="F1059" s="230" t="s">
        <v>519</v>
      </c>
      <c r="G1059" s="190" t="s">
        <v>3044</v>
      </c>
      <c r="H1059" s="191" t="s">
        <v>562</v>
      </c>
      <c r="I1059" s="230" t="s">
        <v>370</v>
      </c>
      <c r="J1059" s="565" t="s">
        <v>420</v>
      </c>
      <c r="K1059" s="566">
        <v>0.18055555555555555</v>
      </c>
      <c r="L1059" s="230"/>
      <c r="M1059" s="450">
        <v>2022</v>
      </c>
      <c r="N1059" s="453">
        <v>73</v>
      </c>
      <c r="O1059" s="452">
        <v>0.19178082191780821</v>
      </c>
      <c r="P1059" s="237">
        <f t="shared" si="64"/>
        <v>14</v>
      </c>
      <c r="Q1059" s="218">
        <v>10</v>
      </c>
      <c r="R1059" s="238">
        <f t="shared" si="65"/>
        <v>0.7142857142857143</v>
      </c>
      <c r="S1059" s="238">
        <f t="shared" si="66"/>
        <v>0.13698630136986301</v>
      </c>
      <c r="T1059" s="239">
        <f t="shared" si="67"/>
        <v>1.0621707060063224</v>
      </c>
      <c r="U1059" s="454"/>
    </row>
    <row r="1060" spans="1:21" ht="12.75">
      <c r="A1060" s="190" t="s">
        <v>109</v>
      </c>
      <c r="B1060" s="191" t="s">
        <v>1220</v>
      </c>
      <c r="C1060" s="230" t="s">
        <v>646</v>
      </c>
      <c r="D1060" s="230" t="s">
        <v>335</v>
      </c>
      <c r="E1060" s="230" t="s">
        <v>185</v>
      </c>
      <c r="F1060" s="230" t="s">
        <v>577</v>
      </c>
      <c r="G1060" s="190" t="s">
        <v>3044</v>
      </c>
      <c r="H1060" s="191" t="s">
        <v>583</v>
      </c>
      <c r="I1060" s="230" t="s">
        <v>370</v>
      </c>
      <c r="J1060" s="565" t="s">
        <v>420</v>
      </c>
      <c r="K1060" s="566">
        <v>0.18055555555555555</v>
      </c>
      <c r="L1060" s="230"/>
      <c r="M1060" s="450">
        <v>2022</v>
      </c>
      <c r="N1060" s="453">
        <v>73</v>
      </c>
      <c r="O1060" s="452">
        <v>0.19178082191780821</v>
      </c>
      <c r="P1060" s="237">
        <f t="shared" si="64"/>
        <v>14</v>
      </c>
      <c r="Q1060" s="218">
        <v>10</v>
      </c>
      <c r="R1060" s="238">
        <f t="shared" si="65"/>
        <v>0.7142857142857143</v>
      </c>
      <c r="S1060" s="238">
        <f t="shared" si="66"/>
        <v>0.13698630136986301</v>
      </c>
      <c r="T1060" s="239">
        <f t="shared" si="67"/>
        <v>1.0621707060063224</v>
      </c>
      <c r="U1060" s="454"/>
    </row>
    <row r="1061" spans="1:21" ht="12.75">
      <c r="A1061" s="190" t="s">
        <v>109</v>
      </c>
      <c r="B1061" s="191" t="s">
        <v>1220</v>
      </c>
      <c r="C1061" s="230" t="s">
        <v>646</v>
      </c>
      <c r="D1061" s="230" t="s">
        <v>335</v>
      </c>
      <c r="E1061" s="230" t="s">
        <v>185</v>
      </c>
      <c r="F1061" s="230" t="s">
        <v>519</v>
      </c>
      <c r="G1061" s="190" t="s">
        <v>3044</v>
      </c>
      <c r="H1061" s="191" t="s">
        <v>563</v>
      </c>
      <c r="I1061" s="230" t="s">
        <v>370</v>
      </c>
      <c r="J1061" s="565" t="s">
        <v>418</v>
      </c>
      <c r="K1061" s="566">
        <v>1</v>
      </c>
      <c r="L1061" s="230"/>
      <c r="M1061" s="450">
        <v>2022</v>
      </c>
      <c r="N1061" s="218">
        <v>73</v>
      </c>
      <c r="O1061" s="452">
        <v>1</v>
      </c>
      <c r="P1061" s="237">
        <f t="shared" si="64"/>
        <v>73</v>
      </c>
      <c r="Q1061" s="218">
        <v>73</v>
      </c>
      <c r="R1061" s="238">
        <f t="shared" si="65"/>
        <v>1</v>
      </c>
      <c r="S1061" s="238">
        <f t="shared" si="66"/>
        <v>1</v>
      </c>
      <c r="T1061" s="239">
        <f t="shared" si="67"/>
        <v>1</v>
      </c>
      <c r="U1061" s="454"/>
    </row>
    <row r="1062" spans="1:21" ht="12.75">
      <c r="A1062" s="190" t="s">
        <v>109</v>
      </c>
      <c r="B1062" s="191" t="s">
        <v>1220</v>
      </c>
      <c r="C1062" s="230" t="s">
        <v>646</v>
      </c>
      <c r="D1062" s="230" t="s">
        <v>335</v>
      </c>
      <c r="E1062" s="230" t="s">
        <v>185</v>
      </c>
      <c r="F1062" s="230" t="s">
        <v>519</v>
      </c>
      <c r="G1062" s="190" t="s">
        <v>3044</v>
      </c>
      <c r="H1062" s="191" t="s">
        <v>564</v>
      </c>
      <c r="I1062" s="230" t="s">
        <v>370</v>
      </c>
      <c r="J1062" s="565" t="s">
        <v>420</v>
      </c>
      <c r="K1062" s="566">
        <v>0.18055555555555555</v>
      </c>
      <c r="L1062" s="230"/>
      <c r="M1062" s="450">
        <v>2022</v>
      </c>
      <c r="N1062" s="453">
        <v>73</v>
      </c>
      <c r="O1062" s="452">
        <v>0.19178082191780821</v>
      </c>
      <c r="P1062" s="237">
        <f t="shared" si="64"/>
        <v>14</v>
      </c>
      <c r="Q1062" s="218">
        <v>10</v>
      </c>
      <c r="R1062" s="238">
        <f t="shared" si="65"/>
        <v>0.7142857142857143</v>
      </c>
      <c r="S1062" s="238">
        <f t="shared" si="66"/>
        <v>0.13698630136986301</v>
      </c>
      <c r="T1062" s="239">
        <f t="shared" si="67"/>
        <v>1.0621707060063224</v>
      </c>
      <c r="U1062" s="454"/>
    </row>
    <row r="1063" spans="1:21" ht="12.75">
      <c r="A1063" s="190" t="s">
        <v>109</v>
      </c>
      <c r="B1063" s="191" t="s">
        <v>1220</v>
      </c>
      <c r="C1063" s="230" t="s">
        <v>646</v>
      </c>
      <c r="D1063" s="230" t="s">
        <v>335</v>
      </c>
      <c r="E1063" s="230" t="s">
        <v>185</v>
      </c>
      <c r="F1063" s="230" t="s">
        <v>519</v>
      </c>
      <c r="G1063" s="190" t="s">
        <v>3044</v>
      </c>
      <c r="H1063" s="191" t="s">
        <v>569</v>
      </c>
      <c r="I1063" s="230" t="s">
        <v>370</v>
      </c>
      <c r="J1063" s="565" t="s">
        <v>420</v>
      </c>
      <c r="K1063" s="566">
        <v>0.18055555555555555</v>
      </c>
      <c r="L1063" s="230"/>
      <c r="M1063" s="450">
        <v>2022</v>
      </c>
      <c r="N1063" s="453">
        <v>73</v>
      </c>
      <c r="O1063" s="452">
        <v>0.19178082191780821</v>
      </c>
      <c r="P1063" s="237">
        <f t="shared" si="64"/>
        <v>14</v>
      </c>
      <c r="Q1063" s="218">
        <v>10</v>
      </c>
      <c r="R1063" s="238">
        <f t="shared" si="65"/>
        <v>0.7142857142857143</v>
      </c>
      <c r="S1063" s="238">
        <f t="shared" si="66"/>
        <v>0.13698630136986301</v>
      </c>
      <c r="T1063" s="239">
        <f t="shared" si="67"/>
        <v>1.0621707060063224</v>
      </c>
      <c r="U1063" s="454"/>
    </row>
    <row r="1064" spans="1:21" ht="12.75">
      <c r="A1064" s="190" t="s">
        <v>109</v>
      </c>
      <c r="B1064" s="191" t="s">
        <v>1220</v>
      </c>
      <c r="C1064" s="230" t="s">
        <v>646</v>
      </c>
      <c r="D1064" s="230" t="s">
        <v>335</v>
      </c>
      <c r="E1064" s="230" t="s">
        <v>185</v>
      </c>
      <c r="F1064" s="230" t="s">
        <v>519</v>
      </c>
      <c r="G1064" s="190" t="s">
        <v>3044</v>
      </c>
      <c r="H1064" s="191" t="s">
        <v>498</v>
      </c>
      <c r="I1064" s="230" t="s">
        <v>3126</v>
      </c>
      <c r="J1064" s="230" t="s">
        <v>418</v>
      </c>
      <c r="K1064" s="231">
        <v>1</v>
      </c>
      <c r="L1064" s="230" t="s">
        <v>3127</v>
      </c>
      <c r="M1064" s="450">
        <v>2023</v>
      </c>
      <c r="N1064" s="218">
        <v>74</v>
      </c>
      <c r="O1064" s="452">
        <v>1</v>
      </c>
      <c r="P1064" s="237">
        <f t="shared" si="64"/>
        <v>74</v>
      </c>
      <c r="Q1064" s="218">
        <v>74</v>
      </c>
      <c r="R1064" s="238">
        <f t="shared" si="65"/>
        <v>1</v>
      </c>
      <c r="S1064" s="238">
        <f t="shared" si="66"/>
        <v>1</v>
      </c>
      <c r="T1064" s="239">
        <f t="shared" si="67"/>
        <v>1</v>
      </c>
      <c r="U1064" s="454"/>
    </row>
    <row r="1065" spans="1:21" ht="12.75">
      <c r="A1065" s="190" t="s">
        <v>109</v>
      </c>
      <c r="B1065" s="191" t="s">
        <v>1220</v>
      </c>
      <c r="C1065" s="230" t="s">
        <v>646</v>
      </c>
      <c r="D1065" s="230" t="s">
        <v>335</v>
      </c>
      <c r="E1065" s="230" t="s">
        <v>185</v>
      </c>
      <c r="F1065" s="230" t="s">
        <v>519</v>
      </c>
      <c r="G1065" s="190" t="s">
        <v>3044</v>
      </c>
      <c r="H1065" s="191" t="s">
        <v>537</v>
      </c>
      <c r="I1065" s="230" t="s">
        <v>232</v>
      </c>
      <c r="J1065" s="230" t="s">
        <v>418</v>
      </c>
      <c r="K1065" s="231">
        <v>1</v>
      </c>
      <c r="L1065" s="230" t="s">
        <v>3128</v>
      </c>
      <c r="M1065" s="450">
        <v>2023</v>
      </c>
      <c r="N1065" s="218">
        <v>74</v>
      </c>
      <c r="O1065" s="452">
        <v>1</v>
      </c>
      <c r="P1065" s="237">
        <f t="shared" si="64"/>
        <v>74</v>
      </c>
      <c r="Q1065" s="218">
        <v>74</v>
      </c>
      <c r="R1065" s="238">
        <f t="shared" si="65"/>
        <v>1</v>
      </c>
      <c r="S1065" s="238">
        <f t="shared" si="66"/>
        <v>1</v>
      </c>
      <c r="T1065" s="239">
        <f t="shared" si="67"/>
        <v>1</v>
      </c>
      <c r="U1065" s="454"/>
    </row>
    <row r="1066" spans="1:21" ht="12.75">
      <c r="A1066" s="190" t="s">
        <v>109</v>
      </c>
      <c r="B1066" s="191" t="s">
        <v>1220</v>
      </c>
      <c r="C1066" s="230" t="s">
        <v>646</v>
      </c>
      <c r="D1066" s="230" t="s">
        <v>335</v>
      </c>
      <c r="E1066" s="230" t="s">
        <v>185</v>
      </c>
      <c r="F1066" s="230" t="s">
        <v>519</v>
      </c>
      <c r="G1066" s="190" t="s">
        <v>3044</v>
      </c>
      <c r="H1066" s="191" t="s">
        <v>538</v>
      </c>
      <c r="I1066" s="230" t="s">
        <v>232</v>
      </c>
      <c r="J1066" s="230" t="s">
        <v>418</v>
      </c>
      <c r="K1066" s="231">
        <v>1</v>
      </c>
      <c r="L1066" s="230" t="s">
        <v>3128</v>
      </c>
      <c r="M1066" s="450">
        <v>2023</v>
      </c>
      <c r="N1066" s="453">
        <v>74</v>
      </c>
      <c r="O1066" s="452">
        <v>1</v>
      </c>
      <c r="P1066" s="237">
        <f t="shared" si="64"/>
        <v>74</v>
      </c>
      <c r="Q1066" s="218">
        <v>74</v>
      </c>
      <c r="R1066" s="238">
        <f t="shared" si="65"/>
        <v>1</v>
      </c>
      <c r="S1066" s="238">
        <f t="shared" si="66"/>
        <v>1</v>
      </c>
      <c r="T1066" s="239">
        <f t="shared" si="67"/>
        <v>1</v>
      </c>
      <c r="U1066" s="454"/>
    </row>
    <row r="1067" spans="1:21" ht="12.75">
      <c r="A1067" s="190" t="s">
        <v>109</v>
      </c>
      <c r="B1067" s="191" t="s">
        <v>1220</v>
      </c>
      <c r="C1067" s="230" t="s">
        <v>646</v>
      </c>
      <c r="D1067" s="230" t="s">
        <v>335</v>
      </c>
      <c r="E1067" s="230" t="s">
        <v>185</v>
      </c>
      <c r="F1067" s="230" t="s">
        <v>519</v>
      </c>
      <c r="G1067" s="190" t="s">
        <v>3044</v>
      </c>
      <c r="H1067" s="191" t="s">
        <v>541</v>
      </c>
      <c r="I1067" s="230" t="s">
        <v>232</v>
      </c>
      <c r="J1067" s="230" t="s">
        <v>418</v>
      </c>
      <c r="K1067" s="231">
        <v>1</v>
      </c>
      <c r="L1067" s="230" t="s">
        <v>3128</v>
      </c>
      <c r="M1067" s="450">
        <v>2023</v>
      </c>
      <c r="N1067" s="453">
        <v>74</v>
      </c>
      <c r="O1067" s="452">
        <v>1</v>
      </c>
      <c r="P1067" s="237">
        <f t="shared" si="64"/>
        <v>74</v>
      </c>
      <c r="Q1067" s="218">
        <v>74</v>
      </c>
      <c r="R1067" s="238">
        <f t="shared" si="65"/>
        <v>1</v>
      </c>
      <c r="S1067" s="238">
        <f t="shared" si="66"/>
        <v>1</v>
      </c>
      <c r="T1067" s="239">
        <f t="shared" si="67"/>
        <v>1</v>
      </c>
      <c r="U1067" s="454"/>
    </row>
    <row r="1068" spans="1:21" ht="12.75">
      <c r="A1068" s="190" t="s">
        <v>109</v>
      </c>
      <c r="B1068" s="191" t="s">
        <v>1220</v>
      </c>
      <c r="C1068" s="230" t="s">
        <v>646</v>
      </c>
      <c r="D1068" s="230" t="s">
        <v>335</v>
      </c>
      <c r="E1068" s="230" t="s">
        <v>185</v>
      </c>
      <c r="F1068" s="230" t="s">
        <v>519</v>
      </c>
      <c r="G1068" s="190" t="s">
        <v>3044</v>
      </c>
      <c r="H1068" s="191" t="s">
        <v>493</v>
      </c>
      <c r="I1068" s="230" t="s">
        <v>232</v>
      </c>
      <c r="J1068" s="230" t="s">
        <v>418</v>
      </c>
      <c r="K1068" s="231">
        <v>1</v>
      </c>
      <c r="L1068" s="230" t="s">
        <v>3128</v>
      </c>
      <c r="M1068" s="450">
        <v>2023</v>
      </c>
      <c r="N1068" s="218">
        <v>74</v>
      </c>
      <c r="O1068" s="452">
        <v>1</v>
      </c>
      <c r="P1068" s="237">
        <f t="shared" si="64"/>
        <v>74</v>
      </c>
      <c r="Q1068" s="218">
        <v>74</v>
      </c>
      <c r="R1068" s="238">
        <f t="shared" si="65"/>
        <v>1</v>
      </c>
      <c r="S1068" s="238">
        <f t="shared" si="66"/>
        <v>1</v>
      </c>
      <c r="T1068" s="239">
        <f t="shared" si="67"/>
        <v>1</v>
      </c>
      <c r="U1068" s="454"/>
    </row>
    <row r="1069" spans="1:21" ht="12.75">
      <c r="A1069" s="190" t="s">
        <v>109</v>
      </c>
      <c r="B1069" s="191" t="s">
        <v>1220</v>
      </c>
      <c r="C1069" s="230" t="s">
        <v>646</v>
      </c>
      <c r="D1069" s="230" t="s">
        <v>335</v>
      </c>
      <c r="E1069" s="230" t="s">
        <v>185</v>
      </c>
      <c r="F1069" s="230" t="s">
        <v>519</v>
      </c>
      <c r="G1069" s="190" t="s">
        <v>3044</v>
      </c>
      <c r="H1069" s="191" t="s">
        <v>3129</v>
      </c>
      <c r="I1069" s="230" t="s">
        <v>232</v>
      </c>
      <c r="J1069" s="230" t="s">
        <v>418</v>
      </c>
      <c r="K1069" s="231">
        <v>1</v>
      </c>
      <c r="L1069" s="230" t="s">
        <v>3128</v>
      </c>
      <c r="M1069" s="450">
        <v>2023</v>
      </c>
      <c r="N1069" s="453">
        <v>74</v>
      </c>
      <c r="O1069" s="452">
        <v>1</v>
      </c>
      <c r="P1069" s="237">
        <f t="shared" si="64"/>
        <v>74</v>
      </c>
      <c r="Q1069" s="218">
        <v>74</v>
      </c>
      <c r="R1069" s="238">
        <f t="shared" si="65"/>
        <v>1</v>
      </c>
      <c r="S1069" s="238">
        <f t="shared" si="66"/>
        <v>1</v>
      </c>
      <c r="T1069" s="239">
        <f t="shared" si="67"/>
        <v>1</v>
      </c>
      <c r="U1069" s="454"/>
    </row>
    <row r="1070" spans="1:21" ht="12.75">
      <c r="A1070" s="190" t="s">
        <v>109</v>
      </c>
      <c r="B1070" s="191" t="s">
        <v>1220</v>
      </c>
      <c r="C1070" s="230" t="s">
        <v>646</v>
      </c>
      <c r="D1070" s="230" t="s">
        <v>335</v>
      </c>
      <c r="E1070" s="230" t="s">
        <v>185</v>
      </c>
      <c r="F1070" s="230" t="s">
        <v>519</v>
      </c>
      <c r="G1070" s="190" t="s">
        <v>3044</v>
      </c>
      <c r="H1070" s="191" t="s">
        <v>3130</v>
      </c>
      <c r="I1070" s="230" t="s">
        <v>232</v>
      </c>
      <c r="J1070" s="230" t="s">
        <v>418</v>
      </c>
      <c r="K1070" s="231">
        <v>1</v>
      </c>
      <c r="L1070" s="230" t="s">
        <v>3128</v>
      </c>
      <c r="M1070" s="450">
        <v>2023</v>
      </c>
      <c r="N1070" s="218">
        <v>74</v>
      </c>
      <c r="O1070" s="452">
        <v>1</v>
      </c>
      <c r="P1070" s="237">
        <f t="shared" si="64"/>
        <v>74</v>
      </c>
      <c r="Q1070" s="218">
        <v>74</v>
      </c>
      <c r="R1070" s="238">
        <f t="shared" si="65"/>
        <v>1</v>
      </c>
      <c r="S1070" s="238">
        <f t="shared" si="66"/>
        <v>1</v>
      </c>
      <c r="T1070" s="239">
        <f t="shared" si="67"/>
        <v>1</v>
      </c>
      <c r="U1070" s="454"/>
    </row>
    <row r="1071" spans="1:21" ht="12.75">
      <c r="A1071" s="190" t="s">
        <v>109</v>
      </c>
      <c r="B1071" s="191" t="s">
        <v>1220</v>
      </c>
      <c r="C1071" s="230" t="s">
        <v>646</v>
      </c>
      <c r="D1071" s="230" t="s">
        <v>335</v>
      </c>
      <c r="E1071" s="230" t="s">
        <v>185</v>
      </c>
      <c r="F1071" s="230"/>
      <c r="G1071" s="190" t="s">
        <v>3047</v>
      </c>
      <c r="H1071" s="191"/>
      <c r="I1071" s="230"/>
      <c r="J1071" s="230"/>
      <c r="K1071" s="231"/>
      <c r="L1071" s="230" t="s">
        <v>3120</v>
      </c>
      <c r="M1071" s="450"/>
      <c r="N1071" s="218"/>
      <c r="O1071" s="567"/>
      <c r="P1071" s="237">
        <f t="shared" si="64"/>
        <v>0</v>
      </c>
      <c r="Q1071" s="218"/>
      <c r="R1071" s="238" t="e">
        <f t="shared" si="65"/>
        <v>#DIV/0!</v>
      </c>
      <c r="S1071" s="238" t="e">
        <f t="shared" si="66"/>
        <v>#DIV/0!</v>
      </c>
      <c r="T1071" s="239" t="e">
        <f t="shared" si="67"/>
        <v>#DIV/0!</v>
      </c>
      <c r="U1071" s="454"/>
    </row>
    <row r="1072" spans="1:21" ht="12.75">
      <c r="A1072" s="190" t="s">
        <v>109</v>
      </c>
      <c r="B1072" s="191" t="s">
        <v>1220</v>
      </c>
      <c r="C1072" s="230" t="s">
        <v>646</v>
      </c>
      <c r="D1072" s="230" t="s">
        <v>335</v>
      </c>
      <c r="E1072" s="230" t="s">
        <v>185</v>
      </c>
      <c r="F1072" s="230" t="s">
        <v>519</v>
      </c>
      <c r="G1072" s="190" t="s">
        <v>3066</v>
      </c>
      <c r="H1072" s="191" t="s">
        <v>518</v>
      </c>
      <c r="I1072" s="230" t="s">
        <v>370</v>
      </c>
      <c r="J1072" s="565" t="s">
        <v>420</v>
      </c>
      <c r="K1072" s="566">
        <v>0.29032258064516131</v>
      </c>
      <c r="L1072" s="230"/>
      <c r="M1072" s="450">
        <v>2022</v>
      </c>
      <c r="N1072" s="453">
        <v>38</v>
      </c>
      <c r="O1072" s="567">
        <v>1</v>
      </c>
      <c r="P1072" s="237">
        <f t="shared" si="64"/>
        <v>38</v>
      </c>
      <c r="Q1072" s="453">
        <v>38</v>
      </c>
      <c r="R1072" s="238">
        <f t="shared" si="65"/>
        <v>1</v>
      </c>
      <c r="S1072" s="238">
        <f t="shared" si="66"/>
        <v>1</v>
      </c>
      <c r="T1072" s="239">
        <f t="shared" si="67"/>
        <v>3.4444444444444442</v>
      </c>
      <c r="U1072" s="454" t="s">
        <v>3123</v>
      </c>
    </row>
    <row r="1073" spans="1:21" ht="12.75">
      <c r="A1073" s="190" t="s">
        <v>109</v>
      </c>
      <c r="B1073" s="191" t="s">
        <v>1220</v>
      </c>
      <c r="C1073" s="230" t="s">
        <v>646</v>
      </c>
      <c r="D1073" s="230" t="s">
        <v>335</v>
      </c>
      <c r="E1073" s="230" t="s">
        <v>185</v>
      </c>
      <c r="F1073" s="230" t="s">
        <v>577</v>
      </c>
      <c r="G1073" s="190" t="s">
        <v>3066</v>
      </c>
      <c r="H1073" s="191" t="s">
        <v>576</v>
      </c>
      <c r="I1073" s="230" t="s">
        <v>370</v>
      </c>
      <c r="J1073" s="565" t="s">
        <v>420</v>
      </c>
      <c r="K1073" s="566">
        <v>0.29032258064516131</v>
      </c>
      <c r="L1073" s="230"/>
      <c r="M1073" s="450">
        <v>2022</v>
      </c>
      <c r="N1073" s="218">
        <v>38</v>
      </c>
      <c r="O1073" s="567">
        <v>0.28947368421052633</v>
      </c>
      <c r="P1073" s="237">
        <f t="shared" si="64"/>
        <v>11</v>
      </c>
      <c r="Q1073" s="218">
        <v>11</v>
      </c>
      <c r="R1073" s="238">
        <f t="shared" si="65"/>
        <v>1</v>
      </c>
      <c r="S1073" s="238">
        <f t="shared" si="66"/>
        <v>0.28947368421052633</v>
      </c>
      <c r="T1073" s="239">
        <f t="shared" si="67"/>
        <v>0.99707602339181289</v>
      </c>
      <c r="U1073" s="454"/>
    </row>
    <row r="1074" spans="1:21" ht="12.75">
      <c r="A1074" s="190" t="s">
        <v>109</v>
      </c>
      <c r="B1074" s="191" t="s">
        <v>1220</v>
      </c>
      <c r="C1074" s="230" t="s">
        <v>646</v>
      </c>
      <c r="D1074" s="230" t="s">
        <v>335</v>
      </c>
      <c r="E1074" s="230" t="s">
        <v>185</v>
      </c>
      <c r="F1074" s="230" t="s">
        <v>577</v>
      </c>
      <c r="G1074" s="190" t="s">
        <v>3066</v>
      </c>
      <c r="H1074" s="191" t="s">
        <v>578</v>
      </c>
      <c r="I1074" s="230" t="s">
        <v>370</v>
      </c>
      <c r="J1074" s="565" t="s">
        <v>420</v>
      </c>
      <c r="K1074" s="566">
        <v>0.29032258064516131</v>
      </c>
      <c r="L1074" s="230"/>
      <c r="M1074" s="450">
        <v>2022</v>
      </c>
      <c r="N1074" s="218">
        <v>38</v>
      </c>
      <c r="O1074" s="567">
        <v>0.28947368421052633</v>
      </c>
      <c r="P1074" s="237">
        <f t="shared" si="64"/>
        <v>11</v>
      </c>
      <c r="Q1074" s="218">
        <v>11</v>
      </c>
      <c r="R1074" s="238">
        <f t="shared" si="65"/>
        <v>1</v>
      </c>
      <c r="S1074" s="238">
        <f t="shared" si="66"/>
        <v>0.28947368421052633</v>
      </c>
      <c r="T1074" s="239">
        <f t="shared" si="67"/>
        <v>0.99707602339181289</v>
      </c>
      <c r="U1074" s="454"/>
    </row>
    <row r="1075" spans="1:21" ht="12.75">
      <c r="A1075" s="190" t="s">
        <v>109</v>
      </c>
      <c r="B1075" s="191" t="s">
        <v>1220</v>
      </c>
      <c r="C1075" s="230" t="s">
        <v>646</v>
      </c>
      <c r="D1075" s="230" t="s">
        <v>335</v>
      </c>
      <c r="E1075" s="230" t="s">
        <v>185</v>
      </c>
      <c r="F1075" s="230" t="s">
        <v>577</v>
      </c>
      <c r="G1075" s="190" t="s">
        <v>3066</v>
      </c>
      <c r="H1075" s="191" t="s">
        <v>579</v>
      </c>
      <c r="I1075" s="230" t="s">
        <v>370</v>
      </c>
      <c r="J1075" s="565" t="s">
        <v>420</v>
      </c>
      <c r="K1075" s="566">
        <v>0.29032258064516131</v>
      </c>
      <c r="L1075" s="230"/>
      <c r="M1075" s="450">
        <v>2022</v>
      </c>
      <c r="N1075" s="218">
        <v>38</v>
      </c>
      <c r="O1075" s="567">
        <v>0.28947368421052633</v>
      </c>
      <c r="P1075" s="237">
        <f t="shared" si="64"/>
        <v>11</v>
      </c>
      <c r="Q1075" s="218">
        <v>11</v>
      </c>
      <c r="R1075" s="238">
        <f t="shared" si="65"/>
        <v>1</v>
      </c>
      <c r="S1075" s="238">
        <f t="shared" si="66"/>
        <v>0.28947368421052633</v>
      </c>
      <c r="T1075" s="239">
        <f t="shared" si="67"/>
        <v>0.99707602339181289</v>
      </c>
      <c r="U1075" s="454"/>
    </row>
    <row r="1076" spans="1:21" ht="12.75">
      <c r="A1076" s="190" t="s">
        <v>109</v>
      </c>
      <c r="B1076" s="191" t="s">
        <v>1220</v>
      </c>
      <c r="C1076" s="230" t="s">
        <v>646</v>
      </c>
      <c r="D1076" s="230" t="s">
        <v>335</v>
      </c>
      <c r="E1076" s="230" t="s">
        <v>185</v>
      </c>
      <c r="F1076" s="230" t="s">
        <v>577</v>
      </c>
      <c r="G1076" s="190" t="s">
        <v>3066</v>
      </c>
      <c r="H1076" s="191" t="s">
        <v>580</v>
      </c>
      <c r="I1076" s="230" t="s">
        <v>370</v>
      </c>
      <c r="J1076" s="565" t="s">
        <v>420</v>
      </c>
      <c r="K1076" s="566">
        <v>0.29032258064516131</v>
      </c>
      <c r="L1076" s="230"/>
      <c r="M1076" s="450">
        <v>2022</v>
      </c>
      <c r="N1076" s="218">
        <v>38</v>
      </c>
      <c r="O1076" s="567">
        <v>0.28947368421052633</v>
      </c>
      <c r="P1076" s="237">
        <f t="shared" si="64"/>
        <v>11</v>
      </c>
      <c r="Q1076" s="218">
        <v>11</v>
      </c>
      <c r="R1076" s="238">
        <f t="shared" si="65"/>
        <v>1</v>
      </c>
      <c r="S1076" s="238">
        <f t="shared" si="66"/>
        <v>0.28947368421052633</v>
      </c>
      <c r="T1076" s="239">
        <f t="shared" si="67"/>
        <v>0.99707602339181289</v>
      </c>
      <c r="U1076" s="454"/>
    </row>
    <row r="1077" spans="1:21" ht="12.75">
      <c r="A1077" s="190" t="s">
        <v>109</v>
      </c>
      <c r="B1077" s="191" t="s">
        <v>1220</v>
      </c>
      <c r="C1077" s="230" t="s">
        <v>646</v>
      </c>
      <c r="D1077" s="230" t="s">
        <v>335</v>
      </c>
      <c r="E1077" s="230" t="s">
        <v>185</v>
      </c>
      <c r="F1077" s="230" t="s">
        <v>577</v>
      </c>
      <c r="G1077" s="190" t="s">
        <v>3066</v>
      </c>
      <c r="H1077" s="191" t="s">
        <v>581</v>
      </c>
      <c r="I1077" s="230" t="s">
        <v>370</v>
      </c>
      <c r="J1077" s="565" t="s">
        <v>420</v>
      </c>
      <c r="K1077" s="566">
        <v>0.29032258064516131</v>
      </c>
      <c r="L1077" s="230"/>
      <c r="M1077" s="450">
        <v>2022</v>
      </c>
      <c r="N1077" s="218">
        <v>38</v>
      </c>
      <c r="O1077" s="567">
        <v>0.28947368421052633</v>
      </c>
      <c r="P1077" s="237">
        <f t="shared" si="64"/>
        <v>11</v>
      </c>
      <c r="Q1077" s="218">
        <v>11</v>
      </c>
      <c r="R1077" s="238">
        <f t="shared" si="65"/>
        <v>1</v>
      </c>
      <c r="S1077" s="238">
        <f t="shared" si="66"/>
        <v>0.28947368421052633</v>
      </c>
      <c r="T1077" s="239">
        <f t="shared" si="67"/>
        <v>0.99707602339181289</v>
      </c>
      <c r="U1077" s="454"/>
    </row>
    <row r="1078" spans="1:21" ht="12.75">
      <c r="A1078" s="190" t="s">
        <v>109</v>
      </c>
      <c r="B1078" s="191" t="s">
        <v>1220</v>
      </c>
      <c r="C1078" s="230" t="s">
        <v>646</v>
      </c>
      <c r="D1078" s="230" t="s">
        <v>335</v>
      </c>
      <c r="E1078" s="230" t="s">
        <v>185</v>
      </c>
      <c r="F1078" s="230" t="s">
        <v>519</v>
      </c>
      <c r="G1078" s="190" t="s">
        <v>3066</v>
      </c>
      <c r="H1078" s="191" t="s">
        <v>522</v>
      </c>
      <c r="I1078" s="230" t="s">
        <v>370</v>
      </c>
      <c r="J1078" s="565" t="s">
        <v>420</v>
      </c>
      <c r="K1078" s="566">
        <v>0.29032258064516131</v>
      </c>
      <c r="L1078" s="230"/>
      <c r="M1078" s="450">
        <v>2022</v>
      </c>
      <c r="N1078" s="218">
        <v>38</v>
      </c>
      <c r="O1078" s="567">
        <v>0.28947368421052633</v>
      </c>
      <c r="P1078" s="237">
        <f t="shared" si="64"/>
        <v>11</v>
      </c>
      <c r="Q1078" s="218">
        <v>11</v>
      </c>
      <c r="R1078" s="238">
        <f t="shared" si="65"/>
        <v>1</v>
      </c>
      <c r="S1078" s="238">
        <f t="shared" si="66"/>
        <v>0.28947368421052633</v>
      </c>
      <c r="T1078" s="239">
        <f t="shared" si="67"/>
        <v>0.99707602339181289</v>
      </c>
      <c r="U1078" s="454"/>
    </row>
    <row r="1079" spans="1:21" ht="12.75">
      <c r="A1079" s="190" t="s">
        <v>109</v>
      </c>
      <c r="B1079" s="191" t="s">
        <v>1220</v>
      </c>
      <c r="C1079" s="230" t="s">
        <v>646</v>
      </c>
      <c r="D1079" s="230" t="s">
        <v>335</v>
      </c>
      <c r="E1079" s="230" t="s">
        <v>185</v>
      </c>
      <c r="F1079" s="230" t="s">
        <v>519</v>
      </c>
      <c r="G1079" s="190" t="s">
        <v>3066</v>
      </c>
      <c r="H1079" s="191" t="s">
        <v>523</v>
      </c>
      <c r="I1079" s="230" t="s">
        <v>370</v>
      </c>
      <c r="J1079" s="565" t="s">
        <v>420</v>
      </c>
      <c r="K1079" s="566">
        <v>0.29032258064516131</v>
      </c>
      <c r="L1079" s="230"/>
      <c r="M1079" s="450">
        <v>2022</v>
      </c>
      <c r="N1079" s="218">
        <v>38</v>
      </c>
      <c r="O1079" s="567">
        <v>0.28947368421052633</v>
      </c>
      <c r="P1079" s="237">
        <f t="shared" si="64"/>
        <v>11</v>
      </c>
      <c r="Q1079" s="218">
        <v>11</v>
      </c>
      <c r="R1079" s="238">
        <f t="shared" si="65"/>
        <v>1</v>
      </c>
      <c r="S1079" s="238">
        <f t="shared" si="66"/>
        <v>0.28947368421052633</v>
      </c>
      <c r="T1079" s="239">
        <f t="shared" si="67"/>
        <v>0.99707602339181289</v>
      </c>
      <c r="U1079" s="454"/>
    </row>
    <row r="1080" spans="1:21" ht="12.75">
      <c r="A1080" s="190" t="s">
        <v>109</v>
      </c>
      <c r="B1080" s="191" t="s">
        <v>1220</v>
      </c>
      <c r="C1080" s="230" t="s">
        <v>646</v>
      </c>
      <c r="D1080" s="230" t="s">
        <v>335</v>
      </c>
      <c r="E1080" s="230" t="s">
        <v>185</v>
      </c>
      <c r="F1080" s="230" t="s">
        <v>577</v>
      </c>
      <c r="G1080" s="190" t="s">
        <v>3066</v>
      </c>
      <c r="H1080" s="191" t="s">
        <v>3124</v>
      </c>
      <c r="I1080" s="230" t="s">
        <v>370</v>
      </c>
      <c r="J1080" s="565" t="s">
        <v>420</v>
      </c>
      <c r="K1080" s="566">
        <v>0.29032258064516131</v>
      </c>
      <c r="L1080" s="230"/>
      <c r="M1080" s="450">
        <v>2022</v>
      </c>
      <c r="N1080" s="218">
        <v>38</v>
      </c>
      <c r="O1080" s="567">
        <v>0.28947368421052633</v>
      </c>
      <c r="P1080" s="237">
        <f t="shared" si="64"/>
        <v>11</v>
      </c>
      <c r="Q1080" s="218">
        <v>11</v>
      </c>
      <c r="R1080" s="238">
        <f t="shared" si="65"/>
        <v>1</v>
      </c>
      <c r="S1080" s="238">
        <f t="shared" si="66"/>
        <v>0.28947368421052633</v>
      </c>
      <c r="T1080" s="239">
        <f t="shared" si="67"/>
        <v>0.99707602339181289</v>
      </c>
      <c r="U1080" s="454"/>
    </row>
    <row r="1081" spans="1:21" ht="12.75">
      <c r="A1081" s="190" t="s">
        <v>109</v>
      </c>
      <c r="B1081" s="191" t="s">
        <v>1220</v>
      </c>
      <c r="C1081" s="230" t="s">
        <v>646</v>
      </c>
      <c r="D1081" s="230" t="s">
        <v>335</v>
      </c>
      <c r="E1081" s="230" t="s">
        <v>185</v>
      </c>
      <c r="F1081" s="230" t="s">
        <v>519</v>
      </c>
      <c r="G1081" s="190" t="s">
        <v>3066</v>
      </c>
      <c r="H1081" s="191" t="s">
        <v>3125</v>
      </c>
      <c r="I1081" s="230" t="s">
        <v>370</v>
      </c>
      <c r="J1081" s="565" t="s">
        <v>420</v>
      </c>
      <c r="K1081" s="566">
        <v>0.29032258064516131</v>
      </c>
      <c r="L1081" s="230"/>
      <c r="M1081" s="450">
        <v>2022</v>
      </c>
      <c r="N1081" s="218">
        <v>38</v>
      </c>
      <c r="O1081" s="567">
        <v>0.28947368421052633</v>
      </c>
      <c r="P1081" s="237">
        <f t="shared" si="64"/>
        <v>11</v>
      </c>
      <c r="Q1081" s="218">
        <v>11</v>
      </c>
      <c r="R1081" s="238">
        <f t="shared" si="65"/>
        <v>1</v>
      </c>
      <c r="S1081" s="238">
        <f t="shared" si="66"/>
        <v>0.28947368421052633</v>
      </c>
      <c r="T1081" s="239">
        <f t="shared" si="67"/>
        <v>0.99707602339181289</v>
      </c>
      <c r="U1081" s="454"/>
    </row>
    <row r="1082" spans="1:21" ht="12.75">
      <c r="A1082" s="190" t="s">
        <v>109</v>
      </c>
      <c r="B1082" s="191" t="s">
        <v>1220</v>
      </c>
      <c r="C1082" s="230" t="s">
        <v>646</v>
      </c>
      <c r="D1082" s="230" t="s">
        <v>335</v>
      </c>
      <c r="E1082" s="230" t="s">
        <v>185</v>
      </c>
      <c r="F1082" s="230" t="s">
        <v>519</v>
      </c>
      <c r="G1082" s="190" t="s">
        <v>3066</v>
      </c>
      <c r="H1082" s="191" t="s">
        <v>529</v>
      </c>
      <c r="I1082" s="230" t="s">
        <v>370</v>
      </c>
      <c r="J1082" s="565" t="s">
        <v>420</v>
      </c>
      <c r="K1082" s="566">
        <v>0.29032258064516131</v>
      </c>
      <c r="L1082" s="230"/>
      <c r="M1082" s="450">
        <v>2022</v>
      </c>
      <c r="N1082" s="218">
        <v>38</v>
      </c>
      <c r="O1082" s="567">
        <v>0.28947368421052633</v>
      </c>
      <c r="P1082" s="237">
        <f t="shared" si="64"/>
        <v>11</v>
      </c>
      <c r="Q1082" s="218">
        <v>11</v>
      </c>
      <c r="R1082" s="238">
        <f t="shared" si="65"/>
        <v>1</v>
      </c>
      <c r="S1082" s="238">
        <f t="shared" si="66"/>
        <v>0.28947368421052633</v>
      </c>
      <c r="T1082" s="239">
        <f t="shared" si="67"/>
        <v>0.99707602339181289</v>
      </c>
      <c r="U1082" s="454"/>
    </row>
    <row r="1083" spans="1:21" ht="12.75">
      <c r="A1083" s="190" t="s">
        <v>109</v>
      </c>
      <c r="B1083" s="191" t="s">
        <v>1220</v>
      </c>
      <c r="C1083" s="230" t="s">
        <v>646</v>
      </c>
      <c r="D1083" s="230" t="s">
        <v>335</v>
      </c>
      <c r="E1083" s="230" t="s">
        <v>185</v>
      </c>
      <c r="F1083" s="230" t="s">
        <v>519</v>
      </c>
      <c r="G1083" s="190" t="s">
        <v>3066</v>
      </c>
      <c r="H1083" s="191" t="s">
        <v>532</v>
      </c>
      <c r="I1083" s="230" t="s">
        <v>370</v>
      </c>
      <c r="J1083" s="565" t="s">
        <v>420</v>
      </c>
      <c r="K1083" s="568">
        <v>0.29032258064516131</v>
      </c>
      <c r="L1083" s="230"/>
      <c r="M1083" s="450">
        <v>2022</v>
      </c>
      <c r="N1083" s="218">
        <v>38</v>
      </c>
      <c r="O1083" s="567">
        <v>0.28947368421052633</v>
      </c>
      <c r="P1083" s="237">
        <f t="shared" si="64"/>
        <v>11</v>
      </c>
      <c r="Q1083" s="218">
        <v>11</v>
      </c>
      <c r="R1083" s="238">
        <f t="shared" si="65"/>
        <v>1</v>
      </c>
      <c r="S1083" s="238">
        <f t="shared" si="66"/>
        <v>0.28947368421052633</v>
      </c>
      <c r="T1083" s="239">
        <f t="shared" si="67"/>
        <v>0.99707602339181289</v>
      </c>
      <c r="U1083" s="454"/>
    </row>
    <row r="1084" spans="1:21" ht="12.75">
      <c r="A1084" s="190" t="s">
        <v>109</v>
      </c>
      <c r="B1084" s="191" t="s">
        <v>1220</v>
      </c>
      <c r="C1084" s="230" t="s">
        <v>646</v>
      </c>
      <c r="D1084" s="230" t="s">
        <v>335</v>
      </c>
      <c r="E1084" s="230" t="s">
        <v>185</v>
      </c>
      <c r="F1084" s="230" t="s">
        <v>519</v>
      </c>
      <c r="G1084" s="190" t="s">
        <v>3066</v>
      </c>
      <c r="H1084" s="191" t="s">
        <v>533</v>
      </c>
      <c r="I1084" s="230" t="s">
        <v>370</v>
      </c>
      <c r="J1084" s="565" t="s">
        <v>420</v>
      </c>
      <c r="K1084" s="566">
        <v>0.29032258064516131</v>
      </c>
      <c r="L1084" s="230"/>
      <c r="M1084" s="450">
        <v>2022</v>
      </c>
      <c r="N1084" s="218">
        <v>38</v>
      </c>
      <c r="O1084" s="567">
        <v>0.28947368421052633</v>
      </c>
      <c r="P1084" s="237">
        <f t="shared" si="64"/>
        <v>11</v>
      </c>
      <c r="Q1084" s="218">
        <v>11</v>
      </c>
      <c r="R1084" s="238">
        <f t="shared" si="65"/>
        <v>1</v>
      </c>
      <c r="S1084" s="238">
        <f t="shared" si="66"/>
        <v>0.28947368421052633</v>
      </c>
      <c r="T1084" s="239">
        <f t="shared" si="67"/>
        <v>0.99707602339181289</v>
      </c>
      <c r="U1084" s="454"/>
    </row>
    <row r="1085" spans="1:21" ht="12.75">
      <c r="A1085" s="190" t="s">
        <v>109</v>
      </c>
      <c r="B1085" s="191" t="s">
        <v>1220</v>
      </c>
      <c r="C1085" s="230" t="s">
        <v>646</v>
      </c>
      <c r="D1085" s="230" t="s">
        <v>335</v>
      </c>
      <c r="E1085" s="230" t="s">
        <v>185</v>
      </c>
      <c r="F1085" s="230" t="s">
        <v>519</v>
      </c>
      <c r="G1085" s="190" t="s">
        <v>3066</v>
      </c>
      <c r="H1085" s="191" t="s">
        <v>534</v>
      </c>
      <c r="I1085" s="230" t="s">
        <v>370</v>
      </c>
      <c r="J1085" s="565" t="s">
        <v>420</v>
      </c>
      <c r="K1085" s="566">
        <v>0.29032258064516131</v>
      </c>
      <c r="L1085" s="230"/>
      <c r="M1085" s="450">
        <v>2022</v>
      </c>
      <c r="N1085" s="218">
        <v>38</v>
      </c>
      <c r="O1085" s="567">
        <v>0.28947368421052633</v>
      </c>
      <c r="P1085" s="237">
        <f t="shared" si="64"/>
        <v>11</v>
      </c>
      <c r="Q1085" s="218">
        <v>11</v>
      </c>
      <c r="R1085" s="238">
        <f t="shared" si="65"/>
        <v>1</v>
      </c>
      <c r="S1085" s="238">
        <f t="shared" si="66"/>
        <v>0.28947368421052633</v>
      </c>
      <c r="T1085" s="239">
        <f t="shared" si="67"/>
        <v>0.99707602339181289</v>
      </c>
      <c r="U1085" s="454"/>
    </row>
    <row r="1086" spans="1:21" ht="12.75">
      <c r="A1086" s="190" t="s">
        <v>109</v>
      </c>
      <c r="B1086" s="191" t="s">
        <v>1220</v>
      </c>
      <c r="C1086" s="230" t="s">
        <v>646</v>
      </c>
      <c r="D1086" s="230" t="s">
        <v>335</v>
      </c>
      <c r="E1086" s="230" t="s">
        <v>185</v>
      </c>
      <c r="F1086" s="230" t="s">
        <v>519</v>
      </c>
      <c r="G1086" s="190" t="s">
        <v>3066</v>
      </c>
      <c r="H1086" s="191" t="s">
        <v>535</v>
      </c>
      <c r="I1086" s="230" t="s">
        <v>370</v>
      </c>
      <c r="J1086" s="565" t="s">
        <v>420</v>
      </c>
      <c r="K1086" s="566">
        <v>0.29032258064516131</v>
      </c>
      <c r="L1086" s="230"/>
      <c r="M1086" s="450">
        <v>2022</v>
      </c>
      <c r="N1086" s="218">
        <v>38</v>
      </c>
      <c r="O1086" s="567">
        <v>0.28947368421052633</v>
      </c>
      <c r="P1086" s="237">
        <f t="shared" si="64"/>
        <v>11</v>
      </c>
      <c r="Q1086" s="218">
        <v>11</v>
      </c>
      <c r="R1086" s="238">
        <f t="shared" si="65"/>
        <v>1</v>
      </c>
      <c r="S1086" s="238">
        <f t="shared" si="66"/>
        <v>0.28947368421052633</v>
      </c>
      <c r="T1086" s="239">
        <f t="shared" si="67"/>
        <v>0.99707602339181289</v>
      </c>
      <c r="U1086" s="454"/>
    </row>
    <row r="1087" spans="1:21" ht="12.75">
      <c r="A1087" s="190" t="s">
        <v>109</v>
      </c>
      <c r="B1087" s="191" t="s">
        <v>1220</v>
      </c>
      <c r="C1087" s="230" t="s">
        <v>646</v>
      </c>
      <c r="D1087" s="230" t="s">
        <v>335</v>
      </c>
      <c r="E1087" s="230" t="s">
        <v>185</v>
      </c>
      <c r="F1087" s="230" t="s">
        <v>519</v>
      </c>
      <c r="G1087" s="190" t="s">
        <v>3066</v>
      </c>
      <c r="H1087" s="191" t="s">
        <v>544</v>
      </c>
      <c r="I1087" s="230" t="s">
        <v>370</v>
      </c>
      <c r="J1087" s="565" t="s">
        <v>420</v>
      </c>
      <c r="K1087" s="566">
        <v>0.29032258064516131</v>
      </c>
      <c r="L1087" s="230"/>
      <c r="M1087" s="450">
        <v>2022</v>
      </c>
      <c r="N1087" s="218">
        <v>38</v>
      </c>
      <c r="O1087" s="567">
        <v>0.28947368421052633</v>
      </c>
      <c r="P1087" s="237">
        <f t="shared" si="64"/>
        <v>11</v>
      </c>
      <c r="Q1087" s="218">
        <v>11</v>
      </c>
      <c r="R1087" s="238">
        <f t="shared" si="65"/>
        <v>1</v>
      </c>
      <c r="S1087" s="238">
        <f t="shared" si="66"/>
        <v>0.28947368421052633</v>
      </c>
      <c r="T1087" s="239">
        <f t="shared" si="67"/>
        <v>0.99707602339181289</v>
      </c>
      <c r="U1087" s="454"/>
    </row>
    <row r="1088" spans="1:21" ht="12.75">
      <c r="A1088" s="190" t="s">
        <v>109</v>
      </c>
      <c r="B1088" s="191" t="s">
        <v>1220</v>
      </c>
      <c r="C1088" s="230" t="s">
        <v>646</v>
      </c>
      <c r="D1088" s="230" t="s">
        <v>335</v>
      </c>
      <c r="E1088" s="230" t="s">
        <v>185</v>
      </c>
      <c r="F1088" s="230" t="s">
        <v>519</v>
      </c>
      <c r="G1088" s="190" t="s">
        <v>3066</v>
      </c>
      <c r="H1088" s="191" t="s">
        <v>545</v>
      </c>
      <c r="I1088" s="230" t="s">
        <v>370</v>
      </c>
      <c r="J1088" s="565" t="s">
        <v>420</v>
      </c>
      <c r="K1088" s="566">
        <v>0.29032258064516131</v>
      </c>
      <c r="L1088" s="230"/>
      <c r="M1088" s="450">
        <v>2022</v>
      </c>
      <c r="N1088" s="218">
        <v>38</v>
      </c>
      <c r="O1088" s="567">
        <v>0.28947368421052633</v>
      </c>
      <c r="P1088" s="237">
        <f t="shared" si="64"/>
        <v>11</v>
      </c>
      <c r="Q1088" s="218">
        <v>11</v>
      </c>
      <c r="R1088" s="238">
        <f t="shared" si="65"/>
        <v>1</v>
      </c>
      <c r="S1088" s="238">
        <f t="shared" si="66"/>
        <v>0.28947368421052633</v>
      </c>
      <c r="T1088" s="239">
        <f t="shared" si="67"/>
        <v>0.99707602339181289</v>
      </c>
      <c r="U1088" s="454"/>
    </row>
    <row r="1089" spans="1:21" ht="12.75">
      <c r="A1089" s="190" t="s">
        <v>109</v>
      </c>
      <c r="B1089" s="191" t="s">
        <v>1220</v>
      </c>
      <c r="C1089" s="230" t="s">
        <v>646</v>
      </c>
      <c r="D1089" s="230" t="s">
        <v>335</v>
      </c>
      <c r="E1089" s="230" t="s">
        <v>185</v>
      </c>
      <c r="F1089" s="230" t="s">
        <v>519</v>
      </c>
      <c r="G1089" s="190" t="s">
        <v>3066</v>
      </c>
      <c r="H1089" s="191" t="s">
        <v>546</v>
      </c>
      <c r="I1089" s="230" t="s">
        <v>370</v>
      </c>
      <c r="J1089" s="565" t="s">
        <v>420</v>
      </c>
      <c r="K1089" s="566">
        <v>0.29032258064516131</v>
      </c>
      <c r="L1089" s="230"/>
      <c r="M1089" s="450">
        <v>2022</v>
      </c>
      <c r="N1089" s="218">
        <v>38</v>
      </c>
      <c r="O1089" s="567">
        <v>0.28947368421052633</v>
      </c>
      <c r="P1089" s="237">
        <f t="shared" si="64"/>
        <v>11</v>
      </c>
      <c r="Q1089" s="218">
        <v>11</v>
      </c>
      <c r="R1089" s="238">
        <f t="shared" si="65"/>
        <v>1</v>
      </c>
      <c r="S1089" s="238">
        <f t="shared" si="66"/>
        <v>0.28947368421052633</v>
      </c>
      <c r="T1089" s="239">
        <f t="shared" si="67"/>
        <v>0.99707602339181289</v>
      </c>
      <c r="U1089" s="454"/>
    </row>
    <row r="1090" spans="1:21" ht="12.75">
      <c r="A1090" s="190" t="s">
        <v>109</v>
      </c>
      <c r="B1090" s="191" t="s">
        <v>1220</v>
      </c>
      <c r="C1090" s="230" t="s">
        <v>646</v>
      </c>
      <c r="D1090" s="230" t="s">
        <v>335</v>
      </c>
      <c r="E1090" s="230" t="s">
        <v>185</v>
      </c>
      <c r="F1090" s="230" t="s">
        <v>519</v>
      </c>
      <c r="G1090" s="190" t="s">
        <v>3066</v>
      </c>
      <c r="H1090" s="191" t="s">
        <v>548</v>
      </c>
      <c r="I1090" s="230" t="s">
        <v>370</v>
      </c>
      <c r="J1090" s="565" t="s">
        <v>420</v>
      </c>
      <c r="K1090" s="566">
        <v>0.29032258064516131</v>
      </c>
      <c r="L1090" s="230"/>
      <c r="M1090" s="450">
        <v>2022</v>
      </c>
      <c r="N1090" s="218">
        <v>38</v>
      </c>
      <c r="O1090" s="567">
        <v>0.28947368421052633</v>
      </c>
      <c r="P1090" s="237">
        <f t="shared" si="64"/>
        <v>11</v>
      </c>
      <c r="Q1090" s="218">
        <v>11</v>
      </c>
      <c r="R1090" s="238">
        <f t="shared" si="65"/>
        <v>1</v>
      </c>
      <c r="S1090" s="238">
        <f t="shared" si="66"/>
        <v>0.28947368421052633</v>
      </c>
      <c r="T1090" s="239">
        <f t="shared" si="67"/>
        <v>0.99707602339181289</v>
      </c>
      <c r="U1090" s="454"/>
    </row>
    <row r="1091" spans="1:21" ht="12.75">
      <c r="A1091" s="190" t="s">
        <v>109</v>
      </c>
      <c r="B1091" s="191" t="s">
        <v>1220</v>
      </c>
      <c r="C1091" s="230" t="s">
        <v>646</v>
      </c>
      <c r="D1091" s="230" t="s">
        <v>335</v>
      </c>
      <c r="E1091" s="230" t="s">
        <v>185</v>
      </c>
      <c r="F1091" s="230" t="s">
        <v>519</v>
      </c>
      <c r="G1091" s="190" t="s">
        <v>3066</v>
      </c>
      <c r="H1091" s="191" t="s">
        <v>549</v>
      </c>
      <c r="I1091" s="230" t="s">
        <v>370</v>
      </c>
      <c r="J1091" s="565" t="s">
        <v>420</v>
      </c>
      <c r="K1091" s="566">
        <v>0.29032258064516131</v>
      </c>
      <c r="L1091" s="230"/>
      <c r="M1091" s="450">
        <v>2022</v>
      </c>
      <c r="N1091" s="218">
        <v>38</v>
      </c>
      <c r="O1091" s="567">
        <v>0.28947368421052633</v>
      </c>
      <c r="P1091" s="237">
        <f t="shared" si="64"/>
        <v>11</v>
      </c>
      <c r="Q1091" s="218">
        <v>11</v>
      </c>
      <c r="R1091" s="238">
        <f t="shared" si="65"/>
        <v>1</v>
      </c>
      <c r="S1091" s="238">
        <f t="shared" si="66"/>
        <v>0.28947368421052633</v>
      </c>
      <c r="T1091" s="239">
        <f t="shared" si="67"/>
        <v>0.99707602339181289</v>
      </c>
      <c r="U1091" s="454"/>
    </row>
    <row r="1092" spans="1:21" ht="12.75">
      <c r="A1092" s="190" t="s">
        <v>109</v>
      </c>
      <c r="B1092" s="191" t="s">
        <v>1220</v>
      </c>
      <c r="C1092" s="230" t="s">
        <v>646</v>
      </c>
      <c r="D1092" s="230" t="s">
        <v>335</v>
      </c>
      <c r="E1092" s="230" t="s">
        <v>185</v>
      </c>
      <c r="F1092" s="230" t="s">
        <v>519</v>
      </c>
      <c r="G1092" s="190" t="s">
        <v>3066</v>
      </c>
      <c r="H1092" s="191" t="s">
        <v>551</v>
      </c>
      <c r="I1092" s="230" t="s">
        <v>370</v>
      </c>
      <c r="J1092" s="565" t="s">
        <v>420</v>
      </c>
      <c r="K1092" s="566">
        <v>0.29032258064516131</v>
      </c>
      <c r="L1092" s="230"/>
      <c r="M1092" s="450">
        <v>2022</v>
      </c>
      <c r="N1092" s="218">
        <v>38</v>
      </c>
      <c r="O1092" s="567">
        <v>0.28947368421052633</v>
      </c>
      <c r="P1092" s="237">
        <f t="shared" ref="P1092:P1155" si="68">ROUNDUP(N1092*O1092,0)</f>
        <v>11</v>
      </c>
      <c r="Q1092" s="218">
        <v>11</v>
      </c>
      <c r="R1092" s="238">
        <f t="shared" ref="R1092:R1155" si="69">Q1092/P1092</f>
        <v>1</v>
      </c>
      <c r="S1092" s="238">
        <f t="shared" ref="S1092:S1155" si="70">Q1092/N1092</f>
        <v>0.28947368421052633</v>
      </c>
      <c r="T1092" s="239">
        <f t="shared" ref="T1092:T1155" si="71">O1092/K1092</f>
        <v>0.99707602339181289</v>
      </c>
      <c r="U1092" s="454"/>
    </row>
    <row r="1093" spans="1:21" ht="12.75">
      <c r="A1093" s="190" t="s">
        <v>109</v>
      </c>
      <c r="B1093" s="191" t="s">
        <v>1220</v>
      </c>
      <c r="C1093" s="230" t="s">
        <v>646</v>
      </c>
      <c r="D1093" s="230" t="s">
        <v>335</v>
      </c>
      <c r="E1093" s="230" t="s">
        <v>185</v>
      </c>
      <c r="F1093" s="230" t="s">
        <v>519</v>
      </c>
      <c r="G1093" s="190" t="s">
        <v>3066</v>
      </c>
      <c r="H1093" s="191" t="s">
        <v>555</v>
      </c>
      <c r="I1093" s="230" t="s">
        <v>370</v>
      </c>
      <c r="J1093" s="565" t="s">
        <v>420</v>
      </c>
      <c r="K1093" s="566">
        <v>0.29032258064516131</v>
      </c>
      <c r="L1093" s="230"/>
      <c r="M1093" s="450">
        <v>2022</v>
      </c>
      <c r="N1093" s="218">
        <v>38</v>
      </c>
      <c r="O1093" s="567">
        <v>0.28947368421052633</v>
      </c>
      <c r="P1093" s="237">
        <f t="shared" si="68"/>
        <v>11</v>
      </c>
      <c r="Q1093" s="218">
        <v>11</v>
      </c>
      <c r="R1093" s="238">
        <f t="shared" si="69"/>
        <v>1</v>
      </c>
      <c r="S1093" s="238">
        <f t="shared" si="70"/>
        <v>0.28947368421052633</v>
      </c>
      <c r="T1093" s="239">
        <f t="shared" si="71"/>
        <v>0.99707602339181289</v>
      </c>
      <c r="U1093" s="454"/>
    </row>
    <row r="1094" spans="1:21" ht="12.75">
      <c r="A1094" s="190" t="s">
        <v>109</v>
      </c>
      <c r="B1094" s="191" t="s">
        <v>1220</v>
      </c>
      <c r="C1094" s="230" t="s">
        <v>646</v>
      </c>
      <c r="D1094" s="230" t="s">
        <v>335</v>
      </c>
      <c r="E1094" s="230" t="s">
        <v>185</v>
      </c>
      <c r="F1094" s="230" t="s">
        <v>519</v>
      </c>
      <c r="G1094" s="190" t="s">
        <v>3066</v>
      </c>
      <c r="H1094" s="191" t="s">
        <v>556</v>
      </c>
      <c r="I1094" s="230" t="s">
        <v>370</v>
      </c>
      <c r="J1094" s="565" t="s">
        <v>420</v>
      </c>
      <c r="K1094" s="566">
        <v>0.29032258064516131</v>
      </c>
      <c r="L1094" s="230"/>
      <c r="M1094" s="450">
        <v>2022</v>
      </c>
      <c r="N1094" s="218">
        <v>38</v>
      </c>
      <c r="O1094" s="567">
        <v>0.28947368421052633</v>
      </c>
      <c r="P1094" s="237">
        <f t="shared" si="68"/>
        <v>11</v>
      </c>
      <c r="Q1094" s="218">
        <v>11</v>
      </c>
      <c r="R1094" s="238">
        <f t="shared" si="69"/>
        <v>1</v>
      </c>
      <c r="S1094" s="238">
        <f t="shared" si="70"/>
        <v>0.28947368421052633</v>
      </c>
      <c r="T1094" s="239">
        <f t="shared" si="71"/>
        <v>0.99707602339181289</v>
      </c>
      <c r="U1094" s="454"/>
    </row>
    <row r="1095" spans="1:21" ht="12.75">
      <c r="A1095" s="190" t="s">
        <v>109</v>
      </c>
      <c r="B1095" s="191" t="s">
        <v>1220</v>
      </c>
      <c r="C1095" s="230" t="s">
        <v>646</v>
      </c>
      <c r="D1095" s="230" t="s">
        <v>335</v>
      </c>
      <c r="E1095" s="230" t="s">
        <v>185</v>
      </c>
      <c r="F1095" s="230" t="s">
        <v>519</v>
      </c>
      <c r="G1095" s="190" t="s">
        <v>3066</v>
      </c>
      <c r="H1095" s="191" t="s">
        <v>557</v>
      </c>
      <c r="I1095" s="230" t="s">
        <v>370</v>
      </c>
      <c r="J1095" s="565" t="s">
        <v>420</v>
      </c>
      <c r="K1095" s="566">
        <v>0.29032258064516131</v>
      </c>
      <c r="L1095" s="230"/>
      <c r="M1095" s="450">
        <v>2022</v>
      </c>
      <c r="N1095" s="218">
        <v>38</v>
      </c>
      <c r="O1095" s="567">
        <v>0.28947368421052633</v>
      </c>
      <c r="P1095" s="237">
        <f t="shared" si="68"/>
        <v>11</v>
      </c>
      <c r="Q1095" s="218">
        <v>11</v>
      </c>
      <c r="R1095" s="238">
        <f t="shared" si="69"/>
        <v>1</v>
      </c>
      <c r="S1095" s="238">
        <f t="shared" si="70"/>
        <v>0.28947368421052633</v>
      </c>
      <c r="T1095" s="239">
        <f t="shared" si="71"/>
        <v>0.99707602339181289</v>
      </c>
      <c r="U1095" s="454"/>
    </row>
    <row r="1096" spans="1:21" ht="12.75">
      <c r="A1096" s="190" t="s">
        <v>109</v>
      </c>
      <c r="B1096" s="191" t="s">
        <v>1220</v>
      </c>
      <c r="C1096" s="230" t="s">
        <v>646</v>
      </c>
      <c r="D1096" s="230" t="s">
        <v>335</v>
      </c>
      <c r="E1096" s="230" t="s">
        <v>185</v>
      </c>
      <c r="F1096" s="230" t="s">
        <v>519</v>
      </c>
      <c r="G1096" s="190" t="s">
        <v>3066</v>
      </c>
      <c r="H1096" s="191" t="s">
        <v>558</v>
      </c>
      <c r="I1096" s="230" t="s">
        <v>370</v>
      </c>
      <c r="J1096" s="565" t="s">
        <v>420</v>
      </c>
      <c r="K1096" s="566">
        <v>0.29032258064516131</v>
      </c>
      <c r="L1096" s="230"/>
      <c r="M1096" s="450">
        <v>2022</v>
      </c>
      <c r="N1096" s="218">
        <v>38</v>
      </c>
      <c r="O1096" s="567">
        <v>0.28947368421052633</v>
      </c>
      <c r="P1096" s="237">
        <f t="shared" si="68"/>
        <v>11</v>
      </c>
      <c r="Q1096" s="218">
        <v>11</v>
      </c>
      <c r="R1096" s="238">
        <f t="shared" si="69"/>
        <v>1</v>
      </c>
      <c r="S1096" s="238">
        <f t="shared" si="70"/>
        <v>0.28947368421052633</v>
      </c>
      <c r="T1096" s="239">
        <f t="shared" si="71"/>
        <v>0.99707602339181289</v>
      </c>
      <c r="U1096" s="454"/>
    </row>
    <row r="1097" spans="1:21" ht="12.75">
      <c r="A1097" s="190" t="s">
        <v>109</v>
      </c>
      <c r="B1097" s="191" t="s">
        <v>1220</v>
      </c>
      <c r="C1097" s="230" t="s">
        <v>646</v>
      </c>
      <c r="D1097" s="230" t="s">
        <v>335</v>
      </c>
      <c r="E1097" s="230" t="s">
        <v>185</v>
      </c>
      <c r="F1097" s="230" t="s">
        <v>519</v>
      </c>
      <c r="G1097" s="190" t="s">
        <v>3066</v>
      </c>
      <c r="H1097" s="191" t="s">
        <v>562</v>
      </c>
      <c r="I1097" s="230" t="s">
        <v>370</v>
      </c>
      <c r="J1097" s="565" t="s">
        <v>420</v>
      </c>
      <c r="K1097" s="566">
        <v>0.29032258064516131</v>
      </c>
      <c r="L1097" s="230"/>
      <c r="M1097" s="450">
        <v>2022</v>
      </c>
      <c r="N1097" s="218">
        <v>38</v>
      </c>
      <c r="O1097" s="567">
        <v>0.28947368421052633</v>
      </c>
      <c r="P1097" s="237">
        <f t="shared" si="68"/>
        <v>11</v>
      </c>
      <c r="Q1097" s="218">
        <v>11</v>
      </c>
      <c r="R1097" s="238">
        <f t="shared" si="69"/>
        <v>1</v>
      </c>
      <c r="S1097" s="238">
        <f t="shared" si="70"/>
        <v>0.28947368421052633</v>
      </c>
      <c r="T1097" s="239">
        <f t="shared" si="71"/>
        <v>0.99707602339181289</v>
      </c>
      <c r="U1097" s="454"/>
    </row>
    <row r="1098" spans="1:21" ht="12.75">
      <c r="A1098" s="190" t="s">
        <v>109</v>
      </c>
      <c r="B1098" s="191" t="s">
        <v>1220</v>
      </c>
      <c r="C1098" s="230" t="s">
        <v>646</v>
      </c>
      <c r="D1098" s="230" t="s">
        <v>335</v>
      </c>
      <c r="E1098" s="230" t="s">
        <v>185</v>
      </c>
      <c r="F1098" s="230" t="s">
        <v>577</v>
      </c>
      <c r="G1098" s="190" t="s">
        <v>3066</v>
      </c>
      <c r="H1098" s="191" t="s">
        <v>583</v>
      </c>
      <c r="I1098" s="230" t="s">
        <v>370</v>
      </c>
      <c r="J1098" s="565" t="s">
        <v>420</v>
      </c>
      <c r="K1098" s="566">
        <v>0.29032258064516131</v>
      </c>
      <c r="L1098" s="230"/>
      <c r="M1098" s="450">
        <v>2022</v>
      </c>
      <c r="N1098" s="218">
        <v>38</v>
      </c>
      <c r="O1098" s="567">
        <v>0.28947368421052633</v>
      </c>
      <c r="P1098" s="237">
        <f t="shared" si="68"/>
        <v>11</v>
      </c>
      <c r="Q1098" s="218">
        <v>11</v>
      </c>
      <c r="R1098" s="238">
        <f t="shared" si="69"/>
        <v>1</v>
      </c>
      <c r="S1098" s="238">
        <f t="shared" si="70"/>
        <v>0.28947368421052633</v>
      </c>
      <c r="T1098" s="239">
        <f t="shared" si="71"/>
        <v>0.99707602339181289</v>
      </c>
      <c r="U1098" s="454"/>
    </row>
    <row r="1099" spans="1:21" ht="12.75">
      <c r="A1099" s="190" t="s">
        <v>109</v>
      </c>
      <c r="B1099" s="191" t="s">
        <v>1220</v>
      </c>
      <c r="C1099" s="230" t="s">
        <v>646</v>
      </c>
      <c r="D1099" s="230" t="s">
        <v>335</v>
      </c>
      <c r="E1099" s="230" t="s">
        <v>185</v>
      </c>
      <c r="F1099" s="230" t="s">
        <v>519</v>
      </c>
      <c r="G1099" s="190" t="s">
        <v>3066</v>
      </c>
      <c r="H1099" s="191" t="s">
        <v>563</v>
      </c>
      <c r="I1099" s="230" t="s">
        <v>370</v>
      </c>
      <c r="J1099" s="565" t="s">
        <v>418</v>
      </c>
      <c r="K1099" s="566">
        <v>1</v>
      </c>
      <c r="L1099" s="230"/>
      <c r="M1099" s="450">
        <v>2022</v>
      </c>
      <c r="N1099" s="453">
        <v>38</v>
      </c>
      <c r="O1099" s="452">
        <v>1</v>
      </c>
      <c r="P1099" s="237">
        <f t="shared" si="68"/>
        <v>38</v>
      </c>
      <c r="Q1099" s="218">
        <v>38</v>
      </c>
      <c r="R1099" s="238">
        <f t="shared" si="69"/>
        <v>1</v>
      </c>
      <c r="S1099" s="238">
        <f t="shared" si="70"/>
        <v>1</v>
      </c>
      <c r="T1099" s="239">
        <f t="shared" si="71"/>
        <v>1</v>
      </c>
      <c r="U1099" s="454"/>
    </row>
    <row r="1100" spans="1:21" ht="12.75">
      <c r="A1100" s="190" t="s">
        <v>109</v>
      </c>
      <c r="B1100" s="191" t="s">
        <v>1220</v>
      </c>
      <c r="C1100" s="230" t="s">
        <v>646</v>
      </c>
      <c r="D1100" s="230" t="s">
        <v>335</v>
      </c>
      <c r="E1100" s="230" t="s">
        <v>185</v>
      </c>
      <c r="F1100" s="230" t="s">
        <v>519</v>
      </c>
      <c r="G1100" s="190" t="s">
        <v>3066</v>
      </c>
      <c r="H1100" s="191" t="s">
        <v>564</v>
      </c>
      <c r="I1100" s="230" t="s">
        <v>370</v>
      </c>
      <c r="J1100" s="565" t="s">
        <v>420</v>
      </c>
      <c r="K1100" s="566">
        <v>0.29032258064516131</v>
      </c>
      <c r="L1100" s="230"/>
      <c r="M1100" s="450">
        <v>2022</v>
      </c>
      <c r="N1100" s="218">
        <v>38</v>
      </c>
      <c r="O1100" s="567">
        <v>0.28947368421052633</v>
      </c>
      <c r="P1100" s="237">
        <f t="shared" si="68"/>
        <v>11</v>
      </c>
      <c r="Q1100" s="218">
        <v>11</v>
      </c>
      <c r="R1100" s="238">
        <f t="shared" si="69"/>
        <v>1</v>
      </c>
      <c r="S1100" s="238">
        <f t="shared" si="70"/>
        <v>0.28947368421052633</v>
      </c>
      <c r="T1100" s="239">
        <f t="shared" si="71"/>
        <v>0.99707602339181289</v>
      </c>
      <c r="U1100" s="454"/>
    </row>
    <row r="1101" spans="1:21" ht="12.75">
      <c r="A1101" s="190" t="s">
        <v>109</v>
      </c>
      <c r="B1101" s="191" t="s">
        <v>1220</v>
      </c>
      <c r="C1101" s="230" t="s">
        <v>646</v>
      </c>
      <c r="D1101" s="230" t="s">
        <v>335</v>
      </c>
      <c r="E1101" s="230" t="s">
        <v>185</v>
      </c>
      <c r="F1101" s="230" t="s">
        <v>519</v>
      </c>
      <c r="G1101" s="190" t="s">
        <v>3066</v>
      </c>
      <c r="H1101" s="191" t="s">
        <v>569</v>
      </c>
      <c r="I1101" s="230" t="s">
        <v>370</v>
      </c>
      <c r="J1101" s="565" t="s">
        <v>420</v>
      </c>
      <c r="K1101" s="566">
        <v>0.29032258064516131</v>
      </c>
      <c r="L1101" s="230"/>
      <c r="M1101" s="450">
        <v>2022</v>
      </c>
      <c r="N1101" s="218">
        <v>38</v>
      </c>
      <c r="O1101" s="567">
        <v>0.28947368421052633</v>
      </c>
      <c r="P1101" s="237">
        <f t="shared" si="68"/>
        <v>11</v>
      </c>
      <c r="Q1101" s="218">
        <v>11</v>
      </c>
      <c r="R1101" s="238">
        <f t="shared" si="69"/>
        <v>1</v>
      </c>
      <c r="S1101" s="238">
        <f t="shared" si="70"/>
        <v>0.28947368421052633</v>
      </c>
      <c r="T1101" s="239">
        <f t="shared" si="71"/>
        <v>0.99707602339181289</v>
      </c>
      <c r="U1101" s="454"/>
    </row>
    <row r="1102" spans="1:21" ht="12.75">
      <c r="A1102" s="190" t="s">
        <v>109</v>
      </c>
      <c r="B1102" s="191" t="s">
        <v>1220</v>
      </c>
      <c r="C1102" s="230" t="s">
        <v>646</v>
      </c>
      <c r="D1102" s="230" t="s">
        <v>335</v>
      </c>
      <c r="E1102" s="230" t="s">
        <v>185</v>
      </c>
      <c r="F1102" s="230" t="s">
        <v>519</v>
      </c>
      <c r="G1102" s="190" t="s">
        <v>3066</v>
      </c>
      <c r="H1102" s="191" t="s">
        <v>498</v>
      </c>
      <c r="I1102" s="230" t="s">
        <v>2243</v>
      </c>
      <c r="J1102" s="230" t="s">
        <v>418</v>
      </c>
      <c r="K1102" s="231">
        <v>1</v>
      </c>
      <c r="L1102" s="230" t="s">
        <v>3127</v>
      </c>
      <c r="M1102" s="450">
        <v>2023</v>
      </c>
      <c r="N1102" s="453">
        <v>30</v>
      </c>
      <c r="O1102" s="452">
        <v>1</v>
      </c>
      <c r="P1102" s="237">
        <f t="shared" si="68"/>
        <v>30</v>
      </c>
      <c r="Q1102" s="218">
        <v>30</v>
      </c>
      <c r="R1102" s="238">
        <f t="shared" si="69"/>
        <v>1</v>
      </c>
      <c r="S1102" s="238">
        <f t="shared" si="70"/>
        <v>1</v>
      </c>
      <c r="T1102" s="239">
        <f t="shared" si="71"/>
        <v>1</v>
      </c>
      <c r="U1102" s="454"/>
    </row>
    <row r="1103" spans="1:21" ht="12.75">
      <c r="A1103" s="190" t="s">
        <v>109</v>
      </c>
      <c r="B1103" s="191" t="s">
        <v>1220</v>
      </c>
      <c r="C1103" s="230" t="s">
        <v>646</v>
      </c>
      <c r="D1103" s="230" t="s">
        <v>335</v>
      </c>
      <c r="E1103" s="230" t="s">
        <v>185</v>
      </c>
      <c r="F1103" s="230" t="s">
        <v>519</v>
      </c>
      <c r="G1103" s="190" t="s">
        <v>3066</v>
      </c>
      <c r="H1103" s="191" t="s">
        <v>537</v>
      </c>
      <c r="I1103" s="230" t="s">
        <v>232</v>
      </c>
      <c r="J1103" s="230" t="s">
        <v>418</v>
      </c>
      <c r="K1103" s="231">
        <v>1</v>
      </c>
      <c r="L1103" s="230" t="s">
        <v>3128</v>
      </c>
      <c r="M1103" s="450">
        <v>2023</v>
      </c>
      <c r="N1103" s="453">
        <v>30</v>
      </c>
      <c r="O1103" s="452">
        <v>1</v>
      </c>
      <c r="P1103" s="237">
        <f t="shared" si="68"/>
        <v>30</v>
      </c>
      <c r="Q1103" s="218">
        <v>30</v>
      </c>
      <c r="R1103" s="238">
        <f t="shared" si="69"/>
        <v>1</v>
      </c>
      <c r="S1103" s="238">
        <f t="shared" si="70"/>
        <v>1</v>
      </c>
      <c r="T1103" s="239">
        <f t="shared" si="71"/>
        <v>1</v>
      </c>
      <c r="U1103" s="454"/>
    </row>
    <row r="1104" spans="1:21" ht="12.75">
      <c r="A1104" s="190" t="s">
        <v>109</v>
      </c>
      <c r="B1104" s="191" t="s">
        <v>1220</v>
      </c>
      <c r="C1104" s="230" t="s">
        <v>646</v>
      </c>
      <c r="D1104" s="230" t="s">
        <v>335</v>
      </c>
      <c r="E1104" s="230" t="s">
        <v>185</v>
      </c>
      <c r="F1104" s="230" t="s">
        <v>519</v>
      </c>
      <c r="G1104" s="190" t="s">
        <v>3066</v>
      </c>
      <c r="H1104" s="191" t="s">
        <v>538</v>
      </c>
      <c r="I1104" s="230" t="s">
        <v>232</v>
      </c>
      <c r="J1104" s="230" t="s">
        <v>418</v>
      </c>
      <c r="K1104" s="231">
        <v>1</v>
      </c>
      <c r="L1104" s="230" t="s">
        <v>3128</v>
      </c>
      <c r="M1104" s="450">
        <v>2023</v>
      </c>
      <c r="N1104" s="218">
        <v>30</v>
      </c>
      <c r="O1104" s="452">
        <v>1</v>
      </c>
      <c r="P1104" s="237">
        <f t="shared" si="68"/>
        <v>30</v>
      </c>
      <c r="Q1104" s="218">
        <v>30</v>
      </c>
      <c r="R1104" s="238">
        <f t="shared" si="69"/>
        <v>1</v>
      </c>
      <c r="S1104" s="238">
        <f t="shared" si="70"/>
        <v>1</v>
      </c>
      <c r="T1104" s="239">
        <f t="shared" si="71"/>
        <v>1</v>
      </c>
      <c r="U1104" s="454"/>
    </row>
    <row r="1105" spans="1:21" ht="12.75">
      <c r="A1105" s="190" t="s">
        <v>109</v>
      </c>
      <c r="B1105" s="191" t="s">
        <v>1220</v>
      </c>
      <c r="C1105" s="230" t="s">
        <v>646</v>
      </c>
      <c r="D1105" s="230" t="s">
        <v>335</v>
      </c>
      <c r="E1105" s="230" t="s">
        <v>185</v>
      </c>
      <c r="F1105" s="230" t="s">
        <v>519</v>
      </c>
      <c r="G1105" s="190" t="s">
        <v>3066</v>
      </c>
      <c r="H1105" s="191" t="s">
        <v>541</v>
      </c>
      <c r="I1105" s="230" t="s">
        <v>232</v>
      </c>
      <c r="J1105" s="230" t="s">
        <v>418</v>
      </c>
      <c r="K1105" s="231">
        <v>1</v>
      </c>
      <c r="L1105" s="230" t="s">
        <v>3128</v>
      </c>
      <c r="M1105" s="450">
        <v>2023</v>
      </c>
      <c r="N1105" s="453">
        <v>30</v>
      </c>
      <c r="O1105" s="452">
        <v>1</v>
      </c>
      <c r="P1105" s="237">
        <f t="shared" si="68"/>
        <v>30</v>
      </c>
      <c r="Q1105" s="218">
        <v>30</v>
      </c>
      <c r="R1105" s="238">
        <f t="shared" si="69"/>
        <v>1</v>
      </c>
      <c r="S1105" s="238">
        <f t="shared" si="70"/>
        <v>1</v>
      </c>
      <c r="T1105" s="239">
        <f t="shared" si="71"/>
        <v>1</v>
      </c>
      <c r="U1105" s="454"/>
    </row>
    <row r="1106" spans="1:21" ht="12.75">
      <c r="A1106" s="190" t="s">
        <v>109</v>
      </c>
      <c r="B1106" s="191" t="s">
        <v>1220</v>
      </c>
      <c r="C1106" s="230" t="s">
        <v>646</v>
      </c>
      <c r="D1106" s="230" t="s">
        <v>335</v>
      </c>
      <c r="E1106" s="230" t="s">
        <v>185</v>
      </c>
      <c r="F1106" s="230" t="s">
        <v>519</v>
      </c>
      <c r="G1106" s="190" t="s">
        <v>3066</v>
      </c>
      <c r="H1106" s="191" t="s">
        <v>493</v>
      </c>
      <c r="I1106" s="230" t="s">
        <v>232</v>
      </c>
      <c r="J1106" s="230" t="s">
        <v>418</v>
      </c>
      <c r="K1106" s="231">
        <v>1</v>
      </c>
      <c r="L1106" s="230" t="s">
        <v>3128</v>
      </c>
      <c r="M1106" s="450">
        <v>2023</v>
      </c>
      <c r="N1106" s="453">
        <v>30</v>
      </c>
      <c r="O1106" s="452">
        <v>1</v>
      </c>
      <c r="P1106" s="237">
        <f t="shared" si="68"/>
        <v>30</v>
      </c>
      <c r="Q1106" s="218">
        <v>30</v>
      </c>
      <c r="R1106" s="238">
        <f t="shared" si="69"/>
        <v>1</v>
      </c>
      <c r="S1106" s="238">
        <f t="shared" si="70"/>
        <v>1</v>
      </c>
      <c r="T1106" s="239">
        <f t="shared" si="71"/>
        <v>1</v>
      </c>
      <c r="U1106" s="454"/>
    </row>
    <row r="1107" spans="1:21" ht="12.75">
      <c r="A1107" s="190" t="s">
        <v>109</v>
      </c>
      <c r="B1107" s="191" t="s">
        <v>1220</v>
      </c>
      <c r="C1107" s="230" t="s">
        <v>646</v>
      </c>
      <c r="D1107" s="230" t="s">
        <v>335</v>
      </c>
      <c r="E1107" s="230" t="s">
        <v>185</v>
      </c>
      <c r="F1107" s="230" t="s">
        <v>519</v>
      </c>
      <c r="G1107" s="190" t="s">
        <v>3066</v>
      </c>
      <c r="H1107" s="191" t="s">
        <v>3129</v>
      </c>
      <c r="I1107" s="230" t="s">
        <v>232</v>
      </c>
      <c r="J1107" s="230" t="s">
        <v>418</v>
      </c>
      <c r="K1107" s="231">
        <v>1</v>
      </c>
      <c r="L1107" s="230" t="s">
        <v>3128</v>
      </c>
      <c r="M1107" s="450">
        <v>2023</v>
      </c>
      <c r="N1107" s="453">
        <v>30</v>
      </c>
      <c r="O1107" s="452">
        <v>1</v>
      </c>
      <c r="P1107" s="237">
        <f t="shared" si="68"/>
        <v>30</v>
      </c>
      <c r="Q1107" s="218">
        <v>30</v>
      </c>
      <c r="R1107" s="238">
        <f t="shared" si="69"/>
        <v>1</v>
      </c>
      <c r="S1107" s="238">
        <f t="shared" si="70"/>
        <v>1</v>
      </c>
      <c r="T1107" s="239">
        <f t="shared" si="71"/>
        <v>1</v>
      </c>
      <c r="U1107" s="454"/>
    </row>
    <row r="1108" spans="1:21" ht="12.75">
      <c r="A1108" s="190" t="s">
        <v>109</v>
      </c>
      <c r="B1108" s="191" t="s">
        <v>1220</v>
      </c>
      <c r="C1108" s="230" t="s">
        <v>646</v>
      </c>
      <c r="D1108" s="230" t="s">
        <v>335</v>
      </c>
      <c r="E1108" s="230" t="s">
        <v>185</v>
      </c>
      <c r="F1108" s="230" t="s">
        <v>519</v>
      </c>
      <c r="G1108" s="190" t="s">
        <v>3066</v>
      </c>
      <c r="H1108" s="191" t="s">
        <v>3130</v>
      </c>
      <c r="I1108" s="230" t="s">
        <v>232</v>
      </c>
      <c r="J1108" s="230" t="s">
        <v>418</v>
      </c>
      <c r="K1108" s="231">
        <v>1</v>
      </c>
      <c r="L1108" s="230" t="s">
        <v>3128</v>
      </c>
      <c r="M1108" s="450">
        <v>2023</v>
      </c>
      <c r="N1108" s="453">
        <v>30</v>
      </c>
      <c r="O1108" s="452">
        <v>1</v>
      </c>
      <c r="P1108" s="237">
        <f t="shared" si="68"/>
        <v>30</v>
      </c>
      <c r="Q1108" s="218">
        <v>30</v>
      </c>
      <c r="R1108" s="238">
        <f t="shared" si="69"/>
        <v>1</v>
      </c>
      <c r="S1108" s="238">
        <f t="shared" si="70"/>
        <v>1</v>
      </c>
      <c r="T1108" s="239">
        <f t="shared" si="71"/>
        <v>1</v>
      </c>
      <c r="U1108" s="454"/>
    </row>
    <row r="1109" spans="1:21" ht="12.75">
      <c r="A1109" s="190" t="s">
        <v>109</v>
      </c>
      <c r="B1109" s="191" t="s">
        <v>1220</v>
      </c>
      <c r="C1109" s="230" t="s">
        <v>646</v>
      </c>
      <c r="D1109" s="230" t="s">
        <v>335</v>
      </c>
      <c r="E1109" s="230" t="s">
        <v>185</v>
      </c>
      <c r="F1109" s="230"/>
      <c r="G1109" s="190" t="s">
        <v>3085</v>
      </c>
      <c r="H1109" s="191"/>
      <c r="I1109" s="230"/>
      <c r="J1109" s="230"/>
      <c r="K1109" s="231"/>
      <c r="L1109" s="230" t="s">
        <v>3120</v>
      </c>
      <c r="M1109" s="450"/>
      <c r="N1109" s="453"/>
      <c r="O1109" s="452"/>
      <c r="P1109" s="237">
        <f t="shared" si="68"/>
        <v>0</v>
      </c>
      <c r="Q1109" s="218"/>
      <c r="R1109" s="238" t="e">
        <f t="shared" si="69"/>
        <v>#DIV/0!</v>
      </c>
      <c r="S1109" s="238" t="e">
        <f t="shared" si="70"/>
        <v>#DIV/0!</v>
      </c>
      <c r="T1109" s="239" t="e">
        <f t="shared" si="71"/>
        <v>#DIV/0!</v>
      </c>
      <c r="U1109" s="454"/>
    </row>
    <row r="1110" spans="1:21" ht="12.75">
      <c r="A1110" s="190" t="s">
        <v>109</v>
      </c>
      <c r="B1110" s="191" t="s">
        <v>1220</v>
      </c>
      <c r="C1110" s="230" t="s">
        <v>646</v>
      </c>
      <c r="D1110" s="230" t="s">
        <v>335</v>
      </c>
      <c r="E1110" s="230" t="s">
        <v>185</v>
      </c>
      <c r="F1110" s="230" t="s">
        <v>519</v>
      </c>
      <c r="G1110" s="190" t="s">
        <v>3067</v>
      </c>
      <c r="H1110" s="191" t="s">
        <v>518</v>
      </c>
      <c r="I1110" s="230" t="s">
        <v>370</v>
      </c>
      <c r="J1110" s="565" t="s">
        <v>420</v>
      </c>
      <c r="K1110" s="566">
        <v>0.29629629629629628</v>
      </c>
      <c r="L1110" s="230"/>
      <c r="M1110" s="450">
        <v>2022</v>
      </c>
      <c r="N1110" s="218">
        <v>54</v>
      </c>
      <c r="O1110" s="567">
        <v>1</v>
      </c>
      <c r="P1110" s="237">
        <f t="shared" si="68"/>
        <v>54</v>
      </c>
      <c r="Q1110" s="218">
        <v>54</v>
      </c>
      <c r="R1110" s="238">
        <f t="shared" si="69"/>
        <v>1</v>
      </c>
      <c r="S1110" s="238">
        <f t="shared" si="70"/>
        <v>1</v>
      </c>
      <c r="T1110" s="239">
        <f t="shared" si="71"/>
        <v>3.375</v>
      </c>
      <c r="U1110" s="454" t="s">
        <v>3123</v>
      </c>
    </row>
    <row r="1111" spans="1:21" ht="12.75">
      <c r="A1111" s="190" t="s">
        <v>109</v>
      </c>
      <c r="B1111" s="191" t="s">
        <v>1220</v>
      </c>
      <c r="C1111" s="230" t="s">
        <v>646</v>
      </c>
      <c r="D1111" s="230" t="s">
        <v>335</v>
      </c>
      <c r="E1111" s="230" t="s">
        <v>185</v>
      </c>
      <c r="F1111" s="230" t="s">
        <v>577</v>
      </c>
      <c r="G1111" s="190" t="s">
        <v>3067</v>
      </c>
      <c r="H1111" s="191" t="s">
        <v>576</v>
      </c>
      <c r="I1111" s="230" t="s">
        <v>370</v>
      </c>
      <c r="J1111" s="565" t="s">
        <v>420</v>
      </c>
      <c r="K1111" s="566">
        <v>0.29629629629629628</v>
      </c>
      <c r="L1111" s="230"/>
      <c r="M1111" s="450">
        <v>2022</v>
      </c>
      <c r="N1111" s="453">
        <v>54</v>
      </c>
      <c r="O1111" s="452">
        <v>0.48148148148148145</v>
      </c>
      <c r="P1111" s="237">
        <f t="shared" si="68"/>
        <v>26</v>
      </c>
      <c r="Q1111" s="218">
        <v>26</v>
      </c>
      <c r="R1111" s="238">
        <f t="shared" si="69"/>
        <v>1</v>
      </c>
      <c r="S1111" s="238">
        <f t="shared" si="70"/>
        <v>0.48148148148148145</v>
      </c>
      <c r="T1111" s="239">
        <f t="shared" si="71"/>
        <v>1.625</v>
      </c>
      <c r="U1111" s="454" t="s">
        <v>3123</v>
      </c>
    </row>
    <row r="1112" spans="1:21" ht="12.75">
      <c r="A1112" s="190" t="s">
        <v>109</v>
      </c>
      <c r="B1112" s="191" t="s">
        <v>1220</v>
      </c>
      <c r="C1112" s="230" t="s">
        <v>646</v>
      </c>
      <c r="D1112" s="230" t="s">
        <v>335</v>
      </c>
      <c r="E1112" s="230" t="s">
        <v>185</v>
      </c>
      <c r="F1112" s="230" t="s">
        <v>577</v>
      </c>
      <c r="G1112" s="190" t="s">
        <v>3067</v>
      </c>
      <c r="H1112" s="191" t="s">
        <v>578</v>
      </c>
      <c r="I1112" s="230" t="s">
        <v>370</v>
      </c>
      <c r="J1112" s="565" t="s">
        <v>420</v>
      </c>
      <c r="K1112" s="566">
        <v>0.29629629629629628</v>
      </c>
      <c r="L1112" s="230"/>
      <c r="M1112" s="450">
        <v>2022</v>
      </c>
      <c r="N1112" s="453">
        <v>54</v>
      </c>
      <c r="O1112" s="452">
        <v>0.48148148148148145</v>
      </c>
      <c r="P1112" s="237">
        <f t="shared" si="68"/>
        <v>26</v>
      </c>
      <c r="Q1112" s="218">
        <v>26</v>
      </c>
      <c r="R1112" s="238">
        <f t="shared" si="69"/>
        <v>1</v>
      </c>
      <c r="S1112" s="238">
        <f t="shared" si="70"/>
        <v>0.48148148148148145</v>
      </c>
      <c r="T1112" s="239">
        <f t="shared" si="71"/>
        <v>1.625</v>
      </c>
      <c r="U1112" s="454" t="s">
        <v>3123</v>
      </c>
    </row>
    <row r="1113" spans="1:21" ht="12.75">
      <c r="A1113" s="190" t="s">
        <v>109</v>
      </c>
      <c r="B1113" s="191" t="s">
        <v>1220</v>
      </c>
      <c r="C1113" s="230" t="s">
        <v>646</v>
      </c>
      <c r="D1113" s="230" t="s">
        <v>335</v>
      </c>
      <c r="E1113" s="230" t="s">
        <v>185</v>
      </c>
      <c r="F1113" s="230" t="s">
        <v>577</v>
      </c>
      <c r="G1113" s="190" t="s">
        <v>3067</v>
      </c>
      <c r="H1113" s="191" t="s">
        <v>579</v>
      </c>
      <c r="I1113" s="230" t="s">
        <v>370</v>
      </c>
      <c r="J1113" s="565" t="s">
        <v>420</v>
      </c>
      <c r="K1113" s="566">
        <v>0.29629629629629628</v>
      </c>
      <c r="L1113" s="230"/>
      <c r="M1113" s="450">
        <v>2022</v>
      </c>
      <c r="N1113" s="453">
        <v>54</v>
      </c>
      <c r="O1113" s="452">
        <v>0.48148148148148145</v>
      </c>
      <c r="P1113" s="237">
        <f t="shared" si="68"/>
        <v>26</v>
      </c>
      <c r="Q1113" s="218">
        <v>26</v>
      </c>
      <c r="R1113" s="238">
        <f t="shared" si="69"/>
        <v>1</v>
      </c>
      <c r="S1113" s="238">
        <f t="shared" si="70"/>
        <v>0.48148148148148145</v>
      </c>
      <c r="T1113" s="239">
        <f t="shared" si="71"/>
        <v>1.625</v>
      </c>
      <c r="U1113" s="454" t="s">
        <v>3123</v>
      </c>
    </row>
    <row r="1114" spans="1:21" ht="12.75">
      <c r="A1114" s="190" t="s">
        <v>109</v>
      </c>
      <c r="B1114" s="191" t="s">
        <v>1220</v>
      </c>
      <c r="C1114" s="230" t="s">
        <v>646</v>
      </c>
      <c r="D1114" s="230" t="s">
        <v>335</v>
      </c>
      <c r="E1114" s="230" t="s">
        <v>185</v>
      </c>
      <c r="F1114" s="230" t="s">
        <v>577</v>
      </c>
      <c r="G1114" s="190" t="s">
        <v>3067</v>
      </c>
      <c r="H1114" s="191" t="s">
        <v>580</v>
      </c>
      <c r="I1114" s="230" t="s">
        <v>370</v>
      </c>
      <c r="J1114" s="565" t="s">
        <v>420</v>
      </c>
      <c r="K1114" s="566">
        <v>0.29629629629629628</v>
      </c>
      <c r="L1114" s="230"/>
      <c r="M1114" s="450">
        <v>2022</v>
      </c>
      <c r="N1114" s="453">
        <v>54</v>
      </c>
      <c r="O1114" s="452">
        <v>0.48148148148148145</v>
      </c>
      <c r="P1114" s="237">
        <f t="shared" si="68"/>
        <v>26</v>
      </c>
      <c r="Q1114" s="218">
        <v>26</v>
      </c>
      <c r="R1114" s="238">
        <f t="shared" si="69"/>
        <v>1</v>
      </c>
      <c r="S1114" s="238">
        <f t="shared" si="70"/>
        <v>0.48148148148148145</v>
      </c>
      <c r="T1114" s="239">
        <f t="shared" si="71"/>
        <v>1.625</v>
      </c>
      <c r="U1114" s="454" t="s">
        <v>3123</v>
      </c>
    </row>
    <row r="1115" spans="1:21" ht="12.75">
      <c r="A1115" s="190" t="s">
        <v>109</v>
      </c>
      <c r="B1115" s="191" t="s">
        <v>1220</v>
      </c>
      <c r="C1115" s="230" t="s">
        <v>646</v>
      </c>
      <c r="D1115" s="230" t="s">
        <v>335</v>
      </c>
      <c r="E1115" s="230" t="s">
        <v>185</v>
      </c>
      <c r="F1115" s="230" t="s">
        <v>577</v>
      </c>
      <c r="G1115" s="190" t="s">
        <v>3067</v>
      </c>
      <c r="H1115" s="191" t="s">
        <v>581</v>
      </c>
      <c r="I1115" s="230" t="s">
        <v>370</v>
      </c>
      <c r="J1115" s="565" t="s">
        <v>420</v>
      </c>
      <c r="K1115" s="566">
        <v>0.29629629629629628</v>
      </c>
      <c r="L1115" s="230"/>
      <c r="M1115" s="450">
        <v>2022</v>
      </c>
      <c r="N1115" s="453">
        <v>54</v>
      </c>
      <c r="O1115" s="452">
        <v>0.48148148148148145</v>
      </c>
      <c r="P1115" s="237">
        <f t="shared" si="68"/>
        <v>26</v>
      </c>
      <c r="Q1115" s="218">
        <v>26</v>
      </c>
      <c r="R1115" s="238">
        <f t="shared" si="69"/>
        <v>1</v>
      </c>
      <c r="S1115" s="238">
        <f t="shared" si="70"/>
        <v>0.48148148148148145</v>
      </c>
      <c r="T1115" s="239">
        <f t="shared" si="71"/>
        <v>1.625</v>
      </c>
      <c r="U1115" s="454" t="s">
        <v>3123</v>
      </c>
    </row>
    <row r="1116" spans="1:21" ht="12.75">
      <c r="A1116" s="190" t="s">
        <v>109</v>
      </c>
      <c r="B1116" s="191" t="s">
        <v>1220</v>
      </c>
      <c r="C1116" s="230" t="s">
        <v>646</v>
      </c>
      <c r="D1116" s="230" t="s">
        <v>335</v>
      </c>
      <c r="E1116" s="230" t="s">
        <v>185</v>
      </c>
      <c r="F1116" s="230" t="s">
        <v>519</v>
      </c>
      <c r="G1116" s="190" t="s">
        <v>3067</v>
      </c>
      <c r="H1116" s="191" t="s">
        <v>522</v>
      </c>
      <c r="I1116" s="230" t="s">
        <v>370</v>
      </c>
      <c r="J1116" s="565" t="s">
        <v>420</v>
      </c>
      <c r="K1116" s="566">
        <v>0.29629629629629628</v>
      </c>
      <c r="L1116" s="230"/>
      <c r="M1116" s="450">
        <v>2022</v>
      </c>
      <c r="N1116" s="453">
        <v>54</v>
      </c>
      <c r="O1116" s="452">
        <v>0.48148148148148145</v>
      </c>
      <c r="P1116" s="237">
        <f t="shared" si="68"/>
        <v>26</v>
      </c>
      <c r="Q1116" s="218">
        <v>26</v>
      </c>
      <c r="R1116" s="238">
        <f t="shared" si="69"/>
        <v>1</v>
      </c>
      <c r="S1116" s="238">
        <f t="shared" si="70"/>
        <v>0.48148148148148145</v>
      </c>
      <c r="T1116" s="239">
        <f t="shared" si="71"/>
        <v>1.625</v>
      </c>
      <c r="U1116" s="454" t="s">
        <v>3123</v>
      </c>
    </row>
    <row r="1117" spans="1:21" ht="12.75">
      <c r="A1117" s="190" t="s">
        <v>109</v>
      </c>
      <c r="B1117" s="191" t="s">
        <v>1220</v>
      </c>
      <c r="C1117" s="230" t="s">
        <v>646</v>
      </c>
      <c r="D1117" s="230" t="s">
        <v>335</v>
      </c>
      <c r="E1117" s="230" t="s">
        <v>185</v>
      </c>
      <c r="F1117" s="230" t="s">
        <v>519</v>
      </c>
      <c r="G1117" s="190" t="s">
        <v>3067</v>
      </c>
      <c r="H1117" s="191" t="s">
        <v>523</v>
      </c>
      <c r="I1117" s="230" t="s">
        <v>370</v>
      </c>
      <c r="J1117" s="565" t="s">
        <v>420</v>
      </c>
      <c r="K1117" s="566">
        <v>0.29629629629629628</v>
      </c>
      <c r="L1117" s="230"/>
      <c r="M1117" s="450">
        <v>2022</v>
      </c>
      <c r="N1117" s="453">
        <v>54</v>
      </c>
      <c r="O1117" s="452">
        <v>0.48148148148148145</v>
      </c>
      <c r="P1117" s="237">
        <f t="shared" si="68"/>
        <v>26</v>
      </c>
      <c r="Q1117" s="218">
        <v>26</v>
      </c>
      <c r="R1117" s="238">
        <f t="shared" si="69"/>
        <v>1</v>
      </c>
      <c r="S1117" s="238">
        <f t="shared" si="70"/>
        <v>0.48148148148148145</v>
      </c>
      <c r="T1117" s="239">
        <f t="shared" si="71"/>
        <v>1.625</v>
      </c>
      <c r="U1117" s="454" t="s">
        <v>3123</v>
      </c>
    </row>
    <row r="1118" spans="1:21" ht="12.75">
      <c r="A1118" s="190" t="s">
        <v>109</v>
      </c>
      <c r="B1118" s="191" t="s">
        <v>1220</v>
      </c>
      <c r="C1118" s="230" t="s">
        <v>646</v>
      </c>
      <c r="D1118" s="230" t="s">
        <v>335</v>
      </c>
      <c r="E1118" s="230" t="s">
        <v>185</v>
      </c>
      <c r="F1118" s="230" t="s">
        <v>577</v>
      </c>
      <c r="G1118" s="190" t="s">
        <v>3067</v>
      </c>
      <c r="H1118" s="191" t="s">
        <v>3124</v>
      </c>
      <c r="I1118" s="230" t="s">
        <v>370</v>
      </c>
      <c r="J1118" s="565" t="s">
        <v>420</v>
      </c>
      <c r="K1118" s="566">
        <v>0.29629629629629628</v>
      </c>
      <c r="L1118" s="230"/>
      <c r="M1118" s="450">
        <v>2022</v>
      </c>
      <c r="N1118" s="453">
        <v>54</v>
      </c>
      <c r="O1118" s="452">
        <v>0.48148148148148145</v>
      </c>
      <c r="P1118" s="237">
        <f t="shared" si="68"/>
        <v>26</v>
      </c>
      <c r="Q1118" s="218">
        <v>26</v>
      </c>
      <c r="R1118" s="238">
        <f t="shared" si="69"/>
        <v>1</v>
      </c>
      <c r="S1118" s="238">
        <f t="shared" si="70"/>
        <v>0.48148148148148145</v>
      </c>
      <c r="T1118" s="239">
        <f t="shared" si="71"/>
        <v>1.625</v>
      </c>
      <c r="U1118" s="454" t="s">
        <v>3123</v>
      </c>
    </row>
    <row r="1119" spans="1:21" ht="12.75">
      <c r="A1119" s="190" t="s">
        <v>109</v>
      </c>
      <c r="B1119" s="191" t="s">
        <v>1220</v>
      </c>
      <c r="C1119" s="230" t="s">
        <v>646</v>
      </c>
      <c r="D1119" s="230" t="s">
        <v>335</v>
      </c>
      <c r="E1119" s="230" t="s">
        <v>185</v>
      </c>
      <c r="F1119" s="230" t="s">
        <v>519</v>
      </c>
      <c r="G1119" s="190" t="s">
        <v>3067</v>
      </c>
      <c r="H1119" s="191" t="s">
        <v>3125</v>
      </c>
      <c r="I1119" s="230" t="s">
        <v>370</v>
      </c>
      <c r="J1119" s="565" t="s">
        <v>420</v>
      </c>
      <c r="K1119" s="566">
        <v>0.29629629629629628</v>
      </c>
      <c r="L1119" s="230"/>
      <c r="M1119" s="450">
        <v>2022</v>
      </c>
      <c r="N1119" s="453">
        <v>54</v>
      </c>
      <c r="O1119" s="452">
        <v>0.48148148148148145</v>
      </c>
      <c r="P1119" s="237">
        <f t="shared" si="68"/>
        <v>26</v>
      </c>
      <c r="Q1119" s="218">
        <v>26</v>
      </c>
      <c r="R1119" s="238">
        <f t="shared" si="69"/>
        <v>1</v>
      </c>
      <c r="S1119" s="238">
        <f t="shared" si="70"/>
        <v>0.48148148148148145</v>
      </c>
      <c r="T1119" s="239">
        <f t="shared" si="71"/>
        <v>1.625</v>
      </c>
      <c r="U1119" s="454" t="s">
        <v>3123</v>
      </c>
    </row>
    <row r="1120" spans="1:21" ht="12.75">
      <c r="A1120" s="190" t="s">
        <v>109</v>
      </c>
      <c r="B1120" s="191" t="s">
        <v>1220</v>
      </c>
      <c r="C1120" s="230" t="s">
        <v>646</v>
      </c>
      <c r="D1120" s="230" t="s">
        <v>335</v>
      </c>
      <c r="E1120" s="230" t="s">
        <v>185</v>
      </c>
      <c r="F1120" s="230" t="s">
        <v>519</v>
      </c>
      <c r="G1120" s="190" t="s">
        <v>3067</v>
      </c>
      <c r="H1120" s="191" t="s">
        <v>529</v>
      </c>
      <c r="I1120" s="230" t="s">
        <v>370</v>
      </c>
      <c r="J1120" s="565" t="s">
        <v>420</v>
      </c>
      <c r="K1120" s="566">
        <v>0.29629629629629628</v>
      </c>
      <c r="L1120" s="230"/>
      <c r="M1120" s="450">
        <v>2022</v>
      </c>
      <c r="N1120" s="453">
        <v>54</v>
      </c>
      <c r="O1120" s="452">
        <v>0.48148148148148145</v>
      </c>
      <c r="P1120" s="237">
        <f t="shared" si="68"/>
        <v>26</v>
      </c>
      <c r="Q1120" s="218">
        <v>26</v>
      </c>
      <c r="R1120" s="238">
        <f t="shared" si="69"/>
        <v>1</v>
      </c>
      <c r="S1120" s="238">
        <f t="shared" si="70"/>
        <v>0.48148148148148145</v>
      </c>
      <c r="T1120" s="239">
        <f t="shared" si="71"/>
        <v>1.625</v>
      </c>
      <c r="U1120" s="454" t="s">
        <v>3123</v>
      </c>
    </row>
    <row r="1121" spans="1:21" ht="12.75">
      <c r="A1121" s="190" t="s">
        <v>109</v>
      </c>
      <c r="B1121" s="191" t="s">
        <v>1220</v>
      </c>
      <c r="C1121" s="230" t="s">
        <v>646</v>
      </c>
      <c r="D1121" s="230" t="s">
        <v>335</v>
      </c>
      <c r="E1121" s="230" t="s">
        <v>185</v>
      </c>
      <c r="F1121" s="230" t="s">
        <v>519</v>
      </c>
      <c r="G1121" s="190" t="s">
        <v>3067</v>
      </c>
      <c r="H1121" s="191" t="s">
        <v>532</v>
      </c>
      <c r="I1121" s="230" t="s">
        <v>370</v>
      </c>
      <c r="J1121" s="565" t="s">
        <v>420</v>
      </c>
      <c r="K1121" s="568">
        <v>0.29629629629629628</v>
      </c>
      <c r="L1121" s="230"/>
      <c r="M1121" s="450">
        <v>2022</v>
      </c>
      <c r="N1121" s="453">
        <v>54</v>
      </c>
      <c r="O1121" s="452">
        <v>0.48148148148148145</v>
      </c>
      <c r="P1121" s="237">
        <f t="shared" si="68"/>
        <v>26</v>
      </c>
      <c r="Q1121" s="218">
        <v>26</v>
      </c>
      <c r="R1121" s="238">
        <f t="shared" si="69"/>
        <v>1</v>
      </c>
      <c r="S1121" s="238">
        <f t="shared" si="70"/>
        <v>0.48148148148148145</v>
      </c>
      <c r="T1121" s="239">
        <f t="shared" si="71"/>
        <v>1.625</v>
      </c>
      <c r="U1121" s="454" t="s">
        <v>3123</v>
      </c>
    </row>
    <row r="1122" spans="1:21" ht="12.75">
      <c r="A1122" s="190" t="s">
        <v>109</v>
      </c>
      <c r="B1122" s="191" t="s">
        <v>1220</v>
      </c>
      <c r="C1122" s="230" t="s">
        <v>646</v>
      </c>
      <c r="D1122" s="230" t="s">
        <v>335</v>
      </c>
      <c r="E1122" s="230" t="s">
        <v>185</v>
      </c>
      <c r="F1122" s="230" t="s">
        <v>519</v>
      </c>
      <c r="G1122" s="190" t="s">
        <v>3067</v>
      </c>
      <c r="H1122" s="191" t="s">
        <v>533</v>
      </c>
      <c r="I1122" s="230" t="s">
        <v>370</v>
      </c>
      <c r="J1122" s="565" t="s">
        <v>420</v>
      </c>
      <c r="K1122" s="566">
        <v>0.29629629629629628</v>
      </c>
      <c r="L1122" s="230"/>
      <c r="M1122" s="450">
        <v>2022</v>
      </c>
      <c r="N1122" s="453">
        <v>54</v>
      </c>
      <c r="O1122" s="452">
        <v>0.48148148148148145</v>
      </c>
      <c r="P1122" s="237">
        <f t="shared" si="68"/>
        <v>26</v>
      </c>
      <c r="Q1122" s="218">
        <v>26</v>
      </c>
      <c r="R1122" s="238">
        <f t="shared" si="69"/>
        <v>1</v>
      </c>
      <c r="S1122" s="238">
        <f t="shared" si="70"/>
        <v>0.48148148148148145</v>
      </c>
      <c r="T1122" s="239">
        <f t="shared" si="71"/>
        <v>1.625</v>
      </c>
      <c r="U1122" s="454" t="s">
        <v>3123</v>
      </c>
    </row>
    <row r="1123" spans="1:21" ht="12.75">
      <c r="A1123" s="190" t="s">
        <v>109</v>
      </c>
      <c r="B1123" s="191" t="s">
        <v>1220</v>
      </c>
      <c r="C1123" s="230" t="s">
        <v>646</v>
      </c>
      <c r="D1123" s="230" t="s">
        <v>335</v>
      </c>
      <c r="E1123" s="230" t="s">
        <v>185</v>
      </c>
      <c r="F1123" s="230" t="s">
        <v>519</v>
      </c>
      <c r="G1123" s="190" t="s">
        <v>3067</v>
      </c>
      <c r="H1123" s="191" t="s">
        <v>534</v>
      </c>
      <c r="I1123" s="230" t="s">
        <v>370</v>
      </c>
      <c r="J1123" s="565" t="s">
        <v>420</v>
      </c>
      <c r="K1123" s="566">
        <v>0.29629629629629628</v>
      </c>
      <c r="L1123" s="230"/>
      <c r="M1123" s="450">
        <v>2022</v>
      </c>
      <c r="N1123" s="453">
        <v>54</v>
      </c>
      <c r="O1123" s="452">
        <v>0.48148148148148145</v>
      </c>
      <c r="P1123" s="237">
        <f t="shared" si="68"/>
        <v>26</v>
      </c>
      <c r="Q1123" s="218">
        <v>26</v>
      </c>
      <c r="R1123" s="238">
        <f t="shared" si="69"/>
        <v>1</v>
      </c>
      <c r="S1123" s="238">
        <f t="shared" si="70"/>
        <v>0.48148148148148145</v>
      </c>
      <c r="T1123" s="239">
        <f t="shared" si="71"/>
        <v>1.625</v>
      </c>
      <c r="U1123" s="454" t="s">
        <v>3123</v>
      </c>
    </row>
    <row r="1124" spans="1:21" ht="12.75">
      <c r="A1124" s="190" t="s">
        <v>109</v>
      </c>
      <c r="B1124" s="191" t="s">
        <v>1220</v>
      </c>
      <c r="C1124" s="230" t="s">
        <v>646</v>
      </c>
      <c r="D1124" s="230" t="s">
        <v>335</v>
      </c>
      <c r="E1124" s="230" t="s">
        <v>185</v>
      </c>
      <c r="F1124" s="230" t="s">
        <v>519</v>
      </c>
      <c r="G1124" s="190" t="s">
        <v>3067</v>
      </c>
      <c r="H1124" s="191" t="s">
        <v>535</v>
      </c>
      <c r="I1124" s="230" t="s">
        <v>370</v>
      </c>
      <c r="J1124" s="565" t="s">
        <v>420</v>
      </c>
      <c r="K1124" s="566">
        <v>0.29629629629629628</v>
      </c>
      <c r="L1124" s="230"/>
      <c r="M1124" s="450">
        <v>2022</v>
      </c>
      <c r="N1124" s="453">
        <v>54</v>
      </c>
      <c r="O1124" s="452">
        <v>0.48148148148148145</v>
      </c>
      <c r="P1124" s="237">
        <f t="shared" si="68"/>
        <v>26</v>
      </c>
      <c r="Q1124" s="218">
        <v>26</v>
      </c>
      <c r="R1124" s="238">
        <f t="shared" si="69"/>
        <v>1</v>
      </c>
      <c r="S1124" s="238">
        <f t="shared" si="70"/>
        <v>0.48148148148148145</v>
      </c>
      <c r="T1124" s="239">
        <f t="shared" si="71"/>
        <v>1.625</v>
      </c>
      <c r="U1124" s="454" t="s">
        <v>3123</v>
      </c>
    </row>
    <row r="1125" spans="1:21" ht="12.75">
      <c r="A1125" s="190" t="s">
        <v>109</v>
      </c>
      <c r="B1125" s="191" t="s">
        <v>1220</v>
      </c>
      <c r="C1125" s="230" t="s">
        <v>646</v>
      </c>
      <c r="D1125" s="230" t="s">
        <v>335</v>
      </c>
      <c r="E1125" s="230" t="s">
        <v>185</v>
      </c>
      <c r="F1125" s="230" t="s">
        <v>519</v>
      </c>
      <c r="G1125" s="190" t="s">
        <v>3067</v>
      </c>
      <c r="H1125" s="191" t="s">
        <v>544</v>
      </c>
      <c r="I1125" s="230" t="s">
        <v>370</v>
      </c>
      <c r="J1125" s="565" t="s">
        <v>420</v>
      </c>
      <c r="K1125" s="566">
        <v>0.29629629629629628</v>
      </c>
      <c r="L1125" s="230"/>
      <c r="M1125" s="450">
        <v>2022</v>
      </c>
      <c r="N1125" s="453">
        <v>54</v>
      </c>
      <c r="O1125" s="452">
        <v>0.48148148148148145</v>
      </c>
      <c r="P1125" s="237">
        <f t="shared" si="68"/>
        <v>26</v>
      </c>
      <c r="Q1125" s="218">
        <v>26</v>
      </c>
      <c r="R1125" s="238">
        <f t="shared" si="69"/>
        <v>1</v>
      </c>
      <c r="S1125" s="238">
        <f t="shared" si="70"/>
        <v>0.48148148148148145</v>
      </c>
      <c r="T1125" s="239">
        <f t="shared" si="71"/>
        <v>1.625</v>
      </c>
      <c r="U1125" s="454" t="s">
        <v>3123</v>
      </c>
    </row>
    <row r="1126" spans="1:21" ht="12.75">
      <c r="A1126" s="190" t="s">
        <v>109</v>
      </c>
      <c r="B1126" s="191" t="s">
        <v>1220</v>
      </c>
      <c r="C1126" s="230" t="s">
        <v>646</v>
      </c>
      <c r="D1126" s="230" t="s">
        <v>335</v>
      </c>
      <c r="E1126" s="230" t="s">
        <v>185</v>
      </c>
      <c r="F1126" s="230" t="s">
        <v>519</v>
      </c>
      <c r="G1126" s="190" t="s">
        <v>3067</v>
      </c>
      <c r="H1126" s="191" t="s">
        <v>545</v>
      </c>
      <c r="I1126" s="230" t="s">
        <v>370</v>
      </c>
      <c r="J1126" s="565" t="s">
        <v>420</v>
      </c>
      <c r="K1126" s="566">
        <v>0.29629629629629628</v>
      </c>
      <c r="L1126" s="230"/>
      <c r="M1126" s="450">
        <v>2022</v>
      </c>
      <c r="N1126" s="453">
        <v>54</v>
      </c>
      <c r="O1126" s="452">
        <v>0.48148148148148145</v>
      </c>
      <c r="P1126" s="237">
        <f t="shared" si="68"/>
        <v>26</v>
      </c>
      <c r="Q1126" s="218">
        <v>26</v>
      </c>
      <c r="R1126" s="238">
        <f t="shared" si="69"/>
        <v>1</v>
      </c>
      <c r="S1126" s="238">
        <f t="shared" si="70"/>
        <v>0.48148148148148145</v>
      </c>
      <c r="T1126" s="239">
        <f t="shared" si="71"/>
        <v>1.625</v>
      </c>
      <c r="U1126" s="454" t="s">
        <v>3123</v>
      </c>
    </row>
    <row r="1127" spans="1:21" ht="12.75">
      <c r="A1127" s="190" t="s">
        <v>109</v>
      </c>
      <c r="B1127" s="191" t="s">
        <v>1220</v>
      </c>
      <c r="C1127" s="230" t="s">
        <v>646</v>
      </c>
      <c r="D1127" s="230" t="s">
        <v>335</v>
      </c>
      <c r="E1127" s="230" t="s">
        <v>185</v>
      </c>
      <c r="F1127" s="230" t="s">
        <v>519</v>
      </c>
      <c r="G1127" s="190" t="s">
        <v>3067</v>
      </c>
      <c r="H1127" s="191" t="s">
        <v>546</v>
      </c>
      <c r="I1127" s="230" t="s">
        <v>370</v>
      </c>
      <c r="J1127" s="565" t="s">
        <v>420</v>
      </c>
      <c r="K1127" s="566">
        <v>0.29629629629629628</v>
      </c>
      <c r="L1127" s="230"/>
      <c r="M1127" s="450">
        <v>2022</v>
      </c>
      <c r="N1127" s="453">
        <v>54</v>
      </c>
      <c r="O1127" s="452">
        <v>0.48148148148148145</v>
      </c>
      <c r="P1127" s="237">
        <f t="shared" si="68"/>
        <v>26</v>
      </c>
      <c r="Q1127" s="218">
        <v>26</v>
      </c>
      <c r="R1127" s="238">
        <f t="shared" si="69"/>
        <v>1</v>
      </c>
      <c r="S1127" s="238">
        <f t="shared" si="70"/>
        <v>0.48148148148148145</v>
      </c>
      <c r="T1127" s="239">
        <f t="shared" si="71"/>
        <v>1.625</v>
      </c>
      <c r="U1127" s="454" t="s">
        <v>3123</v>
      </c>
    </row>
    <row r="1128" spans="1:21" ht="12.75">
      <c r="A1128" s="190" t="s">
        <v>109</v>
      </c>
      <c r="B1128" s="191" t="s">
        <v>1220</v>
      </c>
      <c r="C1128" s="230" t="s">
        <v>646</v>
      </c>
      <c r="D1128" s="230" t="s">
        <v>335</v>
      </c>
      <c r="E1128" s="230" t="s">
        <v>185</v>
      </c>
      <c r="F1128" s="230" t="s">
        <v>519</v>
      </c>
      <c r="G1128" s="190" t="s">
        <v>3067</v>
      </c>
      <c r="H1128" s="191" t="s">
        <v>548</v>
      </c>
      <c r="I1128" s="230" t="s">
        <v>370</v>
      </c>
      <c r="J1128" s="565" t="s">
        <v>420</v>
      </c>
      <c r="K1128" s="566">
        <v>0.29629629629629628</v>
      </c>
      <c r="L1128" s="230"/>
      <c r="M1128" s="450">
        <v>2022</v>
      </c>
      <c r="N1128" s="453">
        <v>54</v>
      </c>
      <c r="O1128" s="452">
        <v>0.48148148148148145</v>
      </c>
      <c r="P1128" s="237">
        <f t="shared" si="68"/>
        <v>26</v>
      </c>
      <c r="Q1128" s="218">
        <v>26</v>
      </c>
      <c r="R1128" s="238">
        <f t="shared" si="69"/>
        <v>1</v>
      </c>
      <c r="S1128" s="238">
        <f t="shared" si="70"/>
        <v>0.48148148148148145</v>
      </c>
      <c r="T1128" s="239">
        <f t="shared" si="71"/>
        <v>1.625</v>
      </c>
      <c r="U1128" s="454" t="s">
        <v>3123</v>
      </c>
    </row>
    <row r="1129" spans="1:21" ht="12.75">
      <c r="A1129" s="190" t="s">
        <v>109</v>
      </c>
      <c r="B1129" s="191" t="s">
        <v>1220</v>
      </c>
      <c r="C1129" s="230" t="s">
        <v>646</v>
      </c>
      <c r="D1129" s="230" t="s">
        <v>335</v>
      </c>
      <c r="E1129" s="230" t="s">
        <v>185</v>
      </c>
      <c r="F1129" s="230" t="s">
        <v>519</v>
      </c>
      <c r="G1129" s="190" t="s">
        <v>3067</v>
      </c>
      <c r="H1129" s="191" t="s">
        <v>549</v>
      </c>
      <c r="I1129" s="230" t="s">
        <v>370</v>
      </c>
      <c r="J1129" s="565" t="s">
        <v>420</v>
      </c>
      <c r="K1129" s="566">
        <v>0.29629629629629628</v>
      </c>
      <c r="L1129" s="230"/>
      <c r="M1129" s="450">
        <v>2022</v>
      </c>
      <c r="N1129" s="453">
        <v>54</v>
      </c>
      <c r="O1129" s="452">
        <v>0.48148148148148145</v>
      </c>
      <c r="P1129" s="237">
        <f t="shared" si="68"/>
        <v>26</v>
      </c>
      <c r="Q1129" s="218">
        <v>26</v>
      </c>
      <c r="R1129" s="238">
        <f t="shared" si="69"/>
        <v>1</v>
      </c>
      <c r="S1129" s="238">
        <f t="shared" si="70"/>
        <v>0.48148148148148145</v>
      </c>
      <c r="T1129" s="239">
        <f t="shared" si="71"/>
        <v>1.625</v>
      </c>
      <c r="U1129" s="454" t="s">
        <v>3123</v>
      </c>
    </row>
    <row r="1130" spans="1:21" ht="12.75">
      <c r="A1130" s="190" t="s">
        <v>109</v>
      </c>
      <c r="B1130" s="191" t="s">
        <v>1220</v>
      </c>
      <c r="C1130" s="230" t="s">
        <v>646</v>
      </c>
      <c r="D1130" s="230" t="s">
        <v>335</v>
      </c>
      <c r="E1130" s="230" t="s">
        <v>185</v>
      </c>
      <c r="F1130" s="230" t="s">
        <v>519</v>
      </c>
      <c r="G1130" s="190" t="s">
        <v>3067</v>
      </c>
      <c r="H1130" s="191" t="s">
        <v>551</v>
      </c>
      <c r="I1130" s="230" t="s">
        <v>370</v>
      </c>
      <c r="J1130" s="565" t="s">
        <v>420</v>
      </c>
      <c r="K1130" s="566">
        <v>0.29629629629629628</v>
      </c>
      <c r="L1130" s="230"/>
      <c r="M1130" s="450">
        <v>2022</v>
      </c>
      <c r="N1130" s="453">
        <v>54</v>
      </c>
      <c r="O1130" s="452">
        <v>0.48148148148148145</v>
      </c>
      <c r="P1130" s="237">
        <f t="shared" si="68"/>
        <v>26</v>
      </c>
      <c r="Q1130" s="218">
        <v>26</v>
      </c>
      <c r="R1130" s="238">
        <f t="shared" si="69"/>
        <v>1</v>
      </c>
      <c r="S1130" s="238">
        <f t="shared" si="70"/>
        <v>0.48148148148148145</v>
      </c>
      <c r="T1130" s="239">
        <f t="shared" si="71"/>
        <v>1.625</v>
      </c>
      <c r="U1130" s="454" t="s">
        <v>3123</v>
      </c>
    </row>
    <row r="1131" spans="1:21" ht="12.75">
      <c r="A1131" s="190" t="s">
        <v>109</v>
      </c>
      <c r="B1131" s="191" t="s">
        <v>1220</v>
      </c>
      <c r="C1131" s="230" t="s">
        <v>646</v>
      </c>
      <c r="D1131" s="230" t="s">
        <v>335</v>
      </c>
      <c r="E1131" s="230" t="s">
        <v>185</v>
      </c>
      <c r="F1131" s="230" t="s">
        <v>519</v>
      </c>
      <c r="G1131" s="190" t="s">
        <v>3067</v>
      </c>
      <c r="H1131" s="191" t="s">
        <v>555</v>
      </c>
      <c r="I1131" s="230" t="s">
        <v>370</v>
      </c>
      <c r="J1131" s="565" t="s">
        <v>420</v>
      </c>
      <c r="K1131" s="566">
        <v>0.29629629629629628</v>
      </c>
      <c r="L1131" s="230"/>
      <c r="M1131" s="450">
        <v>2022</v>
      </c>
      <c r="N1131" s="453">
        <v>54</v>
      </c>
      <c r="O1131" s="452">
        <v>0.48148148148148145</v>
      </c>
      <c r="P1131" s="237">
        <f t="shared" si="68"/>
        <v>26</v>
      </c>
      <c r="Q1131" s="218">
        <v>26</v>
      </c>
      <c r="R1131" s="238">
        <f t="shared" si="69"/>
        <v>1</v>
      </c>
      <c r="S1131" s="238">
        <f t="shared" si="70"/>
        <v>0.48148148148148145</v>
      </c>
      <c r="T1131" s="239">
        <f t="shared" si="71"/>
        <v>1.625</v>
      </c>
      <c r="U1131" s="454" t="s">
        <v>3123</v>
      </c>
    </row>
    <row r="1132" spans="1:21" ht="12.75">
      <c r="A1132" s="190" t="s">
        <v>109</v>
      </c>
      <c r="B1132" s="191" t="s">
        <v>1220</v>
      </c>
      <c r="C1132" s="230" t="s">
        <v>646</v>
      </c>
      <c r="D1132" s="230" t="s">
        <v>335</v>
      </c>
      <c r="E1132" s="230" t="s">
        <v>185</v>
      </c>
      <c r="F1132" s="230" t="s">
        <v>519</v>
      </c>
      <c r="G1132" s="190" t="s">
        <v>3067</v>
      </c>
      <c r="H1132" s="191" t="s">
        <v>556</v>
      </c>
      <c r="I1132" s="230" t="s">
        <v>370</v>
      </c>
      <c r="J1132" s="565" t="s">
        <v>420</v>
      </c>
      <c r="K1132" s="566">
        <v>0.29629629629629628</v>
      </c>
      <c r="L1132" s="230"/>
      <c r="M1132" s="450">
        <v>2022</v>
      </c>
      <c r="N1132" s="453">
        <v>54</v>
      </c>
      <c r="O1132" s="452">
        <v>0.48148148148148145</v>
      </c>
      <c r="P1132" s="237">
        <f t="shared" si="68"/>
        <v>26</v>
      </c>
      <c r="Q1132" s="218">
        <v>26</v>
      </c>
      <c r="R1132" s="238">
        <f t="shared" si="69"/>
        <v>1</v>
      </c>
      <c r="S1132" s="238">
        <f t="shared" si="70"/>
        <v>0.48148148148148145</v>
      </c>
      <c r="T1132" s="239">
        <f t="shared" si="71"/>
        <v>1.625</v>
      </c>
      <c r="U1132" s="454" t="s">
        <v>3123</v>
      </c>
    </row>
    <row r="1133" spans="1:21" ht="12.75">
      <c r="A1133" s="190" t="s">
        <v>109</v>
      </c>
      <c r="B1133" s="191" t="s">
        <v>1220</v>
      </c>
      <c r="C1133" s="230" t="s">
        <v>646</v>
      </c>
      <c r="D1133" s="230" t="s">
        <v>335</v>
      </c>
      <c r="E1133" s="230" t="s">
        <v>185</v>
      </c>
      <c r="F1133" s="230" t="s">
        <v>519</v>
      </c>
      <c r="G1133" s="190" t="s">
        <v>3067</v>
      </c>
      <c r="H1133" s="191" t="s">
        <v>557</v>
      </c>
      <c r="I1133" s="230" t="s">
        <v>370</v>
      </c>
      <c r="J1133" s="565" t="s">
        <v>420</v>
      </c>
      <c r="K1133" s="566">
        <v>0.29629629629629628</v>
      </c>
      <c r="L1133" s="230"/>
      <c r="M1133" s="450">
        <v>2022</v>
      </c>
      <c r="N1133" s="453">
        <v>54</v>
      </c>
      <c r="O1133" s="452">
        <v>0.48148148148148145</v>
      </c>
      <c r="P1133" s="237">
        <f t="shared" si="68"/>
        <v>26</v>
      </c>
      <c r="Q1133" s="218">
        <v>26</v>
      </c>
      <c r="R1133" s="238">
        <f t="shared" si="69"/>
        <v>1</v>
      </c>
      <c r="S1133" s="238">
        <f t="shared" si="70"/>
        <v>0.48148148148148145</v>
      </c>
      <c r="T1133" s="239">
        <f t="shared" si="71"/>
        <v>1.625</v>
      </c>
      <c r="U1133" s="454" t="s">
        <v>3123</v>
      </c>
    </row>
    <row r="1134" spans="1:21" ht="12.75">
      <c r="A1134" s="190" t="s">
        <v>109</v>
      </c>
      <c r="B1134" s="191" t="s">
        <v>1220</v>
      </c>
      <c r="C1134" s="230" t="s">
        <v>646</v>
      </c>
      <c r="D1134" s="230" t="s">
        <v>335</v>
      </c>
      <c r="E1134" s="230" t="s">
        <v>185</v>
      </c>
      <c r="F1134" s="230" t="s">
        <v>519</v>
      </c>
      <c r="G1134" s="190" t="s">
        <v>3067</v>
      </c>
      <c r="H1134" s="191" t="s">
        <v>558</v>
      </c>
      <c r="I1134" s="230" t="s">
        <v>370</v>
      </c>
      <c r="J1134" s="565" t="s">
        <v>420</v>
      </c>
      <c r="K1134" s="566">
        <v>0.29629629629629628</v>
      </c>
      <c r="L1134" s="230"/>
      <c r="M1134" s="450">
        <v>2022</v>
      </c>
      <c r="N1134" s="453">
        <v>54</v>
      </c>
      <c r="O1134" s="452">
        <v>0.48148148148148145</v>
      </c>
      <c r="P1134" s="237">
        <f t="shared" si="68"/>
        <v>26</v>
      </c>
      <c r="Q1134" s="218">
        <v>26</v>
      </c>
      <c r="R1134" s="238">
        <f t="shared" si="69"/>
        <v>1</v>
      </c>
      <c r="S1134" s="238">
        <f t="shared" si="70"/>
        <v>0.48148148148148145</v>
      </c>
      <c r="T1134" s="239">
        <f t="shared" si="71"/>
        <v>1.625</v>
      </c>
      <c r="U1134" s="454" t="s">
        <v>3123</v>
      </c>
    </row>
    <row r="1135" spans="1:21" ht="12.75">
      <c r="A1135" s="190" t="s">
        <v>109</v>
      </c>
      <c r="B1135" s="191" t="s">
        <v>1220</v>
      </c>
      <c r="C1135" s="230" t="s">
        <v>646</v>
      </c>
      <c r="D1135" s="230" t="s">
        <v>335</v>
      </c>
      <c r="E1135" s="230" t="s">
        <v>185</v>
      </c>
      <c r="F1135" s="230" t="s">
        <v>519</v>
      </c>
      <c r="G1135" s="190" t="s">
        <v>3067</v>
      </c>
      <c r="H1135" s="191" t="s">
        <v>562</v>
      </c>
      <c r="I1135" s="230" t="s">
        <v>370</v>
      </c>
      <c r="J1135" s="565" t="s">
        <v>420</v>
      </c>
      <c r="K1135" s="566">
        <v>0.29629629629629628</v>
      </c>
      <c r="L1135" s="230"/>
      <c r="M1135" s="450">
        <v>2022</v>
      </c>
      <c r="N1135" s="453">
        <v>54</v>
      </c>
      <c r="O1135" s="452">
        <v>0.48148148148148145</v>
      </c>
      <c r="P1135" s="237">
        <f t="shared" si="68"/>
        <v>26</v>
      </c>
      <c r="Q1135" s="218">
        <v>26</v>
      </c>
      <c r="R1135" s="238">
        <f t="shared" si="69"/>
        <v>1</v>
      </c>
      <c r="S1135" s="238">
        <f t="shared" si="70"/>
        <v>0.48148148148148145</v>
      </c>
      <c r="T1135" s="239">
        <f t="shared" si="71"/>
        <v>1.625</v>
      </c>
      <c r="U1135" s="454" t="s">
        <v>3123</v>
      </c>
    </row>
    <row r="1136" spans="1:21" ht="12.75">
      <c r="A1136" s="190" t="s">
        <v>109</v>
      </c>
      <c r="B1136" s="191" t="s">
        <v>1220</v>
      </c>
      <c r="C1136" s="230" t="s">
        <v>646</v>
      </c>
      <c r="D1136" s="230" t="s">
        <v>335</v>
      </c>
      <c r="E1136" s="230" t="s">
        <v>185</v>
      </c>
      <c r="F1136" s="230" t="s">
        <v>577</v>
      </c>
      <c r="G1136" s="190" t="s">
        <v>3067</v>
      </c>
      <c r="H1136" s="191" t="s">
        <v>583</v>
      </c>
      <c r="I1136" s="230" t="s">
        <v>370</v>
      </c>
      <c r="J1136" s="565" t="s">
        <v>420</v>
      </c>
      <c r="K1136" s="566">
        <v>0.29629629629629628</v>
      </c>
      <c r="L1136" s="230"/>
      <c r="M1136" s="450">
        <v>2022</v>
      </c>
      <c r="N1136" s="453">
        <v>54</v>
      </c>
      <c r="O1136" s="452">
        <v>0.48148148148148145</v>
      </c>
      <c r="P1136" s="237">
        <f t="shared" si="68"/>
        <v>26</v>
      </c>
      <c r="Q1136" s="218">
        <v>26</v>
      </c>
      <c r="R1136" s="238">
        <f t="shared" si="69"/>
        <v>1</v>
      </c>
      <c r="S1136" s="238">
        <f t="shared" si="70"/>
        <v>0.48148148148148145</v>
      </c>
      <c r="T1136" s="239">
        <f t="shared" si="71"/>
        <v>1.625</v>
      </c>
      <c r="U1136" s="454" t="s">
        <v>3123</v>
      </c>
    </row>
    <row r="1137" spans="1:21" ht="12.75">
      <c r="A1137" s="190" t="s">
        <v>109</v>
      </c>
      <c r="B1137" s="191" t="s">
        <v>1220</v>
      </c>
      <c r="C1137" s="230" t="s">
        <v>646</v>
      </c>
      <c r="D1137" s="230" t="s">
        <v>335</v>
      </c>
      <c r="E1137" s="230" t="s">
        <v>185</v>
      </c>
      <c r="F1137" s="230" t="s">
        <v>519</v>
      </c>
      <c r="G1137" s="190" t="s">
        <v>3067</v>
      </c>
      <c r="H1137" s="191" t="s">
        <v>563</v>
      </c>
      <c r="I1137" s="230" t="s">
        <v>370</v>
      </c>
      <c r="J1137" s="565" t="s">
        <v>418</v>
      </c>
      <c r="K1137" s="566">
        <v>1</v>
      </c>
      <c r="L1137" s="230"/>
      <c r="M1137" s="450">
        <v>2022</v>
      </c>
      <c r="N1137" s="218">
        <v>54</v>
      </c>
      <c r="O1137" s="452">
        <v>1</v>
      </c>
      <c r="P1137" s="237">
        <f t="shared" si="68"/>
        <v>54</v>
      </c>
      <c r="Q1137" s="218">
        <v>54</v>
      </c>
      <c r="R1137" s="238">
        <f t="shared" si="69"/>
        <v>1</v>
      </c>
      <c r="S1137" s="238">
        <f t="shared" si="70"/>
        <v>1</v>
      </c>
      <c r="T1137" s="239">
        <f t="shared" si="71"/>
        <v>1</v>
      </c>
      <c r="U1137" s="454"/>
    </row>
    <row r="1138" spans="1:21" ht="12.75">
      <c r="A1138" s="190" t="s">
        <v>109</v>
      </c>
      <c r="B1138" s="191" t="s">
        <v>1220</v>
      </c>
      <c r="C1138" s="230" t="s">
        <v>646</v>
      </c>
      <c r="D1138" s="230" t="s">
        <v>335</v>
      </c>
      <c r="E1138" s="230" t="s">
        <v>185</v>
      </c>
      <c r="F1138" s="230" t="s">
        <v>519</v>
      </c>
      <c r="G1138" s="190" t="s">
        <v>3067</v>
      </c>
      <c r="H1138" s="191" t="s">
        <v>564</v>
      </c>
      <c r="I1138" s="230" t="s">
        <v>370</v>
      </c>
      <c r="J1138" s="565" t="s">
        <v>420</v>
      </c>
      <c r="K1138" s="566">
        <v>0.29629629629629628</v>
      </c>
      <c r="L1138" s="230"/>
      <c r="M1138" s="450">
        <v>2022</v>
      </c>
      <c r="N1138" s="453">
        <v>54</v>
      </c>
      <c r="O1138" s="452">
        <v>0.48148148148148145</v>
      </c>
      <c r="P1138" s="237">
        <f t="shared" si="68"/>
        <v>26</v>
      </c>
      <c r="Q1138" s="218">
        <v>26</v>
      </c>
      <c r="R1138" s="238">
        <f t="shared" si="69"/>
        <v>1</v>
      </c>
      <c r="S1138" s="238">
        <f t="shared" si="70"/>
        <v>0.48148148148148145</v>
      </c>
      <c r="T1138" s="239">
        <f t="shared" si="71"/>
        <v>1.625</v>
      </c>
      <c r="U1138" s="454" t="s">
        <v>3123</v>
      </c>
    </row>
    <row r="1139" spans="1:21" ht="12.75">
      <c r="A1139" s="190" t="s">
        <v>109</v>
      </c>
      <c r="B1139" s="191" t="s">
        <v>1220</v>
      </c>
      <c r="C1139" s="230" t="s">
        <v>646</v>
      </c>
      <c r="D1139" s="230" t="s">
        <v>335</v>
      </c>
      <c r="E1139" s="230" t="s">
        <v>185</v>
      </c>
      <c r="F1139" s="230" t="s">
        <v>519</v>
      </c>
      <c r="G1139" s="190" t="s">
        <v>3067</v>
      </c>
      <c r="H1139" s="191" t="s">
        <v>569</v>
      </c>
      <c r="I1139" s="230" t="s">
        <v>370</v>
      </c>
      <c r="J1139" s="565" t="s">
        <v>420</v>
      </c>
      <c r="K1139" s="566">
        <v>0.29629629629629628</v>
      </c>
      <c r="L1139" s="230"/>
      <c r="M1139" s="450">
        <v>2022</v>
      </c>
      <c r="N1139" s="453">
        <v>54</v>
      </c>
      <c r="O1139" s="452">
        <v>0.48148148148148145</v>
      </c>
      <c r="P1139" s="237">
        <f t="shared" si="68"/>
        <v>26</v>
      </c>
      <c r="Q1139" s="218">
        <v>26</v>
      </c>
      <c r="R1139" s="238">
        <f t="shared" si="69"/>
        <v>1</v>
      </c>
      <c r="S1139" s="238">
        <f t="shared" si="70"/>
        <v>0.48148148148148145</v>
      </c>
      <c r="T1139" s="239">
        <f t="shared" si="71"/>
        <v>1.625</v>
      </c>
      <c r="U1139" s="454" t="s">
        <v>3123</v>
      </c>
    </row>
    <row r="1140" spans="1:21" ht="12.75">
      <c r="A1140" s="190" t="s">
        <v>109</v>
      </c>
      <c r="B1140" s="191" t="s">
        <v>1220</v>
      </c>
      <c r="C1140" s="230" t="s">
        <v>646</v>
      </c>
      <c r="D1140" s="230" t="s">
        <v>335</v>
      </c>
      <c r="E1140" s="230" t="s">
        <v>185</v>
      </c>
      <c r="F1140" s="230" t="s">
        <v>519</v>
      </c>
      <c r="G1140" s="190" t="s">
        <v>3067</v>
      </c>
      <c r="H1140" s="191" t="s">
        <v>498</v>
      </c>
      <c r="I1140" s="230" t="s">
        <v>2243</v>
      </c>
      <c r="J1140" s="230" t="s">
        <v>418</v>
      </c>
      <c r="K1140" s="231">
        <v>1</v>
      </c>
      <c r="L1140" s="230" t="s">
        <v>3127</v>
      </c>
      <c r="M1140" s="450">
        <v>2023</v>
      </c>
      <c r="N1140" s="218">
        <v>49</v>
      </c>
      <c r="O1140" s="452">
        <v>1</v>
      </c>
      <c r="P1140" s="237">
        <f t="shared" si="68"/>
        <v>49</v>
      </c>
      <c r="Q1140" s="218">
        <v>49</v>
      </c>
      <c r="R1140" s="238">
        <f t="shared" si="69"/>
        <v>1</v>
      </c>
      <c r="S1140" s="238">
        <f t="shared" si="70"/>
        <v>1</v>
      </c>
      <c r="T1140" s="239">
        <f t="shared" si="71"/>
        <v>1</v>
      </c>
      <c r="U1140" s="454"/>
    </row>
    <row r="1141" spans="1:21" ht="12.75">
      <c r="A1141" s="190" t="s">
        <v>109</v>
      </c>
      <c r="B1141" s="191" t="s">
        <v>1220</v>
      </c>
      <c r="C1141" s="230" t="s">
        <v>646</v>
      </c>
      <c r="D1141" s="230" t="s">
        <v>335</v>
      </c>
      <c r="E1141" s="230" t="s">
        <v>185</v>
      </c>
      <c r="F1141" s="230" t="s">
        <v>519</v>
      </c>
      <c r="G1141" s="190" t="s">
        <v>3067</v>
      </c>
      <c r="H1141" s="191" t="s">
        <v>537</v>
      </c>
      <c r="I1141" s="230" t="s">
        <v>232</v>
      </c>
      <c r="J1141" s="230" t="s">
        <v>418</v>
      </c>
      <c r="K1141" s="231">
        <v>1</v>
      </c>
      <c r="L1141" s="230" t="s">
        <v>3128</v>
      </c>
      <c r="M1141" s="450">
        <v>2023</v>
      </c>
      <c r="N1141" s="218">
        <v>49</v>
      </c>
      <c r="O1141" s="452">
        <v>1</v>
      </c>
      <c r="P1141" s="237">
        <f t="shared" si="68"/>
        <v>49</v>
      </c>
      <c r="Q1141" s="218">
        <v>49</v>
      </c>
      <c r="R1141" s="238">
        <f t="shared" si="69"/>
        <v>1</v>
      </c>
      <c r="S1141" s="238">
        <f t="shared" si="70"/>
        <v>1</v>
      </c>
      <c r="T1141" s="239">
        <f t="shared" si="71"/>
        <v>1</v>
      </c>
      <c r="U1141" s="454"/>
    </row>
    <row r="1142" spans="1:21" ht="12.75">
      <c r="A1142" s="190" t="s">
        <v>109</v>
      </c>
      <c r="B1142" s="191" t="s">
        <v>1220</v>
      </c>
      <c r="C1142" s="230" t="s">
        <v>646</v>
      </c>
      <c r="D1142" s="230" t="s">
        <v>335</v>
      </c>
      <c r="E1142" s="230" t="s">
        <v>185</v>
      </c>
      <c r="F1142" s="230" t="s">
        <v>519</v>
      </c>
      <c r="G1142" s="190" t="s">
        <v>3067</v>
      </c>
      <c r="H1142" s="191" t="s">
        <v>538</v>
      </c>
      <c r="I1142" s="230" t="s">
        <v>232</v>
      </c>
      <c r="J1142" s="230" t="s">
        <v>418</v>
      </c>
      <c r="K1142" s="231">
        <v>1</v>
      </c>
      <c r="L1142" s="230" t="s">
        <v>3128</v>
      </c>
      <c r="M1142" s="450">
        <v>2023</v>
      </c>
      <c r="N1142" s="453">
        <v>49</v>
      </c>
      <c r="O1142" s="452">
        <v>1</v>
      </c>
      <c r="P1142" s="237">
        <f t="shared" si="68"/>
        <v>49</v>
      </c>
      <c r="Q1142" s="218">
        <v>49</v>
      </c>
      <c r="R1142" s="238">
        <f t="shared" si="69"/>
        <v>1</v>
      </c>
      <c r="S1142" s="238">
        <f t="shared" si="70"/>
        <v>1</v>
      </c>
      <c r="T1142" s="239">
        <f t="shared" si="71"/>
        <v>1</v>
      </c>
      <c r="U1142" s="454"/>
    </row>
    <row r="1143" spans="1:21" ht="12.75">
      <c r="A1143" s="190" t="s">
        <v>109</v>
      </c>
      <c r="B1143" s="191" t="s">
        <v>1220</v>
      </c>
      <c r="C1143" s="230" t="s">
        <v>646</v>
      </c>
      <c r="D1143" s="230" t="s">
        <v>335</v>
      </c>
      <c r="E1143" s="230" t="s">
        <v>185</v>
      </c>
      <c r="F1143" s="230" t="s">
        <v>519</v>
      </c>
      <c r="G1143" s="190" t="s">
        <v>3067</v>
      </c>
      <c r="H1143" s="191" t="s">
        <v>541</v>
      </c>
      <c r="I1143" s="230" t="s">
        <v>232</v>
      </c>
      <c r="J1143" s="230" t="s">
        <v>418</v>
      </c>
      <c r="K1143" s="231">
        <v>1</v>
      </c>
      <c r="L1143" s="230" t="s">
        <v>3128</v>
      </c>
      <c r="M1143" s="450">
        <v>2023</v>
      </c>
      <c r="N1143" s="453">
        <v>49</v>
      </c>
      <c r="O1143" s="452">
        <v>1</v>
      </c>
      <c r="P1143" s="237">
        <f t="shared" si="68"/>
        <v>49</v>
      </c>
      <c r="Q1143" s="218">
        <v>49</v>
      </c>
      <c r="R1143" s="238">
        <f t="shared" si="69"/>
        <v>1</v>
      </c>
      <c r="S1143" s="238">
        <f t="shared" si="70"/>
        <v>1</v>
      </c>
      <c r="T1143" s="239">
        <f t="shared" si="71"/>
        <v>1</v>
      </c>
      <c r="U1143" s="454"/>
    </row>
    <row r="1144" spans="1:21" ht="12.75">
      <c r="A1144" s="190" t="s">
        <v>109</v>
      </c>
      <c r="B1144" s="191" t="s">
        <v>1220</v>
      </c>
      <c r="C1144" s="230" t="s">
        <v>646</v>
      </c>
      <c r="D1144" s="230" t="s">
        <v>335</v>
      </c>
      <c r="E1144" s="230" t="s">
        <v>185</v>
      </c>
      <c r="F1144" s="230" t="s">
        <v>519</v>
      </c>
      <c r="G1144" s="190" t="s">
        <v>3067</v>
      </c>
      <c r="H1144" s="191" t="s">
        <v>493</v>
      </c>
      <c r="I1144" s="230" t="s">
        <v>232</v>
      </c>
      <c r="J1144" s="230" t="s">
        <v>418</v>
      </c>
      <c r="K1144" s="231">
        <v>1</v>
      </c>
      <c r="L1144" s="230" t="s">
        <v>3128</v>
      </c>
      <c r="M1144" s="450">
        <v>2023</v>
      </c>
      <c r="N1144" s="218">
        <v>49</v>
      </c>
      <c r="O1144" s="452">
        <v>1</v>
      </c>
      <c r="P1144" s="237">
        <f t="shared" si="68"/>
        <v>49</v>
      </c>
      <c r="Q1144" s="218">
        <v>49</v>
      </c>
      <c r="R1144" s="238">
        <f t="shared" si="69"/>
        <v>1</v>
      </c>
      <c r="S1144" s="238">
        <f t="shared" si="70"/>
        <v>1</v>
      </c>
      <c r="T1144" s="239">
        <f t="shared" si="71"/>
        <v>1</v>
      </c>
      <c r="U1144" s="454"/>
    </row>
    <row r="1145" spans="1:21" ht="12.75">
      <c r="A1145" s="190" t="s">
        <v>109</v>
      </c>
      <c r="B1145" s="191" t="s">
        <v>1220</v>
      </c>
      <c r="C1145" s="230" t="s">
        <v>646</v>
      </c>
      <c r="D1145" s="230" t="s">
        <v>335</v>
      </c>
      <c r="E1145" s="230" t="s">
        <v>185</v>
      </c>
      <c r="F1145" s="230" t="s">
        <v>519</v>
      </c>
      <c r="G1145" s="190" t="s">
        <v>3067</v>
      </c>
      <c r="H1145" s="191" t="s">
        <v>3129</v>
      </c>
      <c r="I1145" s="230" t="s">
        <v>232</v>
      </c>
      <c r="J1145" s="230" t="s">
        <v>418</v>
      </c>
      <c r="K1145" s="231">
        <v>1</v>
      </c>
      <c r="L1145" s="230" t="s">
        <v>3128</v>
      </c>
      <c r="M1145" s="450">
        <v>2023</v>
      </c>
      <c r="N1145" s="453">
        <v>49</v>
      </c>
      <c r="O1145" s="452">
        <v>1</v>
      </c>
      <c r="P1145" s="237">
        <f t="shared" si="68"/>
        <v>49</v>
      </c>
      <c r="Q1145" s="218">
        <v>49</v>
      </c>
      <c r="R1145" s="238">
        <f t="shared" si="69"/>
        <v>1</v>
      </c>
      <c r="S1145" s="238">
        <f t="shared" si="70"/>
        <v>1</v>
      </c>
      <c r="T1145" s="239">
        <f t="shared" si="71"/>
        <v>1</v>
      </c>
      <c r="U1145" s="454"/>
    </row>
    <row r="1146" spans="1:21" ht="12.75">
      <c r="A1146" s="190" t="s">
        <v>109</v>
      </c>
      <c r="B1146" s="191" t="s">
        <v>1220</v>
      </c>
      <c r="C1146" s="230" t="s">
        <v>646</v>
      </c>
      <c r="D1146" s="230" t="s">
        <v>335</v>
      </c>
      <c r="E1146" s="230" t="s">
        <v>185</v>
      </c>
      <c r="F1146" s="230" t="s">
        <v>519</v>
      </c>
      <c r="G1146" s="190" t="s">
        <v>3067</v>
      </c>
      <c r="H1146" s="191" t="s">
        <v>3130</v>
      </c>
      <c r="I1146" s="230" t="s">
        <v>232</v>
      </c>
      <c r="J1146" s="230" t="s">
        <v>418</v>
      </c>
      <c r="K1146" s="231">
        <v>1</v>
      </c>
      <c r="L1146" s="230" t="s">
        <v>3128</v>
      </c>
      <c r="M1146" s="450">
        <v>2023</v>
      </c>
      <c r="N1146" s="218">
        <v>49</v>
      </c>
      <c r="O1146" s="452">
        <v>1</v>
      </c>
      <c r="P1146" s="237">
        <f t="shared" si="68"/>
        <v>49</v>
      </c>
      <c r="Q1146" s="218">
        <v>49</v>
      </c>
      <c r="R1146" s="238">
        <f t="shared" si="69"/>
        <v>1</v>
      </c>
      <c r="S1146" s="238">
        <f t="shared" si="70"/>
        <v>1</v>
      </c>
      <c r="T1146" s="239">
        <f t="shared" si="71"/>
        <v>1</v>
      </c>
      <c r="U1146" s="454"/>
    </row>
    <row r="1147" spans="1:21" ht="12.75">
      <c r="A1147" s="190" t="s">
        <v>109</v>
      </c>
      <c r="B1147" s="191" t="s">
        <v>1220</v>
      </c>
      <c r="C1147" s="230" t="s">
        <v>646</v>
      </c>
      <c r="D1147" s="230" t="s">
        <v>335</v>
      </c>
      <c r="E1147" s="230" t="s">
        <v>185</v>
      </c>
      <c r="F1147" s="230"/>
      <c r="G1147" s="190" t="s">
        <v>3045</v>
      </c>
      <c r="H1147" s="191"/>
      <c r="I1147" s="230"/>
      <c r="J1147" s="230"/>
      <c r="K1147" s="231"/>
      <c r="L1147" s="230" t="s">
        <v>3120</v>
      </c>
      <c r="M1147" s="450"/>
      <c r="N1147" s="218"/>
      <c r="O1147" s="567"/>
      <c r="P1147" s="237">
        <f t="shared" si="68"/>
        <v>0</v>
      </c>
      <c r="Q1147" s="218"/>
      <c r="R1147" s="238" t="e">
        <f t="shared" si="69"/>
        <v>#DIV/0!</v>
      </c>
      <c r="S1147" s="238" t="e">
        <f t="shared" si="70"/>
        <v>#DIV/0!</v>
      </c>
      <c r="T1147" s="239" t="e">
        <f t="shared" si="71"/>
        <v>#DIV/0!</v>
      </c>
      <c r="U1147" s="454"/>
    </row>
    <row r="1148" spans="1:21" ht="12.75">
      <c r="A1148" s="190" t="s">
        <v>109</v>
      </c>
      <c r="B1148" s="191" t="s">
        <v>1220</v>
      </c>
      <c r="C1148" s="230" t="s">
        <v>646</v>
      </c>
      <c r="D1148" s="230" t="s">
        <v>335</v>
      </c>
      <c r="E1148" s="230" t="s">
        <v>185</v>
      </c>
      <c r="F1148" s="230"/>
      <c r="G1148" s="190" t="s">
        <v>3091</v>
      </c>
      <c r="H1148" s="191"/>
      <c r="I1148" s="230"/>
      <c r="J1148" s="230"/>
      <c r="K1148" s="231"/>
      <c r="L1148" s="230" t="s">
        <v>3120</v>
      </c>
      <c r="M1148" s="450"/>
      <c r="N1148" s="218"/>
      <c r="O1148" s="567"/>
      <c r="P1148" s="237">
        <f t="shared" si="68"/>
        <v>0</v>
      </c>
      <c r="Q1148" s="218"/>
      <c r="R1148" s="238" t="e">
        <f t="shared" si="69"/>
        <v>#DIV/0!</v>
      </c>
      <c r="S1148" s="238" t="e">
        <f t="shared" si="70"/>
        <v>#DIV/0!</v>
      </c>
      <c r="T1148" s="239" t="e">
        <f t="shared" si="71"/>
        <v>#DIV/0!</v>
      </c>
      <c r="U1148" s="454"/>
    </row>
    <row r="1149" spans="1:21" ht="12.75">
      <c r="A1149" s="190" t="s">
        <v>109</v>
      </c>
      <c r="B1149" s="191" t="s">
        <v>1220</v>
      </c>
      <c r="C1149" s="230" t="s">
        <v>646</v>
      </c>
      <c r="D1149" s="230" t="s">
        <v>335</v>
      </c>
      <c r="E1149" s="230" t="s">
        <v>185</v>
      </c>
      <c r="F1149" s="230"/>
      <c r="G1149" s="190" t="s">
        <v>3145</v>
      </c>
      <c r="H1149" s="191"/>
      <c r="I1149" s="230"/>
      <c r="J1149" s="230"/>
      <c r="K1149" s="231"/>
      <c r="L1149" s="230" t="s">
        <v>3120</v>
      </c>
      <c r="M1149" s="450"/>
      <c r="N1149" s="218"/>
      <c r="O1149" s="567"/>
      <c r="P1149" s="237">
        <f t="shared" si="68"/>
        <v>0</v>
      </c>
      <c r="Q1149" s="218"/>
      <c r="R1149" s="238" t="e">
        <f t="shared" si="69"/>
        <v>#DIV/0!</v>
      </c>
      <c r="S1149" s="238" t="e">
        <f t="shared" si="70"/>
        <v>#DIV/0!</v>
      </c>
      <c r="T1149" s="239" t="e">
        <f t="shared" si="71"/>
        <v>#DIV/0!</v>
      </c>
      <c r="U1149" s="454"/>
    </row>
    <row r="1150" spans="1:21" ht="12.75">
      <c r="A1150" s="190" t="s">
        <v>109</v>
      </c>
      <c r="B1150" s="191" t="s">
        <v>1220</v>
      </c>
      <c r="C1150" s="230" t="s">
        <v>646</v>
      </c>
      <c r="D1150" s="230" t="s">
        <v>335</v>
      </c>
      <c r="E1150" s="230" t="s">
        <v>185</v>
      </c>
      <c r="F1150" s="230"/>
      <c r="G1150" s="190" t="s">
        <v>3182</v>
      </c>
      <c r="H1150" s="191"/>
      <c r="I1150" s="230"/>
      <c r="J1150" s="230"/>
      <c r="K1150" s="231"/>
      <c r="L1150" s="230" t="s">
        <v>3120</v>
      </c>
      <c r="M1150" s="450"/>
      <c r="N1150" s="453"/>
      <c r="O1150" s="452"/>
      <c r="P1150" s="237">
        <f t="shared" si="68"/>
        <v>0</v>
      </c>
      <c r="Q1150" s="218"/>
      <c r="R1150" s="238" t="e">
        <f t="shared" si="69"/>
        <v>#DIV/0!</v>
      </c>
      <c r="S1150" s="238" t="e">
        <f t="shared" si="70"/>
        <v>#DIV/0!</v>
      </c>
      <c r="T1150" s="239" t="e">
        <f t="shared" si="71"/>
        <v>#DIV/0!</v>
      </c>
      <c r="U1150" s="454"/>
    </row>
    <row r="1151" spans="1:21" ht="12.75">
      <c r="A1151" s="190" t="s">
        <v>109</v>
      </c>
      <c r="B1151" s="191" t="s">
        <v>1220</v>
      </c>
      <c r="C1151" s="230" t="s">
        <v>646</v>
      </c>
      <c r="D1151" s="230" t="s">
        <v>335</v>
      </c>
      <c r="E1151" s="230" t="s">
        <v>185</v>
      </c>
      <c r="F1151" s="230"/>
      <c r="G1151" s="190" t="s">
        <v>3183</v>
      </c>
      <c r="H1151" s="191"/>
      <c r="I1151" s="230"/>
      <c r="J1151" s="230"/>
      <c r="K1151" s="231"/>
      <c r="L1151" s="230" t="s">
        <v>3120</v>
      </c>
      <c r="M1151" s="450"/>
      <c r="N1151" s="453"/>
      <c r="O1151" s="452"/>
      <c r="P1151" s="237">
        <f t="shared" si="68"/>
        <v>0</v>
      </c>
      <c r="Q1151" s="218"/>
      <c r="R1151" s="238" t="e">
        <f t="shared" si="69"/>
        <v>#DIV/0!</v>
      </c>
      <c r="S1151" s="238" t="e">
        <f t="shared" si="70"/>
        <v>#DIV/0!</v>
      </c>
      <c r="T1151" s="239" t="e">
        <f t="shared" si="71"/>
        <v>#DIV/0!</v>
      </c>
      <c r="U1151" s="454"/>
    </row>
    <row r="1152" spans="1:21" ht="12.75">
      <c r="A1152" s="190" t="s">
        <v>109</v>
      </c>
      <c r="B1152" s="191" t="s">
        <v>1220</v>
      </c>
      <c r="C1152" s="230" t="s">
        <v>646</v>
      </c>
      <c r="D1152" s="230" t="s">
        <v>335</v>
      </c>
      <c r="E1152" s="230" t="s">
        <v>185</v>
      </c>
      <c r="F1152" s="230"/>
      <c r="G1152" s="190" t="s">
        <v>3184</v>
      </c>
      <c r="H1152" s="191"/>
      <c r="I1152" s="230"/>
      <c r="J1152" s="230"/>
      <c r="K1152" s="231"/>
      <c r="L1152" s="230" t="s">
        <v>3120</v>
      </c>
      <c r="M1152" s="450"/>
      <c r="N1152" s="218"/>
      <c r="O1152" s="567"/>
      <c r="P1152" s="237">
        <f t="shared" si="68"/>
        <v>0</v>
      </c>
      <c r="Q1152" s="218"/>
      <c r="R1152" s="238" t="e">
        <f t="shared" si="69"/>
        <v>#DIV/0!</v>
      </c>
      <c r="S1152" s="238" t="e">
        <f t="shared" si="70"/>
        <v>#DIV/0!</v>
      </c>
      <c r="T1152" s="239" t="e">
        <f t="shared" si="71"/>
        <v>#DIV/0!</v>
      </c>
      <c r="U1152" s="454"/>
    </row>
    <row r="1153" spans="1:21" ht="12.75">
      <c r="A1153" s="190" t="s">
        <v>109</v>
      </c>
      <c r="B1153" s="191" t="s">
        <v>1220</v>
      </c>
      <c r="C1153" s="230" t="s">
        <v>646</v>
      </c>
      <c r="D1153" s="230" t="s">
        <v>335</v>
      </c>
      <c r="E1153" s="230" t="s">
        <v>185</v>
      </c>
      <c r="F1153" s="230"/>
      <c r="G1153" s="190" t="s">
        <v>3185</v>
      </c>
      <c r="H1153" s="191"/>
      <c r="I1153" s="230"/>
      <c r="J1153" s="230"/>
      <c r="K1153" s="231"/>
      <c r="L1153" s="230" t="s">
        <v>3120</v>
      </c>
      <c r="M1153" s="450"/>
      <c r="N1153" s="453"/>
      <c r="O1153" s="452"/>
      <c r="P1153" s="237">
        <f t="shared" si="68"/>
        <v>0</v>
      </c>
      <c r="Q1153" s="218"/>
      <c r="R1153" s="238" t="e">
        <f t="shared" si="69"/>
        <v>#DIV/0!</v>
      </c>
      <c r="S1153" s="238" t="e">
        <f t="shared" si="70"/>
        <v>#DIV/0!</v>
      </c>
      <c r="T1153" s="239" t="e">
        <f t="shared" si="71"/>
        <v>#DIV/0!</v>
      </c>
      <c r="U1153" s="454"/>
    </row>
    <row r="1154" spans="1:21" ht="12.75">
      <c r="A1154" s="190" t="s">
        <v>109</v>
      </c>
      <c r="B1154" s="191" t="s">
        <v>1220</v>
      </c>
      <c r="C1154" s="230" t="s">
        <v>646</v>
      </c>
      <c r="D1154" s="230" t="s">
        <v>335</v>
      </c>
      <c r="E1154" s="230" t="s">
        <v>185</v>
      </c>
      <c r="F1154" s="230"/>
      <c r="G1154" s="190" t="s">
        <v>3186</v>
      </c>
      <c r="H1154" s="191"/>
      <c r="I1154" s="230"/>
      <c r="J1154" s="230"/>
      <c r="K1154" s="231"/>
      <c r="L1154" s="230" t="s">
        <v>3120</v>
      </c>
      <c r="M1154" s="450"/>
      <c r="N1154" s="453"/>
      <c r="O1154" s="452"/>
      <c r="P1154" s="237">
        <f t="shared" si="68"/>
        <v>0</v>
      </c>
      <c r="Q1154" s="218"/>
      <c r="R1154" s="238" t="e">
        <f t="shared" si="69"/>
        <v>#DIV/0!</v>
      </c>
      <c r="S1154" s="238" t="e">
        <f t="shared" si="70"/>
        <v>#DIV/0!</v>
      </c>
      <c r="T1154" s="239" t="e">
        <f t="shared" si="71"/>
        <v>#DIV/0!</v>
      </c>
      <c r="U1154" s="454"/>
    </row>
    <row r="1155" spans="1:21" ht="12.75">
      <c r="A1155" s="190" t="s">
        <v>109</v>
      </c>
      <c r="B1155" s="191" t="s">
        <v>1220</v>
      </c>
      <c r="C1155" s="230" t="s">
        <v>646</v>
      </c>
      <c r="D1155" s="230" t="s">
        <v>335</v>
      </c>
      <c r="E1155" s="230" t="s">
        <v>185</v>
      </c>
      <c r="F1155" s="230"/>
      <c r="G1155" s="190" t="s">
        <v>3187</v>
      </c>
      <c r="H1155" s="191"/>
      <c r="I1155" s="230"/>
      <c r="J1155" s="230"/>
      <c r="K1155" s="231"/>
      <c r="L1155" s="230" t="s">
        <v>3120</v>
      </c>
      <c r="M1155" s="450"/>
      <c r="N1155" s="218"/>
      <c r="O1155" s="567"/>
      <c r="P1155" s="237">
        <f t="shared" si="68"/>
        <v>0</v>
      </c>
      <c r="Q1155" s="218"/>
      <c r="R1155" s="238" t="e">
        <f t="shared" si="69"/>
        <v>#DIV/0!</v>
      </c>
      <c r="S1155" s="238" t="e">
        <f t="shared" si="70"/>
        <v>#DIV/0!</v>
      </c>
      <c r="T1155" s="239" t="e">
        <f t="shared" si="71"/>
        <v>#DIV/0!</v>
      </c>
      <c r="U1155" s="454"/>
    </row>
    <row r="1156" spans="1:21" ht="12.75">
      <c r="A1156" s="190" t="s">
        <v>109</v>
      </c>
      <c r="B1156" s="191" t="s">
        <v>1220</v>
      </c>
      <c r="C1156" s="230" t="s">
        <v>646</v>
      </c>
      <c r="D1156" s="230" t="s">
        <v>335</v>
      </c>
      <c r="E1156" s="230" t="s">
        <v>185</v>
      </c>
      <c r="F1156" s="230"/>
      <c r="G1156" s="190" t="s">
        <v>3188</v>
      </c>
      <c r="H1156" s="191"/>
      <c r="I1156" s="230"/>
      <c r="J1156" s="230"/>
      <c r="K1156" s="231"/>
      <c r="L1156" s="230" t="s">
        <v>3120</v>
      </c>
      <c r="M1156" s="450"/>
      <c r="N1156" s="453"/>
      <c r="O1156" s="452"/>
      <c r="P1156" s="237">
        <f t="shared" ref="P1156:P1219" si="72">ROUNDUP(N1156*O1156,0)</f>
        <v>0</v>
      </c>
      <c r="Q1156" s="218"/>
      <c r="R1156" s="238" t="e">
        <f t="shared" ref="R1156:R1219" si="73">Q1156/P1156</f>
        <v>#DIV/0!</v>
      </c>
      <c r="S1156" s="238" t="e">
        <f t="shared" ref="S1156:S1219" si="74">Q1156/N1156</f>
        <v>#DIV/0!</v>
      </c>
      <c r="T1156" s="239" t="e">
        <f t="shared" ref="T1156:T1219" si="75">O1156/K1156</f>
        <v>#DIV/0!</v>
      </c>
      <c r="U1156" s="454"/>
    </row>
    <row r="1157" spans="1:21" ht="12.75">
      <c r="A1157" s="190" t="s">
        <v>109</v>
      </c>
      <c r="B1157" s="191" t="s">
        <v>1220</v>
      </c>
      <c r="C1157" s="230" t="s">
        <v>646</v>
      </c>
      <c r="D1157" s="230" t="s">
        <v>335</v>
      </c>
      <c r="E1157" s="230" t="s">
        <v>185</v>
      </c>
      <c r="F1157" s="230"/>
      <c r="G1157" s="190" t="s">
        <v>3189</v>
      </c>
      <c r="H1157" s="191"/>
      <c r="I1157" s="230"/>
      <c r="J1157" s="230"/>
      <c r="K1157" s="231"/>
      <c r="L1157" s="230" t="s">
        <v>3120</v>
      </c>
      <c r="M1157" s="450"/>
      <c r="N1157" s="453"/>
      <c r="O1157" s="452"/>
      <c r="P1157" s="237">
        <f t="shared" si="72"/>
        <v>0</v>
      </c>
      <c r="Q1157" s="218"/>
      <c r="R1157" s="238" t="e">
        <f t="shared" si="73"/>
        <v>#DIV/0!</v>
      </c>
      <c r="S1157" s="238" t="e">
        <f t="shared" si="74"/>
        <v>#DIV/0!</v>
      </c>
      <c r="T1157" s="239" t="e">
        <f t="shared" si="75"/>
        <v>#DIV/0!</v>
      </c>
      <c r="U1157" s="454"/>
    </row>
    <row r="1158" spans="1:21" ht="12.75">
      <c r="A1158" s="190" t="s">
        <v>109</v>
      </c>
      <c r="B1158" s="191" t="s">
        <v>1220</v>
      </c>
      <c r="C1158" s="230" t="s">
        <v>646</v>
      </c>
      <c r="D1158" s="230" t="s">
        <v>335</v>
      </c>
      <c r="E1158" s="230" t="s">
        <v>185</v>
      </c>
      <c r="F1158" s="230"/>
      <c r="G1158" s="190" t="s">
        <v>3190</v>
      </c>
      <c r="H1158" s="191"/>
      <c r="I1158" s="230"/>
      <c r="J1158" s="230"/>
      <c r="K1158" s="231"/>
      <c r="L1158" s="230" t="s">
        <v>3120</v>
      </c>
      <c r="M1158" s="450"/>
      <c r="N1158" s="218"/>
      <c r="O1158" s="567"/>
      <c r="P1158" s="237">
        <f t="shared" si="72"/>
        <v>0</v>
      </c>
      <c r="Q1158" s="218"/>
      <c r="R1158" s="238" t="e">
        <f t="shared" si="73"/>
        <v>#DIV/0!</v>
      </c>
      <c r="S1158" s="238" t="e">
        <f t="shared" si="74"/>
        <v>#DIV/0!</v>
      </c>
      <c r="T1158" s="239" t="e">
        <f t="shared" si="75"/>
        <v>#DIV/0!</v>
      </c>
      <c r="U1158" s="454"/>
    </row>
    <row r="1159" spans="1:21" ht="12.75">
      <c r="A1159" s="190" t="s">
        <v>109</v>
      </c>
      <c r="B1159" s="191" t="s">
        <v>1220</v>
      </c>
      <c r="C1159" s="230" t="s">
        <v>646</v>
      </c>
      <c r="D1159" s="230" t="s">
        <v>335</v>
      </c>
      <c r="E1159" s="230" t="s">
        <v>185</v>
      </c>
      <c r="F1159" s="230" t="s">
        <v>519</v>
      </c>
      <c r="G1159" s="190" t="s">
        <v>3191</v>
      </c>
      <c r="H1159" s="191" t="s">
        <v>518</v>
      </c>
      <c r="I1159" s="230" t="s">
        <v>370</v>
      </c>
      <c r="J1159" s="565" t="s">
        <v>420</v>
      </c>
      <c r="K1159" s="566">
        <v>0.58064516129032262</v>
      </c>
      <c r="L1159" s="230"/>
      <c r="M1159" s="450">
        <v>2022</v>
      </c>
      <c r="N1159" s="453">
        <v>33</v>
      </c>
      <c r="O1159" s="567">
        <v>1</v>
      </c>
      <c r="P1159" s="237">
        <f t="shared" si="72"/>
        <v>33</v>
      </c>
      <c r="Q1159" s="453">
        <v>33</v>
      </c>
      <c r="R1159" s="238">
        <f t="shared" si="73"/>
        <v>1</v>
      </c>
      <c r="S1159" s="238">
        <f t="shared" si="74"/>
        <v>1</v>
      </c>
      <c r="T1159" s="239">
        <f t="shared" si="75"/>
        <v>1.7222222222222221</v>
      </c>
      <c r="U1159" s="454" t="s">
        <v>3123</v>
      </c>
    </row>
    <row r="1160" spans="1:21" ht="12.75">
      <c r="A1160" s="190" t="s">
        <v>109</v>
      </c>
      <c r="B1160" s="191" t="s">
        <v>1220</v>
      </c>
      <c r="C1160" s="230" t="s">
        <v>646</v>
      </c>
      <c r="D1160" s="230" t="s">
        <v>335</v>
      </c>
      <c r="E1160" s="230" t="s">
        <v>185</v>
      </c>
      <c r="F1160" s="230" t="s">
        <v>577</v>
      </c>
      <c r="G1160" s="190" t="s">
        <v>3191</v>
      </c>
      <c r="H1160" s="191" t="s">
        <v>576</v>
      </c>
      <c r="I1160" s="230" t="s">
        <v>370</v>
      </c>
      <c r="J1160" s="565" t="s">
        <v>420</v>
      </c>
      <c r="K1160" s="566">
        <v>0.58064516129032262</v>
      </c>
      <c r="L1160" s="230"/>
      <c r="M1160" s="450">
        <v>2022</v>
      </c>
      <c r="N1160" s="218">
        <v>33</v>
      </c>
      <c r="O1160" s="567">
        <v>0.45454545454545453</v>
      </c>
      <c r="P1160" s="237">
        <f t="shared" si="72"/>
        <v>15</v>
      </c>
      <c r="Q1160" s="218">
        <v>14</v>
      </c>
      <c r="R1160" s="238">
        <f t="shared" si="73"/>
        <v>0.93333333333333335</v>
      </c>
      <c r="S1160" s="238">
        <f t="shared" si="74"/>
        <v>0.42424242424242425</v>
      </c>
      <c r="T1160" s="239">
        <f t="shared" si="75"/>
        <v>0.78282828282828276</v>
      </c>
      <c r="U1160" s="454" t="s">
        <v>3123</v>
      </c>
    </row>
    <row r="1161" spans="1:21" ht="12.75">
      <c r="A1161" s="190" t="s">
        <v>109</v>
      </c>
      <c r="B1161" s="191" t="s">
        <v>1220</v>
      </c>
      <c r="C1161" s="230" t="s">
        <v>646</v>
      </c>
      <c r="D1161" s="230" t="s">
        <v>335</v>
      </c>
      <c r="E1161" s="230" t="s">
        <v>185</v>
      </c>
      <c r="F1161" s="230" t="s">
        <v>577</v>
      </c>
      <c r="G1161" s="190" t="s">
        <v>3191</v>
      </c>
      <c r="H1161" s="191" t="s">
        <v>578</v>
      </c>
      <c r="I1161" s="230" t="s">
        <v>370</v>
      </c>
      <c r="J1161" s="565" t="s">
        <v>420</v>
      </c>
      <c r="K1161" s="566">
        <v>0.58064516129032262</v>
      </c>
      <c r="L1161" s="230"/>
      <c r="M1161" s="450">
        <v>2022</v>
      </c>
      <c r="N1161" s="218">
        <v>33</v>
      </c>
      <c r="O1161" s="567">
        <v>0.45454545454545453</v>
      </c>
      <c r="P1161" s="237">
        <f t="shared" si="72"/>
        <v>15</v>
      </c>
      <c r="Q1161" s="218">
        <v>14</v>
      </c>
      <c r="R1161" s="238">
        <f t="shared" si="73"/>
        <v>0.93333333333333335</v>
      </c>
      <c r="S1161" s="238">
        <f t="shared" si="74"/>
        <v>0.42424242424242425</v>
      </c>
      <c r="T1161" s="239">
        <f t="shared" si="75"/>
        <v>0.78282828282828276</v>
      </c>
      <c r="U1161" s="454" t="s">
        <v>3123</v>
      </c>
    </row>
    <row r="1162" spans="1:21" ht="12.75">
      <c r="A1162" s="190" t="s">
        <v>109</v>
      </c>
      <c r="B1162" s="191" t="s">
        <v>1220</v>
      </c>
      <c r="C1162" s="230" t="s">
        <v>646</v>
      </c>
      <c r="D1162" s="230" t="s">
        <v>335</v>
      </c>
      <c r="E1162" s="230" t="s">
        <v>185</v>
      </c>
      <c r="F1162" s="230" t="s">
        <v>577</v>
      </c>
      <c r="G1162" s="190" t="s">
        <v>3191</v>
      </c>
      <c r="H1162" s="191" t="s">
        <v>579</v>
      </c>
      <c r="I1162" s="230" t="s">
        <v>370</v>
      </c>
      <c r="J1162" s="565" t="s">
        <v>420</v>
      </c>
      <c r="K1162" s="566">
        <v>0.58064516129032262</v>
      </c>
      <c r="L1162" s="230"/>
      <c r="M1162" s="450">
        <v>2022</v>
      </c>
      <c r="N1162" s="218">
        <v>33</v>
      </c>
      <c r="O1162" s="567">
        <v>0.45454545454545453</v>
      </c>
      <c r="P1162" s="237">
        <f t="shared" si="72"/>
        <v>15</v>
      </c>
      <c r="Q1162" s="218">
        <v>14</v>
      </c>
      <c r="R1162" s="238">
        <f t="shared" si="73"/>
        <v>0.93333333333333335</v>
      </c>
      <c r="S1162" s="238">
        <f t="shared" si="74"/>
        <v>0.42424242424242425</v>
      </c>
      <c r="T1162" s="239">
        <f t="shared" si="75"/>
        <v>0.78282828282828276</v>
      </c>
      <c r="U1162" s="454" t="s">
        <v>3123</v>
      </c>
    </row>
    <row r="1163" spans="1:21" ht="12.75">
      <c r="A1163" s="190" t="s">
        <v>109</v>
      </c>
      <c r="B1163" s="191" t="s">
        <v>1220</v>
      </c>
      <c r="C1163" s="230" t="s">
        <v>646</v>
      </c>
      <c r="D1163" s="230" t="s">
        <v>335</v>
      </c>
      <c r="E1163" s="230" t="s">
        <v>185</v>
      </c>
      <c r="F1163" s="230" t="s">
        <v>577</v>
      </c>
      <c r="G1163" s="190" t="s">
        <v>3191</v>
      </c>
      <c r="H1163" s="191" t="s">
        <v>580</v>
      </c>
      <c r="I1163" s="230" t="s">
        <v>370</v>
      </c>
      <c r="J1163" s="565" t="s">
        <v>420</v>
      </c>
      <c r="K1163" s="566">
        <v>0.58064516129032262</v>
      </c>
      <c r="L1163" s="230"/>
      <c r="M1163" s="450">
        <v>2022</v>
      </c>
      <c r="N1163" s="218">
        <v>33</v>
      </c>
      <c r="O1163" s="567">
        <v>0.45454545454545453</v>
      </c>
      <c r="P1163" s="237">
        <f t="shared" si="72"/>
        <v>15</v>
      </c>
      <c r="Q1163" s="218">
        <v>14</v>
      </c>
      <c r="R1163" s="238">
        <f t="shared" si="73"/>
        <v>0.93333333333333335</v>
      </c>
      <c r="S1163" s="238">
        <f t="shared" si="74"/>
        <v>0.42424242424242425</v>
      </c>
      <c r="T1163" s="239">
        <f t="shared" si="75"/>
        <v>0.78282828282828276</v>
      </c>
      <c r="U1163" s="454" t="s">
        <v>3123</v>
      </c>
    </row>
    <row r="1164" spans="1:21" ht="12.75">
      <c r="A1164" s="190" t="s">
        <v>109</v>
      </c>
      <c r="B1164" s="191" t="s">
        <v>1220</v>
      </c>
      <c r="C1164" s="230" t="s">
        <v>646</v>
      </c>
      <c r="D1164" s="230" t="s">
        <v>335</v>
      </c>
      <c r="E1164" s="230" t="s">
        <v>185</v>
      </c>
      <c r="F1164" s="230" t="s">
        <v>577</v>
      </c>
      <c r="G1164" s="190" t="s">
        <v>3191</v>
      </c>
      <c r="H1164" s="191" t="s">
        <v>581</v>
      </c>
      <c r="I1164" s="230" t="s">
        <v>370</v>
      </c>
      <c r="J1164" s="565" t="s">
        <v>420</v>
      </c>
      <c r="K1164" s="566">
        <v>0.58064516129032262</v>
      </c>
      <c r="L1164" s="230"/>
      <c r="M1164" s="450">
        <v>2022</v>
      </c>
      <c r="N1164" s="218">
        <v>33</v>
      </c>
      <c r="O1164" s="567">
        <v>0.45454545454545453</v>
      </c>
      <c r="P1164" s="237">
        <f t="shared" si="72"/>
        <v>15</v>
      </c>
      <c r="Q1164" s="218">
        <v>14</v>
      </c>
      <c r="R1164" s="238">
        <f t="shared" si="73"/>
        <v>0.93333333333333335</v>
      </c>
      <c r="S1164" s="238">
        <f t="shared" si="74"/>
        <v>0.42424242424242425</v>
      </c>
      <c r="T1164" s="239">
        <f t="shared" si="75"/>
        <v>0.78282828282828276</v>
      </c>
      <c r="U1164" s="454" t="s">
        <v>3123</v>
      </c>
    </row>
    <row r="1165" spans="1:21" ht="12.75">
      <c r="A1165" s="190" t="s">
        <v>109</v>
      </c>
      <c r="B1165" s="191" t="s">
        <v>1220</v>
      </c>
      <c r="C1165" s="230" t="s">
        <v>646</v>
      </c>
      <c r="D1165" s="230" t="s">
        <v>335</v>
      </c>
      <c r="E1165" s="230" t="s">
        <v>185</v>
      </c>
      <c r="F1165" s="230" t="s">
        <v>519</v>
      </c>
      <c r="G1165" s="190" t="s">
        <v>3191</v>
      </c>
      <c r="H1165" s="191" t="s">
        <v>522</v>
      </c>
      <c r="I1165" s="230" t="s">
        <v>370</v>
      </c>
      <c r="J1165" s="565" t="s">
        <v>420</v>
      </c>
      <c r="K1165" s="566">
        <v>0.58064516129032262</v>
      </c>
      <c r="L1165" s="230"/>
      <c r="M1165" s="450">
        <v>2022</v>
      </c>
      <c r="N1165" s="218">
        <v>33</v>
      </c>
      <c r="O1165" s="567">
        <v>0.45454545454545453</v>
      </c>
      <c r="P1165" s="237">
        <f t="shared" si="72"/>
        <v>15</v>
      </c>
      <c r="Q1165" s="218">
        <v>14</v>
      </c>
      <c r="R1165" s="238">
        <f t="shared" si="73"/>
        <v>0.93333333333333335</v>
      </c>
      <c r="S1165" s="238">
        <f t="shared" si="74"/>
        <v>0.42424242424242425</v>
      </c>
      <c r="T1165" s="239">
        <f t="shared" si="75"/>
        <v>0.78282828282828276</v>
      </c>
      <c r="U1165" s="454" t="s">
        <v>3123</v>
      </c>
    </row>
    <row r="1166" spans="1:21" ht="12.75">
      <c r="A1166" s="190" t="s">
        <v>109</v>
      </c>
      <c r="B1166" s="191" t="s">
        <v>1220</v>
      </c>
      <c r="C1166" s="230" t="s">
        <v>646</v>
      </c>
      <c r="D1166" s="230" t="s">
        <v>335</v>
      </c>
      <c r="E1166" s="230" t="s">
        <v>185</v>
      </c>
      <c r="F1166" s="230" t="s">
        <v>519</v>
      </c>
      <c r="G1166" s="190" t="s">
        <v>3191</v>
      </c>
      <c r="H1166" s="191" t="s">
        <v>523</v>
      </c>
      <c r="I1166" s="230" t="s">
        <v>370</v>
      </c>
      <c r="J1166" s="565" t="s">
        <v>420</v>
      </c>
      <c r="K1166" s="566">
        <v>0.58064516129032262</v>
      </c>
      <c r="L1166" s="230"/>
      <c r="M1166" s="450">
        <v>2022</v>
      </c>
      <c r="N1166" s="218">
        <v>33</v>
      </c>
      <c r="O1166" s="567">
        <v>0.45454545454545453</v>
      </c>
      <c r="P1166" s="237">
        <f t="shared" si="72"/>
        <v>15</v>
      </c>
      <c r="Q1166" s="218">
        <v>14</v>
      </c>
      <c r="R1166" s="238">
        <f t="shared" si="73"/>
        <v>0.93333333333333335</v>
      </c>
      <c r="S1166" s="238">
        <f t="shared" si="74"/>
        <v>0.42424242424242425</v>
      </c>
      <c r="T1166" s="239">
        <f t="shared" si="75"/>
        <v>0.78282828282828276</v>
      </c>
      <c r="U1166" s="454" t="s">
        <v>3123</v>
      </c>
    </row>
    <row r="1167" spans="1:21" ht="12.75">
      <c r="A1167" s="190" t="s">
        <v>109</v>
      </c>
      <c r="B1167" s="191" t="s">
        <v>1220</v>
      </c>
      <c r="C1167" s="230" t="s">
        <v>646</v>
      </c>
      <c r="D1167" s="230" t="s">
        <v>335</v>
      </c>
      <c r="E1167" s="230" t="s">
        <v>185</v>
      </c>
      <c r="F1167" s="230" t="s">
        <v>577</v>
      </c>
      <c r="G1167" s="190" t="s">
        <v>3191</v>
      </c>
      <c r="H1167" s="191" t="s">
        <v>3124</v>
      </c>
      <c r="I1167" s="230" t="s">
        <v>370</v>
      </c>
      <c r="J1167" s="565" t="s">
        <v>420</v>
      </c>
      <c r="K1167" s="566">
        <v>0.58064516129032262</v>
      </c>
      <c r="L1167" s="230"/>
      <c r="M1167" s="450">
        <v>2022</v>
      </c>
      <c r="N1167" s="218">
        <v>33</v>
      </c>
      <c r="O1167" s="567">
        <v>0.45454545454545453</v>
      </c>
      <c r="P1167" s="237">
        <f t="shared" si="72"/>
        <v>15</v>
      </c>
      <c r="Q1167" s="218">
        <v>14</v>
      </c>
      <c r="R1167" s="238">
        <f t="shared" si="73"/>
        <v>0.93333333333333335</v>
      </c>
      <c r="S1167" s="238">
        <f t="shared" si="74"/>
        <v>0.42424242424242425</v>
      </c>
      <c r="T1167" s="239">
        <f t="shared" si="75"/>
        <v>0.78282828282828276</v>
      </c>
      <c r="U1167" s="454" t="s">
        <v>3123</v>
      </c>
    </row>
    <row r="1168" spans="1:21" ht="12.75">
      <c r="A1168" s="190" t="s">
        <v>109</v>
      </c>
      <c r="B1168" s="191" t="s">
        <v>1220</v>
      </c>
      <c r="C1168" s="230" t="s">
        <v>646</v>
      </c>
      <c r="D1168" s="230" t="s">
        <v>335</v>
      </c>
      <c r="E1168" s="230" t="s">
        <v>185</v>
      </c>
      <c r="F1168" s="230" t="s">
        <v>519</v>
      </c>
      <c r="G1168" s="190" t="s">
        <v>3191</v>
      </c>
      <c r="H1168" s="191" t="s">
        <v>3125</v>
      </c>
      <c r="I1168" s="230" t="s">
        <v>370</v>
      </c>
      <c r="J1168" s="565" t="s">
        <v>420</v>
      </c>
      <c r="K1168" s="566">
        <v>0.58064516129032262</v>
      </c>
      <c r="L1168" s="230"/>
      <c r="M1168" s="450">
        <v>2022</v>
      </c>
      <c r="N1168" s="218">
        <v>33</v>
      </c>
      <c r="O1168" s="567">
        <v>0.45454545454545453</v>
      </c>
      <c r="P1168" s="237">
        <f t="shared" si="72"/>
        <v>15</v>
      </c>
      <c r="Q1168" s="218">
        <v>14</v>
      </c>
      <c r="R1168" s="238">
        <f t="shared" si="73"/>
        <v>0.93333333333333335</v>
      </c>
      <c r="S1168" s="238">
        <f t="shared" si="74"/>
        <v>0.42424242424242425</v>
      </c>
      <c r="T1168" s="239">
        <f t="shared" si="75"/>
        <v>0.78282828282828276</v>
      </c>
      <c r="U1168" s="454" t="s">
        <v>3123</v>
      </c>
    </row>
    <row r="1169" spans="1:21" ht="12.75">
      <c r="A1169" s="190" t="s">
        <v>109</v>
      </c>
      <c r="B1169" s="191" t="s">
        <v>1220</v>
      </c>
      <c r="C1169" s="230" t="s">
        <v>646</v>
      </c>
      <c r="D1169" s="230" t="s">
        <v>335</v>
      </c>
      <c r="E1169" s="230" t="s">
        <v>185</v>
      </c>
      <c r="F1169" s="230" t="s">
        <v>519</v>
      </c>
      <c r="G1169" s="190" t="s">
        <v>3191</v>
      </c>
      <c r="H1169" s="191" t="s">
        <v>529</v>
      </c>
      <c r="I1169" s="230" t="s">
        <v>370</v>
      </c>
      <c r="J1169" s="565" t="s">
        <v>420</v>
      </c>
      <c r="K1169" s="566">
        <v>0.58064516129032262</v>
      </c>
      <c r="L1169" s="230"/>
      <c r="M1169" s="450">
        <v>2022</v>
      </c>
      <c r="N1169" s="218">
        <v>33</v>
      </c>
      <c r="O1169" s="567">
        <v>0.45454545454545453</v>
      </c>
      <c r="P1169" s="237">
        <f t="shared" si="72"/>
        <v>15</v>
      </c>
      <c r="Q1169" s="218">
        <v>14</v>
      </c>
      <c r="R1169" s="238">
        <f t="shared" si="73"/>
        <v>0.93333333333333335</v>
      </c>
      <c r="S1169" s="238">
        <f t="shared" si="74"/>
        <v>0.42424242424242425</v>
      </c>
      <c r="T1169" s="239">
        <f t="shared" si="75"/>
        <v>0.78282828282828276</v>
      </c>
      <c r="U1169" s="454" t="s">
        <v>3123</v>
      </c>
    </row>
    <row r="1170" spans="1:21" ht="12.75">
      <c r="A1170" s="190" t="s">
        <v>109</v>
      </c>
      <c r="B1170" s="191" t="s">
        <v>1220</v>
      </c>
      <c r="C1170" s="230" t="s">
        <v>646</v>
      </c>
      <c r="D1170" s="230" t="s">
        <v>335</v>
      </c>
      <c r="E1170" s="230" t="s">
        <v>185</v>
      </c>
      <c r="F1170" s="230" t="s">
        <v>519</v>
      </c>
      <c r="G1170" s="190" t="s">
        <v>3191</v>
      </c>
      <c r="H1170" s="191" t="s">
        <v>532</v>
      </c>
      <c r="I1170" s="230" t="s">
        <v>370</v>
      </c>
      <c r="J1170" s="565" t="s">
        <v>420</v>
      </c>
      <c r="K1170" s="568">
        <v>0.58064516129032262</v>
      </c>
      <c r="L1170" s="230"/>
      <c r="M1170" s="450">
        <v>2022</v>
      </c>
      <c r="N1170" s="218">
        <v>33</v>
      </c>
      <c r="O1170" s="567">
        <v>0.45454545454545453</v>
      </c>
      <c r="P1170" s="237">
        <f t="shared" si="72"/>
        <v>15</v>
      </c>
      <c r="Q1170" s="218">
        <v>14</v>
      </c>
      <c r="R1170" s="238">
        <f t="shared" si="73"/>
        <v>0.93333333333333335</v>
      </c>
      <c r="S1170" s="238">
        <f t="shared" si="74"/>
        <v>0.42424242424242425</v>
      </c>
      <c r="T1170" s="239">
        <f t="shared" si="75"/>
        <v>0.78282828282828276</v>
      </c>
      <c r="U1170" s="454" t="s">
        <v>3123</v>
      </c>
    </row>
    <row r="1171" spans="1:21" ht="12.75">
      <c r="A1171" s="190" t="s">
        <v>109</v>
      </c>
      <c r="B1171" s="191" t="s">
        <v>1220</v>
      </c>
      <c r="C1171" s="230" t="s">
        <v>646</v>
      </c>
      <c r="D1171" s="230" t="s">
        <v>335</v>
      </c>
      <c r="E1171" s="230" t="s">
        <v>185</v>
      </c>
      <c r="F1171" s="230" t="s">
        <v>519</v>
      </c>
      <c r="G1171" s="190" t="s">
        <v>3191</v>
      </c>
      <c r="H1171" s="191" t="s">
        <v>533</v>
      </c>
      <c r="I1171" s="230" t="s">
        <v>370</v>
      </c>
      <c r="J1171" s="565" t="s">
        <v>420</v>
      </c>
      <c r="K1171" s="566">
        <v>0.58064516129032262</v>
      </c>
      <c r="L1171" s="230"/>
      <c r="M1171" s="450">
        <v>2022</v>
      </c>
      <c r="N1171" s="218">
        <v>33</v>
      </c>
      <c r="O1171" s="567">
        <v>0.45454545454545453</v>
      </c>
      <c r="P1171" s="237">
        <f t="shared" si="72"/>
        <v>15</v>
      </c>
      <c r="Q1171" s="218">
        <v>14</v>
      </c>
      <c r="R1171" s="238">
        <f t="shared" si="73"/>
        <v>0.93333333333333335</v>
      </c>
      <c r="S1171" s="238">
        <f t="shared" si="74"/>
        <v>0.42424242424242425</v>
      </c>
      <c r="T1171" s="239">
        <f t="shared" si="75"/>
        <v>0.78282828282828276</v>
      </c>
      <c r="U1171" s="454" t="s">
        <v>3123</v>
      </c>
    </row>
    <row r="1172" spans="1:21" ht="12.75">
      <c r="A1172" s="190" t="s">
        <v>109</v>
      </c>
      <c r="B1172" s="191" t="s">
        <v>1220</v>
      </c>
      <c r="C1172" s="230" t="s">
        <v>646</v>
      </c>
      <c r="D1172" s="230" t="s">
        <v>335</v>
      </c>
      <c r="E1172" s="230" t="s">
        <v>185</v>
      </c>
      <c r="F1172" s="230" t="s">
        <v>519</v>
      </c>
      <c r="G1172" s="190" t="s">
        <v>3191</v>
      </c>
      <c r="H1172" s="191" t="s">
        <v>534</v>
      </c>
      <c r="I1172" s="230" t="s">
        <v>370</v>
      </c>
      <c r="J1172" s="565" t="s">
        <v>420</v>
      </c>
      <c r="K1172" s="566">
        <v>0.58064516129032262</v>
      </c>
      <c r="L1172" s="230"/>
      <c r="M1172" s="450">
        <v>2022</v>
      </c>
      <c r="N1172" s="218">
        <v>33</v>
      </c>
      <c r="O1172" s="567">
        <v>0.45454545454545453</v>
      </c>
      <c r="P1172" s="237">
        <f t="shared" si="72"/>
        <v>15</v>
      </c>
      <c r="Q1172" s="218">
        <v>14</v>
      </c>
      <c r="R1172" s="238">
        <f t="shared" si="73"/>
        <v>0.93333333333333335</v>
      </c>
      <c r="S1172" s="238">
        <f t="shared" si="74"/>
        <v>0.42424242424242425</v>
      </c>
      <c r="T1172" s="239">
        <f t="shared" si="75"/>
        <v>0.78282828282828276</v>
      </c>
      <c r="U1172" s="454" t="s">
        <v>3123</v>
      </c>
    </row>
    <row r="1173" spans="1:21" ht="12.75">
      <c r="A1173" s="190" t="s">
        <v>109</v>
      </c>
      <c r="B1173" s="191" t="s">
        <v>1220</v>
      </c>
      <c r="C1173" s="230" t="s">
        <v>646</v>
      </c>
      <c r="D1173" s="230" t="s">
        <v>335</v>
      </c>
      <c r="E1173" s="230" t="s">
        <v>185</v>
      </c>
      <c r="F1173" s="230" t="s">
        <v>519</v>
      </c>
      <c r="G1173" s="190" t="s">
        <v>3191</v>
      </c>
      <c r="H1173" s="191" t="s">
        <v>535</v>
      </c>
      <c r="I1173" s="230" t="s">
        <v>370</v>
      </c>
      <c r="J1173" s="565" t="s">
        <v>420</v>
      </c>
      <c r="K1173" s="566">
        <v>0.58064516129032262</v>
      </c>
      <c r="L1173" s="230"/>
      <c r="M1173" s="450">
        <v>2022</v>
      </c>
      <c r="N1173" s="218">
        <v>33</v>
      </c>
      <c r="O1173" s="567">
        <v>0.45454545454545453</v>
      </c>
      <c r="P1173" s="237">
        <f t="shared" si="72"/>
        <v>15</v>
      </c>
      <c r="Q1173" s="218">
        <v>14</v>
      </c>
      <c r="R1173" s="238">
        <f t="shared" si="73"/>
        <v>0.93333333333333335</v>
      </c>
      <c r="S1173" s="238">
        <f t="shared" si="74"/>
        <v>0.42424242424242425</v>
      </c>
      <c r="T1173" s="239">
        <f t="shared" si="75"/>
        <v>0.78282828282828276</v>
      </c>
      <c r="U1173" s="454" t="s">
        <v>3123</v>
      </c>
    </row>
    <row r="1174" spans="1:21" ht="12.75">
      <c r="A1174" s="190" t="s">
        <v>109</v>
      </c>
      <c r="B1174" s="191" t="s">
        <v>1220</v>
      </c>
      <c r="C1174" s="230" t="s">
        <v>646</v>
      </c>
      <c r="D1174" s="230" t="s">
        <v>335</v>
      </c>
      <c r="E1174" s="230" t="s">
        <v>185</v>
      </c>
      <c r="F1174" s="230" t="s">
        <v>519</v>
      </c>
      <c r="G1174" s="190" t="s">
        <v>3191</v>
      </c>
      <c r="H1174" s="191" t="s">
        <v>544</v>
      </c>
      <c r="I1174" s="230" t="s">
        <v>370</v>
      </c>
      <c r="J1174" s="565" t="s">
        <v>420</v>
      </c>
      <c r="K1174" s="566">
        <v>0.58064516129032262</v>
      </c>
      <c r="L1174" s="230"/>
      <c r="M1174" s="450">
        <v>2022</v>
      </c>
      <c r="N1174" s="218">
        <v>33</v>
      </c>
      <c r="O1174" s="567">
        <v>0.45454545454545453</v>
      </c>
      <c r="P1174" s="237">
        <f t="shared" si="72"/>
        <v>15</v>
      </c>
      <c r="Q1174" s="218">
        <v>14</v>
      </c>
      <c r="R1174" s="238">
        <f t="shared" si="73"/>
        <v>0.93333333333333335</v>
      </c>
      <c r="S1174" s="238">
        <f t="shared" si="74"/>
        <v>0.42424242424242425</v>
      </c>
      <c r="T1174" s="239">
        <f t="shared" si="75"/>
        <v>0.78282828282828276</v>
      </c>
      <c r="U1174" s="454" t="s">
        <v>3123</v>
      </c>
    </row>
    <row r="1175" spans="1:21" ht="12.75">
      <c r="A1175" s="190" t="s">
        <v>109</v>
      </c>
      <c r="B1175" s="191" t="s">
        <v>1220</v>
      </c>
      <c r="C1175" s="230" t="s">
        <v>646</v>
      </c>
      <c r="D1175" s="230" t="s">
        <v>335</v>
      </c>
      <c r="E1175" s="230" t="s">
        <v>185</v>
      </c>
      <c r="F1175" s="230" t="s">
        <v>519</v>
      </c>
      <c r="G1175" s="190" t="s">
        <v>3191</v>
      </c>
      <c r="H1175" s="191" t="s">
        <v>545</v>
      </c>
      <c r="I1175" s="230" t="s">
        <v>370</v>
      </c>
      <c r="J1175" s="565" t="s">
        <v>420</v>
      </c>
      <c r="K1175" s="566">
        <v>0.58064516129032262</v>
      </c>
      <c r="L1175" s="230"/>
      <c r="M1175" s="450">
        <v>2022</v>
      </c>
      <c r="N1175" s="218">
        <v>33</v>
      </c>
      <c r="O1175" s="567">
        <v>0.45454545454545453</v>
      </c>
      <c r="P1175" s="237">
        <f t="shared" si="72"/>
        <v>15</v>
      </c>
      <c r="Q1175" s="218">
        <v>14</v>
      </c>
      <c r="R1175" s="238">
        <f t="shared" si="73"/>
        <v>0.93333333333333335</v>
      </c>
      <c r="S1175" s="238">
        <f t="shared" si="74"/>
        <v>0.42424242424242425</v>
      </c>
      <c r="T1175" s="239">
        <f t="shared" si="75"/>
        <v>0.78282828282828276</v>
      </c>
      <c r="U1175" s="454" t="s">
        <v>3123</v>
      </c>
    </row>
    <row r="1176" spans="1:21" ht="12.75">
      <c r="A1176" s="190" t="s">
        <v>109</v>
      </c>
      <c r="B1176" s="191" t="s">
        <v>1220</v>
      </c>
      <c r="C1176" s="230" t="s">
        <v>646</v>
      </c>
      <c r="D1176" s="230" t="s">
        <v>335</v>
      </c>
      <c r="E1176" s="230" t="s">
        <v>185</v>
      </c>
      <c r="F1176" s="230" t="s">
        <v>519</v>
      </c>
      <c r="G1176" s="190" t="s">
        <v>3191</v>
      </c>
      <c r="H1176" s="191" t="s">
        <v>546</v>
      </c>
      <c r="I1176" s="230" t="s">
        <v>370</v>
      </c>
      <c r="J1176" s="565" t="s">
        <v>420</v>
      </c>
      <c r="K1176" s="566">
        <v>0.58064516129032262</v>
      </c>
      <c r="L1176" s="230"/>
      <c r="M1176" s="450">
        <v>2022</v>
      </c>
      <c r="N1176" s="218">
        <v>33</v>
      </c>
      <c r="O1176" s="567">
        <v>0.45454545454545453</v>
      </c>
      <c r="P1176" s="237">
        <f t="shared" si="72"/>
        <v>15</v>
      </c>
      <c r="Q1176" s="218">
        <v>14</v>
      </c>
      <c r="R1176" s="238">
        <f t="shared" si="73"/>
        <v>0.93333333333333335</v>
      </c>
      <c r="S1176" s="238">
        <f t="shared" si="74"/>
        <v>0.42424242424242425</v>
      </c>
      <c r="T1176" s="239">
        <f t="shared" si="75"/>
        <v>0.78282828282828276</v>
      </c>
      <c r="U1176" s="454" t="s">
        <v>3123</v>
      </c>
    </row>
    <row r="1177" spans="1:21" ht="12.75">
      <c r="A1177" s="190" t="s">
        <v>109</v>
      </c>
      <c r="B1177" s="191" t="s">
        <v>1220</v>
      </c>
      <c r="C1177" s="230" t="s">
        <v>646</v>
      </c>
      <c r="D1177" s="230" t="s">
        <v>335</v>
      </c>
      <c r="E1177" s="230" t="s">
        <v>185</v>
      </c>
      <c r="F1177" s="230" t="s">
        <v>519</v>
      </c>
      <c r="G1177" s="190" t="s">
        <v>3191</v>
      </c>
      <c r="H1177" s="191" t="s">
        <v>548</v>
      </c>
      <c r="I1177" s="230" t="s">
        <v>370</v>
      </c>
      <c r="J1177" s="565" t="s">
        <v>420</v>
      </c>
      <c r="K1177" s="566">
        <v>0.58064516129032262</v>
      </c>
      <c r="L1177" s="230"/>
      <c r="M1177" s="450">
        <v>2022</v>
      </c>
      <c r="N1177" s="218">
        <v>33</v>
      </c>
      <c r="O1177" s="567">
        <v>0.45454545454545453</v>
      </c>
      <c r="P1177" s="237">
        <f t="shared" si="72"/>
        <v>15</v>
      </c>
      <c r="Q1177" s="218">
        <v>14</v>
      </c>
      <c r="R1177" s="238">
        <f t="shared" si="73"/>
        <v>0.93333333333333335</v>
      </c>
      <c r="S1177" s="238">
        <f t="shared" si="74"/>
        <v>0.42424242424242425</v>
      </c>
      <c r="T1177" s="239">
        <f t="shared" si="75"/>
        <v>0.78282828282828276</v>
      </c>
      <c r="U1177" s="454" t="s">
        <v>3123</v>
      </c>
    </row>
    <row r="1178" spans="1:21" ht="12.75">
      <c r="A1178" s="190" t="s">
        <v>109</v>
      </c>
      <c r="B1178" s="191" t="s">
        <v>1220</v>
      </c>
      <c r="C1178" s="230" t="s">
        <v>646</v>
      </c>
      <c r="D1178" s="230" t="s">
        <v>335</v>
      </c>
      <c r="E1178" s="230" t="s">
        <v>185</v>
      </c>
      <c r="F1178" s="230" t="s">
        <v>519</v>
      </c>
      <c r="G1178" s="190" t="s">
        <v>3191</v>
      </c>
      <c r="H1178" s="191" t="s">
        <v>549</v>
      </c>
      <c r="I1178" s="230" t="s">
        <v>370</v>
      </c>
      <c r="J1178" s="565" t="s">
        <v>420</v>
      </c>
      <c r="K1178" s="566">
        <v>0.58064516129032262</v>
      </c>
      <c r="L1178" s="230"/>
      <c r="M1178" s="450">
        <v>2022</v>
      </c>
      <c r="N1178" s="218">
        <v>33</v>
      </c>
      <c r="O1178" s="567">
        <v>0.45454545454545453</v>
      </c>
      <c r="P1178" s="237">
        <f t="shared" si="72"/>
        <v>15</v>
      </c>
      <c r="Q1178" s="218">
        <v>14</v>
      </c>
      <c r="R1178" s="238">
        <f t="shared" si="73"/>
        <v>0.93333333333333335</v>
      </c>
      <c r="S1178" s="238">
        <f t="shared" si="74"/>
        <v>0.42424242424242425</v>
      </c>
      <c r="T1178" s="239">
        <f t="shared" si="75"/>
        <v>0.78282828282828276</v>
      </c>
      <c r="U1178" s="454" t="s">
        <v>3123</v>
      </c>
    </row>
    <row r="1179" spans="1:21" ht="12.75">
      <c r="A1179" s="190" t="s">
        <v>109</v>
      </c>
      <c r="B1179" s="191" t="s">
        <v>1220</v>
      </c>
      <c r="C1179" s="230" t="s">
        <v>646</v>
      </c>
      <c r="D1179" s="230" t="s">
        <v>335</v>
      </c>
      <c r="E1179" s="230" t="s">
        <v>185</v>
      </c>
      <c r="F1179" s="230" t="s">
        <v>519</v>
      </c>
      <c r="G1179" s="190" t="s">
        <v>3191</v>
      </c>
      <c r="H1179" s="191" t="s">
        <v>551</v>
      </c>
      <c r="I1179" s="230" t="s">
        <v>370</v>
      </c>
      <c r="J1179" s="565" t="s">
        <v>420</v>
      </c>
      <c r="K1179" s="566">
        <v>0.58064516129032262</v>
      </c>
      <c r="L1179" s="230"/>
      <c r="M1179" s="450">
        <v>2022</v>
      </c>
      <c r="N1179" s="218">
        <v>33</v>
      </c>
      <c r="O1179" s="567">
        <v>0.45454545454545453</v>
      </c>
      <c r="P1179" s="237">
        <f t="shared" si="72"/>
        <v>15</v>
      </c>
      <c r="Q1179" s="218">
        <v>14</v>
      </c>
      <c r="R1179" s="238">
        <f t="shared" si="73"/>
        <v>0.93333333333333335</v>
      </c>
      <c r="S1179" s="238">
        <f t="shared" si="74"/>
        <v>0.42424242424242425</v>
      </c>
      <c r="T1179" s="239">
        <f t="shared" si="75"/>
        <v>0.78282828282828276</v>
      </c>
      <c r="U1179" s="454" t="s">
        <v>3123</v>
      </c>
    </row>
    <row r="1180" spans="1:21" ht="12.75">
      <c r="A1180" s="190" t="s">
        <v>109</v>
      </c>
      <c r="B1180" s="191" t="s">
        <v>1220</v>
      </c>
      <c r="C1180" s="230" t="s">
        <v>646</v>
      </c>
      <c r="D1180" s="230" t="s">
        <v>335</v>
      </c>
      <c r="E1180" s="230" t="s">
        <v>185</v>
      </c>
      <c r="F1180" s="230" t="s">
        <v>519</v>
      </c>
      <c r="G1180" s="190" t="s">
        <v>3191</v>
      </c>
      <c r="H1180" s="191" t="s">
        <v>555</v>
      </c>
      <c r="I1180" s="230" t="s">
        <v>370</v>
      </c>
      <c r="J1180" s="565" t="s">
        <v>420</v>
      </c>
      <c r="K1180" s="566">
        <v>0.58064516129032262</v>
      </c>
      <c r="L1180" s="230"/>
      <c r="M1180" s="450">
        <v>2022</v>
      </c>
      <c r="N1180" s="218">
        <v>33</v>
      </c>
      <c r="O1180" s="567">
        <v>0.45454545454545453</v>
      </c>
      <c r="P1180" s="237">
        <f t="shared" si="72"/>
        <v>15</v>
      </c>
      <c r="Q1180" s="218">
        <v>14</v>
      </c>
      <c r="R1180" s="238">
        <f t="shared" si="73"/>
        <v>0.93333333333333335</v>
      </c>
      <c r="S1180" s="238">
        <f t="shared" si="74"/>
        <v>0.42424242424242425</v>
      </c>
      <c r="T1180" s="239">
        <f t="shared" si="75"/>
        <v>0.78282828282828276</v>
      </c>
      <c r="U1180" s="454" t="s">
        <v>3123</v>
      </c>
    </row>
    <row r="1181" spans="1:21" ht="12.75">
      <c r="A1181" s="190" t="s">
        <v>109</v>
      </c>
      <c r="B1181" s="191" t="s">
        <v>1220</v>
      </c>
      <c r="C1181" s="230" t="s">
        <v>646</v>
      </c>
      <c r="D1181" s="230" t="s">
        <v>335</v>
      </c>
      <c r="E1181" s="230" t="s">
        <v>185</v>
      </c>
      <c r="F1181" s="230" t="s">
        <v>519</v>
      </c>
      <c r="G1181" s="190" t="s">
        <v>3191</v>
      </c>
      <c r="H1181" s="191" t="s">
        <v>556</v>
      </c>
      <c r="I1181" s="230" t="s">
        <v>370</v>
      </c>
      <c r="J1181" s="565" t="s">
        <v>420</v>
      </c>
      <c r="K1181" s="566">
        <v>0.58064516129032262</v>
      </c>
      <c r="L1181" s="230"/>
      <c r="M1181" s="450">
        <v>2022</v>
      </c>
      <c r="N1181" s="218">
        <v>33</v>
      </c>
      <c r="O1181" s="567">
        <v>0.45454545454545453</v>
      </c>
      <c r="P1181" s="237">
        <f t="shared" si="72"/>
        <v>15</v>
      </c>
      <c r="Q1181" s="218">
        <v>14</v>
      </c>
      <c r="R1181" s="238">
        <f t="shared" si="73"/>
        <v>0.93333333333333335</v>
      </c>
      <c r="S1181" s="238">
        <f t="shared" si="74"/>
        <v>0.42424242424242425</v>
      </c>
      <c r="T1181" s="239">
        <f t="shared" si="75"/>
        <v>0.78282828282828276</v>
      </c>
      <c r="U1181" s="454" t="s">
        <v>3123</v>
      </c>
    </row>
    <row r="1182" spans="1:21" ht="12.75">
      <c r="A1182" s="190" t="s">
        <v>109</v>
      </c>
      <c r="B1182" s="191" t="s">
        <v>1220</v>
      </c>
      <c r="C1182" s="230" t="s">
        <v>646</v>
      </c>
      <c r="D1182" s="230" t="s">
        <v>335</v>
      </c>
      <c r="E1182" s="230" t="s">
        <v>185</v>
      </c>
      <c r="F1182" s="230" t="s">
        <v>519</v>
      </c>
      <c r="G1182" s="190" t="s">
        <v>3191</v>
      </c>
      <c r="H1182" s="191" t="s">
        <v>557</v>
      </c>
      <c r="I1182" s="230" t="s">
        <v>370</v>
      </c>
      <c r="J1182" s="565" t="s">
        <v>420</v>
      </c>
      <c r="K1182" s="566">
        <v>0.58064516129032262</v>
      </c>
      <c r="L1182" s="230"/>
      <c r="M1182" s="450">
        <v>2022</v>
      </c>
      <c r="N1182" s="218">
        <v>33</v>
      </c>
      <c r="O1182" s="567">
        <v>0.45454545454545453</v>
      </c>
      <c r="P1182" s="237">
        <f t="shared" si="72"/>
        <v>15</v>
      </c>
      <c r="Q1182" s="218">
        <v>14</v>
      </c>
      <c r="R1182" s="238">
        <f t="shared" si="73"/>
        <v>0.93333333333333335</v>
      </c>
      <c r="S1182" s="238">
        <f t="shared" si="74"/>
        <v>0.42424242424242425</v>
      </c>
      <c r="T1182" s="239">
        <f t="shared" si="75"/>
        <v>0.78282828282828276</v>
      </c>
      <c r="U1182" s="454" t="s">
        <v>3123</v>
      </c>
    </row>
    <row r="1183" spans="1:21" ht="12.75">
      <c r="A1183" s="190" t="s">
        <v>109</v>
      </c>
      <c r="B1183" s="191" t="s">
        <v>1220</v>
      </c>
      <c r="C1183" s="230" t="s">
        <v>646</v>
      </c>
      <c r="D1183" s="230" t="s">
        <v>335</v>
      </c>
      <c r="E1183" s="230" t="s">
        <v>185</v>
      </c>
      <c r="F1183" s="230" t="s">
        <v>519</v>
      </c>
      <c r="G1183" s="190" t="s">
        <v>3191</v>
      </c>
      <c r="H1183" s="191" t="s">
        <v>558</v>
      </c>
      <c r="I1183" s="230" t="s">
        <v>370</v>
      </c>
      <c r="J1183" s="565" t="s">
        <v>420</v>
      </c>
      <c r="K1183" s="566">
        <v>0.58064516129032262</v>
      </c>
      <c r="L1183" s="230"/>
      <c r="M1183" s="450">
        <v>2022</v>
      </c>
      <c r="N1183" s="218">
        <v>33</v>
      </c>
      <c r="O1183" s="567">
        <v>0.45454545454545453</v>
      </c>
      <c r="P1183" s="237">
        <f t="shared" si="72"/>
        <v>15</v>
      </c>
      <c r="Q1183" s="218">
        <v>14</v>
      </c>
      <c r="R1183" s="238">
        <f t="shared" si="73"/>
        <v>0.93333333333333335</v>
      </c>
      <c r="S1183" s="238">
        <f t="shared" si="74"/>
        <v>0.42424242424242425</v>
      </c>
      <c r="T1183" s="239">
        <f t="shared" si="75"/>
        <v>0.78282828282828276</v>
      </c>
      <c r="U1183" s="454" t="s">
        <v>3123</v>
      </c>
    </row>
    <row r="1184" spans="1:21" ht="12.75">
      <c r="A1184" s="190" t="s">
        <v>109</v>
      </c>
      <c r="B1184" s="191" t="s">
        <v>1220</v>
      </c>
      <c r="C1184" s="230" t="s">
        <v>646</v>
      </c>
      <c r="D1184" s="230" t="s">
        <v>335</v>
      </c>
      <c r="E1184" s="230" t="s">
        <v>185</v>
      </c>
      <c r="F1184" s="230" t="s">
        <v>519</v>
      </c>
      <c r="G1184" s="190" t="s">
        <v>3191</v>
      </c>
      <c r="H1184" s="191" t="s">
        <v>562</v>
      </c>
      <c r="I1184" s="230" t="s">
        <v>370</v>
      </c>
      <c r="J1184" s="565" t="s">
        <v>420</v>
      </c>
      <c r="K1184" s="566">
        <v>0.58064516129032262</v>
      </c>
      <c r="L1184" s="230"/>
      <c r="M1184" s="450">
        <v>2022</v>
      </c>
      <c r="N1184" s="218">
        <v>33</v>
      </c>
      <c r="O1184" s="567">
        <v>0.45454545454545453</v>
      </c>
      <c r="P1184" s="237">
        <f t="shared" si="72"/>
        <v>15</v>
      </c>
      <c r="Q1184" s="218">
        <v>14</v>
      </c>
      <c r="R1184" s="238">
        <f t="shared" si="73"/>
        <v>0.93333333333333335</v>
      </c>
      <c r="S1184" s="238">
        <f t="shared" si="74"/>
        <v>0.42424242424242425</v>
      </c>
      <c r="T1184" s="239">
        <f t="shared" si="75"/>
        <v>0.78282828282828276</v>
      </c>
      <c r="U1184" s="454" t="s">
        <v>3123</v>
      </c>
    </row>
    <row r="1185" spans="1:21" ht="12.75">
      <c r="A1185" s="190" t="s">
        <v>109</v>
      </c>
      <c r="B1185" s="191" t="s">
        <v>1220</v>
      </c>
      <c r="C1185" s="230" t="s">
        <v>646</v>
      </c>
      <c r="D1185" s="230" t="s">
        <v>335</v>
      </c>
      <c r="E1185" s="230" t="s">
        <v>185</v>
      </c>
      <c r="F1185" s="230" t="s">
        <v>577</v>
      </c>
      <c r="G1185" s="190" t="s">
        <v>3191</v>
      </c>
      <c r="H1185" s="191" t="s">
        <v>583</v>
      </c>
      <c r="I1185" s="230" t="s">
        <v>370</v>
      </c>
      <c r="J1185" s="565" t="s">
        <v>420</v>
      </c>
      <c r="K1185" s="566">
        <v>0.58064516129032262</v>
      </c>
      <c r="L1185" s="230"/>
      <c r="M1185" s="450">
        <v>2022</v>
      </c>
      <c r="N1185" s="218">
        <v>33</v>
      </c>
      <c r="O1185" s="567">
        <v>0.45454545454545453</v>
      </c>
      <c r="P1185" s="237">
        <f t="shared" si="72"/>
        <v>15</v>
      </c>
      <c r="Q1185" s="218">
        <v>14</v>
      </c>
      <c r="R1185" s="238">
        <f t="shared" si="73"/>
        <v>0.93333333333333335</v>
      </c>
      <c r="S1185" s="238">
        <f t="shared" si="74"/>
        <v>0.42424242424242425</v>
      </c>
      <c r="T1185" s="239">
        <f t="shared" si="75"/>
        <v>0.78282828282828276</v>
      </c>
      <c r="U1185" s="454" t="s">
        <v>3123</v>
      </c>
    </row>
    <row r="1186" spans="1:21" ht="12.75">
      <c r="A1186" s="190" t="s">
        <v>109</v>
      </c>
      <c r="B1186" s="191" t="s">
        <v>1220</v>
      </c>
      <c r="C1186" s="230" t="s">
        <v>646</v>
      </c>
      <c r="D1186" s="230" t="s">
        <v>335</v>
      </c>
      <c r="E1186" s="230" t="s">
        <v>185</v>
      </c>
      <c r="F1186" s="230" t="s">
        <v>519</v>
      </c>
      <c r="G1186" s="190" t="s">
        <v>3191</v>
      </c>
      <c r="H1186" s="191" t="s">
        <v>563</v>
      </c>
      <c r="I1186" s="230" t="s">
        <v>370</v>
      </c>
      <c r="J1186" s="565" t="s">
        <v>418</v>
      </c>
      <c r="K1186" s="566">
        <v>1</v>
      </c>
      <c r="L1186" s="230"/>
      <c r="M1186" s="450">
        <v>2022</v>
      </c>
      <c r="N1186" s="453">
        <v>33</v>
      </c>
      <c r="O1186" s="452">
        <v>1</v>
      </c>
      <c r="P1186" s="237">
        <f t="shared" si="72"/>
        <v>33</v>
      </c>
      <c r="Q1186" s="218">
        <v>33</v>
      </c>
      <c r="R1186" s="238">
        <f t="shared" si="73"/>
        <v>1</v>
      </c>
      <c r="S1186" s="238">
        <f t="shared" si="74"/>
        <v>1</v>
      </c>
      <c r="T1186" s="239">
        <f t="shared" si="75"/>
        <v>1</v>
      </c>
      <c r="U1186" s="454"/>
    </row>
    <row r="1187" spans="1:21" ht="12.75">
      <c r="A1187" s="190" t="s">
        <v>109</v>
      </c>
      <c r="B1187" s="191" t="s">
        <v>1220</v>
      </c>
      <c r="C1187" s="230" t="s">
        <v>646</v>
      </c>
      <c r="D1187" s="230" t="s">
        <v>335</v>
      </c>
      <c r="E1187" s="230" t="s">
        <v>185</v>
      </c>
      <c r="F1187" s="230" t="s">
        <v>519</v>
      </c>
      <c r="G1187" s="190" t="s">
        <v>3191</v>
      </c>
      <c r="H1187" s="191" t="s">
        <v>564</v>
      </c>
      <c r="I1187" s="230" t="s">
        <v>370</v>
      </c>
      <c r="J1187" s="565" t="s">
        <v>420</v>
      </c>
      <c r="K1187" s="566">
        <v>0.58064516129032262</v>
      </c>
      <c r="L1187" s="230"/>
      <c r="M1187" s="450">
        <v>2022</v>
      </c>
      <c r="N1187" s="218">
        <v>33</v>
      </c>
      <c r="O1187" s="567">
        <v>0.45454545454545453</v>
      </c>
      <c r="P1187" s="237">
        <f t="shared" si="72"/>
        <v>15</v>
      </c>
      <c r="Q1187" s="218">
        <v>14</v>
      </c>
      <c r="R1187" s="238">
        <f t="shared" si="73"/>
        <v>0.93333333333333335</v>
      </c>
      <c r="S1187" s="238">
        <f t="shared" si="74"/>
        <v>0.42424242424242425</v>
      </c>
      <c r="T1187" s="239">
        <f t="shared" si="75"/>
        <v>0.78282828282828276</v>
      </c>
      <c r="U1187" s="454" t="s">
        <v>3123</v>
      </c>
    </row>
    <row r="1188" spans="1:21" ht="12.75">
      <c r="A1188" s="190" t="s">
        <v>109</v>
      </c>
      <c r="B1188" s="191" t="s">
        <v>1220</v>
      </c>
      <c r="C1188" s="230" t="s">
        <v>646</v>
      </c>
      <c r="D1188" s="230" t="s">
        <v>335</v>
      </c>
      <c r="E1188" s="230" t="s">
        <v>185</v>
      </c>
      <c r="F1188" s="230" t="s">
        <v>519</v>
      </c>
      <c r="G1188" s="190" t="s">
        <v>3191</v>
      </c>
      <c r="H1188" s="191" t="s">
        <v>569</v>
      </c>
      <c r="I1188" s="230" t="s">
        <v>370</v>
      </c>
      <c r="J1188" s="565" t="s">
        <v>420</v>
      </c>
      <c r="K1188" s="566">
        <v>0.58064516129032262</v>
      </c>
      <c r="L1188" s="230"/>
      <c r="M1188" s="450">
        <v>2022</v>
      </c>
      <c r="N1188" s="218">
        <v>33</v>
      </c>
      <c r="O1188" s="567">
        <v>0.45454545454545453</v>
      </c>
      <c r="P1188" s="237">
        <f t="shared" si="72"/>
        <v>15</v>
      </c>
      <c r="Q1188" s="218">
        <v>14</v>
      </c>
      <c r="R1188" s="238">
        <f t="shared" si="73"/>
        <v>0.93333333333333335</v>
      </c>
      <c r="S1188" s="238">
        <f t="shared" si="74"/>
        <v>0.42424242424242425</v>
      </c>
      <c r="T1188" s="239">
        <f t="shared" si="75"/>
        <v>0.78282828282828276</v>
      </c>
      <c r="U1188" s="454" t="s">
        <v>3123</v>
      </c>
    </row>
    <row r="1189" spans="1:21" ht="12.75">
      <c r="A1189" s="190" t="s">
        <v>109</v>
      </c>
      <c r="B1189" s="191" t="s">
        <v>1220</v>
      </c>
      <c r="C1189" s="230" t="s">
        <v>646</v>
      </c>
      <c r="D1189" s="230" t="s">
        <v>335</v>
      </c>
      <c r="E1189" s="230" t="s">
        <v>185</v>
      </c>
      <c r="F1189" s="230" t="s">
        <v>519</v>
      </c>
      <c r="G1189" s="190" t="s">
        <v>3191</v>
      </c>
      <c r="H1189" s="191" t="s">
        <v>498</v>
      </c>
      <c r="I1189" s="230" t="s">
        <v>2243</v>
      </c>
      <c r="J1189" s="230" t="s">
        <v>418</v>
      </c>
      <c r="K1189" s="231">
        <v>1</v>
      </c>
      <c r="L1189" s="230" t="s">
        <v>3127</v>
      </c>
      <c r="M1189" s="450">
        <v>2023</v>
      </c>
      <c r="N1189" s="453">
        <v>37</v>
      </c>
      <c r="O1189" s="452">
        <v>1</v>
      </c>
      <c r="P1189" s="237">
        <f t="shared" si="72"/>
        <v>37</v>
      </c>
      <c r="Q1189" s="218">
        <v>37</v>
      </c>
      <c r="R1189" s="238">
        <f t="shared" si="73"/>
        <v>1</v>
      </c>
      <c r="S1189" s="238">
        <f t="shared" si="74"/>
        <v>1</v>
      </c>
      <c r="T1189" s="239">
        <f t="shared" si="75"/>
        <v>1</v>
      </c>
      <c r="U1189" s="454"/>
    </row>
    <row r="1190" spans="1:21" ht="12.75">
      <c r="A1190" s="190" t="s">
        <v>109</v>
      </c>
      <c r="B1190" s="191" t="s">
        <v>1220</v>
      </c>
      <c r="C1190" s="230" t="s">
        <v>646</v>
      </c>
      <c r="D1190" s="230" t="s">
        <v>335</v>
      </c>
      <c r="E1190" s="230" t="s">
        <v>185</v>
      </c>
      <c r="F1190" s="230" t="s">
        <v>519</v>
      </c>
      <c r="G1190" s="190" t="s">
        <v>3191</v>
      </c>
      <c r="H1190" s="191" t="s">
        <v>537</v>
      </c>
      <c r="I1190" s="230" t="s">
        <v>232</v>
      </c>
      <c r="J1190" s="230" t="s">
        <v>418</v>
      </c>
      <c r="K1190" s="231">
        <v>1</v>
      </c>
      <c r="L1190" s="230" t="s">
        <v>3128</v>
      </c>
      <c r="M1190" s="450">
        <v>2023</v>
      </c>
      <c r="N1190" s="453">
        <v>37</v>
      </c>
      <c r="O1190" s="452">
        <v>1</v>
      </c>
      <c r="P1190" s="237">
        <f t="shared" si="72"/>
        <v>37</v>
      </c>
      <c r="Q1190" s="218">
        <v>37</v>
      </c>
      <c r="R1190" s="238">
        <f t="shared" si="73"/>
        <v>1</v>
      </c>
      <c r="S1190" s="238">
        <f t="shared" si="74"/>
        <v>1</v>
      </c>
      <c r="T1190" s="239">
        <f t="shared" si="75"/>
        <v>1</v>
      </c>
      <c r="U1190" s="454"/>
    </row>
    <row r="1191" spans="1:21" ht="12.75">
      <c r="A1191" s="190" t="s">
        <v>109</v>
      </c>
      <c r="B1191" s="191" t="s">
        <v>1220</v>
      </c>
      <c r="C1191" s="230" t="s">
        <v>646</v>
      </c>
      <c r="D1191" s="230" t="s">
        <v>335</v>
      </c>
      <c r="E1191" s="230" t="s">
        <v>185</v>
      </c>
      <c r="F1191" s="230" t="s">
        <v>519</v>
      </c>
      <c r="G1191" s="190" t="s">
        <v>3191</v>
      </c>
      <c r="H1191" s="191" t="s">
        <v>538</v>
      </c>
      <c r="I1191" s="230" t="s">
        <v>232</v>
      </c>
      <c r="J1191" s="230" t="s">
        <v>418</v>
      </c>
      <c r="K1191" s="231">
        <v>1</v>
      </c>
      <c r="L1191" s="230" t="s">
        <v>3128</v>
      </c>
      <c r="M1191" s="450">
        <v>2023</v>
      </c>
      <c r="N1191" s="218">
        <v>37</v>
      </c>
      <c r="O1191" s="452">
        <v>1</v>
      </c>
      <c r="P1191" s="237">
        <f t="shared" si="72"/>
        <v>37</v>
      </c>
      <c r="Q1191" s="218">
        <v>37</v>
      </c>
      <c r="R1191" s="238">
        <f t="shared" si="73"/>
        <v>1</v>
      </c>
      <c r="S1191" s="238">
        <f t="shared" si="74"/>
        <v>1</v>
      </c>
      <c r="T1191" s="239">
        <f t="shared" si="75"/>
        <v>1</v>
      </c>
      <c r="U1191" s="454"/>
    </row>
    <row r="1192" spans="1:21" ht="12.75">
      <c r="A1192" s="190" t="s">
        <v>109</v>
      </c>
      <c r="B1192" s="191" t="s">
        <v>1220</v>
      </c>
      <c r="C1192" s="230" t="s">
        <v>646</v>
      </c>
      <c r="D1192" s="230" t="s">
        <v>335</v>
      </c>
      <c r="E1192" s="230" t="s">
        <v>185</v>
      </c>
      <c r="F1192" s="230" t="s">
        <v>519</v>
      </c>
      <c r="G1192" s="190" t="s">
        <v>3191</v>
      </c>
      <c r="H1192" s="191" t="s">
        <v>541</v>
      </c>
      <c r="I1192" s="230" t="s">
        <v>232</v>
      </c>
      <c r="J1192" s="230" t="s">
        <v>418</v>
      </c>
      <c r="K1192" s="231">
        <v>1</v>
      </c>
      <c r="L1192" s="230" t="s">
        <v>3128</v>
      </c>
      <c r="M1192" s="450">
        <v>2023</v>
      </c>
      <c r="N1192" s="453">
        <v>37</v>
      </c>
      <c r="O1192" s="452">
        <v>1</v>
      </c>
      <c r="P1192" s="237">
        <f t="shared" si="72"/>
        <v>37</v>
      </c>
      <c r="Q1192" s="218">
        <v>37</v>
      </c>
      <c r="R1192" s="238">
        <f t="shared" si="73"/>
        <v>1</v>
      </c>
      <c r="S1192" s="238">
        <f t="shared" si="74"/>
        <v>1</v>
      </c>
      <c r="T1192" s="239">
        <f t="shared" si="75"/>
        <v>1</v>
      </c>
      <c r="U1192" s="454"/>
    </row>
    <row r="1193" spans="1:21" ht="12.75">
      <c r="A1193" s="190" t="s">
        <v>109</v>
      </c>
      <c r="B1193" s="191" t="s">
        <v>1220</v>
      </c>
      <c r="C1193" s="230" t="s">
        <v>646</v>
      </c>
      <c r="D1193" s="230" t="s">
        <v>335</v>
      </c>
      <c r="E1193" s="230" t="s">
        <v>185</v>
      </c>
      <c r="F1193" s="230" t="s">
        <v>519</v>
      </c>
      <c r="G1193" s="190" t="s">
        <v>3191</v>
      </c>
      <c r="H1193" s="191" t="s">
        <v>493</v>
      </c>
      <c r="I1193" s="230" t="s">
        <v>232</v>
      </c>
      <c r="J1193" s="230" t="s">
        <v>418</v>
      </c>
      <c r="K1193" s="231">
        <v>1</v>
      </c>
      <c r="L1193" s="230" t="s">
        <v>3128</v>
      </c>
      <c r="M1193" s="450">
        <v>2023</v>
      </c>
      <c r="N1193" s="453">
        <v>37</v>
      </c>
      <c r="O1193" s="452">
        <v>1</v>
      </c>
      <c r="P1193" s="237">
        <f t="shared" si="72"/>
        <v>37</v>
      </c>
      <c r="Q1193" s="218">
        <v>37</v>
      </c>
      <c r="R1193" s="238">
        <f t="shared" si="73"/>
        <v>1</v>
      </c>
      <c r="S1193" s="238">
        <f t="shared" si="74"/>
        <v>1</v>
      </c>
      <c r="T1193" s="239">
        <f t="shared" si="75"/>
        <v>1</v>
      </c>
      <c r="U1193" s="454"/>
    </row>
    <row r="1194" spans="1:21" ht="12.75">
      <c r="A1194" s="190" t="s">
        <v>109</v>
      </c>
      <c r="B1194" s="191" t="s">
        <v>1220</v>
      </c>
      <c r="C1194" s="230" t="s">
        <v>646</v>
      </c>
      <c r="D1194" s="230" t="s">
        <v>335</v>
      </c>
      <c r="E1194" s="230" t="s">
        <v>185</v>
      </c>
      <c r="F1194" s="230" t="s">
        <v>519</v>
      </c>
      <c r="G1194" s="190" t="s">
        <v>3191</v>
      </c>
      <c r="H1194" s="191" t="s">
        <v>3129</v>
      </c>
      <c r="I1194" s="230" t="s">
        <v>232</v>
      </c>
      <c r="J1194" s="230" t="s">
        <v>418</v>
      </c>
      <c r="K1194" s="231">
        <v>1</v>
      </c>
      <c r="L1194" s="230" t="s">
        <v>3128</v>
      </c>
      <c r="M1194" s="450">
        <v>2023</v>
      </c>
      <c r="N1194" s="453">
        <v>37</v>
      </c>
      <c r="O1194" s="452">
        <v>1</v>
      </c>
      <c r="P1194" s="237">
        <f t="shared" si="72"/>
        <v>37</v>
      </c>
      <c r="Q1194" s="218">
        <v>37</v>
      </c>
      <c r="R1194" s="238">
        <f t="shared" si="73"/>
        <v>1</v>
      </c>
      <c r="S1194" s="238">
        <f t="shared" si="74"/>
        <v>1</v>
      </c>
      <c r="T1194" s="239">
        <f t="shared" si="75"/>
        <v>1</v>
      </c>
      <c r="U1194" s="454"/>
    </row>
    <row r="1195" spans="1:21" ht="12.75">
      <c r="A1195" s="190" t="s">
        <v>109</v>
      </c>
      <c r="B1195" s="191" t="s">
        <v>1220</v>
      </c>
      <c r="C1195" s="230" t="s">
        <v>646</v>
      </c>
      <c r="D1195" s="230" t="s">
        <v>335</v>
      </c>
      <c r="E1195" s="230" t="s">
        <v>185</v>
      </c>
      <c r="F1195" s="230" t="s">
        <v>519</v>
      </c>
      <c r="G1195" s="190" t="s">
        <v>3191</v>
      </c>
      <c r="H1195" s="191" t="s">
        <v>3130</v>
      </c>
      <c r="I1195" s="230" t="s">
        <v>232</v>
      </c>
      <c r="J1195" s="230" t="s">
        <v>418</v>
      </c>
      <c r="K1195" s="231">
        <v>1</v>
      </c>
      <c r="L1195" s="230" t="s">
        <v>3128</v>
      </c>
      <c r="M1195" s="450">
        <v>2023</v>
      </c>
      <c r="N1195" s="453">
        <v>37</v>
      </c>
      <c r="O1195" s="452">
        <v>1</v>
      </c>
      <c r="P1195" s="237">
        <f t="shared" si="72"/>
        <v>37</v>
      </c>
      <c r="Q1195" s="218">
        <v>37</v>
      </c>
      <c r="R1195" s="238">
        <f t="shared" si="73"/>
        <v>1</v>
      </c>
      <c r="S1195" s="238">
        <f t="shared" si="74"/>
        <v>1</v>
      </c>
      <c r="T1195" s="239">
        <f t="shared" si="75"/>
        <v>1</v>
      </c>
      <c r="U1195" s="454"/>
    </row>
    <row r="1196" spans="1:21" ht="12.75">
      <c r="A1196" s="190" t="s">
        <v>109</v>
      </c>
      <c r="B1196" s="191" t="s">
        <v>1220</v>
      </c>
      <c r="C1196" s="230" t="s">
        <v>646</v>
      </c>
      <c r="D1196" s="230" t="s">
        <v>335</v>
      </c>
      <c r="E1196" s="230" t="s">
        <v>185</v>
      </c>
      <c r="F1196" s="230"/>
      <c r="G1196" s="190" t="s">
        <v>3192</v>
      </c>
      <c r="H1196" s="191"/>
      <c r="I1196" s="230"/>
      <c r="J1196" s="230"/>
      <c r="K1196" s="231"/>
      <c r="L1196" s="230" t="s">
        <v>3120</v>
      </c>
      <c r="M1196" s="450"/>
      <c r="N1196" s="453"/>
      <c r="O1196" s="452"/>
      <c r="P1196" s="237">
        <f t="shared" si="72"/>
        <v>0</v>
      </c>
      <c r="Q1196" s="218"/>
      <c r="R1196" s="238" t="e">
        <f t="shared" si="73"/>
        <v>#DIV/0!</v>
      </c>
      <c r="S1196" s="238" t="e">
        <f t="shared" si="74"/>
        <v>#DIV/0!</v>
      </c>
      <c r="T1196" s="239" t="e">
        <f t="shared" si="75"/>
        <v>#DIV/0!</v>
      </c>
      <c r="U1196" s="454"/>
    </row>
    <row r="1197" spans="1:21" ht="12.75">
      <c r="A1197" s="190" t="s">
        <v>109</v>
      </c>
      <c r="B1197" s="191" t="s">
        <v>1220</v>
      </c>
      <c r="C1197" s="230" t="s">
        <v>646</v>
      </c>
      <c r="D1197" s="230" t="s">
        <v>335</v>
      </c>
      <c r="E1197" s="230" t="s">
        <v>185</v>
      </c>
      <c r="F1197" s="230"/>
      <c r="G1197" s="190" t="s">
        <v>3193</v>
      </c>
      <c r="H1197" s="191"/>
      <c r="I1197" s="230"/>
      <c r="J1197" s="230"/>
      <c r="K1197" s="231"/>
      <c r="L1197" s="230" t="s">
        <v>3120</v>
      </c>
      <c r="M1197" s="450"/>
      <c r="N1197" s="453"/>
      <c r="O1197" s="452"/>
      <c r="P1197" s="237">
        <f t="shared" si="72"/>
        <v>0</v>
      </c>
      <c r="Q1197" s="218"/>
      <c r="R1197" s="238" t="e">
        <f t="shared" si="73"/>
        <v>#DIV/0!</v>
      </c>
      <c r="S1197" s="238" t="e">
        <f t="shared" si="74"/>
        <v>#DIV/0!</v>
      </c>
      <c r="T1197" s="239" t="e">
        <f t="shared" si="75"/>
        <v>#DIV/0!</v>
      </c>
      <c r="U1197" s="454"/>
    </row>
    <row r="1198" spans="1:21" ht="12.75">
      <c r="A1198" s="190" t="s">
        <v>109</v>
      </c>
      <c r="B1198" s="191" t="s">
        <v>1220</v>
      </c>
      <c r="C1198" s="230" t="s">
        <v>646</v>
      </c>
      <c r="D1198" s="230" t="s">
        <v>335</v>
      </c>
      <c r="E1198" s="230" t="s">
        <v>185</v>
      </c>
      <c r="F1198" s="230"/>
      <c r="G1198" s="190" t="s">
        <v>3194</v>
      </c>
      <c r="H1198" s="191"/>
      <c r="I1198" s="230"/>
      <c r="J1198" s="230"/>
      <c r="K1198" s="231"/>
      <c r="L1198" s="230" t="s">
        <v>3120</v>
      </c>
      <c r="M1198" s="450"/>
      <c r="N1198" s="218"/>
      <c r="O1198" s="567"/>
      <c r="P1198" s="237">
        <f t="shared" si="72"/>
        <v>0</v>
      </c>
      <c r="Q1198" s="218"/>
      <c r="R1198" s="238" t="e">
        <f t="shared" si="73"/>
        <v>#DIV/0!</v>
      </c>
      <c r="S1198" s="238" t="e">
        <f t="shared" si="74"/>
        <v>#DIV/0!</v>
      </c>
      <c r="T1198" s="239" t="e">
        <f t="shared" si="75"/>
        <v>#DIV/0!</v>
      </c>
      <c r="U1198" s="454"/>
    </row>
    <row r="1199" spans="1:21" ht="12.75">
      <c r="A1199" s="190" t="s">
        <v>109</v>
      </c>
      <c r="B1199" s="191" t="s">
        <v>1220</v>
      </c>
      <c r="C1199" s="230" t="s">
        <v>646</v>
      </c>
      <c r="D1199" s="230" t="s">
        <v>335</v>
      </c>
      <c r="E1199" s="230" t="s">
        <v>185</v>
      </c>
      <c r="F1199" s="230"/>
      <c r="G1199" s="190" t="s">
        <v>3195</v>
      </c>
      <c r="H1199" s="191"/>
      <c r="I1199" s="230"/>
      <c r="J1199" s="230"/>
      <c r="K1199" s="231"/>
      <c r="L1199" s="230" t="s">
        <v>3120</v>
      </c>
      <c r="M1199" s="450"/>
      <c r="N1199" s="453"/>
      <c r="O1199" s="452"/>
      <c r="P1199" s="237">
        <f t="shared" si="72"/>
        <v>0</v>
      </c>
      <c r="Q1199" s="218"/>
      <c r="R1199" s="238" t="e">
        <f t="shared" si="73"/>
        <v>#DIV/0!</v>
      </c>
      <c r="S1199" s="238" t="e">
        <f t="shared" si="74"/>
        <v>#DIV/0!</v>
      </c>
      <c r="T1199" s="239" t="e">
        <f t="shared" si="75"/>
        <v>#DIV/0!</v>
      </c>
      <c r="U1199" s="454"/>
    </row>
    <row r="1200" spans="1:21" ht="12.75">
      <c r="A1200" s="190" t="s">
        <v>109</v>
      </c>
      <c r="B1200" s="191" t="s">
        <v>1220</v>
      </c>
      <c r="C1200" s="230" t="s">
        <v>646</v>
      </c>
      <c r="D1200" s="230" t="s">
        <v>335</v>
      </c>
      <c r="E1200" s="230" t="s">
        <v>185</v>
      </c>
      <c r="F1200" s="230"/>
      <c r="G1200" s="190" t="s">
        <v>3196</v>
      </c>
      <c r="H1200" s="191"/>
      <c r="I1200" s="230"/>
      <c r="J1200" s="230"/>
      <c r="K1200" s="231"/>
      <c r="L1200" s="230" t="s">
        <v>3120</v>
      </c>
      <c r="M1200" s="450"/>
      <c r="N1200" s="453"/>
      <c r="O1200" s="452"/>
      <c r="P1200" s="237">
        <f t="shared" si="72"/>
        <v>0</v>
      </c>
      <c r="Q1200" s="218"/>
      <c r="R1200" s="238" t="e">
        <f t="shared" si="73"/>
        <v>#DIV/0!</v>
      </c>
      <c r="S1200" s="238" t="e">
        <f t="shared" si="74"/>
        <v>#DIV/0!</v>
      </c>
      <c r="T1200" s="239" t="e">
        <f t="shared" si="75"/>
        <v>#DIV/0!</v>
      </c>
      <c r="U1200" s="454"/>
    </row>
    <row r="1201" spans="1:21" ht="12.75">
      <c r="A1201" s="190" t="s">
        <v>109</v>
      </c>
      <c r="B1201" s="191" t="s">
        <v>1220</v>
      </c>
      <c r="C1201" s="230" t="s">
        <v>646</v>
      </c>
      <c r="D1201" s="230" t="s">
        <v>335</v>
      </c>
      <c r="E1201" s="230" t="s">
        <v>185</v>
      </c>
      <c r="F1201" s="230"/>
      <c r="G1201" s="190" t="s">
        <v>3197</v>
      </c>
      <c r="H1201" s="191"/>
      <c r="I1201" s="230"/>
      <c r="J1201" s="230"/>
      <c r="K1201" s="231"/>
      <c r="L1201" s="230" t="s">
        <v>3120</v>
      </c>
      <c r="M1201" s="450"/>
      <c r="N1201" s="218"/>
      <c r="O1201" s="567"/>
      <c r="P1201" s="237">
        <f t="shared" si="72"/>
        <v>0</v>
      </c>
      <c r="Q1201" s="218"/>
      <c r="R1201" s="238" t="e">
        <f t="shared" si="73"/>
        <v>#DIV/0!</v>
      </c>
      <c r="S1201" s="238" t="e">
        <f t="shared" si="74"/>
        <v>#DIV/0!</v>
      </c>
      <c r="T1201" s="239" t="e">
        <f t="shared" si="75"/>
        <v>#DIV/0!</v>
      </c>
      <c r="U1201" s="454"/>
    </row>
    <row r="1202" spans="1:21" ht="12.75">
      <c r="A1202" s="190" t="s">
        <v>109</v>
      </c>
      <c r="B1202" s="191" t="s">
        <v>1220</v>
      </c>
      <c r="C1202" s="230" t="s">
        <v>646</v>
      </c>
      <c r="D1202" s="230" t="s">
        <v>335</v>
      </c>
      <c r="E1202" s="230" t="s">
        <v>185</v>
      </c>
      <c r="F1202" s="230"/>
      <c r="G1202" s="190" t="s">
        <v>3198</v>
      </c>
      <c r="H1202" s="191"/>
      <c r="I1202" s="230"/>
      <c r="J1202" s="230"/>
      <c r="K1202" s="231"/>
      <c r="L1202" s="230" t="s">
        <v>3120</v>
      </c>
      <c r="M1202" s="450"/>
      <c r="N1202" s="453"/>
      <c r="O1202" s="452"/>
      <c r="P1202" s="237">
        <f t="shared" si="72"/>
        <v>0</v>
      </c>
      <c r="Q1202" s="218"/>
      <c r="R1202" s="238" t="e">
        <f t="shared" si="73"/>
        <v>#DIV/0!</v>
      </c>
      <c r="S1202" s="238" t="e">
        <f t="shared" si="74"/>
        <v>#DIV/0!</v>
      </c>
      <c r="T1202" s="239" t="e">
        <f t="shared" si="75"/>
        <v>#DIV/0!</v>
      </c>
      <c r="U1202" s="454"/>
    </row>
    <row r="1203" spans="1:21" ht="12.75">
      <c r="A1203" s="190" t="s">
        <v>109</v>
      </c>
      <c r="B1203" s="191" t="s">
        <v>1220</v>
      </c>
      <c r="C1203" s="230" t="s">
        <v>646</v>
      </c>
      <c r="D1203" s="230" t="s">
        <v>335</v>
      </c>
      <c r="E1203" s="230" t="s">
        <v>185</v>
      </c>
      <c r="F1203" s="230"/>
      <c r="G1203" s="190" t="s">
        <v>3199</v>
      </c>
      <c r="H1203" s="191"/>
      <c r="I1203" s="230"/>
      <c r="J1203" s="230"/>
      <c r="K1203" s="231"/>
      <c r="L1203" s="230" t="s">
        <v>3120</v>
      </c>
      <c r="M1203" s="450"/>
      <c r="N1203" s="453"/>
      <c r="O1203" s="452"/>
      <c r="P1203" s="237">
        <f t="shared" si="72"/>
        <v>0</v>
      </c>
      <c r="Q1203" s="218"/>
      <c r="R1203" s="238" t="e">
        <f t="shared" si="73"/>
        <v>#DIV/0!</v>
      </c>
      <c r="S1203" s="238" t="e">
        <f t="shared" si="74"/>
        <v>#DIV/0!</v>
      </c>
      <c r="T1203" s="239" t="e">
        <f t="shared" si="75"/>
        <v>#DIV/0!</v>
      </c>
      <c r="U1203" s="454"/>
    </row>
    <row r="1204" spans="1:21" ht="12.75">
      <c r="A1204" s="190" t="s">
        <v>109</v>
      </c>
      <c r="B1204" s="191" t="s">
        <v>1220</v>
      </c>
      <c r="C1204" s="230" t="s">
        <v>646</v>
      </c>
      <c r="D1204" s="230" t="s">
        <v>335</v>
      </c>
      <c r="E1204" s="230" t="s">
        <v>185</v>
      </c>
      <c r="F1204" s="230"/>
      <c r="G1204" s="190" t="s">
        <v>3200</v>
      </c>
      <c r="H1204" s="191"/>
      <c r="I1204" s="230"/>
      <c r="J1204" s="230"/>
      <c r="K1204" s="231"/>
      <c r="L1204" s="230" t="s">
        <v>3120</v>
      </c>
      <c r="M1204" s="450"/>
      <c r="N1204" s="218"/>
      <c r="O1204" s="567"/>
      <c r="P1204" s="237">
        <f t="shared" si="72"/>
        <v>0</v>
      </c>
      <c r="Q1204" s="218"/>
      <c r="R1204" s="238" t="e">
        <f t="shared" si="73"/>
        <v>#DIV/0!</v>
      </c>
      <c r="S1204" s="238" t="e">
        <f t="shared" si="74"/>
        <v>#DIV/0!</v>
      </c>
      <c r="T1204" s="239" t="e">
        <f t="shared" si="75"/>
        <v>#DIV/0!</v>
      </c>
      <c r="U1204" s="454"/>
    </row>
    <row r="1205" spans="1:21" ht="12.75">
      <c r="A1205" s="190" t="s">
        <v>109</v>
      </c>
      <c r="B1205" s="191" t="s">
        <v>1220</v>
      </c>
      <c r="C1205" s="230" t="s">
        <v>646</v>
      </c>
      <c r="D1205" s="230" t="s">
        <v>335</v>
      </c>
      <c r="E1205" s="230" t="s">
        <v>185</v>
      </c>
      <c r="F1205" s="230"/>
      <c r="G1205" s="190" t="s">
        <v>3201</v>
      </c>
      <c r="H1205" s="191"/>
      <c r="I1205" s="230"/>
      <c r="J1205" s="230"/>
      <c r="K1205" s="231"/>
      <c r="L1205" s="230" t="s">
        <v>3120</v>
      </c>
      <c r="M1205" s="450"/>
      <c r="N1205" s="453"/>
      <c r="O1205" s="452"/>
      <c r="P1205" s="237">
        <f t="shared" si="72"/>
        <v>0</v>
      </c>
      <c r="Q1205" s="218"/>
      <c r="R1205" s="238" t="e">
        <f t="shared" si="73"/>
        <v>#DIV/0!</v>
      </c>
      <c r="S1205" s="238" t="e">
        <f t="shared" si="74"/>
        <v>#DIV/0!</v>
      </c>
      <c r="T1205" s="239" t="e">
        <f t="shared" si="75"/>
        <v>#DIV/0!</v>
      </c>
      <c r="U1205" s="454"/>
    </row>
    <row r="1206" spans="1:21" ht="12.75">
      <c r="A1206" s="190" t="s">
        <v>109</v>
      </c>
      <c r="B1206" s="191" t="s">
        <v>1220</v>
      </c>
      <c r="C1206" s="230" t="s">
        <v>646</v>
      </c>
      <c r="D1206" s="230" t="s">
        <v>335</v>
      </c>
      <c r="E1206" s="230" t="s">
        <v>185</v>
      </c>
      <c r="F1206" s="230"/>
      <c r="G1206" s="190" t="s">
        <v>3202</v>
      </c>
      <c r="H1206" s="191"/>
      <c r="I1206" s="230"/>
      <c r="J1206" s="230"/>
      <c r="K1206" s="231"/>
      <c r="L1206" s="230" t="s">
        <v>3120</v>
      </c>
      <c r="M1206" s="450"/>
      <c r="N1206" s="453"/>
      <c r="O1206" s="452"/>
      <c r="P1206" s="237">
        <f t="shared" si="72"/>
        <v>0</v>
      </c>
      <c r="Q1206" s="218"/>
      <c r="R1206" s="238" t="e">
        <f t="shared" si="73"/>
        <v>#DIV/0!</v>
      </c>
      <c r="S1206" s="238" t="e">
        <f t="shared" si="74"/>
        <v>#DIV/0!</v>
      </c>
      <c r="T1206" s="239" t="e">
        <f t="shared" si="75"/>
        <v>#DIV/0!</v>
      </c>
      <c r="U1206" s="454"/>
    </row>
    <row r="1207" spans="1:21" ht="12.75">
      <c r="A1207" s="190" t="s">
        <v>109</v>
      </c>
      <c r="B1207" s="191" t="s">
        <v>1220</v>
      </c>
      <c r="C1207" s="230" t="s">
        <v>646</v>
      </c>
      <c r="D1207" s="230" t="s">
        <v>335</v>
      </c>
      <c r="E1207" s="230" t="s">
        <v>185</v>
      </c>
      <c r="F1207" s="230" t="s">
        <v>519</v>
      </c>
      <c r="G1207" s="190" t="s">
        <v>3069</v>
      </c>
      <c r="H1207" s="191" t="s">
        <v>518</v>
      </c>
      <c r="I1207" s="230" t="s">
        <v>370</v>
      </c>
      <c r="J1207" s="565" t="s">
        <v>420</v>
      </c>
      <c r="K1207" s="566">
        <v>0.71186440677966101</v>
      </c>
      <c r="L1207" s="230"/>
      <c r="M1207" s="450">
        <v>2022</v>
      </c>
      <c r="N1207" s="218">
        <v>57</v>
      </c>
      <c r="O1207" s="567">
        <v>1</v>
      </c>
      <c r="P1207" s="237">
        <f t="shared" si="72"/>
        <v>57</v>
      </c>
      <c r="Q1207" s="218">
        <v>57</v>
      </c>
      <c r="R1207" s="238">
        <f t="shared" si="73"/>
        <v>1</v>
      </c>
      <c r="S1207" s="238">
        <f t="shared" si="74"/>
        <v>1</v>
      </c>
      <c r="T1207" s="239">
        <f t="shared" si="75"/>
        <v>1.4047619047619049</v>
      </c>
      <c r="U1207" s="454" t="s">
        <v>3123</v>
      </c>
    </row>
    <row r="1208" spans="1:21" ht="12.75">
      <c r="A1208" s="190" t="s">
        <v>109</v>
      </c>
      <c r="B1208" s="191" t="s">
        <v>1220</v>
      </c>
      <c r="C1208" s="230" t="s">
        <v>646</v>
      </c>
      <c r="D1208" s="230" t="s">
        <v>335</v>
      </c>
      <c r="E1208" s="230" t="s">
        <v>185</v>
      </c>
      <c r="F1208" s="230" t="s">
        <v>577</v>
      </c>
      <c r="G1208" s="190" t="s">
        <v>3069</v>
      </c>
      <c r="H1208" s="191" t="s">
        <v>576</v>
      </c>
      <c r="I1208" s="230" t="s">
        <v>370</v>
      </c>
      <c r="J1208" s="565" t="s">
        <v>420</v>
      </c>
      <c r="K1208" s="566">
        <v>0.71186440677966101</v>
      </c>
      <c r="L1208" s="230"/>
      <c r="M1208" s="450">
        <v>2022</v>
      </c>
      <c r="N1208" s="453">
        <v>57</v>
      </c>
      <c r="O1208" s="452">
        <v>0.45614035087719296</v>
      </c>
      <c r="P1208" s="237">
        <f t="shared" si="72"/>
        <v>26</v>
      </c>
      <c r="Q1208" s="218">
        <v>23</v>
      </c>
      <c r="R1208" s="238">
        <f t="shared" si="73"/>
        <v>0.88461538461538458</v>
      </c>
      <c r="S1208" s="238">
        <f t="shared" si="74"/>
        <v>0.40350877192982454</v>
      </c>
      <c r="T1208" s="239">
        <f t="shared" si="75"/>
        <v>0.64076858813700921</v>
      </c>
      <c r="U1208" s="454" t="s">
        <v>3123</v>
      </c>
    </row>
    <row r="1209" spans="1:21" ht="12.75">
      <c r="A1209" s="190" t="s">
        <v>109</v>
      </c>
      <c r="B1209" s="191" t="s">
        <v>1220</v>
      </c>
      <c r="C1209" s="230" t="s">
        <v>646</v>
      </c>
      <c r="D1209" s="230" t="s">
        <v>335</v>
      </c>
      <c r="E1209" s="230" t="s">
        <v>185</v>
      </c>
      <c r="F1209" s="230" t="s">
        <v>577</v>
      </c>
      <c r="G1209" s="190" t="s">
        <v>3069</v>
      </c>
      <c r="H1209" s="191" t="s">
        <v>578</v>
      </c>
      <c r="I1209" s="230" t="s">
        <v>370</v>
      </c>
      <c r="J1209" s="565" t="s">
        <v>420</v>
      </c>
      <c r="K1209" s="566">
        <v>0.71186440677966101</v>
      </c>
      <c r="L1209" s="230"/>
      <c r="M1209" s="450">
        <v>2022</v>
      </c>
      <c r="N1209" s="453">
        <v>57</v>
      </c>
      <c r="O1209" s="452">
        <v>0.45614035087719296</v>
      </c>
      <c r="P1209" s="237">
        <f t="shared" si="72"/>
        <v>26</v>
      </c>
      <c r="Q1209" s="218">
        <v>23</v>
      </c>
      <c r="R1209" s="238">
        <f t="shared" si="73"/>
        <v>0.88461538461538458</v>
      </c>
      <c r="S1209" s="238">
        <f t="shared" si="74"/>
        <v>0.40350877192982454</v>
      </c>
      <c r="T1209" s="239">
        <f t="shared" si="75"/>
        <v>0.64076858813700921</v>
      </c>
      <c r="U1209" s="454" t="s">
        <v>3123</v>
      </c>
    </row>
    <row r="1210" spans="1:21" ht="12.75">
      <c r="A1210" s="190" t="s">
        <v>109</v>
      </c>
      <c r="B1210" s="191" t="s">
        <v>1220</v>
      </c>
      <c r="C1210" s="230" t="s">
        <v>646</v>
      </c>
      <c r="D1210" s="230" t="s">
        <v>335</v>
      </c>
      <c r="E1210" s="230" t="s">
        <v>185</v>
      </c>
      <c r="F1210" s="230" t="s">
        <v>577</v>
      </c>
      <c r="G1210" s="190" t="s">
        <v>3069</v>
      </c>
      <c r="H1210" s="191" t="s">
        <v>579</v>
      </c>
      <c r="I1210" s="230" t="s">
        <v>370</v>
      </c>
      <c r="J1210" s="565" t="s">
        <v>420</v>
      </c>
      <c r="K1210" s="566">
        <v>0.71186440677966101</v>
      </c>
      <c r="L1210" s="230"/>
      <c r="M1210" s="450">
        <v>2022</v>
      </c>
      <c r="N1210" s="453">
        <v>57</v>
      </c>
      <c r="O1210" s="452">
        <v>0.45614035087719296</v>
      </c>
      <c r="P1210" s="237">
        <f t="shared" si="72"/>
        <v>26</v>
      </c>
      <c r="Q1210" s="218">
        <v>23</v>
      </c>
      <c r="R1210" s="238">
        <f t="shared" si="73"/>
        <v>0.88461538461538458</v>
      </c>
      <c r="S1210" s="238">
        <f t="shared" si="74"/>
        <v>0.40350877192982454</v>
      </c>
      <c r="T1210" s="239">
        <f t="shared" si="75"/>
        <v>0.64076858813700921</v>
      </c>
      <c r="U1210" s="454" t="s">
        <v>3123</v>
      </c>
    </row>
    <row r="1211" spans="1:21" ht="12.75">
      <c r="A1211" s="190" t="s">
        <v>109</v>
      </c>
      <c r="B1211" s="191" t="s">
        <v>1220</v>
      </c>
      <c r="C1211" s="230" t="s">
        <v>646</v>
      </c>
      <c r="D1211" s="230" t="s">
        <v>335</v>
      </c>
      <c r="E1211" s="230" t="s">
        <v>185</v>
      </c>
      <c r="F1211" s="230" t="s">
        <v>577</v>
      </c>
      <c r="G1211" s="190" t="s">
        <v>3069</v>
      </c>
      <c r="H1211" s="191" t="s">
        <v>580</v>
      </c>
      <c r="I1211" s="230" t="s">
        <v>370</v>
      </c>
      <c r="J1211" s="565" t="s">
        <v>420</v>
      </c>
      <c r="K1211" s="566">
        <v>0.71186440677966101</v>
      </c>
      <c r="L1211" s="230"/>
      <c r="M1211" s="450">
        <v>2022</v>
      </c>
      <c r="N1211" s="453">
        <v>57</v>
      </c>
      <c r="O1211" s="452">
        <v>0.45614035087719296</v>
      </c>
      <c r="P1211" s="237">
        <f t="shared" si="72"/>
        <v>26</v>
      </c>
      <c r="Q1211" s="218">
        <v>23</v>
      </c>
      <c r="R1211" s="238">
        <f t="shared" si="73"/>
        <v>0.88461538461538458</v>
      </c>
      <c r="S1211" s="238">
        <f t="shared" si="74"/>
        <v>0.40350877192982454</v>
      </c>
      <c r="T1211" s="239">
        <f t="shared" si="75"/>
        <v>0.64076858813700921</v>
      </c>
      <c r="U1211" s="454" t="s">
        <v>3123</v>
      </c>
    </row>
    <row r="1212" spans="1:21" ht="12.75">
      <c r="A1212" s="190" t="s">
        <v>109</v>
      </c>
      <c r="B1212" s="191" t="s">
        <v>1220</v>
      </c>
      <c r="C1212" s="230" t="s">
        <v>646</v>
      </c>
      <c r="D1212" s="230" t="s">
        <v>335</v>
      </c>
      <c r="E1212" s="230" t="s">
        <v>185</v>
      </c>
      <c r="F1212" s="230" t="s">
        <v>577</v>
      </c>
      <c r="G1212" s="190" t="s">
        <v>3069</v>
      </c>
      <c r="H1212" s="191" t="s">
        <v>581</v>
      </c>
      <c r="I1212" s="230" t="s">
        <v>370</v>
      </c>
      <c r="J1212" s="565" t="s">
        <v>420</v>
      </c>
      <c r="K1212" s="566">
        <v>0.71186440677966101</v>
      </c>
      <c r="L1212" s="230"/>
      <c r="M1212" s="450">
        <v>2022</v>
      </c>
      <c r="N1212" s="453">
        <v>57</v>
      </c>
      <c r="O1212" s="452">
        <v>0.45614035087719296</v>
      </c>
      <c r="P1212" s="237">
        <f t="shared" si="72"/>
        <v>26</v>
      </c>
      <c r="Q1212" s="218">
        <v>23</v>
      </c>
      <c r="R1212" s="238">
        <f t="shared" si="73"/>
        <v>0.88461538461538458</v>
      </c>
      <c r="S1212" s="238">
        <f t="shared" si="74"/>
        <v>0.40350877192982454</v>
      </c>
      <c r="T1212" s="239">
        <f t="shared" si="75"/>
        <v>0.64076858813700921</v>
      </c>
      <c r="U1212" s="454" t="s">
        <v>3123</v>
      </c>
    </row>
    <row r="1213" spans="1:21" ht="12.75">
      <c r="A1213" s="190" t="s">
        <v>109</v>
      </c>
      <c r="B1213" s="191" t="s">
        <v>1220</v>
      </c>
      <c r="C1213" s="230" t="s">
        <v>646</v>
      </c>
      <c r="D1213" s="230" t="s">
        <v>335</v>
      </c>
      <c r="E1213" s="230" t="s">
        <v>185</v>
      </c>
      <c r="F1213" s="230" t="s">
        <v>519</v>
      </c>
      <c r="G1213" s="190" t="s">
        <v>3069</v>
      </c>
      <c r="H1213" s="191" t="s">
        <v>522</v>
      </c>
      <c r="I1213" s="230" t="s">
        <v>370</v>
      </c>
      <c r="J1213" s="565" t="s">
        <v>420</v>
      </c>
      <c r="K1213" s="566">
        <v>0.71186440677966101</v>
      </c>
      <c r="L1213" s="230"/>
      <c r="M1213" s="450">
        <v>2022</v>
      </c>
      <c r="N1213" s="453">
        <v>57</v>
      </c>
      <c r="O1213" s="452">
        <v>0.45614035087719296</v>
      </c>
      <c r="P1213" s="237">
        <f t="shared" si="72"/>
        <v>26</v>
      </c>
      <c r="Q1213" s="218">
        <v>23</v>
      </c>
      <c r="R1213" s="238">
        <f t="shared" si="73"/>
        <v>0.88461538461538458</v>
      </c>
      <c r="S1213" s="238">
        <f t="shared" si="74"/>
        <v>0.40350877192982454</v>
      </c>
      <c r="T1213" s="239">
        <f t="shared" si="75"/>
        <v>0.64076858813700921</v>
      </c>
      <c r="U1213" s="454" t="s">
        <v>3123</v>
      </c>
    </row>
    <row r="1214" spans="1:21" ht="12.75">
      <c r="A1214" s="190" t="s">
        <v>109</v>
      </c>
      <c r="B1214" s="191" t="s">
        <v>1220</v>
      </c>
      <c r="C1214" s="230" t="s">
        <v>646</v>
      </c>
      <c r="D1214" s="230" t="s">
        <v>335</v>
      </c>
      <c r="E1214" s="230" t="s">
        <v>185</v>
      </c>
      <c r="F1214" s="230" t="s">
        <v>519</v>
      </c>
      <c r="G1214" s="190" t="s">
        <v>3069</v>
      </c>
      <c r="H1214" s="191" t="s">
        <v>523</v>
      </c>
      <c r="I1214" s="230" t="s">
        <v>370</v>
      </c>
      <c r="J1214" s="565" t="s">
        <v>420</v>
      </c>
      <c r="K1214" s="566">
        <v>0.71186440677966101</v>
      </c>
      <c r="L1214" s="230"/>
      <c r="M1214" s="450">
        <v>2022</v>
      </c>
      <c r="N1214" s="453">
        <v>57</v>
      </c>
      <c r="O1214" s="452">
        <v>0.45614035087719296</v>
      </c>
      <c r="P1214" s="237">
        <f t="shared" si="72"/>
        <v>26</v>
      </c>
      <c r="Q1214" s="218">
        <v>23</v>
      </c>
      <c r="R1214" s="238">
        <f t="shared" si="73"/>
        <v>0.88461538461538458</v>
      </c>
      <c r="S1214" s="238">
        <f t="shared" si="74"/>
        <v>0.40350877192982454</v>
      </c>
      <c r="T1214" s="239">
        <f t="shared" si="75"/>
        <v>0.64076858813700921</v>
      </c>
      <c r="U1214" s="454" t="s">
        <v>3123</v>
      </c>
    </row>
    <row r="1215" spans="1:21" ht="12.75">
      <c r="A1215" s="190" t="s">
        <v>109</v>
      </c>
      <c r="B1215" s="191" t="s">
        <v>1220</v>
      </c>
      <c r="C1215" s="230" t="s">
        <v>646</v>
      </c>
      <c r="D1215" s="230" t="s">
        <v>335</v>
      </c>
      <c r="E1215" s="230" t="s">
        <v>185</v>
      </c>
      <c r="F1215" s="230" t="s">
        <v>577</v>
      </c>
      <c r="G1215" s="190" t="s">
        <v>3069</v>
      </c>
      <c r="H1215" s="191" t="s">
        <v>3124</v>
      </c>
      <c r="I1215" s="230" t="s">
        <v>370</v>
      </c>
      <c r="J1215" s="565" t="s">
        <v>420</v>
      </c>
      <c r="K1215" s="566">
        <v>0.71186440677966101</v>
      </c>
      <c r="L1215" s="230"/>
      <c r="M1215" s="450">
        <v>2022</v>
      </c>
      <c r="N1215" s="453">
        <v>57</v>
      </c>
      <c r="O1215" s="452">
        <v>0.45614035087719296</v>
      </c>
      <c r="P1215" s="237">
        <f t="shared" si="72"/>
        <v>26</v>
      </c>
      <c r="Q1215" s="218">
        <v>23</v>
      </c>
      <c r="R1215" s="238">
        <f t="shared" si="73"/>
        <v>0.88461538461538458</v>
      </c>
      <c r="S1215" s="238">
        <f t="shared" si="74"/>
        <v>0.40350877192982454</v>
      </c>
      <c r="T1215" s="239">
        <f t="shared" si="75"/>
        <v>0.64076858813700921</v>
      </c>
      <c r="U1215" s="454" t="s">
        <v>3123</v>
      </c>
    </row>
    <row r="1216" spans="1:21" ht="12.75">
      <c r="A1216" s="190" t="s">
        <v>109</v>
      </c>
      <c r="B1216" s="191" t="s">
        <v>1220</v>
      </c>
      <c r="C1216" s="230" t="s">
        <v>646</v>
      </c>
      <c r="D1216" s="230" t="s">
        <v>335</v>
      </c>
      <c r="E1216" s="230" t="s">
        <v>185</v>
      </c>
      <c r="F1216" s="230" t="s">
        <v>519</v>
      </c>
      <c r="G1216" s="190" t="s">
        <v>3069</v>
      </c>
      <c r="H1216" s="191" t="s">
        <v>3125</v>
      </c>
      <c r="I1216" s="230" t="s">
        <v>370</v>
      </c>
      <c r="J1216" s="565" t="s">
        <v>420</v>
      </c>
      <c r="K1216" s="566">
        <v>0.71186440677966101</v>
      </c>
      <c r="L1216" s="230"/>
      <c r="M1216" s="450">
        <v>2022</v>
      </c>
      <c r="N1216" s="453">
        <v>57</v>
      </c>
      <c r="O1216" s="452">
        <v>0.45614035087719296</v>
      </c>
      <c r="P1216" s="237">
        <f t="shared" si="72"/>
        <v>26</v>
      </c>
      <c r="Q1216" s="218">
        <v>23</v>
      </c>
      <c r="R1216" s="238">
        <f t="shared" si="73"/>
        <v>0.88461538461538458</v>
      </c>
      <c r="S1216" s="238">
        <f t="shared" si="74"/>
        <v>0.40350877192982454</v>
      </c>
      <c r="T1216" s="239">
        <f t="shared" si="75"/>
        <v>0.64076858813700921</v>
      </c>
      <c r="U1216" s="454" t="s">
        <v>3123</v>
      </c>
    </row>
    <row r="1217" spans="1:21" ht="12.75">
      <c r="A1217" s="190" t="s">
        <v>109</v>
      </c>
      <c r="B1217" s="191" t="s">
        <v>1220</v>
      </c>
      <c r="C1217" s="230" t="s">
        <v>646</v>
      </c>
      <c r="D1217" s="230" t="s">
        <v>335</v>
      </c>
      <c r="E1217" s="230" t="s">
        <v>185</v>
      </c>
      <c r="F1217" s="230" t="s">
        <v>519</v>
      </c>
      <c r="G1217" s="190" t="s">
        <v>3069</v>
      </c>
      <c r="H1217" s="191" t="s">
        <v>529</v>
      </c>
      <c r="I1217" s="230" t="s">
        <v>370</v>
      </c>
      <c r="J1217" s="565" t="s">
        <v>420</v>
      </c>
      <c r="K1217" s="566">
        <v>0.71186440677966101</v>
      </c>
      <c r="L1217" s="230"/>
      <c r="M1217" s="450">
        <v>2022</v>
      </c>
      <c r="N1217" s="453">
        <v>57</v>
      </c>
      <c r="O1217" s="452">
        <v>0.45614035087719296</v>
      </c>
      <c r="P1217" s="237">
        <f t="shared" si="72"/>
        <v>26</v>
      </c>
      <c r="Q1217" s="218">
        <v>23</v>
      </c>
      <c r="R1217" s="238">
        <f t="shared" si="73"/>
        <v>0.88461538461538458</v>
      </c>
      <c r="S1217" s="238">
        <f t="shared" si="74"/>
        <v>0.40350877192982454</v>
      </c>
      <c r="T1217" s="239">
        <f t="shared" si="75"/>
        <v>0.64076858813700921</v>
      </c>
      <c r="U1217" s="454" t="s">
        <v>3123</v>
      </c>
    </row>
    <row r="1218" spans="1:21" ht="12.75">
      <c r="A1218" s="190" t="s">
        <v>109</v>
      </c>
      <c r="B1218" s="191" t="s">
        <v>1220</v>
      </c>
      <c r="C1218" s="230" t="s">
        <v>646</v>
      </c>
      <c r="D1218" s="230" t="s">
        <v>335</v>
      </c>
      <c r="E1218" s="230" t="s">
        <v>185</v>
      </c>
      <c r="F1218" s="230" t="s">
        <v>519</v>
      </c>
      <c r="G1218" s="190" t="s">
        <v>3069</v>
      </c>
      <c r="H1218" s="191" t="s">
        <v>532</v>
      </c>
      <c r="I1218" s="230" t="s">
        <v>370</v>
      </c>
      <c r="J1218" s="565" t="s">
        <v>420</v>
      </c>
      <c r="K1218" s="568">
        <v>0.71186440677966101</v>
      </c>
      <c r="L1218" s="230"/>
      <c r="M1218" s="450">
        <v>2022</v>
      </c>
      <c r="N1218" s="453">
        <v>57</v>
      </c>
      <c r="O1218" s="452">
        <v>0.45614035087719296</v>
      </c>
      <c r="P1218" s="237">
        <f t="shared" si="72"/>
        <v>26</v>
      </c>
      <c r="Q1218" s="218">
        <v>23</v>
      </c>
      <c r="R1218" s="238">
        <f t="shared" si="73"/>
        <v>0.88461538461538458</v>
      </c>
      <c r="S1218" s="238">
        <f t="shared" si="74"/>
        <v>0.40350877192982454</v>
      </c>
      <c r="T1218" s="239">
        <f t="shared" si="75"/>
        <v>0.64076858813700921</v>
      </c>
      <c r="U1218" s="454" t="s">
        <v>3123</v>
      </c>
    </row>
    <row r="1219" spans="1:21" ht="12.75">
      <c r="A1219" s="190" t="s">
        <v>109</v>
      </c>
      <c r="B1219" s="191" t="s">
        <v>1220</v>
      </c>
      <c r="C1219" s="230" t="s">
        <v>646</v>
      </c>
      <c r="D1219" s="230" t="s">
        <v>335</v>
      </c>
      <c r="E1219" s="230" t="s">
        <v>185</v>
      </c>
      <c r="F1219" s="230" t="s">
        <v>519</v>
      </c>
      <c r="G1219" s="190" t="s">
        <v>3069</v>
      </c>
      <c r="H1219" s="191" t="s">
        <v>533</v>
      </c>
      <c r="I1219" s="230" t="s">
        <v>370</v>
      </c>
      <c r="J1219" s="565" t="s">
        <v>420</v>
      </c>
      <c r="K1219" s="566">
        <v>0.71186440677966101</v>
      </c>
      <c r="L1219" s="230"/>
      <c r="M1219" s="450">
        <v>2022</v>
      </c>
      <c r="N1219" s="453">
        <v>57</v>
      </c>
      <c r="O1219" s="452">
        <v>0.45614035087719296</v>
      </c>
      <c r="P1219" s="237">
        <f t="shared" si="72"/>
        <v>26</v>
      </c>
      <c r="Q1219" s="218">
        <v>23</v>
      </c>
      <c r="R1219" s="238">
        <f t="shared" si="73"/>
        <v>0.88461538461538458</v>
      </c>
      <c r="S1219" s="238">
        <f t="shared" si="74"/>
        <v>0.40350877192982454</v>
      </c>
      <c r="T1219" s="239">
        <f t="shared" si="75"/>
        <v>0.64076858813700921</v>
      </c>
      <c r="U1219" s="454" t="s">
        <v>3123</v>
      </c>
    </row>
    <row r="1220" spans="1:21" ht="12.75">
      <c r="A1220" s="190" t="s">
        <v>109</v>
      </c>
      <c r="B1220" s="191" t="s">
        <v>1220</v>
      </c>
      <c r="C1220" s="230" t="s">
        <v>646</v>
      </c>
      <c r="D1220" s="230" t="s">
        <v>335</v>
      </c>
      <c r="E1220" s="230" t="s">
        <v>185</v>
      </c>
      <c r="F1220" s="230" t="s">
        <v>519</v>
      </c>
      <c r="G1220" s="190" t="s">
        <v>3069</v>
      </c>
      <c r="H1220" s="191" t="s">
        <v>534</v>
      </c>
      <c r="I1220" s="230" t="s">
        <v>370</v>
      </c>
      <c r="J1220" s="565" t="s">
        <v>420</v>
      </c>
      <c r="K1220" s="566">
        <v>0.71186440677966101</v>
      </c>
      <c r="L1220" s="230"/>
      <c r="M1220" s="450">
        <v>2022</v>
      </c>
      <c r="N1220" s="453">
        <v>57</v>
      </c>
      <c r="O1220" s="452">
        <v>0.45614035087719296</v>
      </c>
      <c r="P1220" s="237">
        <f t="shared" ref="P1220:P1283" si="76">ROUNDUP(N1220*O1220,0)</f>
        <v>26</v>
      </c>
      <c r="Q1220" s="218">
        <v>23</v>
      </c>
      <c r="R1220" s="238">
        <f t="shared" ref="R1220:R1283" si="77">Q1220/P1220</f>
        <v>0.88461538461538458</v>
      </c>
      <c r="S1220" s="238">
        <f t="shared" ref="S1220:S1283" si="78">Q1220/N1220</f>
        <v>0.40350877192982454</v>
      </c>
      <c r="T1220" s="239">
        <f t="shared" ref="T1220:T1283" si="79">O1220/K1220</f>
        <v>0.64076858813700921</v>
      </c>
      <c r="U1220" s="454" t="s">
        <v>3123</v>
      </c>
    </row>
    <row r="1221" spans="1:21" ht="12.75">
      <c r="A1221" s="190" t="s">
        <v>109</v>
      </c>
      <c r="B1221" s="191" t="s">
        <v>1220</v>
      </c>
      <c r="C1221" s="230" t="s">
        <v>646</v>
      </c>
      <c r="D1221" s="230" t="s">
        <v>335</v>
      </c>
      <c r="E1221" s="230" t="s">
        <v>185</v>
      </c>
      <c r="F1221" s="230" t="s">
        <v>519</v>
      </c>
      <c r="G1221" s="190" t="s">
        <v>3069</v>
      </c>
      <c r="H1221" s="191" t="s">
        <v>535</v>
      </c>
      <c r="I1221" s="230" t="s">
        <v>370</v>
      </c>
      <c r="J1221" s="565" t="s">
        <v>420</v>
      </c>
      <c r="K1221" s="566">
        <v>0.71186440677966101</v>
      </c>
      <c r="L1221" s="230"/>
      <c r="M1221" s="450">
        <v>2022</v>
      </c>
      <c r="N1221" s="453">
        <v>57</v>
      </c>
      <c r="O1221" s="452">
        <v>0.45614035087719296</v>
      </c>
      <c r="P1221" s="237">
        <f t="shared" si="76"/>
        <v>26</v>
      </c>
      <c r="Q1221" s="218">
        <v>23</v>
      </c>
      <c r="R1221" s="238">
        <f t="shared" si="77"/>
        <v>0.88461538461538458</v>
      </c>
      <c r="S1221" s="238">
        <f t="shared" si="78"/>
        <v>0.40350877192982454</v>
      </c>
      <c r="T1221" s="239">
        <f t="shared" si="79"/>
        <v>0.64076858813700921</v>
      </c>
      <c r="U1221" s="454" t="s">
        <v>3123</v>
      </c>
    </row>
    <row r="1222" spans="1:21" ht="12.75">
      <c r="A1222" s="190" t="s">
        <v>109</v>
      </c>
      <c r="B1222" s="191" t="s">
        <v>1220</v>
      </c>
      <c r="C1222" s="230" t="s">
        <v>646</v>
      </c>
      <c r="D1222" s="230" t="s">
        <v>335</v>
      </c>
      <c r="E1222" s="230" t="s">
        <v>185</v>
      </c>
      <c r="F1222" s="230" t="s">
        <v>519</v>
      </c>
      <c r="G1222" s="190" t="s">
        <v>3069</v>
      </c>
      <c r="H1222" s="191" t="s">
        <v>544</v>
      </c>
      <c r="I1222" s="230" t="s">
        <v>370</v>
      </c>
      <c r="J1222" s="565" t="s">
        <v>420</v>
      </c>
      <c r="K1222" s="566">
        <v>0.71186440677966101</v>
      </c>
      <c r="L1222" s="230"/>
      <c r="M1222" s="450">
        <v>2022</v>
      </c>
      <c r="N1222" s="453">
        <v>57</v>
      </c>
      <c r="O1222" s="452">
        <v>0.45614035087719296</v>
      </c>
      <c r="P1222" s="237">
        <f t="shared" si="76"/>
        <v>26</v>
      </c>
      <c r="Q1222" s="218">
        <v>23</v>
      </c>
      <c r="R1222" s="238">
        <f t="shared" si="77"/>
        <v>0.88461538461538458</v>
      </c>
      <c r="S1222" s="238">
        <f t="shared" si="78"/>
        <v>0.40350877192982454</v>
      </c>
      <c r="T1222" s="239">
        <f t="shared" si="79"/>
        <v>0.64076858813700921</v>
      </c>
      <c r="U1222" s="454" t="s">
        <v>3123</v>
      </c>
    </row>
    <row r="1223" spans="1:21" ht="12.75">
      <c r="A1223" s="190" t="s">
        <v>109</v>
      </c>
      <c r="B1223" s="191" t="s">
        <v>1220</v>
      </c>
      <c r="C1223" s="230" t="s">
        <v>646</v>
      </c>
      <c r="D1223" s="230" t="s">
        <v>335</v>
      </c>
      <c r="E1223" s="230" t="s">
        <v>185</v>
      </c>
      <c r="F1223" s="230" t="s">
        <v>519</v>
      </c>
      <c r="G1223" s="190" t="s">
        <v>3069</v>
      </c>
      <c r="H1223" s="191" t="s">
        <v>545</v>
      </c>
      <c r="I1223" s="230" t="s">
        <v>370</v>
      </c>
      <c r="J1223" s="565" t="s">
        <v>420</v>
      </c>
      <c r="K1223" s="566">
        <v>0.71186440677966101</v>
      </c>
      <c r="L1223" s="230"/>
      <c r="M1223" s="450">
        <v>2022</v>
      </c>
      <c r="N1223" s="453">
        <v>57</v>
      </c>
      <c r="O1223" s="452">
        <v>0.45614035087719296</v>
      </c>
      <c r="P1223" s="237">
        <f t="shared" si="76"/>
        <v>26</v>
      </c>
      <c r="Q1223" s="218">
        <v>23</v>
      </c>
      <c r="R1223" s="238">
        <f t="shared" si="77"/>
        <v>0.88461538461538458</v>
      </c>
      <c r="S1223" s="238">
        <f t="shared" si="78"/>
        <v>0.40350877192982454</v>
      </c>
      <c r="T1223" s="239">
        <f t="shared" si="79"/>
        <v>0.64076858813700921</v>
      </c>
      <c r="U1223" s="454" t="s">
        <v>3123</v>
      </c>
    </row>
    <row r="1224" spans="1:21" ht="12.75">
      <c r="A1224" s="190" t="s">
        <v>109</v>
      </c>
      <c r="B1224" s="191" t="s">
        <v>1220</v>
      </c>
      <c r="C1224" s="230" t="s">
        <v>646</v>
      </c>
      <c r="D1224" s="230" t="s">
        <v>335</v>
      </c>
      <c r="E1224" s="230" t="s">
        <v>185</v>
      </c>
      <c r="F1224" s="230" t="s">
        <v>519</v>
      </c>
      <c r="G1224" s="190" t="s">
        <v>3069</v>
      </c>
      <c r="H1224" s="191" t="s">
        <v>546</v>
      </c>
      <c r="I1224" s="230" t="s">
        <v>370</v>
      </c>
      <c r="J1224" s="565" t="s">
        <v>420</v>
      </c>
      <c r="K1224" s="566">
        <v>0.71186440677966101</v>
      </c>
      <c r="L1224" s="230"/>
      <c r="M1224" s="450">
        <v>2022</v>
      </c>
      <c r="N1224" s="453">
        <v>57</v>
      </c>
      <c r="O1224" s="452">
        <v>0.45614035087719296</v>
      </c>
      <c r="P1224" s="237">
        <f t="shared" si="76"/>
        <v>26</v>
      </c>
      <c r="Q1224" s="218">
        <v>23</v>
      </c>
      <c r="R1224" s="238">
        <f t="shared" si="77"/>
        <v>0.88461538461538458</v>
      </c>
      <c r="S1224" s="238">
        <f t="shared" si="78"/>
        <v>0.40350877192982454</v>
      </c>
      <c r="T1224" s="239">
        <f t="shared" si="79"/>
        <v>0.64076858813700921</v>
      </c>
      <c r="U1224" s="454" t="s">
        <v>3123</v>
      </c>
    </row>
    <row r="1225" spans="1:21" ht="12.75">
      <c r="A1225" s="190" t="s">
        <v>109</v>
      </c>
      <c r="B1225" s="191" t="s">
        <v>1220</v>
      </c>
      <c r="C1225" s="230" t="s">
        <v>646</v>
      </c>
      <c r="D1225" s="230" t="s">
        <v>335</v>
      </c>
      <c r="E1225" s="230" t="s">
        <v>185</v>
      </c>
      <c r="F1225" s="230" t="s">
        <v>519</v>
      </c>
      <c r="G1225" s="190" t="s">
        <v>3069</v>
      </c>
      <c r="H1225" s="191" t="s">
        <v>548</v>
      </c>
      <c r="I1225" s="230" t="s">
        <v>370</v>
      </c>
      <c r="J1225" s="565" t="s">
        <v>420</v>
      </c>
      <c r="K1225" s="566">
        <v>0.71186440677966101</v>
      </c>
      <c r="L1225" s="230"/>
      <c r="M1225" s="450">
        <v>2022</v>
      </c>
      <c r="N1225" s="453">
        <v>57</v>
      </c>
      <c r="O1225" s="452">
        <v>0.45614035087719296</v>
      </c>
      <c r="P1225" s="237">
        <f t="shared" si="76"/>
        <v>26</v>
      </c>
      <c r="Q1225" s="218">
        <v>23</v>
      </c>
      <c r="R1225" s="238">
        <f t="shared" si="77"/>
        <v>0.88461538461538458</v>
      </c>
      <c r="S1225" s="238">
        <f t="shared" si="78"/>
        <v>0.40350877192982454</v>
      </c>
      <c r="T1225" s="239">
        <f t="shared" si="79"/>
        <v>0.64076858813700921</v>
      </c>
      <c r="U1225" s="454" t="s">
        <v>3123</v>
      </c>
    </row>
    <row r="1226" spans="1:21" ht="12.75">
      <c r="A1226" s="190" t="s">
        <v>109</v>
      </c>
      <c r="B1226" s="191" t="s">
        <v>1220</v>
      </c>
      <c r="C1226" s="230" t="s">
        <v>646</v>
      </c>
      <c r="D1226" s="230" t="s">
        <v>335</v>
      </c>
      <c r="E1226" s="230" t="s">
        <v>185</v>
      </c>
      <c r="F1226" s="230" t="s">
        <v>519</v>
      </c>
      <c r="G1226" s="190" t="s">
        <v>3069</v>
      </c>
      <c r="H1226" s="191" t="s">
        <v>549</v>
      </c>
      <c r="I1226" s="230" t="s">
        <v>370</v>
      </c>
      <c r="J1226" s="565" t="s">
        <v>420</v>
      </c>
      <c r="K1226" s="566">
        <v>0.71186440677966101</v>
      </c>
      <c r="L1226" s="230"/>
      <c r="M1226" s="450">
        <v>2022</v>
      </c>
      <c r="N1226" s="453">
        <v>57</v>
      </c>
      <c r="O1226" s="452">
        <v>0.45614035087719296</v>
      </c>
      <c r="P1226" s="237">
        <f t="shared" si="76"/>
        <v>26</v>
      </c>
      <c r="Q1226" s="218">
        <v>23</v>
      </c>
      <c r="R1226" s="238">
        <f t="shared" si="77"/>
        <v>0.88461538461538458</v>
      </c>
      <c r="S1226" s="238">
        <f t="shared" si="78"/>
        <v>0.40350877192982454</v>
      </c>
      <c r="T1226" s="239">
        <f t="shared" si="79"/>
        <v>0.64076858813700921</v>
      </c>
      <c r="U1226" s="454" t="s">
        <v>3123</v>
      </c>
    </row>
    <row r="1227" spans="1:21" ht="12.75">
      <c r="A1227" s="190" t="s">
        <v>109</v>
      </c>
      <c r="B1227" s="191" t="s">
        <v>1220</v>
      </c>
      <c r="C1227" s="230" t="s">
        <v>646</v>
      </c>
      <c r="D1227" s="230" t="s">
        <v>335</v>
      </c>
      <c r="E1227" s="230" t="s">
        <v>185</v>
      </c>
      <c r="F1227" s="230" t="s">
        <v>519</v>
      </c>
      <c r="G1227" s="190" t="s">
        <v>3069</v>
      </c>
      <c r="H1227" s="191" t="s">
        <v>551</v>
      </c>
      <c r="I1227" s="230" t="s">
        <v>370</v>
      </c>
      <c r="J1227" s="565" t="s">
        <v>420</v>
      </c>
      <c r="K1227" s="566">
        <v>0.71186440677966101</v>
      </c>
      <c r="L1227" s="230"/>
      <c r="M1227" s="450">
        <v>2022</v>
      </c>
      <c r="N1227" s="453">
        <v>57</v>
      </c>
      <c r="O1227" s="452">
        <v>0.45614035087719296</v>
      </c>
      <c r="P1227" s="237">
        <f t="shared" si="76"/>
        <v>26</v>
      </c>
      <c r="Q1227" s="218">
        <v>23</v>
      </c>
      <c r="R1227" s="238">
        <f t="shared" si="77"/>
        <v>0.88461538461538458</v>
      </c>
      <c r="S1227" s="238">
        <f t="shared" si="78"/>
        <v>0.40350877192982454</v>
      </c>
      <c r="T1227" s="239">
        <f t="shared" si="79"/>
        <v>0.64076858813700921</v>
      </c>
      <c r="U1227" s="454" t="s">
        <v>3123</v>
      </c>
    </row>
    <row r="1228" spans="1:21" ht="12.75">
      <c r="A1228" s="190" t="s">
        <v>109</v>
      </c>
      <c r="B1228" s="191" t="s">
        <v>1220</v>
      </c>
      <c r="C1228" s="230" t="s">
        <v>646</v>
      </c>
      <c r="D1228" s="230" t="s">
        <v>335</v>
      </c>
      <c r="E1228" s="230" t="s">
        <v>185</v>
      </c>
      <c r="F1228" s="230" t="s">
        <v>519</v>
      </c>
      <c r="G1228" s="190" t="s">
        <v>3069</v>
      </c>
      <c r="H1228" s="191" t="s">
        <v>555</v>
      </c>
      <c r="I1228" s="230" t="s">
        <v>370</v>
      </c>
      <c r="J1228" s="565" t="s">
        <v>420</v>
      </c>
      <c r="K1228" s="566">
        <v>0.71186440677966101</v>
      </c>
      <c r="L1228" s="230"/>
      <c r="M1228" s="450">
        <v>2022</v>
      </c>
      <c r="N1228" s="453">
        <v>57</v>
      </c>
      <c r="O1228" s="452">
        <v>0.45614035087719296</v>
      </c>
      <c r="P1228" s="237">
        <f t="shared" si="76"/>
        <v>26</v>
      </c>
      <c r="Q1228" s="218">
        <v>23</v>
      </c>
      <c r="R1228" s="238">
        <f t="shared" si="77"/>
        <v>0.88461538461538458</v>
      </c>
      <c r="S1228" s="238">
        <f t="shared" si="78"/>
        <v>0.40350877192982454</v>
      </c>
      <c r="T1228" s="239">
        <f t="shared" si="79"/>
        <v>0.64076858813700921</v>
      </c>
      <c r="U1228" s="454" t="s">
        <v>3123</v>
      </c>
    </row>
    <row r="1229" spans="1:21" ht="12.75">
      <c r="A1229" s="190" t="s">
        <v>109</v>
      </c>
      <c r="B1229" s="191" t="s">
        <v>1220</v>
      </c>
      <c r="C1229" s="230" t="s">
        <v>646</v>
      </c>
      <c r="D1229" s="230" t="s">
        <v>335</v>
      </c>
      <c r="E1229" s="230" t="s">
        <v>185</v>
      </c>
      <c r="F1229" s="230" t="s">
        <v>519</v>
      </c>
      <c r="G1229" s="190" t="s">
        <v>3069</v>
      </c>
      <c r="H1229" s="191" t="s">
        <v>556</v>
      </c>
      <c r="I1229" s="230" t="s">
        <v>370</v>
      </c>
      <c r="J1229" s="565" t="s">
        <v>420</v>
      </c>
      <c r="K1229" s="566">
        <v>0.71186440677966101</v>
      </c>
      <c r="L1229" s="230"/>
      <c r="M1229" s="450">
        <v>2022</v>
      </c>
      <c r="N1229" s="453">
        <v>57</v>
      </c>
      <c r="O1229" s="452">
        <v>0.45614035087719296</v>
      </c>
      <c r="P1229" s="237">
        <f t="shared" si="76"/>
        <v>26</v>
      </c>
      <c r="Q1229" s="218">
        <v>23</v>
      </c>
      <c r="R1229" s="238">
        <f t="shared" si="77"/>
        <v>0.88461538461538458</v>
      </c>
      <c r="S1229" s="238">
        <f t="shared" si="78"/>
        <v>0.40350877192982454</v>
      </c>
      <c r="T1229" s="239">
        <f t="shared" si="79"/>
        <v>0.64076858813700921</v>
      </c>
      <c r="U1229" s="454" t="s">
        <v>3123</v>
      </c>
    </row>
    <row r="1230" spans="1:21" ht="12.75">
      <c r="A1230" s="190" t="s">
        <v>109</v>
      </c>
      <c r="B1230" s="191" t="s">
        <v>1220</v>
      </c>
      <c r="C1230" s="230" t="s">
        <v>646</v>
      </c>
      <c r="D1230" s="230" t="s">
        <v>335</v>
      </c>
      <c r="E1230" s="230" t="s">
        <v>185</v>
      </c>
      <c r="F1230" s="230" t="s">
        <v>519</v>
      </c>
      <c r="G1230" s="190" t="s">
        <v>3069</v>
      </c>
      <c r="H1230" s="191" t="s">
        <v>557</v>
      </c>
      <c r="I1230" s="230" t="s">
        <v>370</v>
      </c>
      <c r="J1230" s="565" t="s">
        <v>420</v>
      </c>
      <c r="K1230" s="566">
        <v>0.71186440677966101</v>
      </c>
      <c r="L1230" s="230"/>
      <c r="M1230" s="450">
        <v>2022</v>
      </c>
      <c r="N1230" s="453">
        <v>57</v>
      </c>
      <c r="O1230" s="452">
        <v>0.45614035087719296</v>
      </c>
      <c r="P1230" s="237">
        <f t="shared" si="76"/>
        <v>26</v>
      </c>
      <c r="Q1230" s="218">
        <v>23</v>
      </c>
      <c r="R1230" s="238">
        <f t="shared" si="77"/>
        <v>0.88461538461538458</v>
      </c>
      <c r="S1230" s="238">
        <f t="shared" si="78"/>
        <v>0.40350877192982454</v>
      </c>
      <c r="T1230" s="239">
        <f t="shared" si="79"/>
        <v>0.64076858813700921</v>
      </c>
      <c r="U1230" s="454" t="s">
        <v>3123</v>
      </c>
    </row>
    <row r="1231" spans="1:21" ht="12.75">
      <c r="A1231" s="190" t="s">
        <v>109</v>
      </c>
      <c r="B1231" s="191" t="s">
        <v>1220</v>
      </c>
      <c r="C1231" s="230" t="s">
        <v>646</v>
      </c>
      <c r="D1231" s="230" t="s">
        <v>335</v>
      </c>
      <c r="E1231" s="230" t="s">
        <v>185</v>
      </c>
      <c r="F1231" s="230" t="s">
        <v>519</v>
      </c>
      <c r="G1231" s="190" t="s">
        <v>3069</v>
      </c>
      <c r="H1231" s="191" t="s">
        <v>558</v>
      </c>
      <c r="I1231" s="230" t="s">
        <v>370</v>
      </c>
      <c r="J1231" s="565" t="s">
        <v>420</v>
      </c>
      <c r="K1231" s="566">
        <v>0.71186440677966101</v>
      </c>
      <c r="L1231" s="230"/>
      <c r="M1231" s="450">
        <v>2022</v>
      </c>
      <c r="N1231" s="453">
        <v>57</v>
      </c>
      <c r="O1231" s="452">
        <v>0.45614035087719296</v>
      </c>
      <c r="P1231" s="237">
        <f t="shared" si="76"/>
        <v>26</v>
      </c>
      <c r="Q1231" s="218">
        <v>23</v>
      </c>
      <c r="R1231" s="238">
        <f t="shared" si="77"/>
        <v>0.88461538461538458</v>
      </c>
      <c r="S1231" s="238">
        <f t="shared" si="78"/>
        <v>0.40350877192982454</v>
      </c>
      <c r="T1231" s="239">
        <f t="shared" si="79"/>
        <v>0.64076858813700921</v>
      </c>
      <c r="U1231" s="454" t="s">
        <v>3123</v>
      </c>
    </row>
    <row r="1232" spans="1:21" ht="12.75">
      <c r="A1232" s="190" t="s">
        <v>109</v>
      </c>
      <c r="B1232" s="191" t="s">
        <v>1220</v>
      </c>
      <c r="C1232" s="230" t="s">
        <v>646</v>
      </c>
      <c r="D1232" s="230" t="s">
        <v>335</v>
      </c>
      <c r="E1232" s="230" t="s">
        <v>185</v>
      </c>
      <c r="F1232" s="230" t="s">
        <v>519</v>
      </c>
      <c r="G1232" s="190" t="s">
        <v>3069</v>
      </c>
      <c r="H1232" s="191" t="s">
        <v>562</v>
      </c>
      <c r="I1232" s="230" t="s">
        <v>370</v>
      </c>
      <c r="J1232" s="565" t="s">
        <v>420</v>
      </c>
      <c r="K1232" s="566">
        <v>0.71186440677966101</v>
      </c>
      <c r="L1232" s="230"/>
      <c r="M1232" s="450">
        <v>2022</v>
      </c>
      <c r="N1232" s="453">
        <v>57</v>
      </c>
      <c r="O1232" s="452">
        <v>0.45614035087719296</v>
      </c>
      <c r="P1232" s="237">
        <f t="shared" si="76"/>
        <v>26</v>
      </c>
      <c r="Q1232" s="218">
        <v>23</v>
      </c>
      <c r="R1232" s="238">
        <f t="shared" si="77"/>
        <v>0.88461538461538458</v>
      </c>
      <c r="S1232" s="238">
        <f t="shared" si="78"/>
        <v>0.40350877192982454</v>
      </c>
      <c r="T1232" s="239">
        <f t="shared" si="79"/>
        <v>0.64076858813700921</v>
      </c>
      <c r="U1232" s="454" t="s">
        <v>3123</v>
      </c>
    </row>
    <row r="1233" spans="1:21" ht="12.75">
      <c r="A1233" s="190" t="s">
        <v>109</v>
      </c>
      <c r="B1233" s="191" t="s">
        <v>1220</v>
      </c>
      <c r="C1233" s="230" t="s">
        <v>646</v>
      </c>
      <c r="D1233" s="230" t="s">
        <v>335</v>
      </c>
      <c r="E1233" s="230" t="s">
        <v>185</v>
      </c>
      <c r="F1233" s="230" t="s">
        <v>577</v>
      </c>
      <c r="G1233" s="190" t="s">
        <v>3069</v>
      </c>
      <c r="H1233" s="191" t="s">
        <v>583</v>
      </c>
      <c r="I1233" s="230" t="s">
        <v>370</v>
      </c>
      <c r="J1233" s="565" t="s">
        <v>420</v>
      </c>
      <c r="K1233" s="566">
        <v>0.71186440677966101</v>
      </c>
      <c r="L1233" s="230"/>
      <c r="M1233" s="450">
        <v>2022</v>
      </c>
      <c r="N1233" s="453">
        <v>57</v>
      </c>
      <c r="O1233" s="452">
        <v>0.45614035087719296</v>
      </c>
      <c r="P1233" s="237">
        <f t="shared" si="76"/>
        <v>26</v>
      </c>
      <c r="Q1233" s="218">
        <v>23</v>
      </c>
      <c r="R1233" s="238">
        <f t="shared" si="77"/>
        <v>0.88461538461538458</v>
      </c>
      <c r="S1233" s="238">
        <f t="shared" si="78"/>
        <v>0.40350877192982454</v>
      </c>
      <c r="T1233" s="239">
        <f t="shared" si="79"/>
        <v>0.64076858813700921</v>
      </c>
      <c r="U1233" s="454" t="s">
        <v>3123</v>
      </c>
    </row>
    <row r="1234" spans="1:21" ht="12.75">
      <c r="A1234" s="190" t="s">
        <v>109</v>
      </c>
      <c r="B1234" s="191" t="s">
        <v>1220</v>
      </c>
      <c r="C1234" s="230" t="s">
        <v>646</v>
      </c>
      <c r="D1234" s="230" t="s">
        <v>335</v>
      </c>
      <c r="E1234" s="230" t="s">
        <v>185</v>
      </c>
      <c r="F1234" s="230" t="s">
        <v>519</v>
      </c>
      <c r="G1234" s="190" t="s">
        <v>3069</v>
      </c>
      <c r="H1234" s="191" t="s">
        <v>563</v>
      </c>
      <c r="I1234" s="230" t="s">
        <v>370</v>
      </c>
      <c r="J1234" s="565" t="s">
        <v>418</v>
      </c>
      <c r="K1234" s="566">
        <v>1</v>
      </c>
      <c r="L1234" s="230"/>
      <c r="M1234" s="450">
        <v>2022</v>
      </c>
      <c r="N1234" s="218">
        <v>57</v>
      </c>
      <c r="O1234" s="452">
        <v>1</v>
      </c>
      <c r="P1234" s="237">
        <f t="shared" si="76"/>
        <v>57</v>
      </c>
      <c r="Q1234" s="218">
        <v>57</v>
      </c>
      <c r="R1234" s="238">
        <f t="shared" si="77"/>
        <v>1</v>
      </c>
      <c r="S1234" s="238">
        <f t="shared" si="78"/>
        <v>1</v>
      </c>
      <c r="T1234" s="239">
        <f t="shared" si="79"/>
        <v>1</v>
      </c>
      <c r="U1234" s="454"/>
    </row>
    <row r="1235" spans="1:21" ht="12.75">
      <c r="A1235" s="190" t="s">
        <v>109</v>
      </c>
      <c r="B1235" s="191" t="s">
        <v>1220</v>
      </c>
      <c r="C1235" s="230" t="s">
        <v>646</v>
      </c>
      <c r="D1235" s="230" t="s">
        <v>335</v>
      </c>
      <c r="E1235" s="230" t="s">
        <v>185</v>
      </c>
      <c r="F1235" s="230" t="s">
        <v>519</v>
      </c>
      <c r="G1235" s="190" t="s">
        <v>3069</v>
      </c>
      <c r="H1235" s="191" t="s">
        <v>564</v>
      </c>
      <c r="I1235" s="230" t="s">
        <v>370</v>
      </c>
      <c r="J1235" s="565" t="s">
        <v>420</v>
      </c>
      <c r="K1235" s="566">
        <v>0.71186440677966101</v>
      </c>
      <c r="L1235" s="230"/>
      <c r="M1235" s="450">
        <v>2022</v>
      </c>
      <c r="N1235" s="453">
        <v>57</v>
      </c>
      <c r="O1235" s="452">
        <v>0.45614035087719296</v>
      </c>
      <c r="P1235" s="237">
        <f t="shared" si="76"/>
        <v>26</v>
      </c>
      <c r="Q1235" s="218">
        <v>23</v>
      </c>
      <c r="R1235" s="238">
        <f t="shared" si="77"/>
        <v>0.88461538461538458</v>
      </c>
      <c r="S1235" s="238">
        <f t="shared" si="78"/>
        <v>0.40350877192982454</v>
      </c>
      <c r="T1235" s="239">
        <f t="shared" si="79"/>
        <v>0.64076858813700921</v>
      </c>
      <c r="U1235" s="454" t="s">
        <v>3123</v>
      </c>
    </row>
    <row r="1236" spans="1:21" ht="12.75">
      <c r="A1236" s="190" t="s">
        <v>109</v>
      </c>
      <c r="B1236" s="191" t="s">
        <v>1220</v>
      </c>
      <c r="C1236" s="230" t="s">
        <v>646</v>
      </c>
      <c r="D1236" s="230" t="s">
        <v>335</v>
      </c>
      <c r="E1236" s="230" t="s">
        <v>185</v>
      </c>
      <c r="F1236" s="230" t="s">
        <v>519</v>
      </c>
      <c r="G1236" s="190" t="s">
        <v>3069</v>
      </c>
      <c r="H1236" s="191" t="s">
        <v>569</v>
      </c>
      <c r="I1236" s="230" t="s">
        <v>370</v>
      </c>
      <c r="J1236" s="565" t="s">
        <v>420</v>
      </c>
      <c r="K1236" s="566">
        <v>0.71186440677966101</v>
      </c>
      <c r="L1236" s="230"/>
      <c r="M1236" s="450">
        <v>2022</v>
      </c>
      <c r="N1236" s="453">
        <v>57</v>
      </c>
      <c r="O1236" s="452">
        <v>0.45614035087719296</v>
      </c>
      <c r="P1236" s="237">
        <f t="shared" si="76"/>
        <v>26</v>
      </c>
      <c r="Q1236" s="218">
        <v>23</v>
      </c>
      <c r="R1236" s="238">
        <f t="shared" si="77"/>
        <v>0.88461538461538458</v>
      </c>
      <c r="S1236" s="238">
        <f t="shared" si="78"/>
        <v>0.40350877192982454</v>
      </c>
      <c r="T1236" s="239">
        <f t="shared" si="79"/>
        <v>0.64076858813700921</v>
      </c>
      <c r="U1236" s="454" t="s">
        <v>3123</v>
      </c>
    </row>
    <row r="1237" spans="1:21" ht="12.75">
      <c r="A1237" s="190" t="s">
        <v>109</v>
      </c>
      <c r="B1237" s="191" t="s">
        <v>1220</v>
      </c>
      <c r="C1237" s="230" t="s">
        <v>646</v>
      </c>
      <c r="D1237" s="230" t="s">
        <v>335</v>
      </c>
      <c r="E1237" s="230" t="s">
        <v>185</v>
      </c>
      <c r="F1237" s="230" t="s">
        <v>519</v>
      </c>
      <c r="G1237" s="190" t="s">
        <v>3069</v>
      </c>
      <c r="H1237" s="191" t="s">
        <v>498</v>
      </c>
      <c r="I1237" s="230" t="s">
        <v>2243</v>
      </c>
      <c r="J1237" s="230" t="s">
        <v>418</v>
      </c>
      <c r="K1237" s="231">
        <v>1</v>
      </c>
      <c r="L1237" s="230" t="s">
        <v>3127</v>
      </c>
      <c r="M1237" s="450">
        <v>2023</v>
      </c>
      <c r="N1237" s="218">
        <v>56</v>
      </c>
      <c r="O1237" s="452">
        <v>1</v>
      </c>
      <c r="P1237" s="237">
        <f t="shared" si="76"/>
        <v>56</v>
      </c>
      <c r="Q1237" s="218">
        <v>56</v>
      </c>
      <c r="R1237" s="238">
        <f t="shared" si="77"/>
        <v>1</v>
      </c>
      <c r="S1237" s="238">
        <f t="shared" si="78"/>
        <v>1</v>
      </c>
      <c r="T1237" s="239">
        <f t="shared" si="79"/>
        <v>1</v>
      </c>
      <c r="U1237" s="454"/>
    </row>
    <row r="1238" spans="1:21" ht="12.75">
      <c r="A1238" s="190" t="s">
        <v>109</v>
      </c>
      <c r="B1238" s="191" t="s">
        <v>1220</v>
      </c>
      <c r="C1238" s="230" t="s">
        <v>646</v>
      </c>
      <c r="D1238" s="230" t="s">
        <v>335</v>
      </c>
      <c r="E1238" s="230" t="s">
        <v>185</v>
      </c>
      <c r="F1238" s="230" t="s">
        <v>519</v>
      </c>
      <c r="G1238" s="190" t="s">
        <v>3069</v>
      </c>
      <c r="H1238" s="191" t="s">
        <v>537</v>
      </c>
      <c r="I1238" s="230" t="s">
        <v>232</v>
      </c>
      <c r="J1238" s="230" t="s">
        <v>418</v>
      </c>
      <c r="K1238" s="231">
        <v>1</v>
      </c>
      <c r="L1238" s="230" t="s">
        <v>3128</v>
      </c>
      <c r="M1238" s="450">
        <v>2023</v>
      </c>
      <c r="N1238" s="218">
        <v>56</v>
      </c>
      <c r="O1238" s="452">
        <v>1</v>
      </c>
      <c r="P1238" s="237">
        <f t="shared" si="76"/>
        <v>56</v>
      </c>
      <c r="Q1238" s="218">
        <v>56</v>
      </c>
      <c r="R1238" s="238">
        <f t="shared" si="77"/>
        <v>1</v>
      </c>
      <c r="S1238" s="238">
        <f t="shared" si="78"/>
        <v>1</v>
      </c>
      <c r="T1238" s="239">
        <f t="shared" si="79"/>
        <v>1</v>
      </c>
      <c r="U1238" s="454"/>
    </row>
    <row r="1239" spans="1:21" ht="12.75">
      <c r="A1239" s="190" t="s">
        <v>109</v>
      </c>
      <c r="B1239" s="191" t="s">
        <v>1220</v>
      </c>
      <c r="C1239" s="230" t="s">
        <v>646</v>
      </c>
      <c r="D1239" s="230" t="s">
        <v>335</v>
      </c>
      <c r="E1239" s="230" t="s">
        <v>185</v>
      </c>
      <c r="F1239" s="230" t="s">
        <v>519</v>
      </c>
      <c r="G1239" s="190" t="s">
        <v>3069</v>
      </c>
      <c r="H1239" s="191" t="s">
        <v>538</v>
      </c>
      <c r="I1239" s="230" t="s">
        <v>232</v>
      </c>
      <c r="J1239" s="230" t="s">
        <v>418</v>
      </c>
      <c r="K1239" s="231">
        <v>1</v>
      </c>
      <c r="L1239" s="230" t="s">
        <v>3128</v>
      </c>
      <c r="M1239" s="450">
        <v>2023</v>
      </c>
      <c r="N1239" s="453">
        <v>56</v>
      </c>
      <c r="O1239" s="452">
        <v>1</v>
      </c>
      <c r="P1239" s="237">
        <f t="shared" si="76"/>
        <v>56</v>
      </c>
      <c r="Q1239" s="218">
        <v>56</v>
      </c>
      <c r="R1239" s="238">
        <f t="shared" si="77"/>
        <v>1</v>
      </c>
      <c r="S1239" s="238">
        <f t="shared" si="78"/>
        <v>1</v>
      </c>
      <c r="T1239" s="239">
        <f t="shared" si="79"/>
        <v>1</v>
      </c>
      <c r="U1239" s="454"/>
    </row>
    <row r="1240" spans="1:21" ht="12.75">
      <c r="A1240" s="190" t="s">
        <v>109</v>
      </c>
      <c r="B1240" s="191" t="s">
        <v>1220</v>
      </c>
      <c r="C1240" s="230" t="s">
        <v>646</v>
      </c>
      <c r="D1240" s="230" t="s">
        <v>335</v>
      </c>
      <c r="E1240" s="230" t="s">
        <v>185</v>
      </c>
      <c r="F1240" s="230" t="s">
        <v>519</v>
      </c>
      <c r="G1240" s="190" t="s">
        <v>3069</v>
      </c>
      <c r="H1240" s="191" t="s">
        <v>541</v>
      </c>
      <c r="I1240" s="230" t="s">
        <v>232</v>
      </c>
      <c r="J1240" s="230" t="s">
        <v>418</v>
      </c>
      <c r="K1240" s="231">
        <v>1</v>
      </c>
      <c r="L1240" s="230" t="s">
        <v>3128</v>
      </c>
      <c r="M1240" s="450">
        <v>2023</v>
      </c>
      <c r="N1240" s="453">
        <v>56</v>
      </c>
      <c r="O1240" s="452">
        <v>1</v>
      </c>
      <c r="P1240" s="237">
        <f t="shared" si="76"/>
        <v>56</v>
      </c>
      <c r="Q1240" s="218">
        <v>56</v>
      </c>
      <c r="R1240" s="238">
        <f t="shared" si="77"/>
        <v>1</v>
      </c>
      <c r="S1240" s="238">
        <f t="shared" si="78"/>
        <v>1</v>
      </c>
      <c r="T1240" s="239">
        <f t="shared" si="79"/>
        <v>1</v>
      </c>
      <c r="U1240" s="454"/>
    </row>
    <row r="1241" spans="1:21" ht="12.75">
      <c r="A1241" s="190" t="s">
        <v>109</v>
      </c>
      <c r="B1241" s="191" t="s">
        <v>1220</v>
      </c>
      <c r="C1241" s="230" t="s">
        <v>646</v>
      </c>
      <c r="D1241" s="230" t="s">
        <v>335</v>
      </c>
      <c r="E1241" s="230" t="s">
        <v>185</v>
      </c>
      <c r="F1241" s="230" t="s">
        <v>519</v>
      </c>
      <c r="G1241" s="190" t="s">
        <v>3069</v>
      </c>
      <c r="H1241" s="191" t="s">
        <v>493</v>
      </c>
      <c r="I1241" s="230" t="s">
        <v>232</v>
      </c>
      <c r="J1241" s="230" t="s">
        <v>418</v>
      </c>
      <c r="K1241" s="231">
        <v>1</v>
      </c>
      <c r="L1241" s="230" t="s">
        <v>3128</v>
      </c>
      <c r="M1241" s="450">
        <v>2023</v>
      </c>
      <c r="N1241" s="218">
        <v>56</v>
      </c>
      <c r="O1241" s="452">
        <v>1</v>
      </c>
      <c r="P1241" s="237">
        <f t="shared" si="76"/>
        <v>56</v>
      </c>
      <c r="Q1241" s="218">
        <v>56</v>
      </c>
      <c r="R1241" s="238">
        <f t="shared" si="77"/>
        <v>1</v>
      </c>
      <c r="S1241" s="238">
        <f t="shared" si="78"/>
        <v>1</v>
      </c>
      <c r="T1241" s="239">
        <f t="shared" si="79"/>
        <v>1</v>
      </c>
      <c r="U1241" s="454"/>
    </row>
    <row r="1242" spans="1:21" ht="12.75">
      <c r="A1242" s="190" t="s">
        <v>109</v>
      </c>
      <c r="B1242" s="191" t="s">
        <v>1220</v>
      </c>
      <c r="C1242" s="230" t="s">
        <v>646</v>
      </c>
      <c r="D1242" s="230" t="s">
        <v>335</v>
      </c>
      <c r="E1242" s="230" t="s">
        <v>185</v>
      </c>
      <c r="F1242" s="230" t="s">
        <v>519</v>
      </c>
      <c r="G1242" s="190" t="s">
        <v>3069</v>
      </c>
      <c r="H1242" s="191" t="s">
        <v>3129</v>
      </c>
      <c r="I1242" s="230" t="s">
        <v>232</v>
      </c>
      <c r="J1242" s="230" t="s">
        <v>418</v>
      </c>
      <c r="K1242" s="231">
        <v>1</v>
      </c>
      <c r="L1242" s="230" t="s">
        <v>3128</v>
      </c>
      <c r="M1242" s="450">
        <v>2023</v>
      </c>
      <c r="N1242" s="453">
        <v>56</v>
      </c>
      <c r="O1242" s="452">
        <v>1</v>
      </c>
      <c r="P1242" s="237">
        <f t="shared" si="76"/>
        <v>56</v>
      </c>
      <c r="Q1242" s="218">
        <v>56</v>
      </c>
      <c r="R1242" s="238">
        <f t="shared" si="77"/>
        <v>1</v>
      </c>
      <c r="S1242" s="238">
        <f t="shared" si="78"/>
        <v>1</v>
      </c>
      <c r="T1242" s="239">
        <f t="shared" si="79"/>
        <v>1</v>
      </c>
      <c r="U1242" s="454"/>
    </row>
    <row r="1243" spans="1:21" ht="12.75">
      <c r="A1243" s="190" t="s">
        <v>109</v>
      </c>
      <c r="B1243" s="191" t="s">
        <v>1220</v>
      </c>
      <c r="C1243" s="230" t="s">
        <v>646</v>
      </c>
      <c r="D1243" s="230" t="s">
        <v>335</v>
      </c>
      <c r="E1243" s="230" t="s">
        <v>185</v>
      </c>
      <c r="F1243" s="230" t="s">
        <v>519</v>
      </c>
      <c r="G1243" s="190" t="s">
        <v>3069</v>
      </c>
      <c r="H1243" s="191" t="s">
        <v>3130</v>
      </c>
      <c r="I1243" s="230" t="s">
        <v>232</v>
      </c>
      <c r="J1243" s="230" t="s">
        <v>418</v>
      </c>
      <c r="K1243" s="231">
        <v>1</v>
      </c>
      <c r="L1243" s="230" t="s">
        <v>3128</v>
      </c>
      <c r="M1243" s="450">
        <v>2023</v>
      </c>
      <c r="N1243" s="218">
        <v>56</v>
      </c>
      <c r="O1243" s="452">
        <v>1</v>
      </c>
      <c r="P1243" s="237">
        <f t="shared" si="76"/>
        <v>56</v>
      </c>
      <c r="Q1243" s="218">
        <v>56</v>
      </c>
      <c r="R1243" s="238">
        <f t="shared" si="77"/>
        <v>1</v>
      </c>
      <c r="S1243" s="238">
        <f t="shared" si="78"/>
        <v>1</v>
      </c>
      <c r="T1243" s="239">
        <f t="shared" si="79"/>
        <v>1</v>
      </c>
      <c r="U1243" s="454"/>
    </row>
    <row r="1244" spans="1:21" ht="12.75">
      <c r="A1244" s="190" t="s">
        <v>109</v>
      </c>
      <c r="B1244" s="191" t="s">
        <v>1220</v>
      </c>
      <c r="C1244" s="230" t="s">
        <v>646</v>
      </c>
      <c r="D1244" s="230" t="s">
        <v>335</v>
      </c>
      <c r="E1244" s="230" t="s">
        <v>185</v>
      </c>
      <c r="F1244" s="230"/>
      <c r="G1244" s="190" t="s">
        <v>3203</v>
      </c>
      <c r="H1244" s="191"/>
      <c r="I1244" s="230"/>
      <c r="J1244" s="230"/>
      <c r="K1244" s="231"/>
      <c r="L1244" s="230" t="s">
        <v>3120</v>
      </c>
      <c r="M1244" s="450"/>
      <c r="N1244" s="218"/>
      <c r="O1244" s="567"/>
      <c r="P1244" s="237">
        <f t="shared" si="76"/>
        <v>0</v>
      </c>
      <c r="Q1244" s="218"/>
      <c r="R1244" s="238" t="e">
        <f t="shared" si="77"/>
        <v>#DIV/0!</v>
      </c>
      <c r="S1244" s="238" t="e">
        <f t="shared" si="78"/>
        <v>#DIV/0!</v>
      </c>
      <c r="T1244" s="239" t="e">
        <f t="shared" si="79"/>
        <v>#DIV/0!</v>
      </c>
      <c r="U1244" s="454"/>
    </row>
    <row r="1245" spans="1:21" ht="12.75">
      <c r="A1245" s="190" t="s">
        <v>109</v>
      </c>
      <c r="B1245" s="191" t="s">
        <v>1220</v>
      </c>
      <c r="C1245" s="230" t="s">
        <v>646</v>
      </c>
      <c r="D1245" s="230" t="s">
        <v>335</v>
      </c>
      <c r="E1245" s="230" t="s">
        <v>185</v>
      </c>
      <c r="F1245" s="230"/>
      <c r="G1245" s="190" t="s">
        <v>3204</v>
      </c>
      <c r="H1245" s="191"/>
      <c r="I1245" s="230"/>
      <c r="J1245" s="230"/>
      <c r="K1245" s="231"/>
      <c r="L1245" s="230" t="s">
        <v>3120</v>
      </c>
      <c r="M1245" s="450"/>
      <c r="N1245" s="453"/>
      <c r="O1245" s="452"/>
      <c r="P1245" s="237">
        <f t="shared" si="76"/>
        <v>0</v>
      </c>
      <c r="Q1245" s="218"/>
      <c r="R1245" s="238" t="e">
        <f t="shared" si="77"/>
        <v>#DIV/0!</v>
      </c>
      <c r="S1245" s="238" t="e">
        <f t="shared" si="78"/>
        <v>#DIV/0!</v>
      </c>
      <c r="T1245" s="239" t="e">
        <f t="shared" si="79"/>
        <v>#DIV/0!</v>
      </c>
      <c r="U1245" s="454"/>
    </row>
    <row r="1246" spans="1:21" ht="12.75">
      <c r="A1246" s="190" t="s">
        <v>109</v>
      </c>
      <c r="B1246" s="191" t="s">
        <v>1220</v>
      </c>
      <c r="C1246" s="230" t="s">
        <v>646</v>
      </c>
      <c r="D1246" s="230" t="s">
        <v>335</v>
      </c>
      <c r="E1246" s="230" t="s">
        <v>185</v>
      </c>
      <c r="F1246" s="230"/>
      <c r="G1246" s="190" t="s">
        <v>3146</v>
      </c>
      <c r="H1246" s="191"/>
      <c r="I1246" s="230"/>
      <c r="J1246" s="230"/>
      <c r="K1246" s="231"/>
      <c r="L1246" s="230" t="s">
        <v>3120</v>
      </c>
      <c r="M1246" s="450"/>
      <c r="N1246" s="218"/>
      <c r="O1246" s="567"/>
      <c r="P1246" s="237">
        <f t="shared" si="76"/>
        <v>0</v>
      </c>
      <c r="Q1246" s="218"/>
      <c r="R1246" s="238" t="e">
        <f t="shared" si="77"/>
        <v>#DIV/0!</v>
      </c>
      <c r="S1246" s="238" t="e">
        <f t="shared" si="78"/>
        <v>#DIV/0!</v>
      </c>
      <c r="T1246" s="239" t="e">
        <f t="shared" si="79"/>
        <v>#DIV/0!</v>
      </c>
      <c r="U1246" s="454"/>
    </row>
    <row r="1247" spans="1:21" ht="12.75">
      <c r="A1247" s="190" t="s">
        <v>109</v>
      </c>
      <c r="B1247" s="191" t="s">
        <v>1220</v>
      </c>
      <c r="C1247" s="230" t="s">
        <v>646</v>
      </c>
      <c r="D1247" s="230" t="s">
        <v>335</v>
      </c>
      <c r="E1247" s="230" t="s">
        <v>185</v>
      </c>
      <c r="F1247" s="230"/>
      <c r="G1247" s="190" t="s">
        <v>3147</v>
      </c>
      <c r="H1247" s="191"/>
      <c r="I1247" s="230"/>
      <c r="J1247" s="230"/>
      <c r="K1247" s="231"/>
      <c r="L1247" s="230" t="s">
        <v>3120</v>
      </c>
      <c r="M1247" s="450"/>
      <c r="N1247" s="453"/>
      <c r="O1247" s="452"/>
      <c r="P1247" s="237">
        <f t="shared" si="76"/>
        <v>0</v>
      </c>
      <c r="Q1247" s="218"/>
      <c r="R1247" s="238" t="e">
        <f t="shared" si="77"/>
        <v>#DIV/0!</v>
      </c>
      <c r="S1247" s="238" t="e">
        <f t="shared" si="78"/>
        <v>#DIV/0!</v>
      </c>
      <c r="T1247" s="239" t="e">
        <f t="shared" si="79"/>
        <v>#DIV/0!</v>
      </c>
      <c r="U1247" s="454"/>
    </row>
    <row r="1248" spans="1:21" ht="12.75">
      <c r="A1248" s="190" t="s">
        <v>109</v>
      </c>
      <c r="B1248" s="191" t="s">
        <v>1220</v>
      </c>
      <c r="C1248" s="230" t="s">
        <v>646</v>
      </c>
      <c r="D1248" s="230" t="s">
        <v>335</v>
      </c>
      <c r="E1248" s="230" t="s">
        <v>185</v>
      </c>
      <c r="F1248" s="230" t="s">
        <v>519</v>
      </c>
      <c r="G1248" s="190" t="s">
        <v>3070</v>
      </c>
      <c r="H1248" s="191" t="s">
        <v>518</v>
      </c>
      <c r="I1248" s="230" t="s">
        <v>370</v>
      </c>
      <c r="J1248" s="565" t="s">
        <v>420</v>
      </c>
      <c r="K1248" s="566">
        <v>0.14285714285714285</v>
      </c>
      <c r="L1248" s="230"/>
      <c r="M1248" s="450">
        <v>2022</v>
      </c>
      <c r="N1248" s="453">
        <v>80</v>
      </c>
      <c r="O1248" s="567">
        <v>1</v>
      </c>
      <c r="P1248" s="237">
        <f t="shared" si="76"/>
        <v>80</v>
      </c>
      <c r="Q1248" s="453">
        <v>80</v>
      </c>
      <c r="R1248" s="238">
        <f t="shared" si="77"/>
        <v>1</v>
      </c>
      <c r="S1248" s="238">
        <f t="shared" si="78"/>
        <v>1</v>
      </c>
      <c r="T1248" s="239">
        <f t="shared" si="79"/>
        <v>7</v>
      </c>
      <c r="U1248" s="454" t="s">
        <v>3123</v>
      </c>
    </row>
    <row r="1249" spans="1:21" ht="12.75">
      <c r="A1249" s="190" t="s">
        <v>109</v>
      </c>
      <c r="B1249" s="191" t="s">
        <v>1220</v>
      </c>
      <c r="C1249" s="230" t="s">
        <v>646</v>
      </c>
      <c r="D1249" s="230" t="s">
        <v>335</v>
      </c>
      <c r="E1249" s="230" t="s">
        <v>185</v>
      </c>
      <c r="F1249" s="230" t="s">
        <v>577</v>
      </c>
      <c r="G1249" s="190" t="s">
        <v>3070</v>
      </c>
      <c r="H1249" s="191" t="s">
        <v>576</v>
      </c>
      <c r="I1249" s="230" t="s">
        <v>370</v>
      </c>
      <c r="J1249" s="565" t="s">
        <v>420</v>
      </c>
      <c r="K1249" s="566">
        <v>0.14285714285714285</v>
      </c>
      <c r="L1249" s="230"/>
      <c r="M1249" s="450">
        <v>2022</v>
      </c>
      <c r="N1249" s="453">
        <v>80</v>
      </c>
      <c r="O1249" s="452">
        <v>0.125</v>
      </c>
      <c r="P1249" s="237">
        <f t="shared" si="76"/>
        <v>10</v>
      </c>
      <c r="Q1249" s="218">
        <v>10</v>
      </c>
      <c r="R1249" s="238">
        <f t="shared" si="77"/>
        <v>1</v>
      </c>
      <c r="S1249" s="238">
        <f t="shared" si="78"/>
        <v>0.125</v>
      </c>
      <c r="T1249" s="239">
        <f t="shared" si="79"/>
        <v>0.875</v>
      </c>
      <c r="U1249" s="454" t="s">
        <v>3123</v>
      </c>
    </row>
    <row r="1250" spans="1:21" ht="12.75">
      <c r="A1250" s="190" t="s">
        <v>109</v>
      </c>
      <c r="B1250" s="191" t="s">
        <v>1220</v>
      </c>
      <c r="C1250" s="230" t="s">
        <v>646</v>
      </c>
      <c r="D1250" s="230" t="s">
        <v>335</v>
      </c>
      <c r="E1250" s="230" t="s">
        <v>185</v>
      </c>
      <c r="F1250" s="230" t="s">
        <v>577</v>
      </c>
      <c r="G1250" s="190" t="s">
        <v>3070</v>
      </c>
      <c r="H1250" s="191" t="s">
        <v>578</v>
      </c>
      <c r="I1250" s="230" t="s">
        <v>370</v>
      </c>
      <c r="J1250" s="565" t="s">
        <v>420</v>
      </c>
      <c r="K1250" s="566">
        <v>0.14285714285714285</v>
      </c>
      <c r="L1250" s="230"/>
      <c r="M1250" s="450">
        <v>2022</v>
      </c>
      <c r="N1250" s="453">
        <v>80</v>
      </c>
      <c r="O1250" s="452">
        <v>0.125</v>
      </c>
      <c r="P1250" s="237">
        <f t="shared" si="76"/>
        <v>10</v>
      </c>
      <c r="Q1250" s="218">
        <v>10</v>
      </c>
      <c r="R1250" s="238">
        <f t="shared" si="77"/>
        <v>1</v>
      </c>
      <c r="S1250" s="238">
        <f t="shared" si="78"/>
        <v>0.125</v>
      </c>
      <c r="T1250" s="239">
        <f t="shared" si="79"/>
        <v>0.875</v>
      </c>
      <c r="U1250" s="454" t="s">
        <v>3123</v>
      </c>
    </row>
    <row r="1251" spans="1:21" ht="12.75">
      <c r="A1251" s="190" t="s">
        <v>109</v>
      </c>
      <c r="B1251" s="191" t="s">
        <v>1220</v>
      </c>
      <c r="C1251" s="230" t="s">
        <v>646</v>
      </c>
      <c r="D1251" s="230" t="s">
        <v>335</v>
      </c>
      <c r="E1251" s="230" t="s">
        <v>185</v>
      </c>
      <c r="F1251" s="230" t="s">
        <v>577</v>
      </c>
      <c r="G1251" s="190" t="s">
        <v>3070</v>
      </c>
      <c r="H1251" s="191" t="s">
        <v>579</v>
      </c>
      <c r="I1251" s="230" t="s">
        <v>370</v>
      </c>
      <c r="J1251" s="565" t="s">
        <v>420</v>
      </c>
      <c r="K1251" s="566">
        <v>0.14285714285714285</v>
      </c>
      <c r="L1251" s="230"/>
      <c r="M1251" s="450">
        <v>2022</v>
      </c>
      <c r="N1251" s="453">
        <v>80</v>
      </c>
      <c r="O1251" s="452">
        <v>0.125</v>
      </c>
      <c r="P1251" s="237">
        <f t="shared" si="76"/>
        <v>10</v>
      </c>
      <c r="Q1251" s="218">
        <v>10</v>
      </c>
      <c r="R1251" s="238">
        <f t="shared" si="77"/>
        <v>1</v>
      </c>
      <c r="S1251" s="238">
        <f t="shared" si="78"/>
        <v>0.125</v>
      </c>
      <c r="T1251" s="239">
        <f t="shared" si="79"/>
        <v>0.875</v>
      </c>
      <c r="U1251" s="454" t="s">
        <v>3123</v>
      </c>
    </row>
    <row r="1252" spans="1:21" ht="12.75">
      <c r="A1252" s="190" t="s">
        <v>109</v>
      </c>
      <c r="B1252" s="191" t="s">
        <v>1220</v>
      </c>
      <c r="C1252" s="230" t="s">
        <v>646</v>
      </c>
      <c r="D1252" s="230" t="s">
        <v>335</v>
      </c>
      <c r="E1252" s="230" t="s">
        <v>185</v>
      </c>
      <c r="F1252" s="230" t="s">
        <v>577</v>
      </c>
      <c r="G1252" s="190" t="s">
        <v>3070</v>
      </c>
      <c r="H1252" s="191" t="s">
        <v>580</v>
      </c>
      <c r="I1252" s="230" t="s">
        <v>370</v>
      </c>
      <c r="J1252" s="565" t="s">
        <v>420</v>
      </c>
      <c r="K1252" s="566">
        <v>0.14285714285714285</v>
      </c>
      <c r="L1252" s="230"/>
      <c r="M1252" s="450">
        <v>2022</v>
      </c>
      <c r="N1252" s="453">
        <v>80</v>
      </c>
      <c r="O1252" s="452">
        <v>0.125</v>
      </c>
      <c r="P1252" s="237">
        <f t="shared" si="76"/>
        <v>10</v>
      </c>
      <c r="Q1252" s="218">
        <v>10</v>
      </c>
      <c r="R1252" s="238">
        <f t="shared" si="77"/>
        <v>1</v>
      </c>
      <c r="S1252" s="238">
        <f t="shared" si="78"/>
        <v>0.125</v>
      </c>
      <c r="T1252" s="239">
        <f t="shared" si="79"/>
        <v>0.875</v>
      </c>
      <c r="U1252" s="454" t="s">
        <v>3123</v>
      </c>
    </row>
    <row r="1253" spans="1:21" ht="12.75">
      <c r="A1253" s="190" t="s">
        <v>109</v>
      </c>
      <c r="B1253" s="191" t="s">
        <v>1220</v>
      </c>
      <c r="C1253" s="230" t="s">
        <v>646</v>
      </c>
      <c r="D1253" s="230" t="s">
        <v>335</v>
      </c>
      <c r="E1253" s="230" t="s">
        <v>185</v>
      </c>
      <c r="F1253" s="230" t="s">
        <v>577</v>
      </c>
      <c r="G1253" s="190" t="s">
        <v>3070</v>
      </c>
      <c r="H1253" s="191" t="s">
        <v>581</v>
      </c>
      <c r="I1253" s="230" t="s">
        <v>370</v>
      </c>
      <c r="J1253" s="565" t="s">
        <v>420</v>
      </c>
      <c r="K1253" s="566">
        <v>0.14285714285714285</v>
      </c>
      <c r="L1253" s="230"/>
      <c r="M1253" s="450">
        <v>2022</v>
      </c>
      <c r="N1253" s="453">
        <v>80</v>
      </c>
      <c r="O1253" s="452">
        <v>0.125</v>
      </c>
      <c r="P1253" s="237">
        <f t="shared" si="76"/>
        <v>10</v>
      </c>
      <c r="Q1253" s="218">
        <v>10</v>
      </c>
      <c r="R1253" s="238">
        <f t="shared" si="77"/>
        <v>1</v>
      </c>
      <c r="S1253" s="238">
        <f t="shared" si="78"/>
        <v>0.125</v>
      </c>
      <c r="T1253" s="239">
        <f t="shared" si="79"/>
        <v>0.875</v>
      </c>
      <c r="U1253" s="454" t="s">
        <v>3123</v>
      </c>
    </row>
    <row r="1254" spans="1:21" ht="12.75">
      <c r="A1254" s="190" t="s">
        <v>109</v>
      </c>
      <c r="B1254" s="191" t="s">
        <v>1220</v>
      </c>
      <c r="C1254" s="230" t="s">
        <v>646</v>
      </c>
      <c r="D1254" s="230" t="s">
        <v>335</v>
      </c>
      <c r="E1254" s="230" t="s">
        <v>185</v>
      </c>
      <c r="F1254" s="230" t="s">
        <v>519</v>
      </c>
      <c r="G1254" s="190" t="s">
        <v>3070</v>
      </c>
      <c r="H1254" s="191" t="s">
        <v>522</v>
      </c>
      <c r="I1254" s="230" t="s">
        <v>370</v>
      </c>
      <c r="J1254" s="565" t="s">
        <v>420</v>
      </c>
      <c r="K1254" s="566">
        <v>0.14285714285714285</v>
      </c>
      <c r="L1254" s="230"/>
      <c r="M1254" s="450">
        <v>2022</v>
      </c>
      <c r="N1254" s="453">
        <v>80</v>
      </c>
      <c r="O1254" s="452">
        <v>0.125</v>
      </c>
      <c r="P1254" s="237">
        <f t="shared" si="76"/>
        <v>10</v>
      </c>
      <c r="Q1254" s="218">
        <v>10</v>
      </c>
      <c r="R1254" s="238">
        <f t="shared" si="77"/>
        <v>1</v>
      </c>
      <c r="S1254" s="238">
        <f t="shared" si="78"/>
        <v>0.125</v>
      </c>
      <c r="T1254" s="239">
        <f t="shared" si="79"/>
        <v>0.875</v>
      </c>
      <c r="U1254" s="454" t="s">
        <v>3123</v>
      </c>
    </row>
    <row r="1255" spans="1:21" ht="12.75">
      <c r="A1255" s="190" t="s">
        <v>109</v>
      </c>
      <c r="B1255" s="191" t="s">
        <v>1220</v>
      </c>
      <c r="C1255" s="230" t="s">
        <v>646</v>
      </c>
      <c r="D1255" s="230" t="s">
        <v>335</v>
      </c>
      <c r="E1255" s="230" t="s">
        <v>185</v>
      </c>
      <c r="F1255" s="230" t="s">
        <v>519</v>
      </c>
      <c r="G1255" s="190" t="s">
        <v>3070</v>
      </c>
      <c r="H1255" s="191" t="s">
        <v>523</v>
      </c>
      <c r="I1255" s="230" t="s">
        <v>370</v>
      </c>
      <c r="J1255" s="565" t="s">
        <v>420</v>
      </c>
      <c r="K1255" s="566">
        <v>0.14285714285714285</v>
      </c>
      <c r="L1255" s="230"/>
      <c r="M1255" s="450">
        <v>2022</v>
      </c>
      <c r="N1255" s="453">
        <v>80</v>
      </c>
      <c r="O1255" s="452">
        <v>0.125</v>
      </c>
      <c r="P1255" s="237">
        <f t="shared" si="76"/>
        <v>10</v>
      </c>
      <c r="Q1255" s="218">
        <v>10</v>
      </c>
      <c r="R1255" s="238">
        <f t="shared" si="77"/>
        <v>1</v>
      </c>
      <c r="S1255" s="238">
        <f t="shared" si="78"/>
        <v>0.125</v>
      </c>
      <c r="T1255" s="239">
        <f t="shared" si="79"/>
        <v>0.875</v>
      </c>
      <c r="U1255" s="454" t="s">
        <v>3123</v>
      </c>
    </row>
    <row r="1256" spans="1:21" ht="12.75">
      <c r="A1256" s="190" t="s">
        <v>109</v>
      </c>
      <c r="B1256" s="191" t="s">
        <v>1220</v>
      </c>
      <c r="C1256" s="230" t="s">
        <v>646</v>
      </c>
      <c r="D1256" s="230" t="s">
        <v>335</v>
      </c>
      <c r="E1256" s="230" t="s">
        <v>185</v>
      </c>
      <c r="F1256" s="230" t="s">
        <v>577</v>
      </c>
      <c r="G1256" s="190" t="s">
        <v>3070</v>
      </c>
      <c r="H1256" s="191" t="s">
        <v>3124</v>
      </c>
      <c r="I1256" s="230" t="s">
        <v>370</v>
      </c>
      <c r="J1256" s="565" t="s">
        <v>420</v>
      </c>
      <c r="K1256" s="566">
        <v>0.14285714285714285</v>
      </c>
      <c r="L1256" s="230"/>
      <c r="M1256" s="450">
        <v>2022</v>
      </c>
      <c r="N1256" s="453">
        <v>80</v>
      </c>
      <c r="O1256" s="452">
        <v>0.125</v>
      </c>
      <c r="P1256" s="237">
        <f t="shared" si="76"/>
        <v>10</v>
      </c>
      <c r="Q1256" s="218">
        <v>10</v>
      </c>
      <c r="R1256" s="238">
        <f t="shared" si="77"/>
        <v>1</v>
      </c>
      <c r="S1256" s="238">
        <f t="shared" si="78"/>
        <v>0.125</v>
      </c>
      <c r="T1256" s="239">
        <f t="shared" si="79"/>
        <v>0.875</v>
      </c>
      <c r="U1256" s="454" t="s">
        <v>3123</v>
      </c>
    </row>
    <row r="1257" spans="1:21" ht="12.75">
      <c r="A1257" s="190" t="s">
        <v>109</v>
      </c>
      <c r="B1257" s="191" t="s">
        <v>1220</v>
      </c>
      <c r="C1257" s="230" t="s">
        <v>646</v>
      </c>
      <c r="D1257" s="230" t="s">
        <v>335</v>
      </c>
      <c r="E1257" s="230" t="s">
        <v>185</v>
      </c>
      <c r="F1257" s="230" t="s">
        <v>519</v>
      </c>
      <c r="G1257" s="190" t="s">
        <v>3070</v>
      </c>
      <c r="H1257" s="191" t="s">
        <v>3125</v>
      </c>
      <c r="I1257" s="230" t="s">
        <v>370</v>
      </c>
      <c r="J1257" s="565" t="s">
        <v>420</v>
      </c>
      <c r="K1257" s="566">
        <v>0.14285714285714285</v>
      </c>
      <c r="L1257" s="230"/>
      <c r="M1257" s="450">
        <v>2022</v>
      </c>
      <c r="N1257" s="453">
        <v>80</v>
      </c>
      <c r="O1257" s="452">
        <v>0.125</v>
      </c>
      <c r="P1257" s="237">
        <f t="shared" si="76"/>
        <v>10</v>
      </c>
      <c r="Q1257" s="218">
        <v>10</v>
      </c>
      <c r="R1257" s="238">
        <f t="shared" si="77"/>
        <v>1</v>
      </c>
      <c r="S1257" s="238">
        <f t="shared" si="78"/>
        <v>0.125</v>
      </c>
      <c r="T1257" s="239">
        <f t="shared" si="79"/>
        <v>0.875</v>
      </c>
      <c r="U1257" s="454" t="s">
        <v>3123</v>
      </c>
    </row>
    <row r="1258" spans="1:21" ht="12.75">
      <c r="A1258" s="190" t="s">
        <v>109</v>
      </c>
      <c r="B1258" s="191" t="s">
        <v>1220</v>
      </c>
      <c r="C1258" s="230" t="s">
        <v>646</v>
      </c>
      <c r="D1258" s="230" t="s">
        <v>335</v>
      </c>
      <c r="E1258" s="230" t="s">
        <v>185</v>
      </c>
      <c r="F1258" s="230" t="s">
        <v>519</v>
      </c>
      <c r="G1258" s="190" t="s">
        <v>3070</v>
      </c>
      <c r="H1258" s="191" t="s">
        <v>529</v>
      </c>
      <c r="I1258" s="230" t="s">
        <v>370</v>
      </c>
      <c r="J1258" s="565" t="s">
        <v>420</v>
      </c>
      <c r="K1258" s="566">
        <v>0.14285714285714285</v>
      </c>
      <c r="L1258" s="230"/>
      <c r="M1258" s="450">
        <v>2022</v>
      </c>
      <c r="N1258" s="453">
        <v>80</v>
      </c>
      <c r="O1258" s="452">
        <v>0.125</v>
      </c>
      <c r="P1258" s="237">
        <f t="shared" si="76"/>
        <v>10</v>
      </c>
      <c r="Q1258" s="218">
        <v>10</v>
      </c>
      <c r="R1258" s="238">
        <f t="shared" si="77"/>
        <v>1</v>
      </c>
      <c r="S1258" s="238">
        <f t="shared" si="78"/>
        <v>0.125</v>
      </c>
      <c r="T1258" s="239">
        <f t="shared" si="79"/>
        <v>0.875</v>
      </c>
      <c r="U1258" s="454" t="s">
        <v>3123</v>
      </c>
    </row>
    <row r="1259" spans="1:21" ht="12.75">
      <c r="A1259" s="190" t="s">
        <v>109</v>
      </c>
      <c r="B1259" s="191" t="s">
        <v>1220</v>
      </c>
      <c r="C1259" s="230" t="s">
        <v>646</v>
      </c>
      <c r="D1259" s="230" t="s">
        <v>335</v>
      </c>
      <c r="E1259" s="230" t="s">
        <v>185</v>
      </c>
      <c r="F1259" s="230" t="s">
        <v>519</v>
      </c>
      <c r="G1259" s="190" t="s">
        <v>3070</v>
      </c>
      <c r="H1259" s="191" t="s">
        <v>532</v>
      </c>
      <c r="I1259" s="230" t="s">
        <v>370</v>
      </c>
      <c r="J1259" s="565" t="s">
        <v>420</v>
      </c>
      <c r="K1259" s="568">
        <v>0.14285714285714285</v>
      </c>
      <c r="L1259" s="230"/>
      <c r="M1259" s="450">
        <v>2022</v>
      </c>
      <c r="N1259" s="453">
        <v>80</v>
      </c>
      <c r="O1259" s="452">
        <v>0.125</v>
      </c>
      <c r="P1259" s="237">
        <f t="shared" si="76"/>
        <v>10</v>
      </c>
      <c r="Q1259" s="218">
        <v>10</v>
      </c>
      <c r="R1259" s="238">
        <f t="shared" si="77"/>
        <v>1</v>
      </c>
      <c r="S1259" s="238">
        <f t="shared" si="78"/>
        <v>0.125</v>
      </c>
      <c r="T1259" s="239">
        <f t="shared" si="79"/>
        <v>0.875</v>
      </c>
      <c r="U1259" s="454" t="s">
        <v>3123</v>
      </c>
    </row>
    <row r="1260" spans="1:21" ht="12.75">
      <c r="A1260" s="190" t="s">
        <v>109</v>
      </c>
      <c r="B1260" s="191" t="s">
        <v>1220</v>
      </c>
      <c r="C1260" s="230" t="s">
        <v>646</v>
      </c>
      <c r="D1260" s="230" t="s">
        <v>335</v>
      </c>
      <c r="E1260" s="230" t="s">
        <v>185</v>
      </c>
      <c r="F1260" s="230" t="s">
        <v>519</v>
      </c>
      <c r="G1260" s="190" t="s">
        <v>3070</v>
      </c>
      <c r="H1260" s="191" t="s">
        <v>533</v>
      </c>
      <c r="I1260" s="230" t="s">
        <v>370</v>
      </c>
      <c r="J1260" s="565" t="s">
        <v>420</v>
      </c>
      <c r="K1260" s="566">
        <v>0.14285714285714285</v>
      </c>
      <c r="L1260" s="230"/>
      <c r="M1260" s="450">
        <v>2022</v>
      </c>
      <c r="N1260" s="453">
        <v>80</v>
      </c>
      <c r="O1260" s="452">
        <v>0.125</v>
      </c>
      <c r="P1260" s="237">
        <f t="shared" si="76"/>
        <v>10</v>
      </c>
      <c r="Q1260" s="218">
        <v>10</v>
      </c>
      <c r="R1260" s="238">
        <f t="shared" si="77"/>
        <v>1</v>
      </c>
      <c r="S1260" s="238">
        <f t="shared" si="78"/>
        <v>0.125</v>
      </c>
      <c r="T1260" s="239">
        <f t="shared" si="79"/>
        <v>0.875</v>
      </c>
      <c r="U1260" s="454" t="s">
        <v>3123</v>
      </c>
    </row>
    <row r="1261" spans="1:21" ht="12.75">
      <c r="A1261" s="190" t="s">
        <v>109</v>
      </c>
      <c r="B1261" s="191" t="s">
        <v>1220</v>
      </c>
      <c r="C1261" s="230" t="s">
        <v>646</v>
      </c>
      <c r="D1261" s="230" t="s">
        <v>335</v>
      </c>
      <c r="E1261" s="230" t="s">
        <v>185</v>
      </c>
      <c r="F1261" s="230" t="s">
        <v>519</v>
      </c>
      <c r="G1261" s="190" t="s">
        <v>3070</v>
      </c>
      <c r="H1261" s="191" t="s">
        <v>534</v>
      </c>
      <c r="I1261" s="230" t="s">
        <v>370</v>
      </c>
      <c r="J1261" s="565" t="s">
        <v>420</v>
      </c>
      <c r="K1261" s="566">
        <v>0.14285714285714285</v>
      </c>
      <c r="L1261" s="230"/>
      <c r="M1261" s="450">
        <v>2022</v>
      </c>
      <c r="N1261" s="453">
        <v>80</v>
      </c>
      <c r="O1261" s="452">
        <v>0.125</v>
      </c>
      <c r="P1261" s="237">
        <f t="shared" si="76"/>
        <v>10</v>
      </c>
      <c r="Q1261" s="218">
        <v>10</v>
      </c>
      <c r="R1261" s="238">
        <f t="shared" si="77"/>
        <v>1</v>
      </c>
      <c r="S1261" s="238">
        <f t="shared" si="78"/>
        <v>0.125</v>
      </c>
      <c r="T1261" s="239">
        <f t="shared" si="79"/>
        <v>0.875</v>
      </c>
      <c r="U1261" s="454" t="s">
        <v>3123</v>
      </c>
    </row>
    <row r="1262" spans="1:21" ht="12.75">
      <c r="A1262" s="190" t="s">
        <v>109</v>
      </c>
      <c r="B1262" s="191" t="s">
        <v>1220</v>
      </c>
      <c r="C1262" s="230" t="s">
        <v>646</v>
      </c>
      <c r="D1262" s="230" t="s">
        <v>335</v>
      </c>
      <c r="E1262" s="230" t="s">
        <v>185</v>
      </c>
      <c r="F1262" s="230" t="s">
        <v>519</v>
      </c>
      <c r="G1262" s="190" t="s">
        <v>3070</v>
      </c>
      <c r="H1262" s="191" t="s">
        <v>535</v>
      </c>
      <c r="I1262" s="230" t="s">
        <v>370</v>
      </c>
      <c r="J1262" s="565" t="s">
        <v>420</v>
      </c>
      <c r="K1262" s="566">
        <v>0.14285714285714285</v>
      </c>
      <c r="L1262" s="230"/>
      <c r="M1262" s="450">
        <v>2022</v>
      </c>
      <c r="N1262" s="453">
        <v>80</v>
      </c>
      <c r="O1262" s="452">
        <v>0.125</v>
      </c>
      <c r="P1262" s="237">
        <f t="shared" si="76"/>
        <v>10</v>
      </c>
      <c r="Q1262" s="218">
        <v>10</v>
      </c>
      <c r="R1262" s="238">
        <f t="shared" si="77"/>
        <v>1</v>
      </c>
      <c r="S1262" s="238">
        <f t="shared" si="78"/>
        <v>0.125</v>
      </c>
      <c r="T1262" s="239">
        <f t="shared" si="79"/>
        <v>0.875</v>
      </c>
      <c r="U1262" s="454" t="s">
        <v>3123</v>
      </c>
    </row>
    <row r="1263" spans="1:21" ht="12.75">
      <c r="A1263" s="190" t="s">
        <v>109</v>
      </c>
      <c r="B1263" s="191" t="s">
        <v>1220</v>
      </c>
      <c r="C1263" s="230" t="s">
        <v>646</v>
      </c>
      <c r="D1263" s="230" t="s">
        <v>335</v>
      </c>
      <c r="E1263" s="230" t="s">
        <v>185</v>
      </c>
      <c r="F1263" s="230" t="s">
        <v>519</v>
      </c>
      <c r="G1263" s="190" t="s">
        <v>3070</v>
      </c>
      <c r="H1263" s="191" t="s">
        <v>544</v>
      </c>
      <c r="I1263" s="230" t="s">
        <v>370</v>
      </c>
      <c r="J1263" s="565" t="s">
        <v>420</v>
      </c>
      <c r="K1263" s="566">
        <v>0.14285714285714285</v>
      </c>
      <c r="L1263" s="230"/>
      <c r="M1263" s="450">
        <v>2022</v>
      </c>
      <c r="N1263" s="453">
        <v>80</v>
      </c>
      <c r="O1263" s="452">
        <v>0.125</v>
      </c>
      <c r="P1263" s="237">
        <f t="shared" si="76"/>
        <v>10</v>
      </c>
      <c r="Q1263" s="218">
        <v>10</v>
      </c>
      <c r="R1263" s="238">
        <f t="shared" si="77"/>
        <v>1</v>
      </c>
      <c r="S1263" s="238">
        <f t="shared" si="78"/>
        <v>0.125</v>
      </c>
      <c r="T1263" s="239">
        <f t="shared" si="79"/>
        <v>0.875</v>
      </c>
      <c r="U1263" s="454" t="s">
        <v>3123</v>
      </c>
    </row>
    <row r="1264" spans="1:21" ht="12.75">
      <c r="A1264" s="190" t="s">
        <v>109</v>
      </c>
      <c r="B1264" s="191" t="s">
        <v>1220</v>
      </c>
      <c r="C1264" s="230" t="s">
        <v>646</v>
      </c>
      <c r="D1264" s="230" t="s">
        <v>335</v>
      </c>
      <c r="E1264" s="230" t="s">
        <v>185</v>
      </c>
      <c r="F1264" s="230" t="s">
        <v>519</v>
      </c>
      <c r="G1264" s="190" t="s">
        <v>3070</v>
      </c>
      <c r="H1264" s="191" t="s">
        <v>545</v>
      </c>
      <c r="I1264" s="230" t="s">
        <v>370</v>
      </c>
      <c r="J1264" s="565" t="s">
        <v>420</v>
      </c>
      <c r="K1264" s="566">
        <v>0.14285714285714285</v>
      </c>
      <c r="L1264" s="230"/>
      <c r="M1264" s="450">
        <v>2022</v>
      </c>
      <c r="N1264" s="453">
        <v>80</v>
      </c>
      <c r="O1264" s="452">
        <v>0.125</v>
      </c>
      <c r="P1264" s="237">
        <f t="shared" si="76"/>
        <v>10</v>
      </c>
      <c r="Q1264" s="218">
        <v>10</v>
      </c>
      <c r="R1264" s="238">
        <f t="shared" si="77"/>
        <v>1</v>
      </c>
      <c r="S1264" s="238">
        <f t="shared" si="78"/>
        <v>0.125</v>
      </c>
      <c r="T1264" s="239">
        <f t="shared" si="79"/>
        <v>0.875</v>
      </c>
      <c r="U1264" s="454" t="s">
        <v>3123</v>
      </c>
    </row>
    <row r="1265" spans="1:21" ht="12.75">
      <c r="A1265" s="190" t="s">
        <v>109</v>
      </c>
      <c r="B1265" s="191" t="s">
        <v>1220</v>
      </c>
      <c r="C1265" s="230" t="s">
        <v>646</v>
      </c>
      <c r="D1265" s="230" t="s">
        <v>335</v>
      </c>
      <c r="E1265" s="230" t="s">
        <v>185</v>
      </c>
      <c r="F1265" s="230" t="s">
        <v>519</v>
      </c>
      <c r="G1265" s="190" t="s">
        <v>3070</v>
      </c>
      <c r="H1265" s="191" t="s">
        <v>546</v>
      </c>
      <c r="I1265" s="230" t="s">
        <v>370</v>
      </c>
      <c r="J1265" s="565" t="s">
        <v>420</v>
      </c>
      <c r="K1265" s="566">
        <v>0.14285714285714285</v>
      </c>
      <c r="L1265" s="230"/>
      <c r="M1265" s="450">
        <v>2022</v>
      </c>
      <c r="N1265" s="453">
        <v>80</v>
      </c>
      <c r="O1265" s="452">
        <v>0.125</v>
      </c>
      <c r="P1265" s="237">
        <f t="shared" si="76"/>
        <v>10</v>
      </c>
      <c r="Q1265" s="218">
        <v>10</v>
      </c>
      <c r="R1265" s="238">
        <f t="shared" si="77"/>
        <v>1</v>
      </c>
      <c r="S1265" s="238">
        <f t="shared" si="78"/>
        <v>0.125</v>
      </c>
      <c r="T1265" s="239">
        <f t="shared" si="79"/>
        <v>0.875</v>
      </c>
      <c r="U1265" s="454" t="s">
        <v>3123</v>
      </c>
    </row>
    <row r="1266" spans="1:21" ht="12.75">
      <c r="A1266" s="190" t="s">
        <v>109</v>
      </c>
      <c r="B1266" s="191" t="s">
        <v>1220</v>
      </c>
      <c r="C1266" s="230" t="s">
        <v>646</v>
      </c>
      <c r="D1266" s="230" t="s">
        <v>335</v>
      </c>
      <c r="E1266" s="230" t="s">
        <v>185</v>
      </c>
      <c r="F1266" s="230" t="s">
        <v>519</v>
      </c>
      <c r="G1266" s="190" t="s">
        <v>3070</v>
      </c>
      <c r="H1266" s="191" t="s">
        <v>548</v>
      </c>
      <c r="I1266" s="230" t="s">
        <v>370</v>
      </c>
      <c r="J1266" s="565" t="s">
        <v>420</v>
      </c>
      <c r="K1266" s="566">
        <v>0.14285714285714285</v>
      </c>
      <c r="L1266" s="230"/>
      <c r="M1266" s="450">
        <v>2022</v>
      </c>
      <c r="N1266" s="453">
        <v>80</v>
      </c>
      <c r="O1266" s="452">
        <v>0.125</v>
      </c>
      <c r="P1266" s="237">
        <f t="shared" si="76"/>
        <v>10</v>
      </c>
      <c r="Q1266" s="218">
        <v>10</v>
      </c>
      <c r="R1266" s="238">
        <f t="shared" si="77"/>
        <v>1</v>
      </c>
      <c r="S1266" s="238">
        <f t="shared" si="78"/>
        <v>0.125</v>
      </c>
      <c r="T1266" s="239">
        <f t="shared" si="79"/>
        <v>0.875</v>
      </c>
      <c r="U1266" s="454" t="s">
        <v>3123</v>
      </c>
    </row>
    <row r="1267" spans="1:21" ht="12.75">
      <c r="A1267" s="190" t="s">
        <v>109</v>
      </c>
      <c r="B1267" s="191" t="s">
        <v>1220</v>
      </c>
      <c r="C1267" s="230" t="s">
        <v>646</v>
      </c>
      <c r="D1267" s="230" t="s">
        <v>335</v>
      </c>
      <c r="E1267" s="230" t="s">
        <v>185</v>
      </c>
      <c r="F1267" s="230" t="s">
        <v>519</v>
      </c>
      <c r="G1267" s="190" t="s">
        <v>3070</v>
      </c>
      <c r="H1267" s="191" t="s">
        <v>549</v>
      </c>
      <c r="I1267" s="230" t="s">
        <v>370</v>
      </c>
      <c r="J1267" s="565" t="s">
        <v>420</v>
      </c>
      <c r="K1267" s="566">
        <v>0.14285714285714285</v>
      </c>
      <c r="L1267" s="230"/>
      <c r="M1267" s="450">
        <v>2022</v>
      </c>
      <c r="N1267" s="453">
        <v>80</v>
      </c>
      <c r="O1267" s="452">
        <v>0.125</v>
      </c>
      <c r="P1267" s="237">
        <f t="shared" si="76"/>
        <v>10</v>
      </c>
      <c r="Q1267" s="218">
        <v>10</v>
      </c>
      <c r="R1267" s="238">
        <f t="shared" si="77"/>
        <v>1</v>
      </c>
      <c r="S1267" s="238">
        <f t="shared" si="78"/>
        <v>0.125</v>
      </c>
      <c r="T1267" s="239">
        <f t="shared" si="79"/>
        <v>0.875</v>
      </c>
      <c r="U1267" s="454" t="s">
        <v>3123</v>
      </c>
    </row>
    <row r="1268" spans="1:21" ht="12.75">
      <c r="A1268" s="190" t="s">
        <v>109</v>
      </c>
      <c r="B1268" s="191" t="s">
        <v>1220</v>
      </c>
      <c r="C1268" s="230" t="s">
        <v>646</v>
      </c>
      <c r="D1268" s="230" t="s">
        <v>335</v>
      </c>
      <c r="E1268" s="230" t="s">
        <v>185</v>
      </c>
      <c r="F1268" s="230" t="s">
        <v>519</v>
      </c>
      <c r="G1268" s="190" t="s">
        <v>3070</v>
      </c>
      <c r="H1268" s="191" t="s">
        <v>551</v>
      </c>
      <c r="I1268" s="230" t="s">
        <v>370</v>
      </c>
      <c r="J1268" s="565" t="s">
        <v>420</v>
      </c>
      <c r="K1268" s="566">
        <v>0.14285714285714285</v>
      </c>
      <c r="L1268" s="230"/>
      <c r="M1268" s="450">
        <v>2022</v>
      </c>
      <c r="N1268" s="453">
        <v>80</v>
      </c>
      <c r="O1268" s="452">
        <v>0.125</v>
      </c>
      <c r="P1268" s="237">
        <f t="shared" si="76"/>
        <v>10</v>
      </c>
      <c r="Q1268" s="218">
        <v>10</v>
      </c>
      <c r="R1268" s="238">
        <f t="shared" si="77"/>
        <v>1</v>
      </c>
      <c r="S1268" s="238">
        <f t="shared" si="78"/>
        <v>0.125</v>
      </c>
      <c r="T1268" s="239">
        <f t="shared" si="79"/>
        <v>0.875</v>
      </c>
      <c r="U1268" s="454" t="s">
        <v>3123</v>
      </c>
    </row>
    <row r="1269" spans="1:21" ht="12.75">
      <c r="A1269" s="190" t="s">
        <v>109</v>
      </c>
      <c r="B1269" s="191" t="s">
        <v>1220</v>
      </c>
      <c r="C1269" s="230" t="s">
        <v>646</v>
      </c>
      <c r="D1269" s="230" t="s">
        <v>335</v>
      </c>
      <c r="E1269" s="230" t="s">
        <v>185</v>
      </c>
      <c r="F1269" s="230" t="s">
        <v>519</v>
      </c>
      <c r="G1269" s="190" t="s">
        <v>3070</v>
      </c>
      <c r="H1269" s="191" t="s">
        <v>555</v>
      </c>
      <c r="I1269" s="230" t="s">
        <v>370</v>
      </c>
      <c r="J1269" s="565" t="s">
        <v>420</v>
      </c>
      <c r="K1269" s="566">
        <v>0.14285714285714285</v>
      </c>
      <c r="L1269" s="230"/>
      <c r="M1269" s="450">
        <v>2022</v>
      </c>
      <c r="N1269" s="453">
        <v>80</v>
      </c>
      <c r="O1269" s="452">
        <v>0.125</v>
      </c>
      <c r="P1269" s="237">
        <f t="shared" si="76"/>
        <v>10</v>
      </c>
      <c r="Q1269" s="218">
        <v>10</v>
      </c>
      <c r="R1269" s="238">
        <f t="shared" si="77"/>
        <v>1</v>
      </c>
      <c r="S1269" s="238">
        <f t="shared" si="78"/>
        <v>0.125</v>
      </c>
      <c r="T1269" s="239">
        <f t="shared" si="79"/>
        <v>0.875</v>
      </c>
      <c r="U1269" s="454" t="s">
        <v>3123</v>
      </c>
    </row>
    <row r="1270" spans="1:21" ht="12.75">
      <c r="A1270" s="190" t="s">
        <v>109</v>
      </c>
      <c r="B1270" s="191" t="s">
        <v>1220</v>
      </c>
      <c r="C1270" s="230" t="s">
        <v>646</v>
      </c>
      <c r="D1270" s="230" t="s">
        <v>335</v>
      </c>
      <c r="E1270" s="230" t="s">
        <v>185</v>
      </c>
      <c r="F1270" s="230" t="s">
        <v>519</v>
      </c>
      <c r="G1270" s="190" t="s">
        <v>3070</v>
      </c>
      <c r="H1270" s="191" t="s">
        <v>556</v>
      </c>
      <c r="I1270" s="230" t="s">
        <v>370</v>
      </c>
      <c r="J1270" s="565" t="s">
        <v>420</v>
      </c>
      <c r="K1270" s="566">
        <v>0.14285714285714285</v>
      </c>
      <c r="L1270" s="230"/>
      <c r="M1270" s="450">
        <v>2022</v>
      </c>
      <c r="N1270" s="453">
        <v>80</v>
      </c>
      <c r="O1270" s="452">
        <v>0.125</v>
      </c>
      <c r="P1270" s="237">
        <f t="shared" si="76"/>
        <v>10</v>
      </c>
      <c r="Q1270" s="218">
        <v>10</v>
      </c>
      <c r="R1270" s="238">
        <f t="shared" si="77"/>
        <v>1</v>
      </c>
      <c r="S1270" s="238">
        <f t="shared" si="78"/>
        <v>0.125</v>
      </c>
      <c r="T1270" s="239">
        <f t="shared" si="79"/>
        <v>0.875</v>
      </c>
      <c r="U1270" s="454" t="s">
        <v>3123</v>
      </c>
    </row>
    <row r="1271" spans="1:21" ht="12.75">
      <c r="A1271" s="190" t="s">
        <v>109</v>
      </c>
      <c r="B1271" s="191" t="s">
        <v>1220</v>
      </c>
      <c r="C1271" s="230" t="s">
        <v>646</v>
      </c>
      <c r="D1271" s="230" t="s">
        <v>335</v>
      </c>
      <c r="E1271" s="230" t="s">
        <v>185</v>
      </c>
      <c r="F1271" s="230" t="s">
        <v>519</v>
      </c>
      <c r="G1271" s="190" t="s">
        <v>3070</v>
      </c>
      <c r="H1271" s="191" t="s">
        <v>557</v>
      </c>
      <c r="I1271" s="230" t="s">
        <v>370</v>
      </c>
      <c r="J1271" s="565" t="s">
        <v>420</v>
      </c>
      <c r="K1271" s="566">
        <v>0.14285714285714285</v>
      </c>
      <c r="L1271" s="230"/>
      <c r="M1271" s="450">
        <v>2022</v>
      </c>
      <c r="N1271" s="453">
        <v>80</v>
      </c>
      <c r="O1271" s="452">
        <v>0.125</v>
      </c>
      <c r="P1271" s="237">
        <f t="shared" si="76"/>
        <v>10</v>
      </c>
      <c r="Q1271" s="218">
        <v>10</v>
      </c>
      <c r="R1271" s="238">
        <f t="shared" si="77"/>
        <v>1</v>
      </c>
      <c r="S1271" s="238">
        <f t="shared" si="78"/>
        <v>0.125</v>
      </c>
      <c r="T1271" s="239">
        <f t="shared" si="79"/>
        <v>0.875</v>
      </c>
      <c r="U1271" s="454" t="s">
        <v>3123</v>
      </c>
    </row>
    <row r="1272" spans="1:21" ht="12.75">
      <c r="A1272" s="190" t="s">
        <v>109</v>
      </c>
      <c r="B1272" s="191" t="s">
        <v>1220</v>
      </c>
      <c r="C1272" s="230" t="s">
        <v>646</v>
      </c>
      <c r="D1272" s="230" t="s">
        <v>335</v>
      </c>
      <c r="E1272" s="230" t="s">
        <v>185</v>
      </c>
      <c r="F1272" s="230" t="s">
        <v>519</v>
      </c>
      <c r="G1272" s="190" t="s">
        <v>3070</v>
      </c>
      <c r="H1272" s="191" t="s">
        <v>558</v>
      </c>
      <c r="I1272" s="230" t="s">
        <v>370</v>
      </c>
      <c r="J1272" s="565" t="s">
        <v>420</v>
      </c>
      <c r="K1272" s="566">
        <v>0.14285714285714285</v>
      </c>
      <c r="L1272" s="230"/>
      <c r="M1272" s="450">
        <v>2022</v>
      </c>
      <c r="N1272" s="453">
        <v>80</v>
      </c>
      <c r="O1272" s="452">
        <v>0.125</v>
      </c>
      <c r="P1272" s="237">
        <f t="shared" si="76"/>
        <v>10</v>
      </c>
      <c r="Q1272" s="218">
        <v>10</v>
      </c>
      <c r="R1272" s="238">
        <f t="shared" si="77"/>
        <v>1</v>
      </c>
      <c r="S1272" s="238">
        <f t="shared" si="78"/>
        <v>0.125</v>
      </c>
      <c r="T1272" s="239">
        <f t="shared" si="79"/>
        <v>0.875</v>
      </c>
      <c r="U1272" s="454" t="s">
        <v>3123</v>
      </c>
    </row>
    <row r="1273" spans="1:21" ht="12.75">
      <c r="A1273" s="190" t="s">
        <v>109</v>
      </c>
      <c r="B1273" s="191" t="s">
        <v>1220</v>
      </c>
      <c r="C1273" s="230" t="s">
        <v>646</v>
      </c>
      <c r="D1273" s="230" t="s">
        <v>335</v>
      </c>
      <c r="E1273" s="230" t="s">
        <v>185</v>
      </c>
      <c r="F1273" s="230" t="s">
        <v>519</v>
      </c>
      <c r="G1273" s="190" t="s">
        <v>3070</v>
      </c>
      <c r="H1273" s="191" t="s">
        <v>562</v>
      </c>
      <c r="I1273" s="230" t="s">
        <v>370</v>
      </c>
      <c r="J1273" s="565" t="s">
        <v>420</v>
      </c>
      <c r="K1273" s="566">
        <v>0.14285714285714285</v>
      </c>
      <c r="L1273" s="230"/>
      <c r="M1273" s="450">
        <v>2022</v>
      </c>
      <c r="N1273" s="453">
        <v>80</v>
      </c>
      <c r="O1273" s="452">
        <v>0.125</v>
      </c>
      <c r="P1273" s="237">
        <f t="shared" si="76"/>
        <v>10</v>
      </c>
      <c r="Q1273" s="218">
        <v>10</v>
      </c>
      <c r="R1273" s="238">
        <f t="shared" si="77"/>
        <v>1</v>
      </c>
      <c r="S1273" s="238">
        <f t="shared" si="78"/>
        <v>0.125</v>
      </c>
      <c r="T1273" s="239">
        <f t="shared" si="79"/>
        <v>0.875</v>
      </c>
      <c r="U1273" s="454" t="s">
        <v>3123</v>
      </c>
    </row>
    <row r="1274" spans="1:21" ht="12.75">
      <c r="A1274" s="190" t="s">
        <v>109</v>
      </c>
      <c r="B1274" s="191" t="s">
        <v>1220</v>
      </c>
      <c r="C1274" s="230" t="s">
        <v>646</v>
      </c>
      <c r="D1274" s="230" t="s">
        <v>335</v>
      </c>
      <c r="E1274" s="230" t="s">
        <v>185</v>
      </c>
      <c r="F1274" s="230" t="s">
        <v>577</v>
      </c>
      <c r="G1274" s="190" t="s">
        <v>3070</v>
      </c>
      <c r="H1274" s="191" t="s">
        <v>583</v>
      </c>
      <c r="I1274" s="230" t="s">
        <v>370</v>
      </c>
      <c r="J1274" s="565" t="s">
        <v>420</v>
      </c>
      <c r="K1274" s="566">
        <v>0.14285714285714285</v>
      </c>
      <c r="L1274" s="230"/>
      <c r="M1274" s="450">
        <v>2022</v>
      </c>
      <c r="N1274" s="453">
        <v>80</v>
      </c>
      <c r="O1274" s="452">
        <v>0.125</v>
      </c>
      <c r="P1274" s="237">
        <f t="shared" si="76"/>
        <v>10</v>
      </c>
      <c r="Q1274" s="218">
        <v>10</v>
      </c>
      <c r="R1274" s="238">
        <f t="shared" si="77"/>
        <v>1</v>
      </c>
      <c r="S1274" s="238">
        <f t="shared" si="78"/>
        <v>0.125</v>
      </c>
      <c r="T1274" s="239">
        <f t="shared" si="79"/>
        <v>0.875</v>
      </c>
      <c r="U1274" s="454" t="s">
        <v>3123</v>
      </c>
    </row>
    <row r="1275" spans="1:21" ht="12.75">
      <c r="A1275" s="190" t="s">
        <v>109</v>
      </c>
      <c r="B1275" s="191" t="s">
        <v>1220</v>
      </c>
      <c r="C1275" s="230" t="s">
        <v>646</v>
      </c>
      <c r="D1275" s="230" t="s">
        <v>335</v>
      </c>
      <c r="E1275" s="230" t="s">
        <v>185</v>
      </c>
      <c r="F1275" s="230" t="s">
        <v>519</v>
      </c>
      <c r="G1275" s="190" t="s">
        <v>3070</v>
      </c>
      <c r="H1275" s="191" t="s">
        <v>563</v>
      </c>
      <c r="I1275" s="230" t="s">
        <v>370</v>
      </c>
      <c r="J1275" s="565" t="s">
        <v>418</v>
      </c>
      <c r="K1275" s="566">
        <v>1</v>
      </c>
      <c r="L1275" s="230"/>
      <c r="M1275" s="450">
        <v>2022</v>
      </c>
      <c r="N1275" s="453">
        <v>80</v>
      </c>
      <c r="O1275" s="452">
        <v>1</v>
      </c>
      <c r="P1275" s="237">
        <f t="shared" si="76"/>
        <v>80</v>
      </c>
      <c r="Q1275" s="218">
        <v>80</v>
      </c>
      <c r="R1275" s="238">
        <f t="shared" si="77"/>
        <v>1</v>
      </c>
      <c r="S1275" s="238">
        <f t="shared" si="78"/>
        <v>1</v>
      </c>
      <c r="T1275" s="239">
        <f t="shared" si="79"/>
        <v>1</v>
      </c>
      <c r="U1275" s="454"/>
    </row>
    <row r="1276" spans="1:21" ht="12.75">
      <c r="A1276" s="190" t="s">
        <v>109</v>
      </c>
      <c r="B1276" s="191" t="s">
        <v>1220</v>
      </c>
      <c r="C1276" s="230" t="s">
        <v>646</v>
      </c>
      <c r="D1276" s="230" t="s">
        <v>335</v>
      </c>
      <c r="E1276" s="230" t="s">
        <v>185</v>
      </c>
      <c r="F1276" s="230" t="s">
        <v>519</v>
      </c>
      <c r="G1276" s="190" t="s">
        <v>3070</v>
      </c>
      <c r="H1276" s="191" t="s">
        <v>564</v>
      </c>
      <c r="I1276" s="230" t="s">
        <v>370</v>
      </c>
      <c r="J1276" s="565" t="s">
        <v>420</v>
      </c>
      <c r="K1276" s="566">
        <v>0.14285714285714285</v>
      </c>
      <c r="L1276" s="230"/>
      <c r="M1276" s="450">
        <v>2022</v>
      </c>
      <c r="N1276" s="453">
        <v>80</v>
      </c>
      <c r="O1276" s="452">
        <v>0.125</v>
      </c>
      <c r="P1276" s="237">
        <f t="shared" si="76"/>
        <v>10</v>
      </c>
      <c r="Q1276" s="218">
        <v>10</v>
      </c>
      <c r="R1276" s="238">
        <f t="shared" si="77"/>
        <v>1</v>
      </c>
      <c r="S1276" s="238">
        <f t="shared" si="78"/>
        <v>0.125</v>
      </c>
      <c r="T1276" s="239">
        <f t="shared" si="79"/>
        <v>0.875</v>
      </c>
      <c r="U1276" s="454" t="s">
        <v>3123</v>
      </c>
    </row>
    <row r="1277" spans="1:21" ht="12.75">
      <c r="A1277" s="190" t="s">
        <v>109</v>
      </c>
      <c r="B1277" s="191" t="s">
        <v>1220</v>
      </c>
      <c r="C1277" s="230" t="s">
        <v>646</v>
      </c>
      <c r="D1277" s="230" t="s">
        <v>335</v>
      </c>
      <c r="E1277" s="230" t="s">
        <v>185</v>
      </c>
      <c r="F1277" s="230" t="s">
        <v>519</v>
      </c>
      <c r="G1277" s="190" t="s">
        <v>3070</v>
      </c>
      <c r="H1277" s="191" t="s">
        <v>569</v>
      </c>
      <c r="I1277" s="230" t="s">
        <v>370</v>
      </c>
      <c r="J1277" s="565" t="s">
        <v>420</v>
      </c>
      <c r="K1277" s="566">
        <v>0.14285714285714285</v>
      </c>
      <c r="L1277" s="230"/>
      <c r="M1277" s="450">
        <v>2022</v>
      </c>
      <c r="N1277" s="453">
        <v>80</v>
      </c>
      <c r="O1277" s="452">
        <v>0.125</v>
      </c>
      <c r="P1277" s="237">
        <f t="shared" si="76"/>
        <v>10</v>
      </c>
      <c r="Q1277" s="218">
        <v>10</v>
      </c>
      <c r="R1277" s="238">
        <f t="shared" si="77"/>
        <v>1</v>
      </c>
      <c r="S1277" s="238">
        <f t="shared" si="78"/>
        <v>0.125</v>
      </c>
      <c r="T1277" s="239">
        <f t="shared" si="79"/>
        <v>0.875</v>
      </c>
      <c r="U1277" s="454" t="s">
        <v>3123</v>
      </c>
    </row>
    <row r="1278" spans="1:21" ht="12.75">
      <c r="A1278" s="190" t="s">
        <v>109</v>
      </c>
      <c r="B1278" s="191" t="s">
        <v>1220</v>
      </c>
      <c r="C1278" s="230" t="s">
        <v>646</v>
      </c>
      <c r="D1278" s="230" t="s">
        <v>335</v>
      </c>
      <c r="E1278" s="230" t="s">
        <v>185</v>
      </c>
      <c r="F1278" s="230" t="s">
        <v>519</v>
      </c>
      <c r="G1278" s="190" t="s">
        <v>3070</v>
      </c>
      <c r="H1278" s="191" t="s">
        <v>498</v>
      </c>
      <c r="I1278" s="230" t="s">
        <v>3126</v>
      </c>
      <c r="J1278" s="230" t="s">
        <v>418</v>
      </c>
      <c r="K1278" s="231">
        <v>1</v>
      </c>
      <c r="L1278" s="230" t="s">
        <v>3127</v>
      </c>
      <c r="M1278" s="450">
        <v>2023</v>
      </c>
      <c r="N1278" s="453">
        <v>79</v>
      </c>
      <c r="O1278" s="452">
        <v>1</v>
      </c>
      <c r="P1278" s="237">
        <f t="shared" si="76"/>
        <v>79</v>
      </c>
      <c r="Q1278" s="218">
        <v>79</v>
      </c>
      <c r="R1278" s="238">
        <f t="shared" si="77"/>
        <v>1</v>
      </c>
      <c r="S1278" s="238">
        <f t="shared" si="78"/>
        <v>1</v>
      </c>
      <c r="T1278" s="239">
        <f t="shared" si="79"/>
        <v>1</v>
      </c>
      <c r="U1278" s="454"/>
    </row>
    <row r="1279" spans="1:21" ht="12.75">
      <c r="A1279" s="190" t="s">
        <v>109</v>
      </c>
      <c r="B1279" s="191" t="s">
        <v>1220</v>
      </c>
      <c r="C1279" s="230" t="s">
        <v>646</v>
      </c>
      <c r="D1279" s="230" t="s">
        <v>335</v>
      </c>
      <c r="E1279" s="230" t="s">
        <v>185</v>
      </c>
      <c r="F1279" s="230" t="s">
        <v>519</v>
      </c>
      <c r="G1279" s="190" t="s">
        <v>3070</v>
      </c>
      <c r="H1279" s="191" t="s">
        <v>537</v>
      </c>
      <c r="I1279" s="230" t="s">
        <v>232</v>
      </c>
      <c r="J1279" s="230" t="s">
        <v>418</v>
      </c>
      <c r="K1279" s="231">
        <v>1</v>
      </c>
      <c r="L1279" s="230" t="s">
        <v>3128</v>
      </c>
      <c r="M1279" s="450">
        <v>2023</v>
      </c>
      <c r="N1279" s="453">
        <v>79</v>
      </c>
      <c r="O1279" s="452">
        <v>1</v>
      </c>
      <c r="P1279" s="237">
        <f t="shared" si="76"/>
        <v>79</v>
      </c>
      <c r="Q1279" s="218">
        <v>79</v>
      </c>
      <c r="R1279" s="238">
        <f t="shared" si="77"/>
        <v>1</v>
      </c>
      <c r="S1279" s="238">
        <f t="shared" si="78"/>
        <v>1</v>
      </c>
      <c r="T1279" s="239">
        <f t="shared" si="79"/>
        <v>1</v>
      </c>
      <c r="U1279" s="454"/>
    </row>
    <row r="1280" spans="1:21" ht="12.75">
      <c r="A1280" s="190" t="s">
        <v>109</v>
      </c>
      <c r="B1280" s="191" t="s">
        <v>1220</v>
      </c>
      <c r="C1280" s="230" t="s">
        <v>646</v>
      </c>
      <c r="D1280" s="230" t="s">
        <v>335</v>
      </c>
      <c r="E1280" s="230" t="s">
        <v>185</v>
      </c>
      <c r="F1280" s="230" t="s">
        <v>519</v>
      </c>
      <c r="G1280" s="190" t="s">
        <v>3070</v>
      </c>
      <c r="H1280" s="191" t="s">
        <v>538</v>
      </c>
      <c r="I1280" s="230" t="s">
        <v>232</v>
      </c>
      <c r="J1280" s="230" t="s">
        <v>418</v>
      </c>
      <c r="K1280" s="231">
        <v>1</v>
      </c>
      <c r="L1280" s="230" t="s">
        <v>3128</v>
      </c>
      <c r="M1280" s="450">
        <v>2023</v>
      </c>
      <c r="N1280" s="453">
        <v>79</v>
      </c>
      <c r="O1280" s="452">
        <v>1</v>
      </c>
      <c r="P1280" s="237">
        <f t="shared" si="76"/>
        <v>79</v>
      </c>
      <c r="Q1280" s="218">
        <v>79</v>
      </c>
      <c r="R1280" s="238">
        <f t="shared" si="77"/>
        <v>1</v>
      </c>
      <c r="S1280" s="238">
        <f t="shared" si="78"/>
        <v>1</v>
      </c>
      <c r="T1280" s="239">
        <f t="shared" si="79"/>
        <v>1</v>
      </c>
      <c r="U1280" s="454"/>
    </row>
    <row r="1281" spans="1:21" ht="12.75">
      <c r="A1281" s="190" t="s">
        <v>109</v>
      </c>
      <c r="B1281" s="191" t="s">
        <v>1220</v>
      </c>
      <c r="C1281" s="230" t="s">
        <v>646</v>
      </c>
      <c r="D1281" s="230" t="s">
        <v>335</v>
      </c>
      <c r="E1281" s="230" t="s">
        <v>185</v>
      </c>
      <c r="F1281" s="230" t="s">
        <v>519</v>
      </c>
      <c r="G1281" s="190" t="s">
        <v>3070</v>
      </c>
      <c r="H1281" s="191" t="s">
        <v>541</v>
      </c>
      <c r="I1281" s="230" t="s">
        <v>232</v>
      </c>
      <c r="J1281" s="230" t="s">
        <v>418</v>
      </c>
      <c r="K1281" s="231">
        <v>1</v>
      </c>
      <c r="L1281" s="230" t="s">
        <v>3128</v>
      </c>
      <c r="M1281" s="450">
        <v>2023</v>
      </c>
      <c r="N1281" s="218">
        <v>79</v>
      </c>
      <c r="O1281" s="452">
        <v>1</v>
      </c>
      <c r="P1281" s="237">
        <f t="shared" si="76"/>
        <v>79</v>
      </c>
      <c r="Q1281" s="218">
        <v>79</v>
      </c>
      <c r="R1281" s="238">
        <f t="shared" si="77"/>
        <v>1</v>
      </c>
      <c r="S1281" s="238">
        <f t="shared" si="78"/>
        <v>1</v>
      </c>
      <c r="T1281" s="239">
        <f t="shared" si="79"/>
        <v>1</v>
      </c>
      <c r="U1281" s="454"/>
    </row>
    <row r="1282" spans="1:21" ht="12.75">
      <c r="A1282" s="190" t="s">
        <v>109</v>
      </c>
      <c r="B1282" s="191" t="s">
        <v>1220</v>
      </c>
      <c r="C1282" s="230" t="s">
        <v>646</v>
      </c>
      <c r="D1282" s="230" t="s">
        <v>335</v>
      </c>
      <c r="E1282" s="230" t="s">
        <v>185</v>
      </c>
      <c r="F1282" s="230" t="s">
        <v>519</v>
      </c>
      <c r="G1282" s="190" t="s">
        <v>3070</v>
      </c>
      <c r="H1282" s="191" t="s">
        <v>493</v>
      </c>
      <c r="I1282" s="230" t="s">
        <v>232</v>
      </c>
      <c r="J1282" s="230" t="s">
        <v>418</v>
      </c>
      <c r="K1282" s="231">
        <v>1</v>
      </c>
      <c r="L1282" s="230" t="s">
        <v>3128</v>
      </c>
      <c r="M1282" s="450">
        <v>2023</v>
      </c>
      <c r="N1282" s="453">
        <v>79</v>
      </c>
      <c r="O1282" s="452">
        <v>1</v>
      </c>
      <c r="P1282" s="237">
        <f t="shared" si="76"/>
        <v>79</v>
      </c>
      <c r="Q1282" s="218">
        <v>79</v>
      </c>
      <c r="R1282" s="238">
        <f t="shared" si="77"/>
        <v>1</v>
      </c>
      <c r="S1282" s="238">
        <f t="shared" si="78"/>
        <v>1</v>
      </c>
      <c r="T1282" s="239">
        <f t="shared" si="79"/>
        <v>1</v>
      </c>
      <c r="U1282" s="454"/>
    </row>
    <row r="1283" spans="1:21" ht="12.75">
      <c r="A1283" s="190" t="s">
        <v>109</v>
      </c>
      <c r="B1283" s="191" t="s">
        <v>1220</v>
      </c>
      <c r="C1283" s="230" t="s">
        <v>646</v>
      </c>
      <c r="D1283" s="230" t="s">
        <v>335</v>
      </c>
      <c r="E1283" s="230" t="s">
        <v>185</v>
      </c>
      <c r="F1283" s="230" t="s">
        <v>519</v>
      </c>
      <c r="G1283" s="190" t="s">
        <v>3070</v>
      </c>
      <c r="H1283" s="191" t="s">
        <v>3129</v>
      </c>
      <c r="I1283" s="230" t="s">
        <v>232</v>
      </c>
      <c r="J1283" s="230" t="s">
        <v>418</v>
      </c>
      <c r="K1283" s="231">
        <v>1</v>
      </c>
      <c r="L1283" s="230" t="s">
        <v>3128</v>
      </c>
      <c r="M1283" s="450">
        <v>2023</v>
      </c>
      <c r="N1283" s="218">
        <v>79</v>
      </c>
      <c r="O1283" s="452">
        <v>1</v>
      </c>
      <c r="P1283" s="237">
        <f t="shared" si="76"/>
        <v>79</v>
      </c>
      <c r="Q1283" s="218">
        <v>79</v>
      </c>
      <c r="R1283" s="238">
        <f t="shared" si="77"/>
        <v>1</v>
      </c>
      <c r="S1283" s="238">
        <f t="shared" si="78"/>
        <v>1</v>
      </c>
      <c r="T1283" s="239">
        <f t="shared" si="79"/>
        <v>1</v>
      </c>
      <c r="U1283" s="454"/>
    </row>
    <row r="1284" spans="1:21" ht="12.75">
      <c r="A1284" s="190" t="s">
        <v>109</v>
      </c>
      <c r="B1284" s="191" t="s">
        <v>1220</v>
      </c>
      <c r="C1284" s="230" t="s">
        <v>646</v>
      </c>
      <c r="D1284" s="230" t="s">
        <v>335</v>
      </c>
      <c r="E1284" s="230" t="s">
        <v>185</v>
      </c>
      <c r="F1284" s="230" t="s">
        <v>519</v>
      </c>
      <c r="G1284" s="190" t="s">
        <v>3070</v>
      </c>
      <c r="H1284" s="191" t="s">
        <v>3130</v>
      </c>
      <c r="I1284" s="230" t="s">
        <v>232</v>
      </c>
      <c r="J1284" s="230" t="s">
        <v>418</v>
      </c>
      <c r="K1284" s="231">
        <v>1</v>
      </c>
      <c r="L1284" s="230" t="s">
        <v>3128</v>
      </c>
      <c r="M1284" s="450">
        <v>2023</v>
      </c>
      <c r="N1284" s="453">
        <v>79</v>
      </c>
      <c r="O1284" s="452">
        <v>1</v>
      </c>
      <c r="P1284" s="237">
        <f t="shared" ref="P1284:P1347" si="80">ROUNDUP(N1284*O1284,0)</f>
        <v>79</v>
      </c>
      <c r="Q1284" s="218">
        <v>79</v>
      </c>
      <c r="R1284" s="238">
        <f t="shared" ref="R1284:R1347" si="81">Q1284/P1284</f>
        <v>1</v>
      </c>
      <c r="S1284" s="238">
        <f t="shared" ref="S1284:S1347" si="82">Q1284/N1284</f>
        <v>1</v>
      </c>
      <c r="T1284" s="239">
        <f t="shared" ref="T1284:T1347" si="83">O1284/K1284</f>
        <v>1</v>
      </c>
      <c r="U1284" s="454"/>
    </row>
    <row r="1285" spans="1:21" ht="12.75">
      <c r="A1285" s="190" t="s">
        <v>109</v>
      </c>
      <c r="B1285" s="191" t="s">
        <v>1220</v>
      </c>
      <c r="C1285" s="230" t="s">
        <v>646</v>
      </c>
      <c r="D1285" s="230" t="s">
        <v>335</v>
      </c>
      <c r="E1285" s="230" t="s">
        <v>185</v>
      </c>
      <c r="F1285" s="230"/>
      <c r="G1285" s="190" t="s">
        <v>3046</v>
      </c>
      <c r="H1285" s="191"/>
      <c r="I1285" s="230"/>
      <c r="J1285" s="230"/>
      <c r="K1285" s="231"/>
      <c r="L1285" s="230" t="s">
        <v>3120</v>
      </c>
      <c r="M1285" s="450"/>
      <c r="N1285" s="453"/>
      <c r="O1285" s="452"/>
      <c r="P1285" s="237">
        <f t="shared" si="80"/>
        <v>0</v>
      </c>
      <c r="Q1285" s="218"/>
      <c r="R1285" s="238" t="e">
        <f t="shared" si="81"/>
        <v>#DIV/0!</v>
      </c>
      <c r="S1285" s="238" t="e">
        <f t="shared" si="82"/>
        <v>#DIV/0!</v>
      </c>
      <c r="T1285" s="239" t="e">
        <f t="shared" si="83"/>
        <v>#DIV/0!</v>
      </c>
      <c r="U1285" s="454"/>
    </row>
    <row r="1286" spans="1:21" ht="12.75">
      <c r="A1286" s="190" t="s">
        <v>109</v>
      </c>
      <c r="B1286" s="191" t="s">
        <v>1220</v>
      </c>
      <c r="C1286" s="230" t="s">
        <v>646</v>
      </c>
      <c r="D1286" s="230" t="s">
        <v>335</v>
      </c>
      <c r="E1286" s="230" t="s">
        <v>185</v>
      </c>
      <c r="F1286" s="230" t="s">
        <v>519</v>
      </c>
      <c r="G1286" s="190" t="s">
        <v>3071</v>
      </c>
      <c r="H1286" s="191" t="s">
        <v>518</v>
      </c>
      <c r="I1286" s="230" t="s">
        <v>370</v>
      </c>
      <c r="J1286" s="565" t="s">
        <v>420</v>
      </c>
      <c r="K1286" s="566">
        <v>0.18181818181818182</v>
      </c>
      <c r="L1286" s="230"/>
      <c r="M1286" s="450">
        <v>2022</v>
      </c>
      <c r="N1286" s="218">
        <v>63</v>
      </c>
      <c r="O1286" s="567">
        <v>1</v>
      </c>
      <c r="P1286" s="237">
        <f t="shared" si="80"/>
        <v>63</v>
      </c>
      <c r="Q1286" s="218">
        <v>63</v>
      </c>
      <c r="R1286" s="238">
        <f t="shared" si="81"/>
        <v>1</v>
      </c>
      <c r="S1286" s="238">
        <f t="shared" si="82"/>
        <v>1</v>
      </c>
      <c r="T1286" s="239">
        <f t="shared" si="83"/>
        <v>5.5</v>
      </c>
      <c r="U1286" s="454" t="s">
        <v>3123</v>
      </c>
    </row>
    <row r="1287" spans="1:21" ht="12.75">
      <c r="A1287" s="190" t="s">
        <v>109</v>
      </c>
      <c r="B1287" s="191" t="s">
        <v>1220</v>
      </c>
      <c r="C1287" s="230" t="s">
        <v>646</v>
      </c>
      <c r="D1287" s="230" t="s">
        <v>335</v>
      </c>
      <c r="E1287" s="230" t="s">
        <v>185</v>
      </c>
      <c r="F1287" s="230" t="s">
        <v>577</v>
      </c>
      <c r="G1287" s="190" t="s">
        <v>3071</v>
      </c>
      <c r="H1287" s="191" t="s">
        <v>576</v>
      </c>
      <c r="I1287" s="230" t="s">
        <v>370</v>
      </c>
      <c r="J1287" s="565" t="s">
        <v>420</v>
      </c>
      <c r="K1287" s="566">
        <v>0.18181818181818182</v>
      </c>
      <c r="L1287" s="230"/>
      <c r="M1287" s="450">
        <v>2022</v>
      </c>
      <c r="N1287" s="453">
        <v>63</v>
      </c>
      <c r="O1287" s="452">
        <v>0.12698412698412698</v>
      </c>
      <c r="P1287" s="237">
        <f t="shared" si="80"/>
        <v>8</v>
      </c>
      <c r="Q1287" s="218">
        <v>7</v>
      </c>
      <c r="R1287" s="238">
        <f t="shared" si="81"/>
        <v>0.875</v>
      </c>
      <c r="S1287" s="238">
        <f t="shared" si="82"/>
        <v>0.1111111111111111</v>
      </c>
      <c r="T1287" s="239">
        <f t="shared" si="83"/>
        <v>0.69841269841269837</v>
      </c>
      <c r="U1287" s="454" t="s">
        <v>3123</v>
      </c>
    </row>
    <row r="1288" spans="1:21" ht="12.75">
      <c r="A1288" s="190" t="s">
        <v>109</v>
      </c>
      <c r="B1288" s="191" t="s">
        <v>1220</v>
      </c>
      <c r="C1288" s="230" t="s">
        <v>646</v>
      </c>
      <c r="D1288" s="230" t="s">
        <v>335</v>
      </c>
      <c r="E1288" s="230" t="s">
        <v>185</v>
      </c>
      <c r="F1288" s="230" t="s">
        <v>577</v>
      </c>
      <c r="G1288" s="190" t="s">
        <v>3071</v>
      </c>
      <c r="H1288" s="191" t="s">
        <v>578</v>
      </c>
      <c r="I1288" s="230" t="s">
        <v>370</v>
      </c>
      <c r="J1288" s="565" t="s">
        <v>420</v>
      </c>
      <c r="K1288" s="566">
        <v>0.18181818181818182</v>
      </c>
      <c r="L1288" s="230"/>
      <c r="M1288" s="450">
        <v>2022</v>
      </c>
      <c r="N1288" s="453">
        <v>63</v>
      </c>
      <c r="O1288" s="452">
        <v>0.12698412698412698</v>
      </c>
      <c r="P1288" s="237">
        <f t="shared" si="80"/>
        <v>8</v>
      </c>
      <c r="Q1288" s="218">
        <v>7</v>
      </c>
      <c r="R1288" s="238">
        <f t="shared" si="81"/>
        <v>0.875</v>
      </c>
      <c r="S1288" s="238">
        <f t="shared" si="82"/>
        <v>0.1111111111111111</v>
      </c>
      <c r="T1288" s="239">
        <f t="shared" si="83"/>
        <v>0.69841269841269837</v>
      </c>
      <c r="U1288" s="454" t="s">
        <v>3123</v>
      </c>
    </row>
    <row r="1289" spans="1:21" ht="12.75">
      <c r="A1289" s="190" t="s">
        <v>109</v>
      </c>
      <c r="B1289" s="191" t="s">
        <v>1220</v>
      </c>
      <c r="C1289" s="230" t="s">
        <v>646</v>
      </c>
      <c r="D1289" s="230" t="s">
        <v>335</v>
      </c>
      <c r="E1289" s="230" t="s">
        <v>185</v>
      </c>
      <c r="F1289" s="230" t="s">
        <v>577</v>
      </c>
      <c r="G1289" s="190" t="s">
        <v>3071</v>
      </c>
      <c r="H1289" s="191" t="s">
        <v>579</v>
      </c>
      <c r="I1289" s="230" t="s">
        <v>370</v>
      </c>
      <c r="J1289" s="565" t="s">
        <v>420</v>
      </c>
      <c r="K1289" s="566">
        <v>0.18181818181818182</v>
      </c>
      <c r="L1289" s="230"/>
      <c r="M1289" s="450">
        <v>2022</v>
      </c>
      <c r="N1289" s="453">
        <v>63</v>
      </c>
      <c r="O1289" s="452">
        <v>0.12698412698412698</v>
      </c>
      <c r="P1289" s="237">
        <f t="shared" si="80"/>
        <v>8</v>
      </c>
      <c r="Q1289" s="218">
        <v>7</v>
      </c>
      <c r="R1289" s="238">
        <f t="shared" si="81"/>
        <v>0.875</v>
      </c>
      <c r="S1289" s="238">
        <f t="shared" si="82"/>
        <v>0.1111111111111111</v>
      </c>
      <c r="T1289" s="239">
        <f t="shared" si="83"/>
        <v>0.69841269841269837</v>
      </c>
      <c r="U1289" s="454" t="s">
        <v>3123</v>
      </c>
    </row>
    <row r="1290" spans="1:21" ht="12.75">
      <c r="A1290" s="190" t="s">
        <v>109</v>
      </c>
      <c r="B1290" s="191" t="s">
        <v>1220</v>
      </c>
      <c r="C1290" s="230" t="s">
        <v>646</v>
      </c>
      <c r="D1290" s="230" t="s">
        <v>335</v>
      </c>
      <c r="E1290" s="230" t="s">
        <v>185</v>
      </c>
      <c r="F1290" s="230" t="s">
        <v>577</v>
      </c>
      <c r="G1290" s="190" t="s">
        <v>3071</v>
      </c>
      <c r="H1290" s="191" t="s">
        <v>580</v>
      </c>
      <c r="I1290" s="230" t="s">
        <v>370</v>
      </c>
      <c r="J1290" s="565" t="s">
        <v>420</v>
      </c>
      <c r="K1290" s="566">
        <v>0.18181818181818182</v>
      </c>
      <c r="L1290" s="230"/>
      <c r="M1290" s="450">
        <v>2022</v>
      </c>
      <c r="N1290" s="453">
        <v>63</v>
      </c>
      <c r="O1290" s="452">
        <v>0.12698412698412698</v>
      </c>
      <c r="P1290" s="237">
        <f t="shared" si="80"/>
        <v>8</v>
      </c>
      <c r="Q1290" s="218">
        <v>7</v>
      </c>
      <c r="R1290" s="238">
        <f t="shared" si="81"/>
        <v>0.875</v>
      </c>
      <c r="S1290" s="238">
        <f t="shared" si="82"/>
        <v>0.1111111111111111</v>
      </c>
      <c r="T1290" s="239">
        <f t="shared" si="83"/>
        <v>0.69841269841269837</v>
      </c>
      <c r="U1290" s="454" t="s">
        <v>3123</v>
      </c>
    </row>
    <row r="1291" spans="1:21" ht="12.75">
      <c r="A1291" s="190" t="s">
        <v>109</v>
      </c>
      <c r="B1291" s="191" t="s">
        <v>1220</v>
      </c>
      <c r="C1291" s="230" t="s">
        <v>646</v>
      </c>
      <c r="D1291" s="230" t="s">
        <v>335</v>
      </c>
      <c r="E1291" s="230" t="s">
        <v>185</v>
      </c>
      <c r="F1291" s="230" t="s">
        <v>577</v>
      </c>
      <c r="G1291" s="190" t="s">
        <v>3071</v>
      </c>
      <c r="H1291" s="191" t="s">
        <v>581</v>
      </c>
      <c r="I1291" s="230" t="s">
        <v>370</v>
      </c>
      <c r="J1291" s="565" t="s">
        <v>420</v>
      </c>
      <c r="K1291" s="566">
        <v>0.18181818181818182</v>
      </c>
      <c r="L1291" s="230"/>
      <c r="M1291" s="450">
        <v>2022</v>
      </c>
      <c r="N1291" s="453">
        <v>63</v>
      </c>
      <c r="O1291" s="452">
        <v>0.12698412698412698</v>
      </c>
      <c r="P1291" s="237">
        <f t="shared" si="80"/>
        <v>8</v>
      </c>
      <c r="Q1291" s="218">
        <v>7</v>
      </c>
      <c r="R1291" s="238">
        <f t="shared" si="81"/>
        <v>0.875</v>
      </c>
      <c r="S1291" s="238">
        <f t="shared" si="82"/>
        <v>0.1111111111111111</v>
      </c>
      <c r="T1291" s="239">
        <f t="shared" si="83"/>
        <v>0.69841269841269837</v>
      </c>
      <c r="U1291" s="454" t="s">
        <v>3123</v>
      </c>
    </row>
    <row r="1292" spans="1:21" ht="12.75">
      <c r="A1292" s="190" t="s">
        <v>109</v>
      </c>
      <c r="B1292" s="191" t="s">
        <v>1220</v>
      </c>
      <c r="C1292" s="230" t="s">
        <v>646</v>
      </c>
      <c r="D1292" s="230" t="s">
        <v>335</v>
      </c>
      <c r="E1292" s="230" t="s">
        <v>185</v>
      </c>
      <c r="F1292" s="230" t="s">
        <v>519</v>
      </c>
      <c r="G1292" s="190" t="s">
        <v>3071</v>
      </c>
      <c r="H1292" s="191" t="s">
        <v>522</v>
      </c>
      <c r="I1292" s="230" t="s">
        <v>370</v>
      </c>
      <c r="J1292" s="565" t="s">
        <v>420</v>
      </c>
      <c r="K1292" s="566">
        <v>0.18181818181818182</v>
      </c>
      <c r="L1292" s="230"/>
      <c r="M1292" s="450">
        <v>2022</v>
      </c>
      <c r="N1292" s="453">
        <v>63</v>
      </c>
      <c r="O1292" s="452">
        <v>0.12698412698412698</v>
      </c>
      <c r="P1292" s="237">
        <f t="shared" si="80"/>
        <v>8</v>
      </c>
      <c r="Q1292" s="218">
        <v>7</v>
      </c>
      <c r="R1292" s="238">
        <f t="shared" si="81"/>
        <v>0.875</v>
      </c>
      <c r="S1292" s="238">
        <f t="shared" si="82"/>
        <v>0.1111111111111111</v>
      </c>
      <c r="T1292" s="239">
        <f t="shared" si="83"/>
        <v>0.69841269841269837</v>
      </c>
      <c r="U1292" s="454" t="s">
        <v>3123</v>
      </c>
    </row>
    <row r="1293" spans="1:21" ht="12.75">
      <c r="A1293" s="190" t="s">
        <v>109</v>
      </c>
      <c r="B1293" s="191" t="s">
        <v>1220</v>
      </c>
      <c r="C1293" s="230" t="s">
        <v>646</v>
      </c>
      <c r="D1293" s="230" t="s">
        <v>335</v>
      </c>
      <c r="E1293" s="230" t="s">
        <v>185</v>
      </c>
      <c r="F1293" s="230" t="s">
        <v>519</v>
      </c>
      <c r="G1293" s="190" t="s">
        <v>3071</v>
      </c>
      <c r="H1293" s="191" t="s">
        <v>523</v>
      </c>
      <c r="I1293" s="230" t="s">
        <v>370</v>
      </c>
      <c r="J1293" s="565" t="s">
        <v>420</v>
      </c>
      <c r="K1293" s="566">
        <v>0.18181818181818182</v>
      </c>
      <c r="L1293" s="230"/>
      <c r="M1293" s="450">
        <v>2022</v>
      </c>
      <c r="N1293" s="453">
        <v>63</v>
      </c>
      <c r="O1293" s="452">
        <v>0.12698412698412698</v>
      </c>
      <c r="P1293" s="237">
        <f t="shared" si="80"/>
        <v>8</v>
      </c>
      <c r="Q1293" s="218">
        <v>7</v>
      </c>
      <c r="R1293" s="238">
        <f t="shared" si="81"/>
        <v>0.875</v>
      </c>
      <c r="S1293" s="238">
        <f t="shared" si="82"/>
        <v>0.1111111111111111</v>
      </c>
      <c r="T1293" s="239">
        <f t="shared" si="83"/>
        <v>0.69841269841269837</v>
      </c>
      <c r="U1293" s="454" t="s">
        <v>3123</v>
      </c>
    </row>
    <row r="1294" spans="1:21" ht="12.75">
      <c r="A1294" s="190" t="s">
        <v>109</v>
      </c>
      <c r="B1294" s="191" t="s">
        <v>1220</v>
      </c>
      <c r="C1294" s="230" t="s">
        <v>646</v>
      </c>
      <c r="D1294" s="230" t="s">
        <v>335</v>
      </c>
      <c r="E1294" s="230" t="s">
        <v>185</v>
      </c>
      <c r="F1294" s="230" t="s">
        <v>577</v>
      </c>
      <c r="G1294" s="190" t="s">
        <v>3071</v>
      </c>
      <c r="H1294" s="191" t="s">
        <v>3124</v>
      </c>
      <c r="I1294" s="230" t="s">
        <v>370</v>
      </c>
      <c r="J1294" s="565" t="s">
        <v>420</v>
      </c>
      <c r="K1294" s="566">
        <v>0.18181818181818182</v>
      </c>
      <c r="L1294" s="230"/>
      <c r="M1294" s="450">
        <v>2022</v>
      </c>
      <c r="N1294" s="453">
        <v>63</v>
      </c>
      <c r="O1294" s="452">
        <v>0.12698412698412698</v>
      </c>
      <c r="P1294" s="237">
        <f t="shared" si="80"/>
        <v>8</v>
      </c>
      <c r="Q1294" s="218">
        <v>7</v>
      </c>
      <c r="R1294" s="238">
        <f t="shared" si="81"/>
        <v>0.875</v>
      </c>
      <c r="S1294" s="238">
        <f t="shared" si="82"/>
        <v>0.1111111111111111</v>
      </c>
      <c r="T1294" s="239">
        <f t="shared" si="83"/>
        <v>0.69841269841269837</v>
      </c>
      <c r="U1294" s="454" t="s">
        <v>3123</v>
      </c>
    </row>
    <row r="1295" spans="1:21" ht="12.75">
      <c r="A1295" s="190" t="s">
        <v>109</v>
      </c>
      <c r="B1295" s="191" t="s">
        <v>1220</v>
      </c>
      <c r="C1295" s="230" t="s">
        <v>646</v>
      </c>
      <c r="D1295" s="230" t="s">
        <v>335</v>
      </c>
      <c r="E1295" s="230" t="s">
        <v>185</v>
      </c>
      <c r="F1295" s="230" t="s">
        <v>519</v>
      </c>
      <c r="G1295" s="190" t="s">
        <v>3071</v>
      </c>
      <c r="H1295" s="191" t="s">
        <v>3125</v>
      </c>
      <c r="I1295" s="230" t="s">
        <v>370</v>
      </c>
      <c r="J1295" s="565" t="s">
        <v>420</v>
      </c>
      <c r="K1295" s="566">
        <v>0.18181818181818182</v>
      </c>
      <c r="L1295" s="230"/>
      <c r="M1295" s="450">
        <v>2022</v>
      </c>
      <c r="N1295" s="453">
        <v>63</v>
      </c>
      <c r="O1295" s="452">
        <v>0.12698412698412698</v>
      </c>
      <c r="P1295" s="237">
        <f t="shared" si="80"/>
        <v>8</v>
      </c>
      <c r="Q1295" s="218">
        <v>7</v>
      </c>
      <c r="R1295" s="238">
        <f t="shared" si="81"/>
        <v>0.875</v>
      </c>
      <c r="S1295" s="238">
        <f t="shared" si="82"/>
        <v>0.1111111111111111</v>
      </c>
      <c r="T1295" s="239">
        <f t="shared" si="83"/>
        <v>0.69841269841269837</v>
      </c>
      <c r="U1295" s="454" t="s">
        <v>3123</v>
      </c>
    </row>
    <row r="1296" spans="1:21" ht="12.75">
      <c r="A1296" s="190" t="s">
        <v>109</v>
      </c>
      <c r="B1296" s="191" t="s">
        <v>1220</v>
      </c>
      <c r="C1296" s="230" t="s">
        <v>646</v>
      </c>
      <c r="D1296" s="230" t="s">
        <v>335</v>
      </c>
      <c r="E1296" s="230" t="s">
        <v>185</v>
      </c>
      <c r="F1296" s="230" t="s">
        <v>519</v>
      </c>
      <c r="G1296" s="190" t="s">
        <v>3071</v>
      </c>
      <c r="H1296" s="191" t="s">
        <v>529</v>
      </c>
      <c r="I1296" s="230" t="s">
        <v>370</v>
      </c>
      <c r="J1296" s="565" t="s">
        <v>420</v>
      </c>
      <c r="K1296" s="566">
        <v>0.18181818181818182</v>
      </c>
      <c r="L1296" s="230"/>
      <c r="M1296" s="450">
        <v>2022</v>
      </c>
      <c r="N1296" s="453">
        <v>63</v>
      </c>
      <c r="O1296" s="452">
        <v>0.12698412698412698</v>
      </c>
      <c r="P1296" s="237">
        <f t="shared" si="80"/>
        <v>8</v>
      </c>
      <c r="Q1296" s="218">
        <v>7</v>
      </c>
      <c r="R1296" s="238">
        <f t="shared" si="81"/>
        <v>0.875</v>
      </c>
      <c r="S1296" s="238">
        <f t="shared" si="82"/>
        <v>0.1111111111111111</v>
      </c>
      <c r="T1296" s="239">
        <f t="shared" si="83"/>
        <v>0.69841269841269837</v>
      </c>
      <c r="U1296" s="454" t="s">
        <v>3123</v>
      </c>
    </row>
    <row r="1297" spans="1:21" ht="12.75">
      <c r="A1297" s="190" t="s">
        <v>109</v>
      </c>
      <c r="B1297" s="191" t="s">
        <v>1220</v>
      </c>
      <c r="C1297" s="230" t="s">
        <v>646</v>
      </c>
      <c r="D1297" s="230" t="s">
        <v>335</v>
      </c>
      <c r="E1297" s="230" t="s">
        <v>185</v>
      </c>
      <c r="F1297" s="230" t="s">
        <v>519</v>
      </c>
      <c r="G1297" s="190" t="s">
        <v>3071</v>
      </c>
      <c r="H1297" s="191" t="s">
        <v>532</v>
      </c>
      <c r="I1297" s="230" t="s">
        <v>370</v>
      </c>
      <c r="J1297" s="565" t="s">
        <v>420</v>
      </c>
      <c r="K1297" s="568">
        <v>0.18181818181818182</v>
      </c>
      <c r="L1297" s="230"/>
      <c r="M1297" s="450">
        <v>2022</v>
      </c>
      <c r="N1297" s="453">
        <v>63</v>
      </c>
      <c r="O1297" s="452">
        <v>0.12698412698412698</v>
      </c>
      <c r="P1297" s="237">
        <f t="shared" si="80"/>
        <v>8</v>
      </c>
      <c r="Q1297" s="218">
        <v>7</v>
      </c>
      <c r="R1297" s="238">
        <f t="shared" si="81"/>
        <v>0.875</v>
      </c>
      <c r="S1297" s="238">
        <f t="shared" si="82"/>
        <v>0.1111111111111111</v>
      </c>
      <c r="T1297" s="239">
        <f t="shared" si="83"/>
        <v>0.69841269841269837</v>
      </c>
      <c r="U1297" s="454" t="s">
        <v>3123</v>
      </c>
    </row>
    <row r="1298" spans="1:21" ht="12.75">
      <c r="A1298" s="190" t="s">
        <v>109</v>
      </c>
      <c r="B1298" s="191" t="s">
        <v>1220</v>
      </c>
      <c r="C1298" s="230" t="s">
        <v>646</v>
      </c>
      <c r="D1298" s="230" t="s">
        <v>335</v>
      </c>
      <c r="E1298" s="230" t="s">
        <v>185</v>
      </c>
      <c r="F1298" s="230" t="s">
        <v>519</v>
      </c>
      <c r="G1298" s="190" t="s">
        <v>3071</v>
      </c>
      <c r="H1298" s="191" t="s">
        <v>533</v>
      </c>
      <c r="I1298" s="230" t="s">
        <v>370</v>
      </c>
      <c r="J1298" s="565" t="s">
        <v>420</v>
      </c>
      <c r="K1298" s="566">
        <v>0.18181818181818182</v>
      </c>
      <c r="L1298" s="230"/>
      <c r="M1298" s="450">
        <v>2022</v>
      </c>
      <c r="N1298" s="453">
        <v>63</v>
      </c>
      <c r="O1298" s="452">
        <v>0.12698412698412698</v>
      </c>
      <c r="P1298" s="237">
        <f t="shared" si="80"/>
        <v>8</v>
      </c>
      <c r="Q1298" s="218">
        <v>7</v>
      </c>
      <c r="R1298" s="238">
        <f t="shared" si="81"/>
        <v>0.875</v>
      </c>
      <c r="S1298" s="238">
        <f t="shared" si="82"/>
        <v>0.1111111111111111</v>
      </c>
      <c r="T1298" s="239">
        <f t="shared" si="83"/>
        <v>0.69841269841269837</v>
      </c>
      <c r="U1298" s="454" t="s">
        <v>3123</v>
      </c>
    </row>
    <row r="1299" spans="1:21" ht="12.75">
      <c r="A1299" s="190" t="s">
        <v>109</v>
      </c>
      <c r="B1299" s="191" t="s">
        <v>1220</v>
      </c>
      <c r="C1299" s="230" t="s">
        <v>646</v>
      </c>
      <c r="D1299" s="230" t="s">
        <v>335</v>
      </c>
      <c r="E1299" s="230" t="s">
        <v>185</v>
      </c>
      <c r="F1299" s="230" t="s">
        <v>519</v>
      </c>
      <c r="G1299" s="190" t="s">
        <v>3071</v>
      </c>
      <c r="H1299" s="191" t="s">
        <v>534</v>
      </c>
      <c r="I1299" s="230" t="s">
        <v>370</v>
      </c>
      <c r="J1299" s="565" t="s">
        <v>420</v>
      </c>
      <c r="K1299" s="566">
        <v>0.18181818181818182</v>
      </c>
      <c r="L1299" s="230"/>
      <c r="M1299" s="450">
        <v>2022</v>
      </c>
      <c r="N1299" s="453">
        <v>63</v>
      </c>
      <c r="O1299" s="452">
        <v>0.12698412698412698</v>
      </c>
      <c r="P1299" s="237">
        <f t="shared" si="80"/>
        <v>8</v>
      </c>
      <c r="Q1299" s="218">
        <v>7</v>
      </c>
      <c r="R1299" s="238">
        <f t="shared" si="81"/>
        <v>0.875</v>
      </c>
      <c r="S1299" s="238">
        <f t="shared" si="82"/>
        <v>0.1111111111111111</v>
      </c>
      <c r="T1299" s="239">
        <f t="shared" si="83"/>
        <v>0.69841269841269837</v>
      </c>
      <c r="U1299" s="454" t="s">
        <v>3123</v>
      </c>
    </row>
    <row r="1300" spans="1:21" ht="12.75">
      <c r="A1300" s="190" t="s">
        <v>109</v>
      </c>
      <c r="B1300" s="191" t="s">
        <v>1220</v>
      </c>
      <c r="C1300" s="230" t="s">
        <v>646</v>
      </c>
      <c r="D1300" s="230" t="s">
        <v>335</v>
      </c>
      <c r="E1300" s="230" t="s">
        <v>185</v>
      </c>
      <c r="F1300" s="230" t="s">
        <v>519</v>
      </c>
      <c r="G1300" s="190" t="s">
        <v>3071</v>
      </c>
      <c r="H1300" s="191" t="s">
        <v>535</v>
      </c>
      <c r="I1300" s="230" t="s">
        <v>370</v>
      </c>
      <c r="J1300" s="565" t="s">
        <v>420</v>
      </c>
      <c r="K1300" s="566">
        <v>0.18181818181818182</v>
      </c>
      <c r="L1300" s="230"/>
      <c r="M1300" s="450">
        <v>2022</v>
      </c>
      <c r="N1300" s="453">
        <v>63</v>
      </c>
      <c r="O1300" s="452">
        <v>0.12698412698412698</v>
      </c>
      <c r="P1300" s="237">
        <f t="shared" si="80"/>
        <v>8</v>
      </c>
      <c r="Q1300" s="218">
        <v>7</v>
      </c>
      <c r="R1300" s="238">
        <f t="shared" si="81"/>
        <v>0.875</v>
      </c>
      <c r="S1300" s="238">
        <f t="shared" si="82"/>
        <v>0.1111111111111111</v>
      </c>
      <c r="T1300" s="239">
        <f t="shared" si="83"/>
        <v>0.69841269841269837</v>
      </c>
      <c r="U1300" s="454" t="s">
        <v>3123</v>
      </c>
    </row>
    <row r="1301" spans="1:21" ht="12.75">
      <c r="A1301" s="190" t="s">
        <v>109</v>
      </c>
      <c r="B1301" s="191" t="s">
        <v>1220</v>
      </c>
      <c r="C1301" s="230" t="s">
        <v>646</v>
      </c>
      <c r="D1301" s="230" t="s">
        <v>335</v>
      </c>
      <c r="E1301" s="230" t="s">
        <v>185</v>
      </c>
      <c r="F1301" s="230" t="s">
        <v>519</v>
      </c>
      <c r="G1301" s="190" t="s">
        <v>3071</v>
      </c>
      <c r="H1301" s="191" t="s">
        <v>544</v>
      </c>
      <c r="I1301" s="230" t="s">
        <v>370</v>
      </c>
      <c r="J1301" s="565" t="s">
        <v>420</v>
      </c>
      <c r="K1301" s="566">
        <v>0.18181818181818182</v>
      </c>
      <c r="L1301" s="230"/>
      <c r="M1301" s="450">
        <v>2022</v>
      </c>
      <c r="N1301" s="453">
        <v>63</v>
      </c>
      <c r="O1301" s="452">
        <v>0.12698412698412698</v>
      </c>
      <c r="P1301" s="237">
        <f t="shared" si="80"/>
        <v>8</v>
      </c>
      <c r="Q1301" s="218">
        <v>7</v>
      </c>
      <c r="R1301" s="238">
        <f t="shared" si="81"/>
        <v>0.875</v>
      </c>
      <c r="S1301" s="238">
        <f t="shared" si="82"/>
        <v>0.1111111111111111</v>
      </c>
      <c r="T1301" s="239">
        <f t="shared" si="83"/>
        <v>0.69841269841269837</v>
      </c>
      <c r="U1301" s="454" t="s">
        <v>3123</v>
      </c>
    </row>
    <row r="1302" spans="1:21" ht="12.75">
      <c r="A1302" s="190" t="s">
        <v>109</v>
      </c>
      <c r="B1302" s="191" t="s">
        <v>1220</v>
      </c>
      <c r="C1302" s="230" t="s">
        <v>646</v>
      </c>
      <c r="D1302" s="230" t="s">
        <v>335</v>
      </c>
      <c r="E1302" s="230" t="s">
        <v>185</v>
      </c>
      <c r="F1302" s="230" t="s">
        <v>519</v>
      </c>
      <c r="G1302" s="190" t="s">
        <v>3071</v>
      </c>
      <c r="H1302" s="191" t="s">
        <v>545</v>
      </c>
      <c r="I1302" s="230" t="s">
        <v>370</v>
      </c>
      <c r="J1302" s="565" t="s">
        <v>420</v>
      </c>
      <c r="K1302" s="566">
        <v>0.18181818181818182</v>
      </c>
      <c r="L1302" s="230"/>
      <c r="M1302" s="450">
        <v>2022</v>
      </c>
      <c r="N1302" s="453">
        <v>63</v>
      </c>
      <c r="O1302" s="452">
        <v>0.12698412698412698</v>
      </c>
      <c r="P1302" s="237">
        <f t="shared" si="80"/>
        <v>8</v>
      </c>
      <c r="Q1302" s="218">
        <v>7</v>
      </c>
      <c r="R1302" s="238">
        <f t="shared" si="81"/>
        <v>0.875</v>
      </c>
      <c r="S1302" s="238">
        <f t="shared" si="82"/>
        <v>0.1111111111111111</v>
      </c>
      <c r="T1302" s="239">
        <f t="shared" si="83"/>
        <v>0.69841269841269837</v>
      </c>
      <c r="U1302" s="454" t="s">
        <v>3123</v>
      </c>
    </row>
    <row r="1303" spans="1:21" ht="12.75">
      <c r="A1303" s="190" t="s">
        <v>109</v>
      </c>
      <c r="B1303" s="191" t="s">
        <v>1220</v>
      </c>
      <c r="C1303" s="230" t="s">
        <v>646</v>
      </c>
      <c r="D1303" s="230" t="s">
        <v>335</v>
      </c>
      <c r="E1303" s="230" t="s">
        <v>185</v>
      </c>
      <c r="F1303" s="230" t="s">
        <v>519</v>
      </c>
      <c r="G1303" s="190" t="s">
        <v>3071</v>
      </c>
      <c r="H1303" s="191" t="s">
        <v>546</v>
      </c>
      <c r="I1303" s="230" t="s">
        <v>370</v>
      </c>
      <c r="J1303" s="565" t="s">
        <v>420</v>
      </c>
      <c r="K1303" s="566">
        <v>0.18181818181818182</v>
      </c>
      <c r="L1303" s="230"/>
      <c r="M1303" s="450">
        <v>2022</v>
      </c>
      <c r="N1303" s="453">
        <v>63</v>
      </c>
      <c r="O1303" s="452">
        <v>0.12698412698412698</v>
      </c>
      <c r="P1303" s="237">
        <f t="shared" si="80"/>
        <v>8</v>
      </c>
      <c r="Q1303" s="218">
        <v>7</v>
      </c>
      <c r="R1303" s="238">
        <f t="shared" si="81"/>
        <v>0.875</v>
      </c>
      <c r="S1303" s="238">
        <f t="shared" si="82"/>
        <v>0.1111111111111111</v>
      </c>
      <c r="T1303" s="239">
        <f t="shared" si="83"/>
        <v>0.69841269841269837</v>
      </c>
      <c r="U1303" s="454" t="s">
        <v>3123</v>
      </c>
    </row>
    <row r="1304" spans="1:21" ht="12.75">
      <c r="A1304" s="190" t="s">
        <v>109</v>
      </c>
      <c r="B1304" s="191" t="s">
        <v>1220</v>
      </c>
      <c r="C1304" s="230" t="s">
        <v>646</v>
      </c>
      <c r="D1304" s="230" t="s">
        <v>335</v>
      </c>
      <c r="E1304" s="230" t="s">
        <v>185</v>
      </c>
      <c r="F1304" s="230" t="s">
        <v>519</v>
      </c>
      <c r="G1304" s="190" t="s">
        <v>3071</v>
      </c>
      <c r="H1304" s="191" t="s">
        <v>548</v>
      </c>
      <c r="I1304" s="230" t="s">
        <v>370</v>
      </c>
      <c r="J1304" s="565" t="s">
        <v>420</v>
      </c>
      <c r="K1304" s="566">
        <v>0.18181818181818182</v>
      </c>
      <c r="L1304" s="230"/>
      <c r="M1304" s="450">
        <v>2022</v>
      </c>
      <c r="N1304" s="453">
        <v>63</v>
      </c>
      <c r="O1304" s="452">
        <v>0.12698412698412698</v>
      </c>
      <c r="P1304" s="237">
        <f t="shared" si="80"/>
        <v>8</v>
      </c>
      <c r="Q1304" s="218">
        <v>7</v>
      </c>
      <c r="R1304" s="238">
        <f t="shared" si="81"/>
        <v>0.875</v>
      </c>
      <c r="S1304" s="238">
        <f t="shared" si="82"/>
        <v>0.1111111111111111</v>
      </c>
      <c r="T1304" s="239">
        <f t="shared" si="83"/>
        <v>0.69841269841269837</v>
      </c>
      <c r="U1304" s="454" t="s">
        <v>3123</v>
      </c>
    </row>
    <row r="1305" spans="1:21" ht="12.75">
      <c r="A1305" s="190" t="s">
        <v>109</v>
      </c>
      <c r="B1305" s="191" t="s">
        <v>1220</v>
      </c>
      <c r="C1305" s="230" t="s">
        <v>646</v>
      </c>
      <c r="D1305" s="230" t="s">
        <v>335</v>
      </c>
      <c r="E1305" s="230" t="s">
        <v>185</v>
      </c>
      <c r="F1305" s="230" t="s">
        <v>519</v>
      </c>
      <c r="G1305" s="190" t="s">
        <v>3071</v>
      </c>
      <c r="H1305" s="191" t="s">
        <v>549</v>
      </c>
      <c r="I1305" s="230" t="s">
        <v>370</v>
      </c>
      <c r="J1305" s="565" t="s">
        <v>420</v>
      </c>
      <c r="K1305" s="566">
        <v>0.18181818181818182</v>
      </c>
      <c r="L1305" s="230"/>
      <c r="M1305" s="450">
        <v>2022</v>
      </c>
      <c r="N1305" s="453">
        <v>63</v>
      </c>
      <c r="O1305" s="452">
        <v>0.12698412698412698</v>
      </c>
      <c r="P1305" s="237">
        <f t="shared" si="80"/>
        <v>8</v>
      </c>
      <c r="Q1305" s="218">
        <v>7</v>
      </c>
      <c r="R1305" s="238">
        <f t="shared" si="81"/>
        <v>0.875</v>
      </c>
      <c r="S1305" s="238">
        <f t="shared" si="82"/>
        <v>0.1111111111111111</v>
      </c>
      <c r="T1305" s="239">
        <f t="shared" si="83"/>
        <v>0.69841269841269837</v>
      </c>
      <c r="U1305" s="454" t="s">
        <v>3123</v>
      </c>
    </row>
    <row r="1306" spans="1:21" ht="12.75">
      <c r="A1306" s="190" t="s">
        <v>109</v>
      </c>
      <c r="B1306" s="191" t="s">
        <v>1220</v>
      </c>
      <c r="C1306" s="230" t="s">
        <v>646</v>
      </c>
      <c r="D1306" s="230" t="s">
        <v>335</v>
      </c>
      <c r="E1306" s="230" t="s">
        <v>185</v>
      </c>
      <c r="F1306" s="230" t="s">
        <v>519</v>
      </c>
      <c r="G1306" s="190" t="s">
        <v>3071</v>
      </c>
      <c r="H1306" s="191" t="s">
        <v>551</v>
      </c>
      <c r="I1306" s="230" t="s">
        <v>370</v>
      </c>
      <c r="J1306" s="565" t="s">
        <v>420</v>
      </c>
      <c r="K1306" s="566">
        <v>0.18181818181818182</v>
      </c>
      <c r="L1306" s="230"/>
      <c r="M1306" s="450">
        <v>2022</v>
      </c>
      <c r="N1306" s="453">
        <v>63</v>
      </c>
      <c r="O1306" s="452">
        <v>0.12698412698412698</v>
      </c>
      <c r="P1306" s="237">
        <f t="shared" si="80"/>
        <v>8</v>
      </c>
      <c r="Q1306" s="218">
        <v>7</v>
      </c>
      <c r="R1306" s="238">
        <f t="shared" si="81"/>
        <v>0.875</v>
      </c>
      <c r="S1306" s="238">
        <f t="shared" si="82"/>
        <v>0.1111111111111111</v>
      </c>
      <c r="T1306" s="239">
        <f t="shared" si="83"/>
        <v>0.69841269841269837</v>
      </c>
      <c r="U1306" s="454" t="s">
        <v>3123</v>
      </c>
    </row>
    <row r="1307" spans="1:21" ht="12.75">
      <c r="A1307" s="190" t="s">
        <v>109</v>
      </c>
      <c r="B1307" s="191" t="s">
        <v>1220</v>
      </c>
      <c r="C1307" s="230" t="s">
        <v>646</v>
      </c>
      <c r="D1307" s="230" t="s">
        <v>335</v>
      </c>
      <c r="E1307" s="230" t="s">
        <v>185</v>
      </c>
      <c r="F1307" s="230" t="s">
        <v>519</v>
      </c>
      <c r="G1307" s="190" t="s">
        <v>3071</v>
      </c>
      <c r="H1307" s="191" t="s">
        <v>555</v>
      </c>
      <c r="I1307" s="230" t="s">
        <v>370</v>
      </c>
      <c r="J1307" s="565" t="s">
        <v>420</v>
      </c>
      <c r="K1307" s="566">
        <v>0.18181818181818182</v>
      </c>
      <c r="L1307" s="230"/>
      <c r="M1307" s="450">
        <v>2022</v>
      </c>
      <c r="N1307" s="453">
        <v>63</v>
      </c>
      <c r="O1307" s="452">
        <v>0.12698412698412698</v>
      </c>
      <c r="P1307" s="237">
        <f t="shared" si="80"/>
        <v>8</v>
      </c>
      <c r="Q1307" s="218">
        <v>7</v>
      </c>
      <c r="R1307" s="238">
        <f t="shared" si="81"/>
        <v>0.875</v>
      </c>
      <c r="S1307" s="238">
        <f t="shared" si="82"/>
        <v>0.1111111111111111</v>
      </c>
      <c r="T1307" s="239">
        <f t="shared" si="83"/>
        <v>0.69841269841269837</v>
      </c>
      <c r="U1307" s="454" t="s">
        <v>3123</v>
      </c>
    </row>
    <row r="1308" spans="1:21" ht="12.75">
      <c r="A1308" s="190" t="s">
        <v>109</v>
      </c>
      <c r="B1308" s="191" t="s">
        <v>1220</v>
      </c>
      <c r="C1308" s="230" t="s">
        <v>646</v>
      </c>
      <c r="D1308" s="230" t="s">
        <v>335</v>
      </c>
      <c r="E1308" s="230" t="s">
        <v>185</v>
      </c>
      <c r="F1308" s="230" t="s">
        <v>519</v>
      </c>
      <c r="G1308" s="190" t="s">
        <v>3071</v>
      </c>
      <c r="H1308" s="191" t="s">
        <v>556</v>
      </c>
      <c r="I1308" s="230" t="s">
        <v>370</v>
      </c>
      <c r="J1308" s="565" t="s">
        <v>420</v>
      </c>
      <c r="K1308" s="566">
        <v>0.18181818181818182</v>
      </c>
      <c r="L1308" s="230"/>
      <c r="M1308" s="450">
        <v>2022</v>
      </c>
      <c r="N1308" s="453">
        <v>63</v>
      </c>
      <c r="O1308" s="452">
        <v>0.12698412698412698</v>
      </c>
      <c r="P1308" s="237">
        <f t="shared" si="80"/>
        <v>8</v>
      </c>
      <c r="Q1308" s="218">
        <v>7</v>
      </c>
      <c r="R1308" s="238">
        <f t="shared" si="81"/>
        <v>0.875</v>
      </c>
      <c r="S1308" s="238">
        <f t="shared" si="82"/>
        <v>0.1111111111111111</v>
      </c>
      <c r="T1308" s="239">
        <f t="shared" si="83"/>
        <v>0.69841269841269837</v>
      </c>
      <c r="U1308" s="454" t="s">
        <v>3123</v>
      </c>
    </row>
    <row r="1309" spans="1:21" ht="12.75">
      <c r="A1309" s="190" t="s">
        <v>109</v>
      </c>
      <c r="B1309" s="191" t="s">
        <v>1220</v>
      </c>
      <c r="C1309" s="230" t="s">
        <v>646</v>
      </c>
      <c r="D1309" s="230" t="s">
        <v>335</v>
      </c>
      <c r="E1309" s="230" t="s">
        <v>185</v>
      </c>
      <c r="F1309" s="230" t="s">
        <v>519</v>
      </c>
      <c r="G1309" s="190" t="s">
        <v>3071</v>
      </c>
      <c r="H1309" s="191" t="s">
        <v>557</v>
      </c>
      <c r="I1309" s="230" t="s">
        <v>370</v>
      </c>
      <c r="J1309" s="565" t="s">
        <v>420</v>
      </c>
      <c r="K1309" s="566">
        <v>0.18181818181818182</v>
      </c>
      <c r="L1309" s="230"/>
      <c r="M1309" s="450">
        <v>2022</v>
      </c>
      <c r="N1309" s="453">
        <v>63</v>
      </c>
      <c r="O1309" s="452">
        <v>0.12698412698412698</v>
      </c>
      <c r="P1309" s="237">
        <f t="shared" si="80"/>
        <v>8</v>
      </c>
      <c r="Q1309" s="218">
        <v>7</v>
      </c>
      <c r="R1309" s="238">
        <f t="shared" si="81"/>
        <v>0.875</v>
      </c>
      <c r="S1309" s="238">
        <f t="shared" si="82"/>
        <v>0.1111111111111111</v>
      </c>
      <c r="T1309" s="239">
        <f t="shared" si="83"/>
        <v>0.69841269841269837</v>
      </c>
      <c r="U1309" s="454" t="s">
        <v>3123</v>
      </c>
    </row>
    <row r="1310" spans="1:21" ht="12.75">
      <c r="A1310" s="190" t="s">
        <v>109</v>
      </c>
      <c r="B1310" s="191" t="s">
        <v>1220</v>
      </c>
      <c r="C1310" s="230" t="s">
        <v>646</v>
      </c>
      <c r="D1310" s="230" t="s">
        <v>335</v>
      </c>
      <c r="E1310" s="230" t="s">
        <v>185</v>
      </c>
      <c r="F1310" s="230" t="s">
        <v>519</v>
      </c>
      <c r="G1310" s="190" t="s">
        <v>3071</v>
      </c>
      <c r="H1310" s="191" t="s">
        <v>558</v>
      </c>
      <c r="I1310" s="230" t="s">
        <v>370</v>
      </c>
      <c r="J1310" s="565" t="s">
        <v>420</v>
      </c>
      <c r="K1310" s="566">
        <v>0.18181818181818182</v>
      </c>
      <c r="L1310" s="230"/>
      <c r="M1310" s="450">
        <v>2022</v>
      </c>
      <c r="N1310" s="453">
        <v>63</v>
      </c>
      <c r="O1310" s="452">
        <v>0.12698412698412698</v>
      </c>
      <c r="P1310" s="237">
        <f t="shared" si="80"/>
        <v>8</v>
      </c>
      <c r="Q1310" s="218">
        <v>7</v>
      </c>
      <c r="R1310" s="238">
        <f t="shared" si="81"/>
        <v>0.875</v>
      </c>
      <c r="S1310" s="238">
        <f t="shared" si="82"/>
        <v>0.1111111111111111</v>
      </c>
      <c r="T1310" s="239">
        <f t="shared" si="83"/>
        <v>0.69841269841269837</v>
      </c>
      <c r="U1310" s="454" t="s">
        <v>3123</v>
      </c>
    </row>
    <row r="1311" spans="1:21" ht="12.75">
      <c r="A1311" s="190" t="s">
        <v>109</v>
      </c>
      <c r="B1311" s="191" t="s">
        <v>1220</v>
      </c>
      <c r="C1311" s="230" t="s">
        <v>646</v>
      </c>
      <c r="D1311" s="230" t="s">
        <v>335</v>
      </c>
      <c r="E1311" s="230" t="s">
        <v>185</v>
      </c>
      <c r="F1311" s="230" t="s">
        <v>519</v>
      </c>
      <c r="G1311" s="190" t="s">
        <v>3071</v>
      </c>
      <c r="H1311" s="191" t="s">
        <v>562</v>
      </c>
      <c r="I1311" s="230" t="s">
        <v>370</v>
      </c>
      <c r="J1311" s="565" t="s">
        <v>420</v>
      </c>
      <c r="K1311" s="566">
        <v>0.18181818181818182</v>
      </c>
      <c r="L1311" s="230"/>
      <c r="M1311" s="450">
        <v>2022</v>
      </c>
      <c r="N1311" s="453">
        <v>63</v>
      </c>
      <c r="O1311" s="452">
        <v>0.12698412698412698</v>
      </c>
      <c r="P1311" s="237">
        <f t="shared" si="80"/>
        <v>8</v>
      </c>
      <c r="Q1311" s="218">
        <v>7</v>
      </c>
      <c r="R1311" s="238">
        <f t="shared" si="81"/>
        <v>0.875</v>
      </c>
      <c r="S1311" s="238">
        <f t="shared" si="82"/>
        <v>0.1111111111111111</v>
      </c>
      <c r="T1311" s="239">
        <f t="shared" si="83"/>
        <v>0.69841269841269837</v>
      </c>
      <c r="U1311" s="454" t="s">
        <v>3123</v>
      </c>
    </row>
    <row r="1312" spans="1:21" ht="12.75">
      <c r="A1312" s="190" t="s">
        <v>109</v>
      </c>
      <c r="B1312" s="191" t="s">
        <v>1220</v>
      </c>
      <c r="C1312" s="230" t="s">
        <v>646</v>
      </c>
      <c r="D1312" s="230" t="s">
        <v>335</v>
      </c>
      <c r="E1312" s="230" t="s">
        <v>185</v>
      </c>
      <c r="F1312" s="230" t="s">
        <v>577</v>
      </c>
      <c r="G1312" s="190" t="s">
        <v>3071</v>
      </c>
      <c r="H1312" s="191" t="s">
        <v>583</v>
      </c>
      <c r="I1312" s="230" t="s">
        <v>370</v>
      </c>
      <c r="J1312" s="565" t="s">
        <v>420</v>
      </c>
      <c r="K1312" s="566">
        <v>0.18181818181818182</v>
      </c>
      <c r="L1312" s="230"/>
      <c r="M1312" s="450">
        <v>2022</v>
      </c>
      <c r="N1312" s="453">
        <v>63</v>
      </c>
      <c r="O1312" s="452">
        <v>0.12698412698412698</v>
      </c>
      <c r="P1312" s="237">
        <f t="shared" si="80"/>
        <v>8</v>
      </c>
      <c r="Q1312" s="218">
        <v>7</v>
      </c>
      <c r="R1312" s="238">
        <f t="shared" si="81"/>
        <v>0.875</v>
      </c>
      <c r="S1312" s="238">
        <f t="shared" si="82"/>
        <v>0.1111111111111111</v>
      </c>
      <c r="T1312" s="239">
        <f t="shared" si="83"/>
        <v>0.69841269841269837</v>
      </c>
      <c r="U1312" s="454" t="s">
        <v>3123</v>
      </c>
    </row>
    <row r="1313" spans="1:21" ht="12.75">
      <c r="A1313" s="190" t="s">
        <v>109</v>
      </c>
      <c r="B1313" s="191" t="s">
        <v>1220</v>
      </c>
      <c r="C1313" s="230" t="s">
        <v>646</v>
      </c>
      <c r="D1313" s="230" t="s">
        <v>335</v>
      </c>
      <c r="E1313" s="230" t="s">
        <v>185</v>
      </c>
      <c r="F1313" s="230" t="s">
        <v>519</v>
      </c>
      <c r="G1313" s="190" t="s">
        <v>3071</v>
      </c>
      <c r="H1313" s="191" t="s">
        <v>563</v>
      </c>
      <c r="I1313" s="230" t="s">
        <v>370</v>
      </c>
      <c r="J1313" s="565" t="s">
        <v>418</v>
      </c>
      <c r="K1313" s="566">
        <v>1</v>
      </c>
      <c r="L1313" s="230"/>
      <c r="M1313" s="450">
        <v>2022</v>
      </c>
      <c r="N1313" s="218">
        <v>63</v>
      </c>
      <c r="O1313" s="452">
        <v>1</v>
      </c>
      <c r="P1313" s="237">
        <f t="shared" si="80"/>
        <v>63</v>
      </c>
      <c r="Q1313" s="218">
        <v>63</v>
      </c>
      <c r="R1313" s="238">
        <f t="shared" si="81"/>
        <v>1</v>
      </c>
      <c r="S1313" s="238">
        <f t="shared" si="82"/>
        <v>1</v>
      </c>
      <c r="T1313" s="239">
        <f t="shared" si="83"/>
        <v>1</v>
      </c>
      <c r="U1313" s="454"/>
    </row>
    <row r="1314" spans="1:21" ht="12.75">
      <c r="A1314" s="190" t="s">
        <v>109</v>
      </c>
      <c r="B1314" s="191" t="s">
        <v>1220</v>
      </c>
      <c r="C1314" s="230" t="s">
        <v>646</v>
      </c>
      <c r="D1314" s="230" t="s">
        <v>335</v>
      </c>
      <c r="E1314" s="230" t="s">
        <v>185</v>
      </c>
      <c r="F1314" s="230" t="s">
        <v>519</v>
      </c>
      <c r="G1314" s="190" t="s">
        <v>3071</v>
      </c>
      <c r="H1314" s="191" t="s">
        <v>564</v>
      </c>
      <c r="I1314" s="230" t="s">
        <v>370</v>
      </c>
      <c r="J1314" s="565" t="s">
        <v>420</v>
      </c>
      <c r="K1314" s="566">
        <v>0.18181818181818182</v>
      </c>
      <c r="L1314" s="230"/>
      <c r="M1314" s="450">
        <v>2022</v>
      </c>
      <c r="N1314" s="453">
        <v>63</v>
      </c>
      <c r="O1314" s="452">
        <v>0.12698412698412698</v>
      </c>
      <c r="P1314" s="237">
        <f t="shared" si="80"/>
        <v>8</v>
      </c>
      <c r="Q1314" s="218">
        <v>7</v>
      </c>
      <c r="R1314" s="238">
        <f t="shared" si="81"/>
        <v>0.875</v>
      </c>
      <c r="S1314" s="238">
        <f t="shared" si="82"/>
        <v>0.1111111111111111</v>
      </c>
      <c r="T1314" s="239">
        <f t="shared" si="83"/>
        <v>0.69841269841269837</v>
      </c>
      <c r="U1314" s="454" t="s">
        <v>3123</v>
      </c>
    </row>
    <row r="1315" spans="1:21" ht="12.75">
      <c r="A1315" s="190" t="s">
        <v>109</v>
      </c>
      <c r="B1315" s="191" t="s">
        <v>1220</v>
      </c>
      <c r="C1315" s="230" t="s">
        <v>646</v>
      </c>
      <c r="D1315" s="230" t="s">
        <v>335</v>
      </c>
      <c r="E1315" s="230" t="s">
        <v>185</v>
      </c>
      <c r="F1315" s="230" t="s">
        <v>519</v>
      </c>
      <c r="G1315" s="190" t="s">
        <v>3071</v>
      </c>
      <c r="H1315" s="191" t="s">
        <v>569</v>
      </c>
      <c r="I1315" s="230" t="s">
        <v>370</v>
      </c>
      <c r="J1315" s="565" t="s">
        <v>420</v>
      </c>
      <c r="K1315" s="566">
        <v>0.18181818181818182</v>
      </c>
      <c r="L1315" s="230"/>
      <c r="M1315" s="450">
        <v>2022</v>
      </c>
      <c r="N1315" s="453">
        <v>63</v>
      </c>
      <c r="O1315" s="452">
        <v>0.12698412698412698</v>
      </c>
      <c r="P1315" s="237">
        <f t="shared" si="80"/>
        <v>8</v>
      </c>
      <c r="Q1315" s="218">
        <v>7</v>
      </c>
      <c r="R1315" s="238">
        <f t="shared" si="81"/>
        <v>0.875</v>
      </c>
      <c r="S1315" s="238">
        <f t="shared" si="82"/>
        <v>0.1111111111111111</v>
      </c>
      <c r="T1315" s="239">
        <f t="shared" si="83"/>
        <v>0.69841269841269837</v>
      </c>
      <c r="U1315" s="454" t="s">
        <v>3123</v>
      </c>
    </row>
    <row r="1316" spans="1:21" ht="12.75">
      <c r="A1316" s="190" t="s">
        <v>109</v>
      </c>
      <c r="B1316" s="191" t="s">
        <v>1220</v>
      </c>
      <c r="C1316" s="230" t="s">
        <v>646</v>
      </c>
      <c r="D1316" s="230" t="s">
        <v>335</v>
      </c>
      <c r="E1316" s="230" t="s">
        <v>185</v>
      </c>
      <c r="F1316" s="230" t="s">
        <v>519</v>
      </c>
      <c r="G1316" s="190" t="s">
        <v>3071</v>
      </c>
      <c r="H1316" s="191" t="s">
        <v>498</v>
      </c>
      <c r="I1316" s="230" t="s">
        <v>3126</v>
      </c>
      <c r="J1316" s="230" t="s">
        <v>418</v>
      </c>
      <c r="K1316" s="231">
        <v>1</v>
      </c>
      <c r="L1316" s="230" t="s">
        <v>3127</v>
      </c>
      <c r="M1316" s="450">
        <v>2023</v>
      </c>
      <c r="N1316" s="218">
        <v>56</v>
      </c>
      <c r="O1316" s="452">
        <v>1</v>
      </c>
      <c r="P1316" s="237">
        <f t="shared" si="80"/>
        <v>56</v>
      </c>
      <c r="Q1316" s="218">
        <v>56</v>
      </c>
      <c r="R1316" s="238">
        <f t="shared" si="81"/>
        <v>1</v>
      </c>
      <c r="S1316" s="238">
        <f t="shared" si="82"/>
        <v>1</v>
      </c>
      <c r="T1316" s="239">
        <f t="shared" si="83"/>
        <v>1</v>
      </c>
      <c r="U1316" s="454"/>
    </row>
    <row r="1317" spans="1:21" ht="12.75">
      <c r="A1317" s="190" t="s">
        <v>109</v>
      </c>
      <c r="B1317" s="191" t="s">
        <v>1220</v>
      </c>
      <c r="C1317" s="230" t="s">
        <v>646</v>
      </c>
      <c r="D1317" s="230" t="s">
        <v>335</v>
      </c>
      <c r="E1317" s="230" t="s">
        <v>185</v>
      </c>
      <c r="F1317" s="230" t="s">
        <v>519</v>
      </c>
      <c r="G1317" s="190" t="s">
        <v>3071</v>
      </c>
      <c r="H1317" s="191" t="s">
        <v>537</v>
      </c>
      <c r="I1317" s="230" t="s">
        <v>232</v>
      </c>
      <c r="J1317" s="230" t="s">
        <v>418</v>
      </c>
      <c r="K1317" s="231">
        <v>1</v>
      </c>
      <c r="L1317" s="230" t="s">
        <v>3128</v>
      </c>
      <c r="M1317" s="450">
        <v>2023</v>
      </c>
      <c r="N1317" s="218">
        <v>56</v>
      </c>
      <c r="O1317" s="452">
        <v>1</v>
      </c>
      <c r="P1317" s="237">
        <f t="shared" si="80"/>
        <v>56</v>
      </c>
      <c r="Q1317" s="218">
        <v>56</v>
      </c>
      <c r="R1317" s="238">
        <f t="shared" si="81"/>
        <v>1</v>
      </c>
      <c r="S1317" s="238">
        <f t="shared" si="82"/>
        <v>1</v>
      </c>
      <c r="T1317" s="239">
        <f t="shared" si="83"/>
        <v>1</v>
      </c>
      <c r="U1317" s="454"/>
    </row>
    <row r="1318" spans="1:21" ht="12.75">
      <c r="A1318" s="190" t="s">
        <v>109</v>
      </c>
      <c r="B1318" s="191" t="s">
        <v>1220</v>
      </c>
      <c r="C1318" s="230" t="s">
        <v>646</v>
      </c>
      <c r="D1318" s="230" t="s">
        <v>335</v>
      </c>
      <c r="E1318" s="230" t="s">
        <v>185</v>
      </c>
      <c r="F1318" s="230" t="s">
        <v>519</v>
      </c>
      <c r="G1318" s="190" t="s">
        <v>3071</v>
      </c>
      <c r="H1318" s="191" t="s">
        <v>538</v>
      </c>
      <c r="I1318" s="230" t="s">
        <v>232</v>
      </c>
      <c r="J1318" s="230" t="s">
        <v>418</v>
      </c>
      <c r="K1318" s="231">
        <v>1</v>
      </c>
      <c r="L1318" s="230" t="s">
        <v>3128</v>
      </c>
      <c r="M1318" s="450">
        <v>2023</v>
      </c>
      <c r="N1318" s="453">
        <v>56</v>
      </c>
      <c r="O1318" s="452">
        <v>1</v>
      </c>
      <c r="P1318" s="237">
        <f t="shared" si="80"/>
        <v>56</v>
      </c>
      <c r="Q1318" s="218">
        <v>56</v>
      </c>
      <c r="R1318" s="238">
        <f t="shared" si="81"/>
        <v>1</v>
      </c>
      <c r="S1318" s="238">
        <f t="shared" si="82"/>
        <v>1</v>
      </c>
      <c r="T1318" s="239">
        <f t="shared" si="83"/>
        <v>1</v>
      </c>
      <c r="U1318" s="454"/>
    </row>
    <row r="1319" spans="1:21" ht="12.75">
      <c r="A1319" s="190" t="s">
        <v>109</v>
      </c>
      <c r="B1319" s="191" t="s">
        <v>1220</v>
      </c>
      <c r="C1319" s="230" t="s">
        <v>646</v>
      </c>
      <c r="D1319" s="230" t="s">
        <v>335</v>
      </c>
      <c r="E1319" s="230" t="s">
        <v>185</v>
      </c>
      <c r="F1319" s="230" t="s">
        <v>519</v>
      </c>
      <c r="G1319" s="190" t="s">
        <v>3071</v>
      </c>
      <c r="H1319" s="191" t="s">
        <v>541</v>
      </c>
      <c r="I1319" s="230" t="s">
        <v>232</v>
      </c>
      <c r="J1319" s="230" t="s">
        <v>418</v>
      </c>
      <c r="K1319" s="231">
        <v>1</v>
      </c>
      <c r="L1319" s="230" t="s">
        <v>3128</v>
      </c>
      <c r="M1319" s="450">
        <v>2023</v>
      </c>
      <c r="N1319" s="453">
        <v>56</v>
      </c>
      <c r="O1319" s="452">
        <v>1</v>
      </c>
      <c r="P1319" s="237">
        <f t="shared" si="80"/>
        <v>56</v>
      </c>
      <c r="Q1319" s="218">
        <v>56</v>
      </c>
      <c r="R1319" s="238">
        <f t="shared" si="81"/>
        <v>1</v>
      </c>
      <c r="S1319" s="238">
        <f t="shared" si="82"/>
        <v>1</v>
      </c>
      <c r="T1319" s="239">
        <f t="shared" si="83"/>
        <v>1</v>
      </c>
      <c r="U1319" s="454"/>
    </row>
    <row r="1320" spans="1:21" ht="12.75">
      <c r="A1320" s="190" t="s">
        <v>109</v>
      </c>
      <c r="B1320" s="191" t="s">
        <v>1220</v>
      </c>
      <c r="C1320" s="230" t="s">
        <v>646</v>
      </c>
      <c r="D1320" s="230" t="s">
        <v>335</v>
      </c>
      <c r="E1320" s="230" t="s">
        <v>185</v>
      </c>
      <c r="F1320" s="230" t="s">
        <v>519</v>
      </c>
      <c r="G1320" s="190" t="s">
        <v>3071</v>
      </c>
      <c r="H1320" s="191" t="s">
        <v>493</v>
      </c>
      <c r="I1320" s="230" t="s">
        <v>232</v>
      </c>
      <c r="J1320" s="230" t="s">
        <v>418</v>
      </c>
      <c r="K1320" s="231">
        <v>1</v>
      </c>
      <c r="L1320" s="230" t="s">
        <v>3128</v>
      </c>
      <c r="M1320" s="450">
        <v>2023</v>
      </c>
      <c r="N1320" s="218">
        <v>56</v>
      </c>
      <c r="O1320" s="452">
        <v>1</v>
      </c>
      <c r="P1320" s="237">
        <f t="shared" si="80"/>
        <v>56</v>
      </c>
      <c r="Q1320" s="218">
        <v>56</v>
      </c>
      <c r="R1320" s="238">
        <f t="shared" si="81"/>
        <v>1</v>
      </c>
      <c r="S1320" s="238">
        <f t="shared" si="82"/>
        <v>1</v>
      </c>
      <c r="T1320" s="239">
        <f t="shared" si="83"/>
        <v>1</v>
      </c>
      <c r="U1320" s="454"/>
    </row>
    <row r="1321" spans="1:21" ht="12.75">
      <c r="A1321" s="190" t="s">
        <v>109</v>
      </c>
      <c r="B1321" s="191" t="s">
        <v>1220</v>
      </c>
      <c r="C1321" s="230" t="s">
        <v>646</v>
      </c>
      <c r="D1321" s="230" t="s">
        <v>335</v>
      </c>
      <c r="E1321" s="230" t="s">
        <v>185</v>
      </c>
      <c r="F1321" s="230" t="s">
        <v>519</v>
      </c>
      <c r="G1321" s="190" t="s">
        <v>3071</v>
      </c>
      <c r="H1321" s="191" t="s">
        <v>3129</v>
      </c>
      <c r="I1321" s="230" t="s">
        <v>232</v>
      </c>
      <c r="J1321" s="230" t="s">
        <v>418</v>
      </c>
      <c r="K1321" s="231">
        <v>1</v>
      </c>
      <c r="L1321" s="230" t="s">
        <v>3128</v>
      </c>
      <c r="M1321" s="450">
        <v>2023</v>
      </c>
      <c r="N1321" s="453">
        <v>56</v>
      </c>
      <c r="O1321" s="452">
        <v>1</v>
      </c>
      <c r="P1321" s="237">
        <f t="shared" si="80"/>
        <v>56</v>
      </c>
      <c r="Q1321" s="218">
        <v>56</v>
      </c>
      <c r="R1321" s="238">
        <f t="shared" si="81"/>
        <v>1</v>
      </c>
      <c r="S1321" s="238">
        <f t="shared" si="82"/>
        <v>1</v>
      </c>
      <c r="T1321" s="239">
        <f t="shared" si="83"/>
        <v>1</v>
      </c>
      <c r="U1321" s="454"/>
    </row>
    <row r="1322" spans="1:21" ht="12.75">
      <c r="A1322" s="190" t="s">
        <v>109</v>
      </c>
      <c r="B1322" s="191" t="s">
        <v>1220</v>
      </c>
      <c r="C1322" s="230" t="s">
        <v>646</v>
      </c>
      <c r="D1322" s="230" t="s">
        <v>335</v>
      </c>
      <c r="E1322" s="230" t="s">
        <v>185</v>
      </c>
      <c r="F1322" s="230" t="s">
        <v>519</v>
      </c>
      <c r="G1322" s="190" t="s">
        <v>3071</v>
      </c>
      <c r="H1322" s="191" t="s">
        <v>3130</v>
      </c>
      <c r="I1322" s="230" t="s">
        <v>232</v>
      </c>
      <c r="J1322" s="230" t="s">
        <v>418</v>
      </c>
      <c r="K1322" s="231">
        <v>1</v>
      </c>
      <c r="L1322" s="230" t="s">
        <v>3128</v>
      </c>
      <c r="M1322" s="450">
        <v>2023</v>
      </c>
      <c r="N1322" s="218">
        <v>56</v>
      </c>
      <c r="O1322" s="452">
        <v>1</v>
      </c>
      <c r="P1322" s="237">
        <f t="shared" si="80"/>
        <v>56</v>
      </c>
      <c r="Q1322" s="218">
        <v>56</v>
      </c>
      <c r="R1322" s="238">
        <f t="shared" si="81"/>
        <v>1</v>
      </c>
      <c r="S1322" s="238">
        <f t="shared" si="82"/>
        <v>1</v>
      </c>
      <c r="T1322" s="239">
        <f t="shared" si="83"/>
        <v>1</v>
      </c>
      <c r="U1322" s="454"/>
    </row>
    <row r="1323" spans="1:21" ht="12.75">
      <c r="A1323" s="190" t="s">
        <v>109</v>
      </c>
      <c r="B1323" s="191" t="s">
        <v>1220</v>
      </c>
      <c r="C1323" s="230" t="s">
        <v>646</v>
      </c>
      <c r="D1323" s="230" t="s">
        <v>335</v>
      </c>
      <c r="E1323" s="230" t="s">
        <v>185</v>
      </c>
      <c r="F1323" s="230"/>
      <c r="G1323" s="190" t="s">
        <v>3086</v>
      </c>
      <c r="H1323" s="191"/>
      <c r="I1323" s="230"/>
      <c r="J1323" s="230"/>
      <c r="K1323" s="231"/>
      <c r="L1323" s="230" t="s">
        <v>3120</v>
      </c>
      <c r="M1323" s="450"/>
      <c r="N1323" s="453"/>
      <c r="O1323" s="452"/>
      <c r="P1323" s="237">
        <f t="shared" si="80"/>
        <v>0</v>
      </c>
      <c r="Q1323" s="218"/>
      <c r="R1323" s="238" t="e">
        <f t="shared" si="81"/>
        <v>#DIV/0!</v>
      </c>
      <c r="S1323" s="238" t="e">
        <f t="shared" si="82"/>
        <v>#DIV/0!</v>
      </c>
      <c r="T1323" s="239" t="e">
        <f t="shared" si="83"/>
        <v>#DIV/0!</v>
      </c>
      <c r="U1323" s="454"/>
    </row>
    <row r="1324" spans="1:21" ht="12.75">
      <c r="A1324" s="190" t="s">
        <v>109</v>
      </c>
      <c r="B1324" s="191" t="s">
        <v>1220</v>
      </c>
      <c r="C1324" s="230" t="s">
        <v>646</v>
      </c>
      <c r="D1324" s="230" t="s">
        <v>335</v>
      </c>
      <c r="E1324" s="230" t="s">
        <v>185</v>
      </c>
      <c r="F1324" s="230"/>
      <c r="G1324" s="190" t="s">
        <v>3148</v>
      </c>
      <c r="H1324" s="191"/>
      <c r="I1324" s="230"/>
      <c r="J1324" s="230"/>
      <c r="K1324" s="231"/>
      <c r="L1324" s="230" t="s">
        <v>3120</v>
      </c>
      <c r="M1324" s="450"/>
      <c r="N1324" s="218"/>
      <c r="O1324" s="567"/>
      <c r="P1324" s="237">
        <f t="shared" si="80"/>
        <v>0</v>
      </c>
      <c r="Q1324" s="218"/>
      <c r="R1324" s="238" t="e">
        <f t="shared" si="81"/>
        <v>#DIV/0!</v>
      </c>
      <c r="S1324" s="238" t="e">
        <f t="shared" si="82"/>
        <v>#DIV/0!</v>
      </c>
      <c r="T1324" s="239" t="e">
        <f t="shared" si="83"/>
        <v>#DIV/0!</v>
      </c>
      <c r="U1324" s="454"/>
    </row>
    <row r="1325" spans="1:21" ht="12.75">
      <c r="A1325" s="190" t="s">
        <v>109</v>
      </c>
      <c r="B1325" s="191" t="s">
        <v>1220</v>
      </c>
      <c r="C1325" s="230" t="s">
        <v>646</v>
      </c>
      <c r="D1325" s="230" t="s">
        <v>335</v>
      </c>
      <c r="E1325" s="230" t="s">
        <v>185</v>
      </c>
      <c r="F1325" s="230"/>
      <c r="G1325" s="190" t="s">
        <v>3149</v>
      </c>
      <c r="H1325" s="191"/>
      <c r="I1325" s="230"/>
      <c r="J1325" s="230"/>
      <c r="K1325" s="231"/>
      <c r="L1325" s="230" t="s">
        <v>3120</v>
      </c>
      <c r="M1325" s="450"/>
      <c r="N1325" s="453"/>
      <c r="O1325" s="452"/>
      <c r="P1325" s="237">
        <f t="shared" si="80"/>
        <v>0</v>
      </c>
      <c r="Q1325" s="218"/>
      <c r="R1325" s="238" t="e">
        <f t="shared" si="81"/>
        <v>#DIV/0!</v>
      </c>
      <c r="S1325" s="238" t="e">
        <f t="shared" si="82"/>
        <v>#DIV/0!</v>
      </c>
      <c r="T1325" s="239" t="e">
        <f t="shared" si="83"/>
        <v>#DIV/0!</v>
      </c>
      <c r="U1325" s="454"/>
    </row>
    <row r="1326" spans="1:21" ht="12.75">
      <c r="A1326" s="190" t="s">
        <v>109</v>
      </c>
      <c r="B1326" s="191" t="s">
        <v>1220</v>
      </c>
      <c r="C1326" s="230" t="s">
        <v>646</v>
      </c>
      <c r="D1326" s="230" t="s">
        <v>335</v>
      </c>
      <c r="E1326" s="230" t="s">
        <v>185</v>
      </c>
      <c r="F1326" s="230"/>
      <c r="G1326" s="190" t="s">
        <v>3150</v>
      </c>
      <c r="H1326" s="191"/>
      <c r="I1326" s="230"/>
      <c r="J1326" s="230"/>
      <c r="K1326" s="231"/>
      <c r="L1326" s="230" t="s">
        <v>3120</v>
      </c>
      <c r="M1326" s="450"/>
      <c r="N1326" s="453"/>
      <c r="O1326" s="452"/>
      <c r="P1326" s="237">
        <f t="shared" si="80"/>
        <v>0</v>
      </c>
      <c r="Q1326" s="218"/>
      <c r="R1326" s="238" t="e">
        <f t="shared" si="81"/>
        <v>#DIV/0!</v>
      </c>
      <c r="S1326" s="238" t="e">
        <f t="shared" si="82"/>
        <v>#DIV/0!</v>
      </c>
      <c r="T1326" s="239" t="e">
        <f t="shared" si="83"/>
        <v>#DIV/0!</v>
      </c>
      <c r="U1326" s="454"/>
    </row>
    <row r="1327" spans="1:21" ht="12.75">
      <c r="A1327" s="190" t="s">
        <v>109</v>
      </c>
      <c r="B1327" s="191" t="s">
        <v>1220</v>
      </c>
      <c r="C1327" s="230" t="s">
        <v>646</v>
      </c>
      <c r="D1327" s="230" t="s">
        <v>335</v>
      </c>
      <c r="E1327" s="230" t="s">
        <v>185</v>
      </c>
      <c r="F1327" s="230"/>
      <c r="G1327" s="190" t="s">
        <v>3151</v>
      </c>
      <c r="H1327" s="191"/>
      <c r="I1327" s="230"/>
      <c r="J1327" s="230"/>
      <c r="K1327" s="231"/>
      <c r="L1327" s="230" t="s">
        <v>3120</v>
      </c>
      <c r="M1327" s="450"/>
      <c r="N1327" s="218"/>
      <c r="O1327" s="567"/>
      <c r="P1327" s="237">
        <f t="shared" si="80"/>
        <v>0</v>
      </c>
      <c r="Q1327" s="218"/>
      <c r="R1327" s="238" t="e">
        <f t="shared" si="81"/>
        <v>#DIV/0!</v>
      </c>
      <c r="S1327" s="238" t="e">
        <f t="shared" si="82"/>
        <v>#DIV/0!</v>
      </c>
      <c r="T1327" s="239" t="e">
        <f t="shared" si="83"/>
        <v>#DIV/0!</v>
      </c>
      <c r="U1327" s="454"/>
    </row>
    <row r="1328" spans="1:21" ht="12.75">
      <c r="A1328" s="190" t="s">
        <v>109</v>
      </c>
      <c r="B1328" s="191" t="s">
        <v>1220</v>
      </c>
      <c r="C1328" s="230" t="s">
        <v>646</v>
      </c>
      <c r="D1328" s="230" t="s">
        <v>335</v>
      </c>
      <c r="E1328" s="230" t="s">
        <v>185</v>
      </c>
      <c r="F1328" s="230"/>
      <c r="G1328" s="190" t="s">
        <v>3152</v>
      </c>
      <c r="H1328" s="191"/>
      <c r="I1328" s="230"/>
      <c r="J1328" s="230"/>
      <c r="K1328" s="231"/>
      <c r="L1328" s="230" t="s">
        <v>3120</v>
      </c>
      <c r="M1328" s="450"/>
      <c r="N1328" s="453"/>
      <c r="O1328" s="452"/>
      <c r="P1328" s="237">
        <f t="shared" si="80"/>
        <v>0</v>
      </c>
      <c r="Q1328" s="218"/>
      <c r="R1328" s="238" t="e">
        <f t="shared" si="81"/>
        <v>#DIV/0!</v>
      </c>
      <c r="S1328" s="238" t="e">
        <f t="shared" si="82"/>
        <v>#DIV/0!</v>
      </c>
      <c r="T1328" s="239" t="e">
        <f t="shared" si="83"/>
        <v>#DIV/0!</v>
      </c>
      <c r="U1328" s="454"/>
    </row>
    <row r="1329" spans="1:21" ht="12.75">
      <c r="A1329" s="190" t="s">
        <v>109</v>
      </c>
      <c r="B1329" s="191" t="s">
        <v>1220</v>
      </c>
      <c r="C1329" s="230" t="s">
        <v>646</v>
      </c>
      <c r="D1329" s="230" t="s">
        <v>335</v>
      </c>
      <c r="E1329" s="230" t="s">
        <v>185</v>
      </c>
      <c r="F1329" s="230"/>
      <c r="G1329" s="190" t="s">
        <v>3153</v>
      </c>
      <c r="H1329" s="191"/>
      <c r="I1329" s="230"/>
      <c r="J1329" s="230"/>
      <c r="K1329" s="231"/>
      <c r="L1329" s="230" t="s">
        <v>3120</v>
      </c>
      <c r="M1329" s="450"/>
      <c r="N1329" s="453"/>
      <c r="O1329" s="452"/>
      <c r="P1329" s="237">
        <f t="shared" si="80"/>
        <v>0</v>
      </c>
      <c r="Q1329" s="218"/>
      <c r="R1329" s="238" t="e">
        <f t="shared" si="81"/>
        <v>#DIV/0!</v>
      </c>
      <c r="S1329" s="238" t="e">
        <f t="shared" si="82"/>
        <v>#DIV/0!</v>
      </c>
      <c r="T1329" s="239" t="e">
        <f t="shared" si="83"/>
        <v>#DIV/0!</v>
      </c>
      <c r="U1329" s="454"/>
    </row>
    <row r="1330" spans="1:21" ht="12.75">
      <c r="A1330" s="190" t="s">
        <v>109</v>
      </c>
      <c r="B1330" s="191" t="s">
        <v>1220</v>
      </c>
      <c r="C1330" s="230" t="s">
        <v>646</v>
      </c>
      <c r="D1330" s="230" t="s">
        <v>3072</v>
      </c>
      <c r="E1330" s="230" t="s">
        <v>185</v>
      </c>
      <c r="F1330" s="230" t="s">
        <v>519</v>
      </c>
      <c r="G1330" s="190" t="s">
        <v>3037</v>
      </c>
      <c r="H1330" s="191" t="s">
        <v>518</v>
      </c>
      <c r="I1330" s="230" t="s">
        <v>370</v>
      </c>
      <c r="J1330" s="565" t="s">
        <v>418</v>
      </c>
      <c r="K1330" s="566">
        <v>1</v>
      </c>
      <c r="L1330" s="230"/>
      <c r="M1330" s="450">
        <v>2022</v>
      </c>
      <c r="N1330" s="453">
        <v>544</v>
      </c>
      <c r="O1330" s="567">
        <v>1</v>
      </c>
      <c r="P1330" s="237">
        <f t="shared" si="80"/>
        <v>544</v>
      </c>
      <c r="Q1330" s="453">
        <v>544</v>
      </c>
      <c r="R1330" s="238">
        <f t="shared" si="81"/>
        <v>1</v>
      </c>
      <c r="S1330" s="238">
        <f t="shared" si="82"/>
        <v>1</v>
      </c>
      <c r="T1330" s="239">
        <f t="shared" si="83"/>
        <v>1</v>
      </c>
      <c r="U1330" s="454"/>
    </row>
    <row r="1331" spans="1:21" ht="12.75">
      <c r="A1331" s="190" t="s">
        <v>109</v>
      </c>
      <c r="B1331" s="191" t="s">
        <v>1220</v>
      </c>
      <c r="C1331" s="230" t="s">
        <v>646</v>
      </c>
      <c r="D1331" s="230" t="s">
        <v>3072</v>
      </c>
      <c r="E1331" s="230" t="s">
        <v>185</v>
      </c>
      <c r="F1331" s="230" t="s">
        <v>519</v>
      </c>
      <c r="G1331" s="190" t="s">
        <v>3037</v>
      </c>
      <c r="H1331" s="191" t="s">
        <v>563</v>
      </c>
      <c r="I1331" s="230" t="s">
        <v>370</v>
      </c>
      <c r="J1331" s="565" t="s">
        <v>418</v>
      </c>
      <c r="K1331" s="566">
        <v>1</v>
      </c>
      <c r="L1331" s="230"/>
      <c r="M1331" s="450">
        <v>2022</v>
      </c>
      <c r="N1331" s="453">
        <v>544</v>
      </c>
      <c r="O1331" s="452">
        <v>1</v>
      </c>
      <c r="P1331" s="237">
        <f t="shared" si="80"/>
        <v>544</v>
      </c>
      <c r="Q1331" s="218">
        <v>544</v>
      </c>
      <c r="R1331" s="238">
        <f t="shared" si="81"/>
        <v>1</v>
      </c>
      <c r="S1331" s="238">
        <f t="shared" si="82"/>
        <v>1</v>
      </c>
      <c r="T1331" s="239">
        <f t="shared" si="83"/>
        <v>1</v>
      </c>
      <c r="U1331" s="454"/>
    </row>
    <row r="1332" spans="1:21" ht="12.75">
      <c r="A1332" s="190" t="s">
        <v>109</v>
      </c>
      <c r="B1332" s="191" t="s">
        <v>1220</v>
      </c>
      <c r="C1332" s="230" t="s">
        <v>646</v>
      </c>
      <c r="D1332" s="230" t="s">
        <v>3072</v>
      </c>
      <c r="E1332" s="230" t="s">
        <v>185</v>
      </c>
      <c r="F1332" s="230" t="s">
        <v>519</v>
      </c>
      <c r="G1332" s="190" t="s">
        <v>3037</v>
      </c>
      <c r="H1332" s="191" t="s">
        <v>564</v>
      </c>
      <c r="I1332" s="230"/>
      <c r="J1332" s="565"/>
      <c r="K1332" s="566"/>
      <c r="L1332" s="191" t="s">
        <v>3118</v>
      </c>
      <c r="M1332" s="450"/>
      <c r="N1332" s="453"/>
      <c r="O1332" s="452"/>
      <c r="P1332" s="237">
        <f t="shared" si="80"/>
        <v>0</v>
      </c>
      <c r="Q1332" s="218"/>
      <c r="R1332" s="238" t="e">
        <f t="shared" si="81"/>
        <v>#DIV/0!</v>
      </c>
      <c r="S1332" s="238" t="e">
        <f t="shared" si="82"/>
        <v>#DIV/0!</v>
      </c>
      <c r="T1332" s="239" t="e">
        <f t="shared" si="83"/>
        <v>#DIV/0!</v>
      </c>
      <c r="U1332" s="454"/>
    </row>
    <row r="1333" spans="1:21" ht="12.75">
      <c r="A1333" s="190" t="s">
        <v>109</v>
      </c>
      <c r="B1333" s="191" t="s">
        <v>1220</v>
      </c>
      <c r="C1333" s="230" t="s">
        <v>646</v>
      </c>
      <c r="D1333" s="230" t="s">
        <v>3072</v>
      </c>
      <c r="E1333" s="230" t="s">
        <v>185</v>
      </c>
      <c r="F1333" s="230" t="s">
        <v>519</v>
      </c>
      <c r="G1333" s="190" t="s">
        <v>3073</v>
      </c>
      <c r="H1333" s="191" t="s">
        <v>518</v>
      </c>
      <c r="I1333" s="230" t="s">
        <v>370</v>
      </c>
      <c r="J1333" s="565" t="s">
        <v>418</v>
      </c>
      <c r="K1333" s="566">
        <v>1</v>
      </c>
      <c r="L1333" s="230"/>
      <c r="M1333" s="450">
        <v>2022</v>
      </c>
      <c r="N1333" s="453">
        <v>26</v>
      </c>
      <c r="O1333" s="567">
        <v>1</v>
      </c>
      <c r="P1333" s="237">
        <f t="shared" si="80"/>
        <v>26</v>
      </c>
      <c r="Q1333" s="453">
        <v>26</v>
      </c>
      <c r="R1333" s="238">
        <f t="shared" si="81"/>
        <v>1</v>
      </c>
      <c r="S1333" s="238">
        <f t="shared" si="82"/>
        <v>1</v>
      </c>
      <c r="T1333" s="239">
        <f t="shared" si="83"/>
        <v>1</v>
      </c>
      <c r="U1333" s="454"/>
    </row>
    <row r="1334" spans="1:21" ht="12.75">
      <c r="A1334" s="190" t="s">
        <v>109</v>
      </c>
      <c r="B1334" s="191" t="s">
        <v>1220</v>
      </c>
      <c r="C1334" s="230" t="s">
        <v>646</v>
      </c>
      <c r="D1334" s="230" t="s">
        <v>3072</v>
      </c>
      <c r="E1334" s="230" t="s">
        <v>185</v>
      </c>
      <c r="F1334" s="230" t="s">
        <v>519</v>
      </c>
      <c r="G1334" s="190" t="s">
        <v>3073</v>
      </c>
      <c r="H1334" s="191" t="s">
        <v>563</v>
      </c>
      <c r="I1334" s="230" t="s">
        <v>370</v>
      </c>
      <c r="J1334" s="565" t="s">
        <v>418</v>
      </c>
      <c r="K1334" s="566">
        <v>1</v>
      </c>
      <c r="L1334" s="230"/>
      <c r="M1334" s="450">
        <v>2022</v>
      </c>
      <c r="N1334" s="453">
        <v>26</v>
      </c>
      <c r="O1334" s="452">
        <v>1</v>
      </c>
      <c r="P1334" s="237">
        <f t="shared" si="80"/>
        <v>26</v>
      </c>
      <c r="Q1334" s="218">
        <v>26</v>
      </c>
      <c r="R1334" s="238">
        <f t="shared" si="81"/>
        <v>1</v>
      </c>
      <c r="S1334" s="238">
        <f t="shared" si="82"/>
        <v>1</v>
      </c>
      <c r="T1334" s="239">
        <f t="shared" si="83"/>
        <v>1</v>
      </c>
      <c r="U1334" s="454"/>
    </row>
    <row r="1335" spans="1:21" ht="12.75">
      <c r="A1335" s="190" t="s">
        <v>109</v>
      </c>
      <c r="B1335" s="191" t="s">
        <v>1220</v>
      </c>
      <c r="C1335" s="230" t="s">
        <v>646</v>
      </c>
      <c r="D1335" s="230" t="s">
        <v>3072</v>
      </c>
      <c r="E1335" s="230" t="s">
        <v>185</v>
      </c>
      <c r="F1335" s="230" t="s">
        <v>519</v>
      </c>
      <c r="G1335" s="190" t="s">
        <v>3073</v>
      </c>
      <c r="H1335" s="191" t="s">
        <v>564</v>
      </c>
      <c r="I1335" s="230"/>
      <c r="J1335" s="565"/>
      <c r="K1335" s="566"/>
      <c r="L1335" s="191" t="s">
        <v>3118</v>
      </c>
      <c r="M1335" s="450"/>
      <c r="N1335" s="453"/>
      <c r="O1335" s="452"/>
      <c r="P1335" s="237">
        <f t="shared" si="80"/>
        <v>0</v>
      </c>
      <c r="Q1335" s="218"/>
      <c r="R1335" s="238" t="e">
        <f t="shared" si="81"/>
        <v>#DIV/0!</v>
      </c>
      <c r="S1335" s="238" t="e">
        <f t="shared" si="82"/>
        <v>#DIV/0!</v>
      </c>
      <c r="T1335" s="239" t="e">
        <f t="shared" si="83"/>
        <v>#DIV/0!</v>
      </c>
      <c r="U1335" s="454"/>
    </row>
    <row r="1336" spans="1:21" ht="12.75">
      <c r="A1336" s="190" t="s">
        <v>109</v>
      </c>
      <c r="B1336" s="191" t="s">
        <v>1220</v>
      </c>
      <c r="C1336" s="230" t="s">
        <v>646</v>
      </c>
      <c r="D1336" s="230" t="s">
        <v>3072</v>
      </c>
      <c r="E1336" s="230" t="s">
        <v>185</v>
      </c>
      <c r="F1336" s="230" t="s">
        <v>519</v>
      </c>
      <c r="G1336" s="190" t="s">
        <v>3074</v>
      </c>
      <c r="H1336" s="191" t="s">
        <v>518</v>
      </c>
      <c r="I1336" s="230" t="s">
        <v>370</v>
      </c>
      <c r="J1336" s="565" t="s">
        <v>418</v>
      </c>
      <c r="K1336" s="566">
        <v>1</v>
      </c>
      <c r="L1336" s="230"/>
      <c r="M1336" s="450">
        <v>2022</v>
      </c>
      <c r="N1336" s="453">
        <v>45</v>
      </c>
      <c r="O1336" s="567">
        <v>1</v>
      </c>
      <c r="P1336" s="237">
        <f t="shared" si="80"/>
        <v>45</v>
      </c>
      <c r="Q1336" s="453">
        <v>45</v>
      </c>
      <c r="R1336" s="238">
        <f t="shared" si="81"/>
        <v>1</v>
      </c>
      <c r="S1336" s="238">
        <f t="shared" si="82"/>
        <v>1</v>
      </c>
      <c r="T1336" s="239">
        <f t="shared" si="83"/>
        <v>1</v>
      </c>
      <c r="U1336" s="454"/>
    </row>
    <row r="1337" spans="1:21" ht="12.75">
      <c r="A1337" s="190" t="s">
        <v>109</v>
      </c>
      <c r="B1337" s="191" t="s">
        <v>1220</v>
      </c>
      <c r="C1337" s="230" t="s">
        <v>646</v>
      </c>
      <c r="D1337" s="230" t="s">
        <v>3072</v>
      </c>
      <c r="E1337" s="230" t="s">
        <v>185</v>
      </c>
      <c r="F1337" s="230" t="s">
        <v>519</v>
      </c>
      <c r="G1337" s="190" t="s">
        <v>3074</v>
      </c>
      <c r="H1337" s="191" t="s">
        <v>563</v>
      </c>
      <c r="I1337" s="230" t="s">
        <v>370</v>
      </c>
      <c r="J1337" s="565" t="s">
        <v>418</v>
      </c>
      <c r="K1337" s="566">
        <v>1</v>
      </c>
      <c r="L1337" s="230"/>
      <c r="M1337" s="450">
        <v>2022</v>
      </c>
      <c r="N1337" s="453">
        <v>45</v>
      </c>
      <c r="O1337" s="452">
        <v>1</v>
      </c>
      <c r="P1337" s="237">
        <f t="shared" si="80"/>
        <v>45</v>
      </c>
      <c r="Q1337" s="218">
        <v>45</v>
      </c>
      <c r="R1337" s="238">
        <f t="shared" si="81"/>
        <v>1</v>
      </c>
      <c r="S1337" s="238">
        <f t="shared" si="82"/>
        <v>1</v>
      </c>
      <c r="T1337" s="239">
        <f t="shared" si="83"/>
        <v>1</v>
      </c>
      <c r="U1337" s="454"/>
    </row>
    <row r="1338" spans="1:21" ht="12.75">
      <c r="A1338" s="190" t="s">
        <v>109</v>
      </c>
      <c r="B1338" s="191" t="s">
        <v>1220</v>
      </c>
      <c r="C1338" s="230" t="s">
        <v>646</v>
      </c>
      <c r="D1338" s="230" t="s">
        <v>3072</v>
      </c>
      <c r="E1338" s="230" t="s">
        <v>185</v>
      </c>
      <c r="F1338" s="230" t="s">
        <v>519</v>
      </c>
      <c r="G1338" s="190" t="s">
        <v>3074</v>
      </c>
      <c r="H1338" s="191" t="s">
        <v>564</v>
      </c>
      <c r="I1338" s="230"/>
      <c r="J1338" s="565"/>
      <c r="K1338" s="566"/>
      <c r="L1338" s="191" t="s">
        <v>3118</v>
      </c>
      <c r="M1338" s="450"/>
      <c r="N1338" s="453"/>
      <c r="O1338" s="452"/>
      <c r="P1338" s="237">
        <f t="shared" si="80"/>
        <v>0</v>
      </c>
      <c r="Q1338" s="218"/>
      <c r="R1338" s="238" t="e">
        <f t="shared" si="81"/>
        <v>#DIV/0!</v>
      </c>
      <c r="S1338" s="238" t="e">
        <f t="shared" si="82"/>
        <v>#DIV/0!</v>
      </c>
      <c r="T1338" s="239" t="e">
        <f t="shared" si="83"/>
        <v>#DIV/0!</v>
      </c>
      <c r="U1338" s="454"/>
    </row>
    <row r="1339" spans="1:21" ht="12.75">
      <c r="A1339" s="190" t="s">
        <v>109</v>
      </c>
      <c r="B1339" s="191" t="s">
        <v>1220</v>
      </c>
      <c r="C1339" s="230" t="s">
        <v>646</v>
      </c>
      <c r="D1339" s="230" t="s">
        <v>3072</v>
      </c>
      <c r="E1339" s="230" t="s">
        <v>185</v>
      </c>
      <c r="F1339" s="230" t="s">
        <v>519</v>
      </c>
      <c r="G1339" s="190" t="s">
        <v>3075</v>
      </c>
      <c r="H1339" s="191" t="s">
        <v>518</v>
      </c>
      <c r="I1339" s="230" t="s">
        <v>370</v>
      </c>
      <c r="J1339" s="565" t="s">
        <v>418</v>
      </c>
      <c r="K1339" s="566">
        <v>1</v>
      </c>
      <c r="L1339" s="230"/>
      <c r="M1339" s="450">
        <v>2022</v>
      </c>
      <c r="N1339" s="453">
        <v>22</v>
      </c>
      <c r="O1339" s="567">
        <v>1</v>
      </c>
      <c r="P1339" s="237">
        <f t="shared" si="80"/>
        <v>22</v>
      </c>
      <c r="Q1339" s="453">
        <v>22</v>
      </c>
      <c r="R1339" s="238">
        <f t="shared" si="81"/>
        <v>1</v>
      </c>
      <c r="S1339" s="238">
        <f t="shared" si="82"/>
        <v>1</v>
      </c>
      <c r="T1339" s="239">
        <f t="shared" si="83"/>
        <v>1</v>
      </c>
      <c r="U1339" s="454"/>
    </row>
    <row r="1340" spans="1:21" ht="12.75">
      <c r="A1340" s="190" t="s">
        <v>109</v>
      </c>
      <c r="B1340" s="191" t="s">
        <v>1220</v>
      </c>
      <c r="C1340" s="230" t="s">
        <v>646</v>
      </c>
      <c r="D1340" s="230" t="s">
        <v>3072</v>
      </c>
      <c r="E1340" s="230" t="s">
        <v>185</v>
      </c>
      <c r="F1340" s="230" t="s">
        <v>519</v>
      </c>
      <c r="G1340" s="190" t="s">
        <v>3075</v>
      </c>
      <c r="H1340" s="191" t="s">
        <v>563</v>
      </c>
      <c r="I1340" s="230" t="s">
        <v>370</v>
      </c>
      <c r="J1340" s="565" t="s">
        <v>418</v>
      </c>
      <c r="K1340" s="566">
        <v>1</v>
      </c>
      <c r="L1340" s="230"/>
      <c r="M1340" s="450">
        <v>2022</v>
      </c>
      <c r="N1340" s="453">
        <v>22</v>
      </c>
      <c r="O1340" s="452">
        <v>1</v>
      </c>
      <c r="P1340" s="237">
        <f t="shared" si="80"/>
        <v>22</v>
      </c>
      <c r="Q1340" s="218">
        <v>22</v>
      </c>
      <c r="R1340" s="238">
        <f t="shared" si="81"/>
        <v>1</v>
      </c>
      <c r="S1340" s="238">
        <f t="shared" si="82"/>
        <v>1</v>
      </c>
      <c r="T1340" s="239">
        <f t="shared" si="83"/>
        <v>1</v>
      </c>
      <c r="U1340" s="454"/>
    </row>
    <row r="1341" spans="1:21" ht="12.75">
      <c r="A1341" s="190" t="s">
        <v>109</v>
      </c>
      <c r="B1341" s="191" t="s">
        <v>1220</v>
      </c>
      <c r="C1341" s="230" t="s">
        <v>646</v>
      </c>
      <c r="D1341" s="230" t="s">
        <v>3072</v>
      </c>
      <c r="E1341" s="230" t="s">
        <v>185</v>
      </c>
      <c r="F1341" s="230" t="s">
        <v>519</v>
      </c>
      <c r="G1341" s="190" t="s">
        <v>3075</v>
      </c>
      <c r="H1341" s="191" t="s">
        <v>564</v>
      </c>
      <c r="I1341" s="230"/>
      <c r="J1341" s="565"/>
      <c r="K1341" s="566"/>
      <c r="L1341" s="191" t="s">
        <v>3118</v>
      </c>
      <c r="M1341" s="450"/>
      <c r="N1341" s="453"/>
      <c r="O1341" s="452"/>
      <c r="P1341" s="237">
        <f t="shared" si="80"/>
        <v>0</v>
      </c>
      <c r="Q1341" s="218"/>
      <c r="R1341" s="238" t="e">
        <f t="shared" si="81"/>
        <v>#DIV/0!</v>
      </c>
      <c r="S1341" s="238" t="e">
        <f t="shared" si="82"/>
        <v>#DIV/0!</v>
      </c>
      <c r="T1341" s="239" t="e">
        <f t="shared" si="83"/>
        <v>#DIV/0!</v>
      </c>
      <c r="U1341" s="454"/>
    </row>
    <row r="1342" spans="1:21" ht="12.75">
      <c r="A1342" s="190" t="s">
        <v>109</v>
      </c>
      <c r="B1342" s="191" t="s">
        <v>1220</v>
      </c>
      <c r="C1342" s="230" t="s">
        <v>647</v>
      </c>
      <c r="D1342" s="230" t="s">
        <v>335</v>
      </c>
      <c r="E1342" s="230" t="s">
        <v>185</v>
      </c>
      <c r="F1342" s="230"/>
      <c r="G1342" s="190" t="s">
        <v>3205</v>
      </c>
      <c r="H1342" s="191"/>
      <c r="I1342" s="230"/>
      <c r="J1342" s="230"/>
      <c r="K1342" s="231"/>
      <c r="L1342" s="230" t="s">
        <v>3120</v>
      </c>
      <c r="M1342" s="450"/>
      <c r="N1342" s="453"/>
      <c r="O1342" s="452"/>
      <c r="P1342" s="237">
        <f t="shared" si="80"/>
        <v>0</v>
      </c>
      <c r="Q1342" s="218"/>
      <c r="R1342" s="238" t="e">
        <f t="shared" si="81"/>
        <v>#DIV/0!</v>
      </c>
      <c r="S1342" s="238" t="e">
        <f t="shared" si="82"/>
        <v>#DIV/0!</v>
      </c>
      <c r="T1342" s="239" t="e">
        <f t="shared" si="83"/>
        <v>#DIV/0!</v>
      </c>
      <c r="U1342" s="454"/>
    </row>
    <row r="1343" spans="1:21" ht="12.75">
      <c r="A1343" s="190" t="s">
        <v>109</v>
      </c>
      <c r="B1343" s="191" t="s">
        <v>1220</v>
      </c>
      <c r="C1343" s="230" t="s">
        <v>647</v>
      </c>
      <c r="D1343" s="230" t="s">
        <v>335</v>
      </c>
      <c r="E1343" s="230" t="s">
        <v>185</v>
      </c>
      <c r="F1343" s="230"/>
      <c r="G1343" s="190" t="s">
        <v>3206</v>
      </c>
      <c r="H1343" s="191"/>
      <c r="I1343" s="230"/>
      <c r="J1343" s="230"/>
      <c r="K1343" s="231"/>
      <c r="L1343" s="230" t="s">
        <v>3120</v>
      </c>
      <c r="M1343" s="450"/>
      <c r="N1343" s="218"/>
      <c r="O1343" s="567"/>
      <c r="P1343" s="237">
        <f t="shared" si="80"/>
        <v>0</v>
      </c>
      <c r="Q1343" s="218"/>
      <c r="R1343" s="238" t="e">
        <f t="shared" si="81"/>
        <v>#DIV/0!</v>
      </c>
      <c r="S1343" s="238" t="e">
        <f t="shared" si="82"/>
        <v>#DIV/0!</v>
      </c>
      <c r="T1343" s="239" t="e">
        <f t="shared" si="83"/>
        <v>#DIV/0!</v>
      </c>
      <c r="U1343" s="454"/>
    </row>
    <row r="1344" spans="1:21" ht="12.75">
      <c r="A1344" s="190" t="s">
        <v>109</v>
      </c>
      <c r="B1344" s="191" t="s">
        <v>1220</v>
      </c>
      <c r="C1344" s="230" t="s">
        <v>647</v>
      </c>
      <c r="D1344" s="230" t="s">
        <v>335</v>
      </c>
      <c r="E1344" s="230" t="s">
        <v>185</v>
      </c>
      <c r="F1344" s="230" t="s">
        <v>519</v>
      </c>
      <c r="G1344" s="190" t="s">
        <v>3076</v>
      </c>
      <c r="H1344" s="191" t="s">
        <v>518</v>
      </c>
      <c r="I1344" s="230" t="s">
        <v>370</v>
      </c>
      <c r="J1344" s="565" t="s">
        <v>420</v>
      </c>
      <c r="K1344" s="566">
        <v>0.11971830985915492</v>
      </c>
      <c r="L1344" s="230"/>
      <c r="M1344" s="450">
        <v>2022</v>
      </c>
      <c r="N1344" s="453">
        <v>139</v>
      </c>
      <c r="O1344" s="567">
        <v>1</v>
      </c>
      <c r="P1344" s="237">
        <f t="shared" si="80"/>
        <v>139</v>
      </c>
      <c r="Q1344" s="453">
        <v>139</v>
      </c>
      <c r="R1344" s="238">
        <f t="shared" si="81"/>
        <v>1</v>
      </c>
      <c r="S1344" s="238">
        <f t="shared" si="82"/>
        <v>1</v>
      </c>
      <c r="T1344" s="239">
        <f t="shared" si="83"/>
        <v>8.3529411764705888</v>
      </c>
      <c r="U1344" s="454" t="s">
        <v>3123</v>
      </c>
    </row>
    <row r="1345" spans="1:21" ht="12.75">
      <c r="A1345" s="190" t="s">
        <v>109</v>
      </c>
      <c r="B1345" s="191" t="s">
        <v>1220</v>
      </c>
      <c r="C1345" s="230" t="s">
        <v>647</v>
      </c>
      <c r="D1345" s="230" t="s">
        <v>335</v>
      </c>
      <c r="E1345" s="230" t="s">
        <v>185</v>
      </c>
      <c r="F1345" s="230" t="s">
        <v>577</v>
      </c>
      <c r="G1345" s="190" t="s">
        <v>3076</v>
      </c>
      <c r="H1345" s="191" t="s">
        <v>576</v>
      </c>
      <c r="I1345" s="230" t="s">
        <v>370</v>
      </c>
      <c r="J1345" s="565" t="s">
        <v>420</v>
      </c>
      <c r="K1345" s="566">
        <v>0.11971830985915492</v>
      </c>
      <c r="L1345" s="230"/>
      <c r="M1345" s="450">
        <v>2022</v>
      </c>
      <c r="N1345" s="453">
        <v>139</v>
      </c>
      <c r="O1345" s="452">
        <v>0.1223021582733813</v>
      </c>
      <c r="P1345" s="237">
        <f t="shared" si="80"/>
        <v>17</v>
      </c>
      <c r="Q1345" s="218">
        <v>14</v>
      </c>
      <c r="R1345" s="238">
        <f t="shared" si="81"/>
        <v>0.82352941176470584</v>
      </c>
      <c r="S1345" s="238">
        <f t="shared" si="82"/>
        <v>0.10071942446043165</v>
      </c>
      <c r="T1345" s="239">
        <f t="shared" si="83"/>
        <v>1.0215827338129497</v>
      </c>
      <c r="U1345" s="454"/>
    </row>
    <row r="1346" spans="1:21" ht="12.75">
      <c r="A1346" s="190" t="s">
        <v>109</v>
      </c>
      <c r="B1346" s="191" t="s">
        <v>1220</v>
      </c>
      <c r="C1346" s="230" t="s">
        <v>647</v>
      </c>
      <c r="D1346" s="230" t="s">
        <v>335</v>
      </c>
      <c r="E1346" s="230" t="s">
        <v>185</v>
      </c>
      <c r="F1346" s="230" t="s">
        <v>577</v>
      </c>
      <c r="G1346" s="190" t="s">
        <v>3076</v>
      </c>
      <c r="H1346" s="191" t="s">
        <v>578</v>
      </c>
      <c r="I1346" s="230" t="s">
        <v>370</v>
      </c>
      <c r="J1346" s="565" t="s">
        <v>420</v>
      </c>
      <c r="K1346" s="566">
        <v>0.11971830985915492</v>
      </c>
      <c r="L1346" s="230"/>
      <c r="M1346" s="450">
        <v>2022</v>
      </c>
      <c r="N1346" s="453">
        <v>139</v>
      </c>
      <c r="O1346" s="452">
        <v>0.1223021582733813</v>
      </c>
      <c r="P1346" s="237">
        <f t="shared" si="80"/>
        <v>17</v>
      </c>
      <c r="Q1346" s="218">
        <v>14</v>
      </c>
      <c r="R1346" s="238">
        <f t="shared" si="81"/>
        <v>0.82352941176470584</v>
      </c>
      <c r="S1346" s="238">
        <f t="shared" si="82"/>
        <v>0.10071942446043165</v>
      </c>
      <c r="T1346" s="239">
        <f t="shared" si="83"/>
        <v>1.0215827338129497</v>
      </c>
      <c r="U1346" s="454"/>
    </row>
    <row r="1347" spans="1:21" ht="12.75">
      <c r="A1347" s="190" t="s">
        <v>109</v>
      </c>
      <c r="B1347" s="191" t="s">
        <v>1220</v>
      </c>
      <c r="C1347" s="230" t="s">
        <v>647</v>
      </c>
      <c r="D1347" s="230" t="s">
        <v>335</v>
      </c>
      <c r="E1347" s="230" t="s">
        <v>185</v>
      </c>
      <c r="F1347" s="230" t="s">
        <v>577</v>
      </c>
      <c r="G1347" s="190" t="s">
        <v>3076</v>
      </c>
      <c r="H1347" s="191" t="s">
        <v>579</v>
      </c>
      <c r="I1347" s="230" t="s">
        <v>370</v>
      </c>
      <c r="J1347" s="565" t="s">
        <v>420</v>
      </c>
      <c r="K1347" s="566">
        <v>0.11971830985915492</v>
      </c>
      <c r="L1347" s="230"/>
      <c r="M1347" s="450">
        <v>2022</v>
      </c>
      <c r="N1347" s="453">
        <v>139</v>
      </c>
      <c r="O1347" s="452">
        <v>0.1223021582733813</v>
      </c>
      <c r="P1347" s="237">
        <f t="shared" si="80"/>
        <v>17</v>
      </c>
      <c r="Q1347" s="218">
        <v>14</v>
      </c>
      <c r="R1347" s="238">
        <f t="shared" si="81"/>
        <v>0.82352941176470584</v>
      </c>
      <c r="S1347" s="238">
        <f t="shared" si="82"/>
        <v>0.10071942446043165</v>
      </c>
      <c r="T1347" s="239">
        <f t="shared" si="83"/>
        <v>1.0215827338129497</v>
      </c>
      <c r="U1347" s="454"/>
    </row>
    <row r="1348" spans="1:21" ht="12.75">
      <c r="A1348" s="190" t="s">
        <v>109</v>
      </c>
      <c r="B1348" s="191" t="s">
        <v>1220</v>
      </c>
      <c r="C1348" s="230" t="s">
        <v>647</v>
      </c>
      <c r="D1348" s="230" t="s">
        <v>335</v>
      </c>
      <c r="E1348" s="230" t="s">
        <v>185</v>
      </c>
      <c r="F1348" s="230" t="s">
        <v>577</v>
      </c>
      <c r="G1348" s="190" t="s">
        <v>3076</v>
      </c>
      <c r="H1348" s="191" t="s">
        <v>580</v>
      </c>
      <c r="I1348" s="230" t="s">
        <v>370</v>
      </c>
      <c r="J1348" s="565" t="s">
        <v>420</v>
      </c>
      <c r="K1348" s="566">
        <v>0.11971830985915492</v>
      </c>
      <c r="L1348" s="230"/>
      <c r="M1348" s="450">
        <v>2022</v>
      </c>
      <c r="N1348" s="453">
        <v>139</v>
      </c>
      <c r="O1348" s="452">
        <v>0.1223021582733813</v>
      </c>
      <c r="P1348" s="237">
        <f t="shared" ref="P1348:P1411" si="84">ROUNDUP(N1348*O1348,0)</f>
        <v>17</v>
      </c>
      <c r="Q1348" s="218">
        <v>14</v>
      </c>
      <c r="R1348" s="238">
        <f t="shared" ref="R1348:R1411" si="85">Q1348/P1348</f>
        <v>0.82352941176470584</v>
      </c>
      <c r="S1348" s="238">
        <f t="shared" ref="S1348:S1411" si="86">Q1348/N1348</f>
        <v>0.10071942446043165</v>
      </c>
      <c r="T1348" s="239">
        <f t="shared" ref="T1348:T1411" si="87">O1348/K1348</f>
        <v>1.0215827338129497</v>
      </c>
      <c r="U1348" s="454"/>
    </row>
    <row r="1349" spans="1:21" ht="12.75">
      <c r="A1349" s="190" t="s">
        <v>109</v>
      </c>
      <c r="B1349" s="191" t="s">
        <v>1220</v>
      </c>
      <c r="C1349" s="230" t="s">
        <v>647</v>
      </c>
      <c r="D1349" s="230" t="s">
        <v>335</v>
      </c>
      <c r="E1349" s="230" t="s">
        <v>185</v>
      </c>
      <c r="F1349" s="230" t="s">
        <v>577</v>
      </c>
      <c r="G1349" s="190" t="s">
        <v>3076</v>
      </c>
      <c r="H1349" s="191" t="s">
        <v>581</v>
      </c>
      <c r="I1349" s="230" t="s">
        <v>370</v>
      </c>
      <c r="J1349" s="565" t="s">
        <v>420</v>
      </c>
      <c r="K1349" s="566">
        <v>0.11971830985915492</v>
      </c>
      <c r="L1349" s="230"/>
      <c r="M1349" s="450">
        <v>2022</v>
      </c>
      <c r="N1349" s="453">
        <v>139</v>
      </c>
      <c r="O1349" s="452">
        <v>0.1223021582733813</v>
      </c>
      <c r="P1349" s="237">
        <f t="shared" si="84"/>
        <v>17</v>
      </c>
      <c r="Q1349" s="218">
        <v>14</v>
      </c>
      <c r="R1349" s="238">
        <f t="shared" si="85"/>
        <v>0.82352941176470584</v>
      </c>
      <c r="S1349" s="238">
        <f t="shared" si="86"/>
        <v>0.10071942446043165</v>
      </c>
      <c r="T1349" s="239">
        <f t="shared" si="87"/>
        <v>1.0215827338129497</v>
      </c>
      <c r="U1349" s="454"/>
    </row>
    <row r="1350" spans="1:21" ht="12.75">
      <c r="A1350" s="190" t="s">
        <v>109</v>
      </c>
      <c r="B1350" s="191" t="s">
        <v>1220</v>
      </c>
      <c r="C1350" s="230" t="s">
        <v>647</v>
      </c>
      <c r="D1350" s="230" t="s">
        <v>335</v>
      </c>
      <c r="E1350" s="230" t="s">
        <v>185</v>
      </c>
      <c r="F1350" s="230" t="s">
        <v>519</v>
      </c>
      <c r="G1350" s="190" t="s">
        <v>3076</v>
      </c>
      <c r="H1350" s="191" t="s">
        <v>522</v>
      </c>
      <c r="I1350" s="230" t="s">
        <v>370</v>
      </c>
      <c r="J1350" s="565" t="s">
        <v>420</v>
      </c>
      <c r="K1350" s="566">
        <v>0.11971830985915492</v>
      </c>
      <c r="L1350" s="230"/>
      <c r="M1350" s="450">
        <v>2022</v>
      </c>
      <c r="N1350" s="453">
        <v>139</v>
      </c>
      <c r="O1350" s="452">
        <v>0.1223021582733813</v>
      </c>
      <c r="P1350" s="237">
        <f t="shared" si="84"/>
        <v>17</v>
      </c>
      <c r="Q1350" s="218">
        <v>14</v>
      </c>
      <c r="R1350" s="238">
        <f t="shared" si="85"/>
        <v>0.82352941176470584</v>
      </c>
      <c r="S1350" s="238">
        <f t="shared" si="86"/>
        <v>0.10071942446043165</v>
      </c>
      <c r="T1350" s="239">
        <f t="shared" si="87"/>
        <v>1.0215827338129497</v>
      </c>
      <c r="U1350" s="454"/>
    </row>
    <row r="1351" spans="1:21" ht="12.75">
      <c r="A1351" s="190" t="s">
        <v>109</v>
      </c>
      <c r="B1351" s="191" t="s">
        <v>1220</v>
      </c>
      <c r="C1351" s="230" t="s">
        <v>647</v>
      </c>
      <c r="D1351" s="230" t="s">
        <v>335</v>
      </c>
      <c r="E1351" s="230" t="s">
        <v>185</v>
      </c>
      <c r="F1351" s="230" t="s">
        <v>519</v>
      </c>
      <c r="G1351" s="190" t="s">
        <v>3076</v>
      </c>
      <c r="H1351" s="191" t="s">
        <v>523</v>
      </c>
      <c r="I1351" s="230" t="s">
        <v>370</v>
      </c>
      <c r="J1351" s="565" t="s">
        <v>420</v>
      </c>
      <c r="K1351" s="566">
        <v>0.11971830985915492</v>
      </c>
      <c r="L1351" s="230"/>
      <c r="M1351" s="450">
        <v>2022</v>
      </c>
      <c r="N1351" s="453">
        <v>139</v>
      </c>
      <c r="O1351" s="452">
        <v>0.1223021582733813</v>
      </c>
      <c r="P1351" s="237">
        <f t="shared" si="84"/>
        <v>17</v>
      </c>
      <c r="Q1351" s="218">
        <v>14</v>
      </c>
      <c r="R1351" s="238">
        <f t="shared" si="85"/>
        <v>0.82352941176470584</v>
      </c>
      <c r="S1351" s="238">
        <f t="shared" si="86"/>
        <v>0.10071942446043165</v>
      </c>
      <c r="T1351" s="239">
        <f t="shared" si="87"/>
        <v>1.0215827338129497</v>
      </c>
      <c r="U1351" s="454"/>
    </row>
    <row r="1352" spans="1:21" ht="12.75">
      <c r="A1352" s="190" t="s">
        <v>109</v>
      </c>
      <c r="B1352" s="191" t="s">
        <v>1220</v>
      </c>
      <c r="C1352" s="230" t="s">
        <v>647</v>
      </c>
      <c r="D1352" s="230" t="s">
        <v>335</v>
      </c>
      <c r="E1352" s="230" t="s">
        <v>185</v>
      </c>
      <c r="F1352" s="230" t="s">
        <v>577</v>
      </c>
      <c r="G1352" s="190" t="s">
        <v>3076</v>
      </c>
      <c r="H1352" s="191" t="s">
        <v>3124</v>
      </c>
      <c r="I1352" s="230" t="s">
        <v>370</v>
      </c>
      <c r="J1352" s="565" t="s">
        <v>420</v>
      </c>
      <c r="K1352" s="566">
        <v>0.11971830985915492</v>
      </c>
      <c r="L1352" s="230"/>
      <c r="M1352" s="450">
        <v>2022</v>
      </c>
      <c r="N1352" s="453">
        <v>139</v>
      </c>
      <c r="O1352" s="452">
        <v>0.1223021582733813</v>
      </c>
      <c r="P1352" s="237">
        <f t="shared" si="84"/>
        <v>17</v>
      </c>
      <c r="Q1352" s="218">
        <v>14</v>
      </c>
      <c r="R1352" s="238">
        <f t="shared" si="85"/>
        <v>0.82352941176470584</v>
      </c>
      <c r="S1352" s="238">
        <f t="shared" si="86"/>
        <v>0.10071942446043165</v>
      </c>
      <c r="T1352" s="239">
        <f t="shared" si="87"/>
        <v>1.0215827338129497</v>
      </c>
      <c r="U1352" s="454"/>
    </row>
    <row r="1353" spans="1:21" ht="12.75">
      <c r="A1353" s="190" t="s">
        <v>109</v>
      </c>
      <c r="B1353" s="191" t="s">
        <v>1220</v>
      </c>
      <c r="C1353" s="230" t="s">
        <v>647</v>
      </c>
      <c r="D1353" s="230" t="s">
        <v>335</v>
      </c>
      <c r="E1353" s="230" t="s">
        <v>185</v>
      </c>
      <c r="F1353" s="230" t="s">
        <v>519</v>
      </c>
      <c r="G1353" s="190" t="s">
        <v>3076</v>
      </c>
      <c r="H1353" s="191" t="s">
        <v>3125</v>
      </c>
      <c r="I1353" s="230" t="s">
        <v>370</v>
      </c>
      <c r="J1353" s="565" t="s">
        <v>420</v>
      </c>
      <c r="K1353" s="566">
        <v>0.11971830985915492</v>
      </c>
      <c r="L1353" s="230"/>
      <c r="M1353" s="450">
        <v>2022</v>
      </c>
      <c r="N1353" s="453">
        <v>139</v>
      </c>
      <c r="O1353" s="452">
        <v>0.1223021582733813</v>
      </c>
      <c r="P1353" s="237">
        <f t="shared" si="84"/>
        <v>17</v>
      </c>
      <c r="Q1353" s="218">
        <v>14</v>
      </c>
      <c r="R1353" s="238">
        <f t="shared" si="85"/>
        <v>0.82352941176470584</v>
      </c>
      <c r="S1353" s="238">
        <f t="shared" si="86"/>
        <v>0.10071942446043165</v>
      </c>
      <c r="T1353" s="239">
        <f t="shared" si="87"/>
        <v>1.0215827338129497</v>
      </c>
      <c r="U1353" s="454"/>
    </row>
    <row r="1354" spans="1:21" ht="12.75">
      <c r="A1354" s="190" t="s">
        <v>109</v>
      </c>
      <c r="B1354" s="191" t="s">
        <v>1220</v>
      </c>
      <c r="C1354" s="230" t="s">
        <v>647</v>
      </c>
      <c r="D1354" s="230" t="s">
        <v>335</v>
      </c>
      <c r="E1354" s="230" t="s">
        <v>185</v>
      </c>
      <c r="F1354" s="230" t="s">
        <v>519</v>
      </c>
      <c r="G1354" s="190" t="s">
        <v>3076</v>
      </c>
      <c r="H1354" s="191" t="s">
        <v>529</v>
      </c>
      <c r="I1354" s="230" t="s">
        <v>370</v>
      </c>
      <c r="J1354" s="565" t="s">
        <v>420</v>
      </c>
      <c r="K1354" s="566">
        <v>0.11971830985915492</v>
      </c>
      <c r="L1354" s="230"/>
      <c r="M1354" s="450">
        <v>2022</v>
      </c>
      <c r="N1354" s="453">
        <v>139</v>
      </c>
      <c r="O1354" s="452">
        <v>0.1223021582733813</v>
      </c>
      <c r="P1354" s="237">
        <f t="shared" si="84"/>
        <v>17</v>
      </c>
      <c r="Q1354" s="218">
        <v>14</v>
      </c>
      <c r="R1354" s="238">
        <f t="shared" si="85"/>
        <v>0.82352941176470584</v>
      </c>
      <c r="S1354" s="238">
        <f t="shared" si="86"/>
        <v>0.10071942446043165</v>
      </c>
      <c r="T1354" s="239">
        <f t="shared" si="87"/>
        <v>1.0215827338129497</v>
      </c>
      <c r="U1354" s="454"/>
    </row>
    <row r="1355" spans="1:21" ht="12.75">
      <c r="A1355" s="190" t="s">
        <v>109</v>
      </c>
      <c r="B1355" s="191" t="s">
        <v>1220</v>
      </c>
      <c r="C1355" s="230" t="s">
        <v>647</v>
      </c>
      <c r="D1355" s="230" t="s">
        <v>335</v>
      </c>
      <c r="E1355" s="230" t="s">
        <v>185</v>
      </c>
      <c r="F1355" s="230" t="s">
        <v>519</v>
      </c>
      <c r="G1355" s="190" t="s">
        <v>3076</v>
      </c>
      <c r="H1355" s="191" t="s">
        <v>532</v>
      </c>
      <c r="I1355" s="230" t="s">
        <v>370</v>
      </c>
      <c r="J1355" s="565" t="s">
        <v>420</v>
      </c>
      <c r="K1355" s="568">
        <v>0.11971830985915492</v>
      </c>
      <c r="L1355" s="230"/>
      <c r="M1355" s="450">
        <v>2022</v>
      </c>
      <c r="N1355" s="453">
        <v>139</v>
      </c>
      <c r="O1355" s="452">
        <v>0.1223021582733813</v>
      </c>
      <c r="P1355" s="237">
        <f t="shared" si="84"/>
        <v>17</v>
      </c>
      <c r="Q1355" s="218">
        <v>14</v>
      </c>
      <c r="R1355" s="238">
        <f t="shared" si="85"/>
        <v>0.82352941176470584</v>
      </c>
      <c r="S1355" s="238">
        <f t="shared" si="86"/>
        <v>0.10071942446043165</v>
      </c>
      <c r="T1355" s="239">
        <f t="shared" si="87"/>
        <v>1.0215827338129497</v>
      </c>
      <c r="U1355" s="454"/>
    </row>
    <row r="1356" spans="1:21" ht="12.75">
      <c r="A1356" s="190" t="s">
        <v>109</v>
      </c>
      <c r="B1356" s="191" t="s">
        <v>1220</v>
      </c>
      <c r="C1356" s="230" t="s">
        <v>647</v>
      </c>
      <c r="D1356" s="230" t="s">
        <v>335</v>
      </c>
      <c r="E1356" s="230" t="s">
        <v>185</v>
      </c>
      <c r="F1356" s="230" t="s">
        <v>519</v>
      </c>
      <c r="G1356" s="190" t="s">
        <v>3076</v>
      </c>
      <c r="H1356" s="191" t="s">
        <v>533</v>
      </c>
      <c r="I1356" s="230" t="s">
        <v>370</v>
      </c>
      <c r="J1356" s="565" t="s">
        <v>420</v>
      </c>
      <c r="K1356" s="566">
        <v>0.11971830985915492</v>
      </c>
      <c r="L1356" s="230"/>
      <c r="M1356" s="450">
        <v>2022</v>
      </c>
      <c r="N1356" s="453">
        <v>139</v>
      </c>
      <c r="O1356" s="452">
        <v>0.1223021582733813</v>
      </c>
      <c r="P1356" s="237">
        <f t="shared" si="84"/>
        <v>17</v>
      </c>
      <c r="Q1356" s="218">
        <v>14</v>
      </c>
      <c r="R1356" s="238">
        <f t="shared" si="85"/>
        <v>0.82352941176470584</v>
      </c>
      <c r="S1356" s="238">
        <f t="shared" si="86"/>
        <v>0.10071942446043165</v>
      </c>
      <c r="T1356" s="239">
        <f t="shared" si="87"/>
        <v>1.0215827338129497</v>
      </c>
      <c r="U1356" s="454"/>
    </row>
    <row r="1357" spans="1:21" ht="12.75">
      <c r="A1357" s="190" t="s">
        <v>109</v>
      </c>
      <c r="B1357" s="191" t="s">
        <v>1220</v>
      </c>
      <c r="C1357" s="230" t="s">
        <v>647</v>
      </c>
      <c r="D1357" s="230" t="s">
        <v>335</v>
      </c>
      <c r="E1357" s="230" t="s">
        <v>185</v>
      </c>
      <c r="F1357" s="230" t="s">
        <v>519</v>
      </c>
      <c r="G1357" s="190" t="s">
        <v>3076</v>
      </c>
      <c r="H1357" s="191" t="s">
        <v>534</v>
      </c>
      <c r="I1357" s="230" t="s">
        <v>370</v>
      </c>
      <c r="J1357" s="565" t="s">
        <v>420</v>
      </c>
      <c r="K1357" s="566">
        <v>0.11971830985915492</v>
      </c>
      <c r="L1357" s="230"/>
      <c r="M1357" s="450">
        <v>2022</v>
      </c>
      <c r="N1357" s="453">
        <v>139</v>
      </c>
      <c r="O1357" s="452">
        <v>0.1223021582733813</v>
      </c>
      <c r="P1357" s="237">
        <f t="shared" si="84"/>
        <v>17</v>
      </c>
      <c r="Q1357" s="218">
        <v>14</v>
      </c>
      <c r="R1357" s="238">
        <f t="shared" si="85"/>
        <v>0.82352941176470584</v>
      </c>
      <c r="S1357" s="238">
        <f t="shared" si="86"/>
        <v>0.10071942446043165</v>
      </c>
      <c r="T1357" s="239">
        <f t="shared" si="87"/>
        <v>1.0215827338129497</v>
      </c>
      <c r="U1357" s="454"/>
    </row>
    <row r="1358" spans="1:21" ht="12.75">
      <c r="A1358" s="190" t="s">
        <v>109</v>
      </c>
      <c r="B1358" s="191" t="s">
        <v>1220</v>
      </c>
      <c r="C1358" s="230" t="s">
        <v>647</v>
      </c>
      <c r="D1358" s="230" t="s">
        <v>335</v>
      </c>
      <c r="E1358" s="230" t="s">
        <v>185</v>
      </c>
      <c r="F1358" s="230" t="s">
        <v>519</v>
      </c>
      <c r="G1358" s="190" t="s">
        <v>3076</v>
      </c>
      <c r="H1358" s="191" t="s">
        <v>535</v>
      </c>
      <c r="I1358" s="230" t="s">
        <v>370</v>
      </c>
      <c r="J1358" s="565" t="s">
        <v>420</v>
      </c>
      <c r="K1358" s="566">
        <v>0.11971830985915492</v>
      </c>
      <c r="L1358" s="230"/>
      <c r="M1358" s="450">
        <v>2022</v>
      </c>
      <c r="N1358" s="453">
        <v>139</v>
      </c>
      <c r="O1358" s="452">
        <v>0.1223021582733813</v>
      </c>
      <c r="P1358" s="237">
        <f t="shared" si="84"/>
        <v>17</v>
      </c>
      <c r="Q1358" s="218">
        <v>14</v>
      </c>
      <c r="R1358" s="238">
        <f t="shared" si="85"/>
        <v>0.82352941176470584</v>
      </c>
      <c r="S1358" s="238">
        <f t="shared" si="86"/>
        <v>0.10071942446043165</v>
      </c>
      <c r="T1358" s="239">
        <f t="shared" si="87"/>
        <v>1.0215827338129497</v>
      </c>
      <c r="U1358" s="454"/>
    </row>
    <row r="1359" spans="1:21" ht="12.75">
      <c r="A1359" s="190" t="s">
        <v>109</v>
      </c>
      <c r="B1359" s="191" t="s">
        <v>1220</v>
      </c>
      <c r="C1359" s="230" t="s">
        <v>647</v>
      </c>
      <c r="D1359" s="230" t="s">
        <v>335</v>
      </c>
      <c r="E1359" s="230" t="s">
        <v>185</v>
      </c>
      <c r="F1359" s="230" t="s">
        <v>519</v>
      </c>
      <c r="G1359" s="190" t="s">
        <v>3076</v>
      </c>
      <c r="H1359" s="191" t="s">
        <v>544</v>
      </c>
      <c r="I1359" s="230" t="s">
        <v>370</v>
      </c>
      <c r="J1359" s="565" t="s">
        <v>420</v>
      </c>
      <c r="K1359" s="566">
        <v>0.11971830985915492</v>
      </c>
      <c r="L1359" s="230"/>
      <c r="M1359" s="450">
        <v>2022</v>
      </c>
      <c r="N1359" s="453">
        <v>139</v>
      </c>
      <c r="O1359" s="452">
        <v>0.1223021582733813</v>
      </c>
      <c r="P1359" s="237">
        <f t="shared" si="84"/>
        <v>17</v>
      </c>
      <c r="Q1359" s="218">
        <v>14</v>
      </c>
      <c r="R1359" s="238">
        <f t="shared" si="85"/>
        <v>0.82352941176470584</v>
      </c>
      <c r="S1359" s="238">
        <f t="shared" si="86"/>
        <v>0.10071942446043165</v>
      </c>
      <c r="T1359" s="239">
        <f t="shared" si="87"/>
        <v>1.0215827338129497</v>
      </c>
      <c r="U1359" s="454"/>
    </row>
    <row r="1360" spans="1:21" ht="12.75">
      <c r="A1360" s="190" t="s">
        <v>109</v>
      </c>
      <c r="B1360" s="191" t="s">
        <v>1220</v>
      </c>
      <c r="C1360" s="230" t="s">
        <v>647</v>
      </c>
      <c r="D1360" s="230" t="s">
        <v>335</v>
      </c>
      <c r="E1360" s="230" t="s">
        <v>185</v>
      </c>
      <c r="F1360" s="230" t="s">
        <v>519</v>
      </c>
      <c r="G1360" s="190" t="s">
        <v>3076</v>
      </c>
      <c r="H1360" s="191" t="s">
        <v>545</v>
      </c>
      <c r="I1360" s="230" t="s">
        <v>370</v>
      </c>
      <c r="J1360" s="565" t="s">
        <v>420</v>
      </c>
      <c r="K1360" s="566">
        <v>0.11971830985915492</v>
      </c>
      <c r="L1360" s="230"/>
      <c r="M1360" s="450">
        <v>2022</v>
      </c>
      <c r="N1360" s="453">
        <v>139</v>
      </c>
      <c r="O1360" s="452">
        <v>0.1223021582733813</v>
      </c>
      <c r="P1360" s="237">
        <f t="shared" si="84"/>
        <v>17</v>
      </c>
      <c r="Q1360" s="218">
        <v>14</v>
      </c>
      <c r="R1360" s="238">
        <f t="shared" si="85"/>
        <v>0.82352941176470584</v>
      </c>
      <c r="S1360" s="238">
        <f t="shared" si="86"/>
        <v>0.10071942446043165</v>
      </c>
      <c r="T1360" s="239">
        <f t="shared" si="87"/>
        <v>1.0215827338129497</v>
      </c>
      <c r="U1360" s="454"/>
    </row>
    <row r="1361" spans="1:21" ht="12.75">
      <c r="A1361" s="190" t="s">
        <v>109</v>
      </c>
      <c r="B1361" s="191" t="s">
        <v>1220</v>
      </c>
      <c r="C1361" s="230" t="s">
        <v>647</v>
      </c>
      <c r="D1361" s="230" t="s">
        <v>335</v>
      </c>
      <c r="E1361" s="230" t="s">
        <v>185</v>
      </c>
      <c r="F1361" s="230" t="s">
        <v>519</v>
      </c>
      <c r="G1361" s="190" t="s">
        <v>3076</v>
      </c>
      <c r="H1361" s="191" t="s">
        <v>546</v>
      </c>
      <c r="I1361" s="230" t="s">
        <v>370</v>
      </c>
      <c r="J1361" s="565" t="s">
        <v>420</v>
      </c>
      <c r="K1361" s="566">
        <v>0.11971830985915492</v>
      </c>
      <c r="L1361" s="230"/>
      <c r="M1361" s="450">
        <v>2022</v>
      </c>
      <c r="N1361" s="453">
        <v>139</v>
      </c>
      <c r="O1361" s="452">
        <v>0.1223021582733813</v>
      </c>
      <c r="P1361" s="237">
        <f t="shared" si="84"/>
        <v>17</v>
      </c>
      <c r="Q1361" s="218">
        <v>14</v>
      </c>
      <c r="R1361" s="238">
        <f t="shared" si="85"/>
        <v>0.82352941176470584</v>
      </c>
      <c r="S1361" s="238">
        <f t="shared" si="86"/>
        <v>0.10071942446043165</v>
      </c>
      <c r="T1361" s="239">
        <f t="shared" si="87"/>
        <v>1.0215827338129497</v>
      </c>
      <c r="U1361" s="454"/>
    </row>
    <row r="1362" spans="1:21" ht="12.75">
      <c r="A1362" s="190" t="s">
        <v>109</v>
      </c>
      <c r="B1362" s="191" t="s">
        <v>1220</v>
      </c>
      <c r="C1362" s="230" t="s">
        <v>647</v>
      </c>
      <c r="D1362" s="230" t="s">
        <v>335</v>
      </c>
      <c r="E1362" s="230" t="s">
        <v>185</v>
      </c>
      <c r="F1362" s="230" t="s">
        <v>519</v>
      </c>
      <c r="G1362" s="190" t="s">
        <v>3076</v>
      </c>
      <c r="H1362" s="191" t="s">
        <v>548</v>
      </c>
      <c r="I1362" s="230" t="s">
        <v>370</v>
      </c>
      <c r="J1362" s="565" t="s">
        <v>420</v>
      </c>
      <c r="K1362" s="566">
        <v>0.11971830985915492</v>
      </c>
      <c r="L1362" s="230"/>
      <c r="M1362" s="450">
        <v>2022</v>
      </c>
      <c r="N1362" s="453">
        <v>139</v>
      </c>
      <c r="O1362" s="452">
        <v>0.1223021582733813</v>
      </c>
      <c r="P1362" s="237">
        <f t="shared" si="84"/>
        <v>17</v>
      </c>
      <c r="Q1362" s="218">
        <v>14</v>
      </c>
      <c r="R1362" s="238">
        <f t="shared" si="85"/>
        <v>0.82352941176470584</v>
      </c>
      <c r="S1362" s="238">
        <f t="shared" si="86"/>
        <v>0.10071942446043165</v>
      </c>
      <c r="T1362" s="239">
        <f t="shared" si="87"/>
        <v>1.0215827338129497</v>
      </c>
      <c r="U1362" s="454"/>
    </row>
    <row r="1363" spans="1:21" ht="12.75">
      <c r="A1363" s="190" t="s">
        <v>109</v>
      </c>
      <c r="B1363" s="191" t="s">
        <v>1220</v>
      </c>
      <c r="C1363" s="230" t="s">
        <v>647</v>
      </c>
      <c r="D1363" s="230" t="s">
        <v>335</v>
      </c>
      <c r="E1363" s="230" t="s">
        <v>185</v>
      </c>
      <c r="F1363" s="230" t="s">
        <v>519</v>
      </c>
      <c r="G1363" s="190" t="s">
        <v>3076</v>
      </c>
      <c r="H1363" s="191" t="s">
        <v>549</v>
      </c>
      <c r="I1363" s="230" t="s">
        <v>370</v>
      </c>
      <c r="J1363" s="565" t="s">
        <v>420</v>
      </c>
      <c r="K1363" s="566">
        <v>0.11971830985915492</v>
      </c>
      <c r="L1363" s="230"/>
      <c r="M1363" s="450">
        <v>2022</v>
      </c>
      <c r="N1363" s="453">
        <v>139</v>
      </c>
      <c r="O1363" s="452">
        <v>0.1223021582733813</v>
      </c>
      <c r="P1363" s="237">
        <f t="shared" si="84"/>
        <v>17</v>
      </c>
      <c r="Q1363" s="218">
        <v>14</v>
      </c>
      <c r="R1363" s="238">
        <f t="shared" si="85"/>
        <v>0.82352941176470584</v>
      </c>
      <c r="S1363" s="238">
        <f t="shared" si="86"/>
        <v>0.10071942446043165</v>
      </c>
      <c r="T1363" s="239">
        <f t="shared" si="87"/>
        <v>1.0215827338129497</v>
      </c>
      <c r="U1363" s="454"/>
    </row>
    <row r="1364" spans="1:21" ht="12.75">
      <c r="A1364" s="190" t="s">
        <v>109</v>
      </c>
      <c r="B1364" s="191" t="s">
        <v>1220</v>
      </c>
      <c r="C1364" s="230" t="s">
        <v>647</v>
      </c>
      <c r="D1364" s="230" t="s">
        <v>335</v>
      </c>
      <c r="E1364" s="230" t="s">
        <v>185</v>
      </c>
      <c r="F1364" s="230" t="s">
        <v>519</v>
      </c>
      <c r="G1364" s="190" t="s">
        <v>3076</v>
      </c>
      <c r="H1364" s="191" t="s">
        <v>551</v>
      </c>
      <c r="I1364" s="230" t="s">
        <v>370</v>
      </c>
      <c r="J1364" s="565" t="s">
        <v>420</v>
      </c>
      <c r="K1364" s="566">
        <v>0.11971830985915492</v>
      </c>
      <c r="L1364" s="230"/>
      <c r="M1364" s="450">
        <v>2022</v>
      </c>
      <c r="N1364" s="453">
        <v>139</v>
      </c>
      <c r="O1364" s="452">
        <v>0.1223021582733813</v>
      </c>
      <c r="P1364" s="237">
        <f t="shared" si="84"/>
        <v>17</v>
      </c>
      <c r="Q1364" s="218">
        <v>14</v>
      </c>
      <c r="R1364" s="238">
        <f t="shared" si="85"/>
        <v>0.82352941176470584</v>
      </c>
      <c r="S1364" s="238">
        <f t="shared" si="86"/>
        <v>0.10071942446043165</v>
      </c>
      <c r="T1364" s="239">
        <f t="shared" si="87"/>
        <v>1.0215827338129497</v>
      </c>
      <c r="U1364" s="454"/>
    </row>
    <row r="1365" spans="1:21" ht="12.75">
      <c r="A1365" s="190" t="s">
        <v>109</v>
      </c>
      <c r="B1365" s="191" t="s">
        <v>1220</v>
      </c>
      <c r="C1365" s="230" t="s">
        <v>647</v>
      </c>
      <c r="D1365" s="230" t="s">
        <v>335</v>
      </c>
      <c r="E1365" s="230" t="s">
        <v>185</v>
      </c>
      <c r="F1365" s="230" t="s">
        <v>519</v>
      </c>
      <c r="G1365" s="190" t="s">
        <v>3076</v>
      </c>
      <c r="H1365" s="191" t="s">
        <v>555</v>
      </c>
      <c r="I1365" s="230" t="s">
        <v>370</v>
      </c>
      <c r="J1365" s="565" t="s">
        <v>420</v>
      </c>
      <c r="K1365" s="566">
        <v>0.11971830985915492</v>
      </c>
      <c r="L1365" s="230"/>
      <c r="M1365" s="450">
        <v>2022</v>
      </c>
      <c r="N1365" s="453">
        <v>139</v>
      </c>
      <c r="O1365" s="452">
        <v>0.1223021582733813</v>
      </c>
      <c r="P1365" s="237">
        <f t="shared" si="84"/>
        <v>17</v>
      </c>
      <c r="Q1365" s="218">
        <v>14</v>
      </c>
      <c r="R1365" s="238">
        <f t="shared" si="85"/>
        <v>0.82352941176470584</v>
      </c>
      <c r="S1365" s="238">
        <f t="shared" si="86"/>
        <v>0.10071942446043165</v>
      </c>
      <c r="T1365" s="239">
        <f t="shared" si="87"/>
        <v>1.0215827338129497</v>
      </c>
      <c r="U1365" s="454"/>
    </row>
    <row r="1366" spans="1:21" ht="12.75">
      <c r="A1366" s="190" t="s">
        <v>109</v>
      </c>
      <c r="B1366" s="191" t="s">
        <v>1220</v>
      </c>
      <c r="C1366" s="230" t="s">
        <v>647</v>
      </c>
      <c r="D1366" s="230" t="s">
        <v>335</v>
      </c>
      <c r="E1366" s="230" t="s">
        <v>185</v>
      </c>
      <c r="F1366" s="230" t="s">
        <v>519</v>
      </c>
      <c r="G1366" s="190" t="s">
        <v>3076</v>
      </c>
      <c r="H1366" s="191" t="s">
        <v>556</v>
      </c>
      <c r="I1366" s="230" t="s">
        <v>370</v>
      </c>
      <c r="J1366" s="565" t="s">
        <v>420</v>
      </c>
      <c r="K1366" s="566">
        <v>0.11971830985915492</v>
      </c>
      <c r="L1366" s="230"/>
      <c r="M1366" s="450">
        <v>2022</v>
      </c>
      <c r="N1366" s="453">
        <v>139</v>
      </c>
      <c r="O1366" s="452">
        <v>0.1223021582733813</v>
      </c>
      <c r="P1366" s="237">
        <f t="shared" si="84"/>
        <v>17</v>
      </c>
      <c r="Q1366" s="218">
        <v>14</v>
      </c>
      <c r="R1366" s="238">
        <f t="shared" si="85"/>
        <v>0.82352941176470584</v>
      </c>
      <c r="S1366" s="238">
        <f t="shared" si="86"/>
        <v>0.10071942446043165</v>
      </c>
      <c r="T1366" s="239">
        <f t="shared" si="87"/>
        <v>1.0215827338129497</v>
      </c>
      <c r="U1366" s="454"/>
    </row>
    <row r="1367" spans="1:21" ht="12.75">
      <c r="A1367" s="190" t="s">
        <v>109</v>
      </c>
      <c r="B1367" s="191" t="s">
        <v>1220</v>
      </c>
      <c r="C1367" s="230" t="s">
        <v>647</v>
      </c>
      <c r="D1367" s="230" t="s">
        <v>335</v>
      </c>
      <c r="E1367" s="230" t="s">
        <v>185</v>
      </c>
      <c r="F1367" s="230" t="s">
        <v>519</v>
      </c>
      <c r="G1367" s="190" t="s">
        <v>3076</v>
      </c>
      <c r="H1367" s="191" t="s">
        <v>557</v>
      </c>
      <c r="I1367" s="230" t="s">
        <v>370</v>
      </c>
      <c r="J1367" s="565" t="s">
        <v>420</v>
      </c>
      <c r="K1367" s="566">
        <v>0.11971830985915492</v>
      </c>
      <c r="L1367" s="230"/>
      <c r="M1367" s="450">
        <v>2022</v>
      </c>
      <c r="N1367" s="453">
        <v>139</v>
      </c>
      <c r="O1367" s="452">
        <v>0.1223021582733813</v>
      </c>
      <c r="P1367" s="237">
        <f t="shared" si="84"/>
        <v>17</v>
      </c>
      <c r="Q1367" s="218">
        <v>14</v>
      </c>
      <c r="R1367" s="238">
        <f t="shared" si="85"/>
        <v>0.82352941176470584</v>
      </c>
      <c r="S1367" s="238">
        <f t="shared" si="86"/>
        <v>0.10071942446043165</v>
      </c>
      <c r="T1367" s="239">
        <f t="shared" si="87"/>
        <v>1.0215827338129497</v>
      </c>
      <c r="U1367" s="454"/>
    </row>
    <row r="1368" spans="1:21" ht="12.75">
      <c r="A1368" s="190" t="s">
        <v>109</v>
      </c>
      <c r="B1368" s="191" t="s">
        <v>1220</v>
      </c>
      <c r="C1368" s="230" t="s">
        <v>647</v>
      </c>
      <c r="D1368" s="230" t="s">
        <v>335</v>
      </c>
      <c r="E1368" s="230" t="s">
        <v>185</v>
      </c>
      <c r="F1368" s="230" t="s">
        <v>519</v>
      </c>
      <c r="G1368" s="190" t="s">
        <v>3076</v>
      </c>
      <c r="H1368" s="191" t="s">
        <v>558</v>
      </c>
      <c r="I1368" s="230" t="s">
        <v>370</v>
      </c>
      <c r="J1368" s="565" t="s">
        <v>420</v>
      </c>
      <c r="K1368" s="566">
        <v>0.11971830985915492</v>
      </c>
      <c r="L1368" s="230"/>
      <c r="M1368" s="450">
        <v>2022</v>
      </c>
      <c r="N1368" s="453">
        <v>139</v>
      </c>
      <c r="O1368" s="452">
        <v>0.1223021582733813</v>
      </c>
      <c r="P1368" s="237">
        <f t="shared" si="84"/>
        <v>17</v>
      </c>
      <c r="Q1368" s="218">
        <v>14</v>
      </c>
      <c r="R1368" s="238">
        <f t="shared" si="85"/>
        <v>0.82352941176470584</v>
      </c>
      <c r="S1368" s="238">
        <f t="shared" si="86"/>
        <v>0.10071942446043165</v>
      </c>
      <c r="T1368" s="239">
        <f t="shared" si="87"/>
        <v>1.0215827338129497</v>
      </c>
      <c r="U1368" s="454"/>
    </row>
    <row r="1369" spans="1:21" ht="12.75">
      <c r="A1369" s="190" t="s">
        <v>109</v>
      </c>
      <c r="B1369" s="191" t="s">
        <v>1220</v>
      </c>
      <c r="C1369" s="230" t="s">
        <v>647</v>
      </c>
      <c r="D1369" s="230" t="s">
        <v>335</v>
      </c>
      <c r="E1369" s="230" t="s">
        <v>185</v>
      </c>
      <c r="F1369" s="230" t="s">
        <v>519</v>
      </c>
      <c r="G1369" s="190" t="s">
        <v>3076</v>
      </c>
      <c r="H1369" s="191" t="s">
        <v>562</v>
      </c>
      <c r="I1369" s="230" t="s">
        <v>370</v>
      </c>
      <c r="J1369" s="565" t="s">
        <v>420</v>
      </c>
      <c r="K1369" s="566">
        <v>0.11971830985915492</v>
      </c>
      <c r="L1369" s="230"/>
      <c r="M1369" s="450">
        <v>2022</v>
      </c>
      <c r="N1369" s="453">
        <v>139</v>
      </c>
      <c r="O1369" s="452">
        <v>0.1223021582733813</v>
      </c>
      <c r="P1369" s="237">
        <f t="shared" si="84"/>
        <v>17</v>
      </c>
      <c r="Q1369" s="218">
        <v>14</v>
      </c>
      <c r="R1369" s="238">
        <f t="shared" si="85"/>
        <v>0.82352941176470584</v>
      </c>
      <c r="S1369" s="238">
        <f t="shared" si="86"/>
        <v>0.10071942446043165</v>
      </c>
      <c r="T1369" s="239">
        <f t="shared" si="87"/>
        <v>1.0215827338129497</v>
      </c>
      <c r="U1369" s="454"/>
    </row>
    <row r="1370" spans="1:21" ht="12.75">
      <c r="A1370" s="190" t="s">
        <v>109</v>
      </c>
      <c r="B1370" s="191" t="s">
        <v>1220</v>
      </c>
      <c r="C1370" s="230" t="s">
        <v>647</v>
      </c>
      <c r="D1370" s="230" t="s">
        <v>335</v>
      </c>
      <c r="E1370" s="230" t="s">
        <v>185</v>
      </c>
      <c r="F1370" s="230" t="s">
        <v>577</v>
      </c>
      <c r="G1370" s="190" t="s">
        <v>3076</v>
      </c>
      <c r="H1370" s="191" t="s">
        <v>583</v>
      </c>
      <c r="I1370" s="230" t="s">
        <v>370</v>
      </c>
      <c r="J1370" s="565" t="s">
        <v>420</v>
      </c>
      <c r="K1370" s="566">
        <v>0.11971830985915492</v>
      </c>
      <c r="L1370" s="230"/>
      <c r="M1370" s="450">
        <v>2022</v>
      </c>
      <c r="N1370" s="453">
        <v>139</v>
      </c>
      <c r="O1370" s="452">
        <v>0.1223021582733813</v>
      </c>
      <c r="P1370" s="237">
        <f t="shared" si="84"/>
        <v>17</v>
      </c>
      <c r="Q1370" s="218">
        <v>14</v>
      </c>
      <c r="R1370" s="238">
        <f t="shared" si="85"/>
        <v>0.82352941176470584</v>
      </c>
      <c r="S1370" s="238">
        <f t="shared" si="86"/>
        <v>0.10071942446043165</v>
      </c>
      <c r="T1370" s="239">
        <f t="shared" si="87"/>
        <v>1.0215827338129497</v>
      </c>
      <c r="U1370" s="454"/>
    </row>
    <row r="1371" spans="1:21" ht="12.75">
      <c r="A1371" s="190" t="s">
        <v>109</v>
      </c>
      <c r="B1371" s="191" t="s">
        <v>1220</v>
      </c>
      <c r="C1371" s="230" t="s">
        <v>647</v>
      </c>
      <c r="D1371" s="230" t="s">
        <v>335</v>
      </c>
      <c r="E1371" s="230" t="s">
        <v>185</v>
      </c>
      <c r="F1371" s="230" t="s">
        <v>519</v>
      </c>
      <c r="G1371" s="190" t="s">
        <v>3076</v>
      </c>
      <c r="H1371" s="191" t="s">
        <v>563</v>
      </c>
      <c r="I1371" s="230" t="s">
        <v>370</v>
      </c>
      <c r="J1371" s="565" t="s">
        <v>418</v>
      </c>
      <c r="K1371" s="566">
        <v>1</v>
      </c>
      <c r="L1371" s="230"/>
      <c r="M1371" s="450">
        <v>2022</v>
      </c>
      <c r="N1371" s="453">
        <v>139</v>
      </c>
      <c r="O1371" s="452">
        <v>1</v>
      </c>
      <c r="P1371" s="237">
        <f t="shared" si="84"/>
        <v>139</v>
      </c>
      <c r="Q1371" s="218">
        <v>139</v>
      </c>
      <c r="R1371" s="238">
        <f t="shared" si="85"/>
        <v>1</v>
      </c>
      <c r="S1371" s="238">
        <f t="shared" si="86"/>
        <v>1</v>
      </c>
      <c r="T1371" s="239">
        <f t="shared" si="87"/>
        <v>1</v>
      </c>
      <c r="U1371" s="454"/>
    </row>
    <row r="1372" spans="1:21" ht="12.75">
      <c r="A1372" s="190" t="s">
        <v>109</v>
      </c>
      <c r="B1372" s="191" t="s">
        <v>1220</v>
      </c>
      <c r="C1372" s="230" t="s">
        <v>647</v>
      </c>
      <c r="D1372" s="230" t="s">
        <v>335</v>
      </c>
      <c r="E1372" s="230" t="s">
        <v>185</v>
      </c>
      <c r="F1372" s="230" t="s">
        <v>519</v>
      </c>
      <c r="G1372" s="190" t="s">
        <v>3076</v>
      </c>
      <c r="H1372" s="191" t="s">
        <v>564</v>
      </c>
      <c r="I1372" s="230" t="s">
        <v>370</v>
      </c>
      <c r="J1372" s="565" t="s">
        <v>420</v>
      </c>
      <c r="K1372" s="566">
        <v>0.11971830985915492</v>
      </c>
      <c r="L1372" s="230"/>
      <c r="M1372" s="450">
        <v>2022</v>
      </c>
      <c r="N1372" s="453">
        <v>139</v>
      </c>
      <c r="O1372" s="452">
        <v>0.1223021582733813</v>
      </c>
      <c r="P1372" s="237">
        <f t="shared" si="84"/>
        <v>17</v>
      </c>
      <c r="Q1372" s="218">
        <v>14</v>
      </c>
      <c r="R1372" s="238">
        <f t="shared" si="85"/>
        <v>0.82352941176470584</v>
      </c>
      <c r="S1372" s="238">
        <f t="shared" si="86"/>
        <v>0.10071942446043165</v>
      </c>
      <c r="T1372" s="239">
        <f t="shared" si="87"/>
        <v>1.0215827338129497</v>
      </c>
      <c r="U1372" s="454"/>
    </row>
    <row r="1373" spans="1:21" ht="12.75">
      <c r="A1373" s="190" t="s">
        <v>109</v>
      </c>
      <c r="B1373" s="191" t="s">
        <v>1220</v>
      </c>
      <c r="C1373" s="230" t="s">
        <v>647</v>
      </c>
      <c r="D1373" s="230" t="s">
        <v>335</v>
      </c>
      <c r="E1373" s="230" t="s">
        <v>185</v>
      </c>
      <c r="F1373" s="230" t="s">
        <v>519</v>
      </c>
      <c r="G1373" s="190" t="s">
        <v>3076</v>
      </c>
      <c r="H1373" s="191" t="s">
        <v>569</v>
      </c>
      <c r="I1373" s="230" t="s">
        <v>370</v>
      </c>
      <c r="J1373" s="565" t="s">
        <v>420</v>
      </c>
      <c r="K1373" s="566">
        <v>0.11971830985915492</v>
      </c>
      <c r="L1373" s="230"/>
      <c r="M1373" s="450">
        <v>2022</v>
      </c>
      <c r="N1373" s="453">
        <v>139</v>
      </c>
      <c r="O1373" s="452">
        <v>0.1223021582733813</v>
      </c>
      <c r="P1373" s="237">
        <f t="shared" si="84"/>
        <v>17</v>
      </c>
      <c r="Q1373" s="218">
        <v>14</v>
      </c>
      <c r="R1373" s="238">
        <f t="shared" si="85"/>
        <v>0.82352941176470584</v>
      </c>
      <c r="S1373" s="238">
        <f t="shared" si="86"/>
        <v>0.10071942446043165</v>
      </c>
      <c r="T1373" s="239">
        <f t="shared" si="87"/>
        <v>1.0215827338129497</v>
      </c>
      <c r="U1373" s="454"/>
    </row>
    <row r="1374" spans="1:21" ht="12.75">
      <c r="A1374" s="190" t="s">
        <v>109</v>
      </c>
      <c r="B1374" s="191" t="s">
        <v>1220</v>
      </c>
      <c r="C1374" s="230" t="s">
        <v>647</v>
      </c>
      <c r="D1374" s="230" t="s">
        <v>335</v>
      </c>
      <c r="E1374" s="230" t="s">
        <v>185</v>
      </c>
      <c r="F1374" s="230" t="s">
        <v>519</v>
      </c>
      <c r="G1374" s="190" t="s">
        <v>3076</v>
      </c>
      <c r="H1374" s="191" t="s">
        <v>498</v>
      </c>
      <c r="I1374" s="230" t="s">
        <v>3126</v>
      </c>
      <c r="J1374" s="230" t="s">
        <v>418</v>
      </c>
      <c r="K1374" s="231">
        <v>1</v>
      </c>
      <c r="L1374" s="230"/>
      <c r="M1374" s="450">
        <v>2023</v>
      </c>
      <c r="N1374" s="453">
        <v>136</v>
      </c>
      <c r="O1374" s="452">
        <v>1</v>
      </c>
      <c r="P1374" s="237">
        <f t="shared" si="84"/>
        <v>136</v>
      </c>
      <c r="Q1374" s="218">
        <v>136</v>
      </c>
      <c r="R1374" s="238">
        <f t="shared" si="85"/>
        <v>1</v>
      </c>
      <c r="S1374" s="238">
        <f t="shared" si="86"/>
        <v>1</v>
      </c>
      <c r="T1374" s="239">
        <f t="shared" si="87"/>
        <v>1</v>
      </c>
      <c r="U1374" s="454"/>
    </row>
    <row r="1375" spans="1:21" ht="12.75">
      <c r="A1375" s="190" t="s">
        <v>109</v>
      </c>
      <c r="B1375" s="191" t="s">
        <v>1220</v>
      </c>
      <c r="C1375" s="230" t="s">
        <v>647</v>
      </c>
      <c r="D1375" s="230" t="s">
        <v>335</v>
      </c>
      <c r="E1375" s="230" t="s">
        <v>185</v>
      </c>
      <c r="F1375" s="230" t="s">
        <v>519</v>
      </c>
      <c r="G1375" s="190" t="s">
        <v>3076</v>
      </c>
      <c r="H1375" s="191" t="s">
        <v>537</v>
      </c>
      <c r="I1375" s="230" t="s">
        <v>232</v>
      </c>
      <c r="J1375" s="230" t="s">
        <v>418</v>
      </c>
      <c r="K1375" s="231">
        <v>1</v>
      </c>
      <c r="L1375" s="230" t="s">
        <v>3128</v>
      </c>
      <c r="M1375" s="450">
        <v>2023</v>
      </c>
      <c r="N1375" s="453">
        <v>136</v>
      </c>
      <c r="O1375" s="452">
        <v>1</v>
      </c>
      <c r="P1375" s="237">
        <f t="shared" si="84"/>
        <v>136</v>
      </c>
      <c r="Q1375" s="218">
        <v>136</v>
      </c>
      <c r="R1375" s="238">
        <f t="shared" si="85"/>
        <v>1</v>
      </c>
      <c r="S1375" s="238">
        <f t="shared" si="86"/>
        <v>1</v>
      </c>
      <c r="T1375" s="239">
        <f t="shared" si="87"/>
        <v>1</v>
      </c>
      <c r="U1375" s="454"/>
    </row>
    <row r="1376" spans="1:21" ht="12.75">
      <c r="A1376" s="190" t="s">
        <v>109</v>
      </c>
      <c r="B1376" s="191" t="s">
        <v>1220</v>
      </c>
      <c r="C1376" s="230" t="s">
        <v>647</v>
      </c>
      <c r="D1376" s="230" t="s">
        <v>335</v>
      </c>
      <c r="E1376" s="230" t="s">
        <v>185</v>
      </c>
      <c r="F1376" s="230" t="s">
        <v>519</v>
      </c>
      <c r="G1376" s="190" t="s">
        <v>3076</v>
      </c>
      <c r="H1376" s="191" t="s">
        <v>538</v>
      </c>
      <c r="I1376" s="230" t="s">
        <v>232</v>
      </c>
      <c r="J1376" s="230" t="s">
        <v>418</v>
      </c>
      <c r="K1376" s="231">
        <v>1</v>
      </c>
      <c r="L1376" s="230" t="s">
        <v>3128</v>
      </c>
      <c r="M1376" s="450">
        <v>2023</v>
      </c>
      <c r="N1376" s="453">
        <v>136</v>
      </c>
      <c r="O1376" s="452">
        <v>1</v>
      </c>
      <c r="P1376" s="237">
        <f t="shared" si="84"/>
        <v>136</v>
      </c>
      <c r="Q1376" s="218">
        <v>136</v>
      </c>
      <c r="R1376" s="238">
        <f t="shared" si="85"/>
        <v>1</v>
      </c>
      <c r="S1376" s="238">
        <f t="shared" si="86"/>
        <v>1</v>
      </c>
      <c r="T1376" s="239">
        <f t="shared" si="87"/>
        <v>1</v>
      </c>
      <c r="U1376" s="454"/>
    </row>
    <row r="1377" spans="1:21" ht="12.75">
      <c r="A1377" s="190" t="s">
        <v>109</v>
      </c>
      <c r="B1377" s="191" t="s">
        <v>1220</v>
      </c>
      <c r="C1377" s="230" t="s">
        <v>647</v>
      </c>
      <c r="D1377" s="230" t="s">
        <v>335</v>
      </c>
      <c r="E1377" s="230" t="s">
        <v>185</v>
      </c>
      <c r="F1377" s="230" t="s">
        <v>519</v>
      </c>
      <c r="G1377" s="190" t="s">
        <v>3076</v>
      </c>
      <c r="H1377" s="191" t="s">
        <v>541</v>
      </c>
      <c r="I1377" s="230" t="s">
        <v>232</v>
      </c>
      <c r="J1377" s="230" t="s">
        <v>418</v>
      </c>
      <c r="K1377" s="231">
        <v>1</v>
      </c>
      <c r="L1377" s="230" t="s">
        <v>3128</v>
      </c>
      <c r="M1377" s="450">
        <v>2023</v>
      </c>
      <c r="N1377" s="218">
        <v>136</v>
      </c>
      <c r="O1377" s="452">
        <v>1</v>
      </c>
      <c r="P1377" s="237">
        <f t="shared" si="84"/>
        <v>136</v>
      </c>
      <c r="Q1377" s="218">
        <v>136</v>
      </c>
      <c r="R1377" s="238">
        <f t="shared" si="85"/>
        <v>1</v>
      </c>
      <c r="S1377" s="238">
        <f t="shared" si="86"/>
        <v>1</v>
      </c>
      <c r="T1377" s="239">
        <f t="shared" si="87"/>
        <v>1</v>
      </c>
      <c r="U1377" s="454"/>
    </row>
    <row r="1378" spans="1:21" ht="12.75">
      <c r="A1378" s="190" t="s">
        <v>109</v>
      </c>
      <c r="B1378" s="191" t="s">
        <v>1220</v>
      </c>
      <c r="C1378" s="230" t="s">
        <v>647</v>
      </c>
      <c r="D1378" s="230" t="s">
        <v>335</v>
      </c>
      <c r="E1378" s="230" t="s">
        <v>185</v>
      </c>
      <c r="F1378" s="230" t="s">
        <v>519</v>
      </c>
      <c r="G1378" s="190" t="s">
        <v>3076</v>
      </c>
      <c r="H1378" s="191" t="s">
        <v>493</v>
      </c>
      <c r="I1378" s="230" t="s">
        <v>232</v>
      </c>
      <c r="J1378" s="230" t="s">
        <v>418</v>
      </c>
      <c r="K1378" s="231">
        <v>1</v>
      </c>
      <c r="L1378" s="230" t="s">
        <v>3128</v>
      </c>
      <c r="M1378" s="450">
        <v>2023</v>
      </c>
      <c r="N1378" s="453">
        <v>136</v>
      </c>
      <c r="O1378" s="452">
        <v>1</v>
      </c>
      <c r="P1378" s="237">
        <f t="shared" si="84"/>
        <v>136</v>
      </c>
      <c r="Q1378" s="218">
        <v>136</v>
      </c>
      <c r="R1378" s="238">
        <f t="shared" si="85"/>
        <v>1</v>
      </c>
      <c r="S1378" s="238">
        <f t="shared" si="86"/>
        <v>1</v>
      </c>
      <c r="T1378" s="239">
        <f t="shared" si="87"/>
        <v>1</v>
      </c>
      <c r="U1378" s="454"/>
    </row>
    <row r="1379" spans="1:21" ht="12.75">
      <c r="A1379" s="190" t="s">
        <v>109</v>
      </c>
      <c r="B1379" s="191" t="s">
        <v>1220</v>
      </c>
      <c r="C1379" s="230" t="s">
        <v>647</v>
      </c>
      <c r="D1379" s="230" t="s">
        <v>335</v>
      </c>
      <c r="E1379" s="230" t="s">
        <v>185</v>
      </c>
      <c r="F1379" s="230" t="s">
        <v>519</v>
      </c>
      <c r="G1379" s="190" t="s">
        <v>3076</v>
      </c>
      <c r="H1379" s="191" t="s">
        <v>3129</v>
      </c>
      <c r="I1379" s="230" t="s">
        <v>232</v>
      </c>
      <c r="J1379" s="230" t="s">
        <v>418</v>
      </c>
      <c r="K1379" s="231">
        <v>1</v>
      </c>
      <c r="L1379" s="230" t="s">
        <v>3128</v>
      </c>
      <c r="M1379" s="450">
        <v>2023</v>
      </c>
      <c r="N1379" s="218">
        <v>136</v>
      </c>
      <c r="O1379" s="452">
        <v>1</v>
      </c>
      <c r="P1379" s="237">
        <f t="shared" si="84"/>
        <v>136</v>
      </c>
      <c r="Q1379" s="218">
        <v>136</v>
      </c>
      <c r="R1379" s="238">
        <f t="shared" si="85"/>
        <v>1</v>
      </c>
      <c r="S1379" s="238">
        <f t="shared" si="86"/>
        <v>1</v>
      </c>
      <c r="T1379" s="239">
        <f t="shared" si="87"/>
        <v>1</v>
      </c>
      <c r="U1379" s="454"/>
    </row>
    <row r="1380" spans="1:21" ht="12.75">
      <c r="A1380" s="190" t="s">
        <v>109</v>
      </c>
      <c r="B1380" s="191" t="s">
        <v>1220</v>
      </c>
      <c r="C1380" s="230" t="s">
        <v>647</v>
      </c>
      <c r="D1380" s="230" t="s">
        <v>335</v>
      </c>
      <c r="E1380" s="230" t="s">
        <v>185</v>
      </c>
      <c r="F1380" s="230" t="s">
        <v>519</v>
      </c>
      <c r="G1380" s="190" t="s">
        <v>3076</v>
      </c>
      <c r="H1380" s="191" t="s">
        <v>3130</v>
      </c>
      <c r="I1380" s="230" t="s">
        <v>232</v>
      </c>
      <c r="J1380" s="230" t="s">
        <v>418</v>
      </c>
      <c r="K1380" s="231">
        <v>1</v>
      </c>
      <c r="L1380" s="230" t="s">
        <v>3128</v>
      </c>
      <c r="M1380" s="450">
        <v>2023</v>
      </c>
      <c r="N1380" s="453">
        <v>136</v>
      </c>
      <c r="O1380" s="452">
        <v>1</v>
      </c>
      <c r="P1380" s="237">
        <f t="shared" si="84"/>
        <v>136</v>
      </c>
      <c r="Q1380" s="218">
        <v>136</v>
      </c>
      <c r="R1380" s="238">
        <f t="shared" si="85"/>
        <v>1</v>
      </c>
      <c r="S1380" s="238">
        <f t="shared" si="86"/>
        <v>1</v>
      </c>
      <c r="T1380" s="239">
        <f t="shared" si="87"/>
        <v>1</v>
      </c>
      <c r="U1380" s="454"/>
    </row>
    <row r="1381" spans="1:21" ht="12.75">
      <c r="A1381" s="190" t="s">
        <v>109</v>
      </c>
      <c r="B1381" s="191" t="s">
        <v>1220</v>
      </c>
      <c r="C1381" s="230" t="s">
        <v>647</v>
      </c>
      <c r="D1381" s="230" t="s">
        <v>335</v>
      </c>
      <c r="E1381" s="230" t="s">
        <v>185</v>
      </c>
      <c r="F1381" s="230"/>
      <c r="G1381" s="190" t="s">
        <v>3048</v>
      </c>
      <c r="H1381" s="191"/>
      <c r="I1381" s="230"/>
      <c r="J1381" s="230"/>
      <c r="K1381" s="231"/>
      <c r="L1381" s="230" t="s">
        <v>3120</v>
      </c>
      <c r="M1381" s="450"/>
      <c r="N1381" s="453"/>
      <c r="O1381" s="452"/>
      <c r="P1381" s="237">
        <f t="shared" si="84"/>
        <v>0</v>
      </c>
      <c r="Q1381" s="218"/>
      <c r="R1381" s="238" t="e">
        <f t="shared" si="85"/>
        <v>#DIV/0!</v>
      </c>
      <c r="S1381" s="238" t="e">
        <f t="shared" si="86"/>
        <v>#DIV/0!</v>
      </c>
      <c r="T1381" s="239" t="e">
        <f t="shared" si="87"/>
        <v>#DIV/0!</v>
      </c>
      <c r="U1381" s="454"/>
    </row>
    <row r="1382" spans="1:21" ht="12.75">
      <c r="A1382" s="190" t="s">
        <v>109</v>
      </c>
      <c r="B1382" s="191" t="s">
        <v>1220</v>
      </c>
      <c r="C1382" s="230" t="s">
        <v>647</v>
      </c>
      <c r="D1382" s="230" t="s">
        <v>335</v>
      </c>
      <c r="E1382" s="230" t="s">
        <v>185</v>
      </c>
      <c r="F1382" s="230" t="s">
        <v>519</v>
      </c>
      <c r="G1382" s="190" t="s">
        <v>3049</v>
      </c>
      <c r="H1382" s="191" t="s">
        <v>518</v>
      </c>
      <c r="I1382" s="230" t="s">
        <v>370</v>
      </c>
      <c r="J1382" s="565" t="s">
        <v>420</v>
      </c>
      <c r="K1382" s="566">
        <v>0.23875432525951557</v>
      </c>
      <c r="L1382" s="230"/>
      <c r="M1382" s="450">
        <v>2022</v>
      </c>
      <c r="N1382" s="453">
        <v>284</v>
      </c>
      <c r="O1382" s="567">
        <v>1</v>
      </c>
      <c r="P1382" s="237">
        <f t="shared" si="84"/>
        <v>284</v>
      </c>
      <c r="Q1382" s="453">
        <v>284</v>
      </c>
      <c r="R1382" s="238">
        <f t="shared" si="85"/>
        <v>1</v>
      </c>
      <c r="S1382" s="238">
        <f t="shared" si="86"/>
        <v>1</v>
      </c>
      <c r="T1382" s="239">
        <f t="shared" si="87"/>
        <v>4.1884057971014492</v>
      </c>
      <c r="U1382" s="454" t="s">
        <v>3123</v>
      </c>
    </row>
    <row r="1383" spans="1:21" ht="12.75">
      <c r="A1383" s="190" t="s">
        <v>109</v>
      </c>
      <c r="B1383" s="191" t="s">
        <v>1220</v>
      </c>
      <c r="C1383" s="230" t="s">
        <v>647</v>
      </c>
      <c r="D1383" s="230" t="s">
        <v>335</v>
      </c>
      <c r="E1383" s="230" t="s">
        <v>185</v>
      </c>
      <c r="F1383" s="230" t="s">
        <v>577</v>
      </c>
      <c r="G1383" s="190" t="s">
        <v>3049</v>
      </c>
      <c r="H1383" s="191" t="s">
        <v>576</v>
      </c>
      <c r="I1383" s="230" t="s">
        <v>370</v>
      </c>
      <c r="J1383" s="565" t="s">
        <v>420</v>
      </c>
      <c r="K1383" s="566">
        <v>0.23875432525951557</v>
      </c>
      <c r="L1383" s="230"/>
      <c r="M1383" s="450">
        <v>2022</v>
      </c>
      <c r="N1383" s="218">
        <v>284</v>
      </c>
      <c r="O1383" s="567">
        <v>0.23591549295774647</v>
      </c>
      <c r="P1383" s="237">
        <f t="shared" si="84"/>
        <v>67</v>
      </c>
      <c r="Q1383" s="218">
        <v>55</v>
      </c>
      <c r="R1383" s="238">
        <f t="shared" si="85"/>
        <v>0.82089552238805974</v>
      </c>
      <c r="S1383" s="238">
        <f t="shared" si="86"/>
        <v>0.19366197183098591</v>
      </c>
      <c r="T1383" s="239">
        <f t="shared" si="87"/>
        <v>0.98810981833027145</v>
      </c>
      <c r="U1383" s="454"/>
    </row>
    <row r="1384" spans="1:21" ht="12.75">
      <c r="A1384" s="190" t="s">
        <v>109</v>
      </c>
      <c r="B1384" s="191" t="s">
        <v>1220</v>
      </c>
      <c r="C1384" s="230" t="s">
        <v>647</v>
      </c>
      <c r="D1384" s="230" t="s">
        <v>335</v>
      </c>
      <c r="E1384" s="230" t="s">
        <v>185</v>
      </c>
      <c r="F1384" s="230" t="s">
        <v>577</v>
      </c>
      <c r="G1384" s="190" t="s">
        <v>3049</v>
      </c>
      <c r="H1384" s="191" t="s">
        <v>578</v>
      </c>
      <c r="I1384" s="230" t="s">
        <v>370</v>
      </c>
      <c r="J1384" s="565" t="s">
        <v>420</v>
      </c>
      <c r="K1384" s="566">
        <v>0.23875432525951557</v>
      </c>
      <c r="L1384" s="230"/>
      <c r="M1384" s="450">
        <v>2022</v>
      </c>
      <c r="N1384" s="218">
        <v>284</v>
      </c>
      <c r="O1384" s="567">
        <v>0.23591549295774647</v>
      </c>
      <c r="P1384" s="237">
        <f t="shared" si="84"/>
        <v>67</v>
      </c>
      <c r="Q1384" s="218">
        <v>55</v>
      </c>
      <c r="R1384" s="238">
        <f t="shared" si="85"/>
        <v>0.82089552238805974</v>
      </c>
      <c r="S1384" s="238">
        <f t="shared" si="86"/>
        <v>0.19366197183098591</v>
      </c>
      <c r="T1384" s="239">
        <f t="shared" si="87"/>
        <v>0.98810981833027145</v>
      </c>
      <c r="U1384" s="454"/>
    </row>
    <row r="1385" spans="1:21" ht="12.75">
      <c r="A1385" s="190" t="s">
        <v>109</v>
      </c>
      <c r="B1385" s="191" t="s">
        <v>1220</v>
      </c>
      <c r="C1385" s="230" t="s">
        <v>647</v>
      </c>
      <c r="D1385" s="230" t="s">
        <v>335</v>
      </c>
      <c r="E1385" s="230" t="s">
        <v>185</v>
      </c>
      <c r="F1385" s="230" t="s">
        <v>577</v>
      </c>
      <c r="G1385" s="190" t="s">
        <v>3049</v>
      </c>
      <c r="H1385" s="191" t="s">
        <v>579</v>
      </c>
      <c r="I1385" s="230" t="s">
        <v>370</v>
      </c>
      <c r="J1385" s="565" t="s">
        <v>420</v>
      </c>
      <c r="K1385" s="566">
        <v>0.23875432525951557</v>
      </c>
      <c r="L1385" s="230"/>
      <c r="M1385" s="450">
        <v>2022</v>
      </c>
      <c r="N1385" s="218">
        <v>284</v>
      </c>
      <c r="O1385" s="567">
        <v>0.23591549295774647</v>
      </c>
      <c r="P1385" s="237">
        <f t="shared" si="84"/>
        <v>67</v>
      </c>
      <c r="Q1385" s="218">
        <v>55</v>
      </c>
      <c r="R1385" s="238">
        <f t="shared" si="85"/>
        <v>0.82089552238805974</v>
      </c>
      <c r="S1385" s="238">
        <f t="shared" si="86"/>
        <v>0.19366197183098591</v>
      </c>
      <c r="T1385" s="239">
        <f t="shared" si="87"/>
        <v>0.98810981833027145</v>
      </c>
      <c r="U1385" s="454"/>
    </row>
    <row r="1386" spans="1:21" ht="12.75">
      <c r="A1386" s="190" t="s">
        <v>109</v>
      </c>
      <c r="B1386" s="191" t="s">
        <v>1220</v>
      </c>
      <c r="C1386" s="230" t="s">
        <v>647</v>
      </c>
      <c r="D1386" s="230" t="s">
        <v>335</v>
      </c>
      <c r="E1386" s="230" t="s">
        <v>185</v>
      </c>
      <c r="F1386" s="230" t="s">
        <v>577</v>
      </c>
      <c r="G1386" s="190" t="s">
        <v>3049</v>
      </c>
      <c r="H1386" s="191" t="s">
        <v>580</v>
      </c>
      <c r="I1386" s="230" t="s">
        <v>370</v>
      </c>
      <c r="J1386" s="565" t="s">
        <v>420</v>
      </c>
      <c r="K1386" s="566">
        <v>0.23875432525951557</v>
      </c>
      <c r="L1386" s="230"/>
      <c r="M1386" s="450">
        <v>2022</v>
      </c>
      <c r="N1386" s="218">
        <v>284</v>
      </c>
      <c r="O1386" s="567">
        <v>0.23591549295774647</v>
      </c>
      <c r="P1386" s="237">
        <f t="shared" si="84"/>
        <v>67</v>
      </c>
      <c r="Q1386" s="218">
        <v>55</v>
      </c>
      <c r="R1386" s="238">
        <f t="shared" si="85"/>
        <v>0.82089552238805974</v>
      </c>
      <c r="S1386" s="238">
        <f t="shared" si="86"/>
        <v>0.19366197183098591</v>
      </c>
      <c r="T1386" s="239">
        <f t="shared" si="87"/>
        <v>0.98810981833027145</v>
      </c>
      <c r="U1386" s="454"/>
    </row>
    <row r="1387" spans="1:21" ht="12.75">
      <c r="A1387" s="190" t="s">
        <v>109</v>
      </c>
      <c r="B1387" s="191" t="s">
        <v>1220</v>
      </c>
      <c r="C1387" s="230" t="s">
        <v>647</v>
      </c>
      <c r="D1387" s="230" t="s">
        <v>335</v>
      </c>
      <c r="E1387" s="230" t="s">
        <v>185</v>
      </c>
      <c r="F1387" s="230" t="s">
        <v>577</v>
      </c>
      <c r="G1387" s="190" t="s">
        <v>3049</v>
      </c>
      <c r="H1387" s="191" t="s">
        <v>581</v>
      </c>
      <c r="I1387" s="230" t="s">
        <v>370</v>
      </c>
      <c r="J1387" s="565" t="s">
        <v>420</v>
      </c>
      <c r="K1387" s="566">
        <v>0.23875432525951557</v>
      </c>
      <c r="L1387" s="230"/>
      <c r="M1387" s="450">
        <v>2022</v>
      </c>
      <c r="N1387" s="218">
        <v>284</v>
      </c>
      <c r="O1387" s="567">
        <v>0.23591549295774647</v>
      </c>
      <c r="P1387" s="237">
        <f t="shared" si="84"/>
        <v>67</v>
      </c>
      <c r="Q1387" s="218">
        <v>55</v>
      </c>
      <c r="R1387" s="238">
        <f t="shared" si="85"/>
        <v>0.82089552238805974</v>
      </c>
      <c r="S1387" s="238">
        <f t="shared" si="86"/>
        <v>0.19366197183098591</v>
      </c>
      <c r="T1387" s="239">
        <f t="shared" si="87"/>
        <v>0.98810981833027145</v>
      </c>
      <c r="U1387" s="454"/>
    </row>
    <row r="1388" spans="1:21" ht="12.75">
      <c r="A1388" s="190" t="s">
        <v>109</v>
      </c>
      <c r="B1388" s="191" t="s">
        <v>1220</v>
      </c>
      <c r="C1388" s="230" t="s">
        <v>647</v>
      </c>
      <c r="D1388" s="230" t="s">
        <v>335</v>
      </c>
      <c r="E1388" s="230" t="s">
        <v>185</v>
      </c>
      <c r="F1388" s="230" t="s">
        <v>519</v>
      </c>
      <c r="G1388" s="190" t="s">
        <v>3049</v>
      </c>
      <c r="H1388" s="191" t="s">
        <v>522</v>
      </c>
      <c r="I1388" s="230" t="s">
        <v>370</v>
      </c>
      <c r="J1388" s="565" t="s">
        <v>420</v>
      </c>
      <c r="K1388" s="566">
        <v>0.23875432525951557</v>
      </c>
      <c r="L1388" s="230"/>
      <c r="M1388" s="450">
        <v>2022</v>
      </c>
      <c r="N1388" s="218">
        <v>284</v>
      </c>
      <c r="O1388" s="567">
        <v>0.23591549295774647</v>
      </c>
      <c r="P1388" s="237">
        <f t="shared" si="84"/>
        <v>67</v>
      </c>
      <c r="Q1388" s="218">
        <v>55</v>
      </c>
      <c r="R1388" s="238">
        <f t="shared" si="85"/>
        <v>0.82089552238805974</v>
      </c>
      <c r="S1388" s="238">
        <f t="shared" si="86"/>
        <v>0.19366197183098591</v>
      </c>
      <c r="T1388" s="239">
        <f t="shared" si="87"/>
        <v>0.98810981833027145</v>
      </c>
      <c r="U1388" s="454"/>
    </row>
    <row r="1389" spans="1:21" ht="12.75">
      <c r="A1389" s="190" t="s">
        <v>109</v>
      </c>
      <c r="B1389" s="191" t="s">
        <v>1220</v>
      </c>
      <c r="C1389" s="230" t="s">
        <v>647</v>
      </c>
      <c r="D1389" s="230" t="s">
        <v>335</v>
      </c>
      <c r="E1389" s="230" t="s">
        <v>185</v>
      </c>
      <c r="F1389" s="230" t="s">
        <v>519</v>
      </c>
      <c r="G1389" s="190" t="s">
        <v>3049</v>
      </c>
      <c r="H1389" s="191" t="s">
        <v>523</v>
      </c>
      <c r="I1389" s="230" t="s">
        <v>370</v>
      </c>
      <c r="J1389" s="565" t="s">
        <v>420</v>
      </c>
      <c r="K1389" s="566">
        <v>0.23875432525951557</v>
      </c>
      <c r="L1389" s="230"/>
      <c r="M1389" s="450">
        <v>2022</v>
      </c>
      <c r="N1389" s="218">
        <v>284</v>
      </c>
      <c r="O1389" s="567">
        <v>0.23591549295774647</v>
      </c>
      <c r="P1389" s="237">
        <f t="shared" si="84"/>
        <v>67</v>
      </c>
      <c r="Q1389" s="218">
        <v>55</v>
      </c>
      <c r="R1389" s="238">
        <f t="shared" si="85"/>
        <v>0.82089552238805974</v>
      </c>
      <c r="S1389" s="238">
        <f t="shared" si="86"/>
        <v>0.19366197183098591</v>
      </c>
      <c r="T1389" s="239">
        <f t="shared" si="87"/>
        <v>0.98810981833027145</v>
      </c>
      <c r="U1389" s="454"/>
    </row>
    <row r="1390" spans="1:21" ht="12.75">
      <c r="A1390" s="190" t="s">
        <v>109</v>
      </c>
      <c r="B1390" s="191" t="s">
        <v>1220</v>
      </c>
      <c r="C1390" s="230" t="s">
        <v>647</v>
      </c>
      <c r="D1390" s="230" t="s">
        <v>335</v>
      </c>
      <c r="E1390" s="230" t="s">
        <v>185</v>
      </c>
      <c r="F1390" s="230" t="s">
        <v>577</v>
      </c>
      <c r="G1390" s="190" t="s">
        <v>3049</v>
      </c>
      <c r="H1390" s="191" t="s">
        <v>3124</v>
      </c>
      <c r="I1390" s="230" t="s">
        <v>370</v>
      </c>
      <c r="J1390" s="565" t="s">
        <v>420</v>
      </c>
      <c r="K1390" s="566">
        <v>0.23875432525951557</v>
      </c>
      <c r="L1390" s="230"/>
      <c r="M1390" s="450">
        <v>2022</v>
      </c>
      <c r="N1390" s="218">
        <v>284</v>
      </c>
      <c r="O1390" s="567">
        <v>0.23591549295774647</v>
      </c>
      <c r="P1390" s="237">
        <f t="shared" si="84"/>
        <v>67</v>
      </c>
      <c r="Q1390" s="218">
        <v>55</v>
      </c>
      <c r="R1390" s="238">
        <f t="shared" si="85"/>
        <v>0.82089552238805974</v>
      </c>
      <c r="S1390" s="238">
        <f t="shared" si="86"/>
        <v>0.19366197183098591</v>
      </c>
      <c r="T1390" s="239">
        <f t="shared" si="87"/>
        <v>0.98810981833027145</v>
      </c>
      <c r="U1390" s="454"/>
    </row>
    <row r="1391" spans="1:21" ht="12.75">
      <c r="A1391" s="190" t="s">
        <v>109</v>
      </c>
      <c r="B1391" s="191" t="s">
        <v>1220</v>
      </c>
      <c r="C1391" s="230" t="s">
        <v>647</v>
      </c>
      <c r="D1391" s="230" t="s">
        <v>335</v>
      </c>
      <c r="E1391" s="230" t="s">
        <v>185</v>
      </c>
      <c r="F1391" s="230" t="s">
        <v>519</v>
      </c>
      <c r="G1391" s="190" t="s">
        <v>3049</v>
      </c>
      <c r="H1391" s="191" t="s">
        <v>3125</v>
      </c>
      <c r="I1391" s="230" t="s">
        <v>370</v>
      </c>
      <c r="J1391" s="565" t="s">
        <v>420</v>
      </c>
      <c r="K1391" s="566">
        <v>0.23875432525951557</v>
      </c>
      <c r="L1391" s="230"/>
      <c r="M1391" s="450">
        <v>2022</v>
      </c>
      <c r="N1391" s="218">
        <v>284</v>
      </c>
      <c r="O1391" s="567">
        <v>0.23591549295774647</v>
      </c>
      <c r="P1391" s="237">
        <f t="shared" si="84"/>
        <v>67</v>
      </c>
      <c r="Q1391" s="218">
        <v>55</v>
      </c>
      <c r="R1391" s="238">
        <f t="shared" si="85"/>
        <v>0.82089552238805974</v>
      </c>
      <c r="S1391" s="238">
        <f t="shared" si="86"/>
        <v>0.19366197183098591</v>
      </c>
      <c r="T1391" s="239">
        <f t="shared" si="87"/>
        <v>0.98810981833027145</v>
      </c>
      <c r="U1391" s="454"/>
    </row>
    <row r="1392" spans="1:21" ht="12.75">
      <c r="A1392" s="190" t="s">
        <v>109</v>
      </c>
      <c r="B1392" s="191" t="s">
        <v>1220</v>
      </c>
      <c r="C1392" s="230" t="s">
        <v>647</v>
      </c>
      <c r="D1392" s="230" t="s">
        <v>335</v>
      </c>
      <c r="E1392" s="230" t="s">
        <v>185</v>
      </c>
      <c r="F1392" s="230" t="s">
        <v>519</v>
      </c>
      <c r="G1392" s="190" t="s">
        <v>3049</v>
      </c>
      <c r="H1392" s="191" t="s">
        <v>529</v>
      </c>
      <c r="I1392" s="230" t="s">
        <v>370</v>
      </c>
      <c r="J1392" s="565" t="s">
        <v>420</v>
      </c>
      <c r="K1392" s="566">
        <v>0.23875432525951557</v>
      </c>
      <c r="L1392" s="230"/>
      <c r="M1392" s="450">
        <v>2022</v>
      </c>
      <c r="N1392" s="218">
        <v>284</v>
      </c>
      <c r="O1392" s="567">
        <v>0.23591549295774647</v>
      </c>
      <c r="P1392" s="237">
        <f t="shared" si="84"/>
        <v>67</v>
      </c>
      <c r="Q1392" s="218">
        <v>55</v>
      </c>
      <c r="R1392" s="238">
        <f t="shared" si="85"/>
        <v>0.82089552238805974</v>
      </c>
      <c r="S1392" s="238">
        <f t="shared" si="86"/>
        <v>0.19366197183098591</v>
      </c>
      <c r="T1392" s="239">
        <f t="shared" si="87"/>
        <v>0.98810981833027145</v>
      </c>
      <c r="U1392" s="454"/>
    </row>
    <row r="1393" spans="1:21" ht="12.75">
      <c r="A1393" s="190" t="s">
        <v>109</v>
      </c>
      <c r="B1393" s="191" t="s">
        <v>1220</v>
      </c>
      <c r="C1393" s="230" t="s">
        <v>647</v>
      </c>
      <c r="D1393" s="230" t="s">
        <v>335</v>
      </c>
      <c r="E1393" s="230" t="s">
        <v>185</v>
      </c>
      <c r="F1393" s="230" t="s">
        <v>519</v>
      </c>
      <c r="G1393" s="190" t="s">
        <v>3049</v>
      </c>
      <c r="H1393" s="191" t="s">
        <v>532</v>
      </c>
      <c r="I1393" s="230" t="s">
        <v>370</v>
      </c>
      <c r="J1393" s="565" t="s">
        <v>420</v>
      </c>
      <c r="K1393" s="568">
        <v>0.23875432525951557</v>
      </c>
      <c r="L1393" s="230"/>
      <c r="M1393" s="450">
        <v>2022</v>
      </c>
      <c r="N1393" s="218">
        <v>284</v>
      </c>
      <c r="O1393" s="567">
        <v>0.23591549295774647</v>
      </c>
      <c r="P1393" s="237">
        <f t="shared" si="84"/>
        <v>67</v>
      </c>
      <c r="Q1393" s="218">
        <v>55</v>
      </c>
      <c r="R1393" s="238">
        <f t="shared" si="85"/>
        <v>0.82089552238805974</v>
      </c>
      <c r="S1393" s="238">
        <f t="shared" si="86"/>
        <v>0.19366197183098591</v>
      </c>
      <c r="T1393" s="239">
        <f t="shared" si="87"/>
        <v>0.98810981833027145</v>
      </c>
      <c r="U1393" s="454"/>
    </row>
    <row r="1394" spans="1:21" ht="12.75">
      <c r="A1394" s="190" t="s">
        <v>109</v>
      </c>
      <c r="B1394" s="191" t="s">
        <v>1220</v>
      </c>
      <c r="C1394" s="230" t="s">
        <v>647</v>
      </c>
      <c r="D1394" s="230" t="s">
        <v>335</v>
      </c>
      <c r="E1394" s="230" t="s">
        <v>185</v>
      </c>
      <c r="F1394" s="230" t="s">
        <v>519</v>
      </c>
      <c r="G1394" s="190" t="s">
        <v>3049</v>
      </c>
      <c r="H1394" s="191" t="s">
        <v>533</v>
      </c>
      <c r="I1394" s="230" t="s">
        <v>370</v>
      </c>
      <c r="J1394" s="565" t="s">
        <v>420</v>
      </c>
      <c r="K1394" s="566">
        <v>0.23875432525951557</v>
      </c>
      <c r="L1394" s="230"/>
      <c r="M1394" s="450">
        <v>2022</v>
      </c>
      <c r="N1394" s="218">
        <v>284</v>
      </c>
      <c r="O1394" s="567">
        <v>0.23591549295774647</v>
      </c>
      <c r="P1394" s="237">
        <f t="shared" si="84"/>
        <v>67</v>
      </c>
      <c r="Q1394" s="218">
        <v>55</v>
      </c>
      <c r="R1394" s="238">
        <f t="shared" si="85"/>
        <v>0.82089552238805974</v>
      </c>
      <c r="S1394" s="238">
        <f t="shared" si="86"/>
        <v>0.19366197183098591</v>
      </c>
      <c r="T1394" s="239">
        <f t="shared" si="87"/>
        <v>0.98810981833027145</v>
      </c>
      <c r="U1394" s="454"/>
    </row>
    <row r="1395" spans="1:21" ht="12.75">
      <c r="A1395" s="190" t="s">
        <v>109</v>
      </c>
      <c r="B1395" s="191" t="s">
        <v>1220</v>
      </c>
      <c r="C1395" s="230" t="s">
        <v>647</v>
      </c>
      <c r="D1395" s="230" t="s">
        <v>335</v>
      </c>
      <c r="E1395" s="230" t="s">
        <v>185</v>
      </c>
      <c r="F1395" s="230" t="s">
        <v>519</v>
      </c>
      <c r="G1395" s="190" t="s">
        <v>3049</v>
      </c>
      <c r="H1395" s="191" t="s">
        <v>534</v>
      </c>
      <c r="I1395" s="230" t="s">
        <v>370</v>
      </c>
      <c r="J1395" s="565" t="s">
        <v>420</v>
      </c>
      <c r="K1395" s="566">
        <v>0.23875432525951557</v>
      </c>
      <c r="L1395" s="230"/>
      <c r="M1395" s="450">
        <v>2022</v>
      </c>
      <c r="N1395" s="218">
        <v>284</v>
      </c>
      <c r="O1395" s="567">
        <v>0.23591549295774647</v>
      </c>
      <c r="P1395" s="237">
        <f t="shared" si="84"/>
        <v>67</v>
      </c>
      <c r="Q1395" s="218">
        <v>55</v>
      </c>
      <c r="R1395" s="238">
        <f t="shared" si="85"/>
        <v>0.82089552238805974</v>
      </c>
      <c r="S1395" s="238">
        <f t="shared" si="86"/>
        <v>0.19366197183098591</v>
      </c>
      <c r="T1395" s="239">
        <f t="shared" si="87"/>
        <v>0.98810981833027145</v>
      </c>
      <c r="U1395" s="454"/>
    </row>
    <row r="1396" spans="1:21" ht="12.75">
      <c r="A1396" s="190" t="s">
        <v>109</v>
      </c>
      <c r="B1396" s="191" t="s">
        <v>1220</v>
      </c>
      <c r="C1396" s="230" t="s">
        <v>647</v>
      </c>
      <c r="D1396" s="230" t="s">
        <v>335</v>
      </c>
      <c r="E1396" s="230" t="s">
        <v>185</v>
      </c>
      <c r="F1396" s="230" t="s">
        <v>519</v>
      </c>
      <c r="G1396" s="190" t="s">
        <v>3049</v>
      </c>
      <c r="H1396" s="191" t="s">
        <v>535</v>
      </c>
      <c r="I1396" s="230" t="s">
        <v>370</v>
      </c>
      <c r="J1396" s="565" t="s">
        <v>420</v>
      </c>
      <c r="K1396" s="566">
        <v>0.23875432525951557</v>
      </c>
      <c r="L1396" s="230"/>
      <c r="M1396" s="450">
        <v>2022</v>
      </c>
      <c r="N1396" s="218">
        <v>284</v>
      </c>
      <c r="O1396" s="567">
        <v>0.23591549295774647</v>
      </c>
      <c r="P1396" s="237">
        <f t="shared" si="84"/>
        <v>67</v>
      </c>
      <c r="Q1396" s="218">
        <v>55</v>
      </c>
      <c r="R1396" s="238">
        <f t="shared" si="85"/>
        <v>0.82089552238805974</v>
      </c>
      <c r="S1396" s="238">
        <f t="shared" si="86"/>
        <v>0.19366197183098591</v>
      </c>
      <c r="T1396" s="239">
        <f t="shared" si="87"/>
        <v>0.98810981833027145</v>
      </c>
      <c r="U1396" s="454"/>
    </row>
    <row r="1397" spans="1:21" ht="12.75">
      <c r="A1397" s="190" t="s">
        <v>109</v>
      </c>
      <c r="B1397" s="191" t="s">
        <v>1220</v>
      </c>
      <c r="C1397" s="230" t="s">
        <v>647</v>
      </c>
      <c r="D1397" s="230" t="s">
        <v>335</v>
      </c>
      <c r="E1397" s="230" t="s">
        <v>185</v>
      </c>
      <c r="F1397" s="230" t="s">
        <v>519</v>
      </c>
      <c r="G1397" s="190" t="s">
        <v>3049</v>
      </c>
      <c r="H1397" s="191" t="s">
        <v>544</v>
      </c>
      <c r="I1397" s="230" t="s">
        <v>370</v>
      </c>
      <c r="J1397" s="565" t="s">
        <v>420</v>
      </c>
      <c r="K1397" s="566">
        <v>0.23875432525951557</v>
      </c>
      <c r="L1397" s="230"/>
      <c r="M1397" s="450">
        <v>2022</v>
      </c>
      <c r="N1397" s="218">
        <v>284</v>
      </c>
      <c r="O1397" s="567">
        <v>0.23591549295774647</v>
      </c>
      <c r="P1397" s="237">
        <f t="shared" si="84"/>
        <v>67</v>
      </c>
      <c r="Q1397" s="218">
        <v>55</v>
      </c>
      <c r="R1397" s="238">
        <f t="shared" si="85"/>
        <v>0.82089552238805974</v>
      </c>
      <c r="S1397" s="238">
        <f t="shared" si="86"/>
        <v>0.19366197183098591</v>
      </c>
      <c r="T1397" s="239">
        <f t="shared" si="87"/>
        <v>0.98810981833027145</v>
      </c>
      <c r="U1397" s="454"/>
    </row>
    <row r="1398" spans="1:21" ht="12.75">
      <c r="A1398" s="190" t="s">
        <v>109</v>
      </c>
      <c r="B1398" s="191" t="s">
        <v>1220</v>
      </c>
      <c r="C1398" s="230" t="s">
        <v>647</v>
      </c>
      <c r="D1398" s="230" t="s">
        <v>335</v>
      </c>
      <c r="E1398" s="230" t="s">
        <v>185</v>
      </c>
      <c r="F1398" s="230" t="s">
        <v>519</v>
      </c>
      <c r="G1398" s="190" t="s">
        <v>3049</v>
      </c>
      <c r="H1398" s="191" t="s">
        <v>545</v>
      </c>
      <c r="I1398" s="230" t="s">
        <v>370</v>
      </c>
      <c r="J1398" s="565" t="s">
        <v>420</v>
      </c>
      <c r="K1398" s="566">
        <v>0.23875432525951557</v>
      </c>
      <c r="L1398" s="230"/>
      <c r="M1398" s="450">
        <v>2022</v>
      </c>
      <c r="N1398" s="218">
        <v>284</v>
      </c>
      <c r="O1398" s="567">
        <v>0.23591549295774647</v>
      </c>
      <c r="P1398" s="237">
        <f t="shared" si="84"/>
        <v>67</v>
      </c>
      <c r="Q1398" s="218">
        <v>55</v>
      </c>
      <c r="R1398" s="238">
        <f t="shared" si="85"/>
        <v>0.82089552238805974</v>
      </c>
      <c r="S1398" s="238">
        <f t="shared" si="86"/>
        <v>0.19366197183098591</v>
      </c>
      <c r="T1398" s="239">
        <f t="shared" si="87"/>
        <v>0.98810981833027145</v>
      </c>
      <c r="U1398" s="454"/>
    </row>
    <row r="1399" spans="1:21" ht="12.75">
      <c r="A1399" s="190" t="s">
        <v>109</v>
      </c>
      <c r="B1399" s="191" t="s">
        <v>1220</v>
      </c>
      <c r="C1399" s="230" t="s">
        <v>647</v>
      </c>
      <c r="D1399" s="230" t="s">
        <v>335</v>
      </c>
      <c r="E1399" s="230" t="s">
        <v>185</v>
      </c>
      <c r="F1399" s="230" t="s">
        <v>519</v>
      </c>
      <c r="G1399" s="190" t="s">
        <v>3049</v>
      </c>
      <c r="H1399" s="191" t="s">
        <v>546</v>
      </c>
      <c r="I1399" s="230" t="s">
        <v>370</v>
      </c>
      <c r="J1399" s="565" t="s">
        <v>420</v>
      </c>
      <c r="K1399" s="566">
        <v>0.23875432525951557</v>
      </c>
      <c r="L1399" s="230"/>
      <c r="M1399" s="450">
        <v>2022</v>
      </c>
      <c r="N1399" s="218">
        <v>284</v>
      </c>
      <c r="O1399" s="567">
        <v>0.23591549295774647</v>
      </c>
      <c r="P1399" s="237">
        <f t="shared" si="84"/>
        <v>67</v>
      </c>
      <c r="Q1399" s="218">
        <v>55</v>
      </c>
      <c r="R1399" s="238">
        <f t="shared" si="85"/>
        <v>0.82089552238805974</v>
      </c>
      <c r="S1399" s="238">
        <f t="shared" si="86"/>
        <v>0.19366197183098591</v>
      </c>
      <c r="T1399" s="239">
        <f t="shared" si="87"/>
        <v>0.98810981833027145</v>
      </c>
      <c r="U1399" s="454"/>
    </row>
    <row r="1400" spans="1:21" ht="12.75">
      <c r="A1400" s="190" t="s">
        <v>109</v>
      </c>
      <c r="B1400" s="191" t="s">
        <v>1220</v>
      </c>
      <c r="C1400" s="230" t="s">
        <v>647</v>
      </c>
      <c r="D1400" s="230" t="s">
        <v>335</v>
      </c>
      <c r="E1400" s="230" t="s">
        <v>185</v>
      </c>
      <c r="F1400" s="230" t="s">
        <v>519</v>
      </c>
      <c r="G1400" s="190" t="s">
        <v>3049</v>
      </c>
      <c r="H1400" s="191" t="s">
        <v>548</v>
      </c>
      <c r="I1400" s="230" t="s">
        <v>370</v>
      </c>
      <c r="J1400" s="565" t="s">
        <v>420</v>
      </c>
      <c r="K1400" s="566">
        <v>0.23875432525951557</v>
      </c>
      <c r="L1400" s="230"/>
      <c r="M1400" s="450">
        <v>2022</v>
      </c>
      <c r="N1400" s="218">
        <v>284</v>
      </c>
      <c r="O1400" s="567">
        <v>0.23591549295774647</v>
      </c>
      <c r="P1400" s="237">
        <f t="shared" si="84"/>
        <v>67</v>
      </c>
      <c r="Q1400" s="218">
        <v>55</v>
      </c>
      <c r="R1400" s="238">
        <f t="shared" si="85"/>
        <v>0.82089552238805974</v>
      </c>
      <c r="S1400" s="238">
        <f t="shared" si="86"/>
        <v>0.19366197183098591</v>
      </c>
      <c r="T1400" s="239">
        <f t="shared" si="87"/>
        <v>0.98810981833027145</v>
      </c>
      <c r="U1400" s="454"/>
    </row>
    <row r="1401" spans="1:21" ht="12.75">
      <c r="A1401" s="190" t="s">
        <v>109</v>
      </c>
      <c r="B1401" s="191" t="s">
        <v>1220</v>
      </c>
      <c r="C1401" s="230" t="s">
        <v>647</v>
      </c>
      <c r="D1401" s="230" t="s">
        <v>335</v>
      </c>
      <c r="E1401" s="230" t="s">
        <v>185</v>
      </c>
      <c r="F1401" s="230" t="s">
        <v>519</v>
      </c>
      <c r="G1401" s="190" t="s">
        <v>3049</v>
      </c>
      <c r="H1401" s="191" t="s">
        <v>549</v>
      </c>
      <c r="I1401" s="230" t="s">
        <v>370</v>
      </c>
      <c r="J1401" s="565" t="s">
        <v>420</v>
      </c>
      <c r="K1401" s="566">
        <v>0.23875432525951557</v>
      </c>
      <c r="L1401" s="230"/>
      <c r="M1401" s="450">
        <v>2022</v>
      </c>
      <c r="N1401" s="218">
        <v>284</v>
      </c>
      <c r="O1401" s="567">
        <v>0.23591549295774647</v>
      </c>
      <c r="P1401" s="237">
        <f t="shared" si="84"/>
        <v>67</v>
      </c>
      <c r="Q1401" s="218">
        <v>55</v>
      </c>
      <c r="R1401" s="238">
        <f t="shared" si="85"/>
        <v>0.82089552238805974</v>
      </c>
      <c r="S1401" s="238">
        <f t="shared" si="86"/>
        <v>0.19366197183098591</v>
      </c>
      <c r="T1401" s="239">
        <f t="shared" si="87"/>
        <v>0.98810981833027145</v>
      </c>
      <c r="U1401" s="454"/>
    </row>
    <row r="1402" spans="1:21" ht="12.75">
      <c r="A1402" s="190" t="s">
        <v>109</v>
      </c>
      <c r="B1402" s="191" t="s">
        <v>1220</v>
      </c>
      <c r="C1402" s="230" t="s">
        <v>647</v>
      </c>
      <c r="D1402" s="230" t="s">
        <v>335</v>
      </c>
      <c r="E1402" s="230" t="s">
        <v>185</v>
      </c>
      <c r="F1402" s="230" t="s">
        <v>519</v>
      </c>
      <c r="G1402" s="190" t="s">
        <v>3049</v>
      </c>
      <c r="H1402" s="191" t="s">
        <v>551</v>
      </c>
      <c r="I1402" s="230" t="s">
        <v>370</v>
      </c>
      <c r="J1402" s="565" t="s">
        <v>420</v>
      </c>
      <c r="K1402" s="566">
        <v>0.23875432525951557</v>
      </c>
      <c r="L1402" s="230"/>
      <c r="M1402" s="450">
        <v>2022</v>
      </c>
      <c r="N1402" s="218">
        <v>284</v>
      </c>
      <c r="O1402" s="567">
        <v>0.23591549295774647</v>
      </c>
      <c r="P1402" s="237">
        <f t="shared" si="84"/>
        <v>67</v>
      </c>
      <c r="Q1402" s="218">
        <v>55</v>
      </c>
      <c r="R1402" s="238">
        <f t="shared" si="85"/>
        <v>0.82089552238805974</v>
      </c>
      <c r="S1402" s="238">
        <f t="shared" si="86"/>
        <v>0.19366197183098591</v>
      </c>
      <c r="T1402" s="239">
        <f t="shared" si="87"/>
        <v>0.98810981833027145</v>
      </c>
      <c r="U1402" s="454"/>
    </row>
    <row r="1403" spans="1:21" ht="12.75">
      <c r="A1403" s="190" t="s">
        <v>109</v>
      </c>
      <c r="B1403" s="191" t="s">
        <v>1220</v>
      </c>
      <c r="C1403" s="230" t="s">
        <v>647</v>
      </c>
      <c r="D1403" s="230" t="s">
        <v>335</v>
      </c>
      <c r="E1403" s="230" t="s">
        <v>185</v>
      </c>
      <c r="F1403" s="230" t="s">
        <v>519</v>
      </c>
      <c r="G1403" s="190" t="s">
        <v>3049</v>
      </c>
      <c r="H1403" s="191" t="s">
        <v>555</v>
      </c>
      <c r="I1403" s="230" t="s">
        <v>370</v>
      </c>
      <c r="J1403" s="565" t="s">
        <v>420</v>
      </c>
      <c r="K1403" s="566">
        <v>0.23875432525951557</v>
      </c>
      <c r="L1403" s="230"/>
      <c r="M1403" s="450">
        <v>2022</v>
      </c>
      <c r="N1403" s="218">
        <v>284</v>
      </c>
      <c r="O1403" s="567">
        <v>0.23591549295774647</v>
      </c>
      <c r="P1403" s="237">
        <f t="shared" si="84"/>
        <v>67</v>
      </c>
      <c r="Q1403" s="218">
        <v>55</v>
      </c>
      <c r="R1403" s="238">
        <f t="shared" si="85"/>
        <v>0.82089552238805974</v>
      </c>
      <c r="S1403" s="238">
        <f t="shared" si="86"/>
        <v>0.19366197183098591</v>
      </c>
      <c r="T1403" s="239">
        <f t="shared" si="87"/>
        <v>0.98810981833027145</v>
      </c>
      <c r="U1403" s="454"/>
    </row>
    <row r="1404" spans="1:21" ht="12.75">
      <c r="A1404" s="190" t="s">
        <v>109</v>
      </c>
      <c r="B1404" s="191" t="s">
        <v>1220</v>
      </c>
      <c r="C1404" s="230" t="s">
        <v>647</v>
      </c>
      <c r="D1404" s="230" t="s">
        <v>335</v>
      </c>
      <c r="E1404" s="230" t="s">
        <v>185</v>
      </c>
      <c r="F1404" s="230" t="s">
        <v>519</v>
      </c>
      <c r="G1404" s="190" t="s">
        <v>3049</v>
      </c>
      <c r="H1404" s="191" t="s">
        <v>556</v>
      </c>
      <c r="I1404" s="230" t="s">
        <v>370</v>
      </c>
      <c r="J1404" s="565" t="s">
        <v>420</v>
      </c>
      <c r="K1404" s="566">
        <v>0.23875432525951557</v>
      </c>
      <c r="L1404" s="230"/>
      <c r="M1404" s="450">
        <v>2022</v>
      </c>
      <c r="N1404" s="218">
        <v>284</v>
      </c>
      <c r="O1404" s="567">
        <v>0.23591549295774647</v>
      </c>
      <c r="P1404" s="237">
        <f t="shared" si="84"/>
        <v>67</v>
      </c>
      <c r="Q1404" s="218">
        <v>55</v>
      </c>
      <c r="R1404" s="238">
        <f t="shared" si="85"/>
        <v>0.82089552238805974</v>
      </c>
      <c r="S1404" s="238">
        <f t="shared" si="86"/>
        <v>0.19366197183098591</v>
      </c>
      <c r="T1404" s="239">
        <f t="shared" si="87"/>
        <v>0.98810981833027145</v>
      </c>
      <c r="U1404" s="454"/>
    </row>
    <row r="1405" spans="1:21" ht="12.75">
      <c r="A1405" s="190" t="s">
        <v>109</v>
      </c>
      <c r="B1405" s="191" t="s">
        <v>1220</v>
      </c>
      <c r="C1405" s="230" t="s">
        <v>647</v>
      </c>
      <c r="D1405" s="230" t="s">
        <v>335</v>
      </c>
      <c r="E1405" s="230" t="s">
        <v>185</v>
      </c>
      <c r="F1405" s="230" t="s">
        <v>519</v>
      </c>
      <c r="G1405" s="190" t="s">
        <v>3049</v>
      </c>
      <c r="H1405" s="191" t="s">
        <v>557</v>
      </c>
      <c r="I1405" s="230" t="s">
        <v>370</v>
      </c>
      <c r="J1405" s="565" t="s">
        <v>420</v>
      </c>
      <c r="K1405" s="566">
        <v>0.23875432525951557</v>
      </c>
      <c r="L1405" s="230"/>
      <c r="M1405" s="450">
        <v>2022</v>
      </c>
      <c r="N1405" s="218">
        <v>284</v>
      </c>
      <c r="O1405" s="567">
        <v>0.23591549295774647</v>
      </c>
      <c r="P1405" s="237">
        <f t="shared" si="84"/>
        <v>67</v>
      </c>
      <c r="Q1405" s="218">
        <v>55</v>
      </c>
      <c r="R1405" s="238">
        <f t="shared" si="85"/>
        <v>0.82089552238805974</v>
      </c>
      <c r="S1405" s="238">
        <f t="shared" si="86"/>
        <v>0.19366197183098591</v>
      </c>
      <c r="T1405" s="239">
        <f t="shared" si="87"/>
        <v>0.98810981833027145</v>
      </c>
      <c r="U1405" s="454"/>
    </row>
    <row r="1406" spans="1:21" ht="12.75">
      <c r="A1406" s="190" t="s">
        <v>109</v>
      </c>
      <c r="B1406" s="191" t="s">
        <v>1220</v>
      </c>
      <c r="C1406" s="230" t="s">
        <v>647</v>
      </c>
      <c r="D1406" s="230" t="s">
        <v>335</v>
      </c>
      <c r="E1406" s="230" t="s">
        <v>185</v>
      </c>
      <c r="F1406" s="230" t="s">
        <v>519</v>
      </c>
      <c r="G1406" s="190" t="s">
        <v>3049</v>
      </c>
      <c r="H1406" s="191" t="s">
        <v>558</v>
      </c>
      <c r="I1406" s="230" t="s">
        <v>370</v>
      </c>
      <c r="J1406" s="565" t="s">
        <v>420</v>
      </c>
      <c r="K1406" s="566">
        <v>0.23875432525951557</v>
      </c>
      <c r="L1406" s="230"/>
      <c r="M1406" s="450">
        <v>2022</v>
      </c>
      <c r="N1406" s="218">
        <v>284</v>
      </c>
      <c r="O1406" s="567">
        <v>0.23591549295774647</v>
      </c>
      <c r="P1406" s="237">
        <f t="shared" si="84"/>
        <v>67</v>
      </c>
      <c r="Q1406" s="218">
        <v>55</v>
      </c>
      <c r="R1406" s="238">
        <f t="shared" si="85"/>
        <v>0.82089552238805974</v>
      </c>
      <c r="S1406" s="238">
        <f t="shared" si="86"/>
        <v>0.19366197183098591</v>
      </c>
      <c r="T1406" s="239">
        <f t="shared" si="87"/>
        <v>0.98810981833027145</v>
      </c>
      <c r="U1406" s="454"/>
    </row>
    <row r="1407" spans="1:21" ht="12.75">
      <c r="A1407" s="190" t="s">
        <v>109</v>
      </c>
      <c r="B1407" s="191" t="s">
        <v>1220</v>
      </c>
      <c r="C1407" s="230" t="s">
        <v>647</v>
      </c>
      <c r="D1407" s="230" t="s">
        <v>335</v>
      </c>
      <c r="E1407" s="230" t="s">
        <v>185</v>
      </c>
      <c r="F1407" s="230" t="s">
        <v>519</v>
      </c>
      <c r="G1407" s="190" t="s">
        <v>3049</v>
      </c>
      <c r="H1407" s="191" t="s">
        <v>562</v>
      </c>
      <c r="I1407" s="230" t="s">
        <v>370</v>
      </c>
      <c r="J1407" s="565" t="s">
        <v>420</v>
      </c>
      <c r="K1407" s="566">
        <v>0.23875432525951557</v>
      </c>
      <c r="L1407" s="230"/>
      <c r="M1407" s="450">
        <v>2022</v>
      </c>
      <c r="N1407" s="218">
        <v>284</v>
      </c>
      <c r="O1407" s="567">
        <v>0.23591549295774647</v>
      </c>
      <c r="P1407" s="237">
        <f t="shared" si="84"/>
        <v>67</v>
      </c>
      <c r="Q1407" s="218">
        <v>55</v>
      </c>
      <c r="R1407" s="238">
        <f t="shared" si="85"/>
        <v>0.82089552238805974</v>
      </c>
      <c r="S1407" s="238">
        <f t="shared" si="86"/>
        <v>0.19366197183098591</v>
      </c>
      <c r="T1407" s="239">
        <f t="shared" si="87"/>
        <v>0.98810981833027145</v>
      </c>
      <c r="U1407" s="454"/>
    </row>
    <row r="1408" spans="1:21" ht="12.75">
      <c r="A1408" s="190" t="s">
        <v>109</v>
      </c>
      <c r="B1408" s="191" t="s">
        <v>1220</v>
      </c>
      <c r="C1408" s="230" t="s">
        <v>647</v>
      </c>
      <c r="D1408" s="230" t="s">
        <v>335</v>
      </c>
      <c r="E1408" s="230" t="s">
        <v>185</v>
      </c>
      <c r="F1408" s="230" t="s">
        <v>577</v>
      </c>
      <c r="G1408" s="190" t="s">
        <v>3049</v>
      </c>
      <c r="H1408" s="191" t="s">
        <v>583</v>
      </c>
      <c r="I1408" s="230" t="s">
        <v>370</v>
      </c>
      <c r="J1408" s="565" t="s">
        <v>420</v>
      </c>
      <c r="K1408" s="566">
        <v>0.23875432525951557</v>
      </c>
      <c r="L1408" s="230"/>
      <c r="M1408" s="450">
        <v>2022</v>
      </c>
      <c r="N1408" s="218">
        <v>284</v>
      </c>
      <c r="O1408" s="567">
        <v>0.23591549295774647</v>
      </c>
      <c r="P1408" s="237">
        <f t="shared" si="84"/>
        <v>67</v>
      </c>
      <c r="Q1408" s="218">
        <v>55</v>
      </c>
      <c r="R1408" s="238">
        <f t="shared" si="85"/>
        <v>0.82089552238805974</v>
      </c>
      <c r="S1408" s="238">
        <f t="shared" si="86"/>
        <v>0.19366197183098591</v>
      </c>
      <c r="T1408" s="239">
        <f t="shared" si="87"/>
        <v>0.98810981833027145</v>
      </c>
      <c r="U1408" s="454"/>
    </row>
    <row r="1409" spans="1:21" ht="12.75">
      <c r="A1409" s="190" t="s">
        <v>109</v>
      </c>
      <c r="B1409" s="191" t="s">
        <v>1220</v>
      </c>
      <c r="C1409" s="230" t="s">
        <v>647</v>
      </c>
      <c r="D1409" s="230" t="s">
        <v>335</v>
      </c>
      <c r="E1409" s="230" t="s">
        <v>185</v>
      </c>
      <c r="F1409" s="230" t="s">
        <v>519</v>
      </c>
      <c r="G1409" s="190" t="s">
        <v>3049</v>
      </c>
      <c r="H1409" s="191" t="s">
        <v>563</v>
      </c>
      <c r="I1409" s="230" t="s">
        <v>370</v>
      </c>
      <c r="J1409" s="565" t="s">
        <v>418</v>
      </c>
      <c r="K1409" s="566">
        <v>1</v>
      </c>
      <c r="L1409" s="230"/>
      <c r="M1409" s="450">
        <v>2022</v>
      </c>
      <c r="N1409" s="453">
        <v>284</v>
      </c>
      <c r="O1409" s="452">
        <v>1</v>
      </c>
      <c r="P1409" s="237">
        <f t="shared" si="84"/>
        <v>284</v>
      </c>
      <c r="Q1409" s="218">
        <v>284</v>
      </c>
      <c r="R1409" s="238">
        <f t="shared" si="85"/>
        <v>1</v>
      </c>
      <c r="S1409" s="238">
        <f t="shared" si="86"/>
        <v>1</v>
      </c>
      <c r="T1409" s="239">
        <f t="shared" si="87"/>
        <v>1</v>
      </c>
      <c r="U1409" s="454"/>
    </row>
    <row r="1410" spans="1:21" ht="12.75">
      <c r="A1410" s="190" t="s">
        <v>109</v>
      </c>
      <c r="B1410" s="191" t="s">
        <v>1220</v>
      </c>
      <c r="C1410" s="230" t="s">
        <v>647</v>
      </c>
      <c r="D1410" s="230" t="s">
        <v>335</v>
      </c>
      <c r="E1410" s="230" t="s">
        <v>185</v>
      </c>
      <c r="F1410" s="230" t="s">
        <v>519</v>
      </c>
      <c r="G1410" s="190" t="s">
        <v>3049</v>
      </c>
      <c r="H1410" s="191" t="s">
        <v>564</v>
      </c>
      <c r="I1410" s="230" t="s">
        <v>370</v>
      </c>
      <c r="J1410" s="565" t="s">
        <v>420</v>
      </c>
      <c r="K1410" s="566">
        <v>0.23875432525951557</v>
      </c>
      <c r="L1410" s="230"/>
      <c r="M1410" s="450">
        <v>2022</v>
      </c>
      <c r="N1410" s="218">
        <v>284</v>
      </c>
      <c r="O1410" s="567">
        <v>0.23591549295774647</v>
      </c>
      <c r="P1410" s="237">
        <f t="shared" si="84"/>
        <v>67</v>
      </c>
      <c r="Q1410" s="218">
        <v>55</v>
      </c>
      <c r="R1410" s="238">
        <f t="shared" si="85"/>
        <v>0.82089552238805974</v>
      </c>
      <c r="S1410" s="238">
        <f t="shared" si="86"/>
        <v>0.19366197183098591</v>
      </c>
      <c r="T1410" s="239">
        <f t="shared" si="87"/>
        <v>0.98810981833027145</v>
      </c>
      <c r="U1410" s="454"/>
    </row>
    <row r="1411" spans="1:21" ht="12.75">
      <c r="A1411" s="190" t="s">
        <v>109</v>
      </c>
      <c r="B1411" s="191" t="s">
        <v>1220</v>
      </c>
      <c r="C1411" s="230" t="s">
        <v>647</v>
      </c>
      <c r="D1411" s="230" t="s">
        <v>335</v>
      </c>
      <c r="E1411" s="230" t="s">
        <v>185</v>
      </c>
      <c r="F1411" s="230" t="s">
        <v>519</v>
      </c>
      <c r="G1411" s="190" t="s">
        <v>3049</v>
      </c>
      <c r="H1411" s="191" t="s">
        <v>569</v>
      </c>
      <c r="I1411" s="230" t="s">
        <v>370</v>
      </c>
      <c r="J1411" s="565" t="s">
        <v>420</v>
      </c>
      <c r="K1411" s="566">
        <v>0.23875432525951557</v>
      </c>
      <c r="L1411" s="230"/>
      <c r="M1411" s="450">
        <v>2022</v>
      </c>
      <c r="N1411" s="218">
        <v>284</v>
      </c>
      <c r="O1411" s="567">
        <v>0.23591549295774647</v>
      </c>
      <c r="P1411" s="237">
        <f t="shared" si="84"/>
        <v>67</v>
      </c>
      <c r="Q1411" s="218">
        <v>55</v>
      </c>
      <c r="R1411" s="238">
        <f t="shared" si="85"/>
        <v>0.82089552238805974</v>
      </c>
      <c r="S1411" s="238">
        <f t="shared" si="86"/>
        <v>0.19366197183098591</v>
      </c>
      <c r="T1411" s="239">
        <f t="shared" si="87"/>
        <v>0.98810981833027145</v>
      </c>
      <c r="U1411" s="454"/>
    </row>
    <row r="1412" spans="1:21" ht="12.75">
      <c r="A1412" s="190" t="s">
        <v>109</v>
      </c>
      <c r="B1412" s="191" t="s">
        <v>1220</v>
      </c>
      <c r="C1412" s="230" t="s">
        <v>647</v>
      </c>
      <c r="D1412" s="230" t="s">
        <v>335</v>
      </c>
      <c r="E1412" s="230" t="s">
        <v>185</v>
      </c>
      <c r="F1412" s="230" t="s">
        <v>519</v>
      </c>
      <c r="G1412" s="190" t="s">
        <v>3049</v>
      </c>
      <c r="H1412" s="191" t="s">
        <v>498</v>
      </c>
      <c r="I1412" s="230" t="s">
        <v>2243</v>
      </c>
      <c r="J1412" s="230" t="s">
        <v>418</v>
      </c>
      <c r="K1412" s="231">
        <v>1</v>
      </c>
      <c r="L1412" s="230" t="s">
        <v>3127</v>
      </c>
      <c r="M1412" s="450">
        <v>2023</v>
      </c>
      <c r="N1412" s="453">
        <v>280</v>
      </c>
      <c r="O1412" s="452">
        <v>1</v>
      </c>
      <c r="P1412" s="237">
        <f t="shared" ref="P1412:P1475" si="88">ROUNDUP(N1412*O1412,0)</f>
        <v>280</v>
      </c>
      <c r="Q1412" s="218">
        <v>280</v>
      </c>
      <c r="R1412" s="238">
        <f t="shared" ref="R1412:R1475" si="89">Q1412/P1412</f>
        <v>1</v>
      </c>
      <c r="S1412" s="238">
        <f t="shared" ref="S1412:S1475" si="90">Q1412/N1412</f>
        <v>1</v>
      </c>
      <c r="T1412" s="239">
        <f t="shared" ref="T1412:T1475" si="91">O1412/K1412</f>
        <v>1</v>
      </c>
      <c r="U1412" s="454"/>
    </row>
    <row r="1413" spans="1:21" ht="12.75">
      <c r="A1413" s="190" t="s">
        <v>109</v>
      </c>
      <c r="B1413" s="191" t="s">
        <v>1220</v>
      </c>
      <c r="C1413" s="230" t="s">
        <v>647</v>
      </c>
      <c r="D1413" s="230" t="s">
        <v>335</v>
      </c>
      <c r="E1413" s="230" t="s">
        <v>185</v>
      </c>
      <c r="F1413" s="230" t="s">
        <v>519</v>
      </c>
      <c r="G1413" s="190" t="s">
        <v>3049</v>
      </c>
      <c r="H1413" s="191" t="s">
        <v>537</v>
      </c>
      <c r="I1413" s="230" t="s">
        <v>232</v>
      </c>
      <c r="J1413" s="230" t="s">
        <v>418</v>
      </c>
      <c r="K1413" s="231">
        <v>1</v>
      </c>
      <c r="L1413" s="230" t="s">
        <v>3128</v>
      </c>
      <c r="M1413" s="450">
        <v>2023</v>
      </c>
      <c r="N1413" s="453">
        <v>280</v>
      </c>
      <c r="O1413" s="452">
        <v>1</v>
      </c>
      <c r="P1413" s="237">
        <f t="shared" si="88"/>
        <v>280</v>
      </c>
      <c r="Q1413" s="218">
        <v>280</v>
      </c>
      <c r="R1413" s="238">
        <f t="shared" si="89"/>
        <v>1</v>
      </c>
      <c r="S1413" s="238">
        <f t="shared" si="90"/>
        <v>1</v>
      </c>
      <c r="T1413" s="239">
        <f t="shared" si="91"/>
        <v>1</v>
      </c>
      <c r="U1413" s="454"/>
    </row>
    <row r="1414" spans="1:21" ht="12.75">
      <c r="A1414" s="190" t="s">
        <v>109</v>
      </c>
      <c r="B1414" s="191" t="s">
        <v>1220</v>
      </c>
      <c r="C1414" s="230" t="s">
        <v>647</v>
      </c>
      <c r="D1414" s="230" t="s">
        <v>335</v>
      </c>
      <c r="E1414" s="230" t="s">
        <v>185</v>
      </c>
      <c r="F1414" s="230" t="s">
        <v>519</v>
      </c>
      <c r="G1414" s="190" t="s">
        <v>3049</v>
      </c>
      <c r="H1414" s="191" t="s">
        <v>538</v>
      </c>
      <c r="I1414" s="230" t="s">
        <v>232</v>
      </c>
      <c r="J1414" s="230" t="s">
        <v>418</v>
      </c>
      <c r="K1414" s="231">
        <v>1</v>
      </c>
      <c r="L1414" s="230" t="s">
        <v>3128</v>
      </c>
      <c r="M1414" s="450">
        <v>2023</v>
      </c>
      <c r="N1414" s="218">
        <v>280</v>
      </c>
      <c r="O1414" s="452">
        <v>1</v>
      </c>
      <c r="P1414" s="237">
        <f t="shared" si="88"/>
        <v>280</v>
      </c>
      <c r="Q1414" s="218">
        <v>280</v>
      </c>
      <c r="R1414" s="238">
        <f t="shared" si="89"/>
        <v>1</v>
      </c>
      <c r="S1414" s="238">
        <f t="shared" si="90"/>
        <v>1</v>
      </c>
      <c r="T1414" s="239">
        <f t="shared" si="91"/>
        <v>1</v>
      </c>
      <c r="U1414" s="454"/>
    </row>
    <row r="1415" spans="1:21" ht="12.75">
      <c r="A1415" s="190" t="s">
        <v>109</v>
      </c>
      <c r="B1415" s="191" t="s">
        <v>1220</v>
      </c>
      <c r="C1415" s="230" t="s">
        <v>647</v>
      </c>
      <c r="D1415" s="230" t="s">
        <v>335</v>
      </c>
      <c r="E1415" s="230" t="s">
        <v>185</v>
      </c>
      <c r="F1415" s="230" t="s">
        <v>519</v>
      </c>
      <c r="G1415" s="190" t="s">
        <v>3049</v>
      </c>
      <c r="H1415" s="191" t="s">
        <v>541</v>
      </c>
      <c r="I1415" s="230" t="s">
        <v>232</v>
      </c>
      <c r="J1415" s="230" t="s">
        <v>418</v>
      </c>
      <c r="K1415" s="231">
        <v>1</v>
      </c>
      <c r="L1415" s="230" t="s">
        <v>3128</v>
      </c>
      <c r="M1415" s="450">
        <v>2023</v>
      </c>
      <c r="N1415" s="453">
        <v>280</v>
      </c>
      <c r="O1415" s="452">
        <v>1</v>
      </c>
      <c r="P1415" s="237">
        <f t="shared" si="88"/>
        <v>280</v>
      </c>
      <c r="Q1415" s="218">
        <v>280</v>
      </c>
      <c r="R1415" s="238">
        <f t="shared" si="89"/>
        <v>1</v>
      </c>
      <c r="S1415" s="238">
        <f t="shared" si="90"/>
        <v>1</v>
      </c>
      <c r="T1415" s="239">
        <f t="shared" si="91"/>
        <v>1</v>
      </c>
      <c r="U1415" s="454"/>
    </row>
    <row r="1416" spans="1:21" ht="12.75">
      <c r="A1416" s="190" t="s">
        <v>109</v>
      </c>
      <c r="B1416" s="191" t="s">
        <v>1220</v>
      </c>
      <c r="C1416" s="230" t="s">
        <v>647</v>
      </c>
      <c r="D1416" s="230" t="s">
        <v>335</v>
      </c>
      <c r="E1416" s="230" t="s">
        <v>185</v>
      </c>
      <c r="F1416" s="230" t="s">
        <v>519</v>
      </c>
      <c r="G1416" s="190" t="s">
        <v>3049</v>
      </c>
      <c r="H1416" s="191" t="s">
        <v>493</v>
      </c>
      <c r="I1416" s="230" t="s">
        <v>232</v>
      </c>
      <c r="J1416" s="230" t="s">
        <v>418</v>
      </c>
      <c r="K1416" s="231">
        <v>1</v>
      </c>
      <c r="L1416" s="230" t="s">
        <v>3128</v>
      </c>
      <c r="M1416" s="450">
        <v>2023</v>
      </c>
      <c r="N1416" s="453">
        <v>280</v>
      </c>
      <c r="O1416" s="452">
        <v>1</v>
      </c>
      <c r="P1416" s="237">
        <f t="shared" si="88"/>
        <v>280</v>
      </c>
      <c r="Q1416" s="218">
        <v>280</v>
      </c>
      <c r="R1416" s="238">
        <f t="shared" si="89"/>
        <v>1</v>
      </c>
      <c r="S1416" s="238">
        <f t="shared" si="90"/>
        <v>1</v>
      </c>
      <c r="T1416" s="239">
        <f t="shared" si="91"/>
        <v>1</v>
      </c>
      <c r="U1416" s="454"/>
    </row>
    <row r="1417" spans="1:21" ht="12.75">
      <c r="A1417" s="190" t="s">
        <v>109</v>
      </c>
      <c r="B1417" s="191" t="s">
        <v>1220</v>
      </c>
      <c r="C1417" s="230" t="s">
        <v>647</v>
      </c>
      <c r="D1417" s="230" t="s">
        <v>335</v>
      </c>
      <c r="E1417" s="230" t="s">
        <v>185</v>
      </c>
      <c r="F1417" s="230" t="s">
        <v>519</v>
      </c>
      <c r="G1417" s="190" t="s">
        <v>3049</v>
      </c>
      <c r="H1417" s="191" t="s">
        <v>3129</v>
      </c>
      <c r="I1417" s="230" t="s">
        <v>232</v>
      </c>
      <c r="J1417" s="230" t="s">
        <v>418</v>
      </c>
      <c r="K1417" s="231">
        <v>1</v>
      </c>
      <c r="L1417" s="230" t="s">
        <v>3128</v>
      </c>
      <c r="M1417" s="450">
        <v>2023</v>
      </c>
      <c r="N1417" s="453">
        <v>280</v>
      </c>
      <c r="O1417" s="452">
        <v>1</v>
      </c>
      <c r="P1417" s="237">
        <f t="shared" si="88"/>
        <v>280</v>
      </c>
      <c r="Q1417" s="218">
        <v>280</v>
      </c>
      <c r="R1417" s="238">
        <f t="shared" si="89"/>
        <v>1</v>
      </c>
      <c r="S1417" s="238">
        <f t="shared" si="90"/>
        <v>1</v>
      </c>
      <c r="T1417" s="239">
        <f t="shared" si="91"/>
        <v>1</v>
      </c>
      <c r="U1417" s="454"/>
    </row>
    <row r="1418" spans="1:21" ht="12.75">
      <c r="A1418" s="190" t="s">
        <v>109</v>
      </c>
      <c r="B1418" s="191" t="s">
        <v>1220</v>
      </c>
      <c r="C1418" s="230" t="s">
        <v>647</v>
      </c>
      <c r="D1418" s="230" t="s">
        <v>335</v>
      </c>
      <c r="E1418" s="230" t="s">
        <v>185</v>
      </c>
      <c r="F1418" s="230" t="s">
        <v>519</v>
      </c>
      <c r="G1418" s="190" t="s">
        <v>3049</v>
      </c>
      <c r="H1418" s="191" t="s">
        <v>3130</v>
      </c>
      <c r="I1418" s="230" t="s">
        <v>232</v>
      </c>
      <c r="J1418" s="230" t="s">
        <v>418</v>
      </c>
      <c r="K1418" s="231">
        <v>1</v>
      </c>
      <c r="L1418" s="230" t="s">
        <v>3128</v>
      </c>
      <c r="M1418" s="450">
        <v>2023</v>
      </c>
      <c r="N1418" s="453">
        <v>280</v>
      </c>
      <c r="O1418" s="452">
        <v>1</v>
      </c>
      <c r="P1418" s="237">
        <f t="shared" si="88"/>
        <v>280</v>
      </c>
      <c r="Q1418" s="218">
        <v>280</v>
      </c>
      <c r="R1418" s="238">
        <f t="shared" si="89"/>
        <v>1</v>
      </c>
      <c r="S1418" s="238">
        <f t="shared" si="90"/>
        <v>1</v>
      </c>
      <c r="T1418" s="239">
        <f t="shared" si="91"/>
        <v>1</v>
      </c>
      <c r="U1418" s="454"/>
    </row>
    <row r="1419" spans="1:21" ht="12.75">
      <c r="A1419" s="190" t="s">
        <v>109</v>
      </c>
      <c r="B1419" s="191" t="s">
        <v>1220</v>
      </c>
      <c r="C1419" s="230" t="s">
        <v>647</v>
      </c>
      <c r="D1419" s="230" t="s">
        <v>335</v>
      </c>
      <c r="E1419" s="230" t="s">
        <v>185</v>
      </c>
      <c r="F1419" s="230"/>
      <c r="G1419" s="190" t="s">
        <v>3159</v>
      </c>
      <c r="H1419" s="191"/>
      <c r="I1419" s="230"/>
      <c r="J1419" s="230"/>
      <c r="K1419" s="231"/>
      <c r="L1419" s="230" t="s">
        <v>3120</v>
      </c>
      <c r="M1419" s="450"/>
      <c r="N1419" s="453"/>
      <c r="O1419" s="452"/>
      <c r="P1419" s="237">
        <f t="shared" si="88"/>
        <v>0</v>
      </c>
      <c r="Q1419" s="218"/>
      <c r="R1419" s="238" t="e">
        <f t="shared" si="89"/>
        <v>#DIV/0!</v>
      </c>
      <c r="S1419" s="238" t="e">
        <f t="shared" si="90"/>
        <v>#DIV/0!</v>
      </c>
      <c r="T1419" s="239" t="e">
        <f t="shared" si="91"/>
        <v>#DIV/0!</v>
      </c>
      <c r="U1419" s="454"/>
    </row>
    <row r="1420" spans="1:21" ht="12.75">
      <c r="A1420" s="190" t="s">
        <v>109</v>
      </c>
      <c r="B1420" s="191" t="s">
        <v>1220</v>
      </c>
      <c r="C1420" s="230" t="s">
        <v>647</v>
      </c>
      <c r="D1420" s="230" t="s">
        <v>335</v>
      </c>
      <c r="E1420" s="230" t="s">
        <v>185</v>
      </c>
      <c r="F1420" s="230" t="s">
        <v>519</v>
      </c>
      <c r="G1420" s="190" t="s">
        <v>3050</v>
      </c>
      <c r="H1420" s="191" t="s">
        <v>518</v>
      </c>
      <c r="I1420" s="230" t="s">
        <v>370</v>
      </c>
      <c r="J1420" s="565" t="s">
        <v>420</v>
      </c>
      <c r="K1420" s="566">
        <v>0.23577235772357724</v>
      </c>
      <c r="L1420" s="230"/>
      <c r="M1420" s="450">
        <v>2022</v>
      </c>
      <c r="N1420" s="218">
        <v>124</v>
      </c>
      <c r="O1420" s="567">
        <v>1</v>
      </c>
      <c r="P1420" s="237">
        <f t="shared" si="88"/>
        <v>124</v>
      </c>
      <c r="Q1420" s="218">
        <v>124</v>
      </c>
      <c r="R1420" s="238">
        <f t="shared" si="89"/>
        <v>1</v>
      </c>
      <c r="S1420" s="238">
        <f t="shared" si="90"/>
        <v>1</v>
      </c>
      <c r="T1420" s="239">
        <f t="shared" si="91"/>
        <v>4.2413793103448274</v>
      </c>
      <c r="U1420" s="454" t="s">
        <v>3123</v>
      </c>
    </row>
    <row r="1421" spans="1:21" ht="12.75">
      <c r="A1421" s="190" t="s">
        <v>109</v>
      </c>
      <c r="B1421" s="191" t="s">
        <v>1220</v>
      </c>
      <c r="C1421" s="230" t="s">
        <v>647</v>
      </c>
      <c r="D1421" s="230" t="s">
        <v>335</v>
      </c>
      <c r="E1421" s="230" t="s">
        <v>185</v>
      </c>
      <c r="F1421" s="230" t="s">
        <v>577</v>
      </c>
      <c r="G1421" s="190" t="s">
        <v>3050</v>
      </c>
      <c r="H1421" s="191" t="s">
        <v>576</v>
      </c>
      <c r="I1421" s="230" t="s">
        <v>370</v>
      </c>
      <c r="J1421" s="565" t="s">
        <v>420</v>
      </c>
      <c r="K1421" s="566">
        <v>0.23577235772357724</v>
      </c>
      <c r="L1421" s="230"/>
      <c r="M1421" s="450">
        <v>2022</v>
      </c>
      <c r="N1421" s="453">
        <v>124</v>
      </c>
      <c r="O1421" s="452">
        <v>0.23387096774193547</v>
      </c>
      <c r="P1421" s="237">
        <f t="shared" si="88"/>
        <v>29</v>
      </c>
      <c r="Q1421" s="218">
        <v>25</v>
      </c>
      <c r="R1421" s="238">
        <f t="shared" si="89"/>
        <v>0.86206896551724133</v>
      </c>
      <c r="S1421" s="238">
        <f t="shared" si="90"/>
        <v>0.20161290322580644</v>
      </c>
      <c r="T1421" s="239">
        <f t="shared" si="91"/>
        <v>0.99193548387096764</v>
      </c>
      <c r="U1421" s="454"/>
    </row>
    <row r="1422" spans="1:21" ht="12.75">
      <c r="A1422" s="190" t="s">
        <v>109</v>
      </c>
      <c r="B1422" s="191" t="s">
        <v>1220</v>
      </c>
      <c r="C1422" s="230" t="s">
        <v>647</v>
      </c>
      <c r="D1422" s="230" t="s">
        <v>335</v>
      </c>
      <c r="E1422" s="230" t="s">
        <v>185</v>
      </c>
      <c r="F1422" s="230" t="s">
        <v>577</v>
      </c>
      <c r="G1422" s="190" t="s">
        <v>3050</v>
      </c>
      <c r="H1422" s="191" t="s">
        <v>578</v>
      </c>
      <c r="I1422" s="230" t="s">
        <v>370</v>
      </c>
      <c r="J1422" s="565" t="s">
        <v>420</v>
      </c>
      <c r="K1422" s="566">
        <v>0.23577235772357724</v>
      </c>
      <c r="L1422" s="230"/>
      <c r="M1422" s="450">
        <v>2022</v>
      </c>
      <c r="N1422" s="453">
        <v>124</v>
      </c>
      <c r="O1422" s="452">
        <v>0.23387096774193547</v>
      </c>
      <c r="P1422" s="237">
        <f t="shared" si="88"/>
        <v>29</v>
      </c>
      <c r="Q1422" s="218">
        <v>25</v>
      </c>
      <c r="R1422" s="238">
        <f t="shared" si="89"/>
        <v>0.86206896551724133</v>
      </c>
      <c r="S1422" s="238">
        <f t="shared" si="90"/>
        <v>0.20161290322580644</v>
      </c>
      <c r="T1422" s="239">
        <f t="shared" si="91"/>
        <v>0.99193548387096764</v>
      </c>
      <c r="U1422" s="454"/>
    </row>
    <row r="1423" spans="1:21" ht="12.75">
      <c r="A1423" s="190" t="s">
        <v>109</v>
      </c>
      <c r="B1423" s="191" t="s">
        <v>1220</v>
      </c>
      <c r="C1423" s="230" t="s">
        <v>647</v>
      </c>
      <c r="D1423" s="230" t="s">
        <v>335</v>
      </c>
      <c r="E1423" s="230" t="s">
        <v>185</v>
      </c>
      <c r="F1423" s="230" t="s">
        <v>577</v>
      </c>
      <c r="G1423" s="190" t="s">
        <v>3050</v>
      </c>
      <c r="H1423" s="191" t="s">
        <v>579</v>
      </c>
      <c r="I1423" s="230" t="s">
        <v>370</v>
      </c>
      <c r="J1423" s="565" t="s">
        <v>420</v>
      </c>
      <c r="K1423" s="566">
        <v>0.23577235772357724</v>
      </c>
      <c r="L1423" s="230"/>
      <c r="M1423" s="450">
        <v>2022</v>
      </c>
      <c r="N1423" s="453">
        <v>124</v>
      </c>
      <c r="O1423" s="452">
        <v>0.23387096774193547</v>
      </c>
      <c r="P1423" s="237">
        <f t="shared" si="88"/>
        <v>29</v>
      </c>
      <c r="Q1423" s="218">
        <v>25</v>
      </c>
      <c r="R1423" s="238">
        <f t="shared" si="89"/>
        <v>0.86206896551724133</v>
      </c>
      <c r="S1423" s="238">
        <f t="shared" si="90"/>
        <v>0.20161290322580644</v>
      </c>
      <c r="T1423" s="239">
        <f t="shared" si="91"/>
        <v>0.99193548387096764</v>
      </c>
      <c r="U1423" s="454"/>
    </row>
    <row r="1424" spans="1:21" ht="12.75">
      <c r="A1424" s="190" t="s">
        <v>109</v>
      </c>
      <c r="B1424" s="191" t="s">
        <v>1220</v>
      </c>
      <c r="C1424" s="230" t="s">
        <v>647</v>
      </c>
      <c r="D1424" s="230" t="s">
        <v>335</v>
      </c>
      <c r="E1424" s="230" t="s">
        <v>185</v>
      </c>
      <c r="F1424" s="230" t="s">
        <v>577</v>
      </c>
      <c r="G1424" s="190" t="s">
        <v>3050</v>
      </c>
      <c r="H1424" s="191" t="s">
        <v>580</v>
      </c>
      <c r="I1424" s="230" t="s">
        <v>370</v>
      </c>
      <c r="J1424" s="565" t="s">
        <v>420</v>
      </c>
      <c r="K1424" s="566">
        <v>0.23577235772357724</v>
      </c>
      <c r="L1424" s="230"/>
      <c r="M1424" s="450">
        <v>2022</v>
      </c>
      <c r="N1424" s="453">
        <v>124</v>
      </c>
      <c r="O1424" s="452">
        <v>0.23387096774193547</v>
      </c>
      <c r="P1424" s="237">
        <f t="shared" si="88"/>
        <v>29</v>
      </c>
      <c r="Q1424" s="218">
        <v>25</v>
      </c>
      <c r="R1424" s="238">
        <f t="shared" si="89"/>
        <v>0.86206896551724133</v>
      </c>
      <c r="S1424" s="238">
        <f t="shared" si="90"/>
        <v>0.20161290322580644</v>
      </c>
      <c r="T1424" s="239">
        <f t="shared" si="91"/>
        <v>0.99193548387096764</v>
      </c>
      <c r="U1424" s="454"/>
    </row>
    <row r="1425" spans="1:21" ht="12.75">
      <c r="A1425" s="190" t="s">
        <v>109</v>
      </c>
      <c r="B1425" s="191" t="s">
        <v>1220</v>
      </c>
      <c r="C1425" s="230" t="s">
        <v>647</v>
      </c>
      <c r="D1425" s="230" t="s">
        <v>335</v>
      </c>
      <c r="E1425" s="230" t="s">
        <v>185</v>
      </c>
      <c r="F1425" s="230" t="s">
        <v>577</v>
      </c>
      <c r="G1425" s="190" t="s">
        <v>3050</v>
      </c>
      <c r="H1425" s="191" t="s">
        <v>581</v>
      </c>
      <c r="I1425" s="230" t="s">
        <v>370</v>
      </c>
      <c r="J1425" s="565" t="s">
        <v>420</v>
      </c>
      <c r="K1425" s="566">
        <v>0.23577235772357724</v>
      </c>
      <c r="L1425" s="230"/>
      <c r="M1425" s="450">
        <v>2022</v>
      </c>
      <c r="N1425" s="453">
        <v>124</v>
      </c>
      <c r="O1425" s="452">
        <v>0.23387096774193547</v>
      </c>
      <c r="P1425" s="237">
        <f t="shared" si="88"/>
        <v>29</v>
      </c>
      <c r="Q1425" s="218">
        <v>25</v>
      </c>
      <c r="R1425" s="238">
        <f t="shared" si="89"/>
        <v>0.86206896551724133</v>
      </c>
      <c r="S1425" s="238">
        <f t="shared" si="90"/>
        <v>0.20161290322580644</v>
      </c>
      <c r="T1425" s="239">
        <f t="shared" si="91"/>
        <v>0.99193548387096764</v>
      </c>
      <c r="U1425" s="454"/>
    </row>
    <row r="1426" spans="1:21" ht="12.75">
      <c r="A1426" s="190" t="s">
        <v>109</v>
      </c>
      <c r="B1426" s="191" t="s">
        <v>1220</v>
      </c>
      <c r="C1426" s="230" t="s">
        <v>647</v>
      </c>
      <c r="D1426" s="230" t="s">
        <v>335</v>
      </c>
      <c r="E1426" s="230" t="s">
        <v>185</v>
      </c>
      <c r="F1426" s="230" t="s">
        <v>519</v>
      </c>
      <c r="G1426" s="190" t="s">
        <v>3050</v>
      </c>
      <c r="H1426" s="191" t="s">
        <v>522</v>
      </c>
      <c r="I1426" s="230" t="s">
        <v>370</v>
      </c>
      <c r="J1426" s="565" t="s">
        <v>420</v>
      </c>
      <c r="K1426" s="566">
        <v>0.23577235772357724</v>
      </c>
      <c r="L1426" s="230"/>
      <c r="M1426" s="450">
        <v>2022</v>
      </c>
      <c r="N1426" s="453">
        <v>124</v>
      </c>
      <c r="O1426" s="452">
        <v>0.23387096774193547</v>
      </c>
      <c r="P1426" s="237">
        <f t="shared" si="88"/>
        <v>29</v>
      </c>
      <c r="Q1426" s="218">
        <v>25</v>
      </c>
      <c r="R1426" s="238">
        <f t="shared" si="89"/>
        <v>0.86206896551724133</v>
      </c>
      <c r="S1426" s="238">
        <f t="shared" si="90"/>
        <v>0.20161290322580644</v>
      </c>
      <c r="T1426" s="239">
        <f t="shared" si="91"/>
        <v>0.99193548387096764</v>
      </c>
      <c r="U1426" s="454"/>
    </row>
    <row r="1427" spans="1:21" ht="12.75">
      <c r="A1427" s="190" t="s">
        <v>109</v>
      </c>
      <c r="B1427" s="191" t="s">
        <v>1220</v>
      </c>
      <c r="C1427" s="230" t="s">
        <v>647</v>
      </c>
      <c r="D1427" s="230" t="s">
        <v>335</v>
      </c>
      <c r="E1427" s="230" t="s">
        <v>185</v>
      </c>
      <c r="F1427" s="230" t="s">
        <v>519</v>
      </c>
      <c r="G1427" s="190" t="s">
        <v>3050</v>
      </c>
      <c r="H1427" s="191" t="s">
        <v>523</v>
      </c>
      <c r="I1427" s="230" t="s">
        <v>370</v>
      </c>
      <c r="J1427" s="565" t="s">
        <v>420</v>
      </c>
      <c r="K1427" s="566">
        <v>0.23577235772357724</v>
      </c>
      <c r="L1427" s="230"/>
      <c r="M1427" s="450">
        <v>2022</v>
      </c>
      <c r="N1427" s="453">
        <v>124</v>
      </c>
      <c r="O1427" s="452">
        <v>0.23387096774193547</v>
      </c>
      <c r="P1427" s="237">
        <f t="shared" si="88"/>
        <v>29</v>
      </c>
      <c r="Q1427" s="218">
        <v>25</v>
      </c>
      <c r="R1427" s="238">
        <f t="shared" si="89"/>
        <v>0.86206896551724133</v>
      </c>
      <c r="S1427" s="238">
        <f t="shared" si="90"/>
        <v>0.20161290322580644</v>
      </c>
      <c r="T1427" s="239">
        <f t="shared" si="91"/>
        <v>0.99193548387096764</v>
      </c>
      <c r="U1427" s="454"/>
    </row>
    <row r="1428" spans="1:21" ht="12.75">
      <c r="A1428" s="190" t="s">
        <v>109</v>
      </c>
      <c r="B1428" s="191" t="s">
        <v>1220</v>
      </c>
      <c r="C1428" s="230" t="s">
        <v>647</v>
      </c>
      <c r="D1428" s="230" t="s">
        <v>335</v>
      </c>
      <c r="E1428" s="230" t="s">
        <v>185</v>
      </c>
      <c r="F1428" s="230" t="s">
        <v>577</v>
      </c>
      <c r="G1428" s="190" t="s">
        <v>3050</v>
      </c>
      <c r="H1428" s="191" t="s">
        <v>3124</v>
      </c>
      <c r="I1428" s="230" t="s">
        <v>370</v>
      </c>
      <c r="J1428" s="565" t="s">
        <v>420</v>
      </c>
      <c r="K1428" s="566">
        <v>0.23577235772357724</v>
      </c>
      <c r="L1428" s="230"/>
      <c r="M1428" s="450">
        <v>2022</v>
      </c>
      <c r="N1428" s="453">
        <v>124</v>
      </c>
      <c r="O1428" s="452">
        <v>0.23387096774193547</v>
      </c>
      <c r="P1428" s="237">
        <f t="shared" si="88"/>
        <v>29</v>
      </c>
      <c r="Q1428" s="218">
        <v>25</v>
      </c>
      <c r="R1428" s="238">
        <f t="shared" si="89"/>
        <v>0.86206896551724133</v>
      </c>
      <c r="S1428" s="238">
        <f t="shared" si="90"/>
        <v>0.20161290322580644</v>
      </c>
      <c r="T1428" s="239">
        <f t="shared" si="91"/>
        <v>0.99193548387096764</v>
      </c>
      <c r="U1428" s="454"/>
    </row>
    <row r="1429" spans="1:21" ht="12.75">
      <c r="A1429" s="190" t="s">
        <v>109</v>
      </c>
      <c r="B1429" s="191" t="s">
        <v>1220</v>
      </c>
      <c r="C1429" s="230" t="s">
        <v>647</v>
      </c>
      <c r="D1429" s="230" t="s">
        <v>335</v>
      </c>
      <c r="E1429" s="230" t="s">
        <v>185</v>
      </c>
      <c r="F1429" s="230" t="s">
        <v>519</v>
      </c>
      <c r="G1429" s="190" t="s">
        <v>3050</v>
      </c>
      <c r="H1429" s="191" t="s">
        <v>3125</v>
      </c>
      <c r="I1429" s="230" t="s">
        <v>370</v>
      </c>
      <c r="J1429" s="565" t="s">
        <v>420</v>
      </c>
      <c r="K1429" s="566">
        <v>0.23577235772357724</v>
      </c>
      <c r="L1429" s="230"/>
      <c r="M1429" s="450">
        <v>2022</v>
      </c>
      <c r="N1429" s="453">
        <v>124</v>
      </c>
      <c r="O1429" s="452">
        <v>0.23387096774193547</v>
      </c>
      <c r="P1429" s="237">
        <f t="shared" si="88"/>
        <v>29</v>
      </c>
      <c r="Q1429" s="218">
        <v>25</v>
      </c>
      <c r="R1429" s="238">
        <f t="shared" si="89"/>
        <v>0.86206896551724133</v>
      </c>
      <c r="S1429" s="238">
        <f t="shared" si="90"/>
        <v>0.20161290322580644</v>
      </c>
      <c r="T1429" s="239">
        <f t="shared" si="91"/>
        <v>0.99193548387096764</v>
      </c>
      <c r="U1429" s="454"/>
    </row>
    <row r="1430" spans="1:21" ht="12.75">
      <c r="A1430" s="190" t="s">
        <v>109</v>
      </c>
      <c r="B1430" s="191" t="s">
        <v>1220</v>
      </c>
      <c r="C1430" s="230" t="s">
        <v>647</v>
      </c>
      <c r="D1430" s="230" t="s">
        <v>335</v>
      </c>
      <c r="E1430" s="230" t="s">
        <v>185</v>
      </c>
      <c r="F1430" s="230" t="s">
        <v>519</v>
      </c>
      <c r="G1430" s="190" t="s">
        <v>3050</v>
      </c>
      <c r="H1430" s="191" t="s">
        <v>529</v>
      </c>
      <c r="I1430" s="230" t="s">
        <v>370</v>
      </c>
      <c r="J1430" s="565" t="s">
        <v>420</v>
      </c>
      <c r="K1430" s="566">
        <v>0.23577235772357724</v>
      </c>
      <c r="L1430" s="230"/>
      <c r="M1430" s="450">
        <v>2022</v>
      </c>
      <c r="N1430" s="453">
        <v>124</v>
      </c>
      <c r="O1430" s="452">
        <v>0.23387096774193547</v>
      </c>
      <c r="P1430" s="237">
        <f t="shared" si="88"/>
        <v>29</v>
      </c>
      <c r="Q1430" s="218">
        <v>25</v>
      </c>
      <c r="R1430" s="238">
        <f t="shared" si="89"/>
        <v>0.86206896551724133</v>
      </c>
      <c r="S1430" s="238">
        <f t="shared" si="90"/>
        <v>0.20161290322580644</v>
      </c>
      <c r="T1430" s="239">
        <f t="shared" si="91"/>
        <v>0.99193548387096764</v>
      </c>
      <c r="U1430" s="454"/>
    </row>
    <row r="1431" spans="1:21" ht="12.75">
      <c r="A1431" s="190" t="s">
        <v>109</v>
      </c>
      <c r="B1431" s="191" t="s">
        <v>1220</v>
      </c>
      <c r="C1431" s="230" t="s">
        <v>647</v>
      </c>
      <c r="D1431" s="230" t="s">
        <v>335</v>
      </c>
      <c r="E1431" s="230" t="s">
        <v>185</v>
      </c>
      <c r="F1431" s="230" t="s">
        <v>519</v>
      </c>
      <c r="G1431" s="190" t="s">
        <v>3050</v>
      </c>
      <c r="H1431" s="191" t="s">
        <v>532</v>
      </c>
      <c r="I1431" s="230" t="s">
        <v>370</v>
      </c>
      <c r="J1431" s="565" t="s">
        <v>420</v>
      </c>
      <c r="K1431" s="568">
        <v>0.23577235772357724</v>
      </c>
      <c r="L1431" s="230"/>
      <c r="M1431" s="450">
        <v>2022</v>
      </c>
      <c r="N1431" s="453">
        <v>124</v>
      </c>
      <c r="O1431" s="452">
        <v>0.23387096774193547</v>
      </c>
      <c r="P1431" s="237">
        <f t="shared" si="88"/>
        <v>29</v>
      </c>
      <c r="Q1431" s="218">
        <v>25</v>
      </c>
      <c r="R1431" s="238">
        <f t="shared" si="89"/>
        <v>0.86206896551724133</v>
      </c>
      <c r="S1431" s="238">
        <f t="shared" si="90"/>
        <v>0.20161290322580644</v>
      </c>
      <c r="T1431" s="239">
        <f t="shared" si="91"/>
        <v>0.99193548387096764</v>
      </c>
      <c r="U1431" s="454"/>
    </row>
    <row r="1432" spans="1:21" ht="12.75">
      <c r="A1432" s="190" t="s">
        <v>109</v>
      </c>
      <c r="B1432" s="191" t="s">
        <v>1220</v>
      </c>
      <c r="C1432" s="230" t="s">
        <v>647</v>
      </c>
      <c r="D1432" s="230" t="s">
        <v>335</v>
      </c>
      <c r="E1432" s="230" t="s">
        <v>185</v>
      </c>
      <c r="F1432" s="230" t="s">
        <v>519</v>
      </c>
      <c r="G1432" s="190" t="s">
        <v>3050</v>
      </c>
      <c r="H1432" s="191" t="s">
        <v>533</v>
      </c>
      <c r="I1432" s="230" t="s">
        <v>370</v>
      </c>
      <c r="J1432" s="565" t="s">
        <v>420</v>
      </c>
      <c r="K1432" s="566">
        <v>0.23577235772357724</v>
      </c>
      <c r="L1432" s="230"/>
      <c r="M1432" s="450">
        <v>2022</v>
      </c>
      <c r="N1432" s="453">
        <v>124</v>
      </c>
      <c r="O1432" s="452">
        <v>0.23387096774193547</v>
      </c>
      <c r="P1432" s="237">
        <f t="shared" si="88"/>
        <v>29</v>
      </c>
      <c r="Q1432" s="218">
        <v>25</v>
      </c>
      <c r="R1432" s="238">
        <f t="shared" si="89"/>
        <v>0.86206896551724133</v>
      </c>
      <c r="S1432" s="238">
        <f t="shared" si="90"/>
        <v>0.20161290322580644</v>
      </c>
      <c r="T1432" s="239">
        <f t="shared" si="91"/>
        <v>0.99193548387096764</v>
      </c>
      <c r="U1432" s="454"/>
    </row>
    <row r="1433" spans="1:21" ht="12.75">
      <c r="A1433" s="190" t="s">
        <v>109</v>
      </c>
      <c r="B1433" s="191" t="s">
        <v>1220</v>
      </c>
      <c r="C1433" s="230" t="s">
        <v>647</v>
      </c>
      <c r="D1433" s="230" t="s">
        <v>335</v>
      </c>
      <c r="E1433" s="230" t="s">
        <v>185</v>
      </c>
      <c r="F1433" s="230" t="s">
        <v>519</v>
      </c>
      <c r="G1433" s="190" t="s">
        <v>3050</v>
      </c>
      <c r="H1433" s="191" t="s">
        <v>534</v>
      </c>
      <c r="I1433" s="230" t="s">
        <v>370</v>
      </c>
      <c r="J1433" s="565" t="s">
        <v>420</v>
      </c>
      <c r="K1433" s="566">
        <v>0.23577235772357724</v>
      </c>
      <c r="L1433" s="230"/>
      <c r="M1433" s="450">
        <v>2022</v>
      </c>
      <c r="N1433" s="453">
        <v>124</v>
      </c>
      <c r="O1433" s="452">
        <v>0.23387096774193547</v>
      </c>
      <c r="P1433" s="237">
        <f t="shared" si="88"/>
        <v>29</v>
      </c>
      <c r="Q1433" s="218">
        <v>25</v>
      </c>
      <c r="R1433" s="238">
        <f t="shared" si="89"/>
        <v>0.86206896551724133</v>
      </c>
      <c r="S1433" s="238">
        <f t="shared" si="90"/>
        <v>0.20161290322580644</v>
      </c>
      <c r="T1433" s="239">
        <f t="shared" si="91"/>
        <v>0.99193548387096764</v>
      </c>
      <c r="U1433" s="454"/>
    </row>
    <row r="1434" spans="1:21" ht="12.75">
      <c r="A1434" s="190" t="s">
        <v>109</v>
      </c>
      <c r="B1434" s="191" t="s">
        <v>1220</v>
      </c>
      <c r="C1434" s="230" t="s">
        <v>647</v>
      </c>
      <c r="D1434" s="230" t="s">
        <v>335</v>
      </c>
      <c r="E1434" s="230" t="s">
        <v>185</v>
      </c>
      <c r="F1434" s="230" t="s">
        <v>519</v>
      </c>
      <c r="G1434" s="190" t="s">
        <v>3050</v>
      </c>
      <c r="H1434" s="191" t="s">
        <v>535</v>
      </c>
      <c r="I1434" s="230" t="s">
        <v>370</v>
      </c>
      <c r="J1434" s="565" t="s">
        <v>420</v>
      </c>
      <c r="K1434" s="566">
        <v>0.23577235772357724</v>
      </c>
      <c r="L1434" s="230"/>
      <c r="M1434" s="450">
        <v>2022</v>
      </c>
      <c r="N1434" s="453">
        <v>124</v>
      </c>
      <c r="O1434" s="452">
        <v>0.23387096774193547</v>
      </c>
      <c r="P1434" s="237">
        <f t="shared" si="88"/>
        <v>29</v>
      </c>
      <c r="Q1434" s="218">
        <v>25</v>
      </c>
      <c r="R1434" s="238">
        <f t="shared" si="89"/>
        <v>0.86206896551724133</v>
      </c>
      <c r="S1434" s="238">
        <f t="shared" si="90"/>
        <v>0.20161290322580644</v>
      </c>
      <c r="T1434" s="239">
        <f t="shared" si="91"/>
        <v>0.99193548387096764</v>
      </c>
      <c r="U1434" s="454"/>
    </row>
    <row r="1435" spans="1:21" ht="12.75">
      <c r="A1435" s="190" t="s">
        <v>109</v>
      </c>
      <c r="B1435" s="191" t="s">
        <v>1220</v>
      </c>
      <c r="C1435" s="230" t="s">
        <v>647</v>
      </c>
      <c r="D1435" s="230" t="s">
        <v>335</v>
      </c>
      <c r="E1435" s="230" t="s">
        <v>185</v>
      </c>
      <c r="F1435" s="230" t="s">
        <v>519</v>
      </c>
      <c r="G1435" s="190" t="s">
        <v>3050</v>
      </c>
      <c r="H1435" s="191" t="s">
        <v>544</v>
      </c>
      <c r="I1435" s="230" t="s">
        <v>370</v>
      </c>
      <c r="J1435" s="565" t="s">
        <v>420</v>
      </c>
      <c r="K1435" s="566">
        <v>0.23577235772357724</v>
      </c>
      <c r="L1435" s="230"/>
      <c r="M1435" s="450">
        <v>2022</v>
      </c>
      <c r="N1435" s="453">
        <v>124</v>
      </c>
      <c r="O1435" s="452">
        <v>0.23387096774193547</v>
      </c>
      <c r="P1435" s="237">
        <f t="shared" si="88"/>
        <v>29</v>
      </c>
      <c r="Q1435" s="218">
        <v>25</v>
      </c>
      <c r="R1435" s="238">
        <f t="shared" si="89"/>
        <v>0.86206896551724133</v>
      </c>
      <c r="S1435" s="238">
        <f t="shared" si="90"/>
        <v>0.20161290322580644</v>
      </c>
      <c r="T1435" s="239">
        <f t="shared" si="91"/>
        <v>0.99193548387096764</v>
      </c>
      <c r="U1435" s="454"/>
    </row>
    <row r="1436" spans="1:21" ht="12.75">
      <c r="A1436" s="190" t="s">
        <v>109</v>
      </c>
      <c r="B1436" s="191" t="s">
        <v>1220</v>
      </c>
      <c r="C1436" s="230" t="s">
        <v>647</v>
      </c>
      <c r="D1436" s="230" t="s">
        <v>335</v>
      </c>
      <c r="E1436" s="230" t="s">
        <v>185</v>
      </c>
      <c r="F1436" s="230" t="s">
        <v>519</v>
      </c>
      <c r="G1436" s="190" t="s">
        <v>3050</v>
      </c>
      <c r="H1436" s="191" t="s">
        <v>545</v>
      </c>
      <c r="I1436" s="230" t="s">
        <v>370</v>
      </c>
      <c r="J1436" s="565" t="s">
        <v>420</v>
      </c>
      <c r="K1436" s="566">
        <v>0.23577235772357724</v>
      </c>
      <c r="L1436" s="230"/>
      <c r="M1436" s="450">
        <v>2022</v>
      </c>
      <c r="N1436" s="453">
        <v>124</v>
      </c>
      <c r="O1436" s="452">
        <v>0.23387096774193547</v>
      </c>
      <c r="P1436" s="237">
        <f t="shared" si="88"/>
        <v>29</v>
      </c>
      <c r="Q1436" s="218">
        <v>25</v>
      </c>
      <c r="R1436" s="238">
        <f t="shared" si="89"/>
        <v>0.86206896551724133</v>
      </c>
      <c r="S1436" s="238">
        <f t="shared" si="90"/>
        <v>0.20161290322580644</v>
      </c>
      <c r="T1436" s="239">
        <f t="shared" si="91"/>
        <v>0.99193548387096764</v>
      </c>
      <c r="U1436" s="454"/>
    </row>
    <row r="1437" spans="1:21" ht="12.75">
      <c r="A1437" s="190" t="s">
        <v>109</v>
      </c>
      <c r="B1437" s="191" t="s">
        <v>1220</v>
      </c>
      <c r="C1437" s="230" t="s">
        <v>647</v>
      </c>
      <c r="D1437" s="230" t="s">
        <v>335</v>
      </c>
      <c r="E1437" s="230" t="s">
        <v>185</v>
      </c>
      <c r="F1437" s="230" t="s">
        <v>519</v>
      </c>
      <c r="G1437" s="190" t="s">
        <v>3050</v>
      </c>
      <c r="H1437" s="191" t="s">
        <v>546</v>
      </c>
      <c r="I1437" s="230" t="s">
        <v>370</v>
      </c>
      <c r="J1437" s="565" t="s">
        <v>420</v>
      </c>
      <c r="K1437" s="566">
        <v>0.23577235772357724</v>
      </c>
      <c r="L1437" s="230"/>
      <c r="M1437" s="450">
        <v>2022</v>
      </c>
      <c r="N1437" s="453">
        <v>124</v>
      </c>
      <c r="O1437" s="452">
        <v>0.23387096774193547</v>
      </c>
      <c r="P1437" s="237">
        <f t="shared" si="88"/>
        <v>29</v>
      </c>
      <c r="Q1437" s="218">
        <v>25</v>
      </c>
      <c r="R1437" s="238">
        <f t="shared" si="89"/>
        <v>0.86206896551724133</v>
      </c>
      <c r="S1437" s="238">
        <f t="shared" si="90"/>
        <v>0.20161290322580644</v>
      </c>
      <c r="T1437" s="239">
        <f t="shared" si="91"/>
        <v>0.99193548387096764</v>
      </c>
      <c r="U1437" s="454"/>
    </row>
    <row r="1438" spans="1:21" ht="12.75">
      <c r="A1438" s="190" t="s">
        <v>109</v>
      </c>
      <c r="B1438" s="191" t="s">
        <v>1220</v>
      </c>
      <c r="C1438" s="230" t="s">
        <v>647</v>
      </c>
      <c r="D1438" s="230" t="s">
        <v>335</v>
      </c>
      <c r="E1438" s="230" t="s">
        <v>185</v>
      </c>
      <c r="F1438" s="230" t="s">
        <v>519</v>
      </c>
      <c r="G1438" s="190" t="s">
        <v>3050</v>
      </c>
      <c r="H1438" s="191" t="s">
        <v>548</v>
      </c>
      <c r="I1438" s="230" t="s">
        <v>370</v>
      </c>
      <c r="J1438" s="565" t="s">
        <v>420</v>
      </c>
      <c r="K1438" s="566">
        <v>0.23577235772357724</v>
      </c>
      <c r="L1438" s="230"/>
      <c r="M1438" s="450">
        <v>2022</v>
      </c>
      <c r="N1438" s="453">
        <v>124</v>
      </c>
      <c r="O1438" s="452">
        <v>0.23387096774193547</v>
      </c>
      <c r="P1438" s="237">
        <f t="shared" si="88"/>
        <v>29</v>
      </c>
      <c r="Q1438" s="218">
        <v>25</v>
      </c>
      <c r="R1438" s="238">
        <f t="shared" si="89"/>
        <v>0.86206896551724133</v>
      </c>
      <c r="S1438" s="238">
        <f t="shared" si="90"/>
        <v>0.20161290322580644</v>
      </c>
      <c r="T1438" s="239">
        <f t="shared" si="91"/>
        <v>0.99193548387096764</v>
      </c>
      <c r="U1438" s="454"/>
    </row>
    <row r="1439" spans="1:21" ht="12.75">
      <c r="A1439" s="190" t="s">
        <v>109</v>
      </c>
      <c r="B1439" s="191" t="s">
        <v>1220</v>
      </c>
      <c r="C1439" s="230" t="s">
        <v>647</v>
      </c>
      <c r="D1439" s="230" t="s">
        <v>335</v>
      </c>
      <c r="E1439" s="230" t="s">
        <v>185</v>
      </c>
      <c r="F1439" s="230" t="s">
        <v>519</v>
      </c>
      <c r="G1439" s="190" t="s">
        <v>3050</v>
      </c>
      <c r="H1439" s="191" t="s">
        <v>549</v>
      </c>
      <c r="I1439" s="230" t="s">
        <v>370</v>
      </c>
      <c r="J1439" s="565" t="s">
        <v>420</v>
      </c>
      <c r="K1439" s="566">
        <v>0.23577235772357724</v>
      </c>
      <c r="L1439" s="230"/>
      <c r="M1439" s="450">
        <v>2022</v>
      </c>
      <c r="N1439" s="453">
        <v>124</v>
      </c>
      <c r="O1439" s="452">
        <v>0.23387096774193547</v>
      </c>
      <c r="P1439" s="237">
        <f t="shared" si="88"/>
        <v>29</v>
      </c>
      <c r="Q1439" s="218">
        <v>25</v>
      </c>
      <c r="R1439" s="238">
        <f t="shared" si="89"/>
        <v>0.86206896551724133</v>
      </c>
      <c r="S1439" s="238">
        <f t="shared" si="90"/>
        <v>0.20161290322580644</v>
      </c>
      <c r="T1439" s="239">
        <f t="shared" si="91"/>
        <v>0.99193548387096764</v>
      </c>
      <c r="U1439" s="454"/>
    </row>
    <row r="1440" spans="1:21" ht="12.75">
      <c r="A1440" s="190" t="s">
        <v>109</v>
      </c>
      <c r="B1440" s="191" t="s">
        <v>1220</v>
      </c>
      <c r="C1440" s="230" t="s">
        <v>647</v>
      </c>
      <c r="D1440" s="230" t="s">
        <v>335</v>
      </c>
      <c r="E1440" s="230" t="s">
        <v>185</v>
      </c>
      <c r="F1440" s="230" t="s">
        <v>519</v>
      </c>
      <c r="G1440" s="190" t="s">
        <v>3050</v>
      </c>
      <c r="H1440" s="191" t="s">
        <v>551</v>
      </c>
      <c r="I1440" s="230" t="s">
        <v>370</v>
      </c>
      <c r="J1440" s="565" t="s">
        <v>420</v>
      </c>
      <c r="K1440" s="566">
        <v>0.23577235772357724</v>
      </c>
      <c r="L1440" s="230"/>
      <c r="M1440" s="450">
        <v>2022</v>
      </c>
      <c r="N1440" s="453">
        <v>124</v>
      </c>
      <c r="O1440" s="452">
        <v>0.23387096774193547</v>
      </c>
      <c r="P1440" s="237">
        <f t="shared" si="88"/>
        <v>29</v>
      </c>
      <c r="Q1440" s="218">
        <v>25</v>
      </c>
      <c r="R1440" s="238">
        <f t="shared" si="89"/>
        <v>0.86206896551724133</v>
      </c>
      <c r="S1440" s="238">
        <f t="shared" si="90"/>
        <v>0.20161290322580644</v>
      </c>
      <c r="T1440" s="239">
        <f t="shared" si="91"/>
        <v>0.99193548387096764</v>
      </c>
      <c r="U1440" s="454"/>
    </row>
    <row r="1441" spans="1:21" ht="12.75">
      <c r="A1441" s="190" t="s">
        <v>109</v>
      </c>
      <c r="B1441" s="191" t="s">
        <v>1220</v>
      </c>
      <c r="C1441" s="230" t="s">
        <v>647</v>
      </c>
      <c r="D1441" s="230" t="s">
        <v>335</v>
      </c>
      <c r="E1441" s="230" t="s">
        <v>185</v>
      </c>
      <c r="F1441" s="230" t="s">
        <v>519</v>
      </c>
      <c r="G1441" s="190" t="s">
        <v>3050</v>
      </c>
      <c r="H1441" s="191" t="s">
        <v>555</v>
      </c>
      <c r="I1441" s="230" t="s">
        <v>370</v>
      </c>
      <c r="J1441" s="565" t="s">
        <v>420</v>
      </c>
      <c r="K1441" s="566">
        <v>0.23577235772357724</v>
      </c>
      <c r="L1441" s="230"/>
      <c r="M1441" s="450">
        <v>2022</v>
      </c>
      <c r="N1441" s="453">
        <v>124</v>
      </c>
      <c r="O1441" s="452">
        <v>0.23387096774193547</v>
      </c>
      <c r="P1441" s="237">
        <f t="shared" si="88"/>
        <v>29</v>
      </c>
      <c r="Q1441" s="218">
        <v>25</v>
      </c>
      <c r="R1441" s="238">
        <f t="shared" si="89"/>
        <v>0.86206896551724133</v>
      </c>
      <c r="S1441" s="238">
        <f t="shared" si="90"/>
        <v>0.20161290322580644</v>
      </c>
      <c r="T1441" s="239">
        <f t="shared" si="91"/>
        <v>0.99193548387096764</v>
      </c>
      <c r="U1441" s="454"/>
    </row>
    <row r="1442" spans="1:21" ht="12.75">
      <c r="A1442" s="190" t="s">
        <v>109</v>
      </c>
      <c r="B1442" s="191" t="s">
        <v>1220</v>
      </c>
      <c r="C1442" s="230" t="s">
        <v>647</v>
      </c>
      <c r="D1442" s="230" t="s">
        <v>335</v>
      </c>
      <c r="E1442" s="230" t="s">
        <v>185</v>
      </c>
      <c r="F1442" s="230" t="s">
        <v>519</v>
      </c>
      <c r="G1442" s="190" t="s">
        <v>3050</v>
      </c>
      <c r="H1442" s="191" t="s">
        <v>556</v>
      </c>
      <c r="I1442" s="230" t="s">
        <v>370</v>
      </c>
      <c r="J1442" s="565" t="s">
        <v>420</v>
      </c>
      <c r="K1442" s="566">
        <v>0.23577235772357724</v>
      </c>
      <c r="L1442" s="230"/>
      <c r="M1442" s="450">
        <v>2022</v>
      </c>
      <c r="N1442" s="453">
        <v>124</v>
      </c>
      <c r="O1442" s="452">
        <v>0.23387096774193547</v>
      </c>
      <c r="P1442" s="237">
        <f t="shared" si="88"/>
        <v>29</v>
      </c>
      <c r="Q1442" s="218">
        <v>25</v>
      </c>
      <c r="R1442" s="238">
        <f t="shared" si="89"/>
        <v>0.86206896551724133</v>
      </c>
      <c r="S1442" s="238">
        <f t="shared" si="90"/>
        <v>0.20161290322580644</v>
      </c>
      <c r="T1442" s="239">
        <f t="shared" si="91"/>
        <v>0.99193548387096764</v>
      </c>
      <c r="U1442" s="454"/>
    </row>
    <row r="1443" spans="1:21" ht="12.75">
      <c r="A1443" s="190" t="s">
        <v>109</v>
      </c>
      <c r="B1443" s="191" t="s">
        <v>1220</v>
      </c>
      <c r="C1443" s="230" t="s">
        <v>647</v>
      </c>
      <c r="D1443" s="230" t="s">
        <v>335</v>
      </c>
      <c r="E1443" s="230" t="s">
        <v>185</v>
      </c>
      <c r="F1443" s="230" t="s">
        <v>519</v>
      </c>
      <c r="G1443" s="190" t="s">
        <v>3050</v>
      </c>
      <c r="H1443" s="191" t="s">
        <v>557</v>
      </c>
      <c r="I1443" s="230" t="s">
        <v>370</v>
      </c>
      <c r="J1443" s="565" t="s">
        <v>420</v>
      </c>
      <c r="K1443" s="566">
        <v>0.23577235772357724</v>
      </c>
      <c r="L1443" s="230"/>
      <c r="M1443" s="450">
        <v>2022</v>
      </c>
      <c r="N1443" s="453">
        <v>124</v>
      </c>
      <c r="O1443" s="452">
        <v>0.23387096774193547</v>
      </c>
      <c r="P1443" s="237">
        <f t="shared" si="88"/>
        <v>29</v>
      </c>
      <c r="Q1443" s="218">
        <v>25</v>
      </c>
      <c r="R1443" s="238">
        <f t="shared" si="89"/>
        <v>0.86206896551724133</v>
      </c>
      <c r="S1443" s="238">
        <f t="shared" si="90"/>
        <v>0.20161290322580644</v>
      </c>
      <c r="T1443" s="239">
        <f t="shared" si="91"/>
        <v>0.99193548387096764</v>
      </c>
      <c r="U1443" s="454"/>
    </row>
    <row r="1444" spans="1:21" ht="12.75">
      <c r="A1444" s="190" t="s">
        <v>109</v>
      </c>
      <c r="B1444" s="191" t="s">
        <v>1220</v>
      </c>
      <c r="C1444" s="230" t="s">
        <v>647</v>
      </c>
      <c r="D1444" s="230" t="s">
        <v>335</v>
      </c>
      <c r="E1444" s="230" t="s">
        <v>185</v>
      </c>
      <c r="F1444" s="230" t="s">
        <v>519</v>
      </c>
      <c r="G1444" s="190" t="s">
        <v>3050</v>
      </c>
      <c r="H1444" s="191" t="s">
        <v>558</v>
      </c>
      <c r="I1444" s="230" t="s">
        <v>370</v>
      </c>
      <c r="J1444" s="565" t="s">
        <v>420</v>
      </c>
      <c r="K1444" s="566">
        <v>0.23577235772357724</v>
      </c>
      <c r="L1444" s="230"/>
      <c r="M1444" s="450">
        <v>2022</v>
      </c>
      <c r="N1444" s="453">
        <v>124</v>
      </c>
      <c r="O1444" s="452">
        <v>0.23387096774193547</v>
      </c>
      <c r="P1444" s="237">
        <f t="shared" si="88"/>
        <v>29</v>
      </c>
      <c r="Q1444" s="218">
        <v>25</v>
      </c>
      <c r="R1444" s="238">
        <f t="shared" si="89"/>
        <v>0.86206896551724133</v>
      </c>
      <c r="S1444" s="238">
        <f t="shared" si="90"/>
        <v>0.20161290322580644</v>
      </c>
      <c r="T1444" s="239">
        <f t="shared" si="91"/>
        <v>0.99193548387096764</v>
      </c>
      <c r="U1444" s="454"/>
    </row>
    <row r="1445" spans="1:21" ht="12.75">
      <c r="A1445" s="190" t="s">
        <v>109</v>
      </c>
      <c r="B1445" s="191" t="s">
        <v>1220</v>
      </c>
      <c r="C1445" s="230" t="s">
        <v>647</v>
      </c>
      <c r="D1445" s="230" t="s">
        <v>335</v>
      </c>
      <c r="E1445" s="230" t="s">
        <v>185</v>
      </c>
      <c r="F1445" s="230" t="s">
        <v>519</v>
      </c>
      <c r="G1445" s="190" t="s">
        <v>3050</v>
      </c>
      <c r="H1445" s="191" t="s">
        <v>562</v>
      </c>
      <c r="I1445" s="230" t="s">
        <v>370</v>
      </c>
      <c r="J1445" s="565" t="s">
        <v>420</v>
      </c>
      <c r="K1445" s="566">
        <v>0.23577235772357724</v>
      </c>
      <c r="L1445" s="230"/>
      <c r="M1445" s="450">
        <v>2022</v>
      </c>
      <c r="N1445" s="453">
        <v>124</v>
      </c>
      <c r="O1445" s="452">
        <v>0.23387096774193547</v>
      </c>
      <c r="P1445" s="237">
        <f t="shared" si="88"/>
        <v>29</v>
      </c>
      <c r="Q1445" s="218">
        <v>25</v>
      </c>
      <c r="R1445" s="238">
        <f t="shared" si="89"/>
        <v>0.86206896551724133</v>
      </c>
      <c r="S1445" s="238">
        <f t="shared" si="90"/>
        <v>0.20161290322580644</v>
      </c>
      <c r="T1445" s="239">
        <f t="shared" si="91"/>
        <v>0.99193548387096764</v>
      </c>
      <c r="U1445" s="454"/>
    </row>
    <row r="1446" spans="1:21" ht="12.75">
      <c r="A1446" s="190" t="s">
        <v>109</v>
      </c>
      <c r="B1446" s="191" t="s">
        <v>1220</v>
      </c>
      <c r="C1446" s="230" t="s">
        <v>647</v>
      </c>
      <c r="D1446" s="230" t="s">
        <v>335</v>
      </c>
      <c r="E1446" s="230" t="s">
        <v>185</v>
      </c>
      <c r="F1446" s="230" t="s">
        <v>577</v>
      </c>
      <c r="G1446" s="190" t="s">
        <v>3050</v>
      </c>
      <c r="H1446" s="191" t="s">
        <v>583</v>
      </c>
      <c r="I1446" s="230" t="s">
        <v>370</v>
      </c>
      <c r="J1446" s="565" t="s">
        <v>420</v>
      </c>
      <c r="K1446" s="566">
        <v>0.23577235772357724</v>
      </c>
      <c r="L1446" s="230"/>
      <c r="M1446" s="450">
        <v>2022</v>
      </c>
      <c r="N1446" s="453">
        <v>124</v>
      </c>
      <c r="O1446" s="452">
        <v>0.23387096774193547</v>
      </c>
      <c r="P1446" s="237">
        <f t="shared" si="88"/>
        <v>29</v>
      </c>
      <c r="Q1446" s="218">
        <v>25</v>
      </c>
      <c r="R1446" s="238">
        <f t="shared" si="89"/>
        <v>0.86206896551724133</v>
      </c>
      <c r="S1446" s="238">
        <f t="shared" si="90"/>
        <v>0.20161290322580644</v>
      </c>
      <c r="T1446" s="239">
        <f t="shared" si="91"/>
        <v>0.99193548387096764</v>
      </c>
      <c r="U1446" s="454"/>
    </row>
    <row r="1447" spans="1:21" ht="12.75">
      <c r="A1447" s="190" t="s">
        <v>109</v>
      </c>
      <c r="B1447" s="191" t="s">
        <v>1220</v>
      </c>
      <c r="C1447" s="230" t="s">
        <v>647</v>
      </c>
      <c r="D1447" s="230" t="s">
        <v>335</v>
      </c>
      <c r="E1447" s="230" t="s">
        <v>185</v>
      </c>
      <c r="F1447" s="230" t="s">
        <v>519</v>
      </c>
      <c r="G1447" s="190" t="s">
        <v>3050</v>
      </c>
      <c r="H1447" s="191" t="s">
        <v>563</v>
      </c>
      <c r="I1447" s="230" t="s">
        <v>370</v>
      </c>
      <c r="J1447" s="565" t="s">
        <v>418</v>
      </c>
      <c r="K1447" s="566">
        <v>1</v>
      </c>
      <c r="L1447" s="230"/>
      <c r="M1447" s="450">
        <v>2022</v>
      </c>
      <c r="N1447" s="218">
        <v>124</v>
      </c>
      <c r="O1447" s="452">
        <v>1</v>
      </c>
      <c r="P1447" s="237">
        <f t="shared" si="88"/>
        <v>124</v>
      </c>
      <c r="Q1447" s="218">
        <v>124</v>
      </c>
      <c r="R1447" s="238">
        <f t="shared" si="89"/>
        <v>1</v>
      </c>
      <c r="S1447" s="238">
        <f t="shared" si="90"/>
        <v>1</v>
      </c>
      <c r="T1447" s="239">
        <f t="shared" si="91"/>
        <v>1</v>
      </c>
      <c r="U1447" s="454"/>
    </row>
    <row r="1448" spans="1:21" ht="12.75">
      <c r="A1448" s="190" t="s">
        <v>109</v>
      </c>
      <c r="B1448" s="191" t="s">
        <v>1220</v>
      </c>
      <c r="C1448" s="230" t="s">
        <v>647</v>
      </c>
      <c r="D1448" s="230" t="s">
        <v>335</v>
      </c>
      <c r="E1448" s="230" t="s">
        <v>185</v>
      </c>
      <c r="F1448" s="230" t="s">
        <v>519</v>
      </c>
      <c r="G1448" s="190" t="s">
        <v>3050</v>
      </c>
      <c r="H1448" s="191" t="s">
        <v>564</v>
      </c>
      <c r="I1448" s="230" t="s">
        <v>370</v>
      </c>
      <c r="J1448" s="565" t="s">
        <v>420</v>
      </c>
      <c r="K1448" s="566">
        <v>0.23577235772357724</v>
      </c>
      <c r="L1448" s="230"/>
      <c r="M1448" s="450">
        <v>2022</v>
      </c>
      <c r="N1448" s="453">
        <v>124</v>
      </c>
      <c r="O1448" s="452">
        <v>0.23387096774193547</v>
      </c>
      <c r="P1448" s="237">
        <f t="shared" si="88"/>
        <v>29</v>
      </c>
      <c r="Q1448" s="218">
        <v>25</v>
      </c>
      <c r="R1448" s="238">
        <f t="shared" si="89"/>
        <v>0.86206896551724133</v>
      </c>
      <c r="S1448" s="238">
        <f t="shared" si="90"/>
        <v>0.20161290322580644</v>
      </c>
      <c r="T1448" s="239">
        <f t="shared" si="91"/>
        <v>0.99193548387096764</v>
      </c>
      <c r="U1448" s="454"/>
    </row>
    <row r="1449" spans="1:21" ht="12.75">
      <c r="A1449" s="190" t="s">
        <v>109</v>
      </c>
      <c r="B1449" s="191" t="s">
        <v>1220</v>
      </c>
      <c r="C1449" s="230" t="s">
        <v>647</v>
      </c>
      <c r="D1449" s="230" t="s">
        <v>335</v>
      </c>
      <c r="E1449" s="230" t="s">
        <v>185</v>
      </c>
      <c r="F1449" s="230" t="s">
        <v>519</v>
      </c>
      <c r="G1449" s="190" t="s">
        <v>3050</v>
      </c>
      <c r="H1449" s="191" t="s">
        <v>569</v>
      </c>
      <c r="I1449" s="230" t="s">
        <v>370</v>
      </c>
      <c r="J1449" s="565" t="s">
        <v>420</v>
      </c>
      <c r="K1449" s="566">
        <v>0.23577235772357724</v>
      </c>
      <c r="L1449" s="230"/>
      <c r="M1449" s="450">
        <v>2022</v>
      </c>
      <c r="N1449" s="453">
        <v>124</v>
      </c>
      <c r="O1449" s="452">
        <v>0.23387096774193547</v>
      </c>
      <c r="P1449" s="237">
        <f t="shared" si="88"/>
        <v>29</v>
      </c>
      <c r="Q1449" s="218">
        <v>25</v>
      </c>
      <c r="R1449" s="238">
        <f t="shared" si="89"/>
        <v>0.86206896551724133</v>
      </c>
      <c r="S1449" s="238">
        <f t="shared" si="90"/>
        <v>0.20161290322580644</v>
      </c>
      <c r="T1449" s="239">
        <f t="shared" si="91"/>
        <v>0.99193548387096764</v>
      </c>
      <c r="U1449" s="454"/>
    </row>
    <row r="1450" spans="1:21" ht="12.75">
      <c r="A1450" s="190" t="s">
        <v>109</v>
      </c>
      <c r="B1450" s="191" t="s">
        <v>1220</v>
      </c>
      <c r="C1450" s="230" t="s">
        <v>647</v>
      </c>
      <c r="D1450" s="230" t="s">
        <v>335</v>
      </c>
      <c r="E1450" s="230" t="s">
        <v>185</v>
      </c>
      <c r="F1450" s="230" t="s">
        <v>519</v>
      </c>
      <c r="G1450" s="190" t="s">
        <v>3050</v>
      </c>
      <c r="H1450" s="191" t="s">
        <v>498</v>
      </c>
      <c r="I1450" s="230" t="s">
        <v>2243</v>
      </c>
      <c r="J1450" s="230" t="s">
        <v>418</v>
      </c>
      <c r="K1450" s="231">
        <v>1</v>
      </c>
      <c r="L1450" s="230" t="s">
        <v>3127</v>
      </c>
      <c r="M1450" s="450">
        <v>2023</v>
      </c>
      <c r="N1450" s="218">
        <v>122</v>
      </c>
      <c r="O1450" s="452">
        <v>1</v>
      </c>
      <c r="P1450" s="237">
        <f t="shared" si="88"/>
        <v>122</v>
      </c>
      <c r="Q1450" s="218">
        <v>122</v>
      </c>
      <c r="R1450" s="238">
        <f t="shared" si="89"/>
        <v>1</v>
      </c>
      <c r="S1450" s="238">
        <f t="shared" si="90"/>
        <v>1</v>
      </c>
      <c r="T1450" s="239">
        <f t="shared" si="91"/>
        <v>1</v>
      </c>
      <c r="U1450" s="454"/>
    </row>
    <row r="1451" spans="1:21" ht="12.75">
      <c r="A1451" s="190" t="s">
        <v>109</v>
      </c>
      <c r="B1451" s="191" t="s">
        <v>1220</v>
      </c>
      <c r="C1451" s="230" t="s">
        <v>647</v>
      </c>
      <c r="D1451" s="230" t="s">
        <v>335</v>
      </c>
      <c r="E1451" s="230" t="s">
        <v>185</v>
      </c>
      <c r="F1451" s="230" t="s">
        <v>519</v>
      </c>
      <c r="G1451" s="190" t="s">
        <v>3050</v>
      </c>
      <c r="H1451" s="191" t="s">
        <v>537</v>
      </c>
      <c r="I1451" s="230" t="s">
        <v>232</v>
      </c>
      <c r="J1451" s="230" t="s">
        <v>418</v>
      </c>
      <c r="K1451" s="231">
        <v>1</v>
      </c>
      <c r="L1451" s="230" t="s">
        <v>3128</v>
      </c>
      <c r="M1451" s="450">
        <v>2023</v>
      </c>
      <c r="N1451" s="218">
        <v>122</v>
      </c>
      <c r="O1451" s="452">
        <v>1</v>
      </c>
      <c r="P1451" s="237">
        <f t="shared" si="88"/>
        <v>122</v>
      </c>
      <c r="Q1451" s="218">
        <v>122</v>
      </c>
      <c r="R1451" s="238">
        <f t="shared" si="89"/>
        <v>1</v>
      </c>
      <c r="S1451" s="238">
        <f t="shared" si="90"/>
        <v>1</v>
      </c>
      <c r="T1451" s="239">
        <f t="shared" si="91"/>
        <v>1</v>
      </c>
      <c r="U1451" s="454"/>
    </row>
    <row r="1452" spans="1:21" ht="12.75">
      <c r="A1452" s="190" t="s">
        <v>109</v>
      </c>
      <c r="B1452" s="191" t="s">
        <v>1220</v>
      </c>
      <c r="C1452" s="230" t="s">
        <v>647</v>
      </c>
      <c r="D1452" s="230" t="s">
        <v>335</v>
      </c>
      <c r="E1452" s="230" t="s">
        <v>185</v>
      </c>
      <c r="F1452" s="230" t="s">
        <v>519</v>
      </c>
      <c r="G1452" s="190" t="s">
        <v>3050</v>
      </c>
      <c r="H1452" s="191" t="s">
        <v>538</v>
      </c>
      <c r="I1452" s="230" t="s">
        <v>232</v>
      </c>
      <c r="J1452" s="230" t="s">
        <v>418</v>
      </c>
      <c r="K1452" s="231">
        <v>1</v>
      </c>
      <c r="L1452" s="230" t="s">
        <v>3128</v>
      </c>
      <c r="M1452" s="450">
        <v>2023</v>
      </c>
      <c r="N1452" s="453">
        <v>122</v>
      </c>
      <c r="O1452" s="452">
        <v>1</v>
      </c>
      <c r="P1452" s="237">
        <f t="shared" si="88"/>
        <v>122</v>
      </c>
      <c r="Q1452" s="218">
        <v>122</v>
      </c>
      <c r="R1452" s="238">
        <f t="shared" si="89"/>
        <v>1</v>
      </c>
      <c r="S1452" s="238">
        <f t="shared" si="90"/>
        <v>1</v>
      </c>
      <c r="T1452" s="239">
        <f t="shared" si="91"/>
        <v>1</v>
      </c>
      <c r="U1452" s="454"/>
    </row>
    <row r="1453" spans="1:21" ht="12.75">
      <c r="A1453" s="190" t="s">
        <v>109</v>
      </c>
      <c r="B1453" s="191" t="s">
        <v>1220</v>
      </c>
      <c r="C1453" s="230" t="s">
        <v>647</v>
      </c>
      <c r="D1453" s="230" t="s">
        <v>335</v>
      </c>
      <c r="E1453" s="230" t="s">
        <v>185</v>
      </c>
      <c r="F1453" s="230" t="s">
        <v>519</v>
      </c>
      <c r="G1453" s="190" t="s">
        <v>3050</v>
      </c>
      <c r="H1453" s="191" t="s">
        <v>541</v>
      </c>
      <c r="I1453" s="230" t="s">
        <v>232</v>
      </c>
      <c r="J1453" s="230" t="s">
        <v>418</v>
      </c>
      <c r="K1453" s="231">
        <v>1</v>
      </c>
      <c r="L1453" s="230" t="s">
        <v>3128</v>
      </c>
      <c r="M1453" s="450">
        <v>2023</v>
      </c>
      <c r="N1453" s="453">
        <v>122</v>
      </c>
      <c r="O1453" s="452">
        <v>1</v>
      </c>
      <c r="P1453" s="237">
        <f t="shared" si="88"/>
        <v>122</v>
      </c>
      <c r="Q1453" s="218">
        <v>122</v>
      </c>
      <c r="R1453" s="238">
        <f t="shared" si="89"/>
        <v>1</v>
      </c>
      <c r="S1453" s="238">
        <f t="shared" si="90"/>
        <v>1</v>
      </c>
      <c r="T1453" s="239">
        <f t="shared" si="91"/>
        <v>1</v>
      </c>
      <c r="U1453" s="454"/>
    </row>
    <row r="1454" spans="1:21" ht="12.75">
      <c r="A1454" s="190" t="s">
        <v>109</v>
      </c>
      <c r="B1454" s="191" t="s">
        <v>1220</v>
      </c>
      <c r="C1454" s="230" t="s">
        <v>647</v>
      </c>
      <c r="D1454" s="230" t="s">
        <v>335</v>
      </c>
      <c r="E1454" s="230" t="s">
        <v>185</v>
      </c>
      <c r="F1454" s="230" t="s">
        <v>519</v>
      </c>
      <c r="G1454" s="190" t="s">
        <v>3050</v>
      </c>
      <c r="H1454" s="191" t="s">
        <v>493</v>
      </c>
      <c r="I1454" s="230" t="s">
        <v>232</v>
      </c>
      <c r="J1454" s="230" t="s">
        <v>418</v>
      </c>
      <c r="K1454" s="231">
        <v>1</v>
      </c>
      <c r="L1454" s="230" t="s">
        <v>3128</v>
      </c>
      <c r="M1454" s="450">
        <v>2023</v>
      </c>
      <c r="N1454" s="218">
        <v>122</v>
      </c>
      <c r="O1454" s="452">
        <v>1</v>
      </c>
      <c r="P1454" s="237">
        <f t="shared" si="88"/>
        <v>122</v>
      </c>
      <c r="Q1454" s="218">
        <v>122</v>
      </c>
      <c r="R1454" s="238">
        <f t="shared" si="89"/>
        <v>1</v>
      </c>
      <c r="S1454" s="238">
        <f t="shared" si="90"/>
        <v>1</v>
      </c>
      <c r="T1454" s="239">
        <f t="shared" si="91"/>
        <v>1</v>
      </c>
      <c r="U1454" s="454"/>
    </row>
    <row r="1455" spans="1:21" ht="12.75">
      <c r="A1455" s="190" t="s">
        <v>109</v>
      </c>
      <c r="B1455" s="191" t="s">
        <v>1220</v>
      </c>
      <c r="C1455" s="230" t="s">
        <v>647</v>
      </c>
      <c r="D1455" s="230" t="s">
        <v>335</v>
      </c>
      <c r="E1455" s="230" t="s">
        <v>185</v>
      </c>
      <c r="F1455" s="230" t="s">
        <v>519</v>
      </c>
      <c r="G1455" s="190" t="s">
        <v>3050</v>
      </c>
      <c r="H1455" s="191" t="s">
        <v>3129</v>
      </c>
      <c r="I1455" s="230" t="s">
        <v>232</v>
      </c>
      <c r="J1455" s="230" t="s">
        <v>418</v>
      </c>
      <c r="K1455" s="231">
        <v>1</v>
      </c>
      <c r="L1455" s="230" t="s">
        <v>3128</v>
      </c>
      <c r="M1455" s="450">
        <v>2023</v>
      </c>
      <c r="N1455" s="453">
        <v>122</v>
      </c>
      <c r="O1455" s="452">
        <v>1</v>
      </c>
      <c r="P1455" s="237">
        <f t="shared" si="88"/>
        <v>122</v>
      </c>
      <c r="Q1455" s="218">
        <v>122</v>
      </c>
      <c r="R1455" s="238">
        <f t="shared" si="89"/>
        <v>1</v>
      </c>
      <c r="S1455" s="238">
        <f t="shared" si="90"/>
        <v>1</v>
      </c>
      <c r="T1455" s="239">
        <f t="shared" si="91"/>
        <v>1</v>
      </c>
      <c r="U1455" s="454"/>
    </row>
    <row r="1456" spans="1:21" ht="12.75">
      <c r="A1456" s="190" t="s">
        <v>109</v>
      </c>
      <c r="B1456" s="191" t="s">
        <v>1220</v>
      </c>
      <c r="C1456" s="230" t="s">
        <v>647</v>
      </c>
      <c r="D1456" s="230" t="s">
        <v>335</v>
      </c>
      <c r="E1456" s="230" t="s">
        <v>185</v>
      </c>
      <c r="F1456" s="230" t="s">
        <v>519</v>
      </c>
      <c r="G1456" s="190" t="s">
        <v>3050</v>
      </c>
      <c r="H1456" s="191" t="s">
        <v>3130</v>
      </c>
      <c r="I1456" s="230" t="s">
        <v>232</v>
      </c>
      <c r="J1456" s="230" t="s">
        <v>418</v>
      </c>
      <c r="K1456" s="231">
        <v>1</v>
      </c>
      <c r="L1456" s="230" t="s">
        <v>3128</v>
      </c>
      <c r="M1456" s="450">
        <v>2023</v>
      </c>
      <c r="N1456" s="218">
        <v>122</v>
      </c>
      <c r="O1456" s="452">
        <v>1</v>
      </c>
      <c r="P1456" s="237">
        <f t="shared" si="88"/>
        <v>122</v>
      </c>
      <c r="Q1456" s="218">
        <v>122</v>
      </c>
      <c r="R1456" s="238">
        <f t="shared" si="89"/>
        <v>1</v>
      </c>
      <c r="S1456" s="238">
        <f t="shared" si="90"/>
        <v>1</v>
      </c>
      <c r="T1456" s="239">
        <f t="shared" si="91"/>
        <v>1</v>
      </c>
      <c r="U1456" s="454"/>
    </row>
    <row r="1457" spans="1:21" ht="12.75">
      <c r="A1457" s="190" t="s">
        <v>109</v>
      </c>
      <c r="B1457" s="191" t="s">
        <v>1220</v>
      </c>
      <c r="C1457" s="230" t="s">
        <v>647</v>
      </c>
      <c r="D1457" s="230" t="s">
        <v>335</v>
      </c>
      <c r="E1457" s="230" t="s">
        <v>185</v>
      </c>
      <c r="F1457" s="230"/>
      <c r="G1457" s="190" t="s">
        <v>3160</v>
      </c>
      <c r="H1457" s="191"/>
      <c r="I1457" s="230"/>
      <c r="J1457" s="230"/>
      <c r="K1457" s="231"/>
      <c r="L1457" s="230" t="s">
        <v>3120</v>
      </c>
      <c r="M1457" s="450"/>
      <c r="N1457" s="218"/>
      <c r="O1457" s="567"/>
      <c r="P1457" s="237">
        <f t="shared" si="88"/>
        <v>0</v>
      </c>
      <c r="Q1457" s="218"/>
      <c r="R1457" s="238" t="e">
        <f t="shared" si="89"/>
        <v>#DIV/0!</v>
      </c>
      <c r="S1457" s="238" t="e">
        <f t="shared" si="90"/>
        <v>#DIV/0!</v>
      </c>
      <c r="T1457" s="239" t="e">
        <f t="shared" si="91"/>
        <v>#DIV/0!</v>
      </c>
      <c r="U1457" s="454"/>
    </row>
    <row r="1458" spans="1:21" ht="12.75">
      <c r="A1458" s="190" t="s">
        <v>109</v>
      </c>
      <c r="B1458" s="191" t="s">
        <v>1220</v>
      </c>
      <c r="C1458" s="230" t="s">
        <v>647</v>
      </c>
      <c r="D1458" s="230" t="s">
        <v>335</v>
      </c>
      <c r="E1458" s="230" t="s">
        <v>185</v>
      </c>
      <c r="F1458" s="230"/>
      <c r="G1458" s="190" t="s">
        <v>3051</v>
      </c>
      <c r="H1458" s="191"/>
      <c r="I1458" s="230"/>
      <c r="J1458" s="230"/>
      <c r="K1458" s="231"/>
      <c r="L1458" s="230" t="s">
        <v>3120</v>
      </c>
      <c r="M1458" s="450"/>
      <c r="N1458" s="453"/>
      <c r="O1458" s="452"/>
      <c r="P1458" s="237">
        <f t="shared" si="88"/>
        <v>0</v>
      </c>
      <c r="Q1458" s="218"/>
      <c r="R1458" s="238" t="e">
        <f t="shared" si="89"/>
        <v>#DIV/0!</v>
      </c>
      <c r="S1458" s="238" t="e">
        <f t="shared" si="90"/>
        <v>#DIV/0!</v>
      </c>
      <c r="T1458" s="239" t="e">
        <f t="shared" si="91"/>
        <v>#DIV/0!</v>
      </c>
      <c r="U1458" s="454"/>
    </row>
    <row r="1459" spans="1:21" ht="12.75">
      <c r="A1459" s="190" t="s">
        <v>109</v>
      </c>
      <c r="B1459" s="191" t="s">
        <v>1220</v>
      </c>
      <c r="C1459" s="230" t="s">
        <v>647</v>
      </c>
      <c r="D1459" s="230" t="s">
        <v>335</v>
      </c>
      <c r="E1459" s="230" t="s">
        <v>185</v>
      </c>
      <c r="F1459" s="230"/>
      <c r="G1459" s="190" t="s">
        <v>3161</v>
      </c>
      <c r="H1459" s="191"/>
      <c r="I1459" s="230"/>
      <c r="J1459" s="230"/>
      <c r="K1459" s="231"/>
      <c r="L1459" s="230" t="s">
        <v>3120</v>
      </c>
      <c r="M1459" s="450"/>
      <c r="N1459" s="453"/>
      <c r="O1459" s="452"/>
      <c r="P1459" s="237">
        <f t="shared" si="88"/>
        <v>0</v>
      </c>
      <c r="Q1459" s="218"/>
      <c r="R1459" s="238" t="e">
        <f t="shared" si="89"/>
        <v>#DIV/0!</v>
      </c>
      <c r="S1459" s="238" t="e">
        <f t="shared" si="90"/>
        <v>#DIV/0!</v>
      </c>
      <c r="T1459" s="239" t="e">
        <f t="shared" si="91"/>
        <v>#DIV/0!</v>
      </c>
      <c r="U1459" s="454"/>
    </row>
    <row r="1460" spans="1:21" ht="12.75">
      <c r="A1460" s="190" t="s">
        <v>109</v>
      </c>
      <c r="B1460" s="191" t="s">
        <v>1220</v>
      </c>
      <c r="C1460" s="230" t="s">
        <v>647</v>
      </c>
      <c r="D1460" s="230" t="s">
        <v>335</v>
      </c>
      <c r="E1460" s="230" t="s">
        <v>185</v>
      </c>
      <c r="F1460" s="230" t="s">
        <v>519</v>
      </c>
      <c r="G1460" s="190" t="s">
        <v>3077</v>
      </c>
      <c r="H1460" s="191" t="s">
        <v>518</v>
      </c>
      <c r="I1460" s="230" t="s">
        <v>370</v>
      </c>
      <c r="J1460" s="565" t="s">
        <v>420</v>
      </c>
      <c r="K1460" s="566">
        <v>0.21428571428571427</v>
      </c>
      <c r="L1460" s="230"/>
      <c r="M1460" s="450">
        <v>2022</v>
      </c>
      <c r="N1460" s="453">
        <v>24</v>
      </c>
      <c r="O1460" s="567">
        <v>1</v>
      </c>
      <c r="P1460" s="237">
        <f t="shared" si="88"/>
        <v>24</v>
      </c>
      <c r="Q1460" s="453">
        <v>24</v>
      </c>
      <c r="R1460" s="238">
        <f t="shared" si="89"/>
        <v>1</v>
      </c>
      <c r="S1460" s="238">
        <f t="shared" si="90"/>
        <v>1</v>
      </c>
      <c r="T1460" s="239">
        <f t="shared" si="91"/>
        <v>4.666666666666667</v>
      </c>
      <c r="U1460" s="454" t="s">
        <v>3123</v>
      </c>
    </row>
    <row r="1461" spans="1:21" ht="12.75">
      <c r="A1461" s="190" t="s">
        <v>109</v>
      </c>
      <c r="B1461" s="191" t="s">
        <v>1220</v>
      </c>
      <c r="C1461" s="230" t="s">
        <v>647</v>
      </c>
      <c r="D1461" s="230" t="s">
        <v>335</v>
      </c>
      <c r="E1461" s="230" t="s">
        <v>185</v>
      </c>
      <c r="F1461" s="230" t="s">
        <v>577</v>
      </c>
      <c r="G1461" s="190" t="s">
        <v>3077</v>
      </c>
      <c r="H1461" s="191" t="s">
        <v>576</v>
      </c>
      <c r="I1461" s="230" t="s">
        <v>370</v>
      </c>
      <c r="J1461" s="565" t="s">
        <v>420</v>
      </c>
      <c r="K1461" s="566">
        <v>0.21428571428571427</v>
      </c>
      <c r="L1461" s="230"/>
      <c r="M1461" s="450">
        <v>2022</v>
      </c>
      <c r="N1461" s="453">
        <v>24</v>
      </c>
      <c r="O1461" s="452">
        <v>0.125</v>
      </c>
      <c r="P1461" s="237">
        <f t="shared" si="88"/>
        <v>3</v>
      </c>
      <c r="Q1461" s="218">
        <v>3</v>
      </c>
      <c r="R1461" s="238">
        <f t="shared" si="89"/>
        <v>1</v>
      </c>
      <c r="S1461" s="238">
        <f t="shared" si="90"/>
        <v>0.125</v>
      </c>
      <c r="T1461" s="239">
        <f t="shared" si="91"/>
        <v>0.58333333333333337</v>
      </c>
      <c r="U1461" s="454" t="s">
        <v>3123</v>
      </c>
    </row>
    <row r="1462" spans="1:21" ht="12.75">
      <c r="A1462" s="190" t="s">
        <v>109</v>
      </c>
      <c r="B1462" s="191" t="s">
        <v>1220</v>
      </c>
      <c r="C1462" s="230" t="s">
        <v>647</v>
      </c>
      <c r="D1462" s="230" t="s">
        <v>335</v>
      </c>
      <c r="E1462" s="230" t="s">
        <v>185</v>
      </c>
      <c r="F1462" s="230" t="s">
        <v>577</v>
      </c>
      <c r="G1462" s="190" t="s">
        <v>3077</v>
      </c>
      <c r="H1462" s="191" t="s">
        <v>578</v>
      </c>
      <c r="I1462" s="230" t="s">
        <v>370</v>
      </c>
      <c r="J1462" s="565" t="s">
        <v>420</v>
      </c>
      <c r="K1462" s="566">
        <v>0.21428571428571427</v>
      </c>
      <c r="L1462" s="230"/>
      <c r="M1462" s="450">
        <v>2022</v>
      </c>
      <c r="N1462" s="453">
        <v>24</v>
      </c>
      <c r="O1462" s="452">
        <v>0.125</v>
      </c>
      <c r="P1462" s="237">
        <f t="shared" si="88"/>
        <v>3</v>
      </c>
      <c r="Q1462" s="218">
        <v>3</v>
      </c>
      <c r="R1462" s="238">
        <f t="shared" si="89"/>
        <v>1</v>
      </c>
      <c r="S1462" s="238">
        <f t="shared" si="90"/>
        <v>0.125</v>
      </c>
      <c r="T1462" s="239">
        <f t="shared" si="91"/>
        <v>0.58333333333333337</v>
      </c>
      <c r="U1462" s="454" t="s">
        <v>3123</v>
      </c>
    </row>
    <row r="1463" spans="1:21" ht="12.75">
      <c r="A1463" s="190" t="s">
        <v>109</v>
      </c>
      <c r="B1463" s="191" t="s">
        <v>1220</v>
      </c>
      <c r="C1463" s="230" t="s">
        <v>647</v>
      </c>
      <c r="D1463" s="230" t="s">
        <v>335</v>
      </c>
      <c r="E1463" s="230" t="s">
        <v>185</v>
      </c>
      <c r="F1463" s="230" t="s">
        <v>577</v>
      </c>
      <c r="G1463" s="190" t="s">
        <v>3077</v>
      </c>
      <c r="H1463" s="191" t="s">
        <v>579</v>
      </c>
      <c r="I1463" s="230" t="s">
        <v>370</v>
      </c>
      <c r="J1463" s="565" t="s">
        <v>420</v>
      </c>
      <c r="K1463" s="566">
        <v>0.21428571428571427</v>
      </c>
      <c r="L1463" s="230"/>
      <c r="M1463" s="450">
        <v>2022</v>
      </c>
      <c r="N1463" s="453">
        <v>24</v>
      </c>
      <c r="O1463" s="452">
        <v>0.125</v>
      </c>
      <c r="P1463" s="237">
        <f t="shared" si="88"/>
        <v>3</v>
      </c>
      <c r="Q1463" s="218">
        <v>3</v>
      </c>
      <c r="R1463" s="238">
        <f t="shared" si="89"/>
        <v>1</v>
      </c>
      <c r="S1463" s="238">
        <f t="shared" si="90"/>
        <v>0.125</v>
      </c>
      <c r="T1463" s="239">
        <f t="shared" si="91"/>
        <v>0.58333333333333337</v>
      </c>
      <c r="U1463" s="454" t="s">
        <v>3123</v>
      </c>
    </row>
    <row r="1464" spans="1:21" ht="12.75">
      <c r="A1464" s="190" t="s">
        <v>109</v>
      </c>
      <c r="B1464" s="191" t="s">
        <v>1220</v>
      </c>
      <c r="C1464" s="230" t="s">
        <v>647</v>
      </c>
      <c r="D1464" s="230" t="s">
        <v>335</v>
      </c>
      <c r="E1464" s="230" t="s">
        <v>185</v>
      </c>
      <c r="F1464" s="230" t="s">
        <v>577</v>
      </c>
      <c r="G1464" s="190" t="s">
        <v>3077</v>
      </c>
      <c r="H1464" s="191" t="s">
        <v>580</v>
      </c>
      <c r="I1464" s="230" t="s">
        <v>370</v>
      </c>
      <c r="J1464" s="565" t="s">
        <v>420</v>
      </c>
      <c r="K1464" s="566">
        <v>0.21428571428571427</v>
      </c>
      <c r="L1464" s="230"/>
      <c r="M1464" s="450">
        <v>2022</v>
      </c>
      <c r="N1464" s="453">
        <v>24</v>
      </c>
      <c r="O1464" s="452">
        <v>0.125</v>
      </c>
      <c r="P1464" s="237">
        <f t="shared" si="88"/>
        <v>3</v>
      </c>
      <c r="Q1464" s="218">
        <v>3</v>
      </c>
      <c r="R1464" s="238">
        <f t="shared" si="89"/>
        <v>1</v>
      </c>
      <c r="S1464" s="238">
        <f t="shared" si="90"/>
        <v>0.125</v>
      </c>
      <c r="T1464" s="239">
        <f t="shared" si="91"/>
        <v>0.58333333333333337</v>
      </c>
      <c r="U1464" s="454" t="s">
        <v>3123</v>
      </c>
    </row>
    <row r="1465" spans="1:21" ht="12.75">
      <c r="A1465" s="190" t="s">
        <v>109</v>
      </c>
      <c r="B1465" s="191" t="s">
        <v>1220</v>
      </c>
      <c r="C1465" s="230" t="s">
        <v>647</v>
      </c>
      <c r="D1465" s="230" t="s">
        <v>335</v>
      </c>
      <c r="E1465" s="230" t="s">
        <v>185</v>
      </c>
      <c r="F1465" s="230" t="s">
        <v>577</v>
      </c>
      <c r="G1465" s="190" t="s">
        <v>3077</v>
      </c>
      <c r="H1465" s="191" t="s">
        <v>581</v>
      </c>
      <c r="I1465" s="230" t="s">
        <v>370</v>
      </c>
      <c r="J1465" s="565" t="s">
        <v>420</v>
      </c>
      <c r="K1465" s="566">
        <v>0.21428571428571427</v>
      </c>
      <c r="L1465" s="230"/>
      <c r="M1465" s="450">
        <v>2022</v>
      </c>
      <c r="N1465" s="453">
        <v>24</v>
      </c>
      <c r="O1465" s="452">
        <v>0.125</v>
      </c>
      <c r="P1465" s="237">
        <f t="shared" si="88"/>
        <v>3</v>
      </c>
      <c r="Q1465" s="218">
        <v>3</v>
      </c>
      <c r="R1465" s="238">
        <f t="shared" si="89"/>
        <v>1</v>
      </c>
      <c r="S1465" s="238">
        <f t="shared" si="90"/>
        <v>0.125</v>
      </c>
      <c r="T1465" s="239">
        <f t="shared" si="91"/>
        <v>0.58333333333333337</v>
      </c>
      <c r="U1465" s="454" t="s">
        <v>3123</v>
      </c>
    </row>
    <row r="1466" spans="1:21" ht="12.75">
      <c r="A1466" s="190" t="s">
        <v>109</v>
      </c>
      <c r="B1466" s="191" t="s">
        <v>1220</v>
      </c>
      <c r="C1466" s="230" t="s">
        <v>647</v>
      </c>
      <c r="D1466" s="230" t="s">
        <v>335</v>
      </c>
      <c r="E1466" s="230" t="s">
        <v>185</v>
      </c>
      <c r="F1466" s="230" t="s">
        <v>519</v>
      </c>
      <c r="G1466" s="190" t="s">
        <v>3077</v>
      </c>
      <c r="H1466" s="191" t="s">
        <v>522</v>
      </c>
      <c r="I1466" s="230" t="s">
        <v>370</v>
      </c>
      <c r="J1466" s="565" t="s">
        <v>420</v>
      </c>
      <c r="K1466" s="566">
        <v>0.21428571428571427</v>
      </c>
      <c r="L1466" s="230"/>
      <c r="M1466" s="450">
        <v>2022</v>
      </c>
      <c r="N1466" s="453">
        <v>24</v>
      </c>
      <c r="O1466" s="452">
        <v>0.125</v>
      </c>
      <c r="P1466" s="237">
        <f t="shared" si="88"/>
        <v>3</v>
      </c>
      <c r="Q1466" s="218">
        <v>3</v>
      </c>
      <c r="R1466" s="238">
        <f t="shared" si="89"/>
        <v>1</v>
      </c>
      <c r="S1466" s="238">
        <f t="shared" si="90"/>
        <v>0.125</v>
      </c>
      <c r="T1466" s="239">
        <f t="shared" si="91"/>
        <v>0.58333333333333337</v>
      </c>
      <c r="U1466" s="454" t="s">
        <v>3123</v>
      </c>
    </row>
    <row r="1467" spans="1:21" ht="12.75">
      <c r="A1467" s="190" t="s">
        <v>109</v>
      </c>
      <c r="B1467" s="191" t="s">
        <v>1220</v>
      </c>
      <c r="C1467" s="230" t="s">
        <v>647</v>
      </c>
      <c r="D1467" s="230" t="s">
        <v>335</v>
      </c>
      <c r="E1467" s="230" t="s">
        <v>185</v>
      </c>
      <c r="F1467" s="230" t="s">
        <v>519</v>
      </c>
      <c r="G1467" s="190" t="s">
        <v>3077</v>
      </c>
      <c r="H1467" s="191" t="s">
        <v>523</v>
      </c>
      <c r="I1467" s="230" t="s">
        <v>370</v>
      </c>
      <c r="J1467" s="565" t="s">
        <v>420</v>
      </c>
      <c r="K1467" s="566">
        <v>0.21428571428571427</v>
      </c>
      <c r="L1467" s="230"/>
      <c r="M1467" s="450">
        <v>2022</v>
      </c>
      <c r="N1467" s="453">
        <v>24</v>
      </c>
      <c r="O1467" s="452">
        <v>0.125</v>
      </c>
      <c r="P1467" s="237">
        <f t="shared" si="88"/>
        <v>3</v>
      </c>
      <c r="Q1467" s="218">
        <v>3</v>
      </c>
      <c r="R1467" s="238">
        <f t="shared" si="89"/>
        <v>1</v>
      </c>
      <c r="S1467" s="238">
        <f t="shared" si="90"/>
        <v>0.125</v>
      </c>
      <c r="T1467" s="239">
        <f t="shared" si="91"/>
        <v>0.58333333333333337</v>
      </c>
      <c r="U1467" s="454" t="s">
        <v>3123</v>
      </c>
    </row>
    <row r="1468" spans="1:21" ht="12.75">
      <c r="A1468" s="190" t="s">
        <v>109</v>
      </c>
      <c r="B1468" s="191" t="s">
        <v>1220</v>
      </c>
      <c r="C1468" s="230" t="s">
        <v>647</v>
      </c>
      <c r="D1468" s="230" t="s">
        <v>335</v>
      </c>
      <c r="E1468" s="230" t="s">
        <v>185</v>
      </c>
      <c r="F1468" s="230" t="s">
        <v>577</v>
      </c>
      <c r="G1468" s="190" t="s">
        <v>3077</v>
      </c>
      <c r="H1468" s="191" t="s">
        <v>3124</v>
      </c>
      <c r="I1468" s="230" t="s">
        <v>370</v>
      </c>
      <c r="J1468" s="565" t="s">
        <v>420</v>
      </c>
      <c r="K1468" s="566">
        <v>0.21428571428571427</v>
      </c>
      <c r="L1468" s="230"/>
      <c r="M1468" s="450">
        <v>2022</v>
      </c>
      <c r="N1468" s="453">
        <v>24</v>
      </c>
      <c r="O1468" s="452">
        <v>0.125</v>
      </c>
      <c r="P1468" s="237">
        <f t="shared" si="88"/>
        <v>3</v>
      </c>
      <c r="Q1468" s="218">
        <v>3</v>
      </c>
      <c r="R1468" s="238">
        <f t="shared" si="89"/>
        <v>1</v>
      </c>
      <c r="S1468" s="238">
        <f t="shared" si="90"/>
        <v>0.125</v>
      </c>
      <c r="T1468" s="239">
        <f t="shared" si="91"/>
        <v>0.58333333333333337</v>
      </c>
      <c r="U1468" s="454" t="s">
        <v>3123</v>
      </c>
    </row>
    <row r="1469" spans="1:21" ht="12.75">
      <c r="A1469" s="190" t="s">
        <v>109</v>
      </c>
      <c r="B1469" s="191" t="s">
        <v>1220</v>
      </c>
      <c r="C1469" s="230" t="s">
        <v>647</v>
      </c>
      <c r="D1469" s="230" t="s">
        <v>335</v>
      </c>
      <c r="E1469" s="230" t="s">
        <v>185</v>
      </c>
      <c r="F1469" s="230" t="s">
        <v>519</v>
      </c>
      <c r="G1469" s="190" t="s">
        <v>3077</v>
      </c>
      <c r="H1469" s="191" t="s">
        <v>3125</v>
      </c>
      <c r="I1469" s="230" t="s">
        <v>370</v>
      </c>
      <c r="J1469" s="565" t="s">
        <v>420</v>
      </c>
      <c r="K1469" s="566">
        <v>0.21428571428571427</v>
      </c>
      <c r="L1469" s="230"/>
      <c r="M1469" s="450">
        <v>2022</v>
      </c>
      <c r="N1469" s="453">
        <v>24</v>
      </c>
      <c r="O1469" s="452">
        <v>0.125</v>
      </c>
      <c r="P1469" s="237">
        <f t="shared" si="88"/>
        <v>3</v>
      </c>
      <c r="Q1469" s="218">
        <v>3</v>
      </c>
      <c r="R1469" s="238">
        <f t="shared" si="89"/>
        <v>1</v>
      </c>
      <c r="S1469" s="238">
        <f t="shared" si="90"/>
        <v>0.125</v>
      </c>
      <c r="T1469" s="239">
        <f t="shared" si="91"/>
        <v>0.58333333333333337</v>
      </c>
      <c r="U1469" s="454" t="s">
        <v>3123</v>
      </c>
    </row>
    <row r="1470" spans="1:21" ht="12.75">
      <c r="A1470" s="190" t="s">
        <v>109</v>
      </c>
      <c r="B1470" s="191" t="s">
        <v>1220</v>
      </c>
      <c r="C1470" s="230" t="s">
        <v>647</v>
      </c>
      <c r="D1470" s="230" t="s">
        <v>335</v>
      </c>
      <c r="E1470" s="230" t="s">
        <v>185</v>
      </c>
      <c r="F1470" s="230" t="s">
        <v>519</v>
      </c>
      <c r="G1470" s="190" t="s">
        <v>3077</v>
      </c>
      <c r="H1470" s="191" t="s">
        <v>529</v>
      </c>
      <c r="I1470" s="230" t="s">
        <v>370</v>
      </c>
      <c r="J1470" s="565" t="s">
        <v>420</v>
      </c>
      <c r="K1470" s="566">
        <v>0.21428571428571427</v>
      </c>
      <c r="L1470" s="230"/>
      <c r="M1470" s="450">
        <v>2022</v>
      </c>
      <c r="N1470" s="453">
        <v>24</v>
      </c>
      <c r="O1470" s="452">
        <v>0.125</v>
      </c>
      <c r="P1470" s="237">
        <f t="shared" si="88"/>
        <v>3</v>
      </c>
      <c r="Q1470" s="218">
        <v>3</v>
      </c>
      <c r="R1470" s="238">
        <f t="shared" si="89"/>
        <v>1</v>
      </c>
      <c r="S1470" s="238">
        <f t="shared" si="90"/>
        <v>0.125</v>
      </c>
      <c r="T1470" s="239">
        <f t="shared" si="91"/>
        <v>0.58333333333333337</v>
      </c>
      <c r="U1470" s="454" t="s">
        <v>3123</v>
      </c>
    </row>
    <row r="1471" spans="1:21" ht="12.75">
      <c r="A1471" s="190" t="s">
        <v>109</v>
      </c>
      <c r="B1471" s="191" t="s">
        <v>1220</v>
      </c>
      <c r="C1471" s="230" t="s">
        <v>647</v>
      </c>
      <c r="D1471" s="230" t="s">
        <v>335</v>
      </c>
      <c r="E1471" s="230" t="s">
        <v>185</v>
      </c>
      <c r="F1471" s="230" t="s">
        <v>519</v>
      </c>
      <c r="G1471" s="190" t="s">
        <v>3077</v>
      </c>
      <c r="H1471" s="191" t="s">
        <v>532</v>
      </c>
      <c r="I1471" s="230" t="s">
        <v>370</v>
      </c>
      <c r="J1471" s="565" t="s">
        <v>420</v>
      </c>
      <c r="K1471" s="568">
        <v>0.21428571428571427</v>
      </c>
      <c r="L1471" s="230"/>
      <c r="M1471" s="450">
        <v>2022</v>
      </c>
      <c r="N1471" s="453">
        <v>24</v>
      </c>
      <c r="O1471" s="452">
        <v>0.125</v>
      </c>
      <c r="P1471" s="237">
        <f t="shared" si="88"/>
        <v>3</v>
      </c>
      <c r="Q1471" s="218">
        <v>3</v>
      </c>
      <c r="R1471" s="238">
        <f t="shared" si="89"/>
        <v>1</v>
      </c>
      <c r="S1471" s="238">
        <f t="shared" si="90"/>
        <v>0.125</v>
      </c>
      <c r="T1471" s="239">
        <f t="shared" si="91"/>
        <v>0.58333333333333337</v>
      </c>
      <c r="U1471" s="454" t="s">
        <v>3123</v>
      </c>
    </row>
    <row r="1472" spans="1:21" ht="12.75">
      <c r="A1472" s="190" t="s">
        <v>109</v>
      </c>
      <c r="B1472" s="191" t="s">
        <v>1220</v>
      </c>
      <c r="C1472" s="230" t="s">
        <v>647</v>
      </c>
      <c r="D1472" s="230" t="s">
        <v>335</v>
      </c>
      <c r="E1472" s="230" t="s">
        <v>185</v>
      </c>
      <c r="F1472" s="230" t="s">
        <v>519</v>
      </c>
      <c r="G1472" s="190" t="s">
        <v>3077</v>
      </c>
      <c r="H1472" s="191" t="s">
        <v>533</v>
      </c>
      <c r="I1472" s="230" t="s">
        <v>370</v>
      </c>
      <c r="J1472" s="565" t="s">
        <v>420</v>
      </c>
      <c r="K1472" s="566">
        <v>0.21428571428571427</v>
      </c>
      <c r="L1472" s="230"/>
      <c r="M1472" s="450">
        <v>2022</v>
      </c>
      <c r="N1472" s="453">
        <v>24</v>
      </c>
      <c r="O1472" s="452">
        <v>0.125</v>
      </c>
      <c r="P1472" s="237">
        <f t="shared" si="88"/>
        <v>3</v>
      </c>
      <c r="Q1472" s="218">
        <v>3</v>
      </c>
      <c r="R1472" s="238">
        <f t="shared" si="89"/>
        <v>1</v>
      </c>
      <c r="S1472" s="238">
        <f t="shared" si="90"/>
        <v>0.125</v>
      </c>
      <c r="T1472" s="239">
        <f t="shared" si="91"/>
        <v>0.58333333333333337</v>
      </c>
      <c r="U1472" s="454" t="s">
        <v>3123</v>
      </c>
    </row>
    <row r="1473" spans="1:21" ht="12.75">
      <c r="A1473" s="190" t="s">
        <v>109</v>
      </c>
      <c r="B1473" s="191" t="s">
        <v>1220</v>
      </c>
      <c r="C1473" s="230" t="s">
        <v>647</v>
      </c>
      <c r="D1473" s="230" t="s">
        <v>335</v>
      </c>
      <c r="E1473" s="230" t="s">
        <v>185</v>
      </c>
      <c r="F1473" s="230" t="s">
        <v>519</v>
      </c>
      <c r="G1473" s="190" t="s">
        <v>3077</v>
      </c>
      <c r="H1473" s="191" t="s">
        <v>534</v>
      </c>
      <c r="I1473" s="230" t="s">
        <v>370</v>
      </c>
      <c r="J1473" s="565" t="s">
        <v>420</v>
      </c>
      <c r="K1473" s="566">
        <v>0.21428571428571427</v>
      </c>
      <c r="L1473" s="230"/>
      <c r="M1473" s="450">
        <v>2022</v>
      </c>
      <c r="N1473" s="453">
        <v>24</v>
      </c>
      <c r="O1473" s="452">
        <v>0.125</v>
      </c>
      <c r="P1473" s="237">
        <f t="shared" si="88"/>
        <v>3</v>
      </c>
      <c r="Q1473" s="218">
        <v>3</v>
      </c>
      <c r="R1473" s="238">
        <f t="shared" si="89"/>
        <v>1</v>
      </c>
      <c r="S1473" s="238">
        <f t="shared" si="90"/>
        <v>0.125</v>
      </c>
      <c r="T1473" s="239">
        <f t="shared" si="91"/>
        <v>0.58333333333333337</v>
      </c>
      <c r="U1473" s="454" t="s">
        <v>3123</v>
      </c>
    </row>
    <row r="1474" spans="1:21" ht="12.75">
      <c r="A1474" s="190" t="s">
        <v>109</v>
      </c>
      <c r="B1474" s="191" t="s">
        <v>1220</v>
      </c>
      <c r="C1474" s="230" t="s">
        <v>647</v>
      </c>
      <c r="D1474" s="230" t="s">
        <v>335</v>
      </c>
      <c r="E1474" s="230" t="s">
        <v>185</v>
      </c>
      <c r="F1474" s="230" t="s">
        <v>519</v>
      </c>
      <c r="G1474" s="190" t="s">
        <v>3077</v>
      </c>
      <c r="H1474" s="191" t="s">
        <v>535</v>
      </c>
      <c r="I1474" s="230" t="s">
        <v>370</v>
      </c>
      <c r="J1474" s="565" t="s">
        <v>420</v>
      </c>
      <c r="K1474" s="566">
        <v>0.21428571428571427</v>
      </c>
      <c r="L1474" s="230"/>
      <c r="M1474" s="450">
        <v>2022</v>
      </c>
      <c r="N1474" s="453">
        <v>24</v>
      </c>
      <c r="O1474" s="452">
        <v>0.125</v>
      </c>
      <c r="P1474" s="237">
        <f t="shared" si="88"/>
        <v>3</v>
      </c>
      <c r="Q1474" s="218">
        <v>3</v>
      </c>
      <c r="R1474" s="238">
        <f t="shared" si="89"/>
        <v>1</v>
      </c>
      <c r="S1474" s="238">
        <f t="shared" si="90"/>
        <v>0.125</v>
      </c>
      <c r="T1474" s="239">
        <f t="shared" si="91"/>
        <v>0.58333333333333337</v>
      </c>
      <c r="U1474" s="454" t="s">
        <v>3123</v>
      </c>
    </row>
    <row r="1475" spans="1:21" ht="12.75">
      <c r="A1475" s="190" t="s">
        <v>109</v>
      </c>
      <c r="B1475" s="191" t="s">
        <v>1220</v>
      </c>
      <c r="C1475" s="230" t="s">
        <v>647</v>
      </c>
      <c r="D1475" s="230" t="s">
        <v>335</v>
      </c>
      <c r="E1475" s="230" t="s">
        <v>185</v>
      </c>
      <c r="F1475" s="230" t="s">
        <v>519</v>
      </c>
      <c r="G1475" s="190" t="s">
        <v>3077</v>
      </c>
      <c r="H1475" s="191" t="s">
        <v>544</v>
      </c>
      <c r="I1475" s="230" t="s">
        <v>370</v>
      </c>
      <c r="J1475" s="565" t="s">
        <v>420</v>
      </c>
      <c r="K1475" s="566">
        <v>0.21428571428571427</v>
      </c>
      <c r="L1475" s="230"/>
      <c r="M1475" s="450">
        <v>2022</v>
      </c>
      <c r="N1475" s="453">
        <v>24</v>
      </c>
      <c r="O1475" s="452">
        <v>0.125</v>
      </c>
      <c r="P1475" s="237">
        <f t="shared" si="88"/>
        <v>3</v>
      </c>
      <c r="Q1475" s="218">
        <v>3</v>
      </c>
      <c r="R1475" s="238">
        <f t="shared" si="89"/>
        <v>1</v>
      </c>
      <c r="S1475" s="238">
        <f t="shared" si="90"/>
        <v>0.125</v>
      </c>
      <c r="T1475" s="239">
        <f t="shared" si="91"/>
        <v>0.58333333333333337</v>
      </c>
      <c r="U1475" s="454" t="s">
        <v>3123</v>
      </c>
    </row>
    <row r="1476" spans="1:21" ht="12.75">
      <c r="A1476" s="190" t="s">
        <v>109</v>
      </c>
      <c r="B1476" s="191" t="s">
        <v>1220</v>
      </c>
      <c r="C1476" s="230" t="s">
        <v>647</v>
      </c>
      <c r="D1476" s="230" t="s">
        <v>335</v>
      </c>
      <c r="E1476" s="230" t="s">
        <v>185</v>
      </c>
      <c r="F1476" s="230" t="s">
        <v>519</v>
      </c>
      <c r="G1476" s="190" t="s">
        <v>3077</v>
      </c>
      <c r="H1476" s="191" t="s">
        <v>545</v>
      </c>
      <c r="I1476" s="230" t="s">
        <v>370</v>
      </c>
      <c r="J1476" s="565" t="s">
        <v>420</v>
      </c>
      <c r="K1476" s="566">
        <v>0.21428571428571427</v>
      </c>
      <c r="L1476" s="230"/>
      <c r="M1476" s="450">
        <v>2022</v>
      </c>
      <c r="N1476" s="453">
        <v>24</v>
      </c>
      <c r="O1476" s="452">
        <v>0.125</v>
      </c>
      <c r="P1476" s="237">
        <f t="shared" ref="P1476:P1539" si="92">ROUNDUP(N1476*O1476,0)</f>
        <v>3</v>
      </c>
      <c r="Q1476" s="218">
        <v>3</v>
      </c>
      <c r="R1476" s="238">
        <f t="shared" ref="R1476:R1539" si="93">Q1476/P1476</f>
        <v>1</v>
      </c>
      <c r="S1476" s="238">
        <f t="shared" ref="S1476:S1539" si="94">Q1476/N1476</f>
        <v>0.125</v>
      </c>
      <c r="T1476" s="239">
        <f t="shared" ref="T1476:T1539" si="95">O1476/K1476</f>
        <v>0.58333333333333337</v>
      </c>
      <c r="U1476" s="454" t="s">
        <v>3123</v>
      </c>
    </row>
    <row r="1477" spans="1:21" ht="12.75">
      <c r="A1477" s="190" t="s">
        <v>109</v>
      </c>
      <c r="B1477" s="191" t="s">
        <v>1220</v>
      </c>
      <c r="C1477" s="230" t="s">
        <v>647</v>
      </c>
      <c r="D1477" s="230" t="s">
        <v>335</v>
      </c>
      <c r="E1477" s="230" t="s">
        <v>185</v>
      </c>
      <c r="F1477" s="230" t="s">
        <v>519</v>
      </c>
      <c r="G1477" s="190" t="s">
        <v>3077</v>
      </c>
      <c r="H1477" s="191" t="s">
        <v>546</v>
      </c>
      <c r="I1477" s="230" t="s">
        <v>370</v>
      </c>
      <c r="J1477" s="565" t="s">
        <v>420</v>
      </c>
      <c r="K1477" s="566">
        <v>0.21428571428571427</v>
      </c>
      <c r="L1477" s="230"/>
      <c r="M1477" s="450">
        <v>2022</v>
      </c>
      <c r="N1477" s="453">
        <v>24</v>
      </c>
      <c r="O1477" s="452">
        <v>0.125</v>
      </c>
      <c r="P1477" s="237">
        <f t="shared" si="92"/>
        <v>3</v>
      </c>
      <c r="Q1477" s="218">
        <v>3</v>
      </c>
      <c r="R1477" s="238">
        <f t="shared" si="93"/>
        <v>1</v>
      </c>
      <c r="S1477" s="238">
        <f t="shared" si="94"/>
        <v>0.125</v>
      </c>
      <c r="T1477" s="239">
        <f t="shared" si="95"/>
        <v>0.58333333333333337</v>
      </c>
      <c r="U1477" s="454" t="s">
        <v>3123</v>
      </c>
    </row>
    <row r="1478" spans="1:21" ht="12.75">
      <c r="A1478" s="190" t="s">
        <v>109</v>
      </c>
      <c r="B1478" s="191" t="s">
        <v>1220</v>
      </c>
      <c r="C1478" s="230" t="s">
        <v>647</v>
      </c>
      <c r="D1478" s="230" t="s">
        <v>335</v>
      </c>
      <c r="E1478" s="230" t="s">
        <v>185</v>
      </c>
      <c r="F1478" s="230" t="s">
        <v>519</v>
      </c>
      <c r="G1478" s="190" t="s">
        <v>3077</v>
      </c>
      <c r="H1478" s="191" t="s">
        <v>548</v>
      </c>
      <c r="I1478" s="230" t="s">
        <v>370</v>
      </c>
      <c r="J1478" s="565" t="s">
        <v>420</v>
      </c>
      <c r="K1478" s="566">
        <v>0.21428571428571427</v>
      </c>
      <c r="L1478" s="230"/>
      <c r="M1478" s="450">
        <v>2022</v>
      </c>
      <c r="N1478" s="453">
        <v>24</v>
      </c>
      <c r="O1478" s="452">
        <v>0.125</v>
      </c>
      <c r="P1478" s="237">
        <f t="shared" si="92"/>
        <v>3</v>
      </c>
      <c r="Q1478" s="218">
        <v>3</v>
      </c>
      <c r="R1478" s="238">
        <f t="shared" si="93"/>
        <v>1</v>
      </c>
      <c r="S1478" s="238">
        <f t="shared" si="94"/>
        <v>0.125</v>
      </c>
      <c r="T1478" s="239">
        <f t="shared" si="95"/>
        <v>0.58333333333333337</v>
      </c>
      <c r="U1478" s="454" t="s">
        <v>3123</v>
      </c>
    </row>
    <row r="1479" spans="1:21" ht="12.75">
      <c r="A1479" s="190" t="s">
        <v>109</v>
      </c>
      <c r="B1479" s="191" t="s">
        <v>1220</v>
      </c>
      <c r="C1479" s="230" t="s">
        <v>647</v>
      </c>
      <c r="D1479" s="230" t="s">
        <v>335</v>
      </c>
      <c r="E1479" s="230" t="s">
        <v>185</v>
      </c>
      <c r="F1479" s="230" t="s">
        <v>519</v>
      </c>
      <c r="G1479" s="190" t="s">
        <v>3077</v>
      </c>
      <c r="H1479" s="191" t="s">
        <v>549</v>
      </c>
      <c r="I1479" s="230" t="s">
        <v>370</v>
      </c>
      <c r="J1479" s="565" t="s">
        <v>420</v>
      </c>
      <c r="K1479" s="566">
        <v>0.21428571428571427</v>
      </c>
      <c r="L1479" s="230"/>
      <c r="M1479" s="450">
        <v>2022</v>
      </c>
      <c r="N1479" s="453">
        <v>24</v>
      </c>
      <c r="O1479" s="452">
        <v>0.125</v>
      </c>
      <c r="P1479" s="237">
        <f t="shared" si="92"/>
        <v>3</v>
      </c>
      <c r="Q1479" s="218">
        <v>3</v>
      </c>
      <c r="R1479" s="238">
        <f t="shared" si="93"/>
        <v>1</v>
      </c>
      <c r="S1479" s="238">
        <f t="shared" si="94"/>
        <v>0.125</v>
      </c>
      <c r="T1479" s="239">
        <f t="shared" si="95"/>
        <v>0.58333333333333337</v>
      </c>
      <c r="U1479" s="454" t="s">
        <v>3123</v>
      </c>
    </row>
    <row r="1480" spans="1:21" ht="12.75">
      <c r="A1480" s="190" t="s">
        <v>109</v>
      </c>
      <c r="B1480" s="191" t="s">
        <v>1220</v>
      </c>
      <c r="C1480" s="230" t="s">
        <v>647</v>
      </c>
      <c r="D1480" s="230" t="s">
        <v>335</v>
      </c>
      <c r="E1480" s="230" t="s">
        <v>185</v>
      </c>
      <c r="F1480" s="230" t="s">
        <v>519</v>
      </c>
      <c r="G1480" s="190" t="s">
        <v>3077</v>
      </c>
      <c r="H1480" s="191" t="s">
        <v>551</v>
      </c>
      <c r="I1480" s="230" t="s">
        <v>370</v>
      </c>
      <c r="J1480" s="565" t="s">
        <v>420</v>
      </c>
      <c r="K1480" s="566">
        <v>0.21428571428571427</v>
      </c>
      <c r="L1480" s="230"/>
      <c r="M1480" s="450">
        <v>2022</v>
      </c>
      <c r="N1480" s="453">
        <v>24</v>
      </c>
      <c r="O1480" s="452">
        <v>0.125</v>
      </c>
      <c r="P1480" s="237">
        <f t="shared" si="92"/>
        <v>3</v>
      </c>
      <c r="Q1480" s="218">
        <v>3</v>
      </c>
      <c r="R1480" s="238">
        <f t="shared" si="93"/>
        <v>1</v>
      </c>
      <c r="S1480" s="238">
        <f t="shared" si="94"/>
        <v>0.125</v>
      </c>
      <c r="T1480" s="239">
        <f t="shared" si="95"/>
        <v>0.58333333333333337</v>
      </c>
      <c r="U1480" s="454" t="s">
        <v>3123</v>
      </c>
    </row>
    <row r="1481" spans="1:21" ht="12.75">
      <c r="A1481" s="190" t="s">
        <v>109</v>
      </c>
      <c r="B1481" s="191" t="s">
        <v>1220</v>
      </c>
      <c r="C1481" s="230" t="s">
        <v>647</v>
      </c>
      <c r="D1481" s="230" t="s">
        <v>335</v>
      </c>
      <c r="E1481" s="230" t="s">
        <v>185</v>
      </c>
      <c r="F1481" s="230" t="s">
        <v>519</v>
      </c>
      <c r="G1481" s="190" t="s">
        <v>3077</v>
      </c>
      <c r="H1481" s="191" t="s">
        <v>555</v>
      </c>
      <c r="I1481" s="230" t="s">
        <v>370</v>
      </c>
      <c r="J1481" s="565" t="s">
        <v>420</v>
      </c>
      <c r="K1481" s="566">
        <v>0.21428571428571427</v>
      </c>
      <c r="L1481" s="230"/>
      <c r="M1481" s="450">
        <v>2022</v>
      </c>
      <c r="N1481" s="453">
        <v>24</v>
      </c>
      <c r="O1481" s="452">
        <v>0.125</v>
      </c>
      <c r="P1481" s="237">
        <f t="shared" si="92"/>
        <v>3</v>
      </c>
      <c r="Q1481" s="218">
        <v>3</v>
      </c>
      <c r="R1481" s="238">
        <f t="shared" si="93"/>
        <v>1</v>
      </c>
      <c r="S1481" s="238">
        <f t="shared" si="94"/>
        <v>0.125</v>
      </c>
      <c r="T1481" s="239">
        <f t="shared" si="95"/>
        <v>0.58333333333333337</v>
      </c>
      <c r="U1481" s="454" t="s">
        <v>3123</v>
      </c>
    </row>
    <row r="1482" spans="1:21" ht="12.75">
      <c r="A1482" s="190" t="s">
        <v>109</v>
      </c>
      <c r="B1482" s="191" t="s">
        <v>1220</v>
      </c>
      <c r="C1482" s="230" t="s">
        <v>647</v>
      </c>
      <c r="D1482" s="230" t="s">
        <v>335</v>
      </c>
      <c r="E1482" s="230" t="s">
        <v>185</v>
      </c>
      <c r="F1482" s="230" t="s">
        <v>519</v>
      </c>
      <c r="G1482" s="190" t="s">
        <v>3077</v>
      </c>
      <c r="H1482" s="191" t="s">
        <v>556</v>
      </c>
      <c r="I1482" s="230" t="s">
        <v>370</v>
      </c>
      <c r="J1482" s="565" t="s">
        <v>420</v>
      </c>
      <c r="K1482" s="566">
        <v>0.21428571428571427</v>
      </c>
      <c r="L1482" s="230"/>
      <c r="M1482" s="450">
        <v>2022</v>
      </c>
      <c r="N1482" s="453">
        <v>24</v>
      </c>
      <c r="O1482" s="452">
        <v>0.125</v>
      </c>
      <c r="P1482" s="237">
        <f t="shared" si="92"/>
        <v>3</v>
      </c>
      <c r="Q1482" s="218">
        <v>3</v>
      </c>
      <c r="R1482" s="238">
        <f t="shared" si="93"/>
        <v>1</v>
      </c>
      <c r="S1482" s="238">
        <f t="shared" si="94"/>
        <v>0.125</v>
      </c>
      <c r="T1482" s="239">
        <f t="shared" si="95"/>
        <v>0.58333333333333337</v>
      </c>
      <c r="U1482" s="454" t="s">
        <v>3123</v>
      </c>
    </row>
    <row r="1483" spans="1:21" ht="12.75">
      <c r="A1483" s="190" t="s">
        <v>109</v>
      </c>
      <c r="B1483" s="191" t="s">
        <v>1220</v>
      </c>
      <c r="C1483" s="230" t="s">
        <v>647</v>
      </c>
      <c r="D1483" s="230" t="s">
        <v>335</v>
      </c>
      <c r="E1483" s="230" t="s">
        <v>185</v>
      </c>
      <c r="F1483" s="230" t="s">
        <v>519</v>
      </c>
      <c r="G1483" s="190" t="s">
        <v>3077</v>
      </c>
      <c r="H1483" s="191" t="s">
        <v>557</v>
      </c>
      <c r="I1483" s="230" t="s">
        <v>370</v>
      </c>
      <c r="J1483" s="565" t="s">
        <v>420</v>
      </c>
      <c r="K1483" s="566">
        <v>0.21428571428571427</v>
      </c>
      <c r="L1483" s="230"/>
      <c r="M1483" s="450">
        <v>2022</v>
      </c>
      <c r="N1483" s="453">
        <v>24</v>
      </c>
      <c r="O1483" s="452">
        <v>0.125</v>
      </c>
      <c r="P1483" s="237">
        <f t="shared" si="92"/>
        <v>3</v>
      </c>
      <c r="Q1483" s="218">
        <v>3</v>
      </c>
      <c r="R1483" s="238">
        <f t="shared" si="93"/>
        <v>1</v>
      </c>
      <c r="S1483" s="238">
        <f t="shared" si="94"/>
        <v>0.125</v>
      </c>
      <c r="T1483" s="239">
        <f t="shared" si="95"/>
        <v>0.58333333333333337</v>
      </c>
      <c r="U1483" s="454" t="s">
        <v>3123</v>
      </c>
    </row>
    <row r="1484" spans="1:21" ht="12.75">
      <c r="A1484" s="190" t="s">
        <v>109</v>
      </c>
      <c r="B1484" s="191" t="s">
        <v>1220</v>
      </c>
      <c r="C1484" s="230" t="s">
        <v>647</v>
      </c>
      <c r="D1484" s="230" t="s">
        <v>335</v>
      </c>
      <c r="E1484" s="230" t="s">
        <v>185</v>
      </c>
      <c r="F1484" s="230" t="s">
        <v>519</v>
      </c>
      <c r="G1484" s="190" t="s">
        <v>3077</v>
      </c>
      <c r="H1484" s="191" t="s">
        <v>558</v>
      </c>
      <c r="I1484" s="230" t="s">
        <v>370</v>
      </c>
      <c r="J1484" s="565" t="s">
        <v>420</v>
      </c>
      <c r="K1484" s="566">
        <v>0.21428571428571427</v>
      </c>
      <c r="L1484" s="230"/>
      <c r="M1484" s="450">
        <v>2022</v>
      </c>
      <c r="N1484" s="453">
        <v>24</v>
      </c>
      <c r="O1484" s="452">
        <v>0.125</v>
      </c>
      <c r="P1484" s="237">
        <f t="shared" si="92"/>
        <v>3</v>
      </c>
      <c r="Q1484" s="218">
        <v>3</v>
      </c>
      <c r="R1484" s="238">
        <f t="shared" si="93"/>
        <v>1</v>
      </c>
      <c r="S1484" s="238">
        <f t="shared" si="94"/>
        <v>0.125</v>
      </c>
      <c r="T1484" s="239">
        <f t="shared" si="95"/>
        <v>0.58333333333333337</v>
      </c>
      <c r="U1484" s="454" t="s">
        <v>3123</v>
      </c>
    </row>
    <row r="1485" spans="1:21" ht="12.75">
      <c r="A1485" s="190" t="s">
        <v>109</v>
      </c>
      <c r="B1485" s="191" t="s">
        <v>1220</v>
      </c>
      <c r="C1485" s="230" t="s">
        <v>647</v>
      </c>
      <c r="D1485" s="230" t="s">
        <v>335</v>
      </c>
      <c r="E1485" s="230" t="s">
        <v>185</v>
      </c>
      <c r="F1485" s="230" t="s">
        <v>519</v>
      </c>
      <c r="G1485" s="190" t="s">
        <v>3077</v>
      </c>
      <c r="H1485" s="191" t="s">
        <v>562</v>
      </c>
      <c r="I1485" s="230" t="s">
        <v>370</v>
      </c>
      <c r="J1485" s="565" t="s">
        <v>420</v>
      </c>
      <c r="K1485" s="566">
        <v>0.21428571428571427</v>
      </c>
      <c r="L1485" s="230"/>
      <c r="M1485" s="450">
        <v>2022</v>
      </c>
      <c r="N1485" s="453">
        <v>24</v>
      </c>
      <c r="O1485" s="452">
        <v>0.125</v>
      </c>
      <c r="P1485" s="237">
        <f t="shared" si="92"/>
        <v>3</v>
      </c>
      <c r="Q1485" s="218">
        <v>3</v>
      </c>
      <c r="R1485" s="238">
        <f t="shared" si="93"/>
        <v>1</v>
      </c>
      <c r="S1485" s="238">
        <f t="shared" si="94"/>
        <v>0.125</v>
      </c>
      <c r="T1485" s="239">
        <f t="shared" si="95"/>
        <v>0.58333333333333337</v>
      </c>
      <c r="U1485" s="454" t="s">
        <v>3123</v>
      </c>
    </row>
    <row r="1486" spans="1:21" ht="12.75">
      <c r="A1486" s="190" t="s">
        <v>109</v>
      </c>
      <c r="B1486" s="191" t="s">
        <v>1220</v>
      </c>
      <c r="C1486" s="230" t="s">
        <v>647</v>
      </c>
      <c r="D1486" s="230" t="s">
        <v>335</v>
      </c>
      <c r="E1486" s="230" t="s">
        <v>185</v>
      </c>
      <c r="F1486" s="230" t="s">
        <v>577</v>
      </c>
      <c r="G1486" s="190" t="s">
        <v>3077</v>
      </c>
      <c r="H1486" s="191" t="s">
        <v>583</v>
      </c>
      <c r="I1486" s="230" t="s">
        <v>370</v>
      </c>
      <c r="J1486" s="565" t="s">
        <v>420</v>
      </c>
      <c r="K1486" s="566">
        <v>0.21428571428571427</v>
      </c>
      <c r="L1486" s="230"/>
      <c r="M1486" s="450">
        <v>2022</v>
      </c>
      <c r="N1486" s="453">
        <v>24</v>
      </c>
      <c r="O1486" s="452">
        <v>0.125</v>
      </c>
      <c r="P1486" s="237">
        <f t="shared" si="92"/>
        <v>3</v>
      </c>
      <c r="Q1486" s="218">
        <v>3</v>
      </c>
      <c r="R1486" s="238">
        <f t="shared" si="93"/>
        <v>1</v>
      </c>
      <c r="S1486" s="238">
        <f t="shared" si="94"/>
        <v>0.125</v>
      </c>
      <c r="T1486" s="239">
        <f t="shared" si="95"/>
        <v>0.58333333333333337</v>
      </c>
      <c r="U1486" s="454" t="s">
        <v>3123</v>
      </c>
    </row>
    <row r="1487" spans="1:21" ht="12.75">
      <c r="A1487" s="190" t="s">
        <v>109</v>
      </c>
      <c r="B1487" s="191" t="s">
        <v>1220</v>
      </c>
      <c r="C1487" s="230" t="s">
        <v>647</v>
      </c>
      <c r="D1487" s="230" t="s">
        <v>335</v>
      </c>
      <c r="E1487" s="230" t="s">
        <v>185</v>
      </c>
      <c r="F1487" s="230" t="s">
        <v>519</v>
      </c>
      <c r="G1487" s="190" t="s">
        <v>3077</v>
      </c>
      <c r="H1487" s="191" t="s">
        <v>563</v>
      </c>
      <c r="I1487" s="230" t="s">
        <v>370</v>
      </c>
      <c r="J1487" s="565" t="s">
        <v>418</v>
      </c>
      <c r="K1487" s="566">
        <v>1</v>
      </c>
      <c r="L1487" s="230"/>
      <c r="M1487" s="450">
        <v>2022</v>
      </c>
      <c r="N1487" s="453">
        <v>24</v>
      </c>
      <c r="O1487" s="452">
        <v>1</v>
      </c>
      <c r="P1487" s="237">
        <f t="shared" si="92"/>
        <v>24</v>
      </c>
      <c r="Q1487" s="218">
        <v>24</v>
      </c>
      <c r="R1487" s="238">
        <f t="shared" si="93"/>
        <v>1</v>
      </c>
      <c r="S1487" s="238">
        <f t="shared" si="94"/>
        <v>1</v>
      </c>
      <c r="T1487" s="239">
        <f t="shared" si="95"/>
        <v>1</v>
      </c>
      <c r="U1487" s="454"/>
    </row>
    <row r="1488" spans="1:21" ht="12.75">
      <c r="A1488" s="190" t="s">
        <v>109</v>
      </c>
      <c r="B1488" s="191" t="s">
        <v>1220</v>
      </c>
      <c r="C1488" s="230" t="s">
        <v>647</v>
      </c>
      <c r="D1488" s="230" t="s">
        <v>335</v>
      </c>
      <c r="E1488" s="230" t="s">
        <v>185</v>
      </c>
      <c r="F1488" s="230" t="s">
        <v>519</v>
      </c>
      <c r="G1488" s="190" t="s">
        <v>3077</v>
      </c>
      <c r="H1488" s="191" t="s">
        <v>564</v>
      </c>
      <c r="I1488" s="230" t="s">
        <v>370</v>
      </c>
      <c r="J1488" s="565" t="s">
        <v>420</v>
      </c>
      <c r="K1488" s="566">
        <v>0.21428571428571427</v>
      </c>
      <c r="L1488" s="230"/>
      <c r="M1488" s="450">
        <v>2022</v>
      </c>
      <c r="N1488" s="453">
        <v>24</v>
      </c>
      <c r="O1488" s="452">
        <v>0.125</v>
      </c>
      <c r="P1488" s="237">
        <f t="shared" si="92"/>
        <v>3</v>
      </c>
      <c r="Q1488" s="218">
        <v>3</v>
      </c>
      <c r="R1488" s="238">
        <f t="shared" si="93"/>
        <v>1</v>
      </c>
      <c r="S1488" s="238">
        <f t="shared" si="94"/>
        <v>0.125</v>
      </c>
      <c r="T1488" s="239">
        <f t="shared" si="95"/>
        <v>0.58333333333333337</v>
      </c>
      <c r="U1488" s="454" t="s">
        <v>3123</v>
      </c>
    </row>
    <row r="1489" spans="1:21" ht="12.75">
      <c r="A1489" s="190" t="s">
        <v>109</v>
      </c>
      <c r="B1489" s="191" t="s">
        <v>1220</v>
      </c>
      <c r="C1489" s="230" t="s">
        <v>647</v>
      </c>
      <c r="D1489" s="230" t="s">
        <v>335</v>
      </c>
      <c r="E1489" s="230" t="s">
        <v>185</v>
      </c>
      <c r="F1489" s="230" t="s">
        <v>519</v>
      </c>
      <c r="G1489" s="190" t="s">
        <v>3077</v>
      </c>
      <c r="H1489" s="191" t="s">
        <v>569</v>
      </c>
      <c r="I1489" s="230" t="s">
        <v>370</v>
      </c>
      <c r="J1489" s="565" t="s">
        <v>420</v>
      </c>
      <c r="K1489" s="566">
        <v>0.21428571428571427</v>
      </c>
      <c r="L1489" s="230"/>
      <c r="M1489" s="450">
        <v>2022</v>
      </c>
      <c r="N1489" s="453">
        <v>24</v>
      </c>
      <c r="O1489" s="452">
        <v>0.125</v>
      </c>
      <c r="P1489" s="237">
        <f t="shared" si="92"/>
        <v>3</v>
      </c>
      <c r="Q1489" s="218">
        <v>3</v>
      </c>
      <c r="R1489" s="238">
        <f t="shared" si="93"/>
        <v>1</v>
      </c>
      <c r="S1489" s="238">
        <f t="shared" si="94"/>
        <v>0.125</v>
      </c>
      <c r="T1489" s="239">
        <f t="shared" si="95"/>
        <v>0.58333333333333337</v>
      </c>
      <c r="U1489" s="454" t="s">
        <v>3123</v>
      </c>
    </row>
    <row r="1490" spans="1:21" ht="12.75">
      <c r="A1490" s="190" t="s">
        <v>109</v>
      </c>
      <c r="B1490" s="191" t="s">
        <v>1220</v>
      </c>
      <c r="C1490" s="230" t="s">
        <v>647</v>
      </c>
      <c r="D1490" s="230" t="s">
        <v>335</v>
      </c>
      <c r="E1490" s="230" t="s">
        <v>185</v>
      </c>
      <c r="F1490" s="230" t="s">
        <v>519</v>
      </c>
      <c r="G1490" s="190" t="s">
        <v>3077</v>
      </c>
      <c r="H1490" s="191" t="s">
        <v>498</v>
      </c>
      <c r="I1490" s="230" t="s">
        <v>3126</v>
      </c>
      <c r="J1490" s="230" t="s">
        <v>418</v>
      </c>
      <c r="K1490" s="231">
        <v>1</v>
      </c>
      <c r="L1490" s="230" t="s">
        <v>3127</v>
      </c>
      <c r="M1490" s="450">
        <v>2023</v>
      </c>
      <c r="N1490" s="453">
        <v>15</v>
      </c>
      <c r="O1490" s="452">
        <v>1</v>
      </c>
      <c r="P1490" s="237">
        <f t="shared" si="92"/>
        <v>15</v>
      </c>
      <c r="Q1490" s="218">
        <v>15</v>
      </c>
      <c r="R1490" s="238">
        <f t="shared" si="93"/>
        <v>1</v>
      </c>
      <c r="S1490" s="238">
        <f t="shared" si="94"/>
        <v>1</v>
      </c>
      <c r="T1490" s="239">
        <f t="shared" si="95"/>
        <v>1</v>
      </c>
      <c r="U1490" s="454"/>
    </row>
    <row r="1491" spans="1:21" ht="12.75">
      <c r="A1491" s="190" t="s">
        <v>109</v>
      </c>
      <c r="B1491" s="191" t="s">
        <v>1220</v>
      </c>
      <c r="C1491" s="230" t="s">
        <v>647</v>
      </c>
      <c r="D1491" s="230" t="s">
        <v>335</v>
      </c>
      <c r="E1491" s="230" t="s">
        <v>185</v>
      </c>
      <c r="F1491" s="230" t="s">
        <v>519</v>
      </c>
      <c r="G1491" s="190" t="s">
        <v>3077</v>
      </c>
      <c r="H1491" s="191" t="s">
        <v>537</v>
      </c>
      <c r="I1491" s="230" t="s">
        <v>232</v>
      </c>
      <c r="J1491" s="230" t="s">
        <v>418</v>
      </c>
      <c r="K1491" s="231">
        <v>1</v>
      </c>
      <c r="L1491" s="230" t="s">
        <v>3128</v>
      </c>
      <c r="M1491" s="450">
        <v>2023</v>
      </c>
      <c r="N1491" s="453">
        <v>15</v>
      </c>
      <c r="O1491" s="452">
        <v>1</v>
      </c>
      <c r="P1491" s="237">
        <f t="shared" si="92"/>
        <v>15</v>
      </c>
      <c r="Q1491" s="218">
        <v>15</v>
      </c>
      <c r="R1491" s="238">
        <f t="shared" si="93"/>
        <v>1</v>
      </c>
      <c r="S1491" s="238">
        <f t="shared" si="94"/>
        <v>1</v>
      </c>
      <c r="T1491" s="239">
        <f t="shared" si="95"/>
        <v>1</v>
      </c>
      <c r="U1491" s="454"/>
    </row>
    <row r="1492" spans="1:21" ht="12.75">
      <c r="A1492" s="190" t="s">
        <v>109</v>
      </c>
      <c r="B1492" s="191" t="s">
        <v>1220</v>
      </c>
      <c r="C1492" s="230" t="s">
        <v>647</v>
      </c>
      <c r="D1492" s="230" t="s">
        <v>335</v>
      </c>
      <c r="E1492" s="230" t="s">
        <v>185</v>
      </c>
      <c r="F1492" s="230" t="s">
        <v>519</v>
      </c>
      <c r="G1492" s="190" t="s">
        <v>3077</v>
      </c>
      <c r="H1492" s="191" t="s">
        <v>538</v>
      </c>
      <c r="I1492" s="230" t="s">
        <v>232</v>
      </c>
      <c r="J1492" s="230" t="s">
        <v>418</v>
      </c>
      <c r="K1492" s="231">
        <v>1</v>
      </c>
      <c r="L1492" s="230" t="s">
        <v>3128</v>
      </c>
      <c r="M1492" s="450">
        <v>2023</v>
      </c>
      <c r="N1492" s="453">
        <v>15</v>
      </c>
      <c r="O1492" s="452">
        <v>1</v>
      </c>
      <c r="P1492" s="237">
        <f t="shared" si="92"/>
        <v>15</v>
      </c>
      <c r="Q1492" s="218">
        <v>15</v>
      </c>
      <c r="R1492" s="238">
        <f t="shared" si="93"/>
        <v>1</v>
      </c>
      <c r="S1492" s="238">
        <f t="shared" si="94"/>
        <v>1</v>
      </c>
      <c r="T1492" s="239">
        <f t="shared" si="95"/>
        <v>1</v>
      </c>
      <c r="U1492" s="454"/>
    </row>
    <row r="1493" spans="1:21" ht="12.75">
      <c r="A1493" s="190" t="s">
        <v>109</v>
      </c>
      <c r="B1493" s="191" t="s">
        <v>1220</v>
      </c>
      <c r="C1493" s="230" t="s">
        <v>647</v>
      </c>
      <c r="D1493" s="230" t="s">
        <v>335</v>
      </c>
      <c r="E1493" s="230" t="s">
        <v>185</v>
      </c>
      <c r="F1493" s="230" t="s">
        <v>519</v>
      </c>
      <c r="G1493" s="190" t="s">
        <v>3077</v>
      </c>
      <c r="H1493" s="191" t="s">
        <v>541</v>
      </c>
      <c r="I1493" s="230" t="s">
        <v>232</v>
      </c>
      <c r="J1493" s="230" t="s">
        <v>418</v>
      </c>
      <c r="K1493" s="231">
        <v>1</v>
      </c>
      <c r="L1493" s="230" t="s">
        <v>3128</v>
      </c>
      <c r="M1493" s="450">
        <v>2023</v>
      </c>
      <c r="N1493" s="218">
        <v>15</v>
      </c>
      <c r="O1493" s="452">
        <v>1</v>
      </c>
      <c r="P1493" s="237">
        <f t="shared" si="92"/>
        <v>15</v>
      </c>
      <c r="Q1493" s="218">
        <v>15</v>
      </c>
      <c r="R1493" s="238">
        <f t="shared" si="93"/>
        <v>1</v>
      </c>
      <c r="S1493" s="238">
        <f t="shared" si="94"/>
        <v>1</v>
      </c>
      <c r="T1493" s="239">
        <f t="shared" si="95"/>
        <v>1</v>
      </c>
      <c r="U1493" s="454"/>
    </row>
    <row r="1494" spans="1:21" ht="12.75">
      <c r="A1494" s="190" t="s">
        <v>109</v>
      </c>
      <c r="B1494" s="191" t="s">
        <v>1220</v>
      </c>
      <c r="C1494" s="230" t="s">
        <v>647</v>
      </c>
      <c r="D1494" s="230" t="s">
        <v>335</v>
      </c>
      <c r="E1494" s="230" t="s">
        <v>185</v>
      </c>
      <c r="F1494" s="230" t="s">
        <v>519</v>
      </c>
      <c r="G1494" s="190" t="s">
        <v>3077</v>
      </c>
      <c r="H1494" s="191" t="s">
        <v>493</v>
      </c>
      <c r="I1494" s="230" t="s">
        <v>232</v>
      </c>
      <c r="J1494" s="230" t="s">
        <v>418</v>
      </c>
      <c r="K1494" s="231">
        <v>1</v>
      </c>
      <c r="L1494" s="230" t="s">
        <v>3128</v>
      </c>
      <c r="M1494" s="450">
        <v>2023</v>
      </c>
      <c r="N1494" s="453">
        <v>15</v>
      </c>
      <c r="O1494" s="452">
        <v>1</v>
      </c>
      <c r="P1494" s="237">
        <f t="shared" si="92"/>
        <v>15</v>
      </c>
      <c r="Q1494" s="218">
        <v>15</v>
      </c>
      <c r="R1494" s="238">
        <f t="shared" si="93"/>
        <v>1</v>
      </c>
      <c r="S1494" s="238">
        <f t="shared" si="94"/>
        <v>1</v>
      </c>
      <c r="T1494" s="239">
        <f t="shared" si="95"/>
        <v>1</v>
      </c>
      <c r="U1494" s="454"/>
    </row>
    <row r="1495" spans="1:21" ht="12.75">
      <c r="A1495" s="190" t="s">
        <v>109</v>
      </c>
      <c r="B1495" s="191" t="s">
        <v>1220</v>
      </c>
      <c r="C1495" s="230" t="s">
        <v>647</v>
      </c>
      <c r="D1495" s="230" t="s">
        <v>335</v>
      </c>
      <c r="E1495" s="230" t="s">
        <v>185</v>
      </c>
      <c r="F1495" s="230" t="s">
        <v>519</v>
      </c>
      <c r="G1495" s="190" t="s">
        <v>3077</v>
      </c>
      <c r="H1495" s="191" t="s">
        <v>3129</v>
      </c>
      <c r="I1495" s="230" t="s">
        <v>232</v>
      </c>
      <c r="J1495" s="230" t="s">
        <v>418</v>
      </c>
      <c r="K1495" s="231">
        <v>1</v>
      </c>
      <c r="L1495" s="230" t="s">
        <v>3128</v>
      </c>
      <c r="M1495" s="450">
        <v>2023</v>
      </c>
      <c r="N1495" s="218">
        <v>15</v>
      </c>
      <c r="O1495" s="452">
        <v>1</v>
      </c>
      <c r="P1495" s="237">
        <f t="shared" si="92"/>
        <v>15</v>
      </c>
      <c r="Q1495" s="218">
        <v>15</v>
      </c>
      <c r="R1495" s="238">
        <f t="shared" si="93"/>
        <v>1</v>
      </c>
      <c r="S1495" s="238">
        <f t="shared" si="94"/>
        <v>1</v>
      </c>
      <c r="T1495" s="239">
        <f t="shared" si="95"/>
        <v>1</v>
      </c>
      <c r="U1495" s="454"/>
    </row>
    <row r="1496" spans="1:21" ht="12.75">
      <c r="A1496" s="190" t="s">
        <v>109</v>
      </c>
      <c r="B1496" s="191" t="s">
        <v>1220</v>
      </c>
      <c r="C1496" s="230" t="s">
        <v>647</v>
      </c>
      <c r="D1496" s="230" t="s">
        <v>335</v>
      </c>
      <c r="E1496" s="230" t="s">
        <v>185</v>
      </c>
      <c r="F1496" s="230" t="s">
        <v>519</v>
      </c>
      <c r="G1496" s="190" t="s">
        <v>3077</v>
      </c>
      <c r="H1496" s="191" t="s">
        <v>3130</v>
      </c>
      <c r="I1496" s="230" t="s">
        <v>232</v>
      </c>
      <c r="J1496" s="230" t="s">
        <v>418</v>
      </c>
      <c r="K1496" s="231">
        <v>1</v>
      </c>
      <c r="L1496" s="230" t="s">
        <v>3128</v>
      </c>
      <c r="M1496" s="450">
        <v>2023</v>
      </c>
      <c r="N1496" s="453">
        <v>15</v>
      </c>
      <c r="O1496" s="452">
        <v>1</v>
      </c>
      <c r="P1496" s="237">
        <f t="shared" si="92"/>
        <v>15</v>
      </c>
      <c r="Q1496" s="218">
        <v>15</v>
      </c>
      <c r="R1496" s="238">
        <f t="shared" si="93"/>
        <v>1</v>
      </c>
      <c r="S1496" s="238">
        <f t="shared" si="94"/>
        <v>1</v>
      </c>
      <c r="T1496" s="239">
        <f t="shared" si="95"/>
        <v>1</v>
      </c>
      <c r="U1496" s="454"/>
    </row>
    <row r="1497" spans="1:21" ht="12.75">
      <c r="A1497" s="190" t="s">
        <v>109</v>
      </c>
      <c r="B1497" s="191" t="s">
        <v>1220</v>
      </c>
      <c r="C1497" s="230" t="s">
        <v>647</v>
      </c>
      <c r="D1497" s="230" t="s">
        <v>335</v>
      </c>
      <c r="E1497" s="230" t="s">
        <v>185</v>
      </c>
      <c r="F1497" s="230"/>
      <c r="G1497" s="190" t="s">
        <v>3207</v>
      </c>
      <c r="H1497" s="191"/>
      <c r="I1497" s="230"/>
      <c r="J1497" s="230"/>
      <c r="K1497" s="231"/>
      <c r="L1497" s="230" t="s">
        <v>3120</v>
      </c>
      <c r="M1497" s="450"/>
      <c r="N1497" s="218"/>
      <c r="O1497" s="567"/>
      <c r="P1497" s="237">
        <f t="shared" si="92"/>
        <v>0</v>
      </c>
      <c r="Q1497" s="218"/>
      <c r="R1497" s="238" t="e">
        <f t="shared" si="93"/>
        <v>#DIV/0!</v>
      </c>
      <c r="S1497" s="238" t="e">
        <f t="shared" si="94"/>
        <v>#DIV/0!</v>
      </c>
      <c r="T1497" s="239" t="e">
        <f t="shared" si="95"/>
        <v>#DIV/0!</v>
      </c>
      <c r="U1497" s="454"/>
    </row>
    <row r="1498" spans="1:21" ht="12.75">
      <c r="A1498" s="190" t="s">
        <v>109</v>
      </c>
      <c r="B1498" s="191" t="s">
        <v>1220</v>
      </c>
      <c r="C1498" s="230" t="s">
        <v>647</v>
      </c>
      <c r="D1498" s="230" t="s">
        <v>335</v>
      </c>
      <c r="E1498" s="230" t="s">
        <v>185</v>
      </c>
      <c r="F1498" s="230"/>
      <c r="G1498" s="190" t="s">
        <v>3208</v>
      </c>
      <c r="H1498" s="191"/>
      <c r="I1498" s="230"/>
      <c r="J1498" s="230"/>
      <c r="K1498" s="231"/>
      <c r="L1498" s="230" t="s">
        <v>3120</v>
      </c>
      <c r="M1498" s="450"/>
      <c r="N1498" s="453"/>
      <c r="O1498" s="452"/>
      <c r="P1498" s="237">
        <f t="shared" si="92"/>
        <v>0</v>
      </c>
      <c r="Q1498" s="218"/>
      <c r="R1498" s="238" t="e">
        <f t="shared" si="93"/>
        <v>#DIV/0!</v>
      </c>
      <c r="S1498" s="238" t="e">
        <f t="shared" si="94"/>
        <v>#DIV/0!</v>
      </c>
      <c r="T1498" s="239" t="e">
        <f t="shared" si="95"/>
        <v>#DIV/0!</v>
      </c>
      <c r="U1498" s="454"/>
    </row>
    <row r="1499" spans="1:21" ht="12.75">
      <c r="A1499" s="190" t="s">
        <v>109</v>
      </c>
      <c r="B1499" s="191" t="s">
        <v>1220</v>
      </c>
      <c r="C1499" s="230" t="s">
        <v>647</v>
      </c>
      <c r="D1499" s="230" t="s">
        <v>335</v>
      </c>
      <c r="E1499" s="230" t="s">
        <v>185</v>
      </c>
      <c r="F1499" s="230"/>
      <c r="G1499" s="190" t="s">
        <v>3209</v>
      </c>
      <c r="H1499" s="191"/>
      <c r="I1499" s="230"/>
      <c r="J1499" s="230"/>
      <c r="K1499" s="231"/>
      <c r="L1499" s="230" t="s">
        <v>3120</v>
      </c>
      <c r="M1499" s="450"/>
      <c r="N1499" s="453"/>
      <c r="O1499" s="452"/>
      <c r="P1499" s="237">
        <f t="shared" si="92"/>
        <v>0</v>
      </c>
      <c r="Q1499" s="218"/>
      <c r="R1499" s="238" t="e">
        <f t="shared" si="93"/>
        <v>#DIV/0!</v>
      </c>
      <c r="S1499" s="238" t="e">
        <f t="shared" si="94"/>
        <v>#DIV/0!</v>
      </c>
      <c r="T1499" s="239" t="e">
        <f t="shared" si="95"/>
        <v>#DIV/0!</v>
      </c>
      <c r="U1499" s="454"/>
    </row>
    <row r="1500" spans="1:21" ht="12.75">
      <c r="A1500" s="190" t="s">
        <v>109</v>
      </c>
      <c r="B1500" s="191" t="s">
        <v>1220</v>
      </c>
      <c r="C1500" s="230" t="s">
        <v>647</v>
      </c>
      <c r="D1500" s="230" t="s">
        <v>335</v>
      </c>
      <c r="E1500" s="230" t="s">
        <v>185</v>
      </c>
      <c r="F1500" s="230"/>
      <c r="G1500" s="190" t="s">
        <v>3054</v>
      </c>
      <c r="H1500" s="191"/>
      <c r="I1500" s="230"/>
      <c r="J1500" s="230"/>
      <c r="K1500" s="231"/>
      <c r="L1500" s="230" t="s">
        <v>3120</v>
      </c>
      <c r="M1500" s="450"/>
      <c r="N1500" s="218"/>
      <c r="O1500" s="567"/>
      <c r="P1500" s="237">
        <f t="shared" si="92"/>
        <v>0</v>
      </c>
      <c r="Q1500" s="218"/>
      <c r="R1500" s="238" t="e">
        <f t="shared" si="93"/>
        <v>#DIV/0!</v>
      </c>
      <c r="S1500" s="238" t="e">
        <f t="shared" si="94"/>
        <v>#DIV/0!</v>
      </c>
      <c r="T1500" s="239" t="e">
        <f t="shared" si="95"/>
        <v>#DIV/0!</v>
      </c>
      <c r="U1500" s="454"/>
    </row>
    <row r="1501" spans="1:21" ht="12.75">
      <c r="A1501" s="190" t="s">
        <v>109</v>
      </c>
      <c r="B1501" s="191" t="s">
        <v>1220</v>
      </c>
      <c r="C1501" s="230" t="s">
        <v>647</v>
      </c>
      <c r="D1501" s="230" t="s">
        <v>335</v>
      </c>
      <c r="E1501" s="230" t="s">
        <v>185</v>
      </c>
      <c r="F1501" s="230"/>
      <c r="G1501" s="190" t="s">
        <v>3164</v>
      </c>
      <c r="H1501" s="191"/>
      <c r="I1501" s="230"/>
      <c r="J1501" s="230"/>
      <c r="K1501" s="231"/>
      <c r="L1501" s="230" t="s">
        <v>3120</v>
      </c>
      <c r="M1501" s="450"/>
      <c r="N1501" s="453"/>
      <c r="O1501" s="452"/>
      <c r="P1501" s="237">
        <f t="shared" si="92"/>
        <v>0</v>
      </c>
      <c r="Q1501" s="218"/>
      <c r="R1501" s="238" t="e">
        <f t="shared" si="93"/>
        <v>#DIV/0!</v>
      </c>
      <c r="S1501" s="238" t="e">
        <f t="shared" si="94"/>
        <v>#DIV/0!</v>
      </c>
      <c r="T1501" s="239" t="e">
        <f t="shared" si="95"/>
        <v>#DIV/0!</v>
      </c>
      <c r="U1501" s="454"/>
    </row>
    <row r="1502" spans="1:21" ht="12.75">
      <c r="A1502" s="190" t="s">
        <v>109</v>
      </c>
      <c r="B1502" s="191" t="s">
        <v>1220</v>
      </c>
      <c r="C1502" s="230" t="s">
        <v>647</v>
      </c>
      <c r="D1502" s="230" t="s">
        <v>335</v>
      </c>
      <c r="E1502" s="230" t="s">
        <v>185</v>
      </c>
      <c r="F1502" s="230"/>
      <c r="G1502" s="190" t="s">
        <v>3165</v>
      </c>
      <c r="H1502" s="191"/>
      <c r="I1502" s="230"/>
      <c r="J1502" s="230"/>
      <c r="K1502" s="231"/>
      <c r="L1502" s="230" t="s">
        <v>3120</v>
      </c>
      <c r="M1502" s="450"/>
      <c r="N1502" s="453"/>
      <c r="O1502" s="452"/>
      <c r="P1502" s="237">
        <f t="shared" si="92"/>
        <v>0</v>
      </c>
      <c r="Q1502" s="218"/>
      <c r="R1502" s="238" t="e">
        <f t="shared" si="93"/>
        <v>#DIV/0!</v>
      </c>
      <c r="S1502" s="238" t="e">
        <f t="shared" si="94"/>
        <v>#DIV/0!</v>
      </c>
      <c r="T1502" s="239" t="e">
        <f t="shared" si="95"/>
        <v>#DIV/0!</v>
      </c>
      <c r="U1502" s="454"/>
    </row>
    <row r="1503" spans="1:21" ht="12.75">
      <c r="A1503" s="190" t="s">
        <v>109</v>
      </c>
      <c r="B1503" s="191" t="s">
        <v>1220</v>
      </c>
      <c r="C1503" s="230" t="s">
        <v>647</v>
      </c>
      <c r="D1503" s="230" t="s">
        <v>335</v>
      </c>
      <c r="E1503" s="230" t="s">
        <v>185</v>
      </c>
      <c r="F1503" s="230"/>
      <c r="G1503" s="190" t="s">
        <v>3166</v>
      </c>
      <c r="H1503" s="191"/>
      <c r="I1503" s="230"/>
      <c r="J1503" s="230"/>
      <c r="K1503" s="231"/>
      <c r="L1503" s="230" t="s">
        <v>3120</v>
      </c>
      <c r="M1503" s="450"/>
      <c r="N1503" s="218"/>
      <c r="O1503" s="567"/>
      <c r="P1503" s="237">
        <f t="shared" si="92"/>
        <v>0</v>
      </c>
      <c r="Q1503" s="218"/>
      <c r="R1503" s="238" t="e">
        <f t="shared" si="93"/>
        <v>#DIV/0!</v>
      </c>
      <c r="S1503" s="238" t="e">
        <f t="shared" si="94"/>
        <v>#DIV/0!</v>
      </c>
      <c r="T1503" s="239" t="e">
        <f t="shared" si="95"/>
        <v>#DIV/0!</v>
      </c>
      <c r="U1503" s="454"/>
    </row>
    <row r="1504" spans="1:21" ht="12.75">
      <c r="A1504" s="190" t="s">
        <v>109</v>
      </c>
      <c r="B1504" s="191" t="s">
        <v>1220</v>
      </c>
      <c r="C1504" s="230" t="s">
        <v>647</v>
      </c>
      <c r="D1504" s="230" t="s">
        <v>335</v>
      </c>
      <c r="E1504" s="230" t="s">
        <v>185</v>
      </c>
      <c r="F1504" s="230"/>
      <c r="G1504" s="190" t="s">
        <v>3167</v>
      </c>
      <c r="H1504" s="191"/>
      <c r="I1504" s="230"/>
      <c r="J1504" s="230"/>
      <c r="K1504" s="231"/>
      <c r="L1504" s="230" t="s">
        <v>3120</v>
      </c>
      <c r="M1504" s="450"/>
      <c r="N1504" s="453"/>
      <c r="O1504" s="452"/>
      <c r="P1504" s="237">
        <f t="shared" si="92"/>
        <v>0</v>
      </c>
      <c r="Q1504" s="218"/>
      <c r="R1504" s="238" t="e">
        <f t="shared" si="93"/>
        <v>#DIV/0!</v>
      </c>
      <c r="S1504" s="238" t="e">
        <f t="shared" si="94"/>
        <v>#DIV/0!</v>
      </c>
      <c r="T1504" s="239" t="e">
        <f t="shared" si="95"/>
        <v>#DIV/0!</v>
      </c>
      <c r="U1504" s="454"/>
    </row>
    <row r="1505" spans="1:21" ht="12.75">
      <c r="A1505" s="190" t="s">
        <v>109</v>
      </c>
      <c r="B1505" s="191" t="s">
        <v>1220</v>
      </c>
      <c r="C1505" s="230" t="s">
        <v>647</v>
      </c>
      <c r="D1505" s="230" t="s">
        <v>335</v>
      </c>
      <c r="E1505" s="230" t="s">
        <v>185</v>
      </c>
      <c r="F1505" s="230"/>
      <c r="G1505" s="190" t="s">
        <v>3168</v>
      </c>
      <c r="H1505" s="191"/>
      <c r="I1505" s="230"/>
      <c r="J1505" s="230"/>
      <c r="K1505" s="231"/>
      <c r="L1505" s="230" t="s">
        <v>3120</v>
      </c>
      <c r="M1505" s="450"/>
      <c r="N1505" s="453"/>
      <c r="O1505" s="452"/>
      <c r="P1505" s="237">
        <f t="shared" si="92"/>
        <v>0</v>
      </c>
      <c r="Q1505" s="218"/>
      <c r="R1505" s="238" t="e">
        <f t="shared" si="93"/>
        <v>#DIV/0!</v>
      </c>
      <c r="S1505" s="238" t="e">
        <f t="shared" si="94"/>
        <v>#DIV/0!</v>
      </c>
      <c r="T1505" s="239" t="e">
        <f t="shared" si="95"/>
        <v>#DIV/0!</v>
      </c>
      <c r="U1505" s="454"/>
    </row>
    <row r="1506" spans="1:21" ht="12.75">
      <c r="A1506" s="190" t="s">
        <v>109</v>
      </c>
      <c r="B1506" s="191" t="s">
        <v>1220</v>
      </c>
      <c r="C1506" s="230" t="s">
        <v>647</v>
      </c>
      <c r="D1506" s="230" t="s">
        <v>335</v>
      </c>
      <c r="E1506" s="230" t="s">
        <v>185</v>
      </c>
      <c r="F1506" s="230"/>
      <c r="G1506" s="190" t="s">
        <v>3169</v>
      </c>
      <c r="H1506" s="191"/>
      <c r="I1506" s="230"/>
      <c r="J1506" s="230"/>
      <c r="K1506" s="231"/>
      <c r="L1506" s="230" t="s">
        <v>3120</v>
      </c>
      <c r="M1506" s="450"/>
      <c r="N1506" s="218"/>
      <c r="O1506" s="567"/>
      <c r="P1506" s="237">
        <f t="shared" si="92"/>
        <v>0</v>
      </c>
      <c r="Q1506" s="218"/>
      <c r="R1506" s="238" t="e">
        <f t="shared" si="93"/>
        <v>#DIV/0!</v>
      </c>
      <c r="S1506" s="238" t="e">
        <f t="shared" si="94"/>
        <v>#DIV/0!</v>
      </c>
      <c r="T1506" s="239" t="e">
        <f t="shared" si="95"/>
        <v>#DIV/0!</v>
      </c>
      <c r="U1506" s="454"/>
    </row>
    <row r="1507" spans="1:21" ht="12.75">
      <c r="A1507" s="190" t="s">
        <v>109</v>
      </c>
      <c r="B1507" s="191" t="s">
        <v>1220</v>
      </c>
      <c r="C1507" s="230" t="s">
        <v>647</v>
      </c>
      <c r="D1507" s="230" t="s">
        <v>335</v>
      </c>
      <c r="E1507" s="230" t="s">
        <v>185</v>
      </c>
      <c r="F1507" s="230"/>
      <c r="G1507" s="190" t="s">
        <v>3170</v>
      </c>
      <c r="H1507" s="191"/>
      <c r="I1507" s="230"/>
      <c r="J1507" s="230"/>
      <c r="K1507" s="231"/>
      <c r="L1507" s="230" t="s">
        <v>3120</v>
      </c>
      <c r="M1507" s="450"/>
      <c r="N1507" s="453"/>
      <c r="O1507" s="452"/>
      <c r="P1507" s="237">
        <f t="shared" si="92"/>
        <v>0</v>
      </c>
      <c r="Q1507" s="218"/>
      <c r="R1507" s="238" t="e">
        <f t="shared" si="93"/>
        <v>#DIV/0!</v>
      </c>
      <c r="S1507" s="238" t="e">
        <f t="shared" si="94"/>
        <v>#DIV/0!</v>
      </c>
      <c r="T1507" s="239" t="e">
        <f t="shared" si="95"/>
        <v>#DIV/0!</v>
      </c>
      <c r="U1507" s="454"/>
    </row>
    <row r="1508" spans="1:21" ht="12.75">
      <c r="A1508" s="190" t="s">
        <v>109</v>
      </c>
      <c r="B1508" s="191" t="s">
        <v>1220</v>
      </c>
      <c r="C1508" s="230" t="s">
        <v>647</v>
      </c>
      <c r="D1508" s="230" t="s">
        <v>335</v>
      </c>
      <c r="E1508" s="230" t="s">
        <v>185</v>
      </c>
      <c r="F1508" s="230"/>
      <c r="G1508" s="190" t="s">
        <v>3210</v>
      </c>
      <c r="H1508" s="191"/>
      <c r="I1508" s="230"/>
      <c r="J1508" s="230"/>
      <c r="K1508" s="231"/>
      <c r="L1508" s="230" t="s">
        <v>3120</v>
      </c>
      <c r="M1508" s="450"/>
      <c r="N1508" s="453"/>
      <c r="O1508" s="452"/>
      <c r="P1508" s="237">
        <f t="shared" si="92"/>
        <v>0</v>
      </c>
      <c r="Q1508" s="218"/>
      <c r="R1508" s="238" t="e">
        <f t="shared" si="93"/>
        <v>#DIV/0!</v>
      </c>
      <c r="S1508" s="238" t="e">
        <f t="shared" si="94"/>
        <v>#DIV/0!</v>
      </c>
      <c r="T1508" s="239" t="e">
        <f t="shared" si="95"/>
        <v>#DIV/0!</v>
      </c>
      <c r="U1508" s="454"/>
    </row>
    <row r="1509" spans="1:21" ht="12.75">
      <c r="A1509" s="190" t="s">
        <v>109</v>
      </c>
      <c r="B1509" s="191" t="s">
        <v>1220</v>
      </c>
      <c r="C1509" s="230" t="s">
        <v>647</v>
      </c>
      <c r="D1509" s="230" t="s">
        <v>335</v>
      </c>
      <c r="E1509" s="230" t="s">
        <v>185</v>
      </c>
      <c r="F1509" s="230" t="s">
        <v>519</v>
      </c>
      <c r="G1509" s="190" t="s">
        <v>3078</v>
      </c>
      <c r="H1509" s="191" t="s">
        <v>518</v>
      </c>
      <c r="I1509" s="230" t="s">
        <v>370</v>
      </c>
      <c r="J1509" s="565" t="s">
        <v>420</v>
      </c>
      <c r="K1509" s="566">
        <v>9.6774193548387094E-2</v>
      </c>
      <c r="L1509" s="230"/>
      <c r="M1509" s="450">
        <v>2022</v>
      </c>
      <c r="N1509" s="453">
        <v>67</v>
      </c>
      <c r="O1509" s="567">
        <v>1</v>
      </c>
      <c r="P1509" s="237">
        <f t="shared" si="92"/>
        <v>67</v>
      </c>
      <c r="Q1509" s="453">
        <v>67</v>
      </c>
      <c r="R1509" s="238">
        <f t="shared" si="93"/>
        <v>1</v>
      </c>
      <c r="S1509" s="238">
        <f t="shared" si="94"/>
        <v>1</v>
      </c>
      <c r="T1509" s="239">
        <f t="shared" si="95"/>
        <v>10.333333333333334</v>
      </c>
      <c r="U1509" s="454" t="s">
        <v>3123</v>
      </c>
    </row>
    <row r="1510" spans="1:21" ht="12.75">
      <c r="A1510" s="190" t="s">
        <v>109</v>
      </c>
      <c r="B1510" s="191" t="s">
        <v>1220</v>
      </c>
      <c r="C1510" s="230" t="s">
        <v>647</v>
      </c>
      <c r="D1510" s="230" t="s">
        <v>335</v>
      </c>
      <c r="E1510" s="230" t="s">
        <v>185</v>
      </c>
      <c r="F1510" s="230" t="s">
        <v>577</v>
      </c>
      <c r="G1510" s="190" t="s">
        <v>3078</v>
      </c>
      <c r="H1510" s="191" t="s">
        <v>576</v>
      </c>
      <c r="I1510" s="230" t="s">
        <v>370</v>
      </c>
      <c r="J1510" s="565" t="s">
        <v>420</v>
      </c>
      <c r="K1510" s="566">
        <v>9.6774193548387094E-2</v>
      </c>
      <c r="L1510" s="230"/>
      <c r="M1510" s="450">
        <v>2022</v>
      </c>
      <c r="N1510" s="218">
        <v>67</v>
      </c>
      <c r="O1510" s="567">
        <v>0.1044776119402985</v>
      </c>
      <c r="P1510" s="237">
        <f t="shared" si="92"/>
        <v>7</v>
      </c>
      <c r="Q1510" s="218">
        <v>5</v>
      </c>
      <c r="R1510" s="238">
        <f t="shared" si="93"/>
        <v>0.7142857142857143</v>
      </c>
      <c r="S1510" s="238">
        <f t="shared" si="94"/>
        <v>7.4626865671641784E-2</v>
      </c>
      <c r="T1510" s="239">
        <f t="shared" si="95"/>
        <v>1.0796019900497513</v>
      </c>
      <c r="U1510" s="454"/>
    </row>
    <row r="1511" spans="1:21" ht="12.75">
      <c r="A1511" s="190" t="s">
        <v>109</v>
      </c>
      <c r="B1511" s="191" t="s">
        <v>1220</v>
      </c>
      <c r="C1511" s="230" t="s">
        <v>647</v>
      </c>
      <c r="D1511" s="230" t="s">
        <v>335</v>
      </c>
      <c r="E1511" s="230" t="s">
        <v>185</v>
      </c>
      <c r="F1511" s="230" t="s">
        <v>577</v>
      </c>
      <c r="G1511" s="190" t="s">
        <v>3078</v>
      </c>
      <c r="H1511" s="191" t="s">
        <v>578</v>
      </c>
      <c r="I1511" s="230" t="s">
        <v>370</v>
      </c>
      <c r="J1511" s="565" t="s">
        <v>420</v>
      </c>
      <c r="K1511" s="566">
        <v>9.6774193548387094E-2</v>
      </c>
      <c r="L1511" s="230"/>
      <c r="M1511" s="450">
        <v>2022</v>
      </c>
      <c r="N1511" s="218">
        <v>67</v>
      </c>
      <c r="O1511" s="567">
        <v>0.1044776119402985</v>
      </c>
      <c r="P1511" s="237">
        <f t="shared" si="92"/>
        <v>7</v>
      </c>
      <c r="Q1511" s="218">
        <v>5</v>
      </c>
      <c r="R1511" s="238">
        <f t="shared" si="93"/>
        <v>0.7142857142857143</v>
      </c>
      <c r="S1511" s="238">
        <f t="shared" si="94"/>
        <v>7.4626865671641784E-2</v>
      </c>
      <c r="T1511" s="239">
        <f t="shared" si="95"/>
        <v>1.0796019900497513</v>
      </c>
      <c r="U1511" s="454"/>
    </row>
    <row r="1512" spans="1:21" ht="12.75">
      <c r="A1512" s="190" t="s">
        <v>109</v>
      </c>
      <c r="B1512" s="191" t="s">
        <v>1220</v>
      </c>
      <c r="C1512" s="230" t="s">
        <v>647</v>
      </c>
      <c r="D1512" s="230" t="s">
        <v>335</v>
      </c>
      <c r="E1512" s="230" t="s">
        <v>185</v>
      </c>
      <c r="F1512" s="230" t="s">
        <v>577</v>
      </c>
      <c r="G1512" s="190" t="s">
        <v>3078</v>
      </c>
      <c r="H1512" s="191" t="s">
        <v>579</v>
      </c>
      <c r="I1512" s="230" t="s">
        <v>370</v>
      </c>
      <c r="J1512" s="565" t="s">
        <v>420</v>
      </c>
      <c r="K1512" s="566">
        <v>9.6774193548387094E-2</v>
      </c>
      <c r="L1512" s="230"/>
      <c r="M1512" s="450">
        <v>2022</v>
      </c>
      <c r="N1512" s="218">
        <v>67</v>
      </c>
      <c r="O1512" s="567">
        <v>0.1044776119402985</v>
      </c>
      <c r="P1512" s="237">
        <f t="shared" si="92"/>
        <v>7</v>
      </c>
      <c r="Q1512" s="218">
        <v>5</v>
      </c>
      <c r="R1512" s="238">
        <f t="shared" si="93"/>
        <v>0.7142857142857143</v>
      </c>
      <c r="S1512" s="238">
        <f t="shared" si="94"/>
        <v>7.4626865671641784E-2</v>
      </c>
      <c r="T1512" s="239">
        <f t="shared" si="95"/>
        <v>1.0796019900497513</v>
      </c>
      <c r="U1512" s="454"/>
    </row>
    <row r="1513" spans="1:21" ht="12.75">
      <c r="A1513" s="190" t="s">
        <v>109</v>
      </c>
      <c r="B1513" s="191" t="s">
        <v>1220</v>
      </c>
      <c r="C1513" s="230" t="s">
        <v>647</v>
      </c>
      <c r="D1513" s="230" t="s">
        <v>335</v>
      </c>
      <c r="E1513" s="230" t="s">
        <v>185</v>
      </c>
      <c r="F1513" s="230" t="s">
        <v>577</v>
      </c>
      <c r="G1513" s="190" t="s">
        <v>3078</v>
      </c>
      <c r="H1513" s="191" t="s">
        <v>580</v>
      </c>
      <c r="I1513" s="230" t="s">
        <v>370</v>
      </c>
      <c r="J1513" s="565" t="s">
        <v>420</v>
      </c>
      <c r="K1513" s="566">
        <v>9.6774193548387094E-2</v>
      </c>
      <c r="L1513" s="230"/>
      <c r="M1513" s="450">
        <v>2022</v>
      </c>
      <c r="N1513" s="218">
        <v>67</v>
      </c>
      <c r="O1513" s="567">
        <v>0.1044776119402985</v>
      </c>
      <c r="P1513" s="237">
        <f t="shared" si="92"/>
        <v>7</v>
      </c>
      <c r="Q1513" s="218">
        <v>5</v>
      </c>
      <c r="R1513" s="238">
        <f t="shared" si="93"/>
        <v>0.7142857142857143</v>
      </c>
      <c r="S1513" s="238">
        <f t="shared" si="94"/>
        <v>7.4626865671641784E-2</v>
      </c>
      <c r="T1513" s="239">
        <f t="shared" si="95"/>
        <v>1.0796019900497513</v>
      </c>
      <c r="U1513" s="454"/>
    </row>
    <row r="1514" spans="1:21" ht="12.75">
      <c r="A1514" s="190" t="s">
        <v>109</v>
      </c>
      <c r="B1514" s="191" t="s">
        <v>1220</v>
      </c>
      <c r="C1514" s="230" t="s">
        <v>647</v>
      </c>
      <c r="D1514" s="230" t="s">
        <v>335</v>
      </c>
      <c r="E1514" s="230" t="s">
        <v>185</v>
      </c>
      <c r="F1514" s="230" t="s">
        <v>577</v>
      </c>
      <c r="G1514" s="190" t="s">
        <v>3078</v>
      </c>
      <c r="H1514" s="191" t="s">
        <v>581</v>
      </c>
      <c r="I1514" s="230" t="s">
        <v>370</v>
      </c>
      <c r="J1514" s="565" t="s">
        <v>420</v>
      </c>
      <c r="K1514" s="566">
        <v>9.6774193548387094E-2</v>
      </c>
      <c r="L1514" s="230"/>
      <c r="M1514" s="450">
        <v>2022</v>
      </c>
      <c r="N1514" s="218">
        <v>67</v>
      </c>
      <c r="O1514" s="567">
        <v>0.1044776119402985</v>
      </c>
      <c r="P1514" s="237">
        <f t="shared" si="92"/>
        <v>7</v>
      </c>
      <c r="Q1514" s="218">
        <v>5</v>
      </c>
      <c r="R1514" s="238">
        <f t="shared" si="93"/>
        <v>0.7142857142857143</v>
      </c>
      <c r="S1514" s="238">
        <f t="shared" si="94"/>
        <v>7.4626865671641784E-2</v>
      </c>
      <c r="T1514" s="239">
        <f t="shared" si="95"/>
        <v>1.0796019900497513</v>
      </c>
      <c r="U1514" s="454"/>
    </row>
    <row r="1515" spans="1:21" ht="12.75">
      <c r="A1515" s="190" t="s">
        <v>109</v>
      </c>
      <c r="B1515" s="191" t="s">
        <v>1220</v>
      </c>
      <c r="C1515" s="230" t="s">
        <v>647</v>
      </c>
      <c r="D1515" s="230" t="s">
        <v>335</v>
      </c>
      <c r="E1515" s="230" t="s">
        <v>185</v>
      </c>
      <c r="F1515" s="230" t="s">
        <v>519</v>
      </c>
      <c r="G1515" s="190" t="s">
        <v>3078</v>
      </c>
      <c r="H1515" s="191" t="s">
        <v>522</v>
      </c>
      <c r="I1515" s="230" t="s">
        <v>370</v>
      </c>
      <c r="J1515" s="565" t="s">
        <v>420</v>
      </c>
      <c r="K1515" s="566">
        <v>9.6774193548387094E-2</v>
      </c>
      <c r="L1515" s="230"/>
      <c r="M1515" s="450">
        <v>2022</v>
      </c>
      <c r="N1515" s="218">
        <v>67</v>
      </c>
      <c r="O1515" s="567">
        <v>0.1044776119402985</v>
      </c>
      <c r="P1515" s="237">
        <f t="shared" si="92"/>
        <v>7</v>
      </c>
      <c r="Q1515" s="218">
        <v>5</v>
      </c>
      <c r="R1515" s="238">
        <f t="shared" si="93"/>
        <v>0.7142857142857143</v>
      </c>
      <c r="S1515" s="238">
        <f t="shared" si="94"/>
        <v>7.4626865671641784E-2</v>
      </c>
      <c r="T1515" s="239">
        <f t="shared" si="95"/>
        <v>1.0796019900497513</v>
      </c>
      <c r="U1515" s="454"/>
    </row>
    <row r="1516" spans="1:21" ht="12.75">
      <c r="A1516" s="190" t="s">
        <v>109</v>
      </c>
      <c r="B1516" s="191" t="s">
        <v>1220</v>
      </c>
      <c r="C1516" s="230" t="s">
        <v>647</v>
      </c>
      <c r="D1516" s="230" t="s">
        <v>335</v>
      </c>
      <c r="E1516" s="230" t="s">
        <v>185</v>
      </c>
      <c r="F1516" s="230" t="s">
        <v>519</v>
      </c>
      <c r="G1516" s="190" t="s">
        <v>3078</v>
      </c>
      <c r="H1516" s="191" t="s">
        <v>523</v>
      </c>
      <c r="I1516" s="230" t="s">
        <v>370</v>
      </c>
      <c r="J1516" s="565" t="s">
        <v>420</v>
      </c>
      <c r="K1516" s="566">
        <v>9.6774193548387094E-2</v>
      </c>
      <c r="L1516" s="230"/>
      <c r="M1516" s="450">
        <v>2022</v>
      </c>
      <c r="N1516" s="218">
        <v>67</v>
      </c>
      <c r="O1516" s="567">
        <v>0.1044776119402985</v>
      </c>
      <c r="P1516" s="237">
        <f t="shared" si="92"/>
        <v>7</v>
      </c>
      <c r="Q1516" s="218">
        <v>5</v>
      </c>
      <c r="R1516" s="238">
        <f t="shared" si="93"/>
        <v>0.7142857142857143</v>
      </c>
      <c r="S1516" s="238">
        <f t="shared" si="94"/>
        <v>7.4626865671641784E-2</v>
      </c>
      <c r="T1516" s="239">
        <f t="shared" si="95"/>
        <v>1.0796019900497513</v>
      </c>
      <c r="U1516" s="454"/>
    </row>
    <row r="1517" spans="1:21" ht="12.75">
      <c r="A1517" s="190" t="s">
        <v>109</v>
      </c>
      <c r="B1517" s="191" t="s">
        <v>1220</v>
      </c>
      <c r="C1517" s="230" t="s">
        <v>647</v>
      </c>
      <c r="D1517" s="230" t="s">
        <v>335</v>
      </c>
      <c r="E1517" s="230" t="s">
        <v>185</v>
      </c>
      <c r="F1517" s="230" t="s">
        <v>577</v>
      </c>
      <c r="G1517" s="190" t="s">
        <v>3078</v>
      </c>
      <c r="H1517" s="191" t="s">
        <v>3124</v>
      </c>
      <c r="I1517" s="230" t="s">
        <v>370</v>
      </c>
      <c r="J1517" s="565" t="s">
        <v>420</v>
      </c>
      <c r="K1517" s="566">
        <v>9.6774193548387094E-2</v>
      </c>
      <c r="L1517" s="230"/>
      <c r="M1517" s="450">
        <v>2022</v>
      </c>
      <c r="N1517" s="218">
        <v>67</v>
      </c>
      <c r="O1517" s="567">
        <v>0.1044776119402985</v>
      </c>
      <c r="P1517" s="237">
        <f t="shared" si="92"/>
        <v>7</v>
      </c>
      <c r="Q1517" s="218">
        <v>5</v>
      </c>
      <c r="R1517" s="238">
        <f t="shared" si="93"/>
        <v>0.7142857142857143</v>
      </c>
      <c r="S1517" s="238">
        <f t="shared" si="94"/>
        <v>7.4626865671641784E-2</v>
      </c>
      <c r="T1517" s="239">
        <f t="shared" si="95"/>
        <v>1.0796019900497513</v>
      </c>
      <c r="U1517" s="454"/>
    </row>
    <row r="1518" spans="1:21" ht="12.75">
      <c r="A1518" s="190" t="s">
        <v>109</v>
      </c>
      <c r="B1518" s="191" t="s">
        <v>1220</v>
      </c>
      <c r="C1518" s="230" t="s">
        <v>647</v>
      </c>
      <c r="D1518" s="230" t="s">
        <v>335</v>
      </c>
      <c r="E1518" s="230" t="s">
        <v>185</v>
      </c>
      <c r="F1518" s="230" t="s">
        <v>519</v>
      </c>
      <c r="G1518" s="190" t="s">
        <v>3078</v>
      </c>
      <c r="H1518" s="191" t="s">
        <v>3125</v>
      </c>
      <c r="I1518" s="230" t="s">
        <v>370</v>
      </c>
      <c r="J1518" s="565" t="s">
        <v>420</v>
      </c>
      <c r="K1518" s="566">
        <v>9.6774193548387094E-2</v>
      </c>
      <c r="L1518" s="230"/>
      <c r="M1518" s="450">
        <v>2022</v>
      </c>
      <c r="N1518" s="218">
        <v>67</v>
      </c>
      <c r="O1518" s="567">
        <v>0.1044776119402985</v>
      </c>
      <c r="P1518" s="237">
        <f t="shared" si="92"/>
        <v>7</v>
      </c>
      <c r="Q1518" s="218">
        <v>5</v>
      </c>
      <c r="R1518" s="238">
        <f t="shared" si="93"/>
        <v>0.7142857142857143</v>
      </c>
      <c r="S1518" s="238">
        <f t="shared" si="94"/>
        <v>7.4626865671641784E-2</v>
      </c>
      <c r="T1518" s="239">
        <f t="shared" si="95"/>
        <v>1.0796019900497513</v>
      </c>
      <c r="U1518" s="454"/>
    </row>
    <row r="1519" spans="1:21" ht="12.75">
      <c r="A1519" s="190" t="s">
        <v>109</v>
      </c>
      <c r="B1519" s="191" t="s">
        <v>1220</v>
      </c>
      <c r="C1519" s="230" t="s">
        <v>647</v>
      </c>
      <c r="D1519" s="230" t="s">
        <v>335</v>
      </c>
      <c r="E1519" s="230" t="s">
        <v>185</v>
      </c>
      <c r="F1519" s="230" t="s">
        <v>519</v>
      </c>
      <c r="G1519" s="190" t="s">
        <v>3078</v>
      </c>
      <c r="H1519" s="191" t="s">
        <v>529</v>
      </c>
      <c r="I1519" s="230" t="s">
        <v>370</v>
      </c>
      <c r="J1519" s="565" t="s">
        <v>420</v>
      </c>
      <c r="K1519" s="566">
        <v>9.6774193548387094E-2</v>
      </c>
      <c r="L1519" s="230"/>
      <c r="M1519" s="450">
        <v>2022</v>
      </c>
      <c r="N1519" s="218">
        <v>67</v>
      </c>
      <c r="O1519" s="567">
        <v>0.1044776119402985</v>
      </c>
      <c r="P1519" s="237">
        <f t="shared" si="92"/>
        <v>7</v>
      </c>
      <c r="Q1519" s="218">
        <v>5</v>
      </c>
      <c r="R1519" s="238">
        <f t="shared" si="93"/>
        <v>0.7142857142857143</v>
      </c>
      <c r="S1519" s="238">
        <f t="shared" si="94"/>
        <v>7.4626865671641784E-2</v>
      </c>
      <c r="T1519" s="239">
        <f t="shared" si="95"/>
        <v>1.0796019900497513</v>
      </c>
      <c r="U1519" s="454"/>
    </row>
    <row r="1520" spans="1:21" ht="12.75">
      <c r="A1520" s="190" t="s">
        <v>109</v>
      </c>
      <c r="B1520" s="191" t="s">
        <v>1220</v>
      </c>
      <c r="C1520" s="230" t="s">
        <v>647</v>
      </c>
      <c r="D1520" s="230" t="s">
        <v>335</v>
      </c>
      <c r="E1520" s="230" t="s">
        <v>185</v>
      </c>
      <c r="F1520" s="230" t="s">
        <v>519</v>
      </c>
      <c r="G1520" s="190" t="s">
        <v>3078</v>
      </c>
      <c r="H1520" s="191" t="s">
        <v>532</v>
      </c>
      <c r="I1520" s="230" t="s">
        <v>370</v>
      </c>
      <c r="J1520" s="565" t="s">
        <v>420</v>
      </c>
      <c r="K1520" s="568">
        <v>9.6774193548387094E-2</v>
      </c>
      <c r="L1520" s="230"/>
      <c r="M1520" s="450">
        <v>2022</v>
      </c>
      <c r="N1520" s="218">
        <v>67</v>
      </c>
      <c r="O1520" s="567">
        <v>0.1044776119402985</v>
      </c>
      <c r="P1520" s="237">
        <f t="shared" si="92"/>
        <v>7</v>
      </c>
      <c r="Q1520" s="218">
        <v>5</v>
      </c>
      <c r="R1520" s="238">
        <f t="shared" si="93"/>
        <v>0.7142857142857143</v>
      </c>
      <c r="S1520" s="238">
        <f t="shared" si="94"/>
        <v>7.4626865671641784E-2</v>
      </c>
      <c r="T1520" s="239">
        <f t="shared" si="95"/>
        <v>1.0796019900497513</v>
      </c>
      <c r="U1520" s="454"/>
    </row>
    <row r="1521" spans="1:21" ht="12.75">
      <c r="A1521" s="190" t="s">
        <v>109</v>
      </c>
      <c r="B1521" s="191" t="s">
        <v>1220</v>
      </c>
      <c r="C1521" s="230" t="s">
        <v>647</v>
      </c>
      <c r="D1521" s="230" t="s">
        <v>335</v>
      </c>
      <c r="E1521" s="230" t="s">
        <v>185</v>
      </c>
      <c r="F1521" s="230" t="s">
        <v>519</v>
      </c>
      <c r="G1521" s="190" t="s">
        <v>3078</v>
      </c>
      <c r="H1521" s="191" t="s">
        <v>533</v>
      </c>
      <c r="I1521" s="230" t="s">
        <v>370</v>
      </c>
      <c r="J1521" s="565" t="s">
        <v>420</v>
      </c>
      <c r="K1521" s="566">
        <v>9.6774193548387094E-2</v>
      </c>
      <c r="L1521" s="230"/>
      <c r="M1521" s="450">
        <v>2022</v>
      </c>
      <c r="N1521" s="218">
        <v>67</v>
      </c>
      <c r="O1521" s="567">
        <v>0.1044776119402985</v>
      </c>
      <c r="P1521" s="237">
        <f t="shared" si="92"/>
        <v>7</v>
      </c>
      <c r="Q1521" s="218">
        <v>5</v>
      </c>
      <c r="R1521" s="238">
        <f t="shared" si="93"/>
        <v>0.7142857142857143</v>
      </c>
      <c r="S1521" s="238">
        <f t="shared" si="94"/>
        <v>7.4626865671641784E-2</v>
      </c>
      <c r="T1521" s="239">
        <f t="shared" si="95"/>
        <v>1.0796019900497513</v>
      </c>
      <c r="U1521" s="454"/>
    </row>
    <row r="1522" spans="1:21" ht="12.75">
      <c r="A1522" s="190" t="s">
        <v>109</v>
      </c>
      <c r="B1522" s="191" t="s">
        <v>1220</v>
      </c>
      <c r="C1522" s="230" t="s">
        <v>647</v>
      </c>
      <c r="D1522" s="230" t="s">
        <v>335</v>
      </c>
      <c r="E1522" s="230" t="s">
        <v>185</v>
      </c>
      <c r="F1522" s="230" t="s">
        <v>519</v>
      </c>
      <c r="G1522" s="190" t="s">
        <v>3078</v>
      </c>
      <c r="H1522" s="191" t="s">
        <v>534</v>
      </c>
      <c r="I1522" s="230" t="s">
        <v>370</v>
      </c>
      <c r="J1522" s="565" t="s">
        <v>420</v>
      </c>
      <c r="K1522" s="566">
        <v>9.6774193548387094E-2</v>
      </c>
      <c r="L1522" s="230"/>
      <c r="M1522" s="450">
        <v>2022</v>
      </c>
      <c r="N1522" s="218">
        <v>67</v>
      </c>
      <c r="O1522" s="567">
        <v>0.1044776119402985</v>
      </c>
      <c r="P1522" s="237">
        <f t="shared" si="92"/>
        <v>7</v>
      </c>
      <c r="Q1522" s="218">
        <v>5</v>
      </c>
      <c r="R1522" s="238">
        <f t="shared" si="93"/>
        <v>0.7142857142857143</v>
      </c>
      <c r="S1522" s="238">
        <f t="shared" si="94"/>
        <v>7.4626865671641784E-2</v>
      </c>
      <c r="T1522" s="239">
        <f t="shared" si="95"/>
        <v>1.0796019900497513</v>
      </c>
      <c r="U1522" s="454"/>
    </row>
    <row r="1523" spans="1:21" ht="12.75">
      <c r="A1523" s="190" t="s">
        <v>109</v>
      </c>
      <c r="B1523" s="191" t="s">
        <v>1220</v>
      </c>
      <c r="C1523" s="230" t="s">
        <v>647</v>
      </c>
      <c r="D1523" s="230" t="s">
        <v>335</v>
      </c>
      <c r="E1523" s="230" t="s">
        <v>185</v>
      </c>
      <c r="F1523" s="230" t="s">
        <v>519</v>
      </c>
      <c r="G1523" s="190" t="s">
        <v>3078</v>
      </c>
      <c r="H1523" s="191" t="s">
        <v>535</v>
      </c>
      <c r="I1523" s="230" t="s">
        <v>370</v>
      </c>
      <c r="J1523" s="565" t="s">
        <v>420</v>
      </c>
      <c r="K1523" s="566">
        <v>9.6774193548387094E-2</v>
      </c>
      <c r="L1523" s="230"/>
      <c r="M1523" s="450">
        <v>2022</v>
      </c>
      <c r="N1523" s="218">
        <v>67</v>
      </c>
      <c r="O1523" s="567">
        <v>0.1044776119402985</v>
      </c>
      <c r="P1523" s="237">
        <f t="shared" si="92"/>
        <v>7</v>
      </c>
      <c r="Q1523" s="218">
        <v>5</v>
      </c>
      <c r="R1523" s="238">
        <f t="shared" si="93"/>
        <v>0.7142857142857143</v>
      </c>
      <c r="S1523" s="238">
        <f t="shared" si="94"/>
        <v>7.4626865671641784E-2</v>
      </c>
      <c r="T1523" s="239">
        <f t="shared" si="95"/>
        <v>1.0796019900497513</v>
      </c>
      <c r="U1523" s="454"/>
    </row>
    <row r="1524" spans="1:21" ht="12.75">
      <c r="A1524" s="190" t="s">
        <v>109</v>
      </c>
      <c r="B1524" s="191" t="s">
        <v>1220</v>
      </c>
      <c r="C1524" s="230" t="s">
        <v>647</v>
      </c>
      <c r="D1524" s="230" t="s">
        <v>335</v>
      </c>
      <c r="E1524" s="230" t="s">
        <v>185</v>
      </c>
      <c r="F1524" s="230" t="s">
        <v>519</v>
      </c>
      <c r="G1524" s="190" t="s">
        <v>3078</v>
      </c>
      <c r="H1524" s="191" t="s">
        <v>544</v>
      </c>
      <c r="I1524" s="230" t="s">
        <v>370</v>
      </c>
      <c r="J1524" s="565" t="s">
        <v>420</v>
      </c>
      <c r="K1524" s="566">
        <v>9.6774193548387094E-2</v>
      </c>
      <c r="L1524" s="230"/>
      <c r="M1524" s="450">
        <v>2022</v>
      </c>
      <c r="N1524" s="218">
        <v>67</v>
      </c>
      <c r="O1524" s="567">
        <v>0.1044776119402985</v>
      </c>
      <c r="P1524" s="237">
        <f t="shared" si="92"/>
        <v>7</v>
      </c>
      <c r="Q1524" s="218">
        <v>5</v>
      </c>
      <c r="R1524" s="238">
        <f t="shared" si="93"/>
        <v>0.7142857142857143</v>
      </c>
      <c r="S1524" s="238">
        <f t="shared" si="94"/>
        <v>7.4626865671641784E-2</v>
      </c>
      <c r="T1524" s="239">
        <f t="shared" si="95"/>
        <v>1.0796019900497513</v>
      </c>
      <c r="U1524" s="454"/>
    </row>
    <row r="1525" spans="1:21" ht="12.75">
      <c r="A1525" s="190" t="s">
        <v>109</v>
      </c>
      <c r="B1525" s="191" t="s">
        <v>1220</v>
      </c>
      <c r="C1525" s="230" t="s">
        <v>647</v>
      </c>
      <c r="D1525" s="230" t="s">
        <v>335</v>
      </c>
      <c r="E1525" s="230" t="s">
        <v>185</v>
      </c>
      <c r="F1525" s="230" t="s">
        <v>519</v>
      </c>
      <c r="G1525" s="190" t="s">
        <v>3078</v>
      </c>
      <c r="H1525" s="191" t="s">
        <v>545</v>
      </c>
      <c r="I1525" s="230" t="s">
        <v>370</v>
      </c>
      <c r="J1525" s="565" t="s">
        <v>420</v>
      </c>
      <c r="K1525" s="566">
        <v>9.6774193548387094E-2</v>
      </c>
      <c r="L1525" s="230"/>
      <c r="M1525" s="450">
        <v>2022</v>
      </c>
      <c r="N1525" s="218">
        <v>67</v>
      </c>
      <c r="O1525" s="567">
        <v>0.1044776119402985</v>
      </c>
      <c r="P1525" s="237">
        <f t="shared" si="92"/>
        <v>7</v>
      </c>
      <c r="Q1525" s="218">
        <v>5</v>
      </c>
      <c r="R1525" s="238">
        <f t="shared" si="93"/>
        <v>0.7142857142857143</v>
      </c>
      <c r="S1525" s="238">
        <f t="shared" si="94"/>
        <v>7.4626865671641784E-2</v>
      </c>
      <c r="T1525" s="239">
        <f t="shared" si="95"/>
        <v>1.0796019900497513</v>
      </c>
      <c r="U1525" s="454"/>
    </row>
    <row r="1526" spans="1:21" ht="12.75">
      <c r="A1526" s="190" t="s">
        <v>109</v>
      </c>
      <c r="B1526" s="191" t="s">
        <v>1220</v>
      </c>
      <c r="C1526" s="230" t="s">
        <v>647</v>
      </c>
      <c r="D1526" s="230" t="s">
        <v>335</v>
      </c>
      <c r="E1526" s="230" t="s">
        <v>185</v>
      </c>
      <c r="F1526" s="230" t="s">
        <v>519</v>
      </c>
      <c r="G1526" s="190" t="s">
        <v>3078</v>
      </c>
      <c r="H1526" s="191" t="s">
        <v>546</v>
      </c>
      <c r="I1526" s="230" t="s">
        <v>370</v>
      </c>
      <c r="J1526" s="565" t="s">
        <v>420</v>
      </c>
      <c r="K1526" s="566">
        <v>9.6774193548387094E-2</v>
      </c>
      <c r="L1526" s="230"/>
      <c r="M1526" s="450">
        <v>2022</v>
      </c>
      <c r="N1526" s="218">
        <v>67</v>
      </c>
      <c r="O1526" s="567">
        <v>0.1044776119402985</v>
      </c>
      <c r="P1526" s="237">
        <f t="shared" si="92"/>
        <v>7</v>
      </c>
      <c r="Q1526" s="218">
        <v>5</v>
      </c>
      <c r="R1526" s="238">
        <f t="shared" si="93"/>
        <v>0.7142857142857143</v>
      </c>
      <c r="S1526" s="238">
        <f t="shared" si="94"/>
        <v>7.4626865671641784E-2</v>
      </c>
      <c r="T1526" s="239">
        <f t="shared" si="95"/>
        <v>1.0796019900497513</v>
      </c>
      <c r="U1526" s="454"/>
    </row>
    <row r="1527" spans="1:21" ht="12.75">
      <c r="A1527" s="190" t="s">
        <v>109</v>
      </c>
      <c r="B1527" s="191" t="s">
        <v>1220</v>
      </c>
      <c r="C1527" s="230" t="s">
        <v>647</v>
      </c>
      <c r="D1527" s="230" t="s">
        <v>335</v>
      </c>
      <c r="E1527" s="230" t="s">
        <v>185</v>
      </c>
      <c r="F1527" s="230" t="s">
        <v>519</v>
      </c>
      <c r="G1527" s="190" t="s">
        <v>3078</v>
      </c>
      <c r="H1527" s="191" t="s">
        <v>548</v>
      </c>
      <c r="I1527" s="230" t="s">
        <v>370</v>
      </c>
      <c r="J1527" s="565" t="s">
        <v>420</v>
      </c>
      <c r="K1527" s="566">
        <v>9.6774193548387094E-2</v>
      </c>
      <c r="L1527" s="230"/>
      <c r="M1527" s="450">
        <v>2022</v>
      </c>
      <c r="N1527" s="218">
        <v>67</v>
      </c>
      <c r="O1527" s="567">
        <v>0.1044776119402985</v>
      </c>
      <c r="P1527" s="237">
        <f t="shared" si="92"/>
        <v>7</v>
      </c>
      <c r="Q1527" s="218">
        <v>5</v>
      </c>
      <c r="R1527" s="238">
        <f t="shared" si="93"/>
        <v>0.7142857142857143</v>
      </c>
      <c r="S1527" s="238">
        <f t="shared" si="94"/>
        <v>7.4626865671641784E-2</v>
      </c>
      <c r="T1527" s="239">
        <f t="shared" si="95"/>
        <v>1.0796019900497513</v>
      </c>
      <c r="U1527" s="454"/>
    </row>
    <row r="1528" spans="1:21" ht="12.75">
      <c r="A1528" s="190" t="s">
        <v>109</v>
      </c>
      <c r="B1528" s="191" t="s">
        <v>1220</v>
      </c>
      <c r="C1528" s="230" t="s">
        <v>647</v>
      </c>
      <c r="D1528" s="230" t="s">
        <v>335</v>
      </c>
      <c r="E1528" s="230" t="s">
        <v>185</v>
      </c>
      <c r="F1528" s="230" t="s">
        <v>519</v>
      </c>
      <c r="G1528" s="190" t="s">
        <v>3078</v>
      </c>
      <c r="H1528" s="191" t="s">
        <v>549</v>
      </c>
      <c r="I1528" s="230" t="s">
        <v>370</v>
      </c>
      <c r="J1528" s="565" t="s">
        <v>420</v>
      </c>
      <c r="K1528" s="566">
        <v>9.6774193548387094E-2</v>
      </c>
      <c r="L1528" s="230"/>
      <c r="M1528" s="450">
        <v>2022</v>
      </c>
      <c r="N1528" s="218">
        <v>67</v>
      </c>
      <c r="O1528" s="567">
        <v>0.1044776119402985</v>
      </c>
      <c r="P1528" s="237">
        <f t="shared" si="92"/>
        <v>7</v>
      </c>
      <c r="Q1528" s="218">
        <v>5</v>
      </c>
      <c r="R1528" s="238">
        <f t="shared" si="93"/>
        <v>0.7142857142857143</v>
      </c>
      <c r="S1528" s="238">
        <f t="shared" si="94"/>
        <v>7.4626865671641784E-2</v>
      </c>
      <c r="T1528" s="239">
        <f t="shared" si="95"/>
        <v>1.0796019900497513</v>
      </c>
      <c r="U1528" s="454"/>
    </row>
    <row r="1529" spans="1:21" ht="12.75">
      <c r="A1529" s="190" t="s">
        <v>109</v>
      </c>
      <c r="B1529" s="191" t="s">
        <v>1220</v>
      </c>
      <c r="C1529" s="230" t="s">
        <v>647</v>
      </c>
      <c r="D1529" s="230" t="s">
        <v>335</v>
      </c>
      <c r="E1529" s="230" t="s">
        <v>185</v>
      </c>
      <c r="F1529" s="230" t="s">
        <v>519</v>
      </c>
      <c r="G1529" s="190" t="s">
        <v>3078</v>
      </c>
      <c r="H1529" s="191" t="s">
        <v>551</v>
      </c>
      <c r="I1529" s="230" t="s">
        <v>370</v>
      </c>
      <c r="J1529" s="565" t="s">
        <v>420</v>
      </c>
      <c r="K1529" s="566">
        <v>9.6774193548387094E-2</v>
      </c>
      <c r="L1529" s="230"/>
      <c r="M1529" s="450">
        <v>2022</v>
      </c>
      <c r="N1529" s="218">
        <v>67</v>
      </c>
      <c r="O1529" s="567">
        <v>0.1044776119402985</v>
      </c>
      <c r="P1529" s="237">
        <f t="shared" si="92"/>
        <v>7</v>
      </c>
      <c r="Q1529" s="218">
        <v>5</v>
      </c>
      <c r="R1529" s="238">
        <f t="shared" si="93"/>
        <v>0.7142857142857143</v>
      </c>
      <c r="S1529" s="238">
        <f t="shared" si="94"/>
        <v>7.4626865671641784E-2</v>
      </c>
      <c r="T1529" s="239">
        <f t="shared" si="95"/>
        <v>1.0796019900497513</v>
      </c>
      <c r="U1529" s="454"/>
    </row>
    <row r="1530" spans="1:21" ht="12.75">
      <c r="A1530" s="190" t="s">
        <v>109</v>
      </c>
      <c r="B1530" s="191" t="s">
        <v>1220</v>
      </c>
      <c r="C1530" s="230" t="s">
        <v>647</v>
      </c>
      <c r="D1530" s="230" t="s">
        <v>335</v>
      </c>
      <c r="E1530" s="230" t="s">
        <v>185</v>
      </c>
      <c r="F1530" s="230" t="s">
        <v>519</v>
      </c>
      <c r="G1530" s="190" t="s">
        <v>3078</v>
      </c>
      <c r="H1530" s="191" t="s">
        <v>555</v>
      </c>
      <c r="I1530" s="230" t="s">
        <v>370</v>
      </c>
      <c r="J1530" s="565" t="s">
        <v>420</v>
      </c>
      <c r="K1530" s="566">
        <v>9.6774193548387094E-2</v>
      </c>
      <c r="L1530" s="230"/>
      <c r="M1530" s="450">
        <v>2022</v>
      </c>
      <c r="N1530" s="218">
        <v>67</v>
      </c>
      <c r="O1530" s="567">
        <v>0.1044776119402985</v>
      </c>
      <c r="P1530" s="237">
        <f t="shared" si="92"/>
        <v>7</v>
      </c>
      <c r="Q1530" s="218">
        <v>5</v>
      </c>
      <c r="R1530" s="238">
        <f t="shared" si="93"/>
        <v>0.7142857142857143</v>
      </c>
      <c r="S1530" s="238">
        <f t="shared" si="94"/>
        <v>7.4626865671641784E-2</v>
      </c>
      <c r="T1530" s="239">
        <f t="shared" si="95"/>
        <v>1.0796019900497513</v>
      </c>
      <c r="U1530" s="454"/>
    </row>
    <row r="1531" spans="1:21" ht="12.75">
      <c r="A1531" s="190" t="s">
        <v>109</v>
      </c>
      <c r="B1531" s="191" t="s">
        <v>1220</v>
      </c>
      <c r="C1531" s="230" t="s">
        <v>647</v>
      </c>
      <c r="D1531" s="230" t="s">
        <v>335</v>
      </c>
      <c r="E1531" s="230" t="s">
        <v>185</v>
      </c>
      <c r="F1531" s="230" t="s">
        <v>519</v>
      </c>
      <c r="G1531" s="190" t="s">
        <v>3078</v>
      </c>
      <c r="H1531" s="191" t="s">
        <v>556</v>
      </c>
      <c r="I1531" s="230" t="s">
        <v>370</v>
      </c>
      <c r="J1531" s="565" t="s">
        <v>420</v>
      </c>
      <c r="K1531" s="566">
        <v>9.6774193548387094E-2</v>
      </c>
      <c r="L1531" s="230"/>
      <c r="M1531" s="450">
        <v>2022</v>
      </c>
      <c r="N1531" s="218">
        <v>67</v>
      </c>
      <c r="O1531" s="567">
        <v>0.1044776119402985</v>
      </c>
      <c r="P1531" s="237">
        <f t="shared" si="92"/>
        <v>7</v>
      </c>
      <c r="Q1531" s="218">
        <v>5</v>
      </c>
      <c r="R1531" s="238">
        <f t="shared" si="93"/>
        <v>0.7142857142857143</v>
      </c>
      <c r="S1531" s="238">
        <f t="shared" si="94"/>
        <v>7.4626865671641784E-2</v>
      </c>
      <c r="T1531" s="239">
        <f t="shared" si="95"/>
        <v>1.0796019900497513</v>
      </c>
      <c r="U1531" s="454"/>
    </row>
    <row r="1532" spans="1:21" ht="12.75">
      <c r="A1532" s="190" t="s">
        <v>109</v>
      </c>
      <c r="B1532" s="191" t="s">
        <v>1220</v>
      </c>
      <c r="C1532" s="230" t="s">
        <v>647</v>
      </c>
      <c r="D1532" s="230" t="s">
        <v>335</v>
      </c>
      <c r="E1532" s="230" t="s">
        <v>185</v>
      </c>
      <c r="F1532" s="230" t="s">
        <v>519</v>
      </c>
      <c r="G1532" s="190" t="s">
        <v>3078</v>
      </c>
      <c r="H1532" s="191" t="s">
        <v>557</v>
      </c>
      <c r="I1532" s="230" t="s">
        <v>370</v>
      </c>
      <c r="J1532" s="565" t="s">
        <v>420</v>
      </c>
      <c r="K1532" s="566">
        <v>9.6774193548387094E-2</v>
      </c>
      <c r="L1532" s="230"/>
      <c r="M1532" s="450">
        <v>2022</v>
      </c>
      <c r="N1532" s="218">
        <v>67</v>
      </c>
      <c r="O1532" s="567">
        <v>0.1044776119402985</v>
      </c>
      <c r="P1532" s="237">
        <f t="shared" si="92"/>
        <v>7</v>
      </c>
      <c r="Q1532" s="218">
        <v>5</v>
      </c>
      <c r="R1532" s="238">
        <f t="shared" si="93"/>
        <v>0.7142857142857143</v>
      </c>
      <c r="S1532" s="238">
        <f t="shared" si="94"/>
        <v>7.4626865671641784E-2</v>
      </c>
      <c r="T1532" s="239">
        <f t="shared" si="95"/>
        <v>1.0796019900497513</v>
      </c>
      <c r="U1532" s="454"/>
    </row>
    <row r="1533" spans="1:21" ht="12.75">
      <c r="A1533" s="190" t="s">
        <v>109</v>
      </c>
      <c r="B1533" s="191" t="s">
        <v>1220</v>
      </c>
      <c r="C1533" s="230" t="s">
        <v>647</v>
      </c>
      <c r="D1533" s="230" t="s">
        <v>335</v>
      </c>
      <c r="E1533" s="230" t="s">
        <v>185</v>
      </c>
      <c r="F1533" s="230" t="s">
        <v>519</v>
      </c>
      <c r="G1533" s="190" t="s">
        <v>3078</v>
      </c>
      <c r="H1533" s="191" t="s">
        <v>558</v>
      </c>
      <c r="I1533" s="230" t="s">
        <v>370</v>
      </c>
      <c r="J1533" s="565" t="s">
        <v>420</v>
      </c>
      <c r="K1533" s="566">
        <v>9.6774193548387094E-2</v>
      </c>
      <c r="L1533" s="230"/>
      <c r="M1533" s="450">
        <v>2022</v>
      </c>
      <c r="N1533" s="218">
        <v>67</v>
      </c>
      <c r="O1533" s="567">
        <v>0.1044776119402985</v>
      </c>
      <c r="P1533" s="237">
        <f t="shared" si="92"/>
        <v>7</v>
      </c>
      <c r="Q1533" s="218">
        <v>5</v>
      </c>
      <c r="R1533" s="238">
        <f t="shared" si="93"/>
        <v>0.7142857142857143</v>
      </c>
      <c r="S1533" s="238">
        <f t="shared" si="94"/>
        <v>7.4626865671641784E-2</v>
      </c>
      <c r="T1533" s="239">
        <f t="shared" si="95"/>
        <v>1.0796019900497513</v>
      </c>
      <c r="U1533" s="454"/>
    </row>
    <row r="1534" spans="1:21" ht="12.75">
      <c r="A1534" s="190" t="s">
        <v>109</v>
      </c>
      <c r="B1534" s="191" t="s">
        <v>1220</v>
      </c>
      <c r="C1534" s="230" t="s">
        <v>647</v>
      </c>
      <c r="D1534" s="230" t="s">
        <v>335</v>
      </c>
      <c r="E1534" s="230" t="s">
        <v>185</v>
      </c>
      <c r="F1534" s="230" t="s">
        <v>519</v>
      </c>
      <c r="G1534" s="190" t="s">
        <v>3078</v>
      </c>
      <c r="H1534" s="191" t="s">
        <v>562</v>
      </c>
      <c r="I1534" s="230" t="s">
        <v>370</v>
      </c>
      <c r="J1534" s="565" t="s">
        <v>420</v>
      </c>
      <c r="K1534" s="566">
        <v>9.6774193548387094E-2</v>
      </c>
      <c r="L1534" s="230"/>
      <c r="M1534" s="450">
        <v>2022</v>
      </c>
      <c r="N1534" s="218">
        <v>67</v>
      </c>
      <c r="O1534" s="567">
        <v>0.1044776119402985</v>
      </c>
      <c r="P1534" s="237">
        <f t="shared" si="92"/>
        <v>7</v>
      </c>
      <c r="Q1534" s="218">
        <v>5</v>
      </c>
      <c r="R1534" s="238">
        <f t="shared" si="93"/>
        <v>0.7142857142857143</v>
      </c>
      <c r="S1534" s="238">
        <f t="shared" si="94"/>
        <v>7.4626865671641784E-2</v>
      </c>
      <c r="T1534" s="239">
        <f t="shared" si="95"/>
        <v>1.0796019900497513</v>
      </c>
      <c r="U1534" s="454"/>
    </row>
    <row r="1535" spans="1:21" ht="12.75">
      <c r="A1535" s="190" t="s">
        <v>109</v>
      </c>
      <c r="B1535" s="191" t="s">
        <v>1220</v>
      </c>
      <c r="C1535" s="230" t="s">
        <v>647</v>
      </c>
      <c r="D1535" s="230" t="s">
        <v>335</v>
      </c>
      <c r="E1535" s="230" t="s">
        <v>185</v>
      </c>
      <c r="F1535" s="230" t="s">
        <v>577</v>
      </c>
      <c r="G1535" s="190" t="s">
        <v>3078</v>
      </c>
      <c r="H1535" s="191" t="s">
        <v>583</v>
      </c>
      <c r="I1535" s="230" t="s">
        <v>370</v>
      </c>
      <c r="J1535" s="565" t="s">
        <v>420</v>
      </c>
      <c r="K1535" s="566">
        <v>9.6774193548387094E-2</v>
      </c>
      <c r="L1535" s="230"/>
      <c r="M1535" s="450">
        <v>2022</v>
      </c>
      <c r="N1535" s="218">
        <v>67</v>
      </c>
      <c r="O1535" s="567">
        <v>0.1044776119402985</v>
      </c>
      <c r="P1535" s="237">
        <f t="shared" si="92"/>
        <v>7</v>
      </c>
      <c r="Q1535" s="218">
        <v>5</v>
      </c>
      <c r="R1535" s="238">
        <f t="shared" si="93"/>
        <v>0.7142857142857143</v>
      </c>
      <c r="S1535" s="238">
        <f t="shared" si="94"/>
        <v>7.4626865671641784E-2</v>
      </c>
      <c r="T1535" s="239">
        <f t="shared" si="95"/>
        <v>1.0796019900497513</v>
      </c>
      <c r="U1535" s="454"/>
    </row>
    <row r="1536" spans="1:21" ht="12.75">
      <c r="A1536" s="190" t="s">
        <v>109</v>
      </c>
      <c r="B1536" s="191" t="s">
        <v>1220</v>
      </c>
      <c r="C1536" s="230" t="s">
        <v>647</v>
      </c>
      <c r="D1536" s="230" t="s">
        <v>335</v>
      </c>
      <c r="E1536" s="230" t="s">
        <v>185</v>
      </c>
      <c r="F1536" s="230" t="s">
        <v>519</v>
      </c>
      <c r="G1536" s="190" t="s">
        <v>3078</v>
      </c>
      <c r="H1536" s="191" t="s">
        <v>563</v>
      </c>
      <c r="I1536" s="230" t="s">
        <v>370</v>
      </c>
      <c r="J1536" s="565" t="s">
        <v>418</v>
      </c>
      <c r="K1536" s="566">
        <v>1</v>
      </c>
      <c r="L1536" s="230"/>
      <c r="M1536" s="450">
        <v>2022</v>
      </c>
      <c r="N1536" s="453">
        <v>67</v>
      </c>
      <c r="O1536" s="452">
        <v>1</v>
      </c>
      <c r="P1536" s="237">
        <f t="shared" si="92"/>
        <v>67</v>
      </c>
      <c r="Q1536" s="218">
        <v>67</v>
      </c>
      <c r="R1536" s="238">
        <f t="shared" si="93"/>
        <v>1</v>
      </c>
      <c r="S1536" s="238">
        <f t="shared" si="94"/>
        <v>1</v>
      </c>
      <c r="T1536" s="239">
        <f t="shared" si="95"/>
        <v>1</v>
      </c>
      <c r="U1536" s="454"/>
    </row>
    <row r="1537" spans="1:21" ht="12.75">
      <c r="A1537" s="190" t="s">
        <v>109</v>
      </c>
      <c r="B1537" s="191" t="s">
        <v>1220</v>
      </c>
      <c r="C1537" s="230" t="s">
        <v>647</v>
      </c>
      <c r="D1537" s="230" t="s">
        <v>335</v>
      </c>
      <c r="E1537" s="230" t="s">
        <v>185</v>
      </c>
      <c r="F1537" s="230" t="s">
        <v>519</v>
      </c>
      <c r="G1537" s="190" t="s">
        <v>3078</v>
      </c>
      <c r="H1537" s="191" t="s">
        <v>564</v>
      </c>
      <c r="I1537" s="230" t="s">
        <v>370</v>
      </c>
      <c r="J1537" s="565" t="s">
        <v>420</v>
      </c>
      <c r="K1537" s="566">
        <v>9.6774193548387094E-2</v>
      </c>
      <c r="L1537" s="230"/>
      <c r="M1537" s="450">
        <v>2022</v>
      </c>
      <c r="N1537" s="218">
        <v>67</v>
      </c>
      <c r="O1537" s="567">
        <v>0.1044776119402985</v>
      </c>
      <c r="P1537" s="237">
        <f t="shared" si="92"/>
        <v>7</v>
      </c>
      <c r="Q1537" s="218">
        <v>5</v>
      </c>
      <c r="R1537" s="238">
        <f t="shared" si="93"/>
        <v>0.7142857142857143</v>
      </c>
      <c r="S1537" s="238">
        <f t="shared" si="94"/>
        <v>7.4626865671641784E-2</v>
      </c>
      <c r="T1537" s="239">
        <f t="shared" si="95"/>
        <v>1.0796019900497513</v>
      </c>
      <c r="U1537" s="454"/>
    </row>
    <row r="1538" spans="1:21" ht="12.75">
      <c r="A1538" s="190" t="s">
        <v>109</v>
      </c>
      <c r="B1538" s="191" t="s">
        <v>1220</v>
      </c>
      <c r="C1538" s="230" t="s">
        <v>647</v>
      </c>
      <c r="D1538" s="230" t="s">
        <v>335</v>
      </c>
      <c r="E1538" s="230" t="s">
        <v>185</v>
      </c>
      <c r="F1538" s="230" t="s">
        <v>519</v>
      </c>
      <c r="G1538" s="190" t="s">
        <v>3078</v>
      </c>
      <c r="H1538" s="191" t="s">
        <v>569</v>
      </c>
      <c r="I1538" s="230" t="s">
        <v>370</v>
      </c>
      <c r="J1538" s="565" t="s">
        <v>420</v>
      </c>
      <c r="K1538" s="566">
        <v>9.6774193548387094E-2</v>
      </c>
      <c r="L1538" s="230"/>
      <c r="M1538" s="450">
        <v>2022</v>
      </c>
      <c r="N1538" s="218">
        <v>67</v>
      </c>
      <c r="O1538" s="567">
        <v>0.1044776119402985</v>
      </c>
      <c r="P1538" s="237">
        <f t="shared" si="92"/>
        <v>7</v>
      </c>
      <c r="Q1538" s="218">
        <v>5</v>
      </c>
      <c r="R1538" s="238">
        <f t="shared" si="93"/>
        <v>0.7142857142857143</v>
      </c>
      <c r="S1538" s="238">
        <f t="shared" si="94"/>
        <v>7.4626865671641784E-2</v>
      </c>
      <c r="T1538" s="239">
        <f t="shared" si="95"/>
        <v>1.0796019900497513</v>
      </c>
      <c r="U1538" s="454"/>
    </row>
    <row r="1539" spans="1:21" ht="12.75">
      <c r="A1539" s="190" t="s">
        <v>109</v>
      </c>
      <c r="B1539" s="191" t="s">
        <v>1220</v>
      </c>
      <c r="C1539" s="230" t="s">
        <v>647</v>
      </c>
      <c r="D1539" s="230" t="s">
        <v>335</v>
      </c>
      <c r="E1539" s="230" t="s">
        <v>185</v>
      </c>
      <c r="F1539" s="230" t="s">
        <v>519</v>
      </c>
      <c r="G1539" s="190" t="s">
        <v>3078</v>
      </c>
      <c r="H1539" s="191" t="s">
        <v>498</v>
      </c>
      <c r="I1539" s="230" t="s">
        <v>3126</v>
      </c>
      <c r="J1539" s="230" t="s">
        <v>418</v>
      </c>
      <c r="K1539" s="231">
        <v>1</v>
      </c>
      <c r="L1539" s="230" t="s">
        <v>3127</v>
      </c>
      <c r="M1539" s="450">
        <v>2023</v>
      </c>
      <c r="N1539" s="453">
        <v>62</v>
      </c>
      <c r="O1539" s="452">
        <v>1</v>
      </c>
      <c r="P1539" s="237">
        <f t="shared" si="92"/>
        <v>62</v>
      </c>
      <c r="Q1539" s="218">
        <v>62</v>
      </c>
      <c r="R1539" s="238">
        <f t="shared" si="93"/>
        <v>1</v>
      </c>
      <c r="S1539" s="238">
        <f t="shared" si="94"/>
        <v>1</v>
      </c>
      <c r="T1539" s="239">
        <f t="shared" si="95"/>
        <v>1</v>
      </c>
      <c r="U1539" s="454"/>
    </row>
    <row r="1540" spans="1:21" ht="12.75">
      <c r="A1540" s="190" t="s">
        <v>109</v>
      </c>
      <c r="B1540" s="191" t="s">
        <v>1220</v>
      </c>
      <c r="C1540" s="230" t="s">
        <v>647</v>
      </c>
      <c r="D1540" s="230" t="s">
        <v>335</v>
      </c>
      <c r="E1540" s="230" t="s">
        <v>185</v>
      </c>
      <c r="F1540" s="230" t="s">
        <v>519</v>
      </c>
      <c r="G1540" s="190" t="s">
        <v>3078</v>
      </c>
      <c r="H1540" s="191" t="s">
        <v>537</v>
      </c>
      <c r="I1540" s="230" t="s">
        <v>232</v>
      </c>
      <c r="J1540" s="230" t="s">
        <v>418</v>
      </c>
      <c r="K1540" s="231">
        <v>1</v>
      </c>
      <c r="L1540" s="230" t="s">
        <v>3128</v>
      </c>
      <c r="M1540" s="450">
        <v>2023</v>
      </c>
      <c r="N1540" s="453">
        <v>62</v>
      </c>
      <c r="O1540" s="452">
        <v>1</v>
      </c>
      <c r="P1540" s="237">
        <f t="shared" ref="P1540:P1603" si="96">ROUNDUP(N1540*O1540,0)</f>
        <v>62</v>
      </c>
      <c r="Q1540" s="218">
        <v>62</v>
      </c>
      <c r="R1540" s="238">
        <f t="shared" ref="R1540:R1603" si="97">Q1540/P1540</f>
        <v>1</v>
      </c>
      <c r="S1540" s="238">
        <f t="shared" ref="S1540:S1603" si="98">Q1540/N1540</f>
        <v>1</v>
      </c>
      <c r="T1540" s="239">
        <f t="shared" ref="T1540:T1603" si="99">O1540/K1540</f>
        <v>1</v>
      </c>
      <c r="U1540" s="454"/>
    </row>
    <row r="1541" spans="1:21" ht="12.75">
      <c r="A1541" s="190" t="s">
        <v>109</v>
      </c>
      <c r="B1541" s="191" t="s">
        <v>1220</v>
      </c>
      <c r="C1541" s="230" t="s">
        <v>647</v>
      </c>
      <c r="D1541" s="230" t="s">
        <v>335</v>
      </c>
      <c r="E1541" s="230" t="s">
        <v>185</v>
      </c>
      <c r="F1541" s="230" t="s">
        <v>519</v>
      </c>
      <c r="G1541" s="190" t="s">
        <v>3078</v>
      </c>
      <c r="H1541" s="191" t="s">
        <v>538</v>
      </c>
      <c r="I1541" s="230" t="s">
        <v>232</v>
      </c>
      <c r="J1541" s="230" t="s">
        <v>418</v>
      </c>
      <c r="K1541" s="231">
        <v>1</v>
      </c>
      <c r="L1541" s="230" t="s">
        <v>3128</v>
      </c>
      <c r="M1541" s="450">
        <v>2023</v>
      </c>
      <c r="N1541" s="218">
        <v>62</v>
      </c>
      <c r="O1541" s="452">
        <v>1</v>
      </c>
      <c r="P1541" s="237">
        <f t="shared" si="96"/>
        <v>62</v>
      </c>
      <c r="Q1541" s="218">
        <v>62</v>
      </c>
      <c r="R1541" s="238">
        <f t="shared" si="97"/>
        <v>1</v>
      </c>
      <c r="S1541" s="238">
        <f t="shared" si="98"/>
        <v>1</v>
      </c>
      <c r="T1541" s="239">
        <f t="shared" si="99"/>
        <v>1</v>
      </c>
      <c r="U1541" s="454"/>
    </row>
    <row r="1542" spans="1:21" ht="12.75">
      <c r="A1542" s="190" t="s">
        <v>109</v>
      </c>
      <c r="B1542" s="191" t="s">
        <v>1220</v>
      </c>
      <c r="C1542" s="230" t="s">
        <v>647</v>
      </c>
      <c r="D1542" s="230" t="s">
        <v>335</v>
      </c>
      <c r="E1542" s="230" t="s">
        <v>185</v>
      </c>
      <c r="F1542" s="230" t="s">
        <v>519</v>
      </c>
      <c r="G1542" s="190" t="s">
        <v>3078</v>
      </c>
      <c r="H1542" s="191" t="s">
        <v>541</v>
      </c>
      <c r="I1542" s="230" t="s">
        <v>232</v>
      </c>
      <c r="J1542" s="230" t="s">
        <v>418</v>
      </c>
      <c r="K1542" s="231">
        <v>1</v>
      </c>
      <c r="L1542" s="230" t="s">
        <v>3128</v>
      </c>
      <c r="M1542" s="450">
        <v>2023</v>
      </c>
      <c r="N1542" s="453">
        <v>62</v>
      </c>
      <c r="O1542" s="452">
        <v>1</v>
      </c>
      <c r="P1542" s="237">
        <f t="shared" si="96"/>
        <v>62</v>
      </c>
      <c r="Q1542" s="218">
        <v>62</v>
      </c>
      <c r="R1542" s="238">
        <f t="shared" si="97"/>
        <v>1</v>
      </c>
      <c r="S1542" s="238">
        <f t="shared" si="98"/>
        <v>1</v>
      </c>
      <c r="T1542" s="239">
        <f t="shared" si="99"/>
        <v>1</v>
      </c>
      <c r="U1542" s="454"/>
    </row>
    <row r="1543" spans="1:21" ht="12.75">
      <c r="A1543" s="190" t="s">
        <v>109</v>
      </c>
      <c r="B1543" s="191" t="s">
        <v>1220</v>
      </c>
      <c r="C1543" s="230" t="s">
        <v>647</v>
      </c>
      <c r="D1543" s="230" t="s">
        <v>335</v>
      </c>
      <c r="E1543" s="230" t="s">
        <v>185</v>
      </c>
      <c r="F1543" s="230" t="s">
        <v>519</v>
      </c>
      <c r="G1543" s="190" t="s">
        <v>3078</v>
      </c>
      <c r="H1543" s="191" t="s">
        <v>493</v>
      </c>
      <c r="I1543" s="230" t="s">
        <v>232</v>
      </c>
      <c r="J1543" s="230" t="s">
        <v>418</v>
      </c>
      <c r="K1543" s="231">
        <v>1</v>
      </c>
      <c r="L1543" s="230" t="s">
        <v>3128</v>
      </c>
      <c r="M1543" s="450">
        <v>2023</v>
      </c>
      <c r="N1543" s="453">
        <v>62</v>
      </c>
      <c r="O1543" s="452">
        <v>1</v>
      </c>
      <c r="P1543" s="237">
        <f t="shared" si="96"/>
        <v>62</v>
      </c>
      <c r="Q1543" s="218">
        <v>62</v>
      </c>
      <c r="R1543" s="238">
        <f t="shared" si="97"/>
        <v>1</v>
      </c>
      <c r="S1543" s="238">
        <f t="shared" si="98"/>
        <v>1</v>
      </c>
      <c r="T1543" s="239">
        <f t="shared" si="99"/>
        <v>1</v>
      </c>
      <c r="U1543" s="454"/>
    </row>
    <row r="1544" spans="1:21" ht="12.75">
      <c r="A1544" s="190" t="s">
        <v>109</v>
      </c>
      <c r="B1544" s="191" t="s">
        <v>1220</v>
      </c>
      <c r="C1544" s="230" t="s">
        <v>647</v>
      </c>
      <c r="D1544" s="230" t="s">
        <v>335</v>
      </c>
      <c r="E1544" s="230" t="s">
        <v>185</v>
      </c>
      <c r="F1544" s="230" t="s">
        <v>519</v>
      </c>
      <c r="G1544" s="190" t="s">
        <v>3078</v>
      </c>
      <c r="H1544" s="191" t="s">
        <v>3129</v>
      </c>
      <c r="I1544" s="230" t="s">
        <v>232</v>
      </c>
      <c r="J1544" s="230" t="s">
        <v>418</v>
      </c>
      <c r="K1544" s="231">
        <v>1</v>
      </c>
      <c r="L1544" s="230" t="s">
        <v>3128</v>
      </c>
      <c r="M1544" s="450">
        <v>2023</v>
      </c>
      <c r="N1544" s="453">
        <v>62</v>
      </c>
      <c r="O1544" s="452">
        <v>1</v>
      </c>
      <c r="P1544" s="237">
        <f t="shared" si="96"/>
        <v>62</v>
      </c>
      <c r="Q1544" s="218">
        <v>62</v>
      </c>
      <c r="R1544" s="238">
        <f t="shared" si="97"/>
        <v>1</v>
      </c>
      <c r="S1544" s="238">
        <f t="shared" si="98"/>
        <v>1</v>
      </c>
      <c r="T1544" s="239">
        <f t="shared" si="99"/>
        <v>1</v>
      </c>
      <c r="U1544" s="454"/>
    </row>
    <row r="1545" spans="1:21" ht="12.75">
      <c r="A1545" s="190" t="s">
        <v>109</v>
      </c>
      <c r="B1545" s="191" t="s">
        <v>1220</v>
      </c>
      <c r="C1545" s="230" t="s">
        <v>647</v>
      </c>
      <c r="D1545" s="230" t="s">
        <v>335</v>
      </c>
      <c r="E1545" s="230" t="s">
        <v>185</v>
      </c>
      <c r="F1545" s="230" t="s">
        <v>519</v>
      </c>
      <c r="G1545" s="190" t="s">
        <v>3078</v>
      </c>
      <c r="H1545" s="191" t="s">
        <v>3130</v>
      </c>
      <c r="I1545" s="230" t="s">
        <v>232</v>
      </c>
      <c r="J1545" s="230" t="s">
        <v>418</v>
      </c>
      <c r="K1545" s="231">
        <v>1</v>
      </c>
      <c r="L1545" s="230" t="s">
        <v>3128</v>
      </c>
      <c r="M1545" s="450">
        <v>2023</v>
      </c>
      <c r="N1545" s="453">
        <v>62</v>
      </c>
      <c r="O1545" s="452">
        <v>1</v>
      </c>
      <c r="P1545" s="237">
        <f t="shared" si="96"/>
        <v>62</v>
      </c>
      <c r="Q1545" s="218">
        <v>62</v>
      </c>
      <c r="R1545" s="238">
        <f t="shared" si="97"/>
        <v>1</v>
      </c>
      <c r="S1545" s="238">
        <f t="shared" si="98"/>
        <v>1</v>
      </c>
      <c r="T1545" s="239">
        <f t="shared" si="99"/>
        <v>1</v>
      </c>
      <c r="U1545" s="454"/>
    </row>
    <row r="1546" spans="1:21" ht="12.75">
      <c r="A1546" s="190" t="s">
        <v>109</v>
      </c>
      <c r="B1546" s="191" t="s">
        <v>1220</v>
      </c>
      <c r="C1546" s="230" t="s">
        <v>647</v>
      </c>
      <c r="D1546" s="230" t="s">
        <v>335</v>
      </c>
      <c r="E1546" s="230" t="s">
        <v>185</v>
      </c>
      <c r="F1546" s="230"/>
      <c r="G1546" s="190" t="s">
        <v>3211</v>
      </c>
      <c r="H1546" s="191"/>
      <c r="I1546" s="230"/>
      <c r="J1546" s="230"/>
      <c r="K1546" s="231"/>
      <c r="L1546" s="230" t="s">
        <v>3120</v>
      </c>
      <c r="M1546" s="450"/>
      <c r="N1546" s="218"/>
      <c r="O1546" s="567"/>
      <c r="P1546" s="237">
        <f t="shared" si="96"/>
        <v>0</v>
      </c>
      <c r="Q1546" s="218"/>
      <c r="R1546" s="238" t="e">
        <f t="shared" si="97"/>
        <v>#DIV/0!</v>
      </c>
      <c r="S1546" s="238" t="e">
        <f t="shared" si="98"/>
        <v>#DIV/0!</v>
      </c>
      <c r="T1546" s="239" t="e">
        <f t="shared" si="99"/>
        <v>#DIV/0!</v>
      </c>
      <c r="U1546" s="454"/>
    </row>
    <row r="1547" spans="1:21" ht="12.75">
      <c r="A1547" s="190" t="s">
        <v>109</v>
      </c>
      <c r="B1547" s="191" t="s">
        <v>1220</v>
      </c>
      <c r="C1547" s="230" t="s">
        <v>647</v>
      </c>
      <c r="D1547" s="230" t="s">
        <v>335</v>
      </c>
      <c r="E1547" s="230" t="s">
        <v>185</v>
      </c>
      <c r="F1547" s="230"/>
      <c r="G1547" s="190" t="s">
        <v>3212</v>
      </c>
      <c r="H1547" s="191"/>
      <c r="I1547" s="230"/>
      <c r="J1547" s="230"/>
      <c r="K1547" s="231"/>
      <c r="L1547" s="230" t="s">
        <v>3120</v>
      </c>
      <c r="M1547" s="450"/>
      <c r="N1547" s="453"/>
      <c r="O1547" s="452"/>
      <c r="P1547" s="237">
        <f t="shared" si="96"/>
        <v>0</v>
      </c>
      <c r="Q1547" s="218"/>
      <c r="R1547" s="238" t="e">
        <f t="shared" si="97"/>
        <v>#DIV/0!</v>
      </c>
      <c r="S1547" s="238" t="e">
        <f t="shared" si="98"/>
        <v>#DIV/0!</v>
      </c>
      <c r="T1547" s="239" t="e">
        <f t="shared" si="99"/>
        <v>#DIV/0!</v>
      </c>
      <c r="U1547" s="454"/>
    </row>
    <row r="1548" spans="1:21" ht="12.75">
      <c r="A1548" s="190" t="s">
        <v>109</v>
      </c>
      <c r="B1548" s="191" t="s">
        <v>1220</v>
      </c>
      <c r="C1548" s="230" t="s">
        <v>647</v>
      </c>
      <c r="D1548" s="230" t="s">
        <v>335</v>
      </c>
      <c r="E1548" s="230" t="s">
        <v>185</v>
      </c>
      <c r="F1548" s="230" t="s">
        <v>519</v>
      </c>
      <c r="G1548" s="190" t="s">
        <v>3056</v>
      </c>
      <c r="H1548" s="191" t="s">
        <v>518</v>
      </c>
      <c r="I1548" s="230" t="s">
        <v>370</v>
      </c>
      <c r="J1548" s="565" t="s">
        <v>420</v>
      </c>
      <c r="K1548" s="566">
        <v>6.25E-2</v>
      </c>
      <c r="L1548" s="230"/>
      <c r="M1548" s="450">
        <v>2022</v>
      </c>
      <c r="N1548" s="218">
        <v>60</v>
      </c>
      <c r="O1548" s="567">
        <v>1</v>
      </c>
      <c r="P1548" s="237">
        <f t="shared" si="96"/>
        <v>60</v>
      </c>
      <c r="Q1548" s="218">
        <v>60</v>
      </c>
      <c r="R1548" s="238">
        <f t="shared" si="97"/>
        <v>1</v>
      </c>
      <c r="S1548" s="238">
        <f t="shared" si="98"/>
        <v>1</v>
      </c>
      <c r="T1548" s="239">
        <f t="shared" si="99"/>
        <v>16</v>
      </c>
      <c r="U1548" s="454" t="s">
        <v>3123</v>
      </c>
    </row>
    <row r="1549" spans="1:21" ht="12.75">
      <c r="A1549" s="190" t="s">
        <v>109</v>
      </c>
      <c r="B1549" s="191" t="s">
        <v>1220</v>
      </c>
      <c r="C1549" s="230" t="s">
        <v>647</v>
      </c>
      <c r="D1549" s="230" t="s">
        <v>335</v>
      </c>
      <c r="E1549" s="230" t="s">
        <v>185</v>
      </c>
      <c r="F1549" s="230" t="s">
        <v>577</v>
      </c>
      <c r="G1549" s="190" t="s">
        <v>3056</v>
      </c>
      <c r="H1549" s="191" t="s">
        <v>576</v>
      </c>
      <c r="I1549" s="230" t="s">
        <v>370</v>
      </c>
      <c r="J1549" s="565" t="s">
        <v>420</v>
      </c>
      <c r="K1549" s="566">
        <v>6.25E-2</v>
      </c>
      <c r="L1549" s="230"/>
      <c r="M1549" s="450">
        <v>2022</v>
      </c>
      <c r="N1549" s="453">
        <v>60</v>
      </c>
      <c r="O1549" s="452">
        <v>0.1</v>
      </c>
      <c r="P1549" s="237">
        <f t="shared" si="96"/>
        <v>6</v>
      </c>
      <c r="Q1549" s="218">
        <v>3</v>
      </c>
      <c r="R1549" s="238">
        <f t="shared" si="97"/>
        <v>0.5</v>
      </c>
      <c r="S1549" s="238">
        <f t="shared" si="98"/>
        <v>0.05</v>
      </c>
      <c r="T1549" s="239">
        <f t="shared" si="99"/>
        <v>1.6</v>
      </c>
      <c r="U1549" s="454" t="s">
        <v>3123</v>
      </c>
    </row>
    <row r="1550" spans="1:21" ht="12.75">
      <c r="A1550" s="190" t="s">
        <v>109</v>
      </c>
      <c r="B1550" s="191" t="s">
        <v>1220</v>
      </c>
      <c r="C1550" s="230" t="s">
        <v>647</v>
      </c>
      <c r="D1550" s="230" t="s">
        <v>335</v>
      </c>
      <c r="E1550" s="230" t="s">
        <v>185</v>
      </c>
      <c r="F1550" s="230" t="s">
        <v>577</v>
      </c>
      <c r="G1550" s="190" t="s">
        <v>3056</v>
      </c>
      <c r="H1550" s="191" t="s">
        <v>578</v>
      </c>
      <c r="I1550" s="230" t="s">
        <v>370</v>
      </c>
      <c r="J1550" s="565" t="s">
        <v>420</v>
      </c>
      <c r="K1550" s="566">
        <v>6.25E-2</v>
      </c>
      <c r="L1550" s="230"/>
      <c r="M1550" s="450">
        <v>2022</v>
      </c>
      <c r="N1550" s="453">
        <v>60</v>
      </c>
      <c r="O1550" s="452">
        <v>0.1</v>
      </c>
      <c r="P1550" s="237">
        <f t="shared" si="96"/>
        <v>6</v>
      </c>
      <c r="Q1550" s="218">
        <v>3</v>
      </c>
      <c r="R1550" s="238">
        <f t="shared" si="97"/>
        <v>0.5</v>
      </c>
      <c r="S1550" s="238">
        <f t="shared" si="98"/>
        <v>0.05</v>
      </c>
      <c r="T1550" s="239">
        <f t="shared" si="99"/>
        <v>1.6</v>
      </c>
      <c r="U1550" s="454" t="s">
        <v>3123</v>
      </c>
    </row>
    <row r="1551" spans="1:21" ht="12.75">
      <c r="A1551" s="190" t="s">
        <v>109</v>
      </c>
      <c r="B1551" s="191" t="s">
        <v>1220</v>
      </c>
      <c r="C1551" s="230" t="s">
        <v>647</v>
      </c>
      <c r="D1551" s="230" t="s">
        <v>335</v>
      </c>
      <c r="E1551" s="230" t="s">
        <v>185</v>
      </c>
      <c r="F1551" s="230" t="s">
        <v>577</v>
      </c>
      <c r="G1551" s="190" t="s">
        <v>3056</v>
      </c>
      <c r="H1551" s="191" t="s">
        <v>579</v>
      </c>
      <c r="I1551" s="230" t="s">
        <v>370</v>
      </c>
      <c r="J1551" s="565" t="s">
        <v>420</v>
      </c>
      <c r="K1551" s="566">
        <v>6.25E-2</v>
      </c>
      <c r="L1551" s="230"/>
      <c r="M1551" s="450">
        <v>2022</v>
      </c>
      <c r="N1551" s="453">
        <v>60</v>
      </c>
      <c r="O1551" s="452">
        <v>0.1</v>
      </c>
      <c r="P1551" s="237">
        <f t="shared" si="96"/>
        <v>6</v>
      </c>
      <c r="Q1551" s="218">
        <v>3</v>
      </c>
      <c r="R1551" s="238">
        <f t="shared" si="97"/>
        <v>0.5</v>
      </c>
      <c r="S1551" s="238">
        <f t="shared" si="98"/>
        <v>0.05</v>
      </c>
      <c r="T1551" s="239">
        <f t="shared" si="99"/>
        <v>1.6</v>
      </c>
      <c r="U1551" s="454" t="s">
        <v>3123</v>
      </c>
    </row>
    <row r="1552" spans="1:21" ht="12.75">
      <c r="A1552" s="190" t="s">
        <v>109</v>
      </c>
      <c r="B1552" s="191" t="s">
        <v>1220</v>
      </c>
      <c r="C1552" s="230" t="s">
        <v>647</v>
      </c>
      <c r="D1552" s="230" t="s">
        <v>335</v>
      </c>
      <c r="E1552" s="230" t="s">
        <v>185</v>
      </c>
      <c r="F1552" s="230" t="s">
        <v>577</v>
      </c>
      <c r="G1552" s="190" t="s">
        <v>3056</v>
      </c>
      <c r="H1552" s="191" t="s">
        <v>580</v>
      </c>
      <c r="I1552" s="230" t="s">
        <v>370</v>
      </c>
      <c r="J1552" s="565" t="s">
        <v>420</v>
      </c>
      <c r="K1552" s="566">
        <v>6.25E-2</v>
      </c>
      <c r="L1552" s="230"/>
      <c r="M1552" s="450">
        <v>2022</v>
      </c>
      <c r="N1552" s="453">
        <v>60</v>
      </c>
      <c r="O1552" s="452">
        <v>0.1</v>
      </c>
      <c r="P1552" s="237">
        <f t="shared" si="96"/>
        <v>6</v>
      </c>
      <c r="Q1552" s="218">
        <v>3</v>
      </c>
      <c r="R1552" s="238">
        <f t="shared" si="97"/>
        <v>0.5</v>
      </c>
      <c r="S1552" s="238">
        <f t="shared" si="98"/>
        <v>0.05</v>
      </c>
      <c r="T1552" s="239">
        <f t="shared" si="99"/>
        <v>1.6</v>
      </c>
      <c r="U1552" s="454" t="s">
        <v>3123</v>
      </c>
    </row>
    <row r="1553" spans="1:21" ht="12.75">
      <c r="A1553" s="190" t="s">
        <v>109</v>
      </c>
      <c r="B1553" s="191" t="s">
        <v>1220</v>
      </c>
      <c r="C1553" s="230" t="s">
        <v>647</v>
      </c>
      <c r="D1553" s="230" t="s">
        <v>335</v>
      </c>
      <c r="E1553" s="230" t="s">
        <v>185</v>
      </c>
      <c r="F1553" s="230" t="s">
        <v>577</v>
      </c>
      <c r="G1553" s="190" t="s">
        <v>3056</v>
      </c>
      <c r="H1553" s="191" t="s">
        <v>581</v>
      </c>
      <c r="I1553" s="230" t="s">
        <v>370</v>
      </c>
      <c r="J1553" s="565" t="s">
        <v>420</v>
      </c>
      <c r="K1553" s="566">
        <v>6.25E-2</v>
      </c>
      <c r="L1553" s="230"/>
      <c r="M1553" s="450">
        <v>2022</v>
      </c>
      <c r="N1553" s="453">
        <v>60</v>
      </c>
      <c r="O1553" s="452">
        <v>0.1</v>
      </c>
      <c r="P1553" s="237">
        <f t="shared" si="96"/>
        <v>6</v>
      </c>
      <c r="Q1553" s="218">
        <v>3</v>
      </c>
      <c r="R1553" s="238">
        <f t="shared" si="97"/>
        <v>0.5</v>
      </c>
      <c r="S1553" s="238">
        <f t="shared" si="98"/>
        <v>0.05</v>
      </c>
      <c r="T1553" s="239">
        <f t="shared" si="99"/>
        <v>1.6</v>
      </c>
      <c r="U1553" s="454" t="s">
        <v>3123</v>
      </c>
    </row>
    <row r="1554" spans="1:21" ht="12.75">
      <c r="A1554" s="190" t="s">
        <v>109</v>
      </c>
      <c r="B1554" s="191" t="s">
        <v>1220</v>
      </c>
      <c r="C1554" s="230" t="s">
        <v>647</v>
      </c>
      <c r="D1554" s="230" t="s">
        <v>335</v>
      </c>
      <c r="E1554" s="230" t="s">
        <v>185</v>
      </c>
      <c r="F1554" s="230" t="s">
        <v>519</v>
      </c>
      <c r="G1554" s="190" t="s">
        <v>3056</v>
      </c>
      <c r="H1554" s="191" t="s">
        <v>522</v>
      </c>
      <c r="I1554" s="230" t="s">
        <v>370</v>
      </c>
      <c r="J1554" s="565" t="s">
        <v>420</v>
      </c>
      <c r="K1554" s="566">
        <v>6.25E-2</v>
      </c>
      <c r="L1554" s="230"/>
      <c r="M1554" s="450">
        <v>2022</v>
      </c>
      <c r="N1554" s="453">
        <v>60</v>
      </c>
      <c r="O1554" s="452">
        <v>0.1</v>
      </c>
      <c r="P1554" s="237">
        <f t="shared" si="96"/>
        <v>6</v>
      </c>
      <c r="Q1554" s="218">
        <v>3</v>
      </c>
      <c r="R1554" s="238">
        <f t="shared" si="97"/>
        <v>0.5</v>
      </c>
      <c r="S1554" s="238">
        <f t="shared" si="98"/>
        <v>0.05</v>
      </c>
      <c r="T1554" s="239">
        <f t="shared" si="99"/>
        <v>1.6</v>
      </c>
      <c r="U1554" s="454" t="s">
        <v>3123</v>
      </c>
    </row>
    <row r="1555" spans="1:21" ht="12.75">
      <c r="A1555" s="190" t="s">
        <v>109</v>
      </c>
      <c r="B1555" s="191" t="s">
        <v>1220</v>
      </c>
      <c r="C1555" s="230" t="s">
        <v>647</v>
      </c>
      <c r="D1555" s="230" t="s">
        <v>335</v>
      </c>
      <c r="E1555" s="230" t="s">
        <v>185</v>
      </c>
      <c r="F1555" s="230" t="s">
        <v>519</v>
      </c>
      <c r="G1555" s="190" t="s">
        <v>3056</v>
      </c>
      <c r="H1555" s="191" t="s">
        <v>523</v>
      </c>
      <c r="I1555" s="230" t="s">
        <v>370</v>
      </c>
      <c r="J1555" s="565" t="s">
        <v>420</v>
      </c>
      <c r="K1555" s="566">
        <v>6.25E-2</v>
      </c>
      <c r="L1555" s="230"/>
      <c r="M1555" s="450">
        <v>2022</v>
      </c>
      <c r="N1555" s="453">
        <v>60</v>
      </c>
      <c r="O1555" s="452">
        <v>0.1</v>
      </c>
      <c r="P1555" s="237">
        <f t="shared" si="96"/>
        <v>6</v>
      </c>
      <c r="Q1555" s="218">
        <v>3</v>
      </c>
      <c r="R1555" s="238">
        <f t="shared" si="97"/>
        <v>0.5</v>
      </c>
      <c r="S1555" s="238">
        <f t="shared" si="98"/>
        <v>0.05</v>
      </c>
      <c r="T1555" s="239">
        <f t="shared" si="99"/>
        <v>1.6</v>
      </c>
      <c r="U1555" s="454" t="s">
        <v>3123</v>
      </c>
    </row>
    <row r="1556" spans="1:21" ht="12.75">
      <c r="A1556" s="190" t="s">
        <v>109</v>
      </c>
      <c r="B1556" s="191" t="s">
        <v>1220</v>
      </c>
      <c r="C1556" s="230" t="s">
        <v>647</v>
      </c>
      <c r="D1556" s="230" t="s">
        <v>335</v>
      </c>
      <c r="E1556" s="230" t="s">
        <v>185</v>
      </c>
      <c r="F1556" s="230" t="s">
        <v>577</v>
      </c>
      <c r="G1556" s="190" t="s">
        <v>3056</v>
      </c>
      <c r="H1556" s="191" t="s">
        <v>3124</v>
      </c>
      <c r="I1556" s="230" t="s">
        <v>370</v>
      </c>
      <c r="J1556" s="565" t="s">
        <v>420</v>
      </c>
      <c r="K1556" s="566">
        <v>6.25E-2</v>
      </c>
      <c r="L1556" s="230"/>
      <c r="M1556" s="450">
        <v>2022</v>
      </c>
      <c r="N1556" s="453">
        <v>60</v>
      </c>
      <c r="O1556" s="452">
        <v>0.1</v>
      </c>
      <c r="P1556" s="237">
        <f t="shared" si="96"/>
        <v>6</v>
      </c>
      <c r="Q1556" s="218">
        <v>3</v>
      </c>
      <c r="R1556" s="238">
        <f t="shared" si="97"/>
        <v>0.5</v>
      </c>
      <c r="S1556" s="238">
        <f t="shared" si="98"/>
        <v>0.05</v>
      </c>
      <c r="T1556" s="239">
        <f t="shared" si="99"/>
        <v>1.6</v>
      </c>
      <c r="U1556" s="454" t="s">
        <v>3123</v>
      </c>
    </row>
    <row r="1557" spans="1:21" ht="12.75">
      <c r="A1557" s="190" t="s">
        <v>109</v>
      </c>
      <c r="B1557" s="191" t="s">
        <v>1220</v>
      </c>
      <c r="C1557" s="230" t="s">
        <v>647</v>
      </c>
      <c r="D1557" s="230" t="s">
        <v>335</v>
      </c>
      <c r="E1557" s="230" t="s">
        <v>185</v>
      </c>
      <c r="F1557" s="230" t="s">
        <v>519</v>
      </c>
      <c r="G1557" s="190" t="s">
        <v>3056</v>
      </c>
      <c r="H1557" s="191" t="s">
        <v>3125</v>
      </c>
      <c r="I1557" s="230" t="s">
        <v>370</v>
      </c>
      <c r="J1557" s="565" t="s">
        <v>420</v>
      </c>
      <c r="K1557" s="566">
        <v>6.25E-2</v>
      </c>
      <c r="L1557" s="230"/>
      <c r="M1557" s="450">
        <v>2022</v>
      </c>
      <c r="N1557" s="453">
        <v>60</v>
      </c>
      <c r="O1557" s="452">
        <v>0.1</v>
      </c>
      <c r="P1557" s="237">
        <f t="shared" si="96"/>
        <v>6</v>
      </c>
      <c r="Q1557" s="218">
        <v>3</v>
      </c>
      <c r="R1557" s="238">
        <f t="shared" si="97"/>
        <v>0.5</v>
      </c>
      <c r="S1557" s="238">
        <f t="shared" si="98"/>
        <v>0.05</v>
      </c>
      <c r="T1557" s="239">
        <f t="shared" si="99"/>
        <v>1.6</v>
      </c>
      <c r="U1557" s="454" t="s">
        <v>3123</v>
      </c>
    </row>
    <row r="1558" spans="1:21" ht="12.75">
      <c r="A1558" s="190" t="s">
        <v>109</v>
      </c>
      <c r="B1558" s="191" t="s">
        <v>1220</v>
      </c>
      <c r="C1558" s="230" t="s">
        <v>647</v>
      </c>
      <c r="D1558" s="230" t="s">
        <v>335</v>
      </c>
      <c r="E1558" s="230" t="s">
        <v>185</v>
      </c>
      <c r="F1558" s="230" t="s">
        <v>519</v>
      </c>
      <c r="G1558" s="190" t="s">
        <v>3056</v>
      </c>
      <c r="H1558" s="191" t="s">
        <v>529</v>
      </c>
      <c r="I1558" s="230" t="s">
        <v>370</v>
      </c>
      <c r="J1558" s="565" t="s">
        <v>420</v>
      </c>
      <c r="K1558" s="566">
        <v>6.25E-2</v>
      </c>
      <c r="L1558" s="230"/>
      <c r="M1558" s="450">
        <v>2022</v>
      </c>
      <c r="N1558" s="453">
        <v>60</v>
      </c>
      <c r="O1558" s="452">
        <v>0.1</v>
      </c>
      <c r="P1558" s="237">
        <f t="shared" si="96"/>
        <v>6</v>
      </c>
      <c r="Q1558" s="218">
        <v>3</v>
      </c>
      <c r="R1558" s="238">
        <f t="shared" si="97"/>
        <v>0.5</v>
      </c>
      <c r="S1558" s="238">
        <f t="shared" si="98"/>
        <v>0.05</v>
      </c>
      <c r="T1558" s="239">
        <f t="shared" si="99"/>
        <v>1.6</v>
      </c>
      <c r="U1558" s="454" t="s">
        <v>3123</v>
      </c>
    </row>
    <row r="1559" spans="1:21" ht="12.75">
      <c r="A1559" s="190" t="s">
        <v>109</v>
      </c>
      <c r="B1559" s="191" t="s">
        <v>1220</v>
      </c>
      <c r="C1559" s="230" t="s">
        <v>647</v>
      </c>
      <c r="D1559" s="230" t="s">
        <v>335</v>
      </c>
      <c r="E1559" s="230" t="s">
        <v>185</v>
      </c>
      <c r="F1559" s="230" t="s">
        <v>519</v>
      </c>
      <c r="G1559" s="190" t="s">
        <v>3056</v>
      </c>
      <c r="H1559" s="191" t="s">
        <v>532</v>
      </c>
      <c r="I1559" s="230" t="s">
        <v>370</v>
      </c>
      <c r="J1559" s="565" t="s">
        <v>420</v>
      </c>
      <c r="K1559" s="568">
        <v>6.25E-2</v>
      </c>
      <c r="L1559" s="230"/>
      <c r="M1559" s="450">
        <v>2022</v>
      </c>
      <c r="N1559" s="453">
        <v>60</v>
      </c>
      <c r="O1559" s="452">
        <v>0.1</v>
      </c>
      <c r="P1559" s="237">
        <f t="shared" si="96"/>
        <v>6</v>
      </c>
      <c r="Q1559" s="218">
        <v>3</v>
      </c>
      <c r="R1559" s="238">
        <f t="shared" si="97"/>
        <v>0.5</v>
      </c>
      <c r="S1559" s="238">
        <f t="shared" si="98"/>
        <v>0.05</v>
      </c>
      <c r="T1559" s="239">
        <f t="shared" si="99"/>
        <v>1.6</v>
      </c>
      <c r="U1559" s="454" t="s">
        <v>3123</v>
      </c>
    </row>
    <row r="1560" spans="1:21" ht="12.75">
      <c r="A1560" s="190" t="s">
        <v>109</v>
      </c>
      <c r="B1560" s="191" t="s">
        <v>1220</v>
      </c>
      <c r="C1560" s="230" t="s">
        <v>647</v>
      </c>
      <c r="D1560" s="230" t="s">
        <v>335</v>
      </c>
      <c r="E1560" s="230" t="s">
        <v>185</v>
      </c>
      <c r="F1560" s="230" t="s">
        <v>519</v>
      </c>
      <c r="G1560" s="190" t="s">
        <v>3056</v>
      </c>
      <c r="H1560" s="191" t="s">
        <v>533</v>
      </c>
      <c r="I1560" s="230" t="s">
        <v>370</v>
      </c>
      <c r="J1560" s="565" t="s">
        <v>420</v>
      </c>
      <c r="K1560" s="566">
        <v>6.25E-2</v>
      </c>
      <c r="L1560" s="230"/>
      <c r="M1560" s="450">
        <v>2022</v>
      </c>
      <c r="N1560" s="453">
        <v>60</v>
      </c>
      <c r="O1560" s="452">
        <v>0.1</v>
      </c>
      <c r="P1560" s="237">
        <f t="shared" si="96"/>
        <v>6</v>
      </c>
      <c r="Q1560" s="218">
        <v>3</v>
      </c>
      <c r="R1560" s="238">
        <f t="shared" si="97"/>
        <v>0.5</v>
      </c>
      <c r="S1560" s="238">
        <f t="shared" si="98"/>
        <v>0.05</v>
      </c>
      <c r="T1560" s="239">
        <f t="shared" si="99"/>
        <v>1.6</v>
      </c>
      <c r="U1560" s="454" t="s">
        <v>3123</v>
      </c>
    </row>
    <row r="1561" spans="1:21" ht="12.75">
      <c r="A1561" s="190" t="s">
        <v>109</v>
      </c>
      <c r="B1561" s="191" t="s">
        <v>1220</v>
      </c>
      <c r="C1561" s="230" t="s">
        <v>647</v>
      </c>
      <c r="D1561" s="230" t="s">
        <v>335</v>
      </c>
      <c r="E1561" s="230" t="s">
        <v>185</v>
      </c>
      <c r="F1561" s="230" t="s">
        <v>519</v>
      </c>
      <c r="G1561" s="190" t="s">
        <v>3056</v>
      </c>
      <c r="H1561" s="191" t="s">
        <v>534</v>
      </c>
      <c r="I1561" s="230" t="s">
        <v>370</v>
      </c>
      <c r="J1561" s="565" t="s">
        <v>420</v>
      </c>
      <c r="K1561" s="566">
        <v>6.25E-2</v>
      </c>
      <c r="L1561" s="230"/>
      <c r="M1561" s="450">
        <v>2022</v>
      </c>
      <c r="N1561" s="453">
        <v>60</v>
      </c>
      <c r="O1561" s="452">
        <v>0.1</v>
      </c>
      <c r="P1561" s="237">
        <f t="shared" si="96"/>
        <v>6</v>
      </c>
      <c r="Q1561" s="218">
        <v>3</v>
      </c>
      <c r="R1561" s="238">
        <f t="shared" si="97"/>
        <v>0.5</v>
      </c>
      <c r="S1561" s="238">
        <f t="shared" si="98"/>
        <v>0.05</v>
      </c>
      <c r="T1561" s="239">
        <f t="shared" si="99"/>
        <v>1.6</v>
      </c>
      <c r="U1561" s="454" t="s">
        <v>3123</v>
      </c>
    </row>
    <row r="1562" spans="1:21" ht="12.75">
      <c r="A1562" s="190" t="s">
        <v>109</v>
      </c>
      <c r="B1562" s="191" t="s">
        <v>1220</v>
      </c>
      <c r="C1562" s="230" t="s">
        <v>647</v>
      </c>
      <c r="D1562" s="230" t="s">
        <v>335</v>
      </c>
      <c r="E1562" s="230" t="s">
        <v>185</v>
      </c>
      <c r="F1562" s="230" t="s">
        <v>519</v>
      </c>
      <c r="G1562" s="190" t="s">
        <v>3056</v>
      </c>
      <c r="H1562" s="191" t="s">
        <v>535</v>
      </c>
      <c r="I1562" s="230" t="s">
        <v>370</v>
      </c>
      <c r="J1562" s="565" t="s">
        <v>420</v>
      </c>
      <c r="K1562" s="566">
        <v>6.25E-2</v>
      </c>
      <c r="L1562" s="230"/>
      <c r="M1562" s="450">
        <v>2022</v>
      </c>
      <c r="N1562" s="453">
        <v>60</v>
      </c>
      <c r="O1562" s="452">
        <v>0.1</v>
      </c>
      <c r="P1562" s="237">
        <f t="shared" si="96"/>
        <v>6</v>
      </c>
      <c r="Q1562" s="218">
        <v>3</v>
      </c>
      <c r="R1562" s="238">
        <f t="shared" si="97"/>
        <v>0.5</v>
      </c>
      <c r="S1562" s="238">
        <f t="shared" si="98"/>
        <v>0.05</v>
      </c>
      <c r="T1562" s="239">
        <f t="shared" si="99"/>
        <v>1.6</v>
      </c>
      <c r="U1562" s="454" t="s">
        <v>3123</v>
      </c>
    </row>
    <row r="1563" spans="1:21" ht="12.75">
      <c r="A1563" s="190" t="s">
        <v>109</v>
      </c>
      <c r="B1563" s="191" t="s">
        <v>1220</v>
      </c>
      <c r="C1563" s="230" t="s">
        <v>647</v>
      </c>
      <c r="D1563" s="230" t="s">
        <v>335</v>
      </c>
      <c r="E1563" s="230" t="s">
        <v>185</v>
      </c>
      <c r="F1563" s="230" t="s">
        <v>519</v>
      </c>
      <c r="G1563" s="190" t="s">
        <v>3056</v>
      </c>
      <c r="H1563" s="191" t="s">
        <v>544</v>
      </c>
      <c r="I1563" s="230" t="s">
        <v>370</v>
      </c>
      <c r="J1563" s="565" t="s">
        <v>420</v>
      </c>
      <c r="K1563" s="566">
        <v>6.25E-2</v>
      </c>
      <c r="L1563" s="230"/>
      <c r="M1563" s="450">
        <v>2022</v>
      </c>
      <c r="N1563" s="453">
        <v>60</v>
      </c>
      <c r="O1563" s="452">
        <v>0.1</v>
      </c>
      <c r="P1563" s="237">
        <f t="shared" si="96"/>
        <v>6</v>
      </c>
      <c r="Q1563" s="218">
        <v>3</v>
      </c>
      <c r="R1563" s="238">
        <f t="shared" si="97"/>
        <v>0.5</v>
      </c>
      <c r="S1563" s="238">
        <f t="shared" si="98"/>
        <v>0.05</v>
      </c>
      <c r="T1563" s="239">
        <f t="shared" si="99"/>
        <v>1.6</v>
      </c>
      <c r="U1563" s="454" t="s">
        <v>3123</v>
      </c>
    </row>
    <row r="1564" spans="1:21" ht="12.75">
      <c r="A1564" s="190" t="s">
        <v>109</v>
      </c>
      <c r="B1564" s="191" t="s">
        <v>1220</v>
      </c>
      <c r="C1564" s="230" t="s">
        <v>647</v>
      </c>
      <c r="D1564" s="230" t="s">
        <v>335</v>
      </c>
      <c r="E1564" s="230" t="s">
        <v>185</v>
      </c>
      <c r="F1564" s="230" t="s">
        <v>519</v>
      </c>
      <c r="G1564" s="190" t="s">
        <v>3056</v>
      </c>
      <c r="H1564" s="191" t="s">
        <v>545</v>
      </c>
      <c r="I1564" s="230" t="s">
        <v>370</v>
      </c>
      <c r="J1564" s="565" t="s">
        <v>420</v>
      </c>
      <c r="K1564" s="566">
        <v>6.25E-2</v>
      </c>
      <c r="L1564" s="230"/>
      <c r="M1564" s="450">
        <v>2022</v>
      </c>
      <c r="N1564" s="453">
        <v>60</v>
      </c>
      <c r="O1564" s="452">
        <v>0.1</v>
      </c>
      <c r="P1564" s="237">
        <f t="shared" si="96"/>
        <v>6</v>
      </c>
      <c r="Q1564" s="218">
        <v>3</v>
      </c>
      <c r="R1564" s="238">
        <f t="shared" si="97"/>
        <v>0.5</v>
      </c>
      <c r="S1564" s="238">
        <f t="shared" si="98"/>
        <v>0.05</v>
      </c>
      <c r="T1564" s="239">
        <f t="shared" si="99"/>
        <v>1.6</v>
      </c>
      <c r="U1564" s="454" t="s">
        <v>3123</v>
      </c>
    </row>
    <row r="1565" spans="1:21" ht="12.75">
      <c r="A1565" s="190" t="s">
        <v>109</v>
      </c>
      <c r="B1565" s="191" t="s">
        <v>1220</v>
      </c>
      <c r="C1565" s="230" t="s">
        <v>647</v>
      </c>
      <c r="D1565" s="230" t="s">
        <v>335</v>
      </c>
      <c r="E1565" s="230" t="s">
        <v>185</v>
      </c>
      <c r="F1565" s="230" t="s">
        <v>519</v>
      </c>
      <c r="G1565" s="190" t="s">
        <v>3056</v>
      </c>
      <c r="H1565" s="191" t="s">
        <v>546</v>
      </c>
      <c r="I1565" s="230" t="s">
        <v>370</v>
      </c>
      <c r="J1565" s="565" t="s">
        <v>420</v>
      </c>
      <c r="K1565" s="566">
        <v>6.25E-2</v>
      </c>
      <c r="L1565" s="230"/>
      <c r="M1565" s="450">
        <v>2022</v>
      </c>
      <c r="N1565" s="453">
        <v>60</v>
      </c>
      <c r="O1565" s="452">
        <v>0.1</v>
      </c>
      <c r="P1565" s="237">
        <f t="shared" si="96"/>
        <v>6</v>
      </c>
      <c r="Q1565" s="218">
        <v>3</v>
      </c>
      <c r="R1565" s="238">
        <f t="shared" si="97"/>
        <v>0.5</v>
      </c>
      <c r="S1565" s="238">
        <f t="shared" si="98"/>
        <v>0.05</v>
      </c>
      <c r="T1565" s="239">
        <f t="shared" si="99"/>
        <v>1.6</v>
      </c>
      <c r="U1565" s="454" t="s">
        <v>3123</v>
      </c>
    </row>
    <row r="1566" spans="1:21" ht="12.75">
      <c r="A1566" s="190" t="s">
        <v>109</v>
      </c>
      <c r="B1566" s="191" t="s">
        <v>1220</v>
      </c>
      <c r="C1566" s="230" t="s">
        <v>647</v>
      </c>
      <c r="D1566" s="230" t="s">
        <v>335</v>
      </c>
      <c r="E1566" s="230" t="s">
        <v>185</v>
      </c>
      <c r="F1566" s="230" t="s">
        <v>519</v>
      </c>
      <c r="G1566" s="190" t="s">
        <v>3056</v>
      </c>
      <c r="H1566" s="191" t="s">
        <v>548</v>
      </c>
      <c r="I1566" s="230" t="s">
        <v>370</v>
      </c>
      <c r="J1566" s="565" t="s">
        <v>420</v>
      </c>
      <c r="K1566" s="566">
        <v>6.25E-2</v>
      </c>
      <c r="L1566" s="230"/>
      <c r="M1566" s="450">
        <v>2022</v>
      </c>
      <c r="N1566" s="453">
        <v>60</v>
      </c>
      <c r="O1566" s="452">
        <v>0.1</v>
      </c>
      <c r="P1566" s="237">
        <f t="shared" si="96"/>
        <v>6</v>
      </c>
      <c r="Q1566" s="218">
        <v>3</v>
      </c>
      <c r="R1566" s="238">
        <f t="shared" si="97"/>
        <v>0.5</v>
      </c>
      <c r="S1566" s="238">
        <f t="shared" si="98"/>
        <v>0.05</v>
      </c>
      <c r="T1566" s="239">
        <f t="shared" si="99"/>
        <v>1.6</v>
      </c>
      <c r="U1566" s="454" t="s">
        <v>3123</v>
      </c>
    </row>
    <row r="1567" spans="1:21" ht="12.75">
      <c r="A1567" s="190" t="s">
        <v>109</v>
      </c>
      <c r="B1567" s="191" t="s">
        <v>1220</v>
      </c>
      <c r="C1567" s="230" t="s">
        <v>647</v>
      </c>
      <c r="D1567" s="230" t="s">
        <v>335</v>
      </c>
      <c r="E1567" s="230" t="s">
        <v>185</v>
      </c>
      <c r="F1567" s="230" t="s">
        <v>519</v>
      </c>
      <c r="G1567" s="190" t="s">
        <v>3056</v>
      </c>
      <c r="H1567" s="191" t="s">
        <v>549</v>
      </c>
      <c r="I1567" s="230" t="s">
        <v>370</v>
      </c>
      <c r="J1567" s="565" t="s">
        <v>420</v>
      </c>
      <c r="K1567" s="566">
        <v>6.25E-2</v>
      </c>
      <c r="L1567" s="230"/>
      <c r="M1567" s="450">
        <v>2022</v>
      </c>
      <c r="N1567" s="453">
        <v>60</v>
      </c>
      <c r="O1567" s="452">
        <v>0.1</v>
      </c>
      <c r="P1567" s="237">
        <f t="shared" si="96"/>
        <v>6</v>
      </c>
      <c r="Q1567" s="218">
        <v>3</v>
      </c>
      <c r="R1567" s="238">
        <f t="shared" si="97"/>
        <v>0.5</v>
      </c>
      <c r="S1567" s="238">
        <f t="shared" si="98"/>
        <v>0.05</v>
      </c>
      <c r="T1567" s="239">
        <f t="shared" si="99"/>
        <v>1.6</v>
      </c>
      <c r="U1567" s="454" t="s">
        <v>3123</v>
      </c>
    </row>
    <row r="1568" spans="1:21" ht="12.75">
      <c r="A1568" s="190" t="s">
        <v>109</v>
      </c>
      <c r="B1568" s="191" t="s">
        <v>1220</v>
      </c>
      <c r="C1568" s="230" t="s">
        <v>647</v>
      </c>
      <c r="D1568" s="230" t="s">
        <v>335</v>
      </c>
      <c r="E1568" s="230" t="s">
        <v>185</v>
      </c>
      <c r="F1568" s="230" t="s">
        <v>519</v>
      </c>
      <c r="G1568" s="190" t="s">
        <v>3056</v>
      </c>
      <c r="H1568" s="191" t="s">
        <v>551</v>
      </c>
      <c r="I1568" s="230" t="s">
        <v>370</v>
      </c>
      <c r="J1568" s="565" t="s">
        <v>420</v>
      </c>
      <c r="K1568" s="566">
        <v>6.25E-2</v>
      </c>
      <c r="L1568" s="230"/>
      <c r="M1568" s="450">
        <v>2022</v>
      </c>
      <c r="N1568" s="453">
        <v>60</v>
      </c>
      <c r="O1568" s="452">
        <v>0.1</v>
      </c>
      <c r="P1568" s="237">
        <f t="shared" si="96"/>
        <v>6</v>
      </c>
      <c r="Q1568" s="218">
        <v>3</v>
      </c>
      <c r="R1568" s="238">
        <f t="shared" si="97"/>
        <v>0.5</v>
      </c>
      <c r="S1568" s="238">
        <f t="shared" si="98"/>
        <v>0.05</v>
      </c>
      <c r="T1568" s="239">
        <f t="shared" si="99"/>
        <v>1.6</v>
      </c>
      <c r="U1568" s="454" t="s">
        <v>3123</v>
      </c>
    </row>
    <row r="1569" spans="1:21" ht="12.75">
      <c r="A1569" s="190" t="s">
        <v>109</v>
      </c>
      <c r="B1569" s="191" t="s">
        <v>1220</v>
      </c>
      <c r="C1569" s="230" t="s">
        <v>647</v>
      </c>
      <c r="D1569" s="230" t="s">
        <v>335</v>
      </c>
      <c r="E1569" s="230" t="s">
        <v>185</v>
      </c>
      <c r="F1569" s="230" t="s">
        <v>519</v>
      </c>
      <c r="G1569" s="190" t="s">
        <v>3056</v>
      </c>
      <c r="H1569" s="191" t="s">
        <v>555</v>
      </c>
      <c r="I1569" s="230" t="s">
        <v>370</v>
      </c>
      <c r="J1569" s="565" t="s">
        <v>420</v>
      </c>
      <c r="K1569" s="566">
        <v>6.25E-2</v>
      </c>
      <c r="L1569" s="230"/>
      <c r="M1569" s="450">
        <v>2022</v>
      </c>
      <c r="N1569" s="453">
        <v>60</v>
      </c>
      <c r="O1569" s="452">
        <v>0.1</v>
      </c>
      <c r="P1569" s="237">
        <f t="shared" si="96"/>
        <v>6</v>
      </c>
      <c r="Q1569" s="218">
        <v>3</v>
      </c>
      <c r="R1569" s="238">
        <f t="shared" si="97"/>
        <v>0.5</v>
      </c>
      <c r="S1569" s="238">
        <f t="shared" si="98"/>
        <v>0.05</v>
      </c>
      <c r="T1569" s="239">
        <f t="shared" si="99"/>
        <v>1.6</v>
      </c>
      <c r="U1569" s="454" t="s">
        <v>3123</v>
      </c>
    </row>
    <row r="1570" spans="1:21" ht="12.75">
      <c r="A1570" s="190" t="s">
        <v>109</v>
      </c>
      <c r="B1570" s="191" t="s">
        <v>1220</v>
      </c>
      <c r="C1570" s="230" t="s">
        <v>647</v>
      </c>
      <c r="D1570" s="230" t="s">
        <v>335</v>
      </c>
      <c r="E1570" s="230" t="s">
        <v>185</v>
      </c>
      <c r="F1570" s="230" t="s">
        <v>519</v>
      </c>
      <c r="G1570" s="190" t="s">
        <v>3056</v>
      </c>
      <c r="H1570" s="191" t="s">
        <v>556</v>
      </c>
      <c r="I1570" s="230" t="s">
        <v>370</v>
      </c>
      <c r="J1570" s="565" t="s">
        <v>420</v>
      </c>
      <c r="K1570" s="566">
        <v>6.25E-2</v>
      </c>
      <c r="L1570" s="230"/>
      <c r="M1570" s="450">
        <v>2022</v>
      </c>
      <c r="N1570" s="453">
        <v>60</v>
      </c>
      <c r="O1570" s="452">
        <v>0.1</v>
      </c>
      <c r="P1570" s="237">
        <f t="shared" si="96"/>
        <v>6</v>
      </c>
      <c r="Q1570" s="218">
        <v>3</v>
      </c>
      <c r="R1570" s="238">
        <f t="shared" si="97"/>
        <v>0.5</v>
      </c>
      <c r="S1570" s="238">
        <f t="shared" si="98"/>
        <v>0.05</v>
      </c>
      <c r="T1570" s="239">
        <f t="shared" si="99"/>
        <v>1.6</v>
      </c>
      <c r="U1570" s="454" t="s">
        <v>3123</v>
      </c>
    </row>
    <row r="1571" spans="1:21" ht="12.75">
      <c r="A1571" s="190" t="s">
        <v>109</v>
      </c>
      <c r="B1571" s="191" t="s">
        <v>1220</v>
      </c>
      <c r="C1571" s="230" t="s">
        <v>647</v>
      </c>
      <c r="D1571" s="230" t="s">
        <v>335</v>
      </c>
      <c r="E1571" s="230" t="s">
        <v>185</v>
      </c>
      <c r="F1571" s="230" t="s">
        <v>519</v>
      </c>
      <c r="G1571" s="190" t="s">
        <v>3056</v>
      </c>
      <c r="H1571" s="191" t="s">
        <v>557</v>
      </c>
      <c r="I1571" s="230" t="s">
        <v>370</v>
      </c>
      <c r="J1571" s="565" t="s">
        <v>420</v>
      </c>
      <c r="K1571" s="566">
        <v>6.25E-2</v>
      </c>
      <c r="L1571" s="230"/>
      <c r="M1571" s="450">
        <v>2022</v>
      </c>
      <c r="N1571" s="453">
        <v>60</v>
      </c>
      <c r="O1571" s="452">
        <v>0.1</v>
      </c>
      <c r="P1571" s="237">
        <f t="shared" si="96"/>
        <v>6</v>
      </c>
      <c r="Q1571" s="218">
        <v>3</v>
      </c>
      <c r="R1571" s="238">
        <f t="shared" si="97"/>
        <v>0.5</v>
      </c>
      <c r="S1571" s="238">
        <f t="shared" si="98"/>
        <v>0.05</v>
      </c>
      <c r="T1571" s="239">
        <f t="shared" si="99"/>
        <v>1.6</v>
      </c>
      <c r="U1571" s="454" t="s">
        <v>3123</v>
      </c>
    </row>
    <row r="1572" spans="1:21" ht="12.75">
      <c r="A1572" s="190" t="s">
        <v>109</v>
      </c>
      <c r="B1572" s="191" t="s">
        <v>1220</v>
      </c>
      <c r="C1572" s="230" t="s">
        <v>647</v>
      </c>
      <c r="D1572" s="230" t="s">
        <v>335</v>
      </c>
      <c r="E1572" s="230" t="s">
        <v>185</v>
      </c>
      <c r="F1572" s="230" t="s">
        <v>519</v>
      </c>
      <c r="G1572" s="190" t="s">
        <v>3056</v>
      </c>
      <c r="H1572" s="191" t="s">
        <v>558</v>
      </c>
      <c r="I1572" s="230" t="s">
        <v>370</v>
      </c>
      <c r="J1572" s="565" t="s">
        <v>420</v>
      </c>
      <c r="K1572" s="566">
        <v>6.25E-2</v>
      </c>
      <c r="L1572" s="230"/>
      <c r="M1572" s="450">
        <v>2022</v>
      </c>
      <c r="N1572" s="453">
        <v>60</v>
      </c>
      <c r="O1572" s="452">
        <v>0.1</v>
      </c>
      <c r="P1572" s="237">
        <f t="shared" si="96"/>
        <v>6</v>
      </c>
      <c r="Q1572" s="218">
        <v>3</v>
      </c>
      <c r="R1572" s="238">
        <f t="shared" si="97"/>
        <v>0.5</v>
      </c>
      <c r="S1572" s="238">
        <f t="shared" si="98"/>
        <v>0.05</v>
      </c>
      <c r="T1572" s="239">
        <f t="shared" si="99"/>
        <v>1.6</v>
      </c>
      <c r="U1572" s="454" t="s">
        <v>3123</v>
      </c>
    </row>
    <row r="1573" spans="1:21" ht="12.75">
      <c r="A1573" s="190" t="s">
        <v>109</v>
      </c>
      <c r="B1573" s="191" t="s">
        <v>1220</v>
      </c>
      <c r="C1573" s="230" t="s">
        <v>647</v>
      </c>
      <c r="D1573" s="230" t="s">
        <v>335</v>
      </c>
      <c r="E1573" s="230" t="s">
        <v>185</v>
      </c>
      <c r="F1573" s="230" t="s">
        <v>519</v>
      </c>
      <c r="G1573" s="190" t="s">
        <v>3056</v>
      </c>
      <c r="H1573" s="191" t="s">
        <v>562</v>
      </c>
      <c r="I1573" s="230" t="s">
        <v>370</v>
      </c>
      <c r="J1573" s="565" t="s">
        <v>420</v>
      </c>
      <c r="K1573" s="566">
        <v>6.25E-2</v>
      </c>
      <c r="L1573" s="230"/>
      <c r="M1573" s="450">
        <v>2022</v>
      </c>
      <c r="N1573" s="453">
        <v>60</v>
      </c>
      <c r="O1573" s="452">
        <v>0.1</v>
      </c>
      <c r="P1573" s="237">
        <f t="shared" si="96"/>
        <v>6</v>
      </c>
      <c r="Q1573" s="218">
        <v>3</v>
      </c>
      <c r="R1573" s="238">
        <f t="shared" si="97"/>
        <v>0.5</v>
      </c>
      <c r="S1573" s="238">
        <f t="shared" si="98"/>
        <v>0.05</v>
      </c>
      <c r="T1573" s="239">
        <f t="shared" si="99"/>
        <v>1.6</v>
      </c>
      <c r="U1573" s="454" t="s">
        <v>3123</v>
      </c>
    </row>
    <row r="1574" spans="1:21" ht="12.75">
      <c r="A1574" s="190" t="s">
        <v>109</v>
      </c>
      <c r="B1574" s="191" t="s">
        <v>1220</v>
      </c>
      <c r="C1574" s="230" t="s">
        <v>647</v>
      </c>
      <c r="D1574" s="230" t="s">
        <v>335</v>
      </c>
      <c r="E1574" s="230" t="s">
        <v>185</v>
      </c>
      <c r="F1574" s="230" t="s">
        <v>577</v>
      </c>
      <c r="G1574" s="190" t="s">
        <v>3056</v>
      </c>
      <c r="H1574" s="191" t="s">
        <v>583</v>
      </c>
      <c r="I1574" s="230" t="s">
        <v>370</v>
      </c>
      <c r="J1574" s="565" t="s">
        <v>420</v>
      </c>
      <c r="K1574" s="566">
        <v>6.25E-2</v>
      </c>
      <c r="L1574" s="230"/>
      <c r="M1574" s="450">
        <v>2022</v>
      </c>
      <c r="N1574" s="453">
        <v>60</v>
      </c>
      <c r="O1574" s="452">
        <v>0.1</v>
      </c>
      <c r="P1574" s="237">
        <f t="shared" si="96"/>
        <v>6</v>
      </c>
      <c r="Q1574" s="218">
        <v>3</v>
      </c>
      <c r="R1574" s="238">
        <f t="shared" si="97"/>
        <v>0.5</v>
      </c>
      <c r="S1574" s="238">
        <f t="shared" si="98"/>
        <v>0.05</v>
      </c>
      <c r="T1574" s="239">
        <f t="shared" si="99"/>
        <v>1.6</v>
      </c>
      <c r="U1574" s="454" t="s">
        <v>3123</v>
      </c>
    </row>
    <row r="1575" spans="1:21" ht="12.75">
      <c r="A1575" s="190" t="s">
        <v>109</v>
      </c>
      <c r="B1575" s="191" t="s">
        <v>1220</v>
      </c>
      <c r="C1575" s="230" t="s">
        <v>647</v>
      </c>
      <c r="D1575" s="230" t="s">
        <v>335</v>
      </c>
      <c r="E1575" s="230" t="s">
        <v>185</v>
      </c>
      <c r="F1575" s="230" t="s">
        <v>519</v>
      </c>
      <c r="G1575" s="190" t="s">
        <v>3056</v>
      </c>
      <c r="H1575" s="191" t="s">
        <v>563</v>
      </c>
      <c r="I1575" s="230" t="s">
        <v>370</v>
      </c>
      <c r="J1575" s="565" t="s">
        <v>418</v>
      </c>
      <c r="K1575" s="566">
        <v>1</v>
      </c>
      <c r="L1575" s="230"/>
      <c r="M1575" s="450">
        <v>2022</v>
      </c>
      <c r="N1575" s="218">
        <v>60</v>
      </c>
      <c r="O1575" s="452">
        <v>1</v>
      </c>
      <c r="P1575" s="237">
        <f t="shared" si="96"/>
        <v>60</v>
      </c>
      <c r="Q1575" s="218">
        <v>60</v>
      </c>
      <c r="R1575" s="238">
        <f t="shared" si="97"/>
        <v>1</v>
      </c>
      <c r="S1575" s="238">
        <f t="shared" si="98"/>
        <v>1</v>
      </c>
      <c r="T1575" s="239">
        <f t="shared" si="99"/>
        <v>1</v>
      </c>
      <c r="U1575" s="454"/>
    </row>
    <row r="1576" spans="1:21" ht="12.75">
      <c r="A1576" s="190" t="s">
        <v>109</v>
      </c>
      <c r="B1576" s="191" t="s">
        <v>1220</v>
      </c>
      <c r="C1576" s="230" t="s">
        <v>647</v>
      </c>
      <c r="D1576" s="230" t="s">
        <v>335</v>
      </c>
      <c r="E1576" s="230" t="s">
        <v>185</v>
      </c>
      <c r="F1576" s="230" t="s">
        <v>519</v>
      </c>
      <c r="G1576" s="190" t="s">
        <v>3056</v>
      </c>
      <c r="H1576" s="191" t="s">
        <v>564</v>
      </c>
      <c r="I1576" s="230" t="s">
        <v>370</v>
      </c>
      <c r="J1576" s="565" t="s">
        <v>420</v>
      </c>
      <c r="K1576" s="566">
        <v>6.25E-2</v>
      </c>
      <c r="L1576" s="230"/>
      <c r="M1576" s="450">
        <v>2022</v>
      </c>
      <c r="N1576" s="453">
        <v>60</v>
      </c>
      <c r="O1576" s="452">
        <v>0.1</v>
      </c>
      <c r="P1576" s="237">
        <f t="shared" si="96"/>
        <v>6</v>
      </c>
      <c r="Q1576" s="218">
        <v>3</v>
      </c>
      <c r="R1576" s="238">
        <f t="shared" si="97"/>
        <v>0.5</v>
      </c>
      <c r="S1576" s="238">
        <f t="shared" si="98"/>
        <v>0.05</v>
      </c>
      <c r="T1576" s="239">
        <f t="shared" si="99"/>
        <v>1.6</v>
      </c>
      <c r="U1576" s="454" t="s">
        <v>3123</v>
      </c>
    </row>
    <row r="1577" spans="1:21" ht="12.75">
      <c r="A1577" s="190" t="s">
        <v>109</v>
      </c>
      <c r="B1577" s="191" t="s">
        <v>1220</v>
      </c>
      <c r="C1577" s="230" t="s">
        <v>647</v>
      </c>
      <c r="D1577" s="230" t="s">
        <v>335</v>
      </c>
      <c r="E1577" s="230" t="s">
        <v>185</v>
      </c>
      <c r="F1577" s="230" t="s">
        <v>519</v>
      </c>
      <c r="G1577" s="190" t="s">
        <v>3056</v>
      </c>
      <c r="H1577" s="191" t="s">
        <v>569</v>
      </c>
      <c r="I1577" s="230" t="s">
        <v>370</v>
      </c>
      <c r="J1577" s="565" t="s">
        <v>420</v>
      </c>
      <c r="K1577" s="566">
        <v>6.25E-2</v>
      </c>
      <c r="L1577" s="230"/>
      <c r="M1577" s="450">
        <v>2022</v>
      </c>
      <c r="N1577" s="453">
        <v>60</v>
      </c>
      <c r="O1577" s="452">
        <v>0.1</v>
      </c>
      <c r="P1577" s="237">
        <f t="shared" si="96"/>
        <v>6</v>
      </c>
      <c r="Q1577" s="218">
        <v>3</v>
      </c>
      <c r="R1577" s="238">
        <f t="shared" si="97"/>
        <v>0.5</v>
      </c>
      <c r="S1577" s="238">
        <f t="shared" si="98"/>
        <v>0.05</v>
      </c>
      <c r="T1577" s="239">
        <f t="shared" si="99"/>
        <v>1.6</v>
      </c>
      <c r="U1577" s="454" t="s">
        <v>3123</v>
      </c>
    </row>
    <row r="1578" spans="1:21" ht="12.75">
      <c r="A1578" s="190" t="s">
        <v>109</v>
      </c>
      <c r="B1578" s="191" t="s">
        <v>1220</v>
      </c>
      <c r="C1578" s="230" t="s">
        <v>647</v>
      </c>
      <c r="D1578" s="230" t="s">
        <v>335</v>
      </c>
      <c r="E1578" s="230" t="s">
        <v>185</v>
      </c>
      <c r="F1578" s="230" t="s">
        <v>519</v>
      </c>
      <c r="G1578" s="190" t="s">
        <v>3056</v>
      </c>
      <c r="H1578" s="191" t="s">
        <v>498</v>
      </c>
      <c r="I1578" s="230" t="s">
        <v>3126</v>
      </c>
      <c r="J1578" s="230" t="s">
        <v>418</v>
      </c>
      <c r="K1578" s="231">
        <v>1</v>
      </c>
      <c r="L1578" s="230" t="s">
        <v>3127</v>
      </c>
      <c r="M1578" s="450">
        <v>2023</v>
      </c>
      <c r="N1578" s="218">
        <v>59</v>
      </c>
      <c r="O1578" s="452">
        <v>1</v>
      </c>
      <c r="P1578" s="237">
        <f t="shared" si="96"/>
        <v>59</v>
      </c>
      <c r="Q1578" s="218">
        <v>59</v>
      </c>
      <c r="R1578" s="238">
        <f t="shared" si="97"/>
        <v>1</v>
      </c>
      <c r="S1578" s="238">
        <f t="shared" si="98"/>
        <v>1</v>
      </c>
      <c r="T1578" s="239">
        <f t="shared" si="99"/>
        <v>1</v>
      </c>
      <c r="U1578" s="454"/>
    </row>
    <row r="1579" spans="1:21" ht="12.75">
      <c r="A1579" s="190" t="s">
        <v>109</v>
      </c>
      <c r="B1579" s="191" t="s">
        <v>1220</v>
      </c>
      <c r="C1579" s="230" t="s">
        <v>647</v>
      </c>
      <c r="D1579" s="230" t="s">
        <v>335</v>
      </c>
      <c r="E1579" s="230" t="s">
        <v>185</v>
      </c>
      <c r="F1579" s="230" t="s">
        <v>519</v>
      </c>
      <c r="G1579" s="190" t="s">
        <v>3056</v>
      </c>
      <c r="H1579" s="191" t="s">
        <v>537</v>
      </c>
      <c r="I1579" s="230" t="s">
        <v>232</v>
      </c>
      <c r="J1579" s="230" t="s">
        <v>418</v>
      </c>
      <c r="K1579" s="231">
        <v>1</v>
      </c>
      <c r="L1579" s="230" t="s">
        <v>3128</v>
      </c>
      <c r="M1579" s="450">
        <v>2023</v>
      </c>
      <c r="N1579" s="218">
        <v>59</v>
      </c>
      <c r="O1579" s="452">
        <v>1</v>
      </c>
      <c r="P1579" s="237">
        <f t="shared" si="96"/>
        <v>59</v>
      </c>
      <c r="Q1579" s="218">
        <v>59</v>
      </c>
      <c r="R1579" s="238">
        <f t="shared" si="97"/>
        <v>1</v>
      </c>
      <c r="S1579" s="238">
        <f t="shared" si="98"/>
        <v>1</v>
      </c>
      <c r="T1579" s="239">
        <f t="shared" si="99"/>
        <v>1</v>
      </c>
      <c r="U1579" s="454"/>
    </row>
    <row r="1580" spans="1:21" ht="12.75">
      <c r="A1580" s="190" t="s">
        <v>109</v>
      </c>
      <c r="B1580" s="191" t="s">
        <v>1220</v>
      </c>
      <c r="C1580" s="230" t="s">
        <v>647</v>
      </c>
      <c r="D1580" s="230" t="s">
        <v>335</v>
      </c>
      <c r="E1580" s="230" t="s">
        <v>185</v>
      </c>
      <c r="F1580" s="230" t="s">
        <v>519</v>
      </c>
      <c r="G1580" s="190" t="s">
        <v>3056</v>
      </c>
      <c r="H1580" s="191" t="s">
        <v>538</v>
      </c>
      <c r="I1580" s="230" t="s">
        <v>232</v>
      </c>
      <c r="J1580" s="230" t="s">
        <v>418</v>
      </c>
      <c r="K1580" s="231">
        <v>1</v>
      </c>
      <c r="L1580" s="230" t="s">
        <v>3128</v>
      </c>
      <c r="M1580" s="450">
        <v>2023</v>
      </c>
      <c r="N1580" s="453">
        <v>59</v>
      </c>
      <c r="O1580" s="452">
        <v>1</v>
      </c>
      <c r="P1580" s="237">
        <f t="shared" si="96"/>
        <v>59</v>
      </c>
      <c r="Q1580" s="218">
        <v>59</v>
      </c>
      <c r="R1580" s="238">
        <f t="shared" si="97"/>
        <v>1</v>
      </c>
      <c r="S1580" s="238">
        <f t="shared" si="98"/>
        <v>1</v>
      </c>
      <c r="T1580" s="239">
        <f t="shared" si="99"/>
        <v>1</v>
      </c>
      <c r="U1580" s="454"/>
    </row>
    <row r="1581" spans="1:21" ht="12.75">
      <c r="A1581" s="190" t="s">
        <v>109</v>
      </c>
      <c r="B1581" s="191" t="s">
        <v>1220</v>
      </c>
      <c r="C1581" s="230" t="s">
        <v>647</v>
      </c>
      <c r="D1581" s="230" t="s">
        <v>335</v>
      </c>
      <c r="E1581" s="230" t="s">
        <v>185</v>
      </c>
      <c r="F1581" s="230" t="s">
        <v>519</v>
      </c>
      <c r="G1581" s="190" t="s">
        <v>3056</v>
      </c>
      <c r="H1581" s="191" t="s">
        <v>541</v>
      </c>
      <c r="I1581" s="230" t="s">
        <v>232</v>
      </c>
      <c r="J1581" s="230" t="s">
        <v>418</v>
      </c>
      <c r="K1581" s="231">
        <v>1</v>
      </c>
      <c r="L1581" s="230" t="s">
        <v>3128</v>
      </c>
      <c r="M1581" s="450">
        <v>2023</v>
      </c>
      <c r="N1581" s="453">
        <v>59</v>
      </c>
      <c r="O1581" s="452">
        <v>1</v>
      </c>
      <c r="P1581" s="237">
        <f t="shared" si="96"/>
        <v>59</v>
      </c>
      <c r="Q1581" s="218">
        <v>59</v>
      </c>
      <c r="R1581" s="238">
        <f t="shared" si="97"/>
        <v>1</v>
      </c>
      <c r="S1581" s="238">
        <f t="shared" si="98"/>
        <v>1</v>
      </c>
      <c r="T1581" s="239">
        <f t="shared" si="99"/>
        <v>1</v>
      </c>
      <c r="U1581" s="454"/>
    </row>
    <row r="1582" spans="1:21" ht="12.75">
      <c r="A1582" s="190" t="s">
        <v>109</v>
      </c>
      <c r="B1582" s="191" t="s">
        <v>1220</v>
      </c>
      <c r="C1582" s="230" t="s">
        <v>647</v>
      </c>
      <c r="D1582" s="230" t="s">
        <v>335</v>
      </c>
      <c r="E1582" s="230" t="s">
        <v>185</v>
      </c>
      <c r="F1582" s="230" t="s">
        <v>519</v>
      </c>
      <c r="G1582" s="190" t="s">
        <v>3056</v>
      </c>
      <c r="H1582" s="191" t="s">
        <v>493</v>
      </c>
      <c r="I1582" s="230" t="s">
        <v>232</v>
      </c>
      <c r="J1582" s="230" t="s">
        <v>418</v>
      </c>
      <c r="K1582" s="231">
        <v>1</v>
      </c>
      <c r="L1582" s="230" t="s">
        <v>3128</v>
      </c>
      <c r="M1582" s="450">
        <v>2023</v>
      </c>
      <c r="N1582" s="218">
        <v>59</v>
      </c>
      <c r="O1582" s="452">
        <v>1</v>
      </c>
      <c r="P1582" s="237">
        <f t="shared" si="96"/>
        <v>59</v>
      </c>
      <c r="Q1582" s="218">
        <v>59</v>
      </c>
      <c r="R1582" s="238">
        <f t="shared" si="97"/>
        <v>1</v>
      </c>
      <c r="S1582" s="238">
        <f t="shared" si="98"/>
        <v>1</v>
      </c>
      <c r="T1582" s="239">
        <f t="shared" si="99"/>
        <v>1</v>
      </c>
      <c r="U1582" s="454"/>
    </row>
    <row r="1583" spans="1:21" ht="12.75">
      <c r="A1583" s="190" t="s">
        <v>109</v>
      </c>
      <c r="B1583" s="191" t="s">
        <v>1220</v>
      </c>
      <c r="C1583" s="230" t="s">
        <v>647</v>
      </c>
      <c r="D1583" s="230" t="s">
        <v>335</v>
      </c>
      <c r="E1583" s="230" t="s">
        <v>185</v>
      </c>
      <c r="F1583" s="230" t="s">
        <v>519</v>
      </c>
      <c r="G1583" s="190" t="s">
        <v>3056</v>
      </c>
      <c r="H1583" s="191" t="s">
        <v>3129</v>
      </c>
      <c r="I1583" s="230" t="s">
        <v>232</v>
      </c>
      <c r="J1583" s="230" t="s">
        <v>418</v>
      </c>
      <c r="K1583" s="231">
        <v>1</v>
      </c>
      <c r="L1583" s="230" t="s">
        <v>3128</v>
      </c>
      <c r="M1583" s="450">
        <v>2023</v>
      </c>
      <c r="N1583" s="453">
        <v>59</v>
      </c>
      <c r="O1583" s="452">
        <v>1</v>
      </c>
      <c r="P1583" s="237">
        <f t="shared" si="96"/>
        <v>59</v>
      </c>
      <c r="Q1583" s="218">
        <v>59</v>
      </c>
      <c r="R1583" s="238">
        <f t="shared" si="97"/>
        <v>1</v>
      </c>
      <c r="S1583" s="238">
        <f t="shared" si="98"/>
        <v>1</v>
      </c>
      <c r="T1583" s="239">
        <f t="shared" si="99"/>
        <v>1</v>
      </c>
      <c r="U1583" s="454"/>
    </row>
    <row r="1584" spans="1:21" ht="12.75">
      <c r="A1584" s="190" t="s">
        <v>109</v>
      </c>
      <c r="B1584" s="191" t="s">
        <v>1220</v>
      </c>
      <c r="C1584" s="230" t="s">
        <v>647</v>
      </c>
      <c r="D1584" s="230" t="s">
        <v>335</v>
      </c>
      <c r="E1584" s="230" t="s">
        <v>185</v>
      </c>
      <c r="F1584" s="230" t="s">
        <v>519</v>
      </c>
      <c r="G1584" s="190" t="s">
        <v>3056</v>
      </c>
      <c r="H1584" s="191" t="s">
        <v>3130</v>
      </c>
      <c r="I1584" s="230" t="s">
        <v>232</v>
      </c>
      <c r="J1584" s="230" t="s">
        <v>418</v>
      </c>
      <c r="K1584" s="231">
        <v>1</v>
      </c>
      <c r="L1584" s="230" t="s">
        <v>3128</v>
      </c>
      <c r="M1584" s="450">
        <v>2023</v>
      </c>
      <c r="N1584" s="218">
        <v>59</v>
      </c>
      <c r="O1584" s="452">
        <v>1</v>
      </c>
      <c r="P1584" s="237">
        <f t="shared" si="96"/>
        <v>59</v>
      </c>
      <c r="Q1584" s="218">
        <v>59</v>
      </c>
      <c r="R1584" s="238">
        <f t="shared" si="97"/>
        <v>1</v>
      </c>
      <c r="S1584" s="238">
        <f t="shared" si="98"/>
        <v>1</v>
      </c>
      <c r="T1584" s="239">
        <f t="shared" si="99"/>
        <v>1</v>
      </c>
      <c r="U1584" s="454"/>
    </row>
    <row r="1585" spans="1:21" ht="12.75">
      <c r="A1585" s="190" t="s">
        <v>109</v>
      </c>
      <c r="B1585" s="191" t="s">
        <v>1220</v>
      </c>
      <c r="C1585" s="230" t="s">
        <v>647</v>
      </c>
      <c r="D1585" s="230" t="s">
        <v>335</v>
      </c>
      <c r="E1585" s="230" t="s">
        <v>185</v>
      </c>
      <c r="F1585" s="230"/>
      <c r="G1585" s="190" t="s">
        <v>3176</v>
      </c>
      <c r="H1585" s="191"/>
      <c r="I1585" s="230"/>
      <c r="J1585" s="230"/>
      <c r="K1585" s="231"/>
      <c r="L1585" s="230" t="s">
        <v>3120</v>
      </c>
      <c r="M1585" s="450"/>
      <c r="N1585" s="453"/>
      <c r="O1585" s="452"/>
      <c r="P1585" s="237">
        <f t="shared" si="96"/>
        <v>0</v>
      </c>
      <c r="Q1585" s="218"/>
      <c r="R1585" s="238" t="e">
        <f t="shared" si="97"/>
        <v>#DIV/0!</v>
      </c>
      <c r="S1585" s="238" t="e">
        <f t="shared" si="98"/>
        <v>#DIV/0!</v>
      </c>
      <c r="T1585" s="239" t="e">
        <f t="shared" si="99"/>
        <v>#DIV/0!</v>
      </c>
      <c r="U1585" s="454"/>
    </row>
    <row r="1586" spans="1:21" ht="12.75">
      <c r="A1586" s="190" t="s">
        <v>109</v>
      </c>
      <c r="B1586" s="191" t="s">
        <v>1220</v>
      </c>
      <c r="C1586" s="230" t="s">
        <v>647</v>
      </c>
      <c r="D1586" s="230" t="s">
        <v>335</v>
      </c>
      <c r="E1586" s="230" t="s">
        <v>185</v>
      </c>
      <c r="F1586" s="230"/>
      <c r="G1586" s="190" t="s">
        <v>3177</v>
      </c>
      <c r="H1586" s="191"/>
      <c r="I1586" s="230"/>
      <c r="J1586" s="230"/>
      <c r="K1586" s="231"/>
      <c r="L1586" s="230" t="s">
        <v>3120</v>
      </c>
      <c r="M1586" s="450"/>
      <c r="N1586" s="218"/>
      <c r="O1586" s="567"/>
      <c r="P1586" s="237">
        <f t="shared" si="96"/>
        <v>0</v>
      </c>
      <c r="Q1586" s="218"/>
      <c r="R1586" s="238" t="e">
        <f t="shared" si="97"/>
        <v>#DIV/0!</v>
      </c>
      <c r="S1586" s="238" t="e">
        <f t="shared" si="98"/>
        <v>#DIV/0!</v>
      </c>
      <c r="T1586" s="239" t="e">
        <f t="shared" si="99"/>
        <v>#DIV/0!</v>
      </c>
      <c r="U1586" s="454"/>
    </row>
    <row r="1587" spans="1:21" ht="12.75">
      <c r="A1587" s="190" t="s">
        <v>109</v>
      </c>
      <c r="B1587" s="191" t="s">
        <v>1220</v>
      </c>
      <c r="C1587" s="230" t="s">
        <v>647</v>
      </c>
      <c r="D1587" s="230" t="s">
        <v>335</v>
      </c>
      <c r="E1587" s="230" t="s">
        <v>185</v>
      </c>
      <c r="F1587" s="230"/>
      <c r="G1587" s="190" t="s">
        <v>3057</v>
      </c>
      <c r="H1587" s="191"/>
      <c r="I1587" s="230"/>
      <c r="J1587" s="230"/>
      <c r="K1587" s="231"/>
      <c r="L1587" s="230" t="s">
        <v>3120</v>
      </c>
      <c r="M1587" s="450"/>
      <c r="N1587" s="453"/>
      <c r="O1587" s="452"/>
      <c r="P1587" s="237">
        <f t="shared" si="96"/>
        <v>0</v>
      </c>
      <c r="Q1587" s="218"/>
      <c r="R1587" s="238" t="e">
        <f t="shared" si="97"/>
        <v>#DIV/0!</v>
      </c>
      <c r="S1587" s="238" t="e">
        <f t="shared" si="98"/>
        <v>#DIV/0!</v>
      </c>
      <c r="T1587" s="239" t="e">
        <f t="shared" si="99"/>
        <v>#DIV/0!</v>
      </c>
      <c r="U1587" s="454"/>
    </row>
    <row r="1588" spans="1:21" ht="12.75">
      <c r="A1588" s="190" t="s">
        <v>109</v>
      </c>
      <c r="B1588" s="191" t="s">
        <v>1220</v>
      </c>
      <c r="C1588" s="230" t="s">
        <v>647</v>
      </c>
      <c r="D1588" s="230" t="s">
        <v>335</v>
      </c>
      <c r="E1588" s="230" t="s">
        <v>185</v>
      </c>
      <c r="F1588" s="230"/>
      <c r="G1588" s="190" t="s">
        <v>3178</v>
      </c>
      <c r="H1588" s="191"/>
      <c r="I1588" s="230"/>
      <c r="J1588" s="230"/>
      <c r="K1588" s="231"/>
      <c r="L1588" s="230" t="s">
        <v>3120</v>
      </c>
      <c r="M1588" s="450"/>
      <c r="N1588" s="453"/>
      <c r="O1588" s="452"/>
      <c r="P1588" s="237">
        <f t="shared" si="96"/>
        <v>0</v>
      </c>
      <c r="Q1588" s="218"/>
      <c r="R1588" s="238" t="e">
        <f t="shared" si="97"/>
        <v>#DIV/0!</v>
      </c>
      <c r="S1588" s="238" t="e">
        <f t="shared" si="98"/>
        <v>#DIV/0!</v>
      </c>
      <c r="T1588" s="239" t="e">
        <f t="shared" si="99"/>
        <v>#DIV/0!</v>
      </c>
      <c r="U1588" s="454"/>
    </row>
    <row r="1589" spans="1:21" ht="12.75">
      <c r="A1589" s="190" t="s">
        <v>109</v>
      </c>
      <c r="B1589" s="191" t="s">
        <v>1220</v>
      </c>
      <c r="C1589" s="230" t="s">
        <v>647</v>
      </c>
      <c r="D1589" s="230" t="s">
        <v>335</v>
      </c>
      <c r="E1589" s="230" t="s">
        <v>185</v>
      </c>
      <c r="F1589" s="230"/>
      <c r="G1589" s="190" t="s">
        <v>3179</v>
      </c>
      <c r="H1589" s="191"/>
      <c r="I1589" s="230"/>
      <c r="J1589" s="230"/>
      <c r="K1589" s="231"/>
      <c r="L1589" s="230" t="s">
        <v>3120</v>
      </c>
      <c r="M1589" s="450"/>
      <c r="N1589" s="218"/>
      <c r="O1589" s="567"/>
      <c r="P1589" s="237">
        <f t="shared" si="96"/>
        <v>0</v>
      </c>
      <c r="Q1589" s="218"/>
      <c r="R1589" s="238" t="e">
        <f t="shared" si="97"/>
        <v>#DIV/0!</v>
      </c>
      <c r="S1589" s="238" t="e">
        <f t="shared" si="98"/>
        <v>#DIV/0!</v>
      </c>
      <c r="T1589" s="239" t="e">
        <f t="shared" si="99"/>
        <v>#DIV/0!</v>
      </c>
      <c r="U1589" s="454"/>
    </row>
    <row r="1590" spans="1:21" ht="12.75">
      <c r="A1590" s="190" t="s">
        <v>109</v>
      </c>
      <c r="B1590" s="191" t="s">
        <v>1220</v>
      </c>
      <c r="C1590" s="230" t="s">
        <v>647</v>
      </c>
      <c r="D1590" s="230" t="s">
        <v>335</v>
      </c>
      <c r="E1590" s="230" t="s">
        <v>185</v>
      </c>
      <c r="F1590" s="230"/>
      <c r="G1590" s="190" t="s">
        <v>3180</v>
      </c>
      <c r="H1590" s="191"/>
      <c r="I1590" s="230"/>
      <c r="J1590" s="230"/>
      <c r="K1590" s="231"/>
      <c r="L1590" s="230" t="s">
        <v>3120</v>
      </c>
      <c r="M1590" s="450"/>
      <c r="N1590" s="453"/>
      <c r="O1590" s="452"/>
      <c r="P1590" s="237">
        <f t="shared" si="96"/>
        <v>0</v>
      </c>
      <c r="Q1590" s="218"/>
      <c r="R1590" s="238" t="e">
        <f t="shared" si="97"/>
        <v>#DIV/0!</v>
      </c>
      <c r="S1590" s="238" t="e">
        <f t="shared" si="98"/>
        <v>#DIV/0!</v>
      </c>
      <c r="T1590" s="239" t="e">
        <f t="shared" si="99"/>
        <v>#DIV/0!</v>
      </c>
      <c r="U1590" s="454"/>
    </row>
    <row r="1591" spans="1:21" ht="12.75">
      <c r="A1591" s="190" t="s">
        <v>109</v>
      </c>
      <c r="B1591" s="191" t="s">
        <v>1220</v>
      </c>
      <c r="C1591" s="230" t="s">
        <v>647</v>
      </c>
      <c r="D1591" s="230" t="s">
        <v>335</v>
      </c>
      <c r="E1591" s="230" t="s">
        <v>185</v>
      </c>
      <c r="F1591" s="230"/>
      <c r="G1591" s="190" t="s">
        <v>3181</v>
      </c>
      <c r="H1591" s="191"/>
      <c r="I1591" s="230"/>
      <c r="J1591" s="230"/>
      <c r="K1591" s="231"/>
      <c r="L1591" s="230" t="s">
        <v>3120</v>
      </c>
      <c r="M1591" s="450"/>
      <c r="N1591" s="453"/>
      <c r="O1591" s="452"/>
      <c r="P1591" s="237">
        <f t="shared" si="96"/>
        <v>0</v>
      </c>
      <c r="Q1591" s="218"/>
      <c r="R1591" s="238" t="e">
        <f t="shared" si="97"/>
        <v>#DIV/0!</v>
      </c>
      <c r="S1591" s="238" t="e">
        <f t="shared" si="98"/>
        <v>#DIV/0!</v>
      </c>
      <c r="T1591" s="239" t="e">
        <f t="shared" si="99"/>
        <v>#DIV/0!</v>
      </c>
      <c r="U1591" s="454"/>
    </row>
    <row r="1592" spans="1:21" ht="12.75">
      <c r="A1592" s="190" t="s">
        <v>109</v>
      </c>
      <c r="B1592" s="191" t="s">
        <v>1220</v>
      </c>
      <c r="C1592" s="230" t="s">
        <v>647</v>
      </c>
      <c r="D1592" s="230" t="s">
        <v>335</v>
      </c>
      <c r="E1592" s="230" t="s">
        <v>185</v>
      </c>
      <c r="F1592" s="230" t="s">
        <v>519</v>
      </c>
      <c r="G1592" s="190" t="s">
        <v>3079</v>
      </c>
      <c r="H1592" s="191" t="s">
        <v>518</v>
      </c>
      <c r="I1592" s="230" t="s">
        <v>370</v>
      </c>
      <c r="J1592" s="565" t="s">
        <v>420</v>
      </c>
      <c r="K1592" s="566">
        <v>5.0847457627118647E-2</v>
      </c>
      <c r="L1592" s="230"/>
      <c r="M1592" s="450">
        <v>2022</v>
      </c>
      <c r="N1592" s="453">
        <v>93</v>
      </c>
      <c r="O1592" s="567">
        <v>1</v>
      </c>
      <c r="P1592" s="237">
        <f t="shared" si="96"/>
        <v>93</v>
      </c>
      <c r="Q1592" s="453">
        <v>93</v>
      </c>
      <c r="R1592" s="238">
        <f t="shared" si="97"/>
        <v>1</v>
      </c>
      <c r="S1592" s="238">
        <f t="shared" si="98"/>
        <v>1</v>
      </c>
      <c r="T1592" s="239">
        <f t="shared" si="99"/>
        <v>19.666666666666664</v>
      </c>
      <c r="U1592" s="454" t="s">
        <v>3123</v>
      </c>
    </row>
    <row r="1593" spans="1:21" ht="12.75">
      <c r="A1593" s="190" t="s">
        <v>109</v>
      </c>
      <c r="B1593" s="191" t="s">
        <v>1220</v>
      </c>
      <c r="C1593" s="230" t="s">
        <v>647</v>
      </c>
      <c r="D1593" s="230" t="s">
        <v>335</v>
      </c>
      <c r="E1593" s="230" t="s">
        <v>185</v>
      </c>
      <c r="F1593" s="230" t="s">
        <v>577</v>
      </c>
      <c r="G1593" s="190" t="s">
        <v>3079</v>
      </c>
      <c r="H1593" s="191" t="s">
        <v>576</v>
      </c>
      <c r="I1593" s="230" t="s">
        <v>370</v>
      </c>
      <c r="J1593" s="565" t="s">
        <v>420</v>
      </c>
      <c r="K1593" s="566">
        <v>5.0847457627118647E-2</v>
      </c>
      <c r="L1593" s="230"/>
      <c r="M1593" s="450">
        <v>2022</v>
      </c>
      <c r="N1593" s="453">
        <v>93</v>
      </c>
      <c r="O1593" s="452">
        <v>9.6774193548387094E-2</v>
      </c>
      <c r="P1593" s="237">
        <f t="shared" si="96"/>
        <v>9</v>
      </c>
      <c r="Q1593" s="218">
        <v>6</v>
      </c>
      <c r="R1593" s="238">
        <f t="shared" si="97"/>
        <v>0.66666666666666663</v>
      </c>
      <c r="S1593" s="238">
        <f t="shared" si="98"/>
        <v>6.4516129032258063E-2</v>
      </c>
      <c r="T1593" s="239">
        <f t="shared" si="99"/>
        <v>1.9032258064516128</v>
      </c>
      <c r="U1593" s="454" t="s">
        <v>3123</v>
      </c>
    </row>
    <row r="1594" spans="1:21" ht="12.75">
      <c r="A1594" s="190" t="s">
        <v>109</v>
      </c>
      <c r="B1594" s="191" t="s">
        <v>1220</v>
      </c>
      <c r="C1594" s="230" t="s">
        <v>647</v>
      </c>
      <c r="D1594" s="230" t="s">
        <v>335</v>
      </c>
      <c r="E1594" s="230" t="s">
        <v>185</v>
      </c>
      <c r="F1594" s="230" t="s">
        <v>577</v>
      </c>
      <c r="G1594" s="190" t="s">
        <v>3079</v>
      </c>
      <c r="H1594" s="191" t="s">
        <v>578</v>
      </c>
      <c r="I1594" s="230" t="s">
        <v>370</v>
      </c>
      <c r="J1594" s="565" t="s">
        <v>420</v>
      </c>
      <c r="K1594" s="566">
        <v>5.0847457627118647E-2</v>
      </c>
      <c r="L1594" s="230"/>
      <c r="M1594" s="450">
        <v>2022</v>
      </c>
      <c r="N1594" s="453">
        <v>93</v>
      </c>
      <c r="O1594" s="452">
        <v>9.6774193548387094E-2</v>
      </c>
      <c r="P1594" s="237">
        <f t="shared" si="96"/>
        <v>9</v>
      </c>
      <c r="Q1594" s="218">
        <v>6</v>
      </c>
      <c r="R1594" s="238">
        <f t="shared" si="97"/>
        <v>0.66666666666666663</v>
      </c>
      <c r="S1594" s="238">
        <f t="shared" si="98"/>
        <v>6.4516129032258063E-2</v>
      </c>
      <c r="T1594" s="239">
        <f t="shared" si="99"/>
        <v>1.9032258064516128</v>
      </c>
      <c r="U1594" s="454" t="s">
        <v>3123</v>
      </c>
    </row>
    <row r="1595" spans="1:21" ht="12.75">
      <c r="A1595" s="190" t="s">
        <v>109</v>
      </c>
      <c r="B1595" s="191" t="s">
        <v>1220</v>
      </c>
      <c r="C1595" s="230" t="s">
        <v>647</v>
      </c>
      <c r="D1595" s="230" t="s">
        <v>335</v>
      </c>
      <c r="E1595" s="230" t="s">
        <v>185</v>
      </c>
      <c r="F1595" s="230" t="s">
        <v>577</v>
      </c>
      <c r="G1595" s="190" t="s">
        <v>3079</v>
      </c>
      <c r="H1595" s="191" t="s">
        <v>579</v>
      </c>
      <c r="I1595" s="230" t="s">
        <v>370</v>
      </c>
      <c r="J1595" s="565" t="s">
        <v>420</v>
      </c>
      <c r="K1595" s="566">
        <v>5.0847457627118647E-2</v>
      </c>
      <c r="L1595" s="230"/>
      <c r="M1595" s="450">
        <v>2022</v>
      </c>
      <c r="N1595" s="453">
        <v>93</v>
      </c>
      <c r="O1595" s="452">
        <v>9.6774193548387094E-2</v>
      </c>
      <c r="P1595" s="237">
        <f t="shared" si="96"/>
        <v>9</v>
      </c>
      <c r="Q1595" s="218">
        <v>6</v>
      </c>
      <c r="R1595" s="238">
        <f t="shared" si="97"/>
        <v>0.66666666666666663</v>
      </c>
      <c r="S1595" s="238">
        <f t="shared" si="98"/>
        <v>6.4516129032258063E-2</v>
      </c>
      <c r="T1595" s="239">
        <f t="shared" si="99"/>
        <v>1.9032258064516128</v>
      </c>
      <c r="U1595" s="454" t="s">
        <v>3123</v>
      </c>
    </row>
    <row r="1596" spans="1:21" ht="12.75">
      <c r="A1596" s="190" t="s">
        <v>109</v>
      </c>
      <c r="B1596" s="191" t="s">
        <v>1220</v>
      </c>
      <c r="C1596" s="230" t="s">
        <v>647</v>
      </c>
      <c r="D1596" s="230" t="s">
        <v>335</v>
      </c>
      <c r="E1596" s="230" t="s">
        <v>185</v>
      </c>
      <c r="F1596" s="230" t="s">
        <v>577</v>
      </c>
      <c r="G1596" s="190" t="s">
        <v>3079</v>
      </c>
      <c r="H1596" s="191" t="s">
        <v>580</v>
      </c>
      <c r="I1596" s="230" t="s">
        <v>370</v>
      </c>
      <c r="J1596" s="565" t="s">
        <v>420</v>
      </c>
      <c r="K1596" s="566">
        <v>5.0847457627118647E-2</v>
      </c>
      <c r="L1596" s="230"/>
      <c r="M1596" s="450">
        <v>2022</v>
      </c>
      <c r="N1596" s="453">
        <v>93</v>
      </c>
      <c r="O1596" s="452">
        <v>9.6774193548387094E-2</v>
      </c>
      <c r="P1596" s="237">
        <f t="shared" si="96"/>
        <v>9</v>
      </c>
      <c r="Q1596" s="218">
        <v>6</v>
      </c>
      <c r="R1596" s="238">
        <f t="shared" si="97"/>
        <v>0.66666666666666663</v>
      </c>
      <c r="S1596" s="238">
        <f t="shared" si="98"/>
        <v>6.4516129032258063E-2</v>
      </c>
      <c r="T1596" s="239">
        <f t="shared" si="99"/>
        <v>1.9032258064516128</v>
      </c>
      <c r="U1596" s="454" t="s">
        <v>3123</v>
      </c>
    </row>
    <row r="1597" spans="1:21" ht="12.75">
      <c r="A1597" s="190" t="s">
        <v>109</v>
      </c>
      <c r="B1597" s="191" t="s">
        <v>1220</v>
      </c>
      <c r="C1597" s="230" t="s">
        <v>647</v>
      </c>
      <c r="D1597" s="230" t="s">
        <v>335</v>
      </c>
      <c r="E1597" s="230" t="s">
        <v>185</v>
      </c>
      <c r="F1597" s="230" t="s">
        <v>577</v>
      </c>
      <c r="G1597" s="190" t="s">
        <v>3079</v>
      </c>
      <c r="H1597" s="191" t="s">
        <v>581</v>
      </c>
      <c r="I1597" s="230" t="s">
        <v>370</v>
      </c>
      <c r="J1597" s="565" t="s">
        <v>420</v>
      </c>
      <c r="K1597" s="566">
        <v>5.0847457627118647E-2</v>
      </c>
      <c r="L1597" s="230"/>
      <c r="M1597" s="450">
        <v>2022</v>
      </c>
      <c r="N1597" s="453">
        <v>93</v>
      </c>
      <c r="O1597" s="452">
        <v>9.6774193548387094E-2</v>
      </c>
      <c r="P1597" s="237">
        <f t="shared" si="96"/>
        <v>9</v>
      </c>
      <c r="Q1597" s="218">
        <v>6</v>
      </c>
      <c r="R1597" s="238">
        <f t="shared" si="97"/>
        <v>0.66666666666666663</v>
      </c>
      <c r="S1597" s="238">
        <f t="shared" si="98"/>
        <v>6.4516129032258063E-2</v>
      </c>
      <c r="T1597" s="239">
        <f t="shared" si="99"/>
        <v>1.9032258064516128</v>
      </c>
      <c r="U1597" s="454" t="s">
        <v>3123</v>
      </c>
    </row>
    <row r="1598" spans="1:21" ht="12.75">
      <c r="A1598" s="190" t="s">
        <v>109</v>
      </c>
      <c r="B1598" s="191" t="s">
        <v>1220</v>
      </c>
      <c r="C1598" s="230" t="s">
        <v>647</v>
      </c>
      <c r="D1598" s="230" t="s">
        <v>335</v>
      </c>
      <c r="E1598" s="230" t="s">
        <v>185</v>
      </c>
      <c r="F1598" s="230" t="s">
        <v>519</v>
      </c>
      <c r="G1598" s="190" t="s">
        <v>3079</v>
      </c>
      <c r="H1598" s="191" t="s">
        <v>522</v>
      </c>
      <c r="I1598" s="230" t="s">
        <v>370</v>
      </c>
      <c r="J1598" s="565" t="s">
        <v>420</v>
      </c>
      <c r="K1598" s="566">
        <v>5.0847457627118647E-2</v>
      </c>
      <c r="L1598" s="230"/>
      <c r="M1598" s="450">
        <v>2022</v>
      </c>
      <c r="N1598" s="453">
        <v>93</v>
      </c>
      <c r="O1598" s="452">
        <v>9.6774193548387094E-2</v>
      </c>
      <c r="P1598" s="237">
        <f t="shared" si="96"/>
        <v>9</v>
      </c>
      <c r="Q1598" s="218">
        <v>6</v>
      </c>
      <c r="R1598" s="238">
        <f t="shared" si="97"/>
        <v>0.66666666666666663</v>
      </c>
      <c r="S1598" s="238">
        <f t="shared" si="98"/>
        <v>6.4516129032258063E-2</v>
      </c>
      <c r="T1598" s="239">
        <f t="shared" si="99"/>
        <v>1.9032258064516128</v>
      </c>
      <c r="U1598" s="454" t="s">
        <v>3123</v>
      </c>
    </row>
    <row r="1599" spans="1:21" ht="12.75">
      <c r="A1599" s="190" t="s">
        <v>109</v>
      </c>
      <c r="B1599" s="191" t="s">
        <v>1220</v>
      </c>
      <c r="C1599" s="230" t="s">
        <v>647</v>
      </c>
      <c r="D1599" s="230" t="s">
        <v>335</v>
      </c>
      <c r="E1599" s="230" t="s">
        <v>185</v>
      </c>
      <c r="F1599" s="230" t="s">
        <v>519</v>
      </c>
      <c r="G1599" s="190" t="s">
        <v>3079</v>
      </c>
      <c r="H1599" s="191" t="s">
        <v>523</v>
      </c>
      <c r="I1599" s="230" t="s">
        <v>370</v>
      </c>
      <c r="J1599" s="565" t="s">
        <v>420</v>
      </c>
      <c r="K1599" s="566">
        <v>5.0847457627118647E-2</v>
      </c>
      <c r="L1599" s="230"/>
      <c r="M1599" s="450">
        <v>2022</v>
      </c>
      <c r="N1599" s="453">
        <v>93</v>
      </c>
      <c r="O1599" s="452">
        <v>9.6774193548387094E-2</v>
      </c>
      <c r="P1599" s="237">
        <f t="shared" si="96"/>
        <v>9</v>
      </c>
      <c r="Q1599" s="218">
        <v>6</v>
      </c>
      <c r="R1599" s="238">
        <f t="shared" si="97"/>
        <v>0.66666666666666663</v>
      </c>
      <c r="S1599" s="238">
        <f t="shared" si="98"/>
        <v>6.4516129032258063E-2</v>
      </c>
      <c r="T1599" s="239">
        <f t="shared" si="99"/>
        <v>1.9032258064516128</v>
      </c>
      <c r="U1599" s="454" t="s">
        <v>3123</v>
      </c>
    </row>
    <row r="1600" spans="1:21" ht="12.75">
      <c r="A1600" s="190" t="s">
        <v>109</v>
      </c>
      <c r="B1600" s="191" t="s">
        <v>1220</v>
      </c>
      <c r="C1600" s="230" t="s">
        <v>647</v>
      </c>
      <c r="D1600" s="230" t="s">
        <v>335</v>
      </c>
      <c r="E1600" s="230" t="s">
        <v>185</v>
      </c>
      <c r="F1600" s="230" t="s">
        <v>577</v>
      </c>
      <c r="G1600" s="190" t="s">
        <v>3079</v>
      </c>
      <c r="H1600" s="191" t="s">
        <v>3124</v>
      </c>
      <c r="I1600" s="230" t="s">
        <v>370</v>
      </c>
      <c r="J1600" s="565" t="s">
        <v>420</v>
      </c>
      <c r="K1600" s="566">
        <v>5.0847457627118647E-2</v>
      </c>
      <c r="L1600" s="230"/>
      <c r="M1600" s="450">
        <v>2022</v>
      </c>
      <c r="N1600" s="453">
        <v>93</v>
      </c>
      <c r="O1600" s="452">
        <v>9.6774193548387094E-2</v>
      </c>
      <c r="P1600" s="237">
        <f t="shared" si="96"/>
        <v>9</v>
      </c>
      <c r="Q1600" s="218">
        <v>6</v>
      </c>
      <c r="R1600" s="238">
        <f t="shared" si="97"/>
        <v>0.66666666666666663</v>
      </c>
      <c r="S1600" s="238">
        <f t="shared" si="98"/>
        <v>6.4516129032258063E-2</v>
      </c>
      <c r="T1600" s="239">
        <f t="shared" si="99"/>
        <v>1.9032258064516128</v>
      </c>
      <c r="U1600" s="454" t="s">
        <v>3123</v>
      </c>
    </row>
    <row r="1601" spans="1:21" ht="12.75">
      <c r="A1601" s="190" t="s">
        <v>109</v>
      </c>
      <c r="B1601" s="191" t="s">
        <v>1220</v>
      </c>
      <c r="C1601" s="230" t="s">
        <v>647</v>
      </c>
      <c r="D1601" s="230" t="s">
        <v>335</v>
      </c>
      <c r="E1601" s="230" t="s">
        <v>185</v>
      </c>
      <c r="F1601" s="230" t="s">
        <v>519</v>
      </c>
      <c r="G1601" s="190" t="s">
        <v>3079</v>
      </c>
      <c r="H1601" s="191" t="s">
        <v>3125</v>
      </c>
      <c r="I1601" s="230" t="s">
        <v>370</v>
      </c>
      <c r="J1601" s="565" t="s">
        <v>420</v>
      </c>
      <c r="K1601" s="566">
        <v>5.0847457627118647E-2</v>
      </c>
      <c r="L1601" s="230"/>
      <c r="M1601" s="450">
        <v>2022</v>
      </c>
      <c r="N1601" s="453">
        <v>93</v>
      </c>
      <c r="O1601" s="452">
        <v>9.6774193548387094E-2</v>
      </c>
      <c r="P1601" s="237">
        <f t="shared" si="96"/>
        <v>9</v>
      </c>
      <c r="Q1601" s="218">
        <v>6</v>
      </c>
      <c r="R1601" s="238">
        <f t="shared" si="97"/>
        <v>0.66666666666666663</v>
      </c>
      <c r="S1601" s="238">
        <f t="shared" si="98"/>
        <v>6.4516129032258063E-2</v>
      </c>
      <c r="T1601" s="239">
        <f t="shared" si="99"/>
        <v>1.9032258064516128</v>
      </c>
      <c r="U1601" s="454" t="s">
        <v>3123</v>
      </c>
    </row>
    <row r="1602" spans="1:21" ht="12.75">
      <c r="A1602" s="190" t="s">
        <v>109</v>
      </c>
      <c r="B1602" s="191" t="s">
        <v>1220</v>
      </c>
      <c r="C1602" s="230" t="s">
        <v>647</v>
      </c>
      <c r="D1602" s="230" t="s">
        <v>335</v>
      </c>
      <c r="E1602" s="230" t="s">
        <v>185</v>
      </c>
      <c r="F1602" s="230" t="s">
        <v>519</v>
      </c>
      <c r="G1602" s="190" t="s">
        <v>3079</v>
      </c>
      <c r="H1602" s="191" t="s">
        <v>529</v>
      </c>
      <c r="I1602" s="230" t="s">
        <v>370</v>
      </c>
      <c r="J1602" s="565" t="s">
        <v>420</v>
      </c>
      <c r="K1602" s="566">
        <v>5.0847457627118647E-2</v>
      </c>
      <c r="L1602" s="230"/>
      <c r="M1602" s="450">
        <v>2022</v>
      </c>
      <c r="N1602" s="453">
        <v>93</v>
      </c>
      <c r="O1602" s="452">
        <v>9.6774193548387094E-2</v>
      </c>
      <c r="P1602" s="237">
        <f t="shared" si="96"/>
        <v>9</v>
      </c>
      <c r="Q1602" s="218">
        <v>6</v>
      </c>
      <c r="R1602" s="238">
        <f t="shared" si="97"/>
        <v>0.66666666666666663</v>
      </c>
      <c r="S1602" s="238">
        <f t="shared" si="98"/>
        <v>6.4516129032258063E-2</v>
      </c>
      <c r="T1602" s="239">
        <f t="shared" si="99"/>
        <v>1.9032258064516128</v>
      </c>
      <c r="U1602" s="454" t="s">
        <v>3123</v>
      </c>
    </row>
    <row r="1603" spans="1:21" ht="12.75">
      <c r="A1603" s="190" t="s">
        <v>109</v>
      </c>
      <c r="B1603" s="191" t="s">
        <v>1220</v>
      </c>
      <c r="C1603" s="230" t="s">
        <v>647</v>
      </c>
      <c r="D1603" s="230" t="s">
        <v>335</v>
      </c>
      <c r="E1603" s="230" t="s">
        <v>185</v>
      </c>
      <c r="F1603" s="230" t="s">
        <v>519</v>
      </c>
      <c r="G1603" s="190" t="s">
        <v>3079</v>
      </c>
      <c r="H1603" s="191" t="s">
        <v>532</v>
      </c>
      <c r="I1603" s="230" t="s">
        <v>370</v>
      </c>
      <c r="J1603" s="565" t="s">
        <v>420</v>
      </c>
      <c r="K1603" s="568">
        <v>5.0847457627118647E-2</v>
      </c>
      <c r="L1603" s="230"/>
      <c r="M1603" s="450">
        <v>2022</v>
      </c>
      <c r="N1603" s="453">
        <v>93</v>
      </c>
      <c r="O1603" s="452">
        <v>9.6774193548387094E-2</v>
      </c>
      <c r="P1603" s="237">
        <f t="shared" si="96"/>
        <v>9</v>
      </c>
      <c r="Q1603" s="218">
        <v>6</v>
      </c>
      <c r="R1603" s="238">
        <f t="shared" si="97"/>
        <v>0.66666666666666663</v>
      </c>
      <c r="S1603" s="238">
        <f t="shared" si="98"/>
        <v>6.4516129032258063E-2</v>
      </c>
      <c r="T1603" s="239">
        <f t="shared" si="99"/>
        <v>1.9032258064516128</v>
      </c>
      <c r="U1603" s="454" t="s">
        <v>3123</v>
      </c>
    </row>
    <row r="1604" spans="1:21" ht="12.75">
      <c r="A1604" s="190" t="s">
        <v>109</v>
      </c>
      <c r="B1604" s="191" t="s">
        <v>1220</v>
      </c>
      <c r="C1604" s="230" t="s">
        <v>647</v>
      </c>
      <c r="D1604" s="230" t="s">
        <v>335</v>
      </c>
      <c r="E1604" s="230" t="s">
        <v>185</v>
      </c>
      <c r="F1604" s="230" t="s">
        <v>519</v>
      </c>
      <c r="G1604" s="190" t="s">
        <v>3079</v>
      </c>
      <c r="H1604" s="191" t="s">
        <v>533</v>
      </c>
      <c r="I1604" s="230" t="s">
        <v>370</v>
      </c>
      <c r="J1604" s="565" t="s">
        <v>420</v>
      </c>
      <c r="K1604" s="566">
        <v>5.0847457627118647E-2</v>
      </c>
      <c r="L1604" s="230"/>
      <c r="M1604" s="450">
        <v>2022</v>
      </c>
      <c r="N1604" s="453">
        <v>93</v>
      </c>
      <c r="O1604" s="452">
        <v>9.6774193548387094E-2</v>
      </c>
      <c r="P1604" s="237">
        <f t="shared" ref="P1604:P1667" si="100">ROUNDUP(N1604*O1604,0)</f>
        <v>9</v>
      </c>
      <c r="Q1604" s="218">
        <v>6</v>
      </c>
      <c r="R1604" s="238">
        <f t="shared" ref="R1604:R1667" si="101">Q1604/P1604</f>
        <v>0.66666666666666663</v>
      </c>
      <c r="S1604" s="238">
        <f t="shared" ref="S1604:S1667" si="102">Q1604/N1604</f>
        <v>6.4516129032258063E-2</v>
      </c>
      <c r="T1604" s="239">
        <f t="shared" ref="T1604:T1667" si="103">O1604/K1604</f>
        <v>1.9032258064516128</v>
      </c>
      <c r="U1604" s="454" t="s">
        <v>3123</v>
      </c>
    </row>
    <row r="1605" spans="1:21" ht="12.75">
      <c r="A1605" s="190" t="s">
        <v>109</v>
      </c>
      <c r="B1605" s="191" t="s">
        <v>1220</v>
      </c>
      <c r="C1605" s="230" t="s">
        <v>647</v>
      </c>
      <c r="D1605" s="230" t="s">
        <v>335</v>
      </c>
      <c r="E1605" s="230" t="s">
        <v>185</v>
      </c>
      <c r="F1605" s="230" t="s">
        <v>519</v>
      </c>
      <c r="G1605" s="190" t="s">
        <v>3079</v>
      </c>
      <c r="H1605" s="191" t="s">
        <v>534</v>
      </c>
      <c r="I1605" s="230" t="s">
        <v>370</v>
      </c>
      <c r="J1605" s="565" t="s">
        <v>420</v>
      </c>
      <c r="K1605" s="566">
        <v>5.0847457627118647E-2</v>
      </c>
      <c r="L1605" s="230"/>
      <c r="M1605" s="450">
        <v>2022</v>
      </c>
      <c r="N1605" s="453">
        <v>93</v>
      </c>
      <c r="O1605" s="452">
        <v>9.6774193548387094E-2</v>
      </c>
      <c r="P1605" s="237">
        <f t="shared" si="100"/>
        <v>9</v>
      </c>
      <c r="Q1605" s="218">
        <v>6</v>
      </c>
      <c r="R1605" s="238">
        <f t="shared" si="101"/>
        <v>0.66666666666666663</v>
      </c>
      <c r="S1605" s="238">
        <f t="shared" si="102"/>
        <v>6.4516129032258063E-2</v>
      </c>
      <c r="T1605" s="239">
        <f t="shared" si="103"/>
        <v>1.9032258064516128</v>
      </c>
      <c r="U1605" s="454" t="s">
        <v>3123</v>
      </c>
    </row>
    <row r="1606" spans="1:21" ht="12.75">
      <c r="A1606" s="190" t="s">
        <v>109</v>
      </c>
      <c r="B1606" s="191" t="s">
        <v>1220</v>
      </c>
      <c r="C1606" s="230" t="s">
        <v>647</v>
      </c>
      <c r="D1606" s="230" t="s">
        <v>335</v>
      </c>
      <c r="E1606" s="230" t="s">
        <v>185</v>
      </c>
      <c r="F1606" s="230" t="s">
        <v>519</v>
      </c>
      <c r="G1606" s="190" t="s">
        <v>3079</v>
      </c>
      <c r="H1606" s="191" t="s">
        <v>535</v>
      </c>
      <c r="I1606" s="230" t="s">
        <v>370</v>
      </c>
      <c r="J1606" s="565" t="s">
        <v>420</v>
      </c>
      <c r="K1606" s="566">
        <v>5.0847457627118647E-2</v>
      </c>
      <c r="L1606" s="230"/>
      <c r="M1606" s="450">
        <v>2022</v>
      </c>
      <c r="N1606" s="453">
        <v>93</v>
      </c>
      <c r="O1606" s="452">
        <v>9.6774193548387094E-2</v>
      </c>
      <c r="P1606" s="237">
        <f t="shared" si="100"/>
        <v>9</v>
      </c>
      <c r="Q1606" s="218">
        <v>6</v>
      </c>
      <c r="R1606" s="238">
        <f t="shared" si="101"/>
        <v>0.66666666666666663</v>
      </c>
      <c r="S1606" s="238">
        <f t="shared" si="102"/>
        <v>6.4516129032258063E-2</v>
      </c>
      <c r="T1606" s="239">
        <f t="shared" si="103"/>
        <v>1.9032258064516128</v>
      </c>
      <c r="U1606" s="454" t="s">
        <v>3123</v>
      </c>
    </row>
    <row r="1607" spans="1:21" ht="12.75">
      <c r="A1607" s="190" t="s">
        <v>109</v>
      </c>
      <c r="B1607" s="191" t="s">
        <v>1220</v>
      </c>
      <c r="C1607" s="230" t="s">
        <v>647</v>
      </c>
      <c r="D1607" s="230" t="s">
        <v>335</v>
      </c>
      <c r="E1607" s="230" t="s">
        <v>185</v>
      </c>
      <c r="F1607" s="230" t="s">
        <v>519</v>
      </c>
      <c r="G1607" s="190" t="s">
        <v>3079</v>
      </c>
      <c r="H1607" s="191" t="s">
        <v>544</v>
      </c>
      <c r="I1607" s="230" t="s">
        <v>370</v>
      </c>
      <c r="J1607" s="565" t="s">
        <v>420</v>
      </c>
      <c r="K1607" s="566">
        <v>5.0847457627118647E-2</v>
      </c>
      <c r="L1607" s="230"/>
      <c r="M1607" s="450">
        <v>2022</v>
      </c>
      <c r="N1607" s="453">
        <v>93</v>
      </c>
      <c r="O1607" s="452">
        <v>9.6774193548387094E-2</v>
      </c>
      <c r="P1607" s="237">
        <f t="shared" si="100"/>
        <v>9</v>
      </c>
      <c r="Q1607" s="218">
        <v>6</v>
      </c>
      <c r="R1607" s="238">
        <f t="shared" si="101"/>
        <v>0.66666666666666663</v>
      </c>
      <c r="S1607" s="238">
        <f t="shared" si="102"/>
        <v>6.4516129032258063E-2</v>
      </c>
      <c r="T1607" s="239">
        <f t="shared" si="103"/>
        <v>1.9032258064516128</v>
      </c>
      <c r="U1607" s="454" t="s">
        <v>3123</v>
      </c>
    </row>
    <row r="1608" spans="1:21" ht="12.75">
      <c r="A1608" s="190" t="s">
        <v>109</v>
      </c>
      <c r="B1608" s="191" t="s">
        <v>1220</v>
      </c>
      <c r="C1608" s="230" t="s">
        <v>647</v>
      </c>
      <c r="D1608" s="230" t="s">
        <v>335</v>
      </c>
      <c r="E1608" s="230" t="s">
        <v>185</v>
      </c>
      <c r="F1608" s="230" t="s">
        <v>519</v>
      </c>
      <c r="G1608" s="190" t="s">
        <v>3079</v>
      </c>
      <c r="H1608" s="191" t="s">
        <v>545</v>
      </c>
      <c r="I1608" s="230" t="s">
        <v>370</v>
      </c>
      <c r="J1608" s="565" t="s">
        <v>420</v>
      </c>
      <c r="K1608" s="566">
        <v>5.0847457627118647E-2</v>
      </c>
      <c r="L1608" s="230"/>
      <c r="M1608" s="450">
        <v>2022</v>
      </c>
      <c r="N1608" s="453">
        <v>93</v>
      </c>
      <c r="O1608" s="452">
        <v>9.6774193548387094E-2</v>
      </c>
      <c r="P1608" s="237">
        <f t="shared" si="100"/>
        <v>9</v>
      </c>
      <c r="Q1608" s="218">
        <v>6</v>
      </c>
      <c r="R1608" s="238">
        <f t="shared" si="101"/>
        <v>0.66666666666666663</v>
      </c>
      <c r="S1608" s="238">
        <f t="shared" si="102"/>
        <v>6.4516129032258063E-2</v>
      </c>
      <c r="T1608" s="239">
        <f t="shared" si="103"/>
        <v>1.9032258064516128</v>
      </c>
      <c r="U1608" s="454" t="s">
        <v>3123</v>
      </c>
    </row>
    <row r="1609" spans="1:21" ht="12.75">
      <c r="A1609" s="190" t="s">
        <v>109</v>
      </c>
      <c r="B1609" s="191" t="s">
        <v>1220</v>
      </c>
      <c r="C1609" s="230" t="s">
        <v>647</v>
      </c>
      <c r="D1609" s="230" t="s">
        <v>335</v>
      </c>
      <c r="E1609" s="230" t="s">
        <v>185</v>
      </c>
      <c r="F1609" s="230" t="s">
        <v>519</v>
      </c>
      <c r="G1609" s="190" t="s">
        <v>3079</v>
      </c>
      <c r="H1609" s="191" t="s">
        <v>546</v>
      </c>
      <c r="I1609" s="230" t="s">
        <v>370</v>
      </c>
      <c r="J1609" s="565" t="s">
        <v>420</v>
      </c>
      <c r="K1609" s="566">
        <v>5.0847457627118647E-2</v>
      </c>
      <c r="L1609" s="230"/>
      <c r="M1609" s="450">
        <v>2022</v>
      </c>
      <c r="N1609" s="453">
        <v>93</v>
      </c>
      <c r="O1609" s="452">
        <v>9.6774193548387094E-2</v>
      </c>
      <c r="P1609" s="237">
        <f t="shared" si="100"/>
        <v>9</v>
      </c>
      <c r="Q1609" s="218">
        <v>6</v>
      </c>
      <c r="R1609" s="238">
        <f t="shared" si="101"/>
        <v>0.66666666666666663</v>
      </c>
      <c r="S1609" s="238">
        <f t="shared" si="102"/>
        <v>6.4516129032258063E-2</v>
      </c>
      <c r="T1609" s="239">
        <f t="shared" si="103"/>
        <v>1.9032258064516128</v>
      </c>
      <c r="U1609" s="454" t="s">
        <v>3123</v>
      </c>
    </row>
    <row r="1610" spans="1:21" ht="12.75">
      <c r="A1610" s="190" t="s">
        <v>109</v>
      </c>
      <c r="B1610" s="191" t="s">
        <v>1220</v>
      </c>
      <c r="C1610" s="230" t="s">
        <v>647</v>
      </c>
      <c r="D1610" s="230" t="s">
        <v>335</v>
      </c>
      <c r="E1610" s="230" t="s">
        <v>185</v>
      </c>
      <c r="F1610" s="230" t="s">
        <v>519</v>
      </c>
      <c r="G1610" s="190" t="s">
        <v>3079</v>
      </c>
      <c r="H1610" s="191" t="s">
        <v>548</v>
      </c>
      <c r="I1610" s="230" t="s">
        <v>370</v>
      </c>
      <c r="J1610" s="565" t="s">
        <v>420</v>
      </c>
      <c r="K1610" s="566">
        <v>5.0847457627118647E-2</v>
      </c>
      <c r="L1610" s="230"/>
      <c r="M1610" s="450">
        <v>2022</v>
      </c>
      <c r="N1610" s="453">
        <v>93</v>
      </c>
      <c r="O1610" s="452">
        <v>9.6774193548387094E-2</v>
      </c>
      <c r="P1610" s="237">
        <f t="shared" si="100"/>
        <v>9</v>
      </c>
      <c r="Q1610" s="218">
        <v>6</v>
      </c>
      <c r="R1610" s="238">
        <f t="shared" si="101"/>
        <v>0.66666666666666663</v>
      </c>
      <c r="S1610" s="238">
        <f t="shared" si="102"/>
        <v>6.4516129032258063E-2</v>
      </c>
      <c r="T1610" s="239">
        <f t="shared" si="103"/>
        <v>1.9032258064516128</v>
      </c>
      <c r="U1610" s="454" t="s">
        <v>3123</v>
      </c>
    </row>
    <row r="1611" spans="1:21" ht="12.75">
      <c r="A1611" s="190" t="s">
        <v>109</v>
      </c>
      <c r="B1611" s="191" t="s">
        <v>1220</v>
      </c>
      <c r="C1611" s="230" t="s">
        <v>647</v>
      </c>
      <c r="D1611" s="230" t="s">
        <v>335</v>
      </c>
      <c r="E1611" s="230" t="s">
        <v>185</v>
      </c>
      <c r="F1611" s="230" t="s">
        <v>519</v>
      </c>
      <c r="G1611" s="190" t="s">
        <v>3079</v>
      </c>
      <c r="H1611" s="191" t="s">
        <v>549</v>
      </c>
      <c r="I1611" s="230" t="s">
        <v>370</v>
      </c>
      <c r="J1611" s="565" t="s">
        <v>420</v>
      </c>
      <c r="K1611" s="566">
        <v>5.0847457627118647E-2</v>
      </c>
      <c r="L1611" s="230"/>
      <c r="M1611" s="450">
        <v>2022</v>
      </c>
      <c r="N1611" s="453">
        <v>93</v>
      </c>
      <c r="O1611" s="452">
        <v>9.6774193548387094E-2</v>
      </c>
      <c r="P1611" s="237">
        <f t="shared" si="100"/>
        <v>9</v>
      </c>
      <c r="Q1611" s="218">
        <v>6</v>
      </c>
      <c r="R1611" s="238">
        <f t="shared" si="101"/>
        <v>0.66666666666666663</v>
      </c>
      <c r="S1611" s="238">
        <f t="shared" si="102"/>
        <v>6.4516129032258063E-2</v>
      </c>
      <c r="T1611" s="239">
        <f t="shared" si="103"/>
        <v>1.9032258064516128</v>
      </c>
      <c r="U1611" s="454" t="s">
        <v>3123</v>
      </c>
    </row>
    <row r="1612" spans="1:21" ht="12.75">
      <c r="A1612" s="190" t="s">
        <v>109</v>
      </c>
      <c r="B1612" s="191" t="s">
        <v>1220</v>
      </c>
      <c r="C1612" s="230" t="s">
        <v>647</v>
      </c>
      <c r="D1612" s="230" t="s">
        <v>335</v>
      </c>
      <c r="E1612" s="230" t="s">
        <v>185</v>
      </c>
      <c r="F1612" s="230" t="s">
        <v>519</v>
      </c>
      <c r="G1612" s="190" t="s">
        <v>3079</v>
      </c>
      <c r="H1612" s="191" t="s">
        <v>551</v>
      </c>
      <c r="I1612" s="230" t="s">
        <v>370</v>
      </c>
      <c r="J1612" s="565" t="s">
        <v>420</v>
      </c>
      <c r="K1612" s="566">
        <v>5.0847457627118647E-2</v>
      </c>
      <c r="L1612" s="230"/>
      <c r="M1612" s="450">
        <v>2022</v>
      </c>
      <c r="N1612" s="453">
        <v>93</v>
      </c>
      <c r="O1612" s="452">
        <v>9.6774193548387094E-2</v>
      </c>
      <c r="P1612" s="237">
        <f t="shared" si="100"/>
        <v>9</v>
      </c>
      <c r="Q1612" s="218">
        <v>6</v>
      </c>
      <c r="R1612" s="238">
        <f t="shared" si="101"/>
        <v>0.66666666666666663</v>
      </c>
      <c r="S1612" s="238">
        <f t="shared" si="102"/>
        <v>6.4516129032258063E-2</v>
      </c>
      <c r="T1612" s="239">
        <f t="shared" si="103"/>
        <v>1.9032258064516128</v>
      </c>
      <c r="U1612" s="454" t="s">
        <v>3123</v>
      </c>
    </row>
    <row r="1613" spans="1:21" ht="12.75">
      <c r="A1613" s="190" t="s">
        <v>109</v>
      </c>
      <c r="B1613" s="191" t="s">
        <v>1220</v>
      </c>
      <c r="C1613" s="230" t="s">
        <v>647</v>
      </c>
      <c r="D1613" s="230" t="s">
        <v>335</v>
      </c>
      <c r="E1613" s="230" t="s">
        <v>185</v>
      </c>
      <c r="F1613" s="230" t="s">
        <v>519</v>
      </c>
      <c r="G1613" s="190" t="s">
        <v>3079</v>
      </c>
      <c r="H1613" s="191" t="s">
        <v>555</v>
      </c>
      <c r="I1613" s="230" t="s">
        <v>370</v>
      </c>
      <c r="J1613" s="565" t="s">
        <v>420</v>
      </c>
      <c r="K1613" s="566">
        <v>5.0847457627118647E-2</v>
      </c>
      <c r="L1613" s="230"/>
      <c r="M1613" s="450">
        <v>2022</v>
      </c>
      <c r="N1613" s="453">
        <v>93</v>
      </c>
      <c r="O1613" s="452">
        <v>9.6774193548387094E-2</v>
      </c>
      <c r="P1613" s="237">
        <f t="shared" si="100"/>
        <v>9</v>
      </c>
      <c r="Q1613" s="218">
        <v>6</v>
      </c>
      <c r="R1613" s="238">
        <f t="shared" si="101"/>
        <v>0.66666666666666663</v>
      </c>
      <c r="S1613" s="238">
        <f t="shared" si="102"/>
        <v>6.4516129032258063E-2</v>
      </c>
      <c r="T1613" s="239">
        <f t="shared" si="103"/>
        <v>1.9032258064516128</v>
      </c>
      <c r="U1613" s="454" t="s">
        <v>3123</v>
      </c>
    </row>
    <row r="1614" spans="1:21" ht="12.75">
      <c r="A1614" s="190" t="s">
        <v>109</v>
      </c>
      <c r="B1614" s="191" t="s">
        <v>1220</v>
      </c>
      <c r="C1614" s="230" t="s">
        <v>647</v>
      </c>
      <c r="D1614" s="230" t="s">
        <v>335</v>
      </c>
      <c r="E1614" s="230" t="s">
        <v>185</v>
      </c>
      <c r="F1614" s="230" t="s">
        <v>519</v>
      </c>
      <c r="G1614" s="190" t="s">
        <v>3079</v>
      </c>
      <c r="H1614" s="191" t="s">
        <v>556</v>
      </c>
      <c r="I1614" s="230" t="s">
        <v>370</v>
      </c>
      <c r="J1614" s="565" t="s">
        <v>420</v>
      </c>
      <c r="K1614" s="566">
        <v>5.0847457627118647E-2</v>
      </c>
      <c r="L1614" s="230"/>
      <c r="M1614" s="450">
        <v>2022</v>
      </c>
      <c r="N1614" s="453">
        <v>93</v>
      </c>
      <c r="O1614" s="452">
        <v>9.6774193548387094E-2</v>
      </c>
      <c r="P1614" s="237">
        <f t="shared" si="100"/>
        <v>9</v>
      </c>
      <c r="Q1614" s="218">
        <v>6</v>
      </c>
      <c r="R1614" s="238">
        <f t="shared" si="101"/>
        <v>0.66666666666666663</v>
      </c>
      <c r="S1614" s="238">
        <f t="shared" si="102"/>
        <v>6.4516129032258063E-2</v>
      </c>
      <c r="T1614" s="239">
        <f t="shared" si="103"/>
        <v>1.9032258064516128</v>
      </c>
      <c r="U1614" s="454" t="s">
        <v>3123</v>
      </c>
    </row>
    <row r="1615" spans="1:21" ht="12.75">
      <c r="A1615" s="190" t="s">
        <v>109</v>
      </c>
      <c r="B1615" s="191" t="s">
        <v>1220</v>
      </c>
      <c r="C1615" s="230" t="s">
        <v>647</v>
      </c>
      <c r="D1615" s="230" t="s">
        <v>335</v>
      </c>
      <c r="E1615" s="230" t="s">
        <v>185</v>
      </c>
      <c r="F1615" s="230" t="s">
        <v>519</v>
      </c>
      <c r="G1615" s="190" t="s">
        <v>3079</v>
      </c>
      <c r="H1615" s="191" t="s">
        <v>557</v>
      </c>
      <c r="I1615" s="230" t="s">
        <v>370</v>
      </c>
      <c r="J1615" s="565" t="s">
        <v>420</v>
      </c>
      <c r="K1615" s="566">
        <v>5.0847457627118647E-2</v>
      </c>
      <c r="L1615" s="230"/>
      <c r="M1615" s="450">
        <v>2022</v>
      </c>
      <c r="N1615" s="453">
        <v>93</v>
      </c>
      <c r="O1615" s="452">
        <v>9.6774193548387094E-2</v>
      </c>
      <c r="P1615" s="237">
        <f t="shared" si="100"/>
        <v>9</v>
      </c>
      <c r="Q1615" s="218">
        <v>6</v>
      </c>
      <c r="R1615" s="238">
        <f t="shared" si="101"/>
        <v>0.66666666666666663</v>
      </c>
      <c r="S1615" s="238">
        <f t="shared" si="102"/>
        <v>6.4516129032258063E-2</v>
      </c>
      <c r="T1615" s="239">
        <f t="shared" si="103"/>
        <v>1.9032258064516128</v>
      </c>
      <c r="U1615" s="454" t="s">
        <v>3123</v>
      </c>
    </row>
    <row r="1616" spans="1:21" ht="12.75">
      <c r="A1616" s="190" t="s">
        <v>109</v>
      </c>
      <c r="B1616" s="191" t="s">
        <v>1220</v>
      </c>
      <c r="C1616" s="230" t="s">
        <v>647</v>
      </c>
      <c r="D1616" s="230" t="s">
        <v>335</v>
      </c>
      <c r="E1616" s="230" t="s">
        <v>185</v>
      </c>
      <c r="F1616" s="230" t="s">
        <v>519</v>
      </c>
      <c r="G1616" s="190" t="s">
        <v>3079</v>
      </c>
      <c r="H1616" s="191" t="s">
        <v>558</v>
      </c>
      <c r="I1616" s="230" t="s">
        <v>370</v>
      </c>
      <c r="J1616" s="565" t="s">
        <v>420</v>
      </c>
      <c r="K1616" s="566">
        <v>5.0847457627118647E-2</v>
      </c>
      <c r="L1616" s="230"/>
      <c r="M1616" s="450">
        <v>2022</v>
      </c>
      <c r="N1616" s="453">
        <v>93</v>
      </c>
      <c r="O1616" s="452">
        <v>9.6774193548387094E-2</v>
      </c>
      <c r="P1616" s="237">
        <f t="shared" si="100"/>
        <v>9</v>
      </c>
      <c r="Q1616" s="218">
        <v>6</v>
      </c>
      <c r="R1616" s="238">
        <f t="shared" si="101"/>
        <v>0.66666666666666663</v>
      </c>
      <c r="S1616" s="238">
        <f t="shared" si="102"/>
        <v>6.4516129032258063E-2</v>
      </c>
      <c r="T1616" s="239">
        <f t="shared" si="103"/>
        <v>1.9032258064516128</v>
      </c>
      <c r="U1616" s="454" t="s">
        <v>3123</v>
      </c>
    </row>
    <row r="1617" spans="1:21" ht="12.75">
      <c r="A1617" s="190" t="s">
        <v>109</v>
      </c>
      <c r="B1617" s="191" t="s">
        <v>1220</v>
      </c>
      <c r="C1617" s="230" t="s">
        <v>647</v>
      </c>
      <c r="D1617" s="230" t="s">
        <v>335</v>
      </c>
      <c r="E1617" s="230" t="s">
        <v>185</v>
      </c>
      <c r="F1617" s="230" t="s">
        <v>519</v>
      </c>
      <c r="G1617" s="190" t="s">
        <v>3079</v>
      </c>
      <c r="H1617" s="191" t="s">
        <v>562</v>
      </c>
      <c r="I1617" s="230" t="s">
        <v>370</v>
      </c>
      <c r="J1617" s="565" t="s">
        <v>420</v>
      </c>
      <c r="K1617" s="566">
        <v>5.0847457627118647E-2</v>
      </c>
      <c r="L1617" s="230"/>
      <c r="M1617" s="450">
        <v>2022</v>
      </c>
      <c r="N1617" s="453">
        <v>93</v>
      </c>
      <c r="O1617" s="452">
        <v>9.6774193548387094E-2</v>
      </c>
      <c r="P1617" s="237">
        <f t="shared" si="100"/>
        <v>9</v>
      </c>
      <c r="Q1617" s="218">
        <v>6</v>
      </c>
      <c r="R1617" s="238">
        <f t="shared" si="101"/>
        <v>0.66666666666666663</v>
      </c>
      <c r="S1617" s="238">
        <f t="shared" si="102"/>
        <v>6.4516129032258063E-2</v>
      </c>
      <c r="T1617" s="239">
        <f t="shared" si="103"/>
        <v>1.9032258064516128</v>
      </c>
      <c r="U1617" s="454" t="s">
        <v>3123</v>
      </c>
    </row>
    <row r="1618" spans="1:21" ht="12.75">
      <c r="A1618" s="190" t="s">
        <v>109</v>
      </c>
      <c r="B1618" s="191" t="s">
        <v>1220</v>
      </c>
      <c r="C1618" s="230" t="s">
        <v>647</v>
      </c>
      <c r="D1618" s="230" t="s">
        <v>335</v>
      </c>
      <c r="E1618" s="230" t="s">
        <v>185</v>
      </c>
      <c r="F1618" s="230" t="s">
        <v>577</v>
      </c>
      <c r="G1618" s="190" t="s">
        <v>3079</v>
      </c>
      <c r="H1618" s="191" t="s">
        <v>583</v>
      </c>
      <c r="I1618" s="230" t="s">
        <v>370</v>
      </c>
      <c r="J1618" s="565" t="s">
        <v>420</v>
      </c>
      <c r="K1618" s="566">
        <v>5.0847457627118647E-2</v>
      </c>
      <c r="L1618" s="230"/>
      <c r="M1618" s="450">
        <v>2022</v>
      </c>
      <c r="N1618" s="453">
        <v>93</v>
      </c>
      <c r="O1618" s="452">
        <v>9.6774193548387094E-2</v>
      </c>
      <c r="P1618" s="237">
        <f t="shared" si="100"/>
        <v>9</v>
      </c>
      <c r="Q1618" s="218">
        <v>6</v>
      </c>
      <c r="R1618" s="238">
        <f t="shared" si="101"/>
        <v>0.66666666666666663</v>
      </c>
      <c r="S1618" s="238">
        <f t="shared" si="102"/>
        <v>6.4516129032258063E-2</v>
      </c>
      <c r="T1618" s="239">
        <f t="shared" si="103"/>
        <v>1.9032258064516128</v>
      </c>
      <c r="U1618" s="454" t="s">
        <v>3123</v>
      </c>
    </row>
    <row r="1619" spans="1:21" ht="12.75">
      <c r="A1619" s="190" t="s">
        <v>109</v>
      </c>
      <c r="B1619" s="191" t="s">
        <v>1220</v>
      </c>
      <c r="C1619" s="230" t="s">
        <v>647</v>
      </c>
      <c r="D1619" s="230" t="s">
        <v>335</v>
      </c>
      <c r="E1619" s="230" t="s">
        <v>185</v>
      </c>
      <c r="F1619" s="230" t="s">
        <v>519</v>
      </c>
      <c r="G1619" s="190" t="s">
        <v>3079</v>
      </c>
      <c r="H1619" s="191" t="s">
        <v>563</v>
      </c>
      <c r="I1619" s="230" t="s">
        <v>370</v>
      </c>
      <c r="J1619" s="565" t="s">
        <v>418</v>
      </c>
      <c r="K1619" s="566">
        <v>1</v>
      </c>
      <c r="L1619" s="230"/>
      <c r="M1619" s="450">
        <v>2022</v>
      </c>
      <c r="N1619" s="453">
        <v>93</v>
      </c>
      <c r="O1619" s="452">
        <v>1</v>
      </c>
      <c r="P1619" s="237">
        <f t="shared" si="100"/>
        <v>93</v>
      </c>
      <c r="Q1619" s="218">
        <v>93</v>
      </c>
      <c r="R1619" s="238">
        <f t="shared" si="101"/>
        <v>1</v>
      </c>
      <c r="S1619" s="238">
        <f t="shared" si="102"/>
        <v>1</v>
      </c>
      <c r="T1619" s="239">
        <f t="shared" si="103"/>
        <v>1</v>
      </c>
      <c r="U1619" s="454"/>
    </row>
    <row r="1620" spans="1:21" ht="12.75">
      <c r="A1620" s="190" t="s">
        <v>109</v>
      </c>
      <c r="B1620" s="191" t="s">
        <v>1220</v>
      </c>
      <c r="C1620" s="230" t="s">
        <v>647</v>
      </c>
      <c r="D1620" s="230" t="s">
        <v>335</v>
      </c>
      <c r="E1620" s="230" t="s">
        <v>185</v>
      </c>
      <c r="F1620" s="230" t="s">
        <v>519</v>
      </c>
      <c r="G1620" s="190" t="s">
        <v>3079</v>
      </c>
      <c r="H1620" s="191" t="s">
        <v>564</v>
      </c>
      <c r="I1620" s="230" t="s">
        <v>370</v>
      </c>
      <c r="J1620" s="565" t="s">
        <v>420</v>
      </c>
      <c r="K1620" s="566">
        <v>5.0847457627118647E-2</v>
      </c>
      <c r="L1620" s="230"/>
      <c r="M1620" s="450">
        <v>2022</v>
      </c>
      <c r="N1620" s="453">
        <v>93</v>
      </c>
      <c r="O1620" s="452">
        <v>9.6774193548387094E-2</v>
      </c>
      <c r="P1620" s="237">
        <f t="shared" si="100"/>
        <v>9</v>
      </c>
      <c r="Q1620" s="218">
        <v>6</v>
      </c>
      <c r="R1620" s="238">
        <f t="shared" si="101"/>
        <v>0.66666666666666663</v>
      </c>
      <c r="S1620" s="238">
        <f t="shared" si="102"/>
        <v>6.4516129032258063E-2</v>
      </c>
      <c r="T1620" s="239">
        <f t="shared" si="103"/>
        <v>1.9032258064516128</v>
      </c>
      <c r="U1620" s="454" t="s">
        <v>3123</v>
      </c>
    </row>
    <row r="1621" spans="1:21" ht="12.75">
      <c r="A1621" s="190" t="s">
        <v>109</v>
      </c>
      <c r="B1621" s="191" t="s">
        <v>1220</v>
      </c>
      <c r="C1621" s="230" t="s">
        <v>647</v>
      </c>
      <c r="D1621" s="230" t="s">
        <v>335</v>
      </c>
      <c r="E1621" s="230" t="s">
        <v>185</v>
      </c>
      <c r="F1621" s="230" t="s">
        <v>519</v>
      </c>
      <c r="G1621" s="190" t="s">
        <v>3079</v>
      </c>
      <c r="H1621" s="191" t="s">
        <v>569</v>
      </c>
      <c r="I1621" s="230" t="s">
        <v>370</v>
      </c>
      <c r="J1621" s="565" t="s">
        <v>420</v>
      </c>
      <c r="K1621" s="566">
        <v>5.0847457627118647E-2</v>
      </c>
      <c r="L1621" s="230"/>
      <c r="M1621" s="450">
        <v>2022</v>
      </c>
      <c r="N1621" s="453">
        <v>93</v>
      </c>
      <c r="O1621" s="452">
        <v>9.6774193548387094E-2</v>
      </c>
      <c r="P1621" s="237">
        <f t="shared" si="100"/>
        <v>9</v>
      </c>
      <c r="Q1621" s="218">
        <v>6</v>
      </c>
      <c r="R1621" s="238">
        <f t="shared" si="101"/>
        <v>0.66666666666666663</v>
      </c>
      <c r="S1621" s="238">
        <f t="shared" si="102"/>
        <v>6.4516129032258063E-2</v>
      </c>
      <c r="T1621" s="239">
        <f t="shared" si="103"/>
        <v>1.9032258064516128</v>
      </c>
      <c r="U1621" s="454" t="s">
        <v>3123</v>
      </c>
    </row>
    <row r="1622" spans="1:21" ht="12.75">
      <c r="A1622" s="190" t="s">
        <v>109</v>
      </c>
      <c r="B1622" s="191" t="s">
        <v>1220</v>
      </c>
      <c r="C1622" s="230" t="s">
        <v>647</v>
      </c>
      <c r="D1622" s="230" t="s">
        <v>335</v>
      </c>
      <c r="E1622" s="230" t="s">
        <v>185</v>
      </c>
      <c r="F1622" s="230" t="s">
        <v>519</v>
      </c>
      <c r="G1622" s="190" t="s">
        <v>3079</v>
      </c>
      <c r="H1622" s="191" t="s">
        <v>498</v>
      </c>
      <c r="I1622" s="230" t="s">
        <v>3126</v>
      </c>
      <c r="J1622" s="230" t="s">
        <v>418</v>
      </c>
      <c r="K1622" s="231">
        <v>1</v>
      </c>
      <c r="L1622" s="230" t="s">
        <v>3127</v>
      </c>
      <c r="M1622" s="450">
        <v>2023</v>
      </c>
      <c r="N1622" s="453">
        <v>91</v>
      </c>
      <c r="O1622" s="452">
        <v>1</v>
      </c>
      <c r="P1622" s="237">
        <f t="shared" si="100"/>
        <v>91</v>
      </c>
      <c r="Q1622" s="218">
        <v>91</v>
      </c>
      <c r="R1622" s="238">
        <f t="shared" si="101"/>
        <v>1</v>
      </c>
      <c r="S1622" s="238">
        <f t="shared" si="102"/>
        <v>1</v>
      </c>
      <c r="T1622" s="239">
        <f t="shared" si="103"/>
        <v>1</v>
      </c>
      <c r="U1622" s="454"/>
    </row>
    <row r="1623" spans="1:21" ht="12.75">
      <c r="A1623" s="190" t="s">
        <v>109</v>
      </c>
      <c r="B1623" s="191" t="s">
        <v>1220</v>
      </c>
      <c r="C1623" s="230" t="s">
        <v>647</v>
      </c>
      <c r="D1623" s="230" t="s">
        <v>335</v>
      </c>
      <c r="E1623" s="230" t="s">
        <v>185</v>
      </c>
      <c r="F1623" s="230" t="s">
        <v>519</v>
      </c>
      <c r="G1623" s="190" t="s">
        <v>3079</v>
      </c>
      <c r="H1623" s="191" t="s">
        <v>537</v>
      </c>
      <c r="I1623" s="230" t="s">
        <v>232</v>
      </c>
      <c r="J1623" s="230" t="s">
        <v>418</v>
      </c>
      <c r="K1623" s="231">
        <v>1</v>
      </c>
      <c r="L1623" s="230" t="s">
        <v>3128</v>
      </c>
      <c r="M1623" s="450">
        <v>2023</v>
      </c>
      <c r="N1623" s="453">
        <v>91</v>
      </c>
      <c r="O1623" s="452">
        <v>1</v>
      </c>
      <c r="P1623" s="237">
        <f t="shared" si="100"/>
        <v>91</v>
      </c>
      <c r="Q1623" s="218">
        <v>91</v>
      </c>
      <c r="R1623" s="238">
        <f t="shared" si="101"/>
        <v>1</v>
      </c>
      <c r="S1623" s="238">
        <f t="shared" si="102"/>
        <v>1</v>
      </c>
      <c r="T1623" s="239">
        <f t="shared" si="103"/>
        <v>1</v>
      </c>
      <c r="U1623" s="454"/>
    </row>
    <row r="1624" spans="1:21" ht="12.75">
      <c r="A1624" s="190" t="s">
        <v>109</v>
      </c>
      <c r="B1624" s="191" t="s">
        <v>1220</v>
      </c>
      <c r="C1624" s="230" t="s">
        <v>647</v>
      </c>
      <c r="D1624" s="230" t="s">
        <v>335</v>
      </c>
      <c r="E1624" s="230" t="s">
        <v>185</v>
      </c>
      <c r="F1624" s="230" t="s">
        <v>519</v>
      </c>
      <c r="G1624" s="190" t="s">
        <v>3079</v>
      </c>
      <c r="H1624" s="191" t="s">
        <v>538</v>
      </c>
      <c r="I1624" s="230" t="s">
        <v>232</v>
      </c>
      <c r="J1624" s="230" t="s">
        <v>418</v>
      </c>
      <c r="K1624" s="231">
        <v>1</v>
      </c>
      <c r="L1624" s="230" t="s">
        <v>3128</v>
      </c>
      <c r="M1624" s="450">
        <v>2023</v>
      </c>
      <c r="N1624" s="453">
        <v>91</v>
      </c>
      <c r="O1624" s="452">
        <v>1</v>
      </c>
      <c r="P1624" s="237">
        <f t="shared" si="100"/>
        <v>91</v>
      </c>
      <c r="Q1624" s="218">
        <v>91</v>
      </c>
      <c r="R1624" s="238">
        <f t="shared" si="101"/>
        <v>1</v>
      </c>
      <c r="S1624" s="238">
        <f t="shared" si="102"/>
        <v>1</v>
      </c>
      <c r="T1624" s="239">
        <f t="shared" si="103"/>
        <v>1</v>
      </c>
      <c r="U1624" s="454"/>
    </row>
    <row r="1625" spans="1:21" ht="12.75">
      <c r="A1625" s="190" t="s">
        <v>109</v>
      </c>
      <c r="B1625" s="191" t="s">
        <v>1220</v>
      </c>
      <c r="C1625" s="230" t="s">
        <v>647</v>
      </c>
      <c r="D1625" s="230" t="s">
        <v>335</v>
      </c>
      <c r="E1625" s="230" t="s">
        <v>185</v>
      </c>
      <c r="F1625" s="230" t="s">
        <v>519</v>
      </c>
      <c r="G1625" s="190" t="s">
        <v>3079</v>
      </c>
      <c r="H1625" s="191" t="s">
        <v>541</v>
      </c>
      <c r="I1625" s="230" t="s">
        <v>232</v>
      </c>
      <c r="J1625" s="230" t="s">
        <v>418</v>
      </c>
      <c r="K1625" s="231">
        <v>1</v>
      </c>
      <c r="L1625" s="230" t="s">
        <v>3128</v>
      </c>
      <c r="M1625" s="450">
        <v>2023</v>
      </c>
      <c r="N1625" s="218">
        <v>91</v>
      </c>
      <c r="O1625" s="452">
        <v>1</v>
      </c>
      <c r="P1625" s="237">
        <f t="shared" si="100"/>
        <v>91</v>
      </c>
      <c r="Q1625" s="218">
        <v>91</v>
      </c>
      <c r="R1625" s="238">
        <f t="shared" si="101"/>
        <v>1</v>
      </c>
      <c r="S1625" s="238">
        <f t="shared" si="102"/>
        <v>1</v>
      </c>
      <c r="T1625" s="239">
        <f t="shared" si="103"/>
        <v>1</v>
      </c>
      <c r="U1625" s="454"/>
    </row>
    <row r="1626" spans="1:21" ht="12.75">
      <c r="A1626" s="190" t="s">
        <v>109</v>
      </c>
      <c r="B1626" s="191" t="s">
        <v>1220</v>
      </c>
      <c r="C1626" s="230" t="s">
        <v>647</v>
      </c>
      <c r="D1626" s="230" t="s">
        <v>335</v>
      </c>
      <c r="E1626" s="230" t="s">
        <v>185</v>
      </c>
      <c r="F1626" s="230" t="s">
        <v>519</v>
      </c>
      <c r="G1626" s="190" t="s">
        <v>3079</v>
      </c>
      <c r="H1626" s="191" t="s">
        <v>493</v>
      </c>
      <c r="I1626" s="230" t="s">
        <v>232</v>
      </c>
      <c r="J1626" s="230" t="s">
        <v>418</v>
      </c>
      <c r="K1626" s="231">
        <v>1</v>
      </c>
      <c r="L1626" s="230" t="s">
        <v>3128</v>
      </c>
      <c r="M1626" s="450">
        <v>2023</v>
      </c>
      <c r="N1626" s="453">
        <v>91</v>
      </c>
      <c r="O1626" s="452">
        <v>1</v>
      </c>
      <c r="P1626" s="237">
        <f t="shared" si="100"/>
        <v>91</v>
      </c>
      <c r="Q1626" s="218">
        <v>91</v>
      </c>
      <c r="R1626" s="238">
        <f t="shared" si="101"/>
        <v>1</v>
      </c>
      <c r="S1626" s="238">
        <f t="shared" si="102"/>
        <v>1</v>
      </c>
      <c r="T1626" s="239">
        <f t="shared" si="103"/>
        <v>1</v>
      </c>
      <c r="U1626" s="454"/>
    </row>
    <row r="1627" spans="1:21" ht="12.75">
      <c r="A1627" s="190" t="s">
        <v>109</v>
      </c>
      <c r="B1627" s="191" t="s">
        <v>1220</v>
      </c>
      <c r="C1627" s="230" t="s">
        <v>647</v>
      </c>
      <c r="D1627" s="230" t="s">
        <v>335</v>
      </c>
      <c r="E1627" s="230" t="s">
        <v>185</v>
      </c>
      <c r="F1627" s="230" t="s">
        <v>519</v>
      </c>
      <c r="G1627" s="190" t="s">
        <v>3079</v>
      </c>
      <c r="H1627" s="191" t="s">
        <v>3129</v>
      </c>
      <c r="I1627" s="230" t="s">
        <v>232</v>
      </c>
      <c r="J1627" s="230" t="s">
        <v>418</v>
      </c>
      <c r="K1627" s="231">
        <v>1</v>
      </c>
      <c r="L1627" s="230" t="s">
        <v>3128</v>
      </c>
      <c r="M1627" s="450">
        <v>2023</v>
      </c>
      <c r="N1627" s="218">
        <v>91</v>
      </c>
      <c r="O1627" s="452">
        <v>1</v>
      </c>
      <c r="P1627" s="237">
        <f t="shared" si="100"/>
        <v>91</v>
      </c>
      <c r="Q1627" s="218">
        <v>91</v>
      </c>
      <c r="R1627" s="238">
        <f t="shared" si="101"/>
        <v>1</v>
      </c>
      <c r="S1627" s="238">
        <f t="shared" si="102"/>
        <v>1</v>
      </c>
      <c r="T1627" s="239">
        <f t="shared" si="103"/>
        <v>1</v>
      </c>
      <c r="U1627" s="454"/>
    </row>
    <row r="1628" spans="1:21" ht="12.75">
      <c r="A1628" s="190" t="s">
        <v>109</v>
      </c>
      <c r="B1628" s="191" t="s">
        <v>1220</v>
      </c>
      <c r="C1628" s="230" t="s">
        <v>647</v>
      </c>
      <c r="D1628" s="230" t="s">
        <v>335</v>
      </c>
      <c r="E1628" s="230" t="s">
        <v>185</v>
      </c>
      <c r="F1628" s="230" t="s">
        <v>519</v>
      </c>
      <c r="G1628" s="190" t="s">
        <v>3079</v>
      </c>
      <c r="H1628" s="191" t="s">
        <v>3130</v>
      </c>
      <c r="I1628" s="230" t="s">
        <v>232</v>
      </c>
      <c r="J1628" s="230" t="s">
        <v>418</v>
      </c>
      <c r="K1628" s="231">
        <v>1</v>
      </c>
      <c r="L1628" s="230" t="s">
        <v>3128</v>
      </c>
      <c r="M1628" s="450">
        <v>2023</v>
      </c>
      <c r="N1628" s="453">
        <v>91</v>
      </c>
      <c r="O1628" s="452">
        <v>1</v>
      </c>
      <c r="P1628" s="237">
        <f t="shared" si="100"/>
        <v>91</v>
      </c>
      <c r="Q1628" s="218">
        <v>91</v>
      </c>
      <c r="R1628" s="238">
        <f t="shared" si="101"/>
        <v>1</v>
      </c>
      <c r="S1628" s="238">
        <f t="shared" si="102"/>
        <v>1</v>
      </c>
      <c r="T1628" s="239">
        <f t="shared" si="103"/>
        <v>1</v>
      </c>
      <c r="U1628" s="454"/>
    </row>
    <row r="1629" spans="1:21" ht="12.75">
      <c r="A1629" s="190" t="s">
        <v>109</v>
      </c>
      <c r="B1629" s="191" t="s">
        <v>1220</v>
      </c>
      <c r="C1629" s="230" t="s">
        <v>647</v>
      </c>
      <c r="D1629" s="230" t="s">
        <v>335</v>
      </c>
      <c r="E1629" s="230" t="s">
        <v>185</v>
      </c>
      <c r="F1629" s="230"/>
      <c r="G1629" s="190" t="s">
        <v>3213</v>
      </c>
      <c r="H1629" s="191"/>
      <c r="I1629" s="230"/>
      <c r="J1629" s="230"/>
      <c r="K1629" s="231"/>
      <c r="L1629" s="230" t="s">
        <v>3120</v>
      </c>
      <c r="M1629" s="450"/>
      <c r="N1629" s="218"/>
      <c r="O1629" s="567"/>
      <c r="P1629" s="237">
        <f t="shared" si="100"/>
        <v>0</v>
      </c>
      <c r="Q1629" s="218"/>
      <c r="R1629" s="238" t="e">
        <f t="shared" si="101"/>
        <v>#DIV/0!</v>
      </c>
      <c r="S1629" s="238" t="e">
        <f t="shared" si="102"/>
        <v>#DIV/0!</v>
      </c>
      <c r="T1629" s="239" t="e">
        <f t="shared" si="103"/>
        <v>#DIV/0!</v>
      </c>
      <c r="U1629" s="454"/>
    </row>
    <row r="1630" spans="1:21" ht="12.75">
      <c r="A1630" s="190" t="s">
        <v>109</v>
      </c>
      <c r="B1630" s="191" t="s">
        <v>1220</v>
      </c>
      <c r="C1630" s="230" t="s">
        <v>647</v>
      </c>
      <c r="D1630" s="230" t="s">
        <v>335</v>
      </c>
      <c r="E1630" s="230" t="s">
        <v>185</v>
      </c>
      <c r="F1630" s="230"/>
      <c r="G1630" s="190" t="s">
        <v>3214</v>
      </c>
      <c r="H1630" s="191"/>
      <c r="I1630" s="230"/>
      <c r="J1630" s="230"/>
      <c r="K1630" s="231"/>
      <c r="L1630" s="230" t="s">
        <v>3120</v>
      </c>
      <c r="M1630" s="450"/>
      <c r="N1630" s="453"/>
      <c r="O1630" s="452"/>
      <c r="P1630" s="237">
        <f t="shared" si="100"/>
        <v>0</v>
      </c>
      <c r="Q1630" s="218"/>
      <c r="R1630" s="238" t="e">
        <f t="shared" si="101"/>
        <v>#DIV/0!</v>
      </c>
      <c r="S1630" s="238" t="e">
        <f t="shared" si="102"/>
        <v>#DIV/0!</v>
      </c>
      <c r="T1630" s="239" t="e">
        <f t="shared" si="103"/>
        <v>#DIV/0!</v>
      </c>
      <c r="U1630" s="454"/>
    </row>
    <row r="1631" spans="1:21" ht="12.75">
      <c r="A1631" s="190" t="s">
        <v>109</v>
      </c>
      <c r="B1631" s="191" t="s">
        <v>1220</v>
      </c>
      <c r="C1631" s="230" t="s">
        <v>647</v>
      </c>
      <c r="D1631" s="230" t="s">
        <v>335</v>
      </c>
      <c r="E1631" s="230" t="s">
        <v>185</v>
      </c>
      <c r="F1631" s="230"/>
      <c r="G1631" s="190" t="s">
        <v>3215</v>
      </c>
      <c r="H1631" s="191"/>
      <c r="I1631" s="230"/>
      <c r="J1631" s="230"/>
      <c r="K1631" s="231"/>
      <c r="L1631" s="230" t="s">
        <v>3120</v>
      </c>
      <c r="M1631" s="450"/>
      <c r="N1631" s="453"/>
      <c r="O1631" s="452"/>
      <c r="P1631" s="237">
        <f t="shared" si="100"/>
        <v>0</v>
      </c>
      <c r="Q1631" s="218"/>
      <c r="R1631" s="238" t="e">
        <f t="shared" si="101"/>
        <v>#DIV/0!</v>
      </c>
      <c r="S1631" s="238" t="e">
        <f t="shared" si="102"/>
        <v>#DIV/0!</v>
      </c>
      <c r="T1631" s="239" t="e">
        <f t="shared" si="103"/>
        <v>#DIV/0!</v>
      </c>
      <c r="U1631" s="454"/>
    </row>
    <row r="1632" spans="1:21" ht="12.75">
      <c r="A1632" s="190" t="s">
        <v>109</v>
      </c>
      <c r="B1632" s="191" t="s">
        <v>1220</v>
      </c>
      <c r="C1632" s="230" t="s">
        <v>647</v>
      </c>
      <c r="D1632" s="230" t="s">
        <v>335</v>
      </c>
      <c r="E1632" s="230" t="s">
        <v>185</v>
      </c>
      <c r="F1632" s="230" t="s">
        <v>519</v>
      </c>
      <c r="G1632" s="190" t="s">
        <v>3059</v>
      </c>
      <c r="H1632" s="191" t="s">
        <v>518</v>
      </c>
      <c r="I1632" s="230" t="s">
        <v>370</v>
      </c>
      <c r="J1632" s="565" t="s">
        <v>420</v>
      </c>
      <c r="K1632" s="566">
        <v>0.13235294117647059</v>
      </c>
      <c r="L1632" s="230"/>
      <c r="M1632" s="450">
        <v>2022</v>
      </c>
      <c r="N1632" s="218">
        <v>61</v>
      </c>
      <c r="O1632" s="567">
        <v>1</v>
      </c>
      <c r="P1632" s="237">
        <f t="shared" si="100"/>
        <v>61</v>
      </c>
      <c r="Q1632" s="218">
        <v>61</v>
      </c>
      <c r="R1632" s="238">
        <f t="shared" si="101"/>
        <v>1</v>
      </c>
      <c r="S1632" s="238">
        <f t="shared" si="102"/>
        <v>1</v>
      </c>
      <c r="T1632" s="239">
        <f t="shared" si="103"/>
        <v>7.5555555555555554</v>
      </c>
      <c r="U1632" s="454" t="s">
        <v>3123</v>
      </c>
    </row>
    <row r="1633" spans="1:21" ht="12.75">
      <c r="A1633" s="190" t="s">
        <v>109</v>
      </c>
      <c r="B1633" s="191" t="s">
        <v>1220</v>
      </c>
      <c r="C1633" s="230" t="s">
        <v>647</v>
      </c>
      <c r="D1633" s="230" t="s">
        <v>335</v>
      </c>
      <c r="E1633" s="230" t="s">
        <v>185</v>
      </c>
      <c r="F1633" s="230" t="s">
        <v>577</v>
      </c>
      <c r="G1633" s="190" t="s">
        <v>3059</v>
      </c>
      <c r="H1633" s="191" t="s">
        <v>576</v>
      </c>
      <c r="I1633" s="230" t="s">
        <v>370</v>
      </c>
      <c r="J1633" s="565" t="s">
        <v>420</v>
      </c>
      <c r="K1633" s="566">
        <v>0.13235294117647059</v>
      </c>
      <c r="L1633" s="230"/>
      <c r="M1633" s="450">
        <v>2022</v>
      </c>
      <c r="N1633" s="218">
        <v>61</v>
      </c>
      <c r="O1633" s="567">
        <v>0.13114754098360656</v>
      </c>
      <c r="P1633" s="237">
        <f t="shared" si="100"/>
        <v>8</v>
      </c>
      <c r="Q1633" s="218">
        <v>7</v>
      </c>
      <c r="R1633" s="238">
        <f t="shared" si="101"/>
        <v>0.875</v>
      </c>
      <c r="S1633" s="238">
        <f t="shared" si="102"/>
        <v>0.11475409836065574</v>
      </c>
      <c r="T1633" s="239">
        <f t="shared" si="103"/>
        <v>0.99089253187613846</v>
      </c>
      <c r="U1633" s="454"/>
    </row>
    <row r="1634" spans="1:21" ht="12.75">
      <c r="A1634" s="190" t="s">
        <v>109</v>
      </c>
      <c r="B1634" s="191" t="s">
        <v>1220</v>
      </c>
      <c r="C1634" s="230" t="s">
        <v>647</v>
      </c>
      <c r="D1634" s="230" t="s">
        <v>335</v>
      </c>
      <c r="E1634" s="230" t="s">
        <v>185</v>
      </c>
      <c r="F1634" s="230" t="s">
        <v>577</v>
      </c>
      <c r="G1634" s="190" t="s">
        <v>3059</v>
      </c>
      <c r="H1634" s="191" t="s">
        <v>578</v>
      </c>
      <c r="I1634" s="230" t="s">
        <v>370</v>
      </c>
      <c r="J1634" s="565" t="s">
        <v>420</v>
      </c>
      <c r="K1634" s="566">
        <v>0.13235294117647059</v>
      </c>
      <c r="L1634" s="230"/>
      <c r="M1634" s="450">
        <v>2022</v>
      </c>
      <c r="N1634" s="218">
        <v>61</v>
      </c>
      <c r="O1634" s="567">
        <v>0.13114754098360656</v>
      </c>
      <c r="P1634" s="237">
        <f t="shared" si="100"/>
        <v>8</v>
      </c>
      <c r="Q1634" s="218">
        <v>7</v>
      </c>
      <c r="R1634" s="238">
        <f t="shared" si="101"/>
        <v>0.875</v>
      </c>
      <c r="S1634" s="238">
        <f t="shared" si="102"/>
        <v>0.11475409836065574</v>
      </c>
      <c r="T1634" s="239">
        <f t="shared" si="103"/>
        <v>0.99089253187613846</v>
      </c>
      <c r="U1634" s="454"/>
    </row>
    <row r="1635" spans="1:21" ht="12.75">
      <c r="A1635" s="190" t="s">
        <v>109</v>
      </c>
      <c r="B1635" s="191" t="s">
        <v>1220</v>
      </c>
      <c r="C1635" s="230" t="s">
        <v>647</v>
      </c>
      <c r="D1635" s="230" t="s">
        <v>335</v>
      </c>
      <c r="E1635" s="230" t="s">
        <v>185</v>
      </c>
      <c r="F1635" s="230" t="s">
        <v>577</v>
      </c>
      <c r="G1635" s="190" t="s">
        <v>3059</v>
      </c>
      <c r="H1635" s="191" t="s">
        <v>579</v>
      </c>
      <c r="I1635" s="230" t="s">
        <v>370</v>
      </c>
      <c r="J1635" s="565" t="s">
        <v>420</v>
      </c>
      <c r="K1635" s="566">
        <v>0.13235294117647059</v>
      </c>
      <c r="L1635" s="230"/>
      <c r="M1635" s="450">
        <v>2022</v>
      </c>
      <c r="N1635" s="218">
        <v>61</v>
      </c>
      <c r="O1635" s="567">
        <v>0.13114754098360656</v>
      </c>
      <c r="P1635" s="237">
        <f t="shared" si="100"/>
        <v>8</v>
      </c>
      <c r="Q1635" s="218">
        <v>7</v>
      </c>
      <c r="R1635" s="238">
        <f t="shared" si="101"/>
        <v>0.875</v>
      </c>
      <c r="S1635" s="238">
        <f t="shared" si="102"/>
        <v>0.11475409836065574</v>
      </c>
      <c r="T1635" s="239">
        <f t="shared" si="103"/>
        <v>0.99089253187613846</v>
      </c>
      <c r="U1635" s="454"/>
    </row>
    <row r="1636" spans="1:21" ht="12.75">
      <c r="A1636" s="190" t="s">
        <v>109</v>
      </c>
      <c r="B1636" s="191" t="s">
        <v>1220</v>
      </c>
      <c r="C1636" s="230" t="s">
        <v>647</v>
      </c>
      <c r="D1636" s="230" t="s">
        <v>335</v>
      </c>
      <c r="E1636" s="230" t="s">
        <v>185</v>
      </c>
      <c r="F1636" s="230" t="s">
        <v>577</v>
      </c>
      <c r="G1636" s="190" t="s">
        <v>3059</v>
      </c>
      <c r="H1636" s="191" t="s">
        <v>580</v>
      </c>
      <c r="I1636" s="230" t="s">
        <v>370</v>
      </c>
      <c r="J1636" s="565" t="s">
        <v>420</v>
      </c>
      <c r="K1636" s="566">
        <v>0.13235294117647059</v>
      </c>
      <c r="L1636" s="230"/>
      <c r="M1636" s="450">
        <v>2022</v>
      </c>
      <c r="N1636" s="218">
        <v>61</v>
      </c>
      <c r="O1636" s="567">
        <v>0.13114754098360656</v>
      </c>
      <c r="P1636" s="237">
        <f t="shared" si="100"/>
        <v>8</v>
      </c>
      <c r="Q1636" s="218">
        <v>7</v>
      </c>
      <c r="R1636" s="238">
        <f t="shared" si="101"/>
        <v>0.875</v>
      </c>
      <c r="S1636" s="238">
        <f t="shared" si="102"/>
        <v>0.11475409836065574</v>
      </c>
      <c r="T1636" s="239">
        <f t="shared" si="103"/>
        <v>0.99089253187613846</v>
      </c>
      <c r="U1636" s="454"/>
    </row>
    <row r="1637" spans="1:21" ht="12.75">
      <c r="A1637" s="190" t="s">
        <v>109</v>
      </c>
      <c r="B1637" s="191" t="s">
        <v>1220</v>
      </c>
      <c r="C1637" s="230" t="s">
        <v>647</v>
      </c>
      <c r="D1637" s="230" t="s">
        <v>335</v>
      </c>
      <c r="E1637" s="230" t="s">
        <v>185</v>
      </c>
      <c r="F1637" s="230" t="s">
        <v>577</v>
      </c>
      <c r="G1637" s="190" t="s">
        <v>3059</v>
      </c>
      <c r="H1637" s="191" t="s">
        <v>581</v>
      </c>
      <c r="I1637" s="230" t="s">
        <v>370</v>
      </c>
      <c r="J1637" s="565" t="s">
        <v>420</v>
      </c>
      <c r="K1637" s="566">
        <v>0.13235294117647059</v>
      </c>
      <c r="L1637" s="230"/>
      <c r="M1637" s="450">
        <v>2022</v>
      </c>
      <c r="N1637" s="218">
        <v>61</v>
      </c>
      <c r="O1637" s="567">
        <v>0.13114754098360656</v>
      </c>
      <c r="P1637" s="237">
        <f t="shared" si="100"/>
        <v>8</v>
      </c>
      <c r="Q1637" s="218">
        <v>7</v>
      </c>
      <c r="R1637" s="238">
        <f t="shared" si="101"/>
        <v>0.875</v>
      </c>
      <c r="S1637" s="238">
        <f t="shared" si="102"/>
        <v>0.11475409836065574</v>
      </c>
      <c r="T1637" s="239">
        <f t="shared" si="103"/>
        <v>0.99089253187613846</v>
      </c>
      <c r="U1637" s="454"/>
    </row>
    <row r="1638" spans="1:21" ht="12.75">
      <c r="A1638" s="190" t="s">
        <v>109</v>
      </c>
      <c r="B1638" s="191" t="s">
        <v>1220</v>
      </c>
      <c r="C1638" s="230" t="s">
        <v>647</v>
      </c>
      <c r="D1638" s="230" t="s">
        <v>335</v>
      </c>
      <c r="E1638" s="230" t="s">
        <v>185</v>
      </c>
      <c r="F1638" s="230" t="s">
        <v>519</v>
      </c>
      <c r="G1638" s="190" t="s">
        <v>3059</v>
      </c>
      <c r="H1638" s="191" t="s">
        <v>522</v>
      </c>
      <c r="I1638" s="230" t="s">
        <v>370</v>
      </c>
      <c r="J1638" s="565" t="s">
        <v>420</v>
      </c>
      <c r="K1638" s="566">
        <v>0.13235294117647059</v>
      </c>
      <c r="L1638" s="230"/>
      <c r="M1638" s="450">
        <v>2022</v>
      </c>
      <c r="N1638" s="218">
        <v>61</v>
      </c>
      <c r="O1638" s="567">
        <v>0.13114754098360656</v>
      </c>
      <c r="P1638" s="237">
        <f t="shared" si="100"/>
        <v>8</v>
      </c>
      <c r="Q1638" s="218">
        <v>7</v>
      </c>
      <c r="R1638" s="238">
        <f t="shared" si="101"/>
        <v>0.875</v>
      </c>
      <c r="S1638" s="238">
        <f t="shared" si="102"/>
        <v>0.11475409836065574</v>
      </c>
      <c r="T1638" s="239">
        <f t="shared" si="103"/>
        <v>0.99089253187613846</v>
      </c>
      <c r="U1638" s="454"/>
    </row>
    <row r="1639" spans="1:21" ht="12.75">
      <c r="A1639" s="190" t="s">
        <v>109</v>
      </c>
      <c r="B1639" s="191" t="s">
        <v>1220</v>
      </c>
      <c r="C1639" s="230" t="s">
        <v>647</v>
      </c>
      <c r="D1639" s="230" t="s">
        <v>335</v>
      </c>
      <c r="E1639" s="230" t="s">
        <v>185</v>
      </c>
      <c r="F1639" s="230" t="s">
        <v>519</v>
      </c>
      <c r="G1639" s="190" t="s">
        <v>3059</v>
      </c>
      <c r="H1639" s="191" t="s">
        <v>523</v>
      </c>
      <c r="I1639" s="230" t="s">
        <v>370</v>
      </c>
      <c r="J1639" s="565" t="s">
        <v>420</v>
      </c>
      <c r="K1639" s="566">
        <v>0.13235294117647059</v>
      </c>
      <c r="L1639" s="230"/>
      <c r="M1639" s="450">
        <v>2022</v>
      </c>
      <c r="N1639" s="218">
        <v>61</v>
      </c>
      <c r="O1639" s="567">
        <v>0.13114754098360656</v>
      </c>
      <c r="P1639" s="237">
        <f t="shared" si="100"/>
        <v>8</v>
      </c>
      <c r="Q1639" s="218">
        <v>7</v>
      </c>
      <c r="R1639" s="238">
        <f t="shared" si="101"/>
        <v>0.875</v>
      </c>
      <c r="S1639" s="238">
        <f t="shared" si="102"/>
        <v>0.11475409836065574</v>
      </c>
      <c r="T1639" s="239">
        <f t="shared" si="103"/>
        <v>0.99089253187613846</v>
      </c>
      <c r="U1639" s="454"/>
    </row>
    <row r="1640" spans="1:21" ht="12.75">
      <c r="A1640" s="190" t="s">
        <v>109</v>
      </c>
      <c r="B1640" s="191" t="s">
        <v>1220</v>
      </c>
      <c r="C1640" s="230" t="s">
        <v>647</v>
      </c>
      <c r="D1640" s="230" t="s">
        <v>335</v>
      </c>
      <c r="E1640" s="230" t="s">
        <v>185</v>
      </c>
      <c r="F1640" s="230" t="s">
        <v>577</v>
      </c>
      <c r="G1640" s="190" t="s">
        <v>3059</v>
      </c>
      <c r="H1640" s="191" t="s">
        <v>3124</v>
      </c>
      <c r="I1640" s="230" t="s">
        <v>370</v>
      </c>
      <c r="J1640" s="565" t="s">
        <v>420</v>
      </c>
      <c r="K1640" s="566">
        <v>0.13235294117647059</v>
      </c>
      <c r="L1640" s="230"/>
      <c r="M1640" s="450">
        <v>2022</v>
      </c>
      <c r="N1640" s="218">
        <v>61</v>
      </c>
      <c r="O1640" s="567">
        <v>0.13114754098360656</v>
      </c>
      <c r="P1640" s="237">
        <f t="shared" si="100"/>
        <v>8</v>
      </c>
      <c r="Q1640" s="218">
        <v>7</v>
      </c>
      <c r="R1640" s="238">
        <f t="shared" si="101"/>
        <v>0.875</v>
      </c>
      <c r="S1640" s="238">
        <f t="shared" si="102"/>
        <v>0.11475409836065574</v>
      </c>
      <c r="T1640" s="239">
        <f t="shared" si="103"/>
        <v>0.99089253187613846</v>
      </c>
      <c r="U1640" s="454"/>
    </row>
    <row r="1641" spans="1:21" ht="12.75">
      <c r="A1641" s="190" t="s">
        <v>109</v>
      </c>
      <c r="B1641" s="191" t="s">
        <v>1220</v>
      </c>
      <c r="C1641" s="230" t="s">
        <v>647</v>
      </c>
      <c r="D1641" s="230" t="s">
        <v>335</v>
      </c>
      <c r="E1641" s="230" t="s">
        <v>185</v>
      </c>
      <c r="F1641" s="230" t="s">
        <v>519</v>
      </c>
      <c r="G1641" s="190" t="s">
        <v>3059</v>
      </c>
      <c r="H1641" s="191" t="s">
        <v>3125</v>
      </c>
      <c r="I1641" s="230" t="s">
        <v>370</v>
      </c>
      <c r="J1641" s="565" t="s">
        <v>420</v>
      </c>
      <c r="K1641" s="566">
        <v>0.13235294117647059</v>
      </c>
      <c r="L1641" s="230"/>
      <c r="M1641" s="450">
        <v>2022</v>
      </c>
      <c r="N1641" s="218">
        <v>61</v>
      </c>
      <c r="O1641" s="567">
        <v>0.13114754098360656</v>
      </c>
      <c r="P1641" s="237">
        <f t="shared" si="100"/>
        <v>8</v>
      </c>
      <c r="Q1641" s="218">
        <v>7</v>
      </c>
      <c r="R1641" s="238">
        <f t="shared" si="101"/>
        <v>0.875</v>
      </c>
      <c r="S1641" s="238">
        <f t="shared" si="102"/>
        <v>0.11475409836065574</v>
      </c>
      <c r="T1641" s="239">
        <f t="shared" si="103"/>
        <v>0.99089253187613846</v>
      </c>
      <c r="U1641" s="454"/>
    </row>
    <row r="1642" spans="1:21" ht="12.75">
      <c r="A1642" s="190" t="s">
        <v>109</v>
      </c>
      <c r="B1642" s="191" t="s">
        <v>1220</v>
      </c>
      <c r="C1642" s="230" t="s">
        <v>647</v>
      </c>
      <c r="D1642" s="230" t="s">
        <v>335</v>
      </c>
      <c r="E1642" s="230" t="s">
        <v>185</v>
      </c>
      <c r="F1642" s="230" t="s">
        <v>519</v>
      </c>
      <c r="G1642" s="190" t="s">
        <v>3059</v>
      </c>
      <c r="H1642" s="191" t="s">
        <v>529</v>
      </c>
      <c r="I1642" s="230" t="s">
        <v>370</v>
      </c>
      <c r="J1642" s="565" t="s">
        <v>420</v>
      </c>
      <c r="K1642" s="566">
        <v>0.13235294117647059</v>
      </c>
      <c r="L1642" s="230"/>
      <c r="M1642" s="450">
        <v>2022</v>
      </c>
      <c r="N1642" s="218">
        <v>61</v>
      </c>
      <c r="O1642" s="567">
        <v>0.13114754098360656</v>
      </c>
      <c r="P1642" s="237">
        <f t="shared" si="100"/>
        <v>8</v>
      </c>
      <c r="Q1642" s="218">
        <v>7</v>
      </c>
      <c r="R1642" s="238">
        <f t="shared" si="101"/>
        <v>0.875</v>
      </c>
      <c r="S1642" s="238">
        <f t="shared" si="102"/>
        <v>0.11475409836065574</v>
      </c>
      <c r="T1642" s="239">
        <f t="shared" si="103"/>
        <v>0.99089253187613846</v>
      </c>
      <c r="U1642" s="454"/>
    </row>
    <row r="1643" spans="1:21" ht="12.75">
      <c r="A1643" s="190" t="s">
        <v>109</v>
      </c>
      <c r="B1643" s="191" t="s">
        <v>1220</v>
      </c>
      <c r="C1643" s="230" t="s">
        <v>647</v>
      </c>
      <c r="D1643" s="230" t="s">
        <v>335</v>
      </c>
      <c r="E1643" s="230" t="s">
        <v>185</v>
      </c>
      <c r="F1643" s="230" t="s">
        <v>519</v>
      </c>
      <c r="G1643" s="190" t="s">
        <v>3059</v>
      </c>
      <c r="H1643" s="191" t="s">
        <v>532</v>
      </c>
      <c r="I1643" s="230" t="s">
        <v>370</v>
      </c>
      <c r="J1643" s="565" t="s">
        <v>420</v>
      </c>
      <c r="K1643" s="568">
        <v>0.13235294117647059</v>
      </c>
      <c r="L1643" s="230"/>
      <c r="M1643" s="450">
        <v>2022</v>
      </c>
      <c r="N1643" s="218">
        <v>61</v>
      </c>
      <c r="O1643" s="567">
        <v>0.13114754098360656</v>
      </c>
      <c r="P1643" s="237">
        <f t="shared" si="100"/>
        <v>8</v>
      </c>
      <c r="Q1643" s="218">
        <v>7</v>
      </c>
      <c r="R1643" s="238">
        <f t="shared" si="101"/>
        <v>0.875</v>
      </c>
      <c r="S1643" s="238">
        <f t="shared" si="102"/>
        <v>0.11475409836065574</v>
      </c>
      <c r="T1643" s="239">
        <f t="shared" si="103"/>
        <v>0.99089253187613846</v>
      </c>
      <c r="U1643" s="454"/>
    </row>
    <row r="1644" spans="1:21" ht="12.75">
      <c r="A1644" s="190" t="s">
        <v>109</v>
      </c>
      <c r="B1644" s="191" t="s">
        <v>1220</v>
      </c>
      <c r="C1644" s="230" t="s">
        <v>647</v>
      </c>
      <c r="D1644" s="230" t="s">
        <v>335</v>
      </c>
      <c r="E1644" s="230" t="s">
        <v>185</v>
      </c>
      <c r="F1644" s="230" t="s">
        <v>519</v>
      </c>
      <c r="G1644" s="190" t="s">
        <v>3059</v>
      </c>
      <c r="H1644" s="191" t="s">
        <v>533</v>
      </c>
      <c r="I1644" s="230" t="s">
        <v>370</v>
      </c>
      <c r="J1644" s="565" t="s">
        <v>420</v>
      </c>
      <c r="K1644" s="566">
        <v>0.13235294117647059</v>
      </c>
      <c r="L1644" s="230"/>
      <c r="M1644" s="450">
        <v>2022</v>
      </c>
      <c r="N1644" s="218">
        <v>61</v>
      </c>
      <c r="O1644" s="567">
        <v>0.13114754098360656</v>
      </c>
      <c r="P1644" s="237">
        <f t="shared" si="100"/>
        <v>8</v>
      </c>
      <c r="Q1644" s="218">
        <v>7</v>
      </c>
      <c r="R1644" s="238">
        <f t="shared" si="101"/>
        <v>0.875</v>
      </c>
      <c r="S1644" s="238">
        <f t="shared" si="102"/>
        <v>0.11475409836065574</v>
      </c>
      <c r="T1644" s="239">
        <f t="shared" si="103"/>
        <v>0.99089253187613846</v>
      </c>
      <c r="U1644" s="454"/>
    </row>
    <row r="1645" spans="1:21" ht="12.75">
      <c r="A1645" s="190" t="s">
        <v>109</v>
      </c>
      <c r="B1645" s="191" t="s">
        <v>1220</v>
      </c>
      <c r="C1645" s="230" t="s">
        <v>647</v>
      </c>
      <c r="D1645" s="230" t="s">
        <v>335</v>
      </c>
      <c r="E1645" s="230" t="s">
        <v>185</v>
      </c>
      <c r="F1645" s="230" t="s">
        <v>519</v>
      </c>
      <c r="G1645" s="190" t="s">
        <v>3059</v>
      </c>
      <c r="H1645" s="191" t="s">
        <v>534</v>
      </c>
      <c r="I1645" s="230" t="s">
        <v>370</v>
      </c>
      <c r="J1645" s="565" t="s">
        <v>420</v>
      </c>
      <c r="K1645" s="566">
        <v>0.13235294117647059</v>
      </c>
      <c r="L1645" s="230"/>
      <c r="M1645" s="450">
        <v>2022</v>
      </c>
      <c r="N1645" s="218">
        <v>61</v>
      </c>
      <c r="O1645" s="567">
        <v>0.13114754098360656</v>
      </c>
      <c r="P1645" s="237">
        <f t="shared" si="100"/>
        <v>8</v>
      </c>
      <c r="Q1645" s="218">
        <v>7</v>
      </c>
      <c r="R1645" s="238">
        <f t="shared" si="101"/>
        <v>0.875</v>
      </c>
      <c r="S1645" s="238">
        <f t="shared" si="102"/>
        <v>0.11475409836065574</v>
      </c>
      <c r="T1645" s="239">
        <f t="shared" si="103"/>
        <v>0.99089253187613846</v>
      </c>
      <c r="U1645" s="454"/>
    </row>
    <row r="1646" spans="1:21" ht="12.75">
      <c r="A1646" s="190" t="s">
        <v>109</v>
      </c>
      <c r="B1646" s="191" t="s">
        <v>1220</v>
      </c>
      <c r="C1646" s="230" t="s">
        <v>647</v>
      </c>
      <c r="D1646" s="230" t="s">
        <v>335</v>
      </c>
      <c r="E1646" s="230" t="s">
        <v>185</v>
      </c>
      <c r="F1646" s="230" t="s">
        <v>519</v>
      </c>
      <c r="G1646" s="190" t="s">
        <v>3059</v>
      </c>
      <c r="H1646" s="191" t="s">
        <v>535</v>
      </c>
      <c r="I1646" s="230" t="s">
        <v>370</v>
      </c>
      <c r="J1646" s="565" t="s">
        <v>420</v>
      </c>
      <c r="K1646" s="566">
        <v>0.13235294117647059</v>
      </c>
      <c r="L1646" s="230"/>
      <c r="M1646" s="450">
        <v>2022</v>
      </c>
      <c r="N1646" s="218">
        <v>61</v>
      </c>
      <c r="O1646" s="567">
        <v>0.13114754098360656</v>
      </c>
      <c r="P1646" s="237">
        <f t="shared" si="100"/>
        <v>8</v>
      </c>
      <c r="Q1646" s="218">
        <v>7</v>
      </c>
      <c r="R1646" s="238">
        <f t="shared" si="101"/>
        <v>0.875</v>
      </c>
      <c r="S1646" s="238">
        <f t="shared" si="102"/>
        <v>0.11475409836065574</v>
      </c>
      <c r="T1646" s="239">
        <f t="shared" si="103"/>
        <v>0.99089253187613846</v>
      </c>
      <c r="U1646" s="454"/>
    </row>
    <row r="1647" spans="1:21" ht="12.75">
      <c r="A1647" s="190" t="s">
        <v>109</v>
      </c>
      <c r="B1647" s="191" t="s">
        <v>1220</v>
      </c>
      <c r="C1647" s="230" t="s">
        <v>647</v>
      </c>
      <c r="D1647" s="230" t="s">
        <v>335</v>
      </c>
      <c r="E1647" s="230" t="s">
        <v>185</v>
      </c>
      <c r="F1647" s="230" t="s">
        <v>519</v>
      </c>
      <c r="G1647" s="190" t="s">
        <v>3059</v>
      </c>
      <c r="H1647" s="191" t="s">
        <v>544</v>
      </c>
      <c r="I1647" s="230" t="s">
        <v>370</v>
      </c>
      <c r="J1647" s="565" t="s">
        <v>420</v>
      </c>
      <c r="K1647" s="566">
        <v>0.13235294117647059</v>
      </c>
      <c r="L1647" s="230"/>
      <c r="M1647" s="450">
        <v>2022</v>
      </c>
      <c r="N1647" s="218">
        <v>61</v>
      </c>
      <c r="O1647" s="567">
        <v>0.13114754098360656</v>
      </c>
      <c r="P1647" s="237">
        <f t="shared" si="100"/>
        <v>8</v>
      </c>
      <c r="Q1647" s="218">
        <v>7</v>
      </c>
      <c r="R1647" s="238">
        <f t="shared" si="101"/>
        <v>0.875</v>
      </c>
      <c r="S1647" s="238">
        <f t="shared" si="102"/>
        <v>0.11475409836065574</v>
      </c>
      <c r="T1647" s="239">
        <f t="shared" si="103"/>
        <v>0.99089253187613846</v>
      </c>
      <c r="U1647" s="454"/>
    </row>
    <row r="1648" spans="1:21" ht="12.75">
      <c r="A1648" s="190" t="s">
        <v>109</v>
      </c>
      <c r="B1648" s="191" t="s">
        <v>1220</v>
      </c>
      <c r="C1648" s="230" t="s">
        <v>647</v>
      </c>
      <c r="D1648" s="230" t="s">
        <v>335</v>
      </c>
      <c r="E1648" s="230" t="s">
        <v>185</v>
      </c>
      <c r="F1648" s="230" t="s">
        <v>519</v>
      </c>
      <c r="G1648" s="190" t="s">
        <v>3059</v>
      </c>
      <c r="H1648" s="191" t="s">
        <v>545</v>
      </c>
      <c r="I1648" s="230" t="s">
        <v>370</v>
      </c>
      <c r="J1648" s="565" t="s">
        <v>420</v>
      </c>
      <c r="K1648" s="566">
        <v>0.13235294117647059</v>
      </c>
      <c r="L1648" s="230"/>
      <c r="M1648" s="450">
        <v>2022</v>
      </c>
      <c r="N1648" s="218">
        <v>61</v>
      </c>
      <c r="O1648" s="567">
        <v>0.13114754098360656</v>
      </c>
      <c r="P1648" s="237">
        <f t="shared" si="100"/>
        <v>8</v>
      </c>
      <c r="Q1648" s="218">
        <v>7</v>
      </c>
      <c r="R1648" s="238">
        <f t="shared" si="101"/>
        <v>0.875</v>
      </c>
      <c r="S1648" s="238">
        <f t="shared" si="102"/>
        <v>0.11475409836065574</v>
      </c>
      <c r="T1648" s="239">
        <f t="shared" si="103"/>
        <v>0.99089253187613846</v>
      </c>
      <c r="U1648" s="454"/>
    </row>
    <row r="1649" spans="1:21" ht="12.75">
      <c r="A1649" s="190" t="s">
        <v>109</v>
      </c>
      <c r="B1649" s="191" t="s">
        <v>1220</v>
      </c>
      <c r="C1649" s="230" t="s">
        <v>647</v>
      </c>
      <c r="D1649" s="230" t="s">
        <v>335</v>
      </c>
      <c r="E1649" s="230" t="s">
        <v>185</v>
      </c>
      <c r="F1649" s="230" t="s">
        <v>519</v>
      </c>
      <c r="G1649" s="190" t="s">
        <v>3059</v>
      </c>
      <c r="H1649" s="191" t="s">
        <v>546</v>
      </c>
      <c r="I1649" s="230" t="s">
        <v>370</v>
      </c>
      <c r="J1649" s="565" t="s">
        <v>420</v>
      </c>
      <c r="K1649" s="566">
        <v>0.13235294117647059</v>
      </c>
      <c r="L1649" s="230"/>
      <c r="M1649" s="450">
        <v>2022</v>
      </c>
      <c r="N1649" s="218">
        <v>61</v>
      </c>
      <c r="O1649" s="567">
        <v>0.13114754098360656</v>
      </c>
      <c r="P1649" s="237">
        <f t="shared" si="100"/>
        <v>8</v>
      </c>
      <c r="Q1649" s="218">
        <v>7</v>
      </c>
      <c r="R1649" s="238">
        <f t="shared" si="101"/>
        <v>0.875</v>
      </c>
      <c r="S1649" s="238">
        <f t="shared" si="102"/>
        <v>0.11475409836065574</v>
      </c>
      <c r="T1649" s="239">
        <f t="shared" si="103"/>
        <v>0.99089253187613846</v>
      </c>
      <c r="U1649" s="454"/>
    </row>
    <row r="1650" spans="1:21" ht="12.75">
      <c r="A1650" s="190" t="s">
        <v>109</v>
      </c>
      <c r="B1650" s="191" t="s">
        <v>1220</v>
      </c>
      <c r="C1650" s="230" t="s">
        <v>647</v>
      </c>
      <c r="D1650" s="230" t="s">
        <v>335</v>
      </c>
      <c r="E1650" s="230" t="s">
        <v>185</v>
      </c>
      <c r="F1650" s="230" t="s">
        <v>519</v>
      </c>
      <c r="G1650" s="190" t="s">
        <v>3059</v>
      </c>
      <c r="H1650" s="191" t="s">
        <v>548</v>
      </c>
      <c r="I1650" s="230" t="s">
        <v>370</v>
      </c>
      <c r="J1650" s="565" t="s">
        <v>420</v>
      </c>
      <c r="K1650" s="566">
        <v>0.13235294117647059</v>
      </c>
      <c r="L1650" s="230"/>
      <c r="M1650" s="450">
        <v>2022</v>
      </c>
      <c r="N1650" s="218">
        <v>61</v>
      </c>
      <c r="O1650" s="567">
        <v>0.13114754098360656</v>
      </c>
      <c r="P1650" s="237">
        <f t="shared" si="100"/>
        <v>8</v>
      </c>
      <c r="Q1650" s="218">
        <v>7</v>
      </c>
      <c r="R1650" s="238">
        <f t="shared" si="101"/>
        <v>0.875</v>
      </c>
      <c r="S1650" s="238">
        <f t="shared" si="102"/>
        <v>0.11475409836065574</v>
      </c>
      <c r="T1650" s="239">
        <f t="shared" si="103"/>
        <v>0.99089253187613846</v>
      </c>
      <c r="U1650" s="454"/>
    </row>
    <row r="1651" spans="1:21" ht="12.75">
      <c r="A1651" s="190" t="s">
        <v>109</v>
      </c>
      <c r="B1651" s="191" t="s">
        <v>1220</v>
      </c>
      <c r="C1651" s="230" t="s">
        <v>647</v>
      </c>
      <c r="D1651" s="230" t="s">
        <v>335</v>
      </c>
      <c r="E1651" s="230" t="s">
        <v>185</v>
      </c>
      <c r="F1651" s="230" t="s">
        <v>519</v>
      </c>
      <c r="G1651" s="190" t="s">
        <v>3059</v>
      </c>
      <c r="H1651" s="191" t="s">
        <v>549</v>
      </c>
      <c r="I1651" s="230" t="s">
        <v>370</v>
      </c>
      <c r="J1651" s="565" t="s">
        <v>420</v>
      </c>
      <c r="K1651" s="566">
        <v>0.13235294117647059</v>
      </c>
      <c r="L1651" s="230"/>
      <c r="M1651" s="450">
        <v>2022</v>
      </c>
      <c r="N1651" s="218">
        <v>61</v>
      </c>
      <c r="O1651" s="567">
        <v>0.13114754098360656</v>
      </c>
      <c r="P1651" s="237">
        <f t="shared" si="100"/>
        <v>8</v>
      </c>
      <c r="Q1651" s="218">
        <v>7</v>
      </c>
      <c r="R1651" s="238">
        <f t="shared" si="101"/>
        <v>0.875</v>
      </c>
      <c r="S1651" s="238">
        <f t="shared" si="102"/>
        <v>0.11475409836065574</v>
      </c>
      <c r="T1651" s="239">
        <f t="shared" si="103"/>
        <v>0.99089253187613846</v>
      </c>
      <c r="U1651" s="454"/>
    </row>
    <row r="1652" spans="1:21" ht="12.75">
      <c r="A1652" s="190" t="s">
        <v>109</v>
      </c>
      <c r="B1652" s="191" t="s">
        <v>1220</v>
      </c>
      <c r="C1652" s="230" t="s">
        <v>647</v>
      </c>
      <c r="D1652" s="230" t="s">
        <v>335</v>
      </c>
      <c r="E1652" s="230" t="s">
        <v>185</v>
      </c>
      <c r="F1652" s="230" t="s">
        <v>519</v>
      </c>
      <c r="G1652" s="190" t="s">
        <v>3059</v>
      </c>
      <c r="H1652" s="191" t="s">
        <v>551</v>
      </c>
      <c r="I1652" s="230" t="s">
        <v>370</v>
      </c>
      <c r="J1652" s="565" t="s">
        <v>420</v>
      </c>
      <c r="K1652" s="566">
        <v>0.13235294117647059</v>
      </c>
      <c r="L1652" s="230"/>
      <c r="M1652" s="450">
        <v>2022</v>
      </c>
      <c r="N1652" s="218">
        <v>61</v>
      </c>
      <c r="O1652" s="567">
        <v>0.13114754098360656</v>
      </c>
      <c r="P1652" s="237">
        <f t="shared" si="100"/>
        <v>8</v>
      </c>
      <c r="Q1652" s="218">
        <v>7</v>
      </c>
      <c r="R1652" s="238">
        <f t="shared" si="101"/>
        <v>0.875</v>
      </c>
      <c r="S1652" s="238">
        <f t="shared" si="102"/>
        <v>0.11475409836065574</v>
      </c>
      <c r="T1652" s="239">
        <f t="shared" si="103"/>
        <v>0.99089253187613846</v>
      </c>
      <c r="U1652" s="454"/>
    </row>
    <row r="1653" spans="1:21" ht="12.75">
      <c r="A1653" s="190" t="s">
        <v>109</v>
      </c>
      <c r="B1653" s="191" t="s">
        <v>1220</v>
      </c>
      <c r="C1653" s="230" t="s">
        <v>647</v>
      </c>
      <c r="D1653" s="230" t="s">
        <v>335</v>
      </c>
      <c r="E1653" s="230" t="s">
        <v>185</v>
      </c>
      <c r="F1653" s="230" t="s">
        <v>519</v>
      </c>
      <c r="G1653" s="190" t="s">
        <v>3059</v>
      </c>
      <c r="H1653" s="191" t="s">
        <v>555</v>
      </c>
      <c r="I1653" s="230" t="s">
        <v>370</v>
      </c>
      <c r="J1653" s="565" t="s">
        <v>420</v>
      </c>
      <c r="K1653" s="566">
        <v>0.13235294117647059</v>
      </c>
      <c r="L1653" s="230"/>
      <c r="M1653" s="450">
        <v>2022</v>
      </c>
      <c r="N1653" s="218">
        <v>61</v>
      </c>
      <c r="O1653" s="567">
        <v>0.13114754098360656</v>
      </c>
      <c r="P1653" s="237">
        <f t="shared" si="100"/>
        <v>8</v>
      </c>
      <c r="Q1653" s="218">
        <v>7</v>
      </c>
      <c r="R1653" s="238">
        <f t="shared" si="101"/>
        <v>0.875</v>
      </c>
      <c r="S1653" s="238">
        <f t="shared" si="102"/>
        <v>0.11475409836065574</v>
      </c>
      <c r="T1653" s="239">
        <f t="shared" si="103"/>
        <v>0.99089253187613846</v>
      </c>
      <c r="U1653" s="454"/>
    </row>
    <row r="1654" spans="1:21" ht="12.75">
      <c r="A1654" s="190" t="s">
        <v>109</v>
      </c>
      <c r="B1654" s="191" t="s">
        <v>1220</v>
      </c>
      <c r="C1654" s="230" t="s">
        <v>647</v>
      </c>
      <c r="D1654" s="230" t="s">
        <v>335</v>
      </c>
      <c r="E1654" s="230" t="s">
        <v>185</v>
      </c>
      <c r="F1654" s="230" t="s">
        <v>519</v>
      </c>
      <c r="G1654" s="190" t="s">
        <v>3059</v>
      </c>
      <c r="H1654" s="191" t="s">
        <v>556</v>
      </c>
      <c r="I1654" s="230" t="s">
        <v>370</v>
      </c>
      <c r="J1654" s="565" t="s">
        <v>420</v>
      </c>
      <c r="K1654" s="566">
        <v>0.13235294117647059</v>
      </c>
      <c r="L1654" s="230"/>
      <c r="M1654" s="450">
        <v>2022</v>
      </c>
      <c r="N1654" s="218">
        <v>61</v>
      </c>
      <c r="O1654" s="567">
        <v>0.13114754098360656</v>
      </c>
      <c r="P1654" s="237">
        <f t="shared" si="100"/>
        <v>8</v>
      </c>
      <c r="Q1654" s="218">
        <v>7</v>
      </c>
      <c r="R1654" s="238">
        <f t="shared" si="101"/>
        <v>0.875</v>
      </c>
      <c r="S1654" s="238">
        <f t="shared" si="102"/>
        <v>0.11475409836065574</v>
      </c>
      <c r="T1654" s="239">
        <f t="shared" si="103"/>
        <v>0.99089253187613846</v>
      </c>
      <c r="U1654" s="454"/>
    </row>
    <row r="1655" spans="1:21" ht="12.75">
      <c r="A1655" s="190" t="s">
        <v>109</v>
      </c>
      <c r="B1655" s="191" t="s">
        <v>1220</v>
      </c>
      <c r="C1655" s="230" t="s">
        <v>647</v>
      </c>
      <c r="D1655" s="230" t="s">
        <v>335</v>
      </c>
      <c r="E1655" s="230" t="s">
        <v>185</v>
      </c>
      <c r="F1655" s="230" t="s">
        <v>519</v>
      </c>
      <c r="G1655" s="190" t="s">
        <v>3059</v>
      </c>
      <c r="H1655" s="191" t="s">
        <v>557</v>
      </c>
      <c r="I1655" s="230" t="s">
        <v>370</v>
      </c>
      <c r="J1655" s="565" t="s">
        <v>420</v>
      </c>
      <c r="K1655" s="566">
        <v>0.13235294117647059</v>
      </c>
      <c r="L1655" s="230"/>
      <c r="M1655" s="450">
        <v>2022</v>
      </c>
      <c r="N1655" s="218">
        <v>61</v>
      </c>
      <c r="O1655" s="567">
        <v>0.13114754098360656</v>
      </c>
      <c r="P1655" s="237">
        <f t="shared" si="100"/>
        <v>8</v>
      </c>
      <c r="Q1655" s="218">
        <v>7</v>
      </c>
      <c r="R1655" s="238">
        <f t="shared" si="101"/>
        <v>0.875</v>
      </c>
      <c r="S1655" s="238">
        <f t="shared" si="102"/>
        <v>0.11475409836065574</v>
      </c>
      <c r="T1655" s="239">
        <f t="shared" si="103"/>
        <v>0.99089253187613846</v>
      </c>
      <c r="U1655" s="454"/>
    </row>
    <row r="1656" spans="1:21" ht="12.75">
      <c r="A1656" s="190" t="s">
        <v>109</v>
      </c>
      <c r="B1656" s="191" t="s">
        <v>1220</v>
      </c>
      <c r="C1656" s="230" t="s">
        <v>647</v>
      </c>
      <c r="D1656" s="230" t="s">
        <v>335</v>
      </c>
      <c r="E1656" s="230" t="s">
        <v>185</v>
      </c>
      <c r="F1656" s="230" t="s">
        <v>519</v>
      </c>
      <c r="G1656" s="190" t="s">
        <v>3059</v>
      </c>
      <c r="H1656" s="191" t="s">
        <v>558</v>
      </c>
      <c r="I1656" s="230" t="s">
        <v>370</v>
      </c>
      <c r="J1656" s="565" t="s">
        <v>420</v>
      </c>
      <c r="K1656" s="566">
        <v>0.13235294117647059</v>
      </c>
      <c r="L1656" s="230"/>
      <c r="M1656" s="450">
        <v>2022</v>
      </c>
      <c r="N1656" s="218">
        <v>61</v>
      </c>
      <c r="O1656" s="567">
        <v>0.13114754098360656</v>
      </c>
      <c r="P1656" s="237">
        <f t="shared" si="100"/>
        <v>8</v>
      </c>
      <c r="Q1656" s="218">
        <v>7</v>
      </c>
      <c r="R1656" s="238">
        <f t="shared" si="101"/>
        <v>0.875</v>
      </c>
      <c r="S1656" s="238">
        <f t="shared" si="102"/>
        <v>0.11475409836065574</v>
      </c>
      <c r="T1656" s="239">
        <f t="shared" si="103"/>
        <v>0.99089253187613846</v>
      </c>
      <c r="U1656" s="454"/>
    </row>
    <row r="1657" spans="1:21" ht="12.75">
      <c r="A1657" s="190" t="s">
        <v>109</v>
      </c>
      <c r="B1657" s="191" t="s">
        <v>1220</v>
      </c>
      <c r="C1657" s="230" t="s">
        <v>647</v>
      </c>
      <c r="D1657" s="230" t="s">
        <v>335</v>
      </c>
      <c r="E1657" s="230" t="s">
        <v>185</v>
      </c>
      <c r="F1657" s="230" t="s">
        <v>519</v>
      </c>
      <c r="G1657" s="190" t="s">
        <v>3059</v>
      </c>
      <c r="H1657" s="191" t="s">
        <v>562</v>
      </c>
      <c r="I1657" s="230" t="s">
        <v>370</v>
      </c>
      <c r="J1657" s="565" t="s">
        <v>420</v>
      </c>
      <c r="K1657" s="566">
        <v>0.13235294117647059</v>
      </c>
      <c r="L1657" s="230"/>
      <c r="M1657" s="450">
        <v>2022</v>
      </c>
      <c r="N1657" s="218">
        <v>61</v>
      </c>
      <c r="O1657" s="567">
        <v>0.13114754098360656</v>
      </c>
      <c r="P1657" s="237">
        <f t="shared" si="100"/>
        <v>8</v>
      </c>
      <c r="Q1657" s="218">
        <v>7</v>
      </c>
      <c r="R1657" s="238">
        <f t="shared" si="101"/>
        <v>0.875</v>
      </c>
      <c r="S1657" s="238">
        <f t="shared" si="102"/>
        <v>0.11475409836065574</v>
      </c>
      <c r="T1657" s="239">
        <f t="shared" si="103"/>
        <v>0.99089253187613846</v>
      </c>
      <c r="U1657" s="454"/>
    </row>
    <row r="1658" spans="1:21" ht="12.75">
      <c r="A1658" s="190" t="s">
        <v>109</v>
      </c>
      <c r="B1658" s="191" t="s">
        <v>1220</v>
      </c>
      <c r="C1658" s="230" t="s">
        <v>647</v>
      </c>
      <c r="D1658" s="230" t="s">
        <v>335</v>
      </c>
      <c r="E1658" s="230" t="s">
        <v>185</v>
      </c>
      <c r="F1658" s="230" t="s">
        <v>577</v>
      </c>
      <c r="G1658" s="190" t="s">
        <v>3059</v>
      </c>
      <c r="H1658" s="191" t="s">
        <v>583</v>
      </c>
      <c r="I1658" s="230" t="s">
        <v>370</v>
      </c>
      <c r="J1658" s="565" t="s">
        <v>420</v>
      </c>
      <c r="K1658" s="566">
        <v>0.13235294117647059</v>
      </c>
      <c r="L1658" s="230"/>
      <c r="M1658" s="450">
        <v>2022</v>
      </c>
      <c r="N1658" s="218">
        <v>61</v>
      </c>
      <c r="O1658" s="567">
        <v>0.13114754098360656</v>
      </c>
      <c r="P1658" s="237">
        <f t="shared" si="100"/>
        <v>8</v>
      </c>
      <c r="Q1658" s="218">
        <v>7</v>
      </c>
      <c r="R1658" s="238">
        <f t="shared" si="101"/>
        <v>0.875</v>
      </c>
      <c r="S1658" s="238">
        <f t="shared" si="102"/>
        <v>0.11475409836065574</v>
      </c>
      <c r="T1658" s="239">
        <f t="shared" si="103"/>
        <v>0.99089253187613846</v>
      </c>
      <c r="U1658" s="454"/>
    </row>
    <row r="1659" spans="1:21" ht="12.75">
      <c r="A1659" s="190" t="s">
        <v>109</v>
      </c>
      <c r="B1659" s="191" t="s">
        <v>1220</v>
      </c>
      <c r="C1659" s="230" t="s">
        <v>647</v>
      </c>
      <c r="D1659" s="230" t="s">
        <v>335</v>
      </c>
      <c r="E1659" s="230" t="s">
        <v>185</v>
      </c>
      <c r="F1659" s="230" t="s">
        <v>519</v>
      </c>
      <c r="G1659" s="190" t="s">
        <v>3059</v>
      </c>
      <c r="H1659" s="191" t="s">
        <v>563</v>
      </c>
      <c r="I1659" s="230" t="s">
        <v>370</v>
      </c>
      <c r="J1659" s="565" t="s">
        <v>418</v>
      </c>
      <c r="K1659" s="566">
        <v>1</v>
      </c>
      <c r="L1659" s="230"/>
      <c r="M1659" s="450">
        <v>2022</v>
      </c>
      <c r="N1659" s="218">
        <v>61</v>
      </c>
      <c r="O1659" s="452">
        <v>1</v>
      </c>
      <c r="P1659" s="237">
        <f t="shared" si="100"/>
        <v>61</v>
      </c>
      <c r="Q1659" s="218">
        <v>61</v>
      </c>
      <c r="R1659" s="238">
        <f t="shared" si="101"/>
        <v>1</v>
      </c>
      <c r="S1659" s="238">
        <f t="shared" si="102"/>
        <v>1</v>
      </c>
      <c r="T1659" s="239">
        <f t="shared" si="103"/>
        <v>1</v>
      </c>
      <c r="U1659" s="454"/>
    </row>
    <row r="1660" spans="1:21" ht="12.75">
      <c r="A1660" s="190" t="s">
        <v>109</v>
      </c>
      <c r="B1660" s="191" t="s">
        <v>1220</v>
      </c>
      <c r="C1660" s="230" t="s">
        <v>647</v>
      </c>
      <c r="D1660" s="230" t="s">
        <v>335</v>
      </c>
      <c r="E1660" s="230" t="s">
        <v>185</v>
      </c>
      <c r="F1660" s="230" t="s">
        <v>519</v>
      </c>
      <c r="G1660" s="190" t="s">
        <v>3059</v>
      </c>
      <c r="H1660" s="191" t="s">
        <v>564</v>
      </c>
      <c r="I1660" s="230" t="s">
        <v>370</v>
      </c>
      <c r="J1660" s="565" t="s">
        <v>420</v>
      </c>
      <c r="K1660" s="566">
        <v>0.13235294117647059</v>
      </c>
      <c r="L1660" s="230"/>
      <c r="M1660" s="450">
        <v>2022</v>
      </c>
      <c r="N1660" s="218">
        <v>61</v>
      </c>
      <c r="O1660" s="567">
        <v>0.13114754098360656</v>
      </c>
      <c r="P1660" s="237">
        <f t="shared" si="100"/>
        <v>8</v>
      </c>
      <c r="Q1660" s="218">
        <v>7</v>
      </c>
      <c r="R1660" s="238">
        <f t="shared" si="101"/>
        <v>0.875</v>
      </c>
      <c r="S1660" s="238">
        <f t="shared" si="102"/>
        <v>0.11475409836065574</v>
      </c>
      <c r="T1660" s="239">
        <f t="shared" si="103"/>
        <v>0.99089253187613846</v>
      </c>
      <c r="U1660" s="454"/>
    </row>
    <row r="1661" spans="1:21" ht="12.75">
      <c r="A1661" s="190" t="s">
        <v>109</v>
      </c>
      <c r="B1661" s="191" t="s">
        <v>1220</v>
      </c>
      <c r="C1661" s="230" t="s">
        <v>647</v>
      </c>
      <c r="D1661" s="230" t="s">
        <v>335</v>
      </c>
      <c r="E1661" s="230" t="s">
        <v>185</v>
      </c>
      <c r="F1661" s="230" t="s">
        <v>519</v>
      </c>
      <c r="G1661" s="190" t="s">
        <v>3059</v>
      </c>
      <c r="H1661" s="191" t="s">
        <v>569</v>
      </c>
      <c r="I1661" s="230" t="s">
        <v>370</v>
      </c>
      <c r="J1661" s="565" t="s">
        <v>420</v>
      </c>
      <c r="K1661" s="566">
        <v>0.13235294117647059</v>
      </c>
      <c r="L1661" s="230"/>
      <c r="M1661" s="450">
        <v>2022</v>
      </c>
      <c r="N1661" s="218">
        <v>61</v>
      </c>
      <c r="O1661" s="567">
        <v>0.13114754098360656</v>
      </c>
      <c r="P1661" s="237">
        <f t="shared" si="100"/>
        <v>8</v>
      </c>
      <c r="Q1661" s="218">
        <v>7</v>
      </c>
      <c r="R1661" s="238">
        <f t="shared" si="101"/>
        <v>0.875</v>
      </c>
      <c r="S1661" s="238">
        <f t="shared" si="102"/>
        <v>0.11475409836065574</v>
      </c>
      <c r="T1661" s="239">
        <f t="shared" si="103"/>
        <v>0.99089253187613846</v>
      </c>
      <c r="U1661" s="454"/>
    </row>
    <row r="1662" spans="1:21" ht="12.75">
      <c r="A1662" s="190" t="s">
        <v>109</v>
      </c>
      <c r="B1662" s="191" t="s">
        <v>1220</v>
      </c>
      <c r="C1662" s="230" t="s">
        <v>647</v>
      </c>
      <c r="D1662" s="230" t="s">
        <v>335</v>
      </c>
      <c r="E1662" s="230" t="s">
        <v>185</v>
      </c>
      <c r="F1662" s="230" t="s">
        <v>519</v>
      </c>
      <c r="G1662" s="190" t="s">
        <v>3059</v>
      </c>
      <c r="H1662" s="191" t="s">
        <v>498</v>
      </c>
      <c r="I1662" s="230" t="s">
        <v>3126</v>
      </c>
      <c r="J1662" s="230" t="s">
        <v>418</v>
      </c>
      <c r="K1662" s="231">
        <v>1</v>
      </c>
      <c r="L1662" s="230" t="s">
        <v>3127</v>
      </c>
      <c r="M1662" s="450">
        <v>2023</v>
      </c>
      <c r="N1662" s="453">
        <v>54</v>
      </c>
      <c r="O1662" s="452">
        <v>1</v>
      </c>
      <c r="P1662" s="237">
        <f t="shared" si="100"/>
        <v>54</v>
      </c>
      <c r="Q1662" s="218">
        <v>54</v>
      </c>
      <c r="R1662" s="238">
        <f t="shared" si="101"/>
        <v>1</v>
      </c>
      <c r="S1662" s="238">
        <f t="shared" si="102"/>
        <v>1</v>
      </c>
      <c r="T1662" s="239">
        <f t="shared" si="103"/>
        <v>1</v>
      </c>
      <c r="U1662" s="454"/>
    </row>
    <row r="1663" spans="1:21" ht="12.75">
      <c r="A1663" s="190" t="s">
        <v>109</v>
      </c>
      <c r="B1663" s="191" t="s">
        <v>1220</v>
      </c>
      <c r="C1663" s="230" t="s">
        <v>647</v>
      </c>
      <c r="D1663" s="230" t="s">
        <v>335</v>
      </c>
      <c r="E1663" s="230" t="s">
        <v>185</v>
      </c>
      <c r="F1663" s="230" t="s">
        <v>519</v>
      </c>
      <c r="G1663" s="190" t="s">
        <v>3059</v>
      </c>
      <c r="H1663" s="191" t="s">
        <v>537</v>
      </c>
      <c r="I1663" s="230" t="s">
        <v>232</v>
      </c>
      <c r="J1663" s="230" t="s">
        <v>418</v>
      </c>
      <c r="K1663" s="231">
        <v>1</v>
      </c>
      <c r="L1663" s="230" t="s">
        <v>3128</v>
      </c>
      <c r="M1663" s="450">
        <v>2023</v>
      </c>
      <c r="N1663" s="453">
        <v>54</v>
      </c>
      <c r="O1663" s="452">
        <v>1</v>
      </c>
      <c r="P1663" s="237">
        <f t="shared" si="100"/>
        <v>54</v>
      </c>
      <c r="Q1663" s="218">
        <v>54</v>
      </c>
      <c r="R1663" s="238">
        <f t="shared" si="101"/>
        <v>1</v>
      </c>
      <c r="S1663" s="238">
        <f t="shared" si="102"/>
        <v>1</v>
      </c>
      <c r="T1663" s="239">
        <f t="shared" si="103"/>
        <v>1</v>
      </c>
      <c r="U1663" s="454"/>
    </row>
    <row r="1664" spans="1:21" ht="12.75">
      <c r="A1664" s="190" t="s">
        <v>109</v>
      </c>
      <c r="B1664" s="191" t="s">
        <v>1220</v>
      </c>
      <c r="C1664" s="230" t="s">
        <v>647</v>
      </c>
      <c r="D1664" s="230" t="s">
        <v>335</v>
      </c>
      <c r="E1664" s="230" t="s">
        <v>185</v>
      </c>
      <c r="F1664" s="230" t="s">
        <v>519</v>
      </c>
      <c r="G1664" s="190" t="s">
        <v>3059</v>
      </c>
      <c r="H1664" s="191" t="s">
        <v>538</v>
      </c>
      <c r="I1664" s="230" t="s">
        <v>232</v>
      </c>
      <c r="J1664" s="230" t="s">
        <v>418</v>
      </c>
      <c r="K1664" s="231">
        <v>1</v>
      </c>
      <c r="L1664" s="230" t="s">
        <v>3128</v>
      </c>
      <c r="M1664" s="450">
        <v>2023</v>
      </c>
      <c r="N1664" s="218">
        <v>54</v>
      </c>
      <c r="O1664" s="452">
        <v>1</v>
      </c>
      <c r="P1664" s="237">
        <f t="shared" si="100"/>
        <v>54</v>
      </c>
      <c r="Q1664" s="218">
        <v>54</v>
      </c>
      <c r="R1664" s="238">
        <f t="shared" si="101"/>
        <v>1</v>
      </c>
      <c r="S1664" s="238">
        <f t="shared" si="102"/>
        <v>1</v>
      </c>
      <c r="T1664" s="239">
        <f t="shared" si="103"/>
        <v>1</v>
      </c>
      <c r="U1664" s="454"/>
    </row>
    <row r="1665" spans="1:21" ht="12.75">
      <c r="A1665" s="190" t="s">
        <v>109</v>
      </c>
      <c r="B1665" s="191" t="s">
        <v>1220</v>
      </c>
      <c r="C1665" s="230" t="s">
        <v>647</v>
      </c>
      <c r="D1665" s="230" t="s">
        <v>335</v>
      </c>
      <c r="E1665" s="230" t="s">
        <v>185</v>
      </c>
      <c r="F1665" s="230" t="s">
        <v>519</v>
      </c>
      <c r="G1665" s="190" t="s">
        <v>3059</v>
      </c>
      <c r="H1665" s="191" t="s">
        <v>541</v>
      </c>
      <c r="I1665" s="230" t="s">
        <v>232</v>
      </c>
      <c r="J1665" s="230" t="s">
        <v>418</v>
      </c>
      <c r="K1665" s="231">
        <v>1</v>
      </c>
      <c r="L1665" s="230" t="s">
        <v>3128</v>
      </c>
      <c r="M1665" s="450">
        <v>2023</v>
      </c>
      <c r="N1665" s="453">
        <v>54</v>
      </c>
      <c r="O1665" s="452">
        <v>1</v>
      </c>
      <c r="P1665" s="237">
        <f t="shared" si="100"/>
        <v>54</v>
      </c>
      <c r="Q1665" s="218">
        <v>54</v>
      </c>
      <c r="R1665" s="238">
        <f t="shared" si="101"/>
        <v>1</v>
      </c>
      <c r="S1665" s="238">
        <f t="shared" si="102"/>
        <v>1</v>
      </c>
      <c r="T1665" s="239">
        <f t="shared" si="103"/>
        <v>1</v>
      </c>
      <c r="U1665" s="454"/>
    </row>
    <row r="1666" spans="1:21" ht="12.75">
      <c r="A1666" s="190" t="s">
        <v>109</v>
      </c>
      <c r="B1666" s="191" t="s">
        <v>1220</v>
      </c>
      <c r="C1666" s="230" t="s">
        <v>647</v>
      </c>
      <c r="D1666" s="230" t="s">
        <v>335</v>
      </c>
      <c r="E1666" s="230" t="s">
        <v>185</v>
      </c>
      <c r="F1666" s="230" t="s">
        <v>519</v>
      </c>
      <c r="G1666" s="190" t="s">
        <v>3059</v>
      </c>
      <c r="H1666" s="191" t="s">
        <v>493</v>
      </c>
      <c r="I1666" s="230" t="s">
        <v>232</v>
      </c>
      <c r="J1666" s="230" t="s">
        <v>418</v>
      </c>
      <c r="K1666" s="231">
        <v>1</v>
      </c>
      <c r="L1666" s="230" t="s">
        <v>3128</v>
      </c>
      <c r="M1666" s="450">
        <v>2023</v>
      </c>
      <c r="N1666" s="453">
        <v>54</v>
      </c>
      <c r="O1666" s="452">
        <v>1</v>
      </c>
      <c r="P1666" s="237">
        <f t="shared" si="100"/>
        <v>54</v>
      </c>
      <c r="Q1666" s="218">
        <v>54</v>
      </c>
      <c r="R1666" s="238">
        <f t="shared" si="101"/>
        <v>1</v>
      </c>
      <c r="S1666" s="238">
        <f t="shared" si="102"/>
        <v>1</v>
      </c>
      <c r="T1666" s="239">
        <f t="shared" si="103"/>
        <v>1</v>
      </c>
      <c r="U1666" s="454"/>
    </row>
    <row r="1667" spans="1:21" ht="12.75">
      <c r="A1667" s="190" t="s">
        <v>109</v>
      </c>
      <c r="B1667" s="191" t="s">
        <v>1220</v>
      </c>
      <c r="C1667" s="230" t="s">
        <v>647</v>
      </c>
      <c r="D1667" s="230" t="s">
        <v>335</v>
      </c>
      <c r="E1667" s="230" t="s">
        <v>185</v>
      </c>
      <c r="F1667" s="230" t="s">
        <v>519</v>
      </c>
      <c r="G1667" s="190" t="s">
        <v>3059</v>
      </c>
      <c r="H1667" s="191" t="s">
        <v>3129</v>
      </c>
      <c r="I1667" s="230" t="s">
        <v>232</v>
      </c>
      <c r="J1667" s="230" t="s">
        <v>418</v>
      </c>
      <c r="K1667" s="231">
        <v>1</v>
      </c>
      <c r="L1667" s="230" t="s">
        <v>3128</v>
      </c>
      <c r="M1667" s="450">
        <v>2023</v>
      </c>
      <c r="N1667" s="453">
        <v>54</v>
      </c>
      <c r="O1667" s="452">
        <v>1</v>
      </c>
      <c r="P1667" s="237">
        <f t="shared" si="100"/>
        <v>54</v>
      </c>
      <c r="Q1667" s="218">
        <v>54</v>
      </c>
      <c r="R1667" s="238">
        <f t="shared" si="101"/>
        <v>1</v>
      </c>
      <c r="S1667" s="238">
        <f t="shared" si="102"/>
        <v>1</v>
      </c>
      <c r="T1667" s="239">
        <f t="shared" si="103"/>
        <v>1</v>
      </c>
      <c r="U1667" s="454"/>
    </row>
    <row r="1668" spans="1:21" ht="12.75">
      <c r="A1668" s="190" t="s">
        <v>109</v>
      </c>
      <c r="B1668" s="191" t="s">
        <v>1220</v>
      </c>
      <c r="C1668" s="230" t="s">
        <v>647</v>
      </c>
      <c r="D1668" s="230" t="s">
        <v>335</v>
      </c>
      <c r="E1668" s="230" t="s">
        <v>185</v>
      </c>
      <c r="F1668" s="230" t="s">
        <v>519</v>
      </c>
      <c r="G1668" s="190" t="s">
        <v>3059</v>
      </c>
      <c r="H1668" s="191" t="s">
        <v>3130</v>
      </c>
      <c r="I1668" s="230" t="s">
        <v>232</v>
      </c>
      <c r="J1668" s="230" t="s">
        <v>418</v>
      </c>
      <c r="K1668" s="231">
        <v>1</v>
      </c>
      <c r="L1668" s="230" t="s">
        <v>3128</v>
      </c>
      <c r="M1668" s="450">
        <v>2023</v>
      </c>
      <c r="N1668" s="453">
        <v>54</v>
      </c>
      <c r="O1668" s="452">
        <v>1</v>
      </c>
      <c r="P1668" s="237">
        <f t="shared" ref="P1668:P1731" si="104">ROUNDUP(N1668*O1668,0)</f>
        <v>54</v>
      </c>
      <c r="Q1668" s="218">
        <v>54</v>
      </c>
      <c r="R1668" s="238">
        <f t="shared" ref="R1668:R1731" si="105">Q1668/P1668</f>
        <v>1</v>
      </c>
      <c r="S1668" s="238">
        <f t="shared" ref="S1668:S1731" si="106">Q1668/N1668</f>
        <v>1</v>
      </c>
      <c r="T1668" s="239">
        <f t="shared" ref="T1668:T1731" si="107">O1668/K1668</f>
        <v>1</v>
      </c>
      <c r="U1668" s="454"/>
    </row>
    <row r="1669" spans="1:21" ht="12.75">
      <c r="A1669" s="190" t="s">
        <v>109</v>
      </c>
      <c r="B1669" s="191" t="s">
        <v>1220</v>
      </c>
      <c r="C1669" s="230" t="s">
        <v>647</v>
      </c>
      <c r="D1669" s="230" t="s">
        <v>335</v>
      </c>
      <c r="E1669" s="230" t="s">
        <v>185</v>
      </c>
      <c r="F1669" s="230"/>
      <c r="G1669" s="190" t="s">
        <v>3040</v>
      </c>
      <c r="H1669" s="191"/>
      <c r="I1669" s="230"/>
      <c r="J1669" s="230"/>
      <c r="K1669" s="231"/>
      <c r="L1669" s="230" t="s">
        <v>3120</v>
      </c>
      <c r="M1669" s="450"/>
      <c r="N1669" s="218"/>
      <c r="O1669" s="567"/>
      <c r="P1669" s="237">
        <f t="shared" si="104"/>
        <v>0</v>
      </c>
      <c r="Q1669" s="218"/>
      <c r="R1669" s="238" t="e">
        <f t="shared" si="105"/>
        <v>#DIV/0!</v>
      </c>
      <c r="S1669" s="238" t="e">
        <f t="shared" si="106"/>
        <v>#DIV/0!</v>
      </c>
      <c r="T1669" s="239" t="e">
        <f t="shared" si="107"/>
        <v>#DIV/0!</v>
      </c>
      <c r="U1669" s="454"/>
    </row>
    <row r="1670" spans="1:21" ht="12.75">
      <c r="A1670" s="190" t="s">
        <v>109</v>
      </c>
      <c r="B1670" s="191" t="s">
        <v>1220</v>
      </c>
      <c r="C1670" s="230" t="s">
        <v>647</v>
      </c>
      <c r="D1670" s="230" t="s">
        <v>335</v>
      </c>
      <c r="E1670" s="230" t="s">
        <v>185</v>
      </c>
      <c r="F1670" s="230" t="s">
        <v>519</v>
      </c>
      <c r="G1670" s="190" t="s">
        <v>3080</v>
      </c>
      <c r="H1670" s="191" t="s">
        <v>518</v>
      </c>
      <c r="I1670" s="230" t="s">
        <v>370</v>
      </c>
      <c r="J1670" s="565" t="s">
        <v>420</v>
      </c>
      <c r="K1670" s="566">
        <v>0.17721518987341772</v>
      </c>
      <c r="L1670" s="230"/>
      <c r="M1670" s="450">
        <v>2022</v>
      </c>
      <c r="N1670" s="453">
        <v>72</v>
      </c>
      <c r="O1670" s="567">
        <v>1</v>
      </c>
      <c r="P1670" s="237">
        <f t="shared" si="104"/>
        <v>72</v>
      </c>
      <c r="Q1670" s="453">
        <v>72</v>
      </c>
      <c r="R1670" s="238">
        <f t="shared" si="105"/>
        <v>1</v>
      </c>
      <c r="S1670" s="238">
        <f t="shared" si="106"/>
        <v>1</v>
      </c>
      <c r="T1670" s="239">
        <f t="shared" si="107"/>
        <v>5.6428571428571432</v>
      </c>
      <c r="U1670" s="454" t="s">
        <v>3123</v>
      </c>
    </row>
    <row r="1671" spans="1:21" ht="12.75">
      <c r="A1671" s="190" t="s">
        <v>109</v>
      </c>
      <c r="B1671" s="191" t="s">
        <v>1220</v>
      </c>
      <c r="C1671" s="230" t="s">
        <v>647</v>
      </c>
      <c r="D1671" s="230" t="s">
        <v>335</v>
      </c>
      <c r="E1671" s="230" t="s">
        <v>185</v>
      </c>
      <c r="F1671" s="230" t="s">
        <v>577</v>
      </c>
      <c r="G1671" s="190" t="s">
        <v>3080</v>
      </c>
      <c r="H1671" s="191" t="s">
        <v>576</v>
      </c>
      <c r="I1671" s="230" t="s">
        <v>370</v>
      </c>
      <c r="J1671" s="565" t="s">
        <v>420</v>
      </c>
      <c r="K1671" s="566">
        <v>0.17721518987341772</v>
      </c>
      <c r="L1671" s="230"/>
      <c r="M1671" s="450">
        <v>2022</v>
      </c>
      <c r="N1671" s="453">
        <v>72</v>
      </c>
      <c r="O1671" s="452">
        <v>0.16666666666666663</v>
      </c>
      <c r="P1671" s="237">
        <f t="shared" si="104"/>
        <v>12</v>
      </c>
      <c r="Q1671" s="218">
        <v>10</v>
      </c>
      <c r="R1671" s="238">
        <f t="shared" si="105"/>
        <v>0.83333333333333337</v>
      </c>
      <c r="S1671" s="238">
        <f t="shared" si="106"/>
        <v>0.1388888888888889</v>
      </c>
      <c r="T1671" s="239">
        <f t="shared" si="107"/>
        <v>0.94047619047619024</v>
      </c>
      <c r="U1671" s="454"/>
    </row>
    <row r="1672" spans="1:21" ht="12.75">
      <c r="A1672" s="190" t="s">
        <v>109</v>
      </c>
      <c r="B1672" s="191" t="s">
        <v>1220</v>
      </c>
      <c r="C1672" s="230" t="s">
        <v>647</v>
      </c>
      <c r="D1672" s="230" t="s">
        <v>335</v>
      </c>
      <c r="E1672" s="230" t="s">
        <v>185</v>
      </c>
      <c r="F1672" s="230" t="s">
        <v>577</v>
      </c>
      <c r="G1672" s="190" t="s">
        <v>3080</v>
      </c>
      <c r="H1672" s="191" t="s">
        <v>578</v>
      </c>
      <c r="I1672" s="230" t="s">
        <v>370</v>
      </c>
      <c r="J1672" s="565" t="s">
        <v>420</v>
      </c>
      <c r="K1672" s="566">
        <v>0.17721518987341772</v>
      </c>
      <c r="L1672" s="230"/>
      <c r="M1672" s="450">
        <v>2022</v>
      </c>
      <c r="N1672" s="453">
        <v>72</v>
      </c>
      <c r="O1672" s="452">
        <v>0.16666666666666663</v>
      </c>
      <c r="P1672" s="237">
        <f t="shared" si="104"/>
        <v>12</v>
      </c>
      <c r="Q1672" s="218">
        <v>10</v>
      </c>
      <c r="R1672" s="238">
        <f t="shared" si="105"/>
        <v>0.83333333333333337</v>
      </c>
      <c r="S1672" s="238">
        <f t="shared" si="106"/>
        <v>0.1388888888888889</v>
      </c>
      <c r="T1672" s="239">
        <f t="shared" si="107"/>
        <v>0.94047619047619024</v>
      </c>
      <c r="U1672" s="454"/>
    </row>
    <row r="1673" spans="1:21" ht="12.75">
      <c r="A1673" s="190" t="s">
        <v>109</v>
      </c>
      <c r="B1673" s="191" t="s">
        <v>1220</v>
      </c>
      <c r="C1673" s="230" t="s">
        <v>647</v>
      </c>
      <c r="D1673" s="230" t="s">
        <v>335</v>
      </c>
      <c r="E1673" s="230" t="s">
        <v>185</v>
      </c>
      <c r="F1673" s="230" t="s">
        <v>577</v>
      </c>
      <c r="G1673" s="190" t="s">
        <v>3080</v>
      </c>
      <c r="H1673" s="191" t="s">
        <v>579</v>
      </c>
      <c r="I1673" s="230" t="s">
        <v>370</v>
      </c>
      <c r="J1673" s="565" t="s">
        <v>420</v>
      </c>
      <c r="K1673" s="566">
        <v>0.17721518987341772</v>
      </c>
      <c r="L1673" s="230"/>
      <c r="M1673" s="450">
        <v>2022</v>
      </c>
      <c r="N1673" s="453">
        <v>72</v>
      </c>
      <c r="O1673" s="452">
        <v>0.16666666666666663</v>
      </c>
      <c r="P1673" s="237">
        <f t="shared" si="104"/>
        <v>12</v>
      </c>
      <c r="Q1673" s="218">
        <v>10</v>
      </c>
      <c r="R1673" s="238">
        <f t="shared" si="105"/>
        <v>0.83333333333333337</v>
      </c>
      <c r="S1673" s="238">
        <f t="shared" si="106"/>
        <v>0.1388888888888889</v>
      </c>
      <c r="T1673" s="239">
        <f t="shared" si="107"/>
        <v>0.94047619047619024</v>
      </c>
      <c r="U1673" s="454"/>
    </row>
    <row r="1674" spans="1:21" ht="12.75">
      <c r="A1674" s="190" t="s">
        <v>109</v>
      </c>
      <c r="B1674" s="191" t="s">
        <v>1220</v>
      </c>
      <c r="C1674" s="230" t="s">
        <v>647</v>
      </c>
      <c r="D1674" s="230" t="s">
        <v>335</v>
      </c>
      <c r="E1674" s="230" t="s">
        <v>185</v>
      </c>
      <c r="F1674" s="230" t="s">
        <v>577</v>
      </c>
      <c r="G1674" s="190" t="s">
        <v>3080</v>
      </c>
      <c r="H1674" s="191" t="s">
        <v>580</v>
      </c>
      <c r="I1674" s="230" t="s">
        <v>370</v>
      </c>
      <c r="J1674" s="565" t="s">
        <v>420</v>
      </c>
      <c r="K1674" s="566">
        <v>0.17721518987341772</v>
      </c>
      <c r="L1674" s="230"/>
      <c r="M1674" s="450">
        <v>2022</v>
      </c>
      <c r="N1674" s="453">
        <v>72</v>
      </c>
      <c r="O1674" s="452">
        <v>0.16666666666666663</v>
      </c>
      <c r="P1674" s="237">
        <f t="shared" si="104"/>
        <v>12</v>
      </c>
      <c r="Q1674" s="218">
        <v>10</v>
      </c>
      <c r="R1674" s="238">
        <f t="shared" si="105"/>
        <v>0.83333333333333337</v>
      </c>
      <c r="S1674" s="238">
        <f t="shared" si="106"/>
        <v>0.1388888888888889</v>
      </c>
      <c r="T1674" s="239">
        <f t="shared" si="107"/>
        <v>0.94047619047619024</v>
      </c>
      <c r="U1674" s="454"/>
    </row>
    <row r="1675" spans="1:21" ht="12.75">
      <c r="A1675" s="190" t="s">
        <v>109</v>
      </c>
      <c r="B1675" s="191" t="s">
        <v>1220</v>
      </c>
      <c r="C1675" s="230" t="s">
        <v>647</v>
      </c>
      <c r="D1675" s="230" t="s">
        <v>335</v>
      </c>
      <c r="E1675" s="230" t="s">
        <v>185</v>
      </c>
      <c r="F1675" s="230" t="s">
        <v>577</v>
      </c>
      <c r="G1675" s="190" t="s">
        <v>3080</v>
      </c>
      <c r="H1675" s="191" t="s">
        <v>581</v>
      </c>
      <c r="I1675" s="230" t="s">
        <v>370</v>
      </c>
      <c r="J1675" s="565" t="s">
        <v>420</v>
      </c>
      <c r="K1675" s="566">
        <v>0.17721518987341772</v>
      </c>
      <c r="L1675" s="230"/>
      <c r="M1675" s="450">
        <v>2022</v>
      </c>
      <c r="N1675" s="453">
        <v>72</v>
      </c>
      <c r="O1675" s="452">
        <v>0.16666666666666663</v>
      </c>
      <c r="P1675" s="237">
        <f t="shared" si="104"/>
        <v>12</v>
      </c>
      <c r="Q1675" s="218">
        <v>10</v>
      </c>
      <c r="R1675" s="238">
        <f t="shared" si="105"/>
        <v>0.83333333333333337</v>
      </c>
      <c r="S1675" s="238">
        <f t="shared" si="106"/>
        <v>0.1388888888888889</v>
      </c>
      <c r="T1675" s="239">
        <f t="shared" si="107"/>
        <v>0.94047619047619024</v>
      </c>
      <c r="U1675" s="454"/>
    </row>
    <row r="1676" spans="1:21" ht="12.75">
      <c r="A1676" s="190" t="s">
        <v>109</v>
      </c>
      <c r="B1676" s="191" t="s">
        <v>1220</v>
      </c>
      <c r="C1676" s="230" t="s">
        <v>647</v>
      </c>
      <c r="D1676" s="230" t="s">
        <v>335</v>
      </c>
      <c r="E1676" s="230" t="s">
        <v>185</v>
      </c>
      <c r="F1676" s="230" t="s">
        <v>519</v>
      </c>
      <c r="G1676" s="190" t="s">
        <v>3080</v>
      </c>
      <c r="H1676" s="191" t="s">
        <v>522</v>
      </c>
      <c r="I1676" s="230" t="s">
        <v>370</v>
      </c>
      <c r="J1676" s="565" t="s">
        <v>420</v>
      </c>
      <c r="K1676" s="566">
        <v>0.17721518987341772</v>
      </c>
      <c r="L1676" s="230"/>
      <c r="M1676" s="450">
        <v>2022</v>
      </c>
      <c r="N1676" s="453">
        <v>72</v>
      </c>
      <c r="O1676" s="452">
        <v>0.16666666666666663</v>
      </c>
      <c r="P1676" s="237">
        <f t="shared" si="104"/>
        <v>12</v>
      </c>
      <c r="Q1676" s="218">
        <v>10</v>
      </c>
      <c r="R1676" s="238">
        <f t="shared" si="105"/>
        <v>0.83333333333333337</v>
      </c>
      <c r="S1676" s="238">
        <f t="shared" si="106"/>
        <v>0.1388888888888889</v>
      </c>
      <c r="T1676" s="239">
        <f t="shared" si="107"/>
        <v>0.94047619047619024</v>
      </c>
      <c r="U1676" s="454"/>
    </row>
    <row r="1677" spans="1:21" ht="12.75">
      <c r="A1677" s="190" t="s">
        <v>109</v>
      </c>
      <c r="B1677" s="191" t="s">
        <v>1220</v>
      </c>
      <c r="C1677" s="230" t="s">
        <v>647</v>
      </c>
      <c r="D1677" s="230" t="s">
        <v>335</v>
      </c>
      <c r="E1677" s="230" t="s">
        <v>185</v>
      </c>
      <c r="F1677" s="230" t="s">
        <v>519</v>
      </c>
      <c r="G1677" s="190" t="s">
        <v>3080</v>
      </c>
      <c r="H1677" s="191" t="s">
        <v>523</v>
      </c>
      <c r="I1677" s="230" t="s">
        <v>370</v>
      </c>
      <c r="J1677" s="565" t="s">
        <v>420</v>
      </c>
      <c r="K1677" s="566">
        <v>0.17721518987341772</v>
      </c>
      <c r="L1677" s="230"/>
      <c r="M1677" s="450">
        <v>2022</v>
      </c>
      <c r="N1677" s="453">
        <v>72</v>
      </c>
      <c r="O1677" s="452">
        <v>0.16666666666666663</v>
      </c>
      <c r="P1677" s="237">
        <f t="shared" si="104"/>
        <v>12</v>
      </c>
      <c r="Q1677" s="218">
        <v>10</v>
      </c>
      <c r="R1677" s="238">
        <f t="shared" si="105"/>
        <v>0.83333333333333337</v>
      </c>
      <c r="S1677" s="238">
        <f t="shared" si="106"/>
        <v>0.1388888888888889</v>
      </c>
      <c r="T1677" s="239">
        <f t="shared" si="107"/>
        <v>0.94047619047619024</v>
      </c>
      <c r="U1677" s="454"/>
    </row>
    <row r="1678" spans="1:21" ht="12.75">
      <c r="A1678" s="190" t="s">
        <v>109</v>
      </c>
      <c r="B1678" s="191" t="s">
        <v>1220</v>
      </c>
      <c r="C1678" s="230" t="s">
        <v>647</v>
      </c>
      <c r="D1678" s="230" t="s">
        <v>335</v>
      </c>
      <c r="E1678" s="230" t="s">
        <v>185</v>
      </c>
      <c r="F1678" s="230" t="s">
        <v>577</v>
      </c>
      <c r="G1678" s="190" t="s">
        <v>3080</v>
      </c>
      <c r="H1678" s="191" t="s">
        <v>3124</v>
      </c>
      <c r="I1678" s="230" t="s">
        <v>370</v>
      </c>
      <c r="J1678" s="565" t="s">
        <v>420</v>
      </c>
      <c r="K1678" s="566">
        <v>0.17721518987341772</v>
      </c>
      <c r="L1678" s="230"/>
      <c r="M1678" s="450">
        <v>2022</v>
      </c>
      <c r="N1678" s="453">
        <v>72</v>
      </c>
      <c r="O1678" s="452">
        <v>0.16666666666666663</v>
      </c>
      <c r="P1678" s="237">
        <f t="shared" si="104"/>
        <v>12</v>
      </c>
      <c r="Q1678" s="218">
        <v>10</v>
      </c>
      <c r="R1678" s="238">
        <f t="shared" si="105"/>
        <v>0.83333333333333337</v>
      </c>
      <c r="S1678" s="238">
        <f t="shared" si="106"/>
        <v>0.1388888888888889</v>
      </c>
      <c r="T1678" s="239">
        <f t="shared" si="107"/>
        <v>0.94047619047619024</v>
      </c>
      <c r="U1678" s="454"/>
    </row>
    <row r="1679" spans="1:21" ht="12.75">
      <c r="A1679" s="190" t="s">
        <v>109</v>
      </c>
      <c r="B1679" s="191" t="s">
        <v>1220</v>
      </c>
      <c r="C1679" s="230" t="s">
        <v>647</v>
      </c>
      <c r="D1679" s="230" t="s">
        <v>335</v>
      </c>
      <c r="E1679" s="230" t="s">
        <v>185</v>
      </c>
      <c r="F1679" s="230" t="s">
        <v>519</v>
      </c>
      <c r="G1679" s="190" t="s">
        <v>3080</v>
      </c>
      <c r="H1679" s="191" t="s">
        <v>3125</v>
      </c>
      <c r="I1679" s="230" t="s">
        <v>370</v>
      </c>
      <c r="J1679" s="565" t="s">
        <v>420</v>
      </c>
      <c r="K1679" s="566">
        <v>0.17721518987341772</v>
      </c>
      <c r="L1679" s="230"/>
      <c r="M1679" s="450">
        <v>2022</v>
      </c>
      <c r="N1679" s="453">
        <v>72</v>
      </c>
      <c r="O1679" s="452">
        <v>0.16666666666666663</v>
      </c>
      <c r="P1679" s="237">
        <f t="shared" si="104"/>
        <v>12</v>
      </c>
      <c r="Q1679" s="218">
        <v>10</v>
      </c>
      <c r="R1679" s="238">
        <f t="shared" si="105"/>
        <v>0.83333333333333337</v>
      </c>
      <c r="S1679" s="238">
        <f t="shared" si="106"/>
        <v>0.1388888888888889</v>
      </c>
      <c r="T1679" s="239">
        <f t="shared" si="107"/>
        <v>0.94047619047619024</v>
      </c>
      <c r="U1679" s="454"/>
    </row>
    <row r="1680" spans="1:21" ht="12.75">
      <c r="A1680" s="190" t="s">
        <v>109</v>
      </c>
      <c r="B1680" s="191" t="s">
        <v>1220</v>
      </c>
      <c r="C1680" s="230" t="s">
        <v>647</v>
      </c>
      <c r="D1680" s="230" t="s">
        <v>335</v>
      </c>
      <c r="E1680" s="230" t="s">
        <v>185</v>
      </c>
      <c r="F1680" s="230" t="s">
        <v>519</v>
      </c>
      <c r="G1680" s="190" t="s">
        <v>3080</v>
      </c>
      <c r="H1680" s="191" t="s">
        <v>529</v>
      </c>
      <c r="I1680" s="230" t="s">
        <v>370</v>
      </c>
      <c r="J1680" s="565" t="s">
        <v>420</v>
      </c>
      <c r="K1680" s="566">
        <v>0.17721518987341772</v>
      </c>
      <c r="L1680" s="230"/>
      <c r="M1680" s="450">
        <v>2022</v>
      </c>
      <c r="N1680" s="453">
        <v>72</v>
      </c>
      <c r="O1680" s="452">
        <v>0.16666666666666663</v>
      </c>
      <c r="P1680" s="237">
        <f t="shared" si="104"/>
        <v>12</v>
      </c>
      <c r="Q1680" s="218">
        <v>10</v>
      </c>
      <c r="R1680" s="238">
        <f t="shared" si="105"/>
        <v>0.83333333333333337</v>
      </c>
      <c r="S1680" s="238">
        <f t="shared" si="106"/>
        <v>0.1388888888888889</v>
      </c>
      <c r="T1680" s="239">
        <f t="shared" si="107"/>
        <v>0.94047619047619024</v>
      </c>
      <c r="U1680" s="454"/>
    </row>
    <row r="1681" spans="1:21" ht="12.75">
      <c r="A1681" s="190" t="s">
        <v>109</v>
      </c>
      <c r="B1681" s="191" t="s">
        <v>1220</v>
      </c>
      <c r="C1681" s="230" t="s">
        <v>647</v>
      </c>
      <c r="D1681" s="230" t="s">
        <v>335</v>
      </c>
      <c r="E1681" s="230" t="s">
        <v>185</v>
      </c>
      <c r="F1681" s="230" t="s">
        <v>519</v>
      </c>
      <c r="G1681" s="190" t="s">
        <v>3080</v>
      </c>
      <c r="H1681" s="191" t="s">
        <v>532</v>
      </c>
      <c r="I1681" s="230" t="s">
        <v>370</v>
      </c>
      <c r="J1681" s="565" t="s">
        <v>420</v>
      </c>
      <c r="K1681" s="568">
        <v>0.17721518987341772</v>
      </c>
      <c r="L1681" s="230"/>
      <c r="M1681" s="450">
        <v>2022</v>
      </c>
      <c r="N1681" s="453">
        <v>72</v>
      </c>
      <c r="O1681" s="452">
        <v>0.16666666666666663</v>
      </c>
      <c r="P1681" s="237">
        <f t="shared" si="104"/>
        <v>12</v>
      </c>
      <c r="Q1681" s="218">
        <v>10</v>
      </c>
      <c r="R1681" s="238">
        <f t="shared" si="105"/>
        <v>0.83333333333333337</v>
      </c>
      <c r="S1681" s="238">
        <f t="shared" si="106"/>
        <v>0.1388888888888889</v>
      </c>
      <c r="T1681" s="239">
        <f t="shared" si="107"/>
        <v>0.94047619047619024</v>
      </c>
      <c r="U1681" s="454"/>
    </row>
    <row r="1682" spans="1:21" ht="12.75">
      <c r="A1682" s="190" t="s">
        <v>109</v>
      </c>
      <c r="B1682" s="191" t="s">
        <v>1220</v>
      </c>
      <c r="C1682" s="230" t="s">
        <v>647</v>
      </c>
      <c r="D1682" s="230" t="s">
        <v>335</v>
      </c>
      <c r="E1682" s="230" t="s">
        <v>185</v>
      </c>
      <c r="F1682" s="230" t="s">
        <v>519</v>
      </c>
      <c r="G1682" s="190" t="s">
        <v>3080</v>
      </c>
      <c r="H1682" s="191" t="s">
        <v>533</v>
      </c>
      <c r="I1682" s="230" t="s">
        <v>370</v>
      </c>
      <c r="J1682" s="565" t="s">
        <v>420</v>
      </c>
      <c r="K1682" s="566">
        <v>0.17721518987341772</v>
      </c>
      <c r="L1682" s="230"/>
      <c r="M1682" s="450">
        <v>2022</v>
      </c>
      <c r="N1682" s="453">
        <v>72</v>
      </c>
      <c r="O1682" s="452">
        <v>0.16666666666666663</v>
      </c>
      <c r="P1682" s="237">
        <f t="shared" si="104"/>
        <v>12</v>
      </c>
      <c r="Q1682" s="218">
        <v>10</v>
      </c>
      <c r="R1682" s="238">
        <f t="shared" si="105"/>
        <v>0.83333333333333337</v>
      </c>
      <c r="S1682" s="238">
        <f t="shared" si="106"/>
        <v>0.1388888888888889</v>
      </c>
      <c r="T1682" s="239">
        <f t="shared" si="107"/>
        <v>0.94047619047619024</v>
      </c>
      <c r="U1682" s="454"/>
    </row>
    <row r="1683" spans="1:21" ht="12.75">
      <c r="A1683" s="190" t="s">
        <v>109</v>
      </c>
      <c r="B1683" s="191" t="s">
        <v>1220</v>
      </c>
      <c r="C1683" s="230" t="s">
        <v>647</v>
      </c>
      <c r="D1683" s="230" t="s">
        <v>335</v>
      </c>
      <c r="E1683" s="230" t="s">
        <v>185</v>
      </c>
      <c r="F1683" s="230" t="s">
        <v>519</v>
      </c>
      <c r="G1683" s="190" t="s">
        <v>3080</v>
      </c>
      <c r="H1683" s="191" t="s">
        <v>534</v>
      </c>
      <c r="I1683" s="230" t="s">
        <v>370</v>
      </c>
      <c r="J1683" s="565" t="s">
        <v>420</v>
      </c>
      <c r="K1683" s="566">
        <v>0.17721518987341772</v>
      </c>
      <c r="L1683" s="230"/>
      <c r="M1683" s="450">
        <v>2022</v>
      </c>
      <c r="N1683" s="453">
        <v>72</v>
      </c>
      <c r="O1683" s="452">
        <v>0.16666666666666663</v>
      </c>
      <c r="P1683" s="237">
        <f t="shared" si="104"/>
        <v>12</v>
      </c>
      <c r="Q1683" s="218">
        <v>10</v>
      </c>
      <c r="R1683" s="238">
        <f t="shared" si="105"/>
        <v>0.83333333333333337</v>
      </c>
      <c r="S1683" s="238">
        <f t="shared" si="106"/>
        <v>0.1388888888888889</v>
      </c>
      <c r="T1683" s="239">
        <f t="shared" si="107"/>
        <v>0.94047619047619024</v>
      </c>
      <c r="U1683" s="454"/>
    </row>
    <row r="1684" spans="1:21" ht="12.75">
      <c r="A1684" s="190" t="s">
        <v>109</v>
      </c>
      <c r="B1684" s="191" t="s">
        <v>1220</v>
      </c>
      <c r="C1684" s="230" t="s">
        <v>647</v>
      </c>
      <c r="D1684" s="230" t="s">
        <v>335</v>
      </c>
      <c r="E1684" s="230" t="s">
        <v>185</v>
      </c>
      <c r="F1684" s="230" t="s">
        <v>519</v>
      </c>
      <c r="G1684" s="190" t="s">
        <v>3080</v>
      </c>
      <c r="H1684" s="191" t="s">
        <v>535</v>
      </c>
      <c r="I1684" s="230" t="s">
        <v>370</v>
      </c>
      <c r="J1684" s="565" t="s">
        <v>420</v>
      </c>
      <c r="K1684" s="566">
        <v>0.17721518987341772</v>
      </c>
      <c r="L1684" s="230"/>
      <c r="M1684" s="450">
        <v>2022</v>
      </c>
      <c r="N1684" s="453">
        <v>72</v>
      </c>
      <c r="O1684" s="452">
        <v>0.16666666666666663</v>
      </c>
      <c r="P1684" s="237">
        <f t="shared" si="104"/>
        <v>12</v>
      </c>
      <c r="Q1684" s="218">
        <v>10</v>
      </c>
      <c r="R1684" s="238">
        <f t="shared" si="105"/>
        <v>0.83333333333333337</v>
      </c>
      <c r="S1684" s="238">
        <f t="shared" si="106"/>
        <v>0.1388888888888889</v>
      </c>
      <c r="T1684" s="239">
        <f t="shared" si="107"/>
        <v>0.94047619047619024</v>
      </c>
      <c r="U1684" s="454"/>
    </row>
    <row r="1685" spans="1:21" ht="12.75">
      <c r="A1685" s="190" t="s">
        <v>109</v>
      </c>
      <c r="B1685" s="191" t="s">
        <v>1220</v>
      </c>
      <c r="C1685" s="230" t="s">
        <v>647</v>
      </c>
      <c r="D1685" s="230" t="s">
        <v>335</v>
      </c>
      <c r="E1685" s="230" t="s">
        <v>185</v>
      </c>
      <c r="F1685" s="230" t="s">
        <v>519</v>
      </c>
      <c r="G1685" s="190" t="s">
        <v>3080</v>
      </c>
      <c r="H1685" s="191" t="s">
        <v>544</v>
      </c>
      <c r="I1685" s="230" t="s">
        <v>370</v>
      </c>
      <c r="J1685" s="565" t="s">
        <v>420</v>
      </c>
      <c r="K1685" s="566">
        <v>0.17721518987341772</v>
      </c>
      <c r="L1685" s="230"/>
      <c r="M1685" s="450">
        <v>2022</v>
      </c>
      <c r="N1685" s="453">
        <v>72</v>
      </c>
      <c r="O1685" s="452">
        <v>0.16666666666666663</v>
      </c>
      <c r="P1685" s="237">
        <f t="shared" si="104"/>
        <v>12</v>
      </c>
      <c r="Q1685" s="218">
        <v>10</v>
      </c>
      <c r="R1685" s="238">
        <f t="shared" si="105"/>
        <v>0.83333333333333337</v>
      </c>
      <c r="S1685" s="238">
        <f t="shared" si="106"/>
        <v>0.1388888888888889</v>
      </c>
      <c r="T1685" s="239">
        <f t="shared" si="107"/>
        <v>0.94047619047619024</v>
      </c>
      <c r="U1685" s="454"/>
    </row>
    <row r="1686" spans="1:21" ht="12.75">
      <c r="A1686" s="190" t="s">
        <v>109</v>
      </c>
      <c r="B1686" s="191" t="s">
        <v>1220</v>
      </c>
      <c r="C1686" s="230" t="s">
        <v>647</v>
      </c>
      <c r="D1686" s="230" t="s">
        <v>335</v>
      </c>
      <c r="E1686" s="230" t="s">
        <v>185</v>
      </c>
      <c r="F1686" s="230" t="s">
        <v>519</v>
      </c>
      <c r="G1686" s="190" t="s">
        <v>3080</v>
      </c>
      <c r="H1686" s="191" t="s">
        <v>545</v>
      </c>
      <c r="I1686" s="230" t="s">
        <v>370</v>
      </c>
      <c r="J1686" s="565" t="s">
        <v>420</v>
      </c>
      <c r="K1686" s="566">
        <v>0.17721518987341772</v>
      </c>
      <c r="L1686" s="230"/>
      <c r="M1686" s="450">
        <v>2022</v>
      </c>
      <c r="N1686" s="453">
        <v>72</v>
      </c>
      <c r="O1686" s="452">
        <v>0.16666666666666663</v>
      </c>
      <c r="P1686" s="237">
        <f t="shared" si="104"/>
        <v>12</v>
      </c>
      <c r="Q1686" s="218">
        <v>10</v>
      </c>
      <c r="R1686" s="238">
        <f t="shared" si="105"/>
        <v>0.83333333333333337</v>
      </c>
      <c r="S1686" s="238">
        <f t="shared" si="106"/>
        <v>0.1388888888888889</v>
      </c>
      <c r="T1686" s="239">
        <f t="shared" si="107"/>
        <v>0.94047619047619024</v>
      </c>
      <c r="U1686" s="454"/>
    </row>
    <row r="1687" spans="1:21" ht="12.75">
      <c r="A1687" s="190" t="s">
        <v>109</v>
      </c>
      <c r="B1687" s="191" t="s">
        <v>1220</v>
      </c>
      <c r="C1687" s="230" t="s">
        <v>647</v>
      </c>
      <c r="D1687" s="230" t="s">
        <v>335</v>
      </c>
      <c r="E1687" s="230" t="s">
        <v>185</v>
      </c>
      <c r="F1687" s="230" t="s">
        <v>519</v>
      </c>
      <c r="G1687" s="190" t="s">
        <v>3080</v>
      </c>
      <c r="H1687" s="191" t="s">
        <v>546</v>
      </c>
      <c r="I1687" s="230" t="s">
        <v>370</v>
      </c>
      <c r="J1687" s="565" t="s">
        <v>420</v>
      </c>
      <c r="K1687" s="566">
        <v>0.17721518987341772</v>
      </c>
      <c r="L1687" s="230"/>
      <c r="M1687" s="450">
        <v>2022</v>
      </c>
      <c r="N1687" s="453">
        <v>72</v>
      </c>
      <c r="O1687" s="452">
        <v>0.16666666666666663</v>
      </c>
      <c r="P1687" s="237">
        <f t="shared" si="104"/>
        <v>12</v>
      </c>
      <c r="Q1687" s="218">
        <v>10</v>
      </c>
      <c r="R1687" s="238">
        <f t="shared" si="105"/>
        <v>0.83333333333333337</v>
      </c>
      <c r="S1687" s="238">
        <f t="shared" si="106"/>
        <v>0.1388888888888889</v>
      </c>
      <c r="T1687" s="239">
        <f t="shared" si="107"/>
        <v>0.94047619047619024</v>
      </c>
      <c r="U1687" s="454"/>
    </row>
    <row r="1688" spans="1:21" ht="12.75">
      <c r="A1688" s="190" t="s">
        <v>109</v>
      </c>
      <c r="B1688" s="191" t="s">
        <v>1220</v>
      </c>
      <c r="C1688" s="230" t="s">
        <v>647</v>
      </c>
      <c r="D1688" s="230" t="s">
        <v>335</v>
      </c>
      <c r="E1688" s="230" t="s">
        <v>185</v>
      </c>
      <c r="F1688" s="230" t="s">
        <v>519</v>
      </c>
      <c r="G1688" s="190" t="s">
        <v>3080</v>
      </c>
      <c r="H1688" s="191" t="s">
        <v>548</v>
      </c>
      <c r="I1688" s="230" t="s">
        <v>370</v>
      </c>
      <c r="J1688" s="565" t="s">
        <v>420</v>
      </c>
      <c r="K1688" s="566">
        <v>0.17721518987341772</v>
      </c>
      <c r="L1688" s="230"/>
      <c r="M1688" s="450">
        <v>2022</v>
      </c>
      <c r="N1688" s="453">
        <v>72</v>
      </c>
      <c r="O1688" s="452">
        <v>0.16666666666666663</v>
      </c>
      <c r="P1688" s="237">
        <f t="shared" si="104"/>
        <v>12</v>
      </c>
      <c r="Q1688" s="218">
        <v>10</v>
      </c>
      <c r="R1688" s="238">
        <f t="shared" si="105"/>
        <v>0.83333333333333337</v>
      </c>
      <c r="S1688" s="238">
        <f t="shared" si="106"/>
        <v>0.1388888888888889</v>
      </c>
      <c r="T1688" s="239">
        <f t="shared" si="107"/>
        <v>0.94047619047619024</v>
      </c>
      <c r="U1688" s="454"/>
    </row>
    <row r="1689" spans="1:21" ht="12.75">
      <c r="A1689" s="190" t="s">
        <v>109</v>
      </c>
      <c r="B1689" s="191" t="s">
        <v>1220</v>
      </c>
      <c r="C1689" s="230" t="s">
        <v>647</v>
      </c>
      <c r="D1689" s="230" t="s">
        <v>335</v>
      </c>
      <c r="E1689" s="230" t="s">
        <v>185</v>
      </c>
      <c r="F1689" s="230" t="s">
        <v>519</v>
      </c>
      <c r="G1689" s="190" t="s">
        <v>3080</v>
      </c>
      <c r="H1689" s="191" t="s">
        <v>549</v>
      </c>
      <c r="I1689" s="230" t="s">
        <v>370</v>
      </c>
      <c r="J1689" s="565" t="s">
        <v>420</v>
      </c>
      <c r="K1689" s="566">
        <v>0.17721518987341772</v>
      </c>
      <c r="L1689" s="230"/>
      <c r="M1689" s="450">
        <v>2022</v>
      </c>
      <c r="N1689" s="453">
        <v>72</v>
      </c>
      <c r="O1689" s="452">
        <v>0.16666666666666663</v>
      </c>
      <c r="P1689" s="237">
        <f t="shared" si="104"/>
        <v>12</v>
      </c>
      <c r="Q1689" s="218">
        <v>10</v>
      </c>
      <c r="R1689" s="238">
        <f t="shared" si="105"/>
        <v>0.83333333333333337</v>
      </c>
      <c r="S1689" s="238">
        <f t="shared" si="106"/>
        <v>0.1388888888888889</v>
      </c>
      <c r="T1689" s="239">
        <f t="shared" si="107"/>
        <v>0.94047619047619024</v>
      </c>
      <c r="U1689" s="454"/>
    </row>
    <row r="1690" spans="1:21" ht="12.75">
      <c r="A1690" s="190" t="s">
        <v>109</v>
      </c>
      <c r="B1690" s="191" t="s">
        <v>1220</v>
      </c>
      <c r="C1690" s="230" t="s">
        <v>647</v>
      </c>
      <c r="D1690" s="230" t="s">
        <v>335</v>
      </c>
      <c r="E1690" s="230" t="s">
        <v>185</v>
      </c>
      <c r="F1690" s="230" t="s">
        <v>519</v>
      </c>
      <c r="G1690" s="190" t="s">
        <v>3080</v>
      </c>
      <c r="H1690" s="191" t="s">
        <v>551</v>
      </c>
      <c r="I1690" s="230" t="s">
        <v>370</v>
      </c>
      <c r="J1690" s="565" t="s">
        <v>420</v>
      </c>
      <c r="K1690" s="566">
        <v>0.17721518987341772</v>
      </c>
      <c r="L1690" s="230"/>
      <c r="M1690" s="450">
        <v>2022</v>
      </c>
      <c r="N1690" s="453">
        <v>72</v>
      </c>
      <c r="O1690" s="452">
        <v>0.16666666666666663</v>
      </c>
      <c r="P1690" s="237">
        <f t="shared" si="104"/>
        <v>12</v>
      </c>
      <c r="Q1690" s="218">
        <v>10</v>
      </c>
      <c r="R1690" s="238">
        <f t="shared" si="105"/>
        <v>0.83333333333333337</v>
      </c>
      <c r="S1690" s="238">
        <f t="shared" si="106"/>
        <v>0.1388888888888889</v>
      </c>
      <c r="T1690" s="239">
        <f t="shared" si="107"/>
        <v>0.94047619047619024</v>
      </c>
      <c r="U1690" s="454"/>
    </row>
    <row r="1691" spans="1:21" ht="12.75">
      <c r="A1691" s="190" t="s">
        <v>109</v>
      </c>
      <c r="B1691" s="191" t="s">
        <v>1220</v>
      </c>
      <c r="C1691" s="230" t="s">
        <v>647</v>
      </c>
      <c r="D1691" s="230" t="s">
        <v>335</v>
      </c>
      <c r="E1691" s="230" t="s">
        <v>185</v>
      </c>
      <c r="F1691" s="230" t="s">
        <v>519</v>
      </c>
      <c r="G1691" s="190" t="s">
        <v>3080</v>
      </c>
      <c r="H1691" s="191" t="s">
        <v>555</v>
      </c>
      <c r="I1691" s="230" t="s">
        <v>370</v>
      </c>
      <c r="J1691" s="565" t="s">
        <v>420</v>
      </c>
      <c r="K1691" s="566">
        <v>0.17721518987341772</v>
      </c>
      <c r="L1691" s="230"/>
      <c r="M1691" s="450">
        <v>2022</v>
      </c>
      <c r="N1691" s="453">
        <v>72</v>
      </c>
      <c r="O1691" s="452">
        <v>0.16666666666666663</v>
      </c>
      <c r="P1691" s="237">
        <f t="shared" si="104"/>
        <v>12</v>
      </c>
      <c r="Q1691" s="218">
        <v>10</v>
      </c>
      <c r="R1691" s="238">
        <f t="shared" si="105"/>
        <v>0.83333333333333337</v>
      </c>
      <c r="S1691" s="238">
        <f t="shared" si="106"/>
        <v>0.1388888888888889</v>
      </c>
      <c r="T1691" s="239">
        <f t="shared" si="107"/>
        <v>0.94047619047619024</v>
      </c>
      <c r="U1691" s="454"/>
    </row>
    <row r="1692" spans="1:21" ht="12.75">
      <c r="A1692" s="190" t="s">
        <v>109</v>
      </c>
      <c r="B1692" s="191" t="s">
        <v>1220</v>
      </c>
      <c r="C1692" s="230" t="s">
        <v>647</v>
      </c>
      <c r="D1692" s="230" t="s">
        <v>335</v>
      </c>
      <c r="E1692" s="230" t="s">
        <v>185</v>
      </c>
      <c r="F1692" s="230" t="s">
        <v>519</v>
      </c>
      <c r="G1692" s="190" t="s">
        <v>3080</v>
      </c>
      <c r="H1692" s="191" t="s">
        <v>556</v>
      </c>
      <c r="I1692" s="230" t="s">
        <v>370</v>
      </c>
      <c r="J1692" s="565" t="s">
        <v>420</v>
      </c>
      <c r="K1692" s="566">
        <v>0.17721518987341772</v>
      </c>
      <c r="L1692" s="230"/>
      <c r="M1692" s="450">
        <v>2022</v>
      </c>
      <c r="N1692" s="453">
        <v>72</v>
      </c>
      <c r="O1692" s="452">
        <v>0.16666666666666663</v>
      </c>
      <c r="P1692" s="237">
        <f t="shared" si="104"/>
        <v>12</v>
      </c>
      <c r="Q1692" s="218">
        <v>10</v>
      </c>
      <c r="R1692" s="238">
        <f t="shared" si="105"/>
        <v>0.83333333333333337</v>
      </c>
      <c r="S1692" s="238">
        <f t="shared" si="106"/>
        <v>0.1388888888888889</v>
      </c>
      <c r="T1692" s="239">
        <f t="shared" si="107"/>
        <v>0.94047619047619024</v>
      </c>
      <c r="U1692" s="454"/>
    </row>
    <row r="1693" spans="1:21" ht="12.75">
      <c r="A1693" s="190" t="s">
        <v>109</v>
      </c>
      <c r="B1693" s="191" t="s">
        <v>1220</v>
      </c>
      <c r="C1693" s="230" t="s">
        <v>647</v>
      </c>
      <c r="D1693" s="230" t="s">
        <v>335</v>
      </c>
      <c r="E1693" s="230" t="s">
        <v>185</v>
      </c>
      <c r="F1693" s="230" t="s">
        <v>519</v>
      </c>
      <c r="G1693" s="190" t="s">
        <v>3080</v>
      </c>
      <c r="H1693" s="191" t="s">
        <v>557</v>
      </c>
      <c r="I1693" s="230" t="s">
        <v>370</v>
      </c>
      <c r="J1693" s="565" t="s">
        <v>420</v>
      </c>
      <c r="K1693" s="566">
        <v>0.17721518987341772</v>
      </c>
      <c r="L1693" s="230"/>
      <c r="M1693" s="450">
        <v>2022</v>
      </c>
      <c r="N1693" s="453">
        <v>72</v>
      </c>
      <c r="O1693" s="452">
        <v>0.16666666666666663</v>
      </c>
      <c r="P1693" s="237">
        <f t="shared" si="104"/>
        <v>12</v>
      </c>
      <c r="Q1693" s="218">
        <v>10</v>
      </c>
      <c r="R1693" s="238">
        <f t="shared" si="105"/>
        <v>0.83333333333333337</v>
      </c>
      <c r="S1693" s="238">
        <f t="shared" si="106"/>
        <v>0.1388888888888889</v>
      </c>
      <c r="T1693" s="239">
        <f t="shared" si="107"/>
        <v>0.94047619047619024</v>
      </c>
      <c r="U1693" s="454"/>
    </row>
    <row r="1694" spans="1:21" ht="12.75">
      <c r="A1694" s="190" t="s">
        <v>109</v>
      </c>
      <c r="B1694" s="191" t="s">
        <v>1220</v>
      </c>
      <c r="C1694" s="230" t="s">
        <v>647</v>
      </c>
      <c r="D1694" s="230" t="s">
        <v>335</v>
      </c>
      <c r="E1694" s="230" t="s">
        <v>185</v>
      </c>
      <c r="F1694" s="230" t="s">
        <v>519</v>
      </c>
      <c r="G1694" s="190" t="s">
        <v>3080</v>
      </c>
      <c r="H1694" s="191" t="s">
        <v>558</v>
      </c>
      <c r="I1694" s="230" t="s">
        <v>370</v>
      </c>
      <c r="J1694" s="565" t="s">
        <v>420</v>
      </c>
      <c r="K1694" s="566">
        <v>0.17721518987341772</v>
      </c>
      <c r="L1694" s="230"/>
      <c r="M1694" s="450">
        <v>2022</v>
      </c>
      <c r="N1694" s="453">
        <v>72</v>
      </c>
      <c r="O1694" s="452">
        <v>0.16666666666666663</v>
      </c>
      <c r="P1694" s="237">
        <f t="shared" si="104"/>
        <v>12</v>
      </c>
      <c r="Q1694" s="218">
        <v>10</v>
      </c>
      <c r="R1694" s="238">
        <f t="shared" si="105"/>
        <v>0.83333333333333337</v>
      </c>
      <c r="S1694" s="238">
        <f t="shared" si="106"/>
        <v>0.1388888888888889</v>
      </c>
      <c r="T1694" s="239">
        <f t="shared" si="107"/>
        <v>0.94047619047619024</v>
      </c>
      <c r="U1694" s="454"/>
    </row>
    <row r="1695" spans="1:21" ht="12.75">
      <c r="A1695" s="190" t="s">
        <v>109</v>
      </c>
      <c r="B1695" s="191" t="s">
        <v>1220</v>
      </c>
      <c r="C1695" s="230" t="s">
        <v>647</v>
      </c>
      <c r="D1695" s="230" t="s">
        <v>335</v>
      </c>
      <c r="E1695" s="230" t="s">
        <v>185</v>
      </c>
      <c r="F1695" s="230" t="s">
        <v>519</v>
      </c>
      <c r="G1695" s="190" t="s">
        <v>3080</v>
      </c>
      <c r="H1695" s="191" t="s">
        <v>562</v>
      </c>
      <c r="I1695" s="230" t="s">
        <v>370</v>
      </c>
      <c r="J1695" s="565" t="s">
        <v>420</v>
      </c>
      <c r="K1695" s="566">
        <v>0.17721518987341772</v>
      </c>
      <c r="L1695" s="230"/>
      <c r="M1695" s="450">
        <v>2022</v>
      </c>
      <c r="N1695" s="453">
        <v>72</v>
      </c>
      <c r="O1695" s="452">
        <v>0.16666666666666663</v>
      </c>
      <c r="P1695" s="237">
        <f t="shared" si="104"/>
        <v>12</v>
      </c>
      <c r="Q1695" s="218">
        <v>10</v>
      </c>
      <c r="R1695" s="238">
        <f t="shared" si="105"/>
        <v>0.83333333333333337</v>
      </c>
      <c r="S1695" s="238">
        <f t="shared" si="106"/>
        <v>0.1388888888888889</v>
      </c>
      <c r="T1695" s="239">
        <f t="shared" si="107"/>
        <v>0.94047619047619024</v>
      </c>
      <c r="U1695" s="454"/>
    </row>
    <row r="1696" spans="1:21" ht="12.75">
      <c r="A1696" s="190" t="s">
        <v>109</v>
      </c>
      <c r="B1696" s="191" t="s">
        <v>1220</v>
      </c>
      <c r="C1696" s="230" t="s">
        <v>647</v>
      </c>
      <c r="D1696" s="230" t="s">
        <v>335</v>
      </c>
      <c r="E1696" s="230" t="s">
        <v>185</v>
      </c>
      <c r="F1696" s="230" t="s">
        <v>577</v>
      </c>
      <c r="G1696" s="190" t="s">
        <v>3080</v>
      </c>
      <c r="H1696" s="191" t="s">
        <v>583</v>
      </c>
      <c r="I1696" s="230" t="s">
        <v>370</v>
      </c>
      <c r="J1696" s="565" t="s">
        <v>420</v>
      </c>
      <c r="K1696" s="566">
        <v>0.17721518987341772</v>
      </c>
      <c r="L1696" s="230"/>
      <c r="M1696" s="450">
        <v>2022</v>
      </c>
      <c r="N1696" s="453">
        <v>72</v>
      </c>
      <c r="O1696" s="452">
        <v>0.16666666666666663</v>
      </c>
      <c r="P1696" s="237">
        <f t="shared" si="104"/>
        <v>12</v>
      </c>
      <c r="Q1696" s="218">
        <v>10</v>
      </c>
      <c r="R1696" s="238">
        <f t="shared" si="105"/>
        <v>0.83333333333333337</v>
      </c>
      <c r="S1696" s="238">
        <f t="shared" si="106"/>
        <v>0.1388888888888889</v>
      </c>
      <c r="T1696" s="239">
        <f t="shared" si="107"/>
        <v>0.94047619047619024</v>
      </c>
      <c r="U1696" s="454"/>
    </row>
    <row r="1697" spans="1:21" ht="12.75">
      <c r="A1697" s="190" t="s">
        <v>109</v>
      </c>
      <c r="B1697" s="191" t="s">
        <v>1220</v>
      </c>
      <c r="C1697" s="230" t="s">
        <v>647</v>
      </c>
      <c r="D1697" s="230" t="s">
        <v>335</v>
      </c>
      <c r="E1697" s="230" t="s">
        <v>185</v>
      </c>
      <c r="F1697" s="230" t="s">
        <v>519</v>
      </c>
      <c r="G1697" s="190" t="s">
        <v>3080</v>
      </c>
      <c r="H1697" s="191" t="s">
        <v>563</v>
      </c>
      <c r="I1697" s="230" t="s">
        <v>370</v>
      </c>
      <c r="J1697" s="565" t="s">
        <v>418</v>
      </c>
      <c r="K1697" s="566">
        <v>1</v>
      </c>
      <c r="L1697" s="230"/>
      <c r="M1697" s="450">
        <v>2022</v>
      </c>
      <c r="N1697" s="453">
        <v>72</v>
      </c>
      <c r="O1697" s="452">
        <v>1</v>
      </c>
      <c r="P1697" s="237">
        <f t="shared" si="104"/>
        <v>72</v>
      </c>
      <c r="Q1697" s="218">
        <v>72</v>
      </c>
      <c r="R1697" s="238">
        <f t="shared" si="105"/>
        <v>1</v>
      </c>
      <c r="S1697" s="238">
        <f t="shared" si="106"/>
        <v>1</v>
      </c>
      <c r="T1697" s="239">
        <f t="shared" si="107"/>
        <v>1</v>
      </c>
      <c r="U1697" s="454"/>
    </row>
    <row r="1698" spans="1:21" ht="12.75">
      <c r="A1698" s="190" t="s">
        <v>109</v>
      </c>
      <c r="B1698" s="191" t="s">
        <v>1220</v>
      </c>
      <c r="C1698" s="230" t="s">
        <v>647</v>
      </c>
      <c r="D1698" s="230" t="s">
        <v>335</v>
      </c>
      <c r="E1698" s="230" t="s">
        <v>185</v>
      </c>
      <c r="F1698" s="230" t="s">
        <v>519</v>
      </c>
      <c r="G1698" s="190" t="s">
        <v>3080</v>
      </c>
      <c r="H1698" s="191" t="s">
        <v>564</v>
      </c>
      <c r="I1698" s="230" t="s">
        <v>370</v>
      </c>
      <c r="J1698" s="565" t="s">
        <v>420</v>
      </c>
      <c r="K1698" s="566">
        <v>0.17721518987341772</v>
      </c>
      <c r="L1698" s="230"/>
      <c r="M1698" s="450">
        <v>2022</v>
      </c>
      <c r="N1698" s="453">
        <v>72</v>
      </c>
      <c r="O1698" s="452">
        <v>0.16666666666666663</v>
      </c>
      <c r="P1698" s="237">
        <f t="shared" si="104"/>
        <v>12</v>
      </c>
      <c r="Q1698" s="218">
        <v>10</v>
      </c>
      <c r="R1698" s="238">
        <f t="shared" si="105"/>
        <v>0.83333333333333337</v>
      </c>
      <c r="S1698" s="238">
        <f t="shared" si="106"/>
        <v>0.1388888888888889</v>
      </c>
      <c r="T1698" s="239">
        <f t="shared" si="107"/>
        <v>0.94047619047619024</v>
      </c>
      <c r="U1698" s="454"/>
    </row>
    <row r="1699" spans="1:21" ht="12.75">
      <c r="A1699" s="190" t="s">
        <v>109</v>
      </c>
      <c r="B1699" s="191" t="s">
        <v>1220</v>
      </c>
      <c r="C1699" s="230" t="s">
        <v>647</v>
      </c>
      <c r="D1699" s="230" t="s">
        <v>335</v>
      </c>
      <c r="E1699" s="230" t="s">
        <v>185</v>
      </c>
      <c r="F1699" s="230" t="s">
        <v>519</v>
      </c>
      <c r="G1699" s="190" t="s">
        <v>3080</v>
      </c>
      <c r="H1699" s="191" t="s">
        <v>569</v>
      </c>
      <c r="I1699" s="230" t="s">
        <v>370</v>
      </c>
      <c r="J1699" s="565" t="s">
        <v>420</v>
      </c>
      <c r="K1699" s="566">
        <v>0.17721518987341772</v>
      </c>
      <c r="L1699" s="230"/>
      <c r="M1699" s="450">
        <v>2022</v>
      </c>
      <c r="N1699" s="453">
        <v>72</v>
      </c>
      <c r="O1699" s="452">
        <v>0.16666666666666663</v>
      </c>
      <c r="P1699" s="237">
        <f t="shared" si="104"/>
        <v>12</v>
      </c>
      <c r="Q1699" s="218">
        <v>10</v>
      </c>
      <c r="R1699" s="238">
        <f t="shared" si="105"/>
        <v>0.83333333333333337</v>
      </c>
      <c r="S1699" s="238">
        <f t="shared" si="106"/>
        <v>0.1388888888888889</v>
      </c>
      <c r="T1699" s="239">
        <f t="shared" si="107"/>
        <v>0.94047619047619024</v>
      </c>
      <c r="U1699" s="454"/>
    </row>
    <row r="1700" spans="1:21" ht="12.75">
      <c r="A1700" s="190" t="s">
        <v>109</v>
      </c>
      <c r="B1700" s="191" t="s">
        <v>1220</v>
      </c>
      <c r="C1700" s="230" t="s">
        <v>647</v>
      </c>
      <c r="D1700" s="230" t="s">
        <v>335</v>
      </c>
      <c r="E1700" s="230" t="s">
        <v>185</v>
      </c>
      <c r="F1700" s="230" t="s">
        <v>519</v>
      </c>
      <c r="G1700" s="190" t="s">
        <v>3080</v>
      </c>
      <c r="H1700" s="191" t="s">
        <v>498</v>
      </c>
      <c r="I1700" s="230" t="s">
        <v>2243</v>
      </c>
      <c r="J1700" s="230" t="s">
        <v>418</v>
      </c>
      <c r="K1700" s="231">
        <v>1</v>
      </c>
      <c r="L1700" s="230" t="s">
        <v>3127</v>
      </c>
      <c r="M1700" s="450">
        <v>2023</v>
      </c>
      <c r="N1700" s="218">
        <v>69</v>
      </c>
      <c r="O1700" s="452">
        <v>1</v>
      </c>
      <c r="P1700" s="237">
        <f t="shared" si="104"/>
        <v>69</v>
      </c>
      <c r="Q1700" s="218">
        <v>69</v>
      </c>
      <c r="R1700" s="238">
        <f t="shared" si="105"/>
        <v>1</v>
      </c>
      <c r="S1700" s="238">
        <f t="shared" si="106"/>
        <v>1</v>
      </c>
      <c r="T1700" s="239">
        <f t="shared" si="107"/>
        <v>1</v>
      </c>
      <c r="U1700" s="454"/>
    </row>
    <row r="1701" spans="1:21" ht="12.75">
      <c r="A1701" s="190" t="s">
        <v>109</v>
      </c>
      <c r="B1701" s="191" t="s">
        <v>1220</v>
      </c>
      <c r="C1701" s="230" t="s">
        <v>647</v>
      </c>
      <c r="D1701" s="230" t="s">
        <v>335</v>
      </c>
      <c r="E1701" s="230" t="s">
        <v>185</v>
      </c>
      <c r="F1701" s="230" t="s">
        <v>519</v>
      </c>
      <c r="G1701" s="190" t="s">
        <v>3080</v>
      </c>
      <c r="H1701" s="191" t="s">
        <v>537</v>
      </c>
      <c r="I1701" s="230" t="s">
        <v>232</v>
      </c>
      <c r="J1701" s="230" t="s">
        <v>418</v>
      </c>
      <c r="K1701" s="231">
        <v>1</v>
      </c>
      <c r="L1701" s="230" t="s">
        <v>3128</v>
      </c>
      <c r="M1701" s="450">
        <v>2023</v>
      </c>
      <c r="N1701" s="218">
        <v>69</v>
      </c>
      <c r="O1701" s="452">
        <v>1</v>
      </c>
      <c r="P1701" s="237">
        <f t="shared" si="104"/>
        <v>69</v>
      </c>
      <c r="Q1701" s="218">
        <v>69</v>
      </c>
      <c r="R1701" s="238">
        <f t="shared" si="105"/>
        <v>1</v>
      </c>
      <c r="S1701" s="238">
        <f t="shared" si="106"/>
        <v>1</v>
      </c>
      <c r="T1701" s="239">
        <f t="shared" si="107"/>
        <v>1</v>
      </c>
      <c r="U1701" s="454"/>
    </row>
    <row r="1702" spans="1:21" ht="12.75">
      <c r="A1702" s="190" t="s">
        <v>109</v>
      </c>
      <c r="B1702" s="191" t="s">
        <v>1220</v>
      </c>
      <c r="C1702" s="230" t="s">
        <v>647</v>
      </c>
      <c r="D1702" s="230" t="s">
        <v>335</v>
      </c>
      <c r="E1702" s="230" t="s">
        <v>185</v>
      </c>
      <c r="F1702" s="230" t="s">
        <v>519</v>
      </c>
      <c r="G1702" s="190" t="s">
        <v>3080</v>
      </c>
      <c r="H1702" s="191" t="s">
        <v>538</v>
      </c>
      <c r="I1702" s="230" t="s">
        <v>232</v>
      </c>
      <c r="J1702" s="230" t="s">
        <v>418</v>
      </c>
      <c r="K1702" s="231">
        <v>1</v>
      </c>
      <c r="L1702" s="230" t="s">
        <v>3128</v>
      </c>
      <c r="M1702" s="450">
        <v>2023</v>
      </c>
      <c r="N1702" s="453">
        <v>69</v>
      </c>
      <c r="O1702" s="452">
        <v>1</v>
      </c>
      <c r="P1702" s="237">
        <f t="shared" si="104"/>
        <v>69</v>
      </c>
      <c r="Q1702" s="218">
        <v>69</v>
      </c>
      <c r="R1702" s="238">
        <f t="shared" si="105"/>
        <v>1</v>
      </c>
      <c r="S1702" s="238">
        <f t="shared" si="106"/>
        <v>1</v>
      </c>
      <c r="T1702" s="239">
        <f t="shared" si="107"/>
        <v>1</v>
      </c>
      <c r="U1702" s="454"/>
    </row>
    <row r="1703" spans="1:21" ht="12.75">
      <c r="A1703" s="190" t="s">
        <v>109</v>
      </c>
      <c r="B1703" s="191" t="s">
        <v>1220</v>
      </c>
      <c r="C1703" s="230" t="s">
        <v>647</v>
      </c>
      <c r="D1703" s="230" t="s">
        <v>335</v>
      </c>
      <c r="E1703" s="230" t="s">
        <v>185</v>
      </c>
      <c r="F1703" s="230" t="s">
        <v>519</v>
      </c>
      <c r="G1703" s="190" t="s">
        <v>3080</v>
      </c>
      <c r="H1703" s="191" t="s">
        <v>541</v>
      </c>
      <c r="I1703" s="230" t="s">
        <v>232</v>
      </c>
      <c r="J1703" s="230" t="s">
        <v>418</v>
      </c>
      <c r="K1703" s="231">
        <v>1</v>
      </c>
      <c r="L1703" s="230" t="s">
        <v>3128</v>
      </c>
      <c r="M1703" s="450">
        <v>2023</v>
      </c>
      <c r="N1703" s="453">
        <v>69</v>
      </c>
      <c r="O1703" s="452">
        <v>1</v>
      </c>
      <c r="P1703" s="237">
        <f t="shared" si="104"/>
        <v>69</v>
      </c>
      <c r="Q1703" s="218">
        <v>69</v>
      </c>
      <c r="R1703" s="238">
        <f t="shared" si="105"/>
        <v>1</v>
      </c>
      <c r="S1703" s="238">
        <f t="shared" si="106"/>
        <v>1</v>
      </c>
      <c r="T1703" s="239">
        <f t="shared" si="107"/>
        <v>1</v>
      </c>
      <c r="U1703" s="454"/>
    </row>
    <row r="1704" spans="1:21" ht="12.75">
      <c r="A1704" s="190" t="s">
        <v>109</v>
      </c>
      <c r="B1704" s="191" t="s">
        <v>1220</v>
      </c>
      <c r="C1704" s="230" t="s">
        <v>647</v>
      </c>
      <c r="D1704" s="230" t="s">
        <v>335</v>
      </c>
      <c r="E1704" s="230" t="s">
        <v>185</v>
      </c>
      <c r="F1704" s="230" t="s">
        <v>519</v>
      </c>
      <c r="G1704" s="190" t="s">
        <v>3080</v>
      </c>
      <c r="H1704" s="191" t="s">
        <v>493</v>
      </c>
      <c r="I1704" s="230" t="s">
        <v>232</v>
      </c>
      <c r="J1704" s="230" t="s">
        <v>418</v>
      </c>
      <c r="K1704" s="231">
        <v>1</v>
      </c>
      <c r="L1704" s="230" t="s">
        <v>3128</v>
      </c>
      <c r="M1704" s="450">
        <v>2023</v>
      </c>
      <c r="N1704" s="218">
        <v>69</v>
      </c>
      <c r="O1704" s="452">
        <v>1</v>
      </c>
      <c r="P1704" s="237">
        <f t="shared" si="104"/>
        <v>69</v>
      </c>
      <c r="Q1704" s="218">
        <v>69</v>
      </c>
      <c r="R1704" s="238">
        <f t="shared" si="105"/>
        <v>1</v>
      </c>
      <c r="S1704" s="238">
        <f t="shared" si="106"/>
        <v>1</v>
      </c>
      <c r="T1704" s="239">
        <f t="shared" si="107"/>
        <v>1</v>
      </c>
      <c r="U1704" s="454"/>
    </row>
    <row r="1705" spans="1:21" ht="12.75">
      <c r="A1705" s="190" t="s">
        <v>109</v>
      </c>
      <c r="B1705" s="191" t="s">
        <v>1220</v>
      </c>
      <c r="C1705" s="230" t="s">
        <v>647</v>
      </c>
      <c r="D1705" s="230" t="s">
        <v>335</v>
      </c>
      <c r="E1705" s="230" t="s">
        <v>185</v>
      </c>
      <c r="F1705" s="230" t="s">
        <v>519</v>
      </c>
      <c r="G1705" s="190" t="s">
        <v>3080</v>
      </c>
      <c r="H1705" s="191" t="s">
        <v>3129</v>
      </c>
      <c r="I1705" s="230" t="s">
        <v>232</v>
      </c>
      <c r="J1705" s="230" t="s">
        <v>418</v>
      </c>
      <c r="K1705" s="231">
        <v>1</v>
      </c>
      <c r="L1705" s="230" t="s">
        <v>3128</v>
      </c>
      <c r="M1705" s="450">
        <v>2023</v>
      </c>
      <c r="N1705" s="453">
        <v>69</v>
      </c>
      <c r="O1705" s="452">
        <v>1</v>
      </c>
      <c r="P1705" s="237">
        <f t="shared" si="104"/>
        <v>69</v>
      </c>
      <c r="Q1705" s="218">
        <v>69</v>
      </c>
      <c r="R1705" s="238">
        <f t="shared" si="105"/>
        <v>1</v>
      </c>
      <c r="S1705" s="238">
        <f t="shared" si="106"/>
        <v>1</v>
      </c>
      <c r="T1705" s="239">
        <f t="shared" si="107"/>
        <v>1</v>
      </c>
      <c r="U1705" s="454"/>
    </row>
    <row r="1706" spans="1:21" ht="12.75">
      <c r="A1706" s="190" t="s">
        <v>109</v>
      </c>
      <c r="B1706" s="191" t="s">
        <v>1220</v>
      </c>
      <c r="C1706" s="230" t="s">
        <v>647</v>
      </c>
      <c r="D1706" s="230" t="s">
        <v>335</v>
      </c>
      <c r="E1706" s="230" t="s">
        <v>185</v>
      </c>
      <c r="F1706" s="230" t="s">
        <v>519</v>
      </c>
      <c r="G1706" s="190" t="s">
        <v>3080</v>
      </c>
      <c r="H1706" s="191" t="s">
        <v>3130</v>
      </c>
      <c r="I1706" s="230" t="s">
        <v>232</v>
      </c>
      <c r="J1706" s="230" t="s">
        <v>418</v>
      </c>
      <c r="K1706" s="231">
        <v>1</v>
      </c>
      <c r="L1706" s="230" t="s">
        <v>3128</v>
      </c>
      <c r="M1706" s="450">
        <v>2023</v>
      </c>
      <c r="N1706" s="218">
        <v>69</v>
      </c>
      <c r="O1706" s="452">
        <v>1</v>
      </c>
      <c r="P1706" s="237">
        <f t="shared" si="104"/>
        <v>69</v>
      </c>
      <c r="Q1706" s="218">
        <v>69</v>
      </c>
      <c r="R1706" s="238">
        <f t="shared" si="105"/>
        <v>1</v>
      </c>
      <c r="S1706" s="238">
        <f t="shared" si="106"/>
        <v>1</v>
      </c>
      <c r="T1706" s="239">
        <f t="shared" si="107"/>
        <v>1</v>
      </c>
      <c r="U1706" s="454"/>
    </row>
    <row r="1707" spans="1:21" ht="12.75">
      <c r="A1707" s="190" t="s">
        <v>109</v>
      </c>
      <c r="B1707" s="191" t="s">
        <v>1220</v>
      </c>
      <c r="C1707" s="230" t="s">
        <v>647</v>
      </c>
      <c r="D1707" s="230" t="s">
        <v>335</v>
      </c>
      <c r="E1707" s="230" t="s">
        <v>185</v>
      </c>
      <c r="F1707" s="230"/>
      <c r="G1707" s="190" t="s">
        <v>3060</v>
      </c>
      <c r="H1707" s="191"/>
      <c r="I1707" s="230"/>
      <c r="J1707" s="230"/>
      <c r="K1707" s="231"/>
      <c r="L1707" s="230" t="s">
        <v>3120</v>
      </c>
      <c r="M1707" s="450"/>
      <c r="N1707" s="453"/>
      <c r="O1707" s="452"/>
      <c r="P1707" s="237">
        <f t="shared" si="104"/>
        <v>0</v>
      </c>
      <c r="Q1707" s="218"/>
      <c r="R1707" s="238" t="e">
        <f t="shared" si="105"/>
        <v>#DIV/0!</v>
      </c>
      <c r="S1707" s="238" t="e">
        <f t="shared" si="106"/>
        <v>#DIV/0!</v>
      </c>
      <c r="T1707" s="239" t="e">
        <f t="shared" si="107"/>
        <v>#DIV/0!</v>
      </c>
      <c r="U1707" s="454"/>
    </row>
    <row r="1708" spans="1:21" ht="12.75">
      <c r="A1708" s="190" t="s">
        <v>109</v>
      </c>
      <c r="B1708" s="191" t="s">
        <v>1220</v>
      </c>
      <c r="C1708" s="230" t="s">
        <v>647</v>
      </c>
      <c r="D1708" s="230" t="s">
        <v>335</v>
      </c>
      <c r="E1708" s="230" t="s">
        <v>185</v>
      </c>
      <c r="F1708" s="230"/>
      <c r="G1708" s="190" t="s">
        <v>3131</v>
      </c>
      <c r="H1708" s="191"/>
      <c r="I1708" s="230"/>
      <c r="J1708" s="230"/>
      <c r="K1708" s="231"/>
      <c r="L1708" s="230" t="s">
        <v>3120</v>
      </c>
      <c r="M1708" s="450"/>
      <c r="N1708" s="453"/>
      <c r="O1708" s="452"/>
      <c r="P1708" s="237">
        <f t="shared" si="104"/>
        <v>0</v>
      </c>
      <c r="Q1708" s="218"/>
      <c r="R1708" s="238" t="e">
        <f t="shared" si="105"/>
        <v>#DIV/0!</v>
      </c>
      <c r="S1708" s="238" t="e">
        <f t="shared" si="106"/>
        <v>#DIV/0!</v>
      </c>
      <c r="T1708" s="239" t="e">
        <f t="shared" si="107"/>
        <v>#DIV/0!</v>
      </c>
      <c r="U1708" s="454"/>
    </row>
    <row r="1709" spans="1:21" ht="12.75">
      <c r="A1709" s="190" t="s">
        <v>109</v>
      </c>
      <c r="B1709" s="191" t="s">
        <v>1220</v>
      </c>
      <c r="C1709" s="230" t="s">
        <v>647</v>
      </c>
      <c r="D1709" s="230" t="s">
        <v>335</v>
      </c>
      <c r="E1709" s="230" t="s">
        <v>185</v>
      </c>
      <c r="F1709" s="230" t="s">
        <v>519</v>
      </c>
      <c r="G1709" s="190" t="s">
        <v>3062</v>
      </c>
      <c r="H1709" s="191" t="s">
        <v>518</v>
      </c>
      <c r="I1709" s="230" t="s">
        <v>370</v>
      </c>
      <c r="J1709" s="565" t="s">
        <v>420</v>
      </c>
      <c r="K1709" s="566">
        <v>0.70833333333333337</v>
      </c>
      <c r="L1709" s="230"/>
      <c r="M1709" s="450">
        <v>2022</v>
      </c>
      <c r="N1709" s="453">
        <v>23</v>
      </c>
      <c r="O1709" s="567">
        <v>1</v>
      </c>
      <c r="P1709" s="237">
        <f t="shared" si="104"/>
        <v>23</v>
      </c>
      <c r="Q1709" s="453">
        <v>23</v>
      </c>
      <c r="R1709" s="238">
        <f t="shared" si="105"/>
        <v>1</v>
      </c>
      <c r="S1709" s="238">
        <f t="shared" si="106"/>
        <v>1</v>
      </c>
      <c r="T1709" s="239">
        <f t="shared" si="107"/>
        <v>1.4117647058823528</v>
      </c>
      <c r="U1709" s="454" t="s">
        <v>3123</v>
      </c>
    </row>
    <row r="1710" spans="1:21" ht="12.75">
      <c r="A1710" s="190" t="s">
        <v>109</v>
      </c>
      <c r="B1710" s="191" t="s">
        <v>1220</v>
      </c>
      <c r="C1710" s="230" t="s">
        <v>647</v>
      </c>
      <c r="D1710" s="230" t="s">
        <v>335</v>
      </c>
      <c r="E1710" s="230" t="s">
        <v>185</v>
      </c>
      <c r="F1710" s="230" t="s">
        <v>577</v>
      </c>
      <c r="G1710" s="190" t="s">
        <v>3062</v>
      </c>
      <c r="H1710" s="191" t="s">
        <v>576</v>
      </c>
      <c r="I1710" s="230" t="s">
        <v>370</v>
      </c>
      <c r="J1710" s="565" t="s">
        <v>420</v>
      </c>
      <c r="K1710" s="566">
        <v>0.70833333333333337</v>
      </c>
      <c r="L1710" s="230"/>
      <c r="M1710" s="450">
        <v>2022</v>
      </c>
      <c r="N1710" s="453">
        <v>23</v>
      </c>
      <c r="O1710" s="452">
        <v>0.47826086956521741</v>
      </c>
      <c r="P1710" s="237">
        <f t="shared" si="104"/>
        <v>11</v>
      </c>
      <c r="Q1710" s="218">
        <v>10</v>
      </c>
      <c r="R1710" s="238">
        <f t="shared" si="105"/>
        <v>0.90909090909090906</v>
      </c>
      <c r="S1710" s="238">
        <f t="shared" si="106"/>
        <v>0.43478260869565216</v>
      </c>
      <c r="T1710" s="239">
        <f t="shared" si="107"/>
        <v>0.67519181585677746</v>
      </c>
      <c r="U1710" s="454" t="s">
        <v>3123</v>
      </c>
    </row>
    <row r="1711" spans="1:21" ht="12.75">
      <c r="A1711" s="190" t="s">
        <v>109</v>
      </c>
      <c r="B1711" s="191" t="s">
        <v>1220</v>
      </c>
      <c r="C1711" s="230" t="s">
        <v>647</v>
      </c>
      <c r="D1711" s="230" t="s">
        <v>335</v>
      </c>
      <c r="E1711" s="230" t="s">
        <v>185</v>
      </c>
      <c r="F1711" s="230" t="s">
        <v>577</v>
      </c>
      <c r="G1711" s="190" t="s">
        <v>3062</v>
      </c>
      <c r="H1711" s="191" t="s">
        <v>578</v>
      </c>
      <c r="I1711" s="230" t="s">
        <v>370</v>
      </c>
      <c r="J1711" s="565" t="s">
        <v>420</v>
      </c>
      <c r="K1711" s="566">
        <v>0.70833333333333337</v>
      </c>
      <c r="L1711" s="230"/>
      <c r="M1711" s="450">
        <v>2022</v>
      </c>
      <c r="N1711" s="453">
        <v>23</v>
      </c>
      <c r="O1711" s="452">
        <v>0.47826086956521741</v>
      </c>
      <c r="P1711" s="237">
        <f t="shared" si="104"/>
        <v>11</v>
      </c>
      <c r="Q1711" s="218">
        <v>10</v>
      </c>
      <c r="R1711" s="238">
        <f t="shared" si="105"/>
        <v>0.90909090909090906</v>
      </c>
      <c r="S1711" s="238">
        <f t="shared" si="106"/>
        <v>0.43478260869565216</v>
      </c>
      <c r="T1711" s="239">
        <f t="shared" si="107"/>
        <v>0.67519181585677746</v>
      </c>
      <c r="U1711" s="454" t="s">
        <v>3123</v>
      </c>
    </row>
    <row r="1712" spans="1:21" ht="12.75">
      <c r="A1712" s="190" t="s">
        <v>109</v>
      </c>
      <c r="B1712" s="191" t="s">
        <v>1220</v>
      </c>
      <c r="C1712" s="230" t="s">
        <v>647</v>
      </c>
      <c r="D1712" s="230" t="s">
        <v>335</v>
      </c>
      <c r="E1712" s="230" t="s">
        <v>185</v>
      </c>
      <c r="F1712" s="230" t="s">
        <v>577</v>
      </c>
      <c r="G1712" s="190" t="s">
        <v>3062</v>
      </c>
      <c r="H1712" s="191" t="s">
        <v>579</v>
      </c>
      <c r="I1712" s="230" t="s">
        <v>370</v>
      </c>
      <c r="J1712" s="565" t="s">
        <v>420</v>
      </c>
      <c r="K1712" s="566">
        <v>0.70833333333333337</v>
      </c>
      <c r="L1712" s="230"/>
      <c r="M1712" s="450">
        <v>2022</v>
      </c>
      <c r="N1712" s="453">
        <v>23</v>
      </c>
      <c r="O1712" s="452">
        <v>0.47826086956521741</v>
      </c>
      <c r="P1712" s="237">
        <f t="shared" si="104"/>
        <v>11</v>
      </c>
      <c r="Q1712" s="218">
        <v>10</v>
      </c>
      <c r="R1712" s="238">
        <f t="shared" si="105"/>
        <v>0.90909090909090906</v>
      </c>
      <c r="S1712" s="238">
        <f t="shared" si="106"/>
        <v>0.43478260869565216</v>
      </c>
      <c r="T1712" s="239">
        <f t="shared" si="107"/>
        <v>0.67519181585677746</v>
      </c>
      <c r="U1712" s="454" t="s">
        <v>3123</v>
      </c>
    </row>
    <row r="1713" spans="1:21" ht="12.75">
      <c r="A1713" s="190" t="s">
        <v>109</v>
      </c>
      <c r="B1713" s="191" t="s">
        <v>1220</v>
      </c>
      <c r="C1713" s="230" t="s">
        <v>647</v>
      </c>
      <c r="D1713" s="230" t="s">
        <v>335</v>
      </c>
      <c r="E1713" s="230" t="s">
        <v>185</v>
      </c>
      <c r="F1713" s="230" t="s">
        <v>577</v>
      </c>
      <c r="G1713" s="190" t="s">
        <v>3062</v>
      </c>
      <c r="H1713" s="191" t="s">
        <v>580</v>
      </c>
      <c r="I1713" s="230" t="s">
        <v>370</v>
      </c>
      <c r="J1713" s="565" t="s">
        <v>420</v>
      </c>
      <c r="K1713" s="566">
        <v>0.70833333333333337</v>
      </c>
      <c r="L1713" s="230"/>
      <c r="M1713" s="450">
        <v>2022</v>
      </c>
      <c r="N1713" s="453">
        <v>23</v>
      </c>
      <c r="O1713" s="452">
        <v>0.47826086956521741</v>
      </c>
      <c r="P1713" s="237">
        <f t="shared" si="104"/>
        <v>11</v>
      </c>
      <c r="Q1713" s="218">
        <v>10</v>
      </c>
      <c r="R1713" s="238">
        <f t="shared" si="105"/>
        <v>0.90909090909090906</v>
      </c>
      <c r="S1713" s="238">
        <f t="shared" si="106"/>
        <v>0.43478260869565216</v>
      </c>
      <c r="T1713" s="239">
        <f t="shared" si="107"/>
        <v>0.67519181585677746</v>
      </c>
      <c r="U1713" s="454" t="s">
        <v>3123</v>
      </c>
    </row>
    <row r="1714" spans="1:21" ht="12.75">
      <c r="A1714" s="190" t="s">
        <v>109</v>
      </c>
      <c r="B1714" s="191" t="s">
        <v>1220</v>
      </c>
      <c r="C1714" s="230" t="s">
        <v>647</v>
      </c>
      <c r="D1714" s="230" t="s">
        <v>335</v>
      </c>
      <c r="E1714" s="230" t="s">
        <v>185</v>
      </c>
      <c r="F1714" s="230" t="s">
        <v>577</v>
      </c>
      <c r="G1714" s="190" t="s">
        <v>3062</v>
      </c>
      <c r="H1714" s="191" t="s">
        <v>581</v>
      </c>
      <c r="I1714" s="230" t="s">
        <v>370</v>
      </c>
      <c r="J1714" s="565" t="s">
        <v>420</v>
      </c>
      <c r="K1714" s="566">
        <v>0.70833333333333337</v>
      </c>
      <c r="L1714" s="230"/>
      <c r="M1714" s="450">
        <v>2022</v>
      </c>
      <c r="N1714" s="453">
        <v>23</v>
      </c>
      <c r="O1714" s="452">
        <v>0.47826086956521741</v>
      </c>
      <c r="P1714" s="237">
        <f t="shared" si="104"/>
        <v>11</v>
      </c>
      <c r="Q1714" s="218">
        <v>10</v>
      </c>
      <c r="R1714" s="238">
        <f t="shared" si="105"/>
        <v>0.90909090909090906</v>
      </c>
      <c r="S1714" s="238">
        <f t="shared" si="106"/>
        <v>0.43478260869565216</v>
      </c>
      <c r="T1714" s="239">
        <f t="shared" si="107"/>
        <v>0.67519181585677746</v>
      </c>
      <c r="U1714" s="454" t="s">
        <v>3123</v>
      </c>
    </row>
    <row r="1715" spans="1:21" ht="12.75">
      <c r="A1715" s="190" t="s">
        <v>109</v>
      </c>
      <c r="B1715" s="191" t="s">
        <v>1220</v>
      </c>
      <c r="C1715" s="230" t="s">
        <v>647</v>
      </c>
      <c r="D1715" s="230" t="s">
        <v>335</v>
      </c>
      <c r="E1715" s="230" t="s">
        <v>185</v>
      </c>
      <c r="F1715" s="230" t="s">
        <v>519</v>
      </c>
      <c r="G1715" s="190" t="s">
        <v>3062</v>
      </c>
      <c r="H1715" s="191" t="s">
        <v>522</v>
      </c>
      <c r="I1715" s="230" t="s">
        <v>370</v>
      </c>
      <c r="J1715" s="565" t="s">
        <v>420</v>
      </c>
      <c r="K1715" s="566">
        <v>0.70833333333333337</v>
      </c>
      <c r="L1715" s="230"/>
      <c r="M1715" s="450">
        <v>2022</v>
      </c>
      <c r="N1715" s="453">
        <v>23</v>
      </c>
      <c r="O1715" s="452">
        <v>0.47826086956521741</v>
      </c>
      <c r="P1715" s="237">
        <f t="shared" si="104"/>
        <v>11</v>
      </c>
      <c r="Q1715" s="218">
        <v>10</v>
      </c>
      <c r="R1715" s="238">
        <f t="shared" si="105"/>
        <v>0.90909090909090906</v>
      </c>
      <c r="S1715" s="238">
        <f t="shared" si="106"/>
        <v>0.43478260869565216</v>
      </c>
      <c r="T1715" s="239">
        <f t="shared" si="107"/>
        <v>0.67519181585677746</v>
      </c>
      <c r="U1715" s="454" t="s">
        <v>3123</v>
      </c>
    </row>
    <row r="1716" spans="1:21" ht="12.75">
      <c r="A1716" s="190" t="s">
        <v>109</v>
      </c>
      <c r="B1716" s="191" t="s">
        <v>1220</v>
      </c>
      <c r="C1716" s="230" t="s">
        <v>647</v>
      </c>
      <c r="D1716" s="230" t="s">
        <v>335</v>
      </c>
      <c r="E1716" s="230" t="s">
        <v>185</v>
      </c>
      <c r="F1716" s="230" t="s">
        <v>519</v>
      </c>
      <c r="G1716" s="190" t="s">
        <v>3062</v>
      </c>
      <c r="H1716" s="191" t="s">
        <v>523</v>
      </c>
      <c r="I1716" s="230" t="s">
        <v>370</v>
      </c>
      <c r="J1716" s="565" t="s">
        <v>420</v>
      </c>
      <c r="K1716" s="566">
        <v>0.70833333333333337</v>
      </c>
      <c r="L1716" s="230"/>
      <c r="M1716" s="450">
        <v>2022</v>
      </c>
      <c r="N1716" s="453">
        <v>23</v>
      </c>
      <c r="O1716" s="452">
        <v>0.47826086956521741</v>
      </c>
      <c r="P1716" s="237">
        <f t="shared" si="104"/>
        <v>11</v>
      </c>
      <c r="Q1716" s="218">
        <v>10</v>
      </c>
      <c r="R1716" s="238">
        <f t="shared" si="105"/>
        <v>0.90909090909090906</v>
      </c>
      <c r="S1716" s="238">
        <f t="shared" si="106"/>
        <v>0.43478260869565216</v>
      </c>
      <c r="T1716" s="239">
        <f t="shared" si="107"/>
        <v>0.67519181585677746</v>
      </c>
      <c r="U1716" s="454" t="s">
        <v>3123</v>
      </c>
    </row>
    <row r="1717" spans="1:21" ht="12.75">
      <c r="A1717" s="190" t="s">
        <v>109</v>
      </c>
      <c r="B1717" s="191" t="s">
        <v>1220</v>
      </c>
      <c r="C1717" s="230" t="s">
        <v>647</v>
      </c>
      <c r="D1717" s="230" t="s">
        <v>335</v>
      </c>
      <c r="E1717" s="230" t="s">
        <v>185</v>
      </c>
      <c r="F1717" s="230" t="s">
        <v>577</v>
      </c>
      <c r="G1717" s="190" t="s">
        <v>3062</v>
      </c>
      <c r="H1717" s="191" t="s">
        <v>3124</v>
      </c>
      <c r="I1717" s="230" t="s">
        <v>370</v>
      </c>
      <c r="J1717" s="565" t="s">
        <v>420</v>
      </c>
      <c r="K1717" s="566">
        <v>0.70833333333333337</v>
      </c>
      <c r="L1717" s="230"/>
      <c r="M1717" s="450">
        <v>2022</v>
      </c>
      <c r="N1717" s="453">
        <v>23</v>
      </c>
      <c r="O1717" s="452">
        <v>0.47826086956521741</v>
      </c>
      <c r="P1717" s="237">
        <f t="shared" si="104"/>
        <v>11</v>
      </c>
      <c r="Q1717" s="218">
        <v>10</v>
      </c>
      <c r="R1717" s="238">
        <f t="shared" si="105"/>
        <v>0.90909090909090906</v>
      </c>
      <c r="S1717" s="238">
        <f t="shared" si="106"/>
        <v>0.43478260869565216</v>
      </c>
      <c r="T1717" s="239">
        <f t="shared" si="107"/>
        <v>0.67519181585677746</v>
      </c>
      <c r="U1717" s="454" t="s">
        <v>3123</v>
      </c>
    </row>
    <row r="1718" spans="1:21" ht="12.75">
      <c r="A1718" s="190" t="s">
        <v>109</v>
      </c>
      <c r="B1718" s="191" t="s">
        <v>1220</v>
      </c>
      <c r="C1718" s="230" t="s">
        <v>647</v>
      </c>
      <c r="D1718" s="230" t="s">
        <v>335</v>
      </c>
      <c r="E1718" s="230" t="s">
        <v>185</v>
      </c>
      <c r="F1718" s="230" t="s">
        <v>519</v>
      </c>
      <c r="G1718" s="190" t="s">
        <v>3062</v>
      </c>
      <c r="H1718" s="191" t="s">
        <v>3125</v>
      </c>
      <c r="I1718" s="230" t="s">
        <v>370</v>
      </c>
      <c r="J1718" s="565" t="s">
        <v>420</v>
      </c>
      <c r="K1718" s="566">
        <v>0.70833333333333337</v>
      </c>
      <c r="L1718" s="230"/>
      <c r="M1718" s="450">
        <v>2022</v>
      </c>
      <c r="N1718" s="453">
        <v>23</v>
      </c>
      <c r="O1718" s="452">
        <v>0.47826086956521741</v>
      </c>
      <c r="P1718" s="237">
        <f t="shared" si="104"/>
        <v>11</v>
      </c>
      <c r="Q1718" s="218">
        <v>10</v>
      </c>
      <c r="R1718" s="238">
        <f t="shared" si="105"/>
        <v>0.90909090909090906</v>
      </c>
      <c r="S1718" s="238">
        <f t="shared" si="106"/>
        <v>0.43478260869565216</v>
      </c>
      <c r="T1718" s="239">
        <f t="shared" si="107"/>
        <v>0.67519181585677746</v>
      </c>
      <c r="U1718" s="454" t="s">
        <v>3123</v>
      </c>
    </row>
    <row r="1719" spans="1:21" ht="12.75">
      <c r="A1719" s="190" t="s">
        <v>109</v>
      </c>
      <c r="B1719" s="191" t="s">
        <v>1220</v>
      </c>
      <c r="C1719" s="230" t="s">
        <v>647</v>
      </c>
      <c r="D1719" s="230" t="s">
        <v>335</v>
      </c>
      <c r="E1719" s="230" t="s">
        <v>185</v>
      </c>
      <c r="F1719" s="230" t="s">
        <v>519</v>
      </c>
      <c r="G1719" s="190" t="s">
        <v>3062</v>
      </c>
      <c r="H1719" s="191" t="s">
        <v>529</v>
      </c>
      <c r="I1719" s="230" t="s">
        <v>370</v>
      </c>
      <c r="J1719" s="565" t="s">
        <v>420</v>
      </c>
      <c r="K1719" s="566">
        <v>0.70833333333333337</v>
      </c>
      <c r="L1719" s="230"/>
      <c r="M1719" s="450">
        <v>2022</v>
      </c>
      <c r="N1719" s="453">
        <v>23</v>
      </c>
      <c r="O1719" s="452">
        <v>0.47826086956521741</v>
      </c>
      <c r="P1719" s="237">
        <f t="shared" si="104"/>
        <v>11</v>
      </c>
      <c r="Q1719" s="218">
        <v>10</v>
      </c>
      <c r="R1719" s="238">
        <f t="shared" si="105"/>
        <v>0.90909090909090906</v>
      </c>
      <c r="S1719" s="238">
        <f t="shared" si="106"/>
        <v>0.43478260869565216</v>
      </c>
      <c r="T1719" s="239">
        <f t="shared" si="107"/>
        <v>0.67519181585677746</v>
      </c>
      <c r="U1719" s="454" t="s">
        <v>3123</v>
      </c>
    </row>
    <row r="1720" spans="1:21" ht="12.75">
      <c r="A1720" s="190" t="s">
        <v>109</v>
      </c>
      <c r="B1720" s="191" t="s">
        <v>1220</v>
      </c>
      <c r="C1720" s="230" t="s">
        <v>647</v>
      </c>
      <c r="D1720" s="230" t="s">
        <v>335</v>
      </c>
      <c r="E1720" s="230" t="s">
        <v>185</v>
      </c>
      <c r="F1720" s="230" t="s">
        <v>519</v>
      </c>
      <c r="G1720" s="190" t="s">
        <v>3062</v>
      </c>
      <c r="H1720" s="191" t="s">
        <v>532</v>
      </c>
      <c r="I1720" s="230" t="s">
        <v>370</v>
      </c>
      <c r="J1720" s="565" t="s">
        <v>420</v>
      </c>
      <c r="K1720" s="568">
        <v>0.70833333333333337</v>
      </c>
      <c r="L1720" s="230"/>
      <c r="M1720" s="450">
        <v>2022</v>
      </c>
      <c r="N1720" s="453">
        <v>23</v>
      </c>
      <c r="O1720" s="452">
        <v>0.47826086956521741</v>
      </c>
      <c r="P1720" s="237">
        <f t="shared" si="104"/>
        <v>11</v>
      </c>
      <c r="Q1720" s="218">
        <v>10</v>
      </c>
      <c r="R1720" s="238">
        <f t="shared" si="105"/>
        <v>0.90909090909090906</v>
      </c>
      <c r="S1720" s="238">
        <f t="shared" si="106"/>
        <v>0.43478260869565216</v>
      </c>
      <c r="T1720" s="239">
        <f t="shared" si="107"/>
        <v>0.67519181585677746</v>
      </c>
      <c r="U1720" s="454" t="s">
        <v>3123</v>
      </c>
    </row>
    <row r="1721" spans="1:21" ht="12.75">
      <c r="A1721" s="190" t="s">
        <v>109</v>
      </c>
      <c r="B1721" s="191" t="s">
        <v>1220</v>
      </c>
      <c r="C1721" s="230" t="s">
        <v>647</v>
      </c>
      <c r="D1721" s="230" t="s">
        <v>335</v>
      </c>
      <c r="E1721" s="230" t="s">
        <v>185</v>
      </c>
      <c r="F1721" s="230" t="s">
        <v>519</v>
      </c>
      <c r="G1721" s="190" t="s">
        <v>3062</v>
      </c>
      <c r="H1721" s="191" t="s">
        <v>533</v>
      </c>
      <c r="I1721" s="230" t="s">
        <v>370</v>
      </c>
      <c r="J1721" s="565" t="s">
        <v>420</v>
      </c>
      <c r="K1721" s="566">
        <v>0.70833333333333337</v>
      </c>
      <c r="L1721" s="230"/>
      <c r="M1721" s="450">
        <v>2022</v>
      </c>
      <c r="N1721" s="453">
        <v>23</v>
      </c>
      <c r="O1721" s="452">
        <v>0.47826086956521741</v>
      </c>
      <c r="P1721" s="237">
        <f t="shared" si="104"/>
        <v>11</v>
      </c>
      <c r="Q1721" s="218">
        <v>10</v>
      </c>
      <c r="R1721" s="238">
        <f t="shared" si="105"/>
        <v>0.90909090909090906</v>
      </c>
      <c r="S1721" s="238">
        <f t="shared" si="106"/>
        <v>0.43478260869565216</v>
      </c>
      <c r="T1721" s="239">
        <f t="shared" si="107"/>
        <v>0.67519181585677746</v>
      </c>
      <c r="U1721" s="454" t="s">
        <v>3123</v>
      </c>
    </row>
    <row r="1722" spans="1:21" ht="12.75">
      <c r="A1722" s="190" t="s">
        <v>109</v>
      </c>
      <c r="B1722" s="191" t="s">
        <v>1220</v>
      </c>
      <c r="C1722" s="230" t="s">
        <v>647</v>
      </c>
      <c r="D1722" s="230" t="s">
        <v>335</v>
      </c>
      <c r="E1722" s="230" t="s">
        <v>185</v>
      </c>
      <c r="F1722" s="230" t="s">
        <v>519</v>
      </c>
      <c r="G1722" s="190" t="s">
        <v>3062</v>
      </c>
      <c r="H1722" s="191" t="s">
        <v>534</v>
      </c>
      <c r="I1722" s="230" t="s">
        <v>370</v>
      </c>
      <c r="J1722" s="565" t="s">
        <v>420</v>
      </c>
      <c r="K1722" s="566">
        <v>0.70833333333333337</v>
      </c>
      <c r="L1722" s="230"/>
      <c r="M1722" s="450">
        <v>2022</v>
      </c>
      <c r="N1722" s="453">
        <v>23</v>
      </c>
      <c r="O1722" s="452">
        <v>0.47826086956521741</v>
      </c>
      <c r="P1722" s="237">
        <f t="shared" si="104"/>
        <v>11</v>
      </c>
      <c r="Q1722" s="218">
        <v>10</v>
      </c>
      <c r="R1722" s="238">
        <f t="shared" si="105"/>
        <v>0.90909090909090906</v>
      </c>
      <c r="S1722" s="238">
        <f t="shared" si="106"/>
        <v>0.43478260869565216</v>
      </c>
      <c r="T1722" s="239">
        <f t="shared" si="107"/>
        <v>0.67519181585677746</v>
      </c>
      <c r="U1722" s="454" t="s">
        <v>3123</v>
      </c>
    </row>
    <row r="1723" spans="1:21" ht="12.75">
      <c r="A1723" s="190" t="s">
        <v>109</v>
      </c>
      <c r="B1723" s="191" t="s">
        <v>1220</v>
      </c>
      <c r="C1723" s="230" t="s">
        <v>647</v>
      </c>
      <c r="D1723" s="230" t="s">
        <v>335</v>
      </c>
      <c r="E1723" s="230" t="s">
        <v>185</v>
      </c>
      <c r="F1723" s="230" t="s">
        <v>519</v>
      </c>
      <c r="G1723" s="190" t="s">
        <v>3062</v>
      </c>
      <c r="H1723" s="191" t="s">
        <v>535</v>
      </c>
      <c r="I1723" s="230" t="s">
        <v>370</v>
      </c>
      <c r="J1723" s="565" t="s">
        <v>420</v>
      </c>
      <c r="K1723" s="566">
        <v>0.70833333333333337</v>
      </c>
      <c r="L1723" s="230"/>
      <c r="M1723" s="450">
        <v>2022</v>
      </c>
      <c r="N1723" s="453">
        <v>23</v>
      </c>
      <c r="O1723" s="452">
        <v>0.47826086956521741</v>
      </c>
      <c r="P1723" s="237">
        <f t="shared" si="104"/>
        <v>11</v>
      </c>
      <c r="Q1723" s="218">
        <v>10</v>
      </c>
      <c r="R1723" s="238">
        <f t="shared" si="105"/>
        <v>0.90909090909090906</v>
      </c>
      <c r="S1723" s="238">
        <f t="shared" si="106"/>
        <v>0.43478260869565216</v>
      </c>
      <c r="T1723" s="239">
        <f t="shared" si="107"/>
        <v>0.67519181585677746</v>
      </c>
      <c r="U1723" s="454" t="s">
        <v>3123</v>
      </c>
    </row>
    <row r="1724" spans="1:21" ht="12.75">
      <c r="A1724" s="190" t="s">
        <v>109</v>
      </c>
      <c r="B1724" s="191" t="s">
        <v>1220</v>
      </c>
      <c r="C1724" s="230" t="s">
        <v>647</v>
      </c>
      <c r="D1724" s="230" t="s">
        <v>335</v>
      </c>
      <c r="E1724" s="230" t="s">
        <v>185</v>
      </c>
      <c r="F1724" s="230" t="s">
        <v>519</v>
      </c>
      <c r="G1724" s="190" t="s">
        <v>3062</v>
      </c>
      <c r="H1724" s="191" t="s">
        <v>544</v>
      </c>
      <c r="I1724" s="230" t="s">
        <v>370</v>
      </c>
      <c r="J1724" s="565" t="s">
        <v>420</v>
      </c>
      <c r="K1724" s="566">
        <v>0.70833333333333337</v>
      </c>
      <c r="L1724" s="230"/>
      <c r="M1724" s="450">
        <v>2022</v>
      </c>
      <c r="N1724" s="453">
        <v>23</v>
      </c>
      <c r="O1724" s="452">
        <v>0.47826086956521741</v>
      </c>
      <c r="P1724" s="237">
        <f t="shared" si="104"/>
        <v>11</v>
      </c>
      <c r="Q1724" s="218">
        <v>10</v>
      </c>
      <c r="R1724" s="238">
        <f t="shared" si="105"/>
        <v>0.90909090909090906</v>
      </c>
      <c r="S1724" s="238">
        <f t="shared" si="106"/>
        <v>0.43478260869565216</v>
      </c>
      <c r="T1724" s="239">
        <f t="shared" si="107"/>
        <v>0.67519181585677746</v>
      </c>
      <c r="U1724" s="454" t="s">
        <v>3123</v>
      </c>
    </row>
    <row r="1725" spans="1:21" ht="12.75">
      <c r="A1725" s="190" t="s">
        <v>109</v>
      </c>
      <c r="B1725" s="191" t="s">
        <v>1220</v>
      </c>
      <c r="C1725" s="230" t="s">
        <v>647</v>
      </c>
      <c r="D1725" s="230" t="s">
        <v>335</v>
      </c>
      <c r="E1725" s="230" t="s">
        <v>185</v>
      </c>
      <c r="F1725" s="230" t="s">
        <v>519</v>
      </c>
      <c r="G1725" s="190" t="s">
        <v>3062</v>
      </c>
      <c r="H1725" s="191" t="s">
        <v>545</v>
      </c>
      <c r="I1725" s="230" t="s">
        <v>370</v>
      </c>
      <c r="J1725" s="565" t="s">
        <v>420</v>
      </c>
      <c r="K1725" s="566">
        <v>0.70833333333333337</v>
      </c>
      <c r="L1725" s="230"/>
      <c r="M1725" s="450">
        <v>2022</v>
      </c>
      <c r="N1725" s="453">
        <v>23</v>
      </c>
      <c r="O1725" s="452">
        <v>0.47826086956521741</v>
      </c>
      <c r="P1725" s="237">
        <f t="shared" si="104"/>
        <v>11</v>
      </c>
      <c r="Q1725" s="218">
        <v>10</v>
      </c>
      <c r="R1725" s="238">
        <f t="shared" si="105"/>
        <v>0.90909090909090906</v>
      </c>
      <c r="S1725" s="238">
        <f t="shared" si="106"/>
        <v>0.43478260869565216</v>
      </c>
      <c r="T1725" s="239">
        <f t="shared" si="107"/>
        <v>0.67519181585677746</v>
      </c>
      <c r="U1725" s="454" t="s">
        <v>3123</v>
      </c>
    </row>
    <row r="1726" spans="1:21" ht="12.75">
      <c r="A1726" s="190" t="s">
        <v>109</v>
      </c>
      <c r="B1726" s="191" t="s">
        <v>1220</v>
      </c>
      <c r="C1726" s="230" t="s">
        <v>647</v>
      </c>
      <c r="D1726" s="230" t="s">
        <v>335</v>
      </c>
      <c r="E1726" s="230" t="s">
        <v>185</v>
      </c>
      <c r="F1726" s="230" t="s">
        <v>519</v>
      </c>
      <c r="G1726" s="190" t="s">
        <v>3062</v>
      </c>
      <c r="H1726" s="191" t="s">
        <v>546</v>
      </c>
      <c r="I1726" s="230" t="s">
        <v>370</v>
      </c>
      <c r="J1726" s="565" t="s">
        <v>420</v>
      </c>
      <c r="K1726" s="566">
        <v>0.70833333333333337</v>
      </c>
      <c r="L1726" s="230"/>
      <c r="M1726" s="450">
        <v>2022</v>
      </c>
      <c r="N1726" s="453">
        <v>23</v>
      </c>
      <c r="O1726" s="452">
        <v>0.47826086956521741</v>
      </c>
      <c r="P1726" s="237">
        <f t="shared" si="104"/>
        <v>11</v>
      </c>
      <c r="Q1726" s="218">
        <v>10</v>
      </c>
      <c r="R1726" s="238">
        <f t="shared" si="105"/>
        <v>0.90909090909090906</v>
      </c>
      <c r="S1726" s="238">
        <f t="shared" si="106"/>
        <v>0.43478260869565216</v>
      </c>
      <c r="T1726" s="239">
        <f t="shared" si="107"/>
        <v>0.67519181585677746</v>
      </c>
      <c r="U1726" s="454" t="s">
        <v>3123</v>
      </c>
    </row>
    <row r="1727" spans="1:21" ht="12.75">
      <c r="A1727" s="190" t="s">
        <v>109</v>
      </c>
      <c r="B1727" s="191" t="s">
        <v>1220</v>
      </c>
      <c r="C1727" s="230" t="s">
        <v>647</v>
      </c>
      <c r="D1727" s="230" t="s">
        <v>335</v>
      </c>
      <c r="E1727" s="230" t="s">
        <v>185</v>
      </c>
      <c r="F1727" s="230" t="s">
        <v>519</v>
      </c>
      <c r="G1727" s="190" t="s">
        <v>3062</v>
      </c>
      <c r="H1727" s="191" t="s">
        <v>548</v>
      </c>
      <c r="I1727" s="230" t="s">
        <v>370</v>
      </c>
      <c r="J1727" s="565" t="s">
        <v>420</v>
      </c>
      <c r="K1727" s="566">
        <v>0.70833333333333337</v>
      </c>
      <c r="L1727" s="230"/>
      <c r="M1727" s="450">
        <v>2022</v>
      </c>
      <c r="N1727" s="453">
        <v>23</v>
      </c>
      <c r="O1727" s="452">
        <v>0.47826086956521741</v>
      </c>
      <c r="P1727" s="237">
        <f t="shared" si="104"/>
        <v>11</v>
      </c>
      <c r="Q1727" s="218">
        <v>10</v>
      </c>
      <c r="R1727" s="238">
        <f t="shared" si="105"/>
        <v>0.90909090909090906</v>
      </c>
      <c r="S1727" s="238">
        <f t="shared" si="106"/>
        <v>0.43478260869565216</v>
      </c>
      <c r="T1727" s="239">
        <f t="shared" si="107"/>
        <v>0.67519181585677746</v>
      </c>
      <c r="U1727" s="454" t="s">
        <v>3123</v>
      </c>
    </row>
    <row r="1728" spans="1:21" ht="12.75">
      <c r="A1728" s="190" t="s">
        <v>109</v>
      </c>
      <c r="B1728" s="191" t="s">
        <v>1220</v>
      </c>
      <c r="C1728" s="230" t="s">
        <v>647</v>
      </c>
      <c r="D1728" s="230" t="s">
        <v>335</v>
      </c>
      <c r="E1728" s="230" t="s">
        <v>185</v>
      </c>
      <c r="F1728" s="230" t="s">
        <v>519</v>
      </c>
      <c r="G1728" s="190" t="s">
        <v>3062</v>
      </c>
      <c r="H1728" s="191" t="s">
        <v>549</v>
      </c>
      <c r="I1728" s="230" t="s">
        <v>370</v>
      </c>
      <c r="J1728" s="565" t="s">
        <v>420</v>
      </c>
      <c r="K1728" s="566">
        <v>0.70833333333333337</v>
      </c>
      <c r="L1728" s="230"/>
      <c r="M1728" s="450">
        <v>2022</v>
      </c>
      <c r="N1728" s="453">
        <v>23</v>
      </c>
      <c r="O1728" s="452">
        <v>0.47826086956521741</v>
      </c>
      <c r="P1728" s="237">
        <f t="shared" si="104"/>
        <v>11</v>
      </c>
      <c r="Q1728" s="218">
        <v>10</v>
      </c>
      <c r="R1728" s="238">
        <f t="shared" si="105"/>
        <v>0.90909090909090906</v>
      </c>
      <c r="S1728" s="238">
        <f t="shared" si="106"/>
        <v>0.43478260869565216</v>
      </c>
      <c r="T1728" s="239">
        <f t="shared" si="107"/>
        <v>0.67519181585677746</v>
      </c>
      <c r="U1728" s="454" t="s">
        <v>3123</v>
      </c>
    </row>
    <row r="1729" spans="1:21" ht="12.75">
      <c r="A1729" s="190" t="s">
        <v>109</v>
      </c>
      <c r="B1729" s="191" t="s">
        <v>1220</v>
      </c>
      <c r="C1729" s="230" t="s">
        <v>647</v>
      </c>
      <c r="D1729" s="230" t="s">
        <v>335</v>
      </c>
      <c r="E1729" s="230" t="s">
        <v>185</v>
      </c>
      <c r="F1729" s="230" t="s">
        <v>519</v>
      </c>
      <c r="G1729" s="190" t="s">
        <v>3062</v>
      </c>
      <c r="H1729" s="191" t="s">
        <v>551</v>
      </c>
      <c r="I1729" s="230" t="s">
        <v>370</v>
      </c>
      <c r="J1729" s="565" t="s">
        <v>420</v>
      </c>
      <c r="K1729" s="566">
        <v>0.70833333333333337</v>
      </c>
      <c r="L1729" s="230"/>
      <c r="M1729" s="450">
        <v>2022</v>
      </c>
      <c r="N1729" s="453">
        <v>23</v>
      </c>
      <c r="O1729" s="452">
        <v>0.47826086956521741</v>
      </c>
      <c r="P1729" s="237">
        <f t="shared" si="104"/>
        <v>11</v>
      </c>
      <c r="Q1729" s="218">
        <v>10</v>
      </c>
      <c r="R1729" s="238">
        <f t="shared" si="105"/>
        <v>0.90909090909090906</v>
      </c>
      <c r="S1729" s="238">
        <f t="shared" si="106"/>
        <v>0.43478260869565216</v>
      </c>
      <c r="T1729" s="239">
        <f t="shared" si="107"/>
        <v>0.67519181585677746</v>
      </c>
      <c r="U1729" s="454" t="s">
        <v>3123</v>
      </c>
    </row>
    <row r="1730" spans="1:21" ht="12.75">
      <c r="A1730" s="190" t="s">
        <v>109</v>
      </c>
      <c r="B1730" s="191" t="s">
        <v>1220</v>
      </c>
      <c r="C1730" s="230" t="s">
        <v>647</v>
      </c>
      <c r="D1730" s="230" t="s">
        <v>335</v>
      </c>
      <c r="E1730" s="230" t="s">
        <v>185</v>
      </c>
      <c r="F1730" s="230" t="s">
        <v>519</v>
      </c>
      <c r="G1730" s="190" t="s">
        <v>3062</v>
      </c>
      <c r="H1730" s="191" t="s">
        <v>555</v>
      </c>
      <c r="I1730" s="230" t="s">
        <v>370</v>
      </c>
      <c r="J1730" s="565" t="s">
        <v>420</v>
      </c>
      <c r="K1730" s="566">
        <v>0.70833333333333337</v>
      </c>
      <c r="L1730" s="230"/>
      <c r="M1730" s="450">
        <v>2022</v>
      </c>
      <c r="N1730" s="453">
        <v>23</v>
      </c>
      <c r="O1730" s="452">
        <v>0.47826086956521741</v>
      </c>
      <c r="P1730" s="237">
        <f t="shared" si="104"/>
        <v>11</v>
      </c>
      <c r="Q1730" s="218">
        <v>10</v>
      </c>
      <c r="R1730" s="238">
        <f t="shared" si="105"/>
        <v>0.90909090909090906</v>
      </c>
      <c r="S1730" s="238">
        <f t="shared" si="106"/>
        <v>0.43478260869565216</v>
      </c>
      <c r="T1730" s="239">
        <f t="shared" si="107"/>
        <v>0.67519181585677746</v>
      </c>
      <c r="U1730" s="454" t="s">
        <v>3123</v>
      </c>
    </row>
    <row r="1731" spans="1:21" ht="12.75">
      <c r="A1731" s="190" t="s">
        <v>109</v>
      </c>
      <c r="B1731" s="191" t="s">
        <v>1220</v>
      </c>
      <c r="C1731" s="230" t="s">
        <v>647</v>
      </c>
      <c r="D1731" s="230" t="s">
        <v>335</v>
      </c>
      <c r="E1731" s="230" t="s">
        <v>185</v>
      </c>
      <c r="F1731" s="230" t="s">
        <v>519</v>
      </c>
      <c r="G1731" s="190" t="s">
        <v>3062</v>
      </c>
      <c r="H1731" s="191" t="s">
        <v>556</v>
      </c>
      <c r="I1731" s="230" t="s">
        <v>370</v>
      </c>
      <c r="J1731" s="565" t="s">
        <v>420</v>
      </c>
      <c r="K1731" s="566">
        <v>0.70833333333333337</v>
      </c>
      <c r="L1731" s="230"/>
      <c r="M1731" s="450">
        <v>2022</v>
      </c>
      <c r="N1731" s="453">
        <v>23</v>
      </c>
      <c r="O1731" s="452">
        <v>0.47826086956521741</v>
      </c>
      <c r="P1731" s="237">
        <f t="shared" si="104"/>
        <v>11</v>
      </c>
      <c r="Q1731" s="218">
        <v>10</v>
      </c>
      <c r="R1731" s="238">
        <f t="shared" si="105"/>
        <v>0.90909090909090906</v>
      </c>
      <c r="S1731" s="238">
        <f t="shared" si="106"/>
        <v>0.43478260869565216</v>
      </c>
      <c r="T1731" s="239">
        <f t="shared" si="107"/>
        <v>0.67519181585677746</v>
      </c>
      <c r="U1731" s="454" t="s">
        <v>3123</v>
      </c>
    </row>
    <row r="1732" spans="1:21" ht="12.75">
      <c r="A1732" s="190" t="s">
        <v>109</v>
      </c>
      <c r="B1732" s="191" t="s">
        <v>1220</v>
      </c>
      <c r="C1732" s="230" t="s">
        <v>647</v>
      </c>
      <c r="D1732" s="230" t="s">
        <v>335</v>
      </c>
      <c r="E1732" s="230" t="s">
        <v>185</v>
      </c>
      <c r="F1732" s="230" t="s">
        <v>519</v>
      </c>
      <c r="G1732" s="190" t="s">
        <v>3062</v>
      </c>
      <c r="H1732" s="191" t="s">
        <v>557</v>
      </c>
      <c r="I1732" s="230" t="s">
        <v>370</v>
      </c>
      <c r="J1732" s="565" t="s">
        <v>420</v>
      </c>
      <c r="K1732" s="566">
        <v>0.70833333333333337</v>
      </c>
      <c r="L1732" s="230"/>
      <c r="M1732" s="450">
        <v>2022</v>
      </c>
      <c r="N1732" s="453">
        <v>23</v>
      </c>
      <c r="O1732" s="452">
        <v>0.47826086956521741</v>
      </c>
      <c r="P1732" s="237">
        <f t="shared" ref="P1732:P1795" si="108">ROUNDUP(N1732*O1732,0)</f>
        <v>11</v>
      </c>
      <c r="Q1732" s="218">
        <v>10</v>
      </c>
      <c r="R1732" s="238">
        <f t="shared" ref="R1732:R1795" si="109">Q1732/P1732</f>
        <v>0.90909090909090906</v>
      </c>
      <c r="S1732" s="238">
        <f t="shared" ref="S1732:S1795" si="110">Q1732/N1732</f>
        <v>0.43478260869565216</v>
      </c>
      <c r="T1732" s="239">
        <f t="shared" ref="T1732:T1795" si="111">O1732/K1732</f>
        <v>0.67519181585677746</v>
      </c>
      <c r="U1732" s="454" t="s">
        <v>3123</v>
      </c>
    </row>
    <row r="1733" spans="1:21" ht="12.75">
      <c r="A1733" s="190" t="s">
        <v>109</v>
      </c>
      <c r="B1733" s="191" t="s">
        <v>1220</v>
      </c>
      <c r="C1733" s="230" t="s">
        <v>647</v>
      </c>
      <c r="D1733" s="230" t="s">
        <v>335</v>
      </c>
      <c r="E1733" s="230" t="s">
        <v>185</v>
      </c>
      <c r="F1733" s="230" t="s">
        <v>519</v>
      </c>
      <c r="G1733" s="190" t="s">
        <v>3062</v>
      </c>
      <c r="H1733" s="191" t="s">
        <v>558</v>
      </c>
      <c r="I1733" s="230" t="s">
        <v>370</v>
      </c>
      <c r="J1733" s="565" t="s">
        <v>420</v>
      </c>
      <c r="K1733" s="566">
        <v>0.70833333333333337</v>
      </c>
      <c r="L1733" s="230"/>
      <c r="M1733" s="450">
        <v>2022</v>
      </c>
      <c r="N1733" s="453">
        <v>23</v>
      </c>
      <c r="O1733" s="452">
        <v>0.47826086956521741</v>
      </c>
      <c r="P1733" s="237">
        <f t="shared" si="108"/>
        <v>11</v>
      </c>
      <c r="Q1733" s="218">
        <v>10</v>
      </c>
      <c r="R1733" s="238">
        <f t="shared" si="109"/>
        <v>0.90909090909090906</v>
      </c>
      <c r="S1733" s="238">
        <f t="shared" si="110"/>
        <v>0.43478260869565216</v>
      </c>
      <c r="T1733" s="239">
        <f t="shared" si="111"/>
        <v>0.67519181585677746</v>
      </c>
      <c r="U1733" s="454" t="s">
        <v>3123</v>
      </c>
    </row>
    <row r="1734" spans="1:21" ht="12.75">
      <c r="A1734" s="190" t="s">
        <v>109</v>
      </c>
      <c r="B1734" s="191" t="s">
        <v>1220</v>
      </c>
      <c r="C1734" s="230" t="s">
        <v>647</v>
      </c>
      <c r="D1734" s="230" t="s">
        <v>335</v>
      </c>
      <c r="E1734" s="230" t="s">
        <v>185</v>
      </c>
      <c r="F1734" s="230" t="s">
        <v>519</v>
      </c>
      <c r="G1734" s="190" t="s">
        <v>3062</v>
      </c>
      <c r="H1734" s="191" t="s">
        <v>562</v>
      </c>
      <c r="I1734" s="230" t="s">
        <v>370</v>
      </c>
      <c r="J1734" s="565" t="s">
        <v>420</v>
      </c>
      <c r="K1734" s="566">
        <v>0.70833333333333337</v>
      </c>
      <c r="L1734" s="230"/>
      <c r="M1734" s="450">
        <v>2022</v>
      </c>
      <c r="N1734" s="453">
        <v>23</v>
      </c>
      <c r="O1734" s="452">
        <v>0.47826086956521741</v>
      </c>
      <c r="P1734" s="237">
        <f t="shared" si="108"/>
        <v>11</v>
      </c>
      <c r="Q1734" s="218">
        <v>10</v>
      </c>
      <c r="R1734" s="238">
        <f t="shared" si="109"/>
        <v>0.90909090909090906</v>
      </c>
      <c r="S1734" s="238">
        <f t="shared" si="110"/>
        <v>0.43478260869565216</v>
      </c>
      <c r="T1734" s="239">
        <f t="shared" si="111"/>
        <v>0.67519181585677746</v>
      </c>
      <c r="U1734" s="454" t="s">
        <v>3123</v>
      </c>
    </row>
    <row r="1735" spans="1:21" ht="12.75">
      <c r="A1735" s="190" t="s">
        <v>109</v>
      </c>
      <c r="B1735" s="191" t="s">
        <v>1220</v>
      </c>
      <c r="C1735" s="230" t="s">
        <v>647</v>
      </c>
      <c r="D1735" s="230" t="s">
        <v>335</v>
      </c>
      <c r="E1735" s="230" t="s">
        <v>185</v>
      </c>
      <c r="F1735" s="230" t="s">
        <v>577</v>
      </c>
      <c r="G1735" s="190" t="s">
        <v>3062</v>
      </c>
      <c r="H1735" s="191" t="s">
        <v>583</v>
      </c>
      <c r="I1735" s="230" t="s">
        <v>370</v>
      </c>
      <c r="J1735" s="565" t="s">
        <v>420</v>
      </c>
      <c r="K1735" s="566">
        <v>0.70833333333333337</v>
      </c>
      <c r="L1735" s="230"/>
      <c r="M1735" s="450">
        <v>2022</v>
      </c>
      <c r="N1735" s="453">
        <v>23</v>
      </c>
      <c r="O1735" s="452">
        <v>0.47826086956521741</v>
      </c>
      <c r="P1735" s="237">
        <f t="shared" si="108"/>
        <v>11</v>
      </c>
      <c r="Q1735" s="218">
        <v>10</v>
      </c>
      <c r="R1735" s="238">
        <f t="shared" si="109"/>
        <v>0.90909090909090906</v>
      </c>
      <c r="S1735" s="238">
        <f t="shared" si="110"/>
        <v>0.43478260869565216</v>
      </c>
      <c r="T1735" s="239">
        <f t="shared" si="111"/>
        <v>0.67519181585677746</v>
      </c>
      <c r="U1735" s="454" t="s">
        <v>3123</v>
      </c>
    </row>
    <row r="1736" spans="1:21" ht="12.75">
      <c r="A1736" s="190" t="s">
        <v>109</v>
      </c>
      <c r="B1736" s="191" t="s">
        <v>1220</v>
      </c>
      <c r="C1736" s="230" t="s">
        <v>647</v>
      </c>
      <c r="D1736" s="230" t="s">
        <v>335</v>
      </c>
      <c r="E1736" s="230" t="s">
        <v>185</v>
      </c>
      <c r="F1736" s="230" t="s">
        <v>519</v>
      </c>
      <c r="G1736" s="190" t="s">
        <v>3062</v>
      </c>
      <c r="H1736" s="191" t="s">
        <v>563</v>
      </c>
      <c r="I1736" s="230" t="s">
        <v>370</v>
      </c>
      <c r="J1736" s="565" t="s">
        <v>418</v>
      </c>
      <c r="K1736" s="566">
        <v>1</v>
      </c>
      <c r="L1736" s="230"/>
      <c r="M1736" s="450">
        <v>2022</v>
      </c>
      <c r="N1736" s="453">
        <v>23</v>
      </c>
      <c r="O1736" s="452">
        <v>1</v>
      </c>
      <c r="P1736" s="237">
        <f t="shared" si="108"/>
        <v>23</v>
      </c>
      <c r="Q1736" s="218">
        <v>23</v>
      </c>
      <c r="R1736" s="238">
        <f t="shared" si="109"/>
        <v>1</v>
      </c>
      <c r="S1736" s="238">
        <f t="shared" si="110"/>
        <v>1</v>
      </c>
      <c r="T1736" s="239">
        <f t="shared" si="111"/>
        <v>1</v>
      </c>
      <c r="U1736" s="454"/>
    </row>
    <row r="1737" spans="1:21" ht="12.75">
      <c r="A1737" s="190" t="s">
        <v>109</v>
      </c>
      <c r="B1737" s="191" t="s">
        <v>1220</v>
      </c>
      <c r="C1737" s="230" t="s">
        <v>647</v>
      </c>
      <c r="D1737" s="230" t="s">
        <v>335</v>
      </c>
      <c r="E1737" s="230" t="s">
        <v>185</v>
      </c>
      <c r="F1737" s="230" t="s">
        <v>519</v>
      </c>
      <c r="G1737" s="190" t="s">
        <v>3062</v>
      </c>
      <c r="H1737" s="191" t="s">
        <v>564</v>
      </c>
      <c r="I1737" s="230" t="s">
        <v>370</v>
      </c>
      <c r="J1737" s="565" t="s">
        <v>420</v>
      </c>
      <c r="K1737" s="566">
        <v>0.70833333333333337</v>
      </c>
      <c r="L1737" s="230"/>
      <c r="M1737" s="450">
        <v>2022</v>
      </c>
      <c r="N1737" s="453">
        <v>23</v>
      </c>
      <c r="O1737" s="452">
        <v>0.47826086956521741</v>
      </c>
      <c r="P1737" s="237">
        <f t="shared" si="108"/>
        <v>11</v>
      </c>
      <c r="Q1737" s="218">
        <v>10</v>
      </c>
      <c r="R1737" s="238">
        <f t="shared" si="109"/>
        <v>0.90909090909090906</v>
      </c>
      <c r="S1737" s="238">
        <f t="shared" si="110"/>
        <v>0.43478260869565216</v>
      </c>
      <c r="T1737" s="239">
        <f t="shared" si="111"/>
        <v>0.67519181585677746</v>
      </c>
      <c r="U1737" s="454" t="s">
        <v>3123</v>
      </c>
    </row>
    <row r="1738" spans="1:21" ht="12.75">
      <c r="A1738" s="190" t="s">
        <v>109</v>
      </c>
      <c r="B1738" s="191" t="s">
        <v>1220</v>
      </c>
      <c r="C1738" s="230" t="s">
        <v>647</v>
      </c>
      <c r="D1738" s="230" t="s">
        <v>335</v>
      </c>
      <c r="E1738" s="230" t="s">
        <v>185</v>
      </c>
      <c r="F1738" s="230" t="s">
        <v>519</v>
      </c>
      <c r="G1738" s="190" t="s">
        <v>3062</v>
      </c>
      <c r="H1738" s="191" t="s">
        <v>569</v>
      </c>
      <c r="I1738" s="230" t="s">
        <v>370</v>
      </c>
      <c r="J1738" s="565" t="s">
        <v>420</v>
      </c>
      <c r="K1738" s="566">
        <v>0.70833333333333337</v>
      </c>
      <c r="L1738" s="230"/>
      <c r="M1738" s="450">
        <v>2022</v>
      </c>
      <c r="N1738" s="453">
        <v>23</v>
      </c>
      <c r="O1738" s="452">
        <v>0.47826086956521741</v>
      </c>
      <c r="P1738" s="237">
        <f t="shared" si="108"/>
        <v>11</v>
      </c>
      <c r="Q1738" s="218">
        <v>10</v>
      </c>
      <c r="R1738" s="238">
        <f t="shared" si="109"/>
        <v>0.90909090909090906</v>
      </c>
      <c r="S1738" s="238">
        <f t="shared" si="110"/>
        <v>0.43478260869565216</v>
      </c>
      <c r="T1738" s="239">
        <f t="shared" si="111"/>
        <v>0.67519181585677746</v>
      </c>
      <c r="U1738" s="454" t="s">
        <v>3123</v>
      </c>
    </row>
    <row r="1739" spans="1:21" ht="12.75">
      <c r="A1739" s="190" t="s">
        <v>109</v>
      </c>
      <c r="B1739" s="191" t="s">
        <v>1220</v>
      </c>
      <c r="C1739" s="230" t="s">
        <v>647</v>
      </c>
      <c r="D1739" s="230" t="s">
        <v>335</v>
      </c>
      <c r="E1739" s="230" t="s">
        <v>185</v>
      </c>
      <c r="F1739" s="230" t="s">
        <v>519</v>
      </c>
      <c r="G1739" s="190" t="s">
        <v>3062</v>
      </c>
      <c r="H1739" s="191" t="s">
        <v>498</v>
      </c>
      <c r="I1739" s="230" t="s">
        <v>2243</v>
      </c>
      <c r="J1739" s="230" t="s">
        <v>418</v>
      </c>
      <c r="K1739" s="231">
        <v>1</v>
      </c>
      <c r="L1739" s="230" t="s">
        <v>3127</v>
      </c>
      <c r="M1739" s="450">
        <v>2023</v>
      </c>
      <c r="N1739" s="453">
        <v>22</v>
      </c>
      <c r="O1739" s="452">
        <v>1</v>
      </c>
      <c r="P1739" s="237">
        <f t="shared" si="108"/>
        <v>22</v>
      </c>
      <c r="Q1739" s="218">
        <v>22</v>
      </c>
      <c r="R1739" s="238">
        <f t="shared" si="109"/>
        <v>1</v>
      </c>
      <c r="S1739" s="238">
        <f t="shared" si="110"/>
        <v>1</v>
      </c>
      <c r="T1739" s="239">
        <f t="shared" si="111"/>
        <v>1</v>
      </c>
      <c r="U1739" s="454"/>
    </row>
    <row r="1740" spans="1:21" ht="12.75">
      <c r="A1740" s="190" t="s">
        <v>109</v>
      </c>
      <c r="B1740" s="191" t="s">
        <v>1220</v>
      </c>
      <c r="C1740" s="230" t="s">
        <v>647</v>
      </c>
      <c r="D1740" s="230" t="s">
        <v>335</v>
      </c>
      <c r="E1740" s="230" t="s">
        <v>185</v>
      </c>
      <c r="F1740" s="230" t="s">
        <v>519</v>
      </c>
      <c r="G1740" s="190" t="s">
        <v>3062</v>
      </c>
      <c r="H1740" s="191" t="s">
        <v>537</v>
      </c>
      <c r="I1740" s="230" t="s">
        <v>232</v>
      </c>
      <c r="J1740" s="230" t="s">
        <v>418</v>
      </c>
      <c r="K1740" s="231">
        <v>1</v>
      </c>
      <c r="L1740" s="230" t="s">
        <v>3128</v>
      </c>
      <c r="M1740" s="450">
        <v>2023</v>
      </c>
      <c r="N1740" s="453">
        <v>22</v>
      </c>
      <c r="O1740" s="452">
        <v>1</v>
      </c>
      <c r="P1740" s="237">
        <f t="shared" si="108"/>
        <v>22</v>
      </c>
      <c r="Q1740" s="218">
        <v>22</v>
      </c>
      <c r="R1740" s="238">
        <f t="shared" si="109"/>
        <v>1</v>
      </c>
      <c r="S1740" s="238">
        <f t="shared" si="110"/>
        <v>1</v>
      </c>
      <c r="T1740" s="239">
        <f t="shared" si="111"/>
        <v>1</v>
      </c>
      <c r="U1740" s="454"/>
    </row>
    <row r="1741" spans="1:21" ht="12.75">
      <c r="A1741" s="190" t="s">
        <v>109</v>
      </c>
      <c r="B1741" s="191" t="s">
        <v>1220</v>
      </c>
      <c r="C1741" s="230" t="s">
        <v>647</v>
      </c>
      <c r="D1741" s="230" t="s">
        <v>335</v>
      </c>
      <c r="E1741" s="230" t="s">
        <v>185</v>
      </c>
      <c r="F1741" s="230" t="s">
        <v>519</v>
      </c>
      <c r="G1741" s="190" t="s">
        <v>3062</v>
      </c>
      <c r="H1741" s="191" t="s">
        <v>538</v>
      </c>
      <c r="I1741" s="230" t="s">
        <v>232</v>
      </c>
      <c r="J1741" s="230" t="s">
        <v>418</v>
      </c>
      <c r="K1741" s="231">
        <v>1</v>
      </c>
      <c r="L1741" s="230" t="s">
        <v>3128</v>
      </c>
      <c r="M1741" s="450">
        <v>2023</v>
      </c>
      <c r="N1741" s="453">
        <v>22</v>
      </c>
      <c r="O1741" s="452">
        <v>1</v>
      </c>
      <c r="P1741" s="237">
        <f t="shared" si="108"/>
        <v>22</v>
      </c>
      <c r="Q1741" s="218">
        <v>22</v>
      </c>
      <c r="R1741" s="238">
        <f t="shared" si="109"/>
        <v>1</v>
      </c>
      <c r="S1741" s="238">
        <f t="shared" si="110"/>
        <v>1</v>
      </c>
      <c r="T1741" s="239">
        <f t="shared" si="111"/>
        <v>1</v>
      </c>
      <c r="U1741" s="454"/>
    </row>
    <row r="1742" spans="1:21" ht="12.75">
      <c r="A1742" s="190" t="s">
        <v>109</v>
      </c>
      <c r="B1742" s="191" t="s">
        <v>1220</v>
      </c>
      <c r="C1742" s="230" t="s">
        <v>647</v>
      </c>
      <c r="D1742" s="230" t="s">
        <v>335</v>
      </c>
      <c r="E1742" s="230" t="s">
        <v>185</v>
      </c>
      <c r="F1742" s="230" t="s">
        <v>519</v>
      </c>
      <c r="G1742" s="190" t="s">
        <v>3062</v>
      </c>
      <c r="H1742" s="191" t="s">
        <v>541</v>
      </c>
      <c r="I1742" s="230" t="s">
        <v>232</v>
      </c>
      <c r="J1742" s="230" t="s">
        <v>418</v>
      </c>
      <c r="K1742" s="231">
        <v>1</v>
      </c>
      <c r="L1742" s="230" t="s">
        <v>3128</v>
      </c>
      <c r="M1742" s="450">
        <v>2023</v>
      </c>
      <c r="N1742" s="218">
        <v>22</v>
      </c>
      <c r="O1742" s="452">
        <v>1</v>
      </c>
      <c r="P1742" s="237">
        <f t="shared" si="108"/>
        <v>22</v>
      </c>
      <c r="Q1742" s="218">
        <v>22</v>
      </c>
      <c r="R1742" s="238">
        <f t="shared" si="109"/>
        <v>1</v>
      </c>
      <c r="S1742" s="238">
        <f t="shared" si="110"/>
        <v>1</v>
      </c>
      <c r="T1742" s="239">
        <f t="shared" si="111"/>
        <v>1</v>
      </c>
      <c r="U1742" s="454"/>
    </row>
    <row r="1743" spans="1:21" ht="12.75">
      <c r="A1743" s="190" t="s">
        <v>109</v>
      </c>
      <c r="B1743" s="191" t="s">
        <v>1220</v>
      </c>
      <c r="C1743" s="230" t="s">
        <v>647</v>
      </c>
      <c r="D1743" s="230" t="s">
        <v>335</v>
      </c>
      <c r="E1743" s="230" t="s">
        <v>185</v>
      </c>
      <c r="F1743" s="230" t="s">
        <v>519</v>
      </c>
      <c r="G1743" s="190" t="s">
        <v>3062</v>
      </c>
      <c r="H1743" s="191" t="s">
        <v>493</v>
      </c>
      <c r="I1743" s="230" t="s">
        <v>232</v>
      </c>
      <c r="J1743" s="230" t="s">
        <v>418</v>
      </c>
      <c r="K1743" s="231">
        <v>1</v>
      </c>
      <c r="L1743" s="230" t="s">
        <v>3128</v>
      </c>
      <c r="M1743" s="450">
        <v>2023</v>
      </c>
      <c r="N1743" s="453">
        <v>22</v>
      </c>
      <c r="O1743" s="452">
        <v>1</v>
      </c>
      <c r="P1743" s="237">
        <f t="shared" si="108"/>
        <v>22</v>
      </c>
      <c r="Q1743" s="218">
        <v>22</v>
      </c>
      <c r="R1743" s="238">
        <f t="shared" si="109"/>
        <v>1</v>
      </c>
      <c r="S1743" s="238">
        <f t="shared" si="110"/>
        <v>1</v>
      </c>
      <c r="T1743" s="239">
        <f t="shared" si="111"/>
        <v>1</v>
      </c>
      <c r="U1743" s="454"/>
    </row>
    <row r="1744" spans="1:21" ht="12.75">
      <c r="A1744" s="190" t="s">
        <v>109</v>
      </c>
      <c r="B1744" s="191" t="s">
        <v>1220</v>
      </c>
      <c r="C1744" s="230" t="s">
        <v>647</v>
      </c>
      <c r="D1744" s="230" t="s">
        <v>335</v>
      </c>
      <c r="E1744" s="230" t="s">
        <v>185</v>
      </c>
      <c r="F1744" s="230" t="s">
        <v>519</v>
      </c>
      <c r="G1744" s="190" t="s">
        <v>3062</v>
      </c>
      <c r="H1744" s="191" t="s">
        <v>3129</v>
      </c>
      <c r="I1744" s="230" t="s">
        <v>232</v>
      </c>
      <c r="J1744" s="230" t="s">
        <v>418</v>
      </c>
      <c r="K1744" s="231">
        <v>1</v>
      </c>
      <c r="L1744" s="230" t="s">
        <v>3128</v>
      </c>
      <c r="M1744" s="450">
        <v>2023</v>
      </c>
      <c r="N1744" s="218">
        <v>22</v>
      </c>
      <c r="O1744" s="452">
        <v>1</v>
      </c>
      <c r="P1744" s="237">
        <f t="shared" si="108"/>
        <v>22</v>
      </c>
      <c r="Q1744" s="218">
        <v>22</v>
      </c>
      <c r="R1744" s="238">
        <f t="shared" si="109"/>
        <v>1</v>
      </c>
      <c r="S1744" s="238">
        <f t="shared" si="110"/>
        <v>1</v>
      </c>
      <c r="T1744" s="239">
        <f t="shared" si="111"/>
        <v>1</v>
      </c>
      <c r="U1744" s="454"/>
    </row>
    <row r="1745" spans="1:21" ht="12.75">
      <c r="A1745" s="190" t="s">
        <v>109</v>
      </c>
      <c r="B1745" s="191" t="s">
        <v>1220</v>
      </c>
      <c r="C1745" s="230" t="s">
        <v>647</v>
      </c>
      <c r="D1745" s="230" t="s">
        <v>335</v>
      </c>
      <c r="E1745" s="230" t="s">
        <v>185</v>
      </c>
      <c r="F1745" s="230" t="s">
        <v>519</v>
      </c>
      <c r="G1745" s="190" t="s">
        <v>3062</v>
      </c>
      <c r="H1745" s="191" t="s">
        <v>3130</v>
      </c>
      <c r="I1745" s="230" t="s">
        <v>232</v>
      </c>
      <c r="J1745" s="230" t="s">
        <v>418</v>
      </c>
      <c r="K1745" s="231">
        <v>1</v>
      </c>
      <c r="L1745" s="230" t="s">
        <v>3128</v>
      </c>
      <c r="M1745" s="450">
        <v>2023</v>
      </c>
      <c r="N1745" s="453">
        <v>22</v>
      </c>
      <c r="O1745" s="452">
        <v>1</v>
      </c>
      <c r="P1745" s="237">
        <f t="shared" si="108"/>
        <v>22</v>
      </c>
      <c r="Q1745" s="218">
        <v>22</v>
      </c>
      <c r="R1745" s="238">
        <f t="shared" si="109"/>
        <v>1</v>
      </c>
      <c r="S1745" s="238">
        <f t="shared" si="110"/>
        <v>1</v>
      </c>
      <c r="T1745" s="239">
        <f t="shared" si="111"/>
        <v>1</v>
      </c>
      <c r="U1745" s="454"/>
    </row>
    <row r="1746" spans="1:21" ht="12.75">
      <c r="A1746" s="190" t="s">
        <v>109</v>
      </c>
      <c r="B1746" s="191" t="s">
        <v>1220</v>
      </c>
      <c r="C1746" s="230" t="s">
        <v>647</v>
      </c>
      <c r="D1746" s="230" t="s">
        <v>335</v>
      </c>
      <c r="E1746" s="230" t="s">
        <v>185</v>
      </c>
      <c r="F1746" s="230"/>
      <c r="G1746" s="190" t="s">
        <v>3090</v>
      </c>
      <c r="H1746" s="191"/>
      <c r="I1746" s="230"/>
      <c r="J1746" s="230"/>
      <c r="K1746" s="231"/>
      <c r="L1746" s="230" t="s">
        <v>3120</v>
      </c>
      <c r="M1746" s="450"/>
      <c r="N1746" s="218"/>
      <c r="O1746" s="567"/>
      <c r="P1746" s="237">
        <f t="shared" si="108"/>
        <v>0</v>
      </c>
      <c r="Q1746" s="218"/>
      <c r="R1746" s="238" t="e">
        <f t="shared" si="109"/>
        <v>#DIV/0!</v>
      </c>
      <c r="S1746" s="238" t="e">
        <f t="shared" si="110"/>
        <v>#DIV/0!</v>
      </c>
      <c r="T1746" s="239" t="e">
        <f t="shared" si="111"/>
        <v>#DIV/0!</v>
      </c>
      <c r="U1746" s="454"/>
    </row>
    <row r="1747" spans="1:21" ht="12.75">
      <c r="A1747" s="190" t="s">
        <v>109</v>
      </c>
      <c r="B1747" s="191" t="s">
        <v>1220</v>
      </c>
      <c r="C1747" s="230" t="s">
        <v>647</v>
      </c>
      <c r="D1747" s="230" t="s">
        <v>335</v>
      </c>
      <c r="E1747" s="230" t="s">
        <v>185</v>
      </c>
      <c r="F1747" s="230"/>
      <c r="G1747" s="190" t="s">
        <v>3132</v>
      </c>
      <c r="H1747" s="191"/>
      <c r="I1747" s="230"/>
      <c r="J1747" s="230"/>
      <c r="K1747" s="231"/>
      <c r="L1747" s="230" t="s">
        <v>3120</v>
      </c>
      <c r="M1747" s="450"/>
      <c r="N1747" s="453"/>
      <c r="O1747" s="452"/>
      <c r="P1747" s="237">
        <f t="shared" si="108"/>
        <v>0</v>
      </c>
      <c r="Q1747" s="218"/>
      <c r="R1747" s="238" t="e">
        <f t="shared" si="109"/>
        <v>#DIV/0!</v>
      </c>
      <c r="S1747" s="238" t="e">
        <f t="shared" si="110"/>
        <v>#DIV/0!</v>
      </c>
      <c r="T1747" s="239" t="e">
        <f t="shared" si="111"/>
        <v>#DIV/0!</v>
      </c>
      <c r="U1747" s="454"/>
    </row>
    <row r="1748" spans="1:21" ht="12.75">
      <c r="A1748" s="190" t="s">
        <v>109</v>
      </c>
      <c r="B1748" s="191" t="s">
        <v>1220</v>
      </c>
      <c r="C1748" s="230" t="s">
        <v>647</v>
      </c>
      <c r="D1748" s="230" t="s">
        <v>335</v>
      </c>
      <c r="E1748" s="230" t="s">
        <v>185</v>
      </c>
      <c r="F1748" s="230" t="s">
        <v>519</v>
      </c>
      <c r="G1748" s="190" t="s">
        <v>3081</v>
      </c>
      <c r="H1748" s="191" t="s">
        <v>518</v>
      </c>
      <c r="I1748" s="230" t="s">
        <v>370</v>
      </c>
      <c r="J1748" s="565" t="s">
        <v>420</v>
      </c>
      <c r="K1748" s="566">
        <v>0.17647058823529413</v>
      </c>
      <c r="L1748" s="230"/>
      <c r="M1748" s="450">
        <v>2022</v>
      </c>
      <c r="N1748" s="218">
        <v>10</v>
      </c>
      <c r="O1748" s="567">
        <v>1</v>
      </c>
      <c r="P1748" s="237">
        <f t="shared" si="108"/>
        <v>10</v>
      </c>
      <c r="Q1748" s="218">
        <v>10</v>
      </c>
      <c r="R1748" s="238">
        <f t="shared" si="109"/>
        <v>1</v>
      </c>
      <c r="S1748" s="238">
        <f t="shared" si="110"/>
        <v>1</v>
      </c>
      <c r="T1748" s="239">
        <f t="shared" si="111"/>
        <v>5.6666666666666661</v>
      </c>
      <c r="U1748" s="454" t="s">
        <v>3123</v>
      </c>
    </row>
    <row r="1749" spans="1:21" ht="12.75">
      <c r="A1749" s="190" t="s">
        <v>109</v>
      </c>
      <c r="B1749" s="191" t="s">
        <v>1220</v>
      </c>
      <c r="C1749" s="230" t="s">
        <v>647</v>
      </c>
      <c r="D1749" s="230" t="s">
        <v>335</v>
      </c>
      <c r="E1749" s="230" t="s">
        <v>185</v>
      </c>
      <c r="F1749" s="230" t="s">
        <v>577</v>
      </c>
      <c r="G1749" s="190" t="s">
        <v>3081</v>
      </c>
      <c r="H1749" s="191" t="s">
        <v>576</v>
      </c>
      <c r="I1749" s="230" t="s">
        <v>370</v>
      </c>
      <c r="J1749" s="565" t="s">
        <v>420</v>
      </c>
      <c r="K1749" s="566">
        <v>0.17647058823529413</v>
      </c>
      <c r="L1749" s="230"/>
      <c r="M1749" s="450">
        <v>2022</v>
      </c>
      <c r="N1749" s="218">
        <v>10</v>
      </c>
      <c r="O1749" s="567">
        <v>0.3</v>
      </c>
      <c r="P1749" s="237">
        <f t="shared" si="108"/>
        <v>3</v>
      </c>
      <c r="Q1749" s="218">
        <v>2</v>
      </c>
      <c r="R1749" s="238">
        <f t="shared" si="109"/>
        <v>0.66666666666666663</v>
      </c>
      <c r="S1749" s="238">
        <f t="shared" si="110"/>
        <v>0.2</v>
      </c>
      <c r="T1749" s="239">
        <f t="shared" si="111"/>
        <v>1.6999999999999997</v>
      </c>
      <c r="U1749" s="454" t="s">
        <v>3123</v>
      </c>
    </row>
    <row r="1750" spans="1:21" ht="12.75">
      <c r="A1750" s="190" t="s">
        <v>109</v>
      </c>
      <c r="B1750" s="191" t="s">
        <v>1220</v>
      </c>
      <c r="C1750" s="230" t="s">
        <v>647</v>
      </c>
      <c r="D1750" s="230" t="s">
        <v>335</v>
      </c>
      <c r="E1750" s="230" t="s">
        <v>185</v>
      </c>
      <c r="F1750" s="230" t="s">
        <v>577</v>
      </c>
      <c r="G1750" s="190" t="s">
        <v>3081</v>
      </c>
      <c r="H1750" s="191" t="s">
        <v>578</v>
      </c>
      <c r="I1750" s="230" t="s">
        <v>370</v>
      </c>
      <c r="J1750" s="565" t="s">
        <v>420</v>
      </c>
      <c r="K1750" s="566">
        <v>0.17647058823529413</v>
      </c>
      <c r="L1750" s="230"/>
      <c r="M1750" s="450">
        <v>2022</v>
      </c>
      <c r="N1750" s="218">
        <v>10</v>
      </c>
      <c r="O1750" s="567">
        <v>0.3</v>
      </c>
      <c r="P1750" s="237">
        <f t="shared" si="108"/>
        <v>3</v>
      </c>
      <c r="Q1750" s="218">
        <v>2</v>
      </c>
      <c r="R1750" s="238">
        <f t="shared" si="109"/>
        <v>0.66666666666666663</v>
      </c>
      <c r="S1750" s="238">
        <f t="shared" si="110"/>
        <v>0.2</v>
      </c>
      <c r="T1750" s="239">
        <f t="shared" si="111"/>
        <v>1.6999999999999997</v>
      </c>
      <c r="U1750" s="454" t="s">
        <v>3123</v>
      </c>
    </row>
    <row r="1751" spans="1:21" ht="12.75">
      <c r="A1751" s="190" t="s">
        <v>109</v>
      </c>
      <c r="B1751" s="191" t="s">
        <v>1220</v>
      </c>
      <c r="C1751" s="230" t="s">
        <v>647</v>
      </c>
      <c r="D1751" s="230" t="s">
        <v>335</v>
      </c>
      <c r="E1751" s="230" t="s">
        <v>185</v>
      </c>
      <c r="F1751" s="230" t="s">
        <v>577</v>
      </c>
      <c r="G1751" s="190" t="s">
        <v>3081</v>
      </c>
      <c r="H1751" s="191" t="s">
        <v>579</v>
      </c>
      <c r="I1751" s="230" t="s">
        <v>370</v>
      </c>
      <c r="J1751" s="565" t="s">
        <v>420</v>
      </c>
      <c r="K1751" s="566">
        <v>0.17647058823529413</v>
      </c>
      <c r="L1751" s="230"/>
      <c r="M1751" s="450">
        <v>2022</v>
      </c>
      <c r="N1751" s="218">
        <v>10</v>
      </c>
      <c r="O1751" s="567">
        <v>0.3</v>
      </c>
      <c r="P1751" s="237">
        <f t="shared" si="108"/>
        <v>3</v>
      </c>
      <c r="Q1751" s="218">
        <v>2</v>
      </c>
      <c r="R1751" s="238">
        <f t="shared" si="109"/>
        <v>0.66666666666666663</v>
      </c>
      <c r="S1751" s="238">
        <f t="shared" si="110"/>
        <v>0.2</v>
      </c>
      <c r="T1751" s="239">
        <f t="shared" si="111"/>
        <v>1.6999999999999997</v>
      </c>
      <c r="U1751" s="454" t="s">
        <v>3123</v>
      </c>
    </row>
    <row r="1752" spans="1:21" ht="12.75">
      <c r="A1752" s="190" t="s">
        <v>109</v>
      </c>
      <c r="B1752" s="191" t="s">
        <v>1220</v>
      </c>
      <c r="C1752" s="230" t="s">
        <v>647</v>
      </c>
      <c r="D1752" s="230" t="s">
        <v>335</v>
      </c>
      <c r="E1752" s="230" t="s">
        <v>185</v>
      </c>
      <c r="F1752" s="230" t="s">
        <v>577</v>
      </c>
      <c r="G1752" s="190" t="s">
        <v>3081</v>
      </c>
      <c r="H1752" s="191" t="s">
        <v>580</v>
      </c>
      <c r="I1752" s="230" t="s">
        <v>370</v>
      </c>
      <c r="J1752" s="565" t="s">
        <v>420</v>
      </c>
      <c r="K1752" s="566">
        <v>0.17647058823529413</v>
      </c>
      <c r="L1752" s="230"/>
      <c r="M1752" s="450">
        <v>2022</v>
      </c>
      <c r="N1752" s="218">
        <v>10</v>
      </c>
      <c r="O1752" s="567">
        <v>0.3</v>
      </c>
      <c r="P1752" s="237">
        <f t="shared" si="108"/>
        <v>3</v>
      </c>
      <c r="Q1752" s="218">
        <v>2</v>
      </c>
      <c r="R1752" s="238">
        <f t="shared" si="109"/>
        <v>0.66666666666666663</v>
      </c>
      <c r="S1752" s="238">
        <f t="shared" si="110"/>
        <v>0.2</v>
      </c>
      <c r="T1752" s="239">
        <f t="shared" si="111"/>
        <v>1.6999999999999997</v>
      </c>
      <c r="U1752" s="454" t="s">
        <v>3123</v>
      </c>
    </row>
    <row r="1753" spans="1:21" ht="12.75">
      <c r="A1753" s="190" t="s">
        <v>109</v>
      </c>
      <c r="B1753" s="191" t="s">
        <v>1220</v>
      </c>
      <c r="C1753" s="230" t="s">
        <v>647</v>
      </c>
      <c r="D1753" s="230" t="s">
        <v>335</v>
      </c>
      <c r="E1753" s="230" t="s">
        <v>185</v>
      </c>
      <c r="F1753" s="230" t="s">
        <v>577</v>
      </c>
      <c r="G1753" s="190" t="s">
        <v>3081</v>
      </c>
      <c r="H1753" s="191" t="s">
        <v>581</v>
      </c>
      <c r="I1753" s="230" t="s">
        <v>370</v>
      </c>
      <c r="J1753" s="565" t="s">
        <v>420</v>
      </c>
      <c r="K1753" s="566">
        <v>0.17647058823529413</v>
      </c>
      <c r="L1753" s="230"/>
      <c r="M1753" s="450">
        <v>2022</v>
      </c>
      <c r="N1753" s="218">
        <v>10</v>
      </c>
      <c r="O1753" s="567">
        <v>0.3</v>
      </c>
      <c r="P1753" s="237">
        <f t="shared" si="108"/>
        <v>3</v>
      </c>
      <c r="Q1753" s="218">
        <v>2</v>
      </c>
      <c r="R1753" s="238">
        <f t="shared" si="109"/>
        <v>0.66666666666666663</v>
      </c>
      <c r="S1753" s="238">
        <f t="shared" si="110"/>
        <v>0.2</v>
      </c>
      <c r="T1753" s="239">
        <f t="shared" si="111"/>
        <v>1.6999999999999997</v>
      </c>
      <c r="U1753" s="454" t="s">
        <v>3123</v>
      </c>
    </row>
    <row r="1754" spans="1:21" ht="12.75">
      <c r="A1754" s="190" t="s">
        <v>109</v>
      </c>
      <c r="B1754" s="191" t="s">
        <v>1220</v>
      </c>
      <c r="C1754" s="230" t="s">
        <v>647</v>
      </c>
      <c r="D1754" s="230" t="s">
        <v>335</v>
      </c>
      <c r="E1754" s="230" t="s">
        <v>185</v>
      </c>
      <c r="F1754" s="230" t="s">
        <v>519</v>
      </c>
      <c r="G1754" s="190" t="s">
        <v>3081</v>
      </c>
      <c r="H1754" s="191" t="s">
        <v>522</v>
      </c>
      <c r="I1754" s="230" t="s">
        <v>370</v>
      </c>
      <c r="J1754" s="565" t="s">
        <v>420</v>
      </c>
      <c r="K1754" s="566">
        <v>0.17647058823529413</v>
      </c>
      <c r="L1754" s="230"/>
      <c r="M1754" s="450">
        <v>2022</v>
      </c>
      <c r="N1754" s="218">
        <v>10</v>
      </c>
      <c r="O1754" s="567">
        <v>0.3</v>
      </c>
      <c r="P1754" s="237">
        <f t="shared" si="108"/>
        <v>3</v>
      </c>
      <c r="Q1754" s="218">
        <v>2</v>
      </c>
      <c r="R1754" s="238">
        <f t="shared" si="109"/>
        <v>0.66666666666666663</v>
      </c>
      <c r="S1754" s="238">
        <f t="shared" si="110"/>
        <v>0.2</v>
      </c>
      <c r="T1754" s="239">
        <f t="shared" si="111"/>
        <v>1.6999999999999997</v>
      </c>
      <c r="U1754" s="454" t="s">
        <v>3123</v>
      </c>
    </row>
    <row r="1755" spans="1:21" ht="12.75">
      <c r="A1755" s="190" t="s">
        <v>109</v>
      </c>
      <c r="B1755" s="191" t="s">
        <v>1220</v>
      </c>
      <c r="C1755" s="230" t="s">
        <v>647</v>
      </c>
      <c r="D1755" s="230" t="s">
        <v>335</v>
      </c>
      <c r="E1755" s="230" t="s">
        <v>185</v>
      </c>
      <c r="F1755" s="230" t="s">
        <v>519</v>
      </c>
      <c r="G1755" s="190" t="s">
        <v>3081</v>
      </c>
      <c r="H1755" s="191" t="s">
        <v>523</v>
      </c>
      <c r="I1755" s="230" t="s">
        <v>370</v>
      </c>
      <c r="J1755" s="565" t="s">
        <v>420</v>
      </c>
      <c r="K1755" s="566">
        <v>0.17647058823529413</v>
      </c>
      <c r="L1755" s="230"/>
      <c r="M1755" s="450">
        <v>2022</v>
      </c>
      <c r="N1755" s="218">
        <v>10</v>
      </c>
      <c r="O1755" s="567">
        <v>0.3</v>
      </c>
      <c r="P1755" s="237">
        <f t="shared" si="108"/>
        <v>3</v>
      </c>
      <c r="Q1755" s="218">
        <v>2</v>
      </c>
      <c r="R1755" s="238">
        <f t="shared" si="109"/>
        <v>0.66666666666666663</v>
      </c>
      <c r="S1755" s="238">
        <f t="shared" si="110"/>
        <v>0.2</v>
      </c>
      <c r="T1755" s="239">
        <f t="shared" si="111"/>
        <v>1.6999999999999997</v>
      </c>
      <c r="U1755" s="454" t="s">
        <v>3123</v>
      </c>
    </row>
    <row r="1756" spans="1:21" ht="12.75">
      <c r="A1756" s="190" t="s">
        <v>109</v>
      </c>
      <c r="B1756" s="191" t="s">
        <v>1220</v>
      </c>
      <c r="C1756" s="230" t="s">
        <v>647</v>
      </c>
      <c r="D1756" s="230" t="s">
        <v>335</v>
      </c>
      <c r="E1756" s="230" t="s">
        <v>185</v>
      </c>
      <c r="F1756" s="230" t="s">
        <v>577</v>
      </c>
      <c r="G1756" s="190" t="s">
        <v>3081</v>
      </c>
      <c r="H1756" s="191" t="s">
        <v>3124</v>
      </c>
      <c r="I1756" s="230" t="s">
        <v>370</v>
      </c>
      <c r="J1756" s="565" t="s">
        <v>420</v>
      </c>
      <c r="K1756" s="566">
        <v>0.17647058823529413</v>
      </c>
      <c r="L1756" s="230"/>
      <c r="M1756" s="450">
        <v>2022</v>
      </c>
      <c r="N1756" s="218">
        <v>10</v>
      </c>
      <c r="O1756" s="567">
        <v>0.3</v>
      </c>
      <c r="P1756" s="237">
        <f t="shared" si="108"/>
        <v>3</v>
      </c>
      <c r="Q1756" s="218">
        <v>2</v>
      </c>
      <c r="R1756" s="238">
        <f t="shared" si="109"/>
        <v>0.66666666666666663</v>
      </c>
      <c r="S1756" s="238">
        <f t="shared" si="110"/>
        <v>0.2</v>
      </c>
      <c r="T1756" s="239">
        <f t="shared" si="111"/>
        <v>1.6999999999999997</v>
      </c>
      <c r="U1756" s="454" t="s">
        <v>3123</v>
      </c>
    </row>
    <row r="1757" spans="1:21" ht="12.75">
      <c r="A1757" s="190" t="s">
        <v>109</v>
      </c>
      <c r="B1757" s="191" t="s">
        <v>1220</v>
      </c>
      <c r="C1757" s="230" t="s">
        <v>647</v>
      </c>
      <c r="D1757" s="230" t="s">
        <v>335</v>
      </c>
      <c r="E1757" s="230" t="s">
        <v>185</v>
      </c>
      <c r="F1757" s="230" t="s">
        <v>519</v>
      </c>
      <c r="G1757" s="190" t="s">
        <v>3081</v>
      </c>
      <c r="H1757" s="191" t="s">
        <v>3125</v>
      </c>
      <c r="I1757" s="230" t="s">
        <v>370</v>
      </c>
      <c r="J1757" s="565" t="s">
        <v>420</v>
      </c>
      <c r="K1757" s="566">
        <v>0.17647058823529413</v>
      </c>
      <c r="L1757" s="230"/>
      <c r="M1757" s="450">
        <v>2022</v>
      </c>
      <c r="N1757" s="218">
        <v>10</v>
      </c>
      <c r="O1757" s="567">
        <v>0.3</v>
      </c>
      <c r="P1757" s="237">
        <f t="shared" si="108"/>
        <v>3</v>
      </c>
      <c r="Q1757" s="218">
        <v>2</v>
      </c>
      <c r="R1757" s="238">
        <f t="shared" si="109"/>
        <v>0.66666666666666663</v>
      </c>
      <c r="S1757" s="238">
        <f t="shared" si="110"/>
        <v>0.2</v>
      </c>
      <c r="T1757" s="239">
        <f t="shared" si="111"/>
        <v>1.6999999999999997</v>
      </c>
      <c r="U1757" s="454" t="s">
        <v>3123</v>
      </c>
    </row>
    <row r="1758" spans="1:21" ht="12.75">
      <c r="A1758" s="190" t="s">
        <v>109</v>
      </c>
      <c r="B1758" s="191" t="s">
        <v>1220</v>
      </c>
      <c r="C1758" s="230" t="s">
        <v>647</v>
      </c>
      <c r="D1758" s="230" t="s">
        <v>335</v>
      </c>
      <c r="E1758" s="230" t="s">
        <v>185</v>
      </c>
      <c r="F1758" s="230" t="s">
        <v>519</v>
      </c>
      <c r="G1758" s="190" t="s">
        <v>3081</v>
      </c>
      <c r="H1758" s="191" t="s">
        <v>529</v>
      </c>
      <c r="I1758" s="230" t="s">
        <v>370</v>
      </c>
      <c r="J1758" s="565" t="s">
        <v>420</v>
      </c>
      <c r="K1758" s="566">
        <v>0.17647058823529413</v>
      </c>
      <c r="L1758" s="230"/>
      <c r="M1758" s="450">
        <v>2022</v>
      </c>
      <c r="N1758" s="218">
        <v>10</v>
      </c>
      <c r="O1758" s="567">
        <v>0.3</v>
      </c>
      <c r="P1758" s="237">
        <f t="shared" si="108"/>
        <v>3</v>
      </c>
      <c r="Q1758" s="218">
        <v>2</v>
      </c>
      <c r="R1758" s="238">
        <f t="shared" si="109"/>
        <v>0.66666666666666663</v>
      </c>
      <c r="S1758" s="238">
        <f t="shared" si="110"/>
        <v>0.2</v>
      </c>
      <c r="T1758" s="239">
        <f t="shared" si="111"/>
        <v>1.6999999999999997</v>
      </c>
      <c r="U1758" s="454" t="s">
        <v>3123</v>
      </c>
    </row>
    <row r="1759" spans="1:21" ht="12.75">
      <c r="A1759" s="190" t="s">
        <v>109</v>
      </c>
      <c r="B1759" s="191" t="s">
        <v>1220</v>
      </c>
      <c r="C1759" s="230" t="s">
        <v>647</v>
      </c>
      <c r="D1759" s="230" t="s">
        <v>335</v>
      </c>
      <c r="E1759" s="230" t="s">
        <v>185</v>
      </c>
      <c r="F1759" s="230" t="s">
        <v>519</v>
      </c>
      <c r="G1759" s="190" t="s">
        <v>3081</v>
      </c>
      <c r="H1759" s="191" t="s">
        <v>532</v>
      </c>
      <c r="I1759" s="230" t="s">
        <v>370</v>
      </c>
      <c r="J1759" s="565" t="s">
        <v>420</v>
      </c>
      <c r="K1759" s="568">
        <v>0.17647058823529413</v>
      </c>
      <c r="L1759" s="230"/>
      <c r="M1759" s="450">
        <v>2022</v>
      </c>
      <c r="N1759" s="218">
        <v>10</v>
      </c>
      <c r="O1759" s="567">
        <v>0.3</v>
      </c>
      <c r="P1759" s="237">
        <f t="shared" si="108"/>
        <v>3</v>
      </c>
      <c r="Q1759" s="218">
        <v>2</v>
      </c>
      <c r="R1759" s="238">
        <f t="shared" si="109"/>
        <v>0.66666666666666663</v>
      </c>
      <c r="S1759" s="238">
        <f t="shared" si="110"/>
        <v>0.2</v>
      </c>
      <c r="T1759" s="239">
        <f t="shared" si="111"/>
        <v>1.6999999999999997</v>
      </c>
      <c r="U1759" s="454" t="s">
        <v>3123</v>
      </c>
    </row>
    <row r="1760" spans="1:21" ht="12.75">
      <c r="A1760" s="190" t="s">
        <v>109</v>
      </c>
      <c r="B1760" s="191" t="s">
        <v>1220</v>
      </c>
      <c r="C1760" s="230" t="s">
        <v>647</v>
      </c>
      <c r="D1760" s="230" t="s">
        <v>335</v>
      </c>
      <c r="E1760" s="230" t="s">
        <v>185</v>
      </c>
      <c r="F1760" s="230" t="s">
        <v>519</v>
      </c>
      <c r="G1760" s="190" t="s">
        <v>3081</v>
      </c>
      <c r="H1760" s="191" t="s">
        <v>533</v>
      </c>
      <c r="I1760" s="230" t="s">
        <v>370</v>
      </c>
      <c r="J1760" s="565" t="s">
        <v>420</v>
      </c>
      <c r="K1760" s="566">
        <v>0.17647058823529413</v>
      </c>
      <c r="L1760" s="230"/>
      <c r="M1760" s="450">
        <v>2022</v>
      </c>
      <c r="N1760" s="218">
        <v>10</v>
      </c>
      <c r="O1760" s="567">
        <v>0.3</v>
      </c>
      <c r="P1760" s="237">
        <f t="shared" si="108"/>
        <v>3</v>
      </c>
      <c r="Q1760" s="218">
        <v>2</v>
      </c>
      <c r="R1760" s="238">
        <f t="shared" si="109"/>
        <v>0.66666666666666663</v>
      </c>
      <c r="S1760" s="238">
        <f t="shared" si="110"/>
        <v>0.2</v>
      </c>
      <c r="T1760" s="239">
        <f t="shared" si="111"/>
        <v>1.6999999999999997</v>
      </c>
      <c r="U1760" s="454" t="s">
        <v>3123</v>
      </c>
    </row>
    <row r="1761" spans="1:21" ht="12.75">
      <c r="A1761" s="190" t="s">
        <v>109</v>
      </c>
      <c r="B1761" s="191" t="s">
        <v>1220</v>
      </c>
      <c r="C1761" s="230" t="s">
        <v>647</v>
      </c>
      <c r="D1761" s="230" t="s">
        <v>335</v>
      </c>
      <c r="E1761" s="230" t="s">
        <v>185</v>
      </c>
      <c r="F1761" s="230" t="s">
        <v>519</v>
      </c>
      <c r="G1761" s="190" t="s">
        <v>3081</v>
      </c>
      <c r="H1761" s="191" t="s">
        <v>534</v>
      </c>
      <c r="I1761" s="230" t="s">
        <v>370</v>
      </c>
      <c r="J1761" s="565" t="s">
        <v>420</v>
      </c>
      <c r="K1761" s="566">
        <v>0.17647058823529413</v>
      </c>
      <c r="L1761" s="230"/>
      <c r="M1761" s="450">
        <v>2022</v>
      </c>
      <c r="N1761" s="218">
        <v>10</v>
      </c>
      <c r="O1761" s="567">
        <v>0.3</v>
      </c>
      <c r="P1761" s="237">
        <f t="shared" si="108"/>
        <v>3</v>
      </c>
      <c r="Q1761" s="218">
        <v>2</v>
      </c>
      <c r="R1761" s="238">
        <f t="shared" si="109"/>
        <v>0.66666666666666663</v>
      </c>
      <c r="S1761" s="238">
        <f t="shared" si="110"/>
        <v>0.2</v>
      </c>
      <c r="T1761" s="239">
        <f t="shared" si="111"/>
        <v>1.6999999999999997</v>
      </c>
      <c r="U1761" s="454" t="s">
        <v>3123</v>
      </c>
    </row>
    <row r="1762" spans="1:21" ht="12.75">
      <c r="A1762" s="190" t="s">
        <v>109</v>
      </c>
      <c r="B1762" s="191" t="s">
        <v>1220</v>
      </c>
      <c r="C1762" s="230" t="s">
        <v>647</v>
      </c>
      <c r="D1762" s="230" t="s">
        <v>335</v>
      </c>
      <c r="E1762" s="230" t="s">
        <v>185</v>
      </c>
      <c r="F1762" s="230" t="s">
        <v>519</v>
      </c>
      <c r="G1762" s="190" t="s">
        <v>3081</v>
      </c>
      <c r="H1762" s="191" t="s">
        <v>535</v>
      </c>
      <c r="I1762" s="230" t="s">
        <v>370</v>
      </c>
      <c r="J1762" s="565" t="s">
        <v>420</v>
      </c>
      <c r="K1762" s="566">
        <v>0.17647058823529413</v>
      </c>
      <c r="L1762" s="230"/>
      <c r="M1762" s="450">
        <v>2022</v>
      </c>
      <c r="N1762" s="218">
        <v>10</v>
      </c>
      <c r="O1762" s="567">
        <v>0.3</v>
      </c>
      <c r="P1762" s="237">
        <f t="shared" si="108"/>
        <v>3</v>
      </c>
      <c r="Q1762" s="218">
        <v>2</v>
      </c>
      <c r="R1762" s="238">
        <f t="shared" si="109"/>
        <v>0.66666666666666663</v>
      </c>
      <c r="S1762" s="238">
        <f t="shared" si="110"/>
        <v>0.2</v>
      </c>
      <c r="T1762" s="239">
        <f t="shared" si="111"/>
        <v>1.6999999999999997</v>
      </c>
      <c r="U1762" s="454" t="s">
        <v>3123</v>
      </c>
    </row>
    <row r="1763" spans="1:21" ht="12.75">
      <c r="A1763" s="190" t="s">
        <v>109</v>
      </c>
      <c r="B1763" s="191" t="s">
        <v>1220</v>
      </c>
      <c r="C1763" s="230" t="s">
        <v>647</v>
      </c>
      <c r="D1763" s="230" t="s">
        <v>335</v>
      </c>
      <c r="E1763" s="230" t="s">
        <v>185</v>
      </c>
      <c r="F1763" s="230" t="s">
        <v>519</v>
      </c>
      <c r="G1763" s="190" t="s">
        <v>3081</v>
      </c>
      <c r="H1763" s="191" t="s">
        <v>544</v>
      </c>
      <c r="I1763" s="230" t="s">
        <v>370</v>
      </c>
      <c r="J1763" s="565" t="s">
        <v>420</v>
      </c>
      <c r="K1763" s="566">
        <v>0.17647058823529413</v>
      </c>
      <c r="L1763" s="230"/>
      <c r="M1763" s="450">
        <v>2022</v>
      </c>
      <c r="N1763" s="218">
        <v>10</v>
      </c>
      <c r="O1763" s="567">
        <v>0.3</v>
      </c>
      <c r="P1763" s="237">
        <f t="shared" si="108"/>
        <v>3</v>
      </c>
      <c r="Q1763" s="218">
        <v>2</v>
      </c>
      <c r="R1763" s="238">
        <f t="shared" si="109"/>
        <v>0.66666666666666663</v>
      </c>
      <c r="S1763" s="238">
        <f t="shared" si="110"/>
        <v>0.2</v>
      </c>
      <c r="T1763" s="239">
        <f t="shared" si="111"/>
        <v>1.6999999999999997</v>
      </c>
      <c r="U1763" s="454" t="s">
        <v>3123</v>
      </c>
    </row>
    <row r="1764" spans="1:21" ht="12.75">
      <c r="A1764" s="190" t="s">
        <v>109</v>
      </c>
      <c r="B1764" s="191" t="s">
        <v>1220</v>
      </c>
      <c r="C1764" s="230" t="s">
        <v>647</v>
      </c>
      <c r="D1764" s="230" t="s">
        <v>335</v>
      </c>
      <c r="E1764" s="230" t="s">
        <v>185</v>
      </c>
      <c r="F1764" s="230" t="s">
        <v>519</v>
      </c>
      <c r="G1764" s="190" t="s">
        <v>3081</v>
      </c>
      <c r="H1764" s="191" t="s">
        <v>545</v>
      </c>
      <c r="I1764" s="230" t="s">
        <v>370</v>
      </c>
      <c r="J1764" s="565" t="s">
        <v>420</v>
      </c>
      <c r="K1764" s="566">
        <v>0.17647058823529413</v>
      </c>
      <c r="L1764" s="230"/>
      <c r="M1764" s="450">
        <v>2022</v>
      </c>
      <c r="N1764" s="218">
        <v>10</v>
      </c>
      <c r="O1764" s="567">
        <v>0.3</v>
      </c>
      <c r="P1764" s="237">
        <f t="shared" si="108"/>
        <v>3</v>
      </c>
      <c r="Q1764" s="218">
        <v>2</v>
      </c>
      <c r="R1764" s="238">
        <f t="shared" si="109"/>
        <v>0.66666666666666663</v>
      </c>
      <c r="S1764" s="238">
        <f t="shared" si="110"/>
        <v>0.2</v>
      </c>
      <c r="T1764" s="239">
        <f t="shared" si="111"/>
        <v>1.6999999999999997</v>
      </c>
      <c r="U1764" s="454" t="s">
        <v>3123</v>
      </c>
    </row>
    <row r="1765" spans="1:21" ht="12.75">
      <c r="A1765" s="190" t="s">
        <v>109</v>
      </c>
      <c r="B1765" s="191" t="s">
        <v>1220</v>
      </c>
      <c r="C1765" s="230" t="s">
        <v>647</v>
      </c>
      <c r="D1765" s="230" t="s">
        <v>335</v>
      </c>
      <c r="E1765" s="230" t="s">
        <v>185</v>
      </c>
      <c r="F1765" s="230" t="s">
        <v>519</v>
      </c>
      <c r="G1765" s="190" t="s">
        <v>3081</v>
      </c>
      <c r="H1765" s="191" t="s">
        <v>546</v>
      </c>
      <c r="I1765" s="230" t="s">
        <v>370</v>
      </c>
      <c r="J1765" s="565" t="s">
        <v>420</v>
      </c>
      <c r="K1765" s="566">
        <v>0.17647058823529413</v>
      </c>
      <c r="L1765" s="230"/>
      <c r="M1765" s="450">
        <v>2022</v>
      </c>
      <c r="N1765" s="218">
        <v>10</v>
      </c>
      <c r="O1765" s="567">
        <v>0.3</v>
      </c>
      <c r="P1765" s="237">
        <f t="shared" si="108"/>
        <v>3</v>
      </c>
      <c r="Q1765" s="218">
        <v>2</v>
      </c>
      <c r="R1765" s="238">
        <f t="shared" si="109"/>
        <v>0.66666666666666663</v>
      </c>
      <c r="S1765" s="238">
        <f t="shared" si="110"/>
        <v>0.2</v>
      </c>
      <c r="T1765" s="239">
        <f t="shared" si="111"/>
        <v>1.6999999999999997</v>
      </c>
      <c r="U1765" s="454" t="s">
        <v>3123</v>
      </c>
    </row>
    <row r="1766" spans="1:21" ht="12.75">
      <c r="A1766" s="190" t="s">
        <v>109</v>
      </c>
      <c r="B1766" s="191" t="s">
        <v>1220</v>
      </c>
      <c r="C1766" s="230" t="s">
        <v>647</v>
      </c>
      <c r="D1766" s="230" t="s">
        <v>335</v>
      </c>
      <c r="E1766" s="230" t="s">
        <v>185</v>
      </c>
      <c r="F1766" s="230" t="s">
        <v>519</v>
      </c>
      <c r="G1766" s="190" t="s">
        <v>3081</v>
      </c>
      <c r="H1766" s="191" t="s">
        <v>548</v>
      </c>
      <c r="I1766" s="230" t="s">
        <v>370</v>
      </c>
      <c r="J1766" s="565" t="s">
        <v>420</v>
      </c>
      <c r="K1766" s="566">
        <v>0.17647058823529413</v>
      </c>
      <c r="L1766" s="230"/>
      <c r="M1766" s="450">
        <v>2022</v>
      </c>
      <c r="N1766" s="218">
        <v>10</v>
      </c>
      <c r="O1766" s="567">
        <v>0.3</v>
      </c>
      <c r="P1766" s="237">
        <f t="shared" si="108"/>
        <v>3</v>
      </c>
      <c r="Q1766" s="218">
        <v>2</v>
      </c>
      <c r="R1766" s="238">
        <f t="shared" si="109"/>
        <v>0.66666666666666663</v>
      </c>
      <c r="S1766" s="238">
        <f t="shared" si="110"/>
        <v>0.2</v>
      </c>
      <c r="T1766" s="239">
        <f t="shared" si="111"/>
        <v>1.6999999999999997</v>
      </c>
      <c r="U1766" s="454" t="s">
        <v>3123</v>
      </c>
    </row>
    <row r="1767" spans="1:21" ht="12.75">
      <c r="A1767" s="190" t="s">
        <v>109</v>
      </c>
      <c r="B1767" s="191" t="s">
        <v>1220</v>
      </c>
      <c r="C1767" s="230" t="s">
        <v>647</v>
      </c>
      <c r="D1767" s="230" t="s">
        <v>335</v>
      </c>
      <c r="E1767" s="230" t="s">
        <v>185</v>
      </c>
      <c r="F1767" s="230" t="s">
        <v>519</v>
      </c>
      <c r="G1767" s="190" t="s">
        <v>3081</v>
      </c>
      <c r="H1767" s="191" t="s">
        <v>549</v>
      </c>
      <c r="I1767" s="230" t="s">
        <v>370</v>
      </c>
      <c r="J1767" s="565" t="s">
        <v>420</v>
      </c>
      <c r="K1767" s="566">
        <v>0.17647058823529413</v>
      </c>
      <c r="L1767" s="230"/>
      <c r="M1767" s="450">
        <v>2022</v>
      </c>
      <c r="N1767" s="218">
        <v>10</v>
      </c>
      <c r="O1767" s="567">
        <v>0.3</v>
      </c>
      <c r="P1767" s="237">
        <f t="shared" si="108"/>
        <v>3</v>
      </c>
      <c r="Q1767" s="218">
        <v>2</v>
      </c>
      <c r="R1767" s="238">
        <f t="shared" si="109"/>
        <v>0.66666666666666663</v>
      </c>
      <c r="S1767" s="238">
        <f t="shared" si="110"/>
        <v>0.2</v>
      </c>
      <c r="T1767" s="239">
        <f t="shared" si="111"/>
        <v>1.6999999999999997</v>
      </c>
      <c r="U1767" s="454" t="s">
        <v>3123</v>
      </c>
    </row>
    <row r="1768" spans="1:21" ht="12.75">
      <c r="A1768" s="190" t="s">
        <v>109</v>
      </c>
      <c r="B1768" s="191" t="s">
        <v>1220</v>
      </c>
      <c r="C1768" s="230" t="s">
        <v>647</v>
      </c>
      <c r="D1768" s="230" t="s">
        <v>335</v>
      </c>
      <c r="E1768" s="230" t="s">
        <v>185</v>
      </c>
      <c r="F1768" s="230" t="s">
        <v>519</v>
      </c>
      <c r="G1768" s="190" t="s">
        <v>3081</v>
      </c>
      <c r="H1768" s="191" t="s">
        <v>551</v>
      </c>
      <c r="I1768" s="230" t="s">
        <v>370</v>
      </c>
      <c r="J1768" s="565" t="s">
        <v>420</v>
      </c>
      <c r="K1768" s="566">
        <v>0.17647058823529413</v>
      </c>
      <c r="L1768" s="230"/>
      <c r="M1768" s="450">
        <v>2022</v>
      </c>
      <c r="N1768" s="218">
        <v>10</v>
      </c>
      <c r="O1768" s="567">
        <v>0.3</v>
      </c>
      <c r="P1768" s="237">
        <f t="shared" si="108"/>
        <v>3</v>
      </c>
      <c r="Q1768" s="218">
        <v>2</v>
      </c>
      <c r="R1768" s="238">
        <f t="shared" si="109"/>
        <v>0.66666666666666663</v>
      </c>
      <c r="S1768" s="238">
        <f t="shared" si="110"/>
        <v>0.2</v>
      </c>
      <c r="T1768" s="239">
        <f t="shared" si="111"/>
        <v>1.6999999999999997</v>
      </c>
      <c r="U1768" s="454" t="s">
        <v>3123</v>
      </c>
    </row>
    <row r="1769" spans="1:21" ht="12.75">
      <c r="A1769" s="190" t="s">
        <v>109</v>
      </c>
      <c r="B1769" s="191" t="s">
        <v>1220</v>
      </c>
      <c r="C1769" s="230" t="s">
        <v>647</v>
      </c>
      <c r="D1769" s="230" t="s">
        <v>335</v>
      </c>
      <c r="E1769" s="230" t="s">
        <v>185</v>
      </c>
      <c r="F1769" s="230" t="s">
        <v>519</v>
      </c>
      <c r="G1769" s="190" t="s">
        <v>3081</v>
      </c>
      <c r="H1769" s="191" t="s">
        <v>555</v>
      </c>
      <c r="I1769" s="230" t="s">
        <v>370</v>
      </c>
      <c r="J1769" s="565" t="s">
        <v>420</v>
      </c>
      <c r="K1769" s="566">
        <v>0.17647058823529413</v>
      </c>
      <c r="L1769" s="230"/>
      <c r="M1769" s="450">
        <v>2022</v>
      </c>
      <c r="N1769" s="218">
        <v>10</v>
      </c>
      <c r="O1769" s="567">
        <v>0.3</v>
      </c>
      <c r="P1769" s="237">
        <f t="shared" si="108"/>
        <v>3</v>
      </c>
      <c r="Q1769" s="218">
        <v>2</v>
      </c>
      <c r="R1769" s="238">
        <f t="shared" si="109"/>
        <v>0.66666666666666663</v>
      </c>
      <c r="S1769" s="238">
        <f t="shared" si="110"/>
        <v>0.2</v>
      </c>
      <c r="T1769" s="239">
        <f t="shared" si="111"/>
        <v>1.6999999999999997</v>
      </c>
      <c r="U1769" s="454" t="s">
        <v>3123</v>
      </c>
    </row>
    <row r="1770" spans="1:21" ht="12.75">
      <c r="A1770" s="190" t="s">
        <v>109</v>
      </c>
      <c r="B1770" s="191" t="s">
        <v>1220</v>
      </c>
      <c r="C1770" s="230" t="s">
        <v>647</v>
      </c>
      <c r="D1770" s="230" t="s">
        <v>335</v>
      </c>
      <c r="E1770" s="230" t="s">
        <v>185</v>
      </c>
      <c r="F1770" s="230" t="s">
        <v>519</v>
      </c>
      <c r="G1770" s="190" t="s">
        <v>3081</v>
      </c>
      <c r="H1770" s="191" t="s">
        <v>556</v>
      </c>
      <c r="I1770" s="230" t="s">
        <v>370</v>
      </c>
      <c r="J1770" s="565" t="s">
        <v>420</v>
      </c>
      <c r="K1770" s="566">
        <v>0.17647058823529413</v>
      </c>
      <c r="L1770" s="230"/>
      <c r="M1770" s="450">
        <v>2022</v>
      </c>
      <c r="N1770" s="218">
        <v>10</v>
      </c>
      <c r="O1770" s="567">
        <v>0.3</v>
      </c>
      <c r="P1770" s="237">
        <f t="shared" si="108"/>
        <v>3</v>
      </c>
      <c r="Q1770" s="218">
        <v>2</v>
      </c>
      <c r="R1770" s="238">
        <f t="shared" si="109"/>
        <v>0.66666666666666663</v>
      </c>
      <c r="S1770" s="238">
        <f t="shared" si="110"/>
        <v>0.2</v>
      </c>
      <c r="T1770" s="239">
        <f t="shared" si="111"/>
        <v>1.6999999999999997</v>
      </c>
      <c r="U1770" s="454" t="s">
        <v>3123</v>
      </c>
    </row>
    <row r="1771" spans="1:21" ht="12.75">
      <c r="A1771" s="190" t="s">
        <v>109</v>
      </c>
      <c r="B1771" s="191" t="s">
        <v>1220</v>
      </c>
      <c r="C1771" s="230" t="s">
        <v>647</v>
      </c>
      <c r="D1771" s="230" t="s">
        <v>335</v>
      </c>
      <c r="E1771" s="230" t="s">
        <v>185</v>
      </c>
      <c r="F1771" s="230" t="s">
        <v>519</v>
      </c>
      <c r="G1771" s="190" t="s">
        <v>3081</v>
      </c>
      <c r="H1771" s="191" t="s">
        <v>557</v>
      </c>
      <c r="I1771" s="230" t="s">
        <v>370</v>
      </c>
      <c r="J1771" s="565" t="s">
        <v>420</v>
      </c>
      <c r="K1771" s="566">
        <v>0.17647058823529413</v>
      </c>
      <c r="L1771" s="230"/>
      <c r="M1771" s="450">
        <v>2022</v>
      </c>
      <c r="N1771" s="218">
        <v>10</v>
      </c>
      <c r="O1771" s="567">
        <v>0.3</v>
      </c>
      <c r="P1771" s="237">
        <f t="shared" si="108"/>
        <v>3</v>
      </c>
      <c r="Q1771" s="218">
        <v>2</v>
      </c>
      <c r="R1771" s="238">
        <f t="shared" si="109"/>
        <v>0.66666666666666663</v>
      </c>
      <c r="S1771" s="238">
        <f t="shared" si="110"/>
        <v>0.2</v>
      </c>
      <c r="T1771" s="239">
        <f t="shared" si="111"/>
        <v>1.6999999999999997</v>
      </c>
      <c r="U1771" s="454" t="s">
        <v>3123</v>
      </c>
    </row>
    <row r="1772" spans="1:21" ht="12.75">
      <c r="A1772" s="190" t="s">
        <v>109</v>
      </c>
      <c r="B1772" s="191" t="s">
        <v>1220</v>
      </c>
      <c r="C1772" s="230" t="s">
        <v>647</v>
      </c>
      <c r="D1772" s="230" t="s">
        <v>335</v>
      </c>
      <c r="E1772" s="230" t="s">
        <v>185</v>
      </c>
      <c r="F1772" s="230" t="s">
        <v>519</v>
      </c>
      <c r="G1772" s="190" t="s">
        <v>3081</v>
      </c>
      <c r="H1772" s="191" t="s">
        <v>558</v>
      </c>
      <c r="I1772" s="230" t="s">
        <v>370</v>
      </c>
      <c r="J1772" s="565" t="s">
        <v>420</v>
      </c>
      <c r="K1772" s="566">
        <v>0.17647058823529413</v>
      </c>
      <c r="L1772" s="230"/>
      <c r="M1772" s="450">
        <v>2022</v>
      </c>
      <c r="N1772" s="218">
        <v>10</v>
      </c>
      <c r="O1772" s="567">
        <v>0.3</v>
      </c>
      <c r="P1772" s="237">
        <f t="shared" si="108"/>
        <v>3</v>
      </c>
      <c r="Q1772" s="218">
        <v>2</v>
      </c>
      <c r="R1772" s="238">
        <f t="shared" si="109"/>
        <v>0.66666666666666663</v>
      </c>
      <c r="S1772" s="238">
        <f t="shared" si="110"/>
        <v>0.2</v>
      </c>
      <c r="T1772" s="239">
        <f t="shared" si="111"/>
        <v>1.6999999999999997</v>
      </c>
      <c r="U1772" s="454" t="s">
        <v>3123</v>
      </c>
    </row>
    <row r="1773" spans="1:21" ht="12.75">
      <c r="A1773" s="190" t="s">
        <v>109</v>
      </c>
      <c r="B1773" s="191" t="s">
        <v>1220</v>
      </c>
      <c r="C1773" s="230" t="s">
        <v>647</v>
      </c>
      <c r="D1773" s="230" t="s">
        <v>335</v>
      </c>
      <c r="E1773" s="230" t="s">
        <v>185</v>
      </c>
      <c r="F1773" s="230" t="s">
        <v>519</v>
      </c>
      <c r="G1773" s="190" t="s">
        <v>3081</v>
      </c>
      <c r="H1773" s="191" t="s">
        <v>562</v>
      </c>
      <c r="I1773" s="230" t="s">
        <v>370</v>
      </c>
      <c r="J1773" s="565" t="s">
        <v>420</v>
      </c>
      <c r="K1773" s="566">
        <v>0.17647058823529413</v>
      </c>
      <c r="L1773" s="230"/>
      <c r="M1773" s="450">
        <v>2022</v>
      </c>
      <c r="N1773" s="218">
        <v>10</v>
      </c>
      <c r="O1773" s="567">
        <v>0.3</v>
      </c>
      <c r="P1773" s="237">
        <f t="shared" si="108"/>
        <v>3</v>
      </c>
      <c r="Q1773" s="218">
        <v>2</v>
      </c>
      <c r="R1773" s="238">
        <f t="shared" si="109"/>
        <v>0.66666666666666663</v>
      </c>
      <c r="S1773" s="238">
        <f t="shared" si="110"/>
        <v>0.2</v>
      </c>
      <c r="T1773" s="239">
        <f t="shared" si="111"/>
        <v>1.6999999999999997</v>
      </c>
      <c r="U1773" s="454" t="s">
        <v>3123</v>
      </c>
    </row>
    <row r="1774" spans="1:21" ht="12.75">
      <c r="A1774" s="190" t="s">
        <v>109</v>
      </c>
      <c r="B1774" s="191" t="s">
        <v>1220</v>
      </c>
      <c r="C1774" s="230" t="s">
        <v>647</v>
      </c>
      <c r="D1774" s="230" t="s">
        <v>335</v>
      </c>
      <c r="E1774" s="230" t="s">
        <v>185</v>
      </c>
      <c r="F1774" s="230" t="s">
        <v>577</v>
      </c>
      <c r="G1774" s="190" t="s">
        <v>3081</v>
      </c>
      <c r="H1774" s="191" t="s">
        <v>583</v>
      </c>
      <c r="I1774" s="230" t="s">
        <v>370</v>
      </c>
      <c r="J1774" s="565" t="s">
        <v>420</v>
      </c>
      <c r="K1774" s="566">
        <v>0.17647058823529413</v>
      </c>
      <c r="L1774" s="230"/>
      <c r="M1774" s="450">
        <v>2022</v>
      </c>
      <c r="N1774" s="218">
        <v>10</v>
      </c>
      <c r="O1774" s="567">
        <v>0.3</v>
      </c>
      <c r="P1774" s="237">
        <f t="shared" si="108"/>
        <v>3</v>
      </c>
      <c r="Q1774" s="218">
        <v>2</v>
      </c>
      <c r="R1774" s="238">
        <f t="shared" si="109"/>
        <v>0.66666666666666663</v>
      </c>
      <c r="S1774" s="238">
        <f t="shared" si="110"/>
        <v>0.2</v>
      </c>
      <c r="T1774" s="239">
        <f t="shared" si="111"/>
        <v>1.6999999999999997</v>
      </c>
      <c r="U1774" s="454" t="s">
        <v>3123</v>
      </c>
    </row>
    <row r="1775" spans="1:21" ht="12.75">
      <c r="A1775" s="190" t="s">
        <v>109</v>
      </c>
      <c r="B1775" s="191" t="s">
        <v>1220</v>
      </c>
      <c r="C1775" s="230" t="s">
        <v>647</v>
      </c>
      <c r="D1775" s="230" t="s">
        <v>335</v>
      </c>
      <c r="E1775" s="230" t="s">
        <v>185</v>
      </c>
      <c r="F1775" s="230" t="s">
        <v>519</v>
      </c>
      <c r="G1775" s="190" t="s">
        <v>3081</v>
      </c>
      <c r="H1775" s="191" t="s">
        <v>563</v>
      </c>
      <c r="I1775" s="230" t="s">
        <v>370</v>
      </c>
      <c r="J1775" s="565" t="s">
        <v>418</v>
      </c>
      <c r="K1775" s="566">
        <v>1</v>
      </c>
      <c r="L1775" s="230"/>
      <c r="M1775" s="450">
        <v>2022</v>
      </c>
      <c r="N1775" s="218">
        <v>10</v>
      </c>
      <c r="O1775" s="452">
        <v>1</v>
      </c>
      <c r="P1775" s="237">
        <f t="shared" si="108"/>
        <v>10</v>
      </c>
      <c r="Q1775" s="218">
        <v>10</v>
      </c>
      <c r="R1775" s="238">
        <f t="shared" si="109"/>
        <v>1</v>
      </c>
      <c r="S1775" s="238">
        <f t="shared" si="110"/>
        <v>1</v>
      </c>
      <c r="T1775" s="239">
        <f t="shared" si="111"/>
        <v>1</v>
      </c>
      <c r="U1775" s="454"/>
    </row>
    <row r="1776" spans="1:21" ht="12.75">
      <c r="A1776" s="190" t="s">
        <v>109</v>
      </c>
      <c r="B1776" s="191" t="s">
        <v>1220</v>
      </c>
      <c r="C1776" s="230" t="s">
        <v>647</v>
      </c>
      <c r="D1776" s="230" t="s">
        <v>335</v>
      </c>
      <c r="E1776" s="230" t="s">
        <v>185</v>
      </c>
      <c r="F1776" s="230" t="s">
        <v>519</v>
      </c>
      <c r="G1776" s="190" t="s">
        <v>3081</v>
      </c>
      <c r="H1776" s="191" t="s">
        <v>564</v>
      </c>
      <c r="I1776" s="230" t="s">
        <v>370</v>
      </c>
      <c r="J1776" s="565" t="s">
        <v>420</v>
      </c>
      <c r="K1776" s="566">
        <v>0.17647058823529413</v>
      </c>
      <c r="L1776" s="230"/>
      <c r="M1776" s="450">
        <v>2022</v>
      </c>
      <c r="N1776" s="218">
        <v>10</v>
      </c>
      <c r="O1776" s="567">
        <v>0.3</v>
      </c>
      <c r="P1776" s="237">
        <f t="shared" si="108"/>
        <v>3</v>
      </c>
      <c r="Q1776" s="218">
        <v>2</v>
      </c>
      <c r="R1776" s="238">
        <f t="shared" si="109"/>
        <v>0.66666666666666663</v>
      </c>
      <c r="S1776" s="238">
        <f t="shared" si="110"/>
        <v>0.2</v>
      </c>
      <c r="T1776" s="239">
        <f t="shared" si="111"/>
        <v>1.6999999999999997</v>
      </c>
      <c r="U1776" s="454" t="s">
        <v>3123</v>
      </c>
    </row>
    <row r="1777" spans="1:21" ht="12.75">
      <c r="A1777" s="190" t="s">
        <v>109</v>
      </c>
      <c r="B1777" s="191" t="s">
        <v>1220</v>
      </c>
      <c r="C1777" s="230" t="s">
        <v>647</v>
      </c>
      <c r="D1777" s="230" t="s">
        <v>335</v>
      </c>
      <c r="E1777" s="230" t="s">
        <v>185</v>
      </c>
      <c r="F1777" s="230" t="s">
        <v>519</v>
      </c>
      <c r="G1777" s="190" t="s">
        <v>3081</v>
      </c>
      <c r="H1777" s="191" t="s">
        <v>569</v>
      </c>
      <c r="I1777" s="230" t="s">
        <v>370</v>
      </c>
      <c r="J1777" s="565" t="s">
        <v>420</v>
      </c>
      <c r="K1777" s="566">
        <v>0.17647058823529413</v>
      </c>
      <c r="L1777" s="230"/>
      <c r="M1777" s="450">
        <v>2022</v>
      </c>
      <c r="N1777" s="218">
        <v>10</v>
      </c>
      <c r="O1777" s="567">
        <v>0.3</v>
      </c>
      <c r="P1777" s="237">
        <f t="shared" si="108"/>
        <v>3</v>
      </c>
      <c r="Q1777" s="218">
        <v>2</v>
      </c>
      <c r="R1777" s="238">
        <f t="shared" si="109"/>
        <v>0.66666666666666663</v>
      </c>
      <c r="S1777" s="238">
        <f t="shared" si="110"/>
        <v>0.2</v>
      </c>
      <c r="T1777" s="239">
        <f t="shared" si="111"/>
        <v>1.6999999999999997</v>
      </c>
      <c r="U1777" s="454" t="s">
        <v>3123</v>
      </c>
    </row>
    <row r="1778" spans="1:21" ht="12.75">
      <c r="A1778" s="190" t="s">
        <v>109</v>
      </c>
      <c r="B1778" s="191" t="s">
        <v>1220</v>
      </c>
      <c r="C1778" s="230" t="s">
        <v>647</v>
      </c>
      <c r="D1778" s="230" t="s">
        <v>335</v>
      </c>
      <c r="E1778" s="230" t="s">
        <v>185</v>
      </c>
      <c r="F1778" s="230" t="s">
        <v>519</v>
      </c>
      <c r="G1778" s="190" t="s">
        <v>3081</v>
      </c>
      <c r="H1778" s="191" t="s">
        <v>498</v>
      </c>
      <c r="I1778" s="230" t="s">
        <v>3126</v>
      </c>
      <c r="J1778" s="230" t="s">
        <v>418</v>
      </c>
      <c r="K1778" s="231">
        <v>1</v>
      </c>
      <c r="L1778" s="230" t="s">
        <v>3127</v>
      </c>
      <c r="M1778" s="450">
        <v>2023</v>
      </c>
      <c r="N1778" s="453">
        <v>8</v>
      </c>
      <c r="O1778" s="452">
        <v>1</v>
      </c>
      <c r="P1778" s="237">
        <f t="shared" si="108"/>
        <v>8</v>
      </c>
      <c r="Q1778" s="218">
        <v>8</v>
      </c>
      <c r="R1778" s="238">
        <f t="shared" si="109"/>
        <v>1</v>
      </c>
      <c r="S1778" s="238">
        <f t="shared" si="110"/>
        <v>1</v>
      </c>
      <c r="T1778" s="239">
        <f t="shared" si="111"/>
        <v>1</v>
      </c>
      <c r="U1778" s="454"/>
    </row>
    <row r="1779" spans="1:21" ht="12.75">
      <c r="A1779" s="190" t="s">
        <v>109</v>
      </c>
      <c r="B1779" s="191" t="s">
        <v>1220</v>
      </c>
      <c r="C1779" s="230" t="s">
        <v>647</v>
      </c>
      <c r="D1779" s="230" t="s">
        <v>335</v>
      </c>
      <c r="E1779" s="230" t="s">
        <v>185</v>
      </c>
      <c r="F1779" s="230" t="s">
        <v>519</v>
      </c>
      <c r="G1779" s="190" t="s">
        <v>3081</v>
      </c>
      <c r="H1779" s="191" t="s">
        <v>537</v>
      </c>
      <c r="I1779" s="230" t="s">
        <v>232</v>
      </c>
      <c r="J1779" s="230" t="s">
        <v>418</v>
      </c>
      <c r="K1779" s="231">
        <v>1</v>
      </c>
      <c r="L1779" s="230" t="s">
        <v>3128</v>
      </c>
      <c r="M1779" s="450">
        <v>2023</v>
      </c>
      <c r="N1779" s="453">
        <v>8</v>
      </c>
      <c r="O1779" s="452">
        <v>1</v>
      </c>
      <c r="P1779" s="237">
        <f t="shared" si="108"/>
        <v>8</v>
      </c>
      <c r="Q1779" s="218">
        <v>8</v>
      </c>
      <c r="R1779" s="238">
        <f t="shared" si="109"/>
        <v>1</v>
      </c>
      <c r="S1779" s="238">
        <f t="shared" si="110"/>
        <v>1</v>
      </c>
      <c r="T1779" s="239">
        <f t="shared" si="111"/>
        <v>1</v>
      </c>
      <c r="U1779" s="454"/>
    </row>
    <row r="1780" spans="1:21" ht="12.75">
      <c r="A1780" s="190" t="s">
        <v>109</v>
      </c>
      <c r="B1780" s="191" t="s">
        <v>1220</v>
      </c>
      <c r="C1780" s="230" t="s">
        <v>647</v>
      </c>
      <c r="D1780" s="230" t="s">
        <v>335</v>
      </c>
      <c r="E1780" s="230" t="s">
        <v>185</v>
      </c>
      <c r="F1780" s="230" t="s">
        <v>519</v>
      </c>
      <c r="G1780" s="190" t="s">
        <v>3081</v>
      </c>
      <c r="H1780" s="191" t="s">
        <v>538</v>
      </c>
      <c r="I1780" s="230" t="s">
        <v>232</v>
      </c>
      <c r="J1780" s="230" t="s">
        <v>418</v>
      </c>
      <c r="K1780" s="231">
        <v>1</v>
      </c>
      <c r="L1780" s="230" t="s">
        <v>3128</v>
      </c>
      <c r="M1780" s="450">
        <v>2023</v>
      </c>
      <c r="N1780" s="218">
        <v>8</v>
      </c>
      <c r="O1780" s="452">
        <v>1</v>
      </c>
      <c r="P1780" s="237">
        <f t="shared" si="108"/>
        <v>8</v>
      </c>
      <c r="Q1780" s="218">
        <v>8</v>
      </c>
      <c r="R1780" s="238">
        <f t="shared" si="109"/>
        <v>1</v>
      </c>
      <c r="S1780" s="238">
        <f t="shared" si="110"/>
        <v>1</v>
      </c>
      <c r="T1780" s="239">
        <f t="shared" si="111"/>
        <v>1</v>
      </c>
      <c r="U1780" s="454"/>
    </row>
    <row r="1781" spans="1:21" ht="12.75">
      <c r="A1781" s="190" t="s">
        <v>109</v>
      </c>
      <c r="B1781" s="191" t="s">
        <v>1220</v>
      </c>
      <c r="C1781" s="230" t="s">
        <v>647</v>
      </c>
      <c r="D1781" s="230" t="s">
        <v>335</v>
      </c>
      <c r="E1781" s="230" t="s">
        <v>185</v>
      </c>
      <c r="F1781" s="230" t="s">
        <v>519</v>
      </c>
      <c r="G1781" s="190" t="s">
        <v>3081</v>
      </c>
      <c r="H1781" s="191" t="s">
        <v>541</v>
      </c>
      <c r="I1781" s="230" t="s">
        <v>232</v>
      </c>
      <c r="J1781" s="230" t="s">
        <v>418</v>
      </c>
      <c r="K1781" s="231">
        <v>1</v>
      </c>
      <c r="L1781" s="230" t="s">
        <v>3128</v>
      </c>
      <c r="M1781" s="450">
        <v>2023</v>
      </c>
      <c r="N1781" s="453">
        <v>8</v>
      </c>
      <c r="O1781" s="452">
        <v>1</v>
      </c>
      <c r="P1781" s="237">
        <f t="shared" si="108"/>
        <v>8</v>
      </c>
      <c r="Q1781" s="218">
        <v>8</v>
      </c>
      <c r="R1781" s="238">
        <f t="shared" si="109"/>
        <v>1</v>
      </c>
      <c r="S1781" s="238">
        <f t="shared" si="110"/>
        <v>1</v>
      </c>
      <c r="T1781" s="239">
        <f t="shared" si="111"/>
        <v>1</v>
      </c>
      <c r="U1781" s="454"/>
    </row>
    <row r="1782" spans="1:21" ht="12.75">
      <c r="A1782" s="190" t="s">
        <v>109</v>
      </c>
      <c r="B1782" s="191" t="s">
        <v>1220</v>
      </c>
      <c r="C1782" s="230" t="s">
        <v>647</v>
      </c>
      <c r="D1782" s="230" t="s">
        <v>335</v>
      </c>
      <c r="E1782" s="230" t="s">
        <v>185</v>
      </c>
      <c r="F1782" s="230" t="s">
        <v>519</v>
      </c>
      <c r="G1782" s="190" t="s">
        <v>3081</v>
      </c>
      <c r="H1782" s="191" t="s">
        <v>493</v>
      </c>
      <c r="I1782" s="230" t="s">
        <v>232</v>
      </c>
      <c r="J1782" s="230" t="s">
        <v>418</v>
      </c>
      <c r="K1782" s="231">
        <v>1</v>
      </c>
      <c r="L1782" s="230" t="s">
        <v>3128</v>
      </c>
      <c r="M1782" s="450">
        <v>2023</v>
      </c>
      <c r="N1782" s="453">
        <v>8</v>
      </c>
      <c r="O1782" s="452">
        <v>1</v>
      </c>
      <c r="P1782" s="237">
        <f t="shared" si="108"/>
        <v>8</v>
      </c>
      <c r="Q1782" s="218">
        <v>8</v>
      </c>
      <c r="R1782" s="238">
        <f t="shared" si="109"/>
        <v>1</v>
      </c>
      <c r="S1782" s="238">
        <f t="shared" si="110"/>
        <v>1</v>
      </c>
      <c r="T1782" s="239">
        <f t="shared" si="111"/>
        <v>1</v>
      </c>
      <c r="U1782" s="454"/>
    </row>
    <row r="1783" spans="1:21" ht="12.75">
      <c r="A1783" s="190" t="s">
        <v>109</v>
      </c>
      <c r="B1783" s="191" t="s">
        <v>1220</v>
      </c>
      <c r="C1783" s="230" t="s">
        <v>647</v>
      </c>
      <c r="D1783" s="230" t="s">
        <v>335</v>
      </c>
      <c r="E1783" s="230" t="s">
        <v>185</v>
      </c>
      <c r="F1783" s="230" t="s">
        <v>519</v>
      </c>
      <c r="G1783" s="190" t="s">
        <v>3081</v>
      </c>
      <c r="H1783" s="191" t="s">
        <v>3129</v>
      </c>
      <c r="I1783" s="230" t="s">
        <v>232</v>
      </c>
      <c r="J1783" s="230" t="s">
        <v>418</v>
      </c>
      <c r="K1783" s="231">
        <v>1</v>
      </c>
      <c r="L1783" s="230" t="s">
        <v>3128</v>
      </c>
      <c r="M1783" s="450">
        <v>2023</v>
      </c>
      <c r="N1783" s="453">
        <v>8</v>
      </c>
      <c r="O1783" s="452">
        <v>1</v>
      </c>
      <c r="P1783" s="237">
        <f t="shared" si="108"/>
        <v>8</v>
      </c>
      <c r="Q1783" s="218">
        <v>8</v>
      </c>
      <c r="R1783" s="238">
        <f t="shared" si="109"/>
        <v>1</v>
      </c>
      <c r="S1783" s="238">
        <f t="shared" si="110"/>
        <v>1</v>
      </c>
      <c r="T1783" s="239">
        <f t="shared" si="111"/>
        <v>1</v>
      </c>
      <c r="U1783" s="454"/>
    </row>
    <row r="1784" spans="1:21" ht="12.75">
      <c r="A1784" s="190" t="s">
        <v>109</v>
      </c>
      <c r="B1784" s="191" t="s">
        <v>1220</v>
      </c>
      <c r="C1784" s="230" t="s">
        <v>647</v>
      </c>
      <c r="D1784" s="230" t="s">
        <v>335</v>
      </c>
      <c r="E1784" s="230" t="s">
        <v>185</v>
      </c>
      <c r="F1784" s="230" t="s">
        <v>519</v>
      </c>
      <c r="G1784" s="190" t="s">
        <v>3081</v>
      </c>
      <c r="H1784" s="191" t="s">
        <v>3130</v>
      </c>
      <c r="I1784" s="230" t="s">
        <v>232</v>
      </c>
      <c r="J1784" s="230" t="s">
        <v>418</v>
      </c>
      <c r="K1784" s="231">
        <v>1</v>
      </c>
      <c r="L1784" s="230" t="s">
        <v>3128</v>
      </c>
      <c r="M1784" s="450">
        <v>2023</v>
      </c>
      <c r="N1784" s="453">
        <v>8</v>
      </c>
      <c r="O1784" s="452">
        <v>1</v>
      </c>
      <c r="P1784" s="237">
        <f t="shared" si="108"/>
        <v>8</v>
      </c>
      <c r="Q1784" s="218">
        <v>8</v>
      </c>
      <c r="R1784" s="238">
        <f t="shared" si="109"/>
        <v>1</v>
      </c>
      <c r="S1784" s="238">
        <f t="shared" si="110"/>
        <v>1</v>
      </c>
      <c r="T1784" s="239">
        <f t="shared" si="111"/>
        <v>1</v>
      </c>
      <c r="U1784" s="454"/>
    </row>
    <row r="1785" spans="1:21" ht="12.75">
      <c r="A1785" s="190" t="s">
        <v>109</v>
      </c>
      <c r="B1785" s="191" t="s">
        <v>1220</v>
      </c>
      <c r="C1785" s="230" t="s">
        <v>647</v>
      </c>
      <c r="D1785" s="230" t="s">
        <v>335</v>
      </c>
      <c r="E1785" s="230" t="s">
        <v>185</v>
      </c>
      <c r="F1785" s="230"/>
      <c r="G1785" s="190" t="s">
        <v>3216</v>
      </c>
      <c r="H1785" s="191"/>
      <c r="I1785" s="230"/>
      <c r="J1785" s="230"/>
      <c r="K1785" s="231"/>
      <c r="L1785" s="230" t="s">
        <v>3120</v>
      </c>
      <c r="M1785" s="450"/>
      <c r="N1785" s="453"/>
      <c r="O1785" s="452"/>
      <c r="P1785" s="237">
        <f t="shared" si="108"/>
        <v>0</v>
      </c>
      <c r="Q1785" s="218"/>
      <c r="R1785" s="238" t="e">
        <f t="shared" si="109"/>
        <v>#DIV/0!</v>
      </c>
      <c r="S1785" s="238" t="e">
        <f t="shared" si="110"/>
        <v>#DIV/0!</v>
      </c>
      <c r="T1785" s="239" t="e">
        <f t="shared" si="111"/>
        <v>#DIV/0!</v>
      </c>
      <c r="U1785" s="454"/>
    </row>
    <row r="1786" spans="1:21" ht="12.75">
      <c r="A1786" s="190" t="s">
        <v>109</v>
      </c>
      <c r="B1786" s="191" t="s">
        <v>1220</v>
      </c>
      <c r="C1786" s="230" t="s">
        <v>647</v>
      </c>
      <c r="D1786" s="230" t="s">
        <v>335</v>
      </c>
      <c r="E1786" s="230" t="s">
        <v>185</v>
      </c>
      <c r="F1786" s="230" t="s">
        <v>519</v>
      </c>
      <c r="G1786" s="190" t="s">
        <v>3082</v>
      </c>
      <c r="H1786" s="191" t="s">
        <v>518</v>
      </c>
      <c r="I1786" s="230" t="s">
        <v>370</v>
      </c>
      <c r="J1786" s="565" t="s">
        <v>420</v>
      </c>
      <c r="K1786" s="566">
        <v>0.06</v>
      </c>
      <c r="L1786" s="230"/>
      <c r="M1786" s="450">
        <v>2022</v>
      </c>
      <c r="N1786" s="453">
        <v>93</v>
      </c>
      <c r="O1786" s="567">
        <v>1</v>
      </c>
      <c r="P1786" s="237">
        <f t="shared" si="108"/>
        <v>93</v>
      </c>
      <c r="Q1786" s="453">
        <v>93</v>
      </c>
      <c r="R1786" s="238">
        <f t="shared" si="109"/>
        <v>1</v>
      </c>
      <c r="S1786" s="238">
        <f t="shared" si="110"/>
        <v>1</v>
      </c>
      <c r="T1786" s="239">
        <f t="shared" si="111"/>
        <v>16.666666666666668</v>
      </c>
      <c r="U1786" s="454" t="s">
        <v>3123</v>
      </c>
    </row>
    <row r="1787" spans="1:21" ht="12.75">
      <c r="A1787" s="190" t="s">
        <v>109</v>
      </c>
      <c r="B1787" s="191" t="s">
        <v>1220</v>
      </c>
      <c r="C1787" s="230" t="s">
        <v>647</v>
      </c>
      <c r="D1787" s="230" t="s">
        <v>335</v>
      </c>
      <c r="E1787" s="230" t="s">
        <v>185</v>
      </c>
      <c r="F1787" s="230" t="s">
        <v>577</v>
      </c>
      <c r="G1787" s="190" t="s">
        <v>3082</v>
      </c>
      <c r="H1787" s="191" t="s">
        <v>576</v>
      </c>
      <c r="I1787" s="230" t="s">
        <v>370</v>
      </c>
      <c r="J1787" s="565" t="s">
        <v>420</v>
      </c>
      <c r="K1787" s="566">
        <v>0.06</v>
      </c>
      <c r="L1787" s="230"/>
      <c r="M1787" s="450">
        <v>2022</v>
      </c>
      <c r="N1787" s="453">
        <v>93</v>
      </c>
      <c r="O1787" s="452">
        <v>9.6774193548387094E-2</v>
      </c>
      <c r="P1787" s="237">
        <f t="shared" si="108"/>
        <v>9</v>
      </c>
      <c r="Q1787" s="218">
        <v>8</v>
      </c>
      <c r="R1787" s="238">
        <f t="shared" si="109"/>
        <v>0.88888888888888884</v>
      </c>
      <c r="S1787" s="238">
        <f t="shared" si="110"/>
        <v>8.6021505376344093E-2</v>
      </c>
      <c r="T1787" s="239">
        <f t="shared" si="111"/>
        <v>1.6129032258064517</v>
      </c>
      <c r="U1787" s="454" t="s">
        <v>3123</v>
      </c>
    </row>
    <row r="1788" spans="1:21" ht="12.75">
      <c r="A1788" s="190" t="s">
        <v>109</v>
      </c>
      <c r="B1788" s="191" t="s">
        <v>1220</v>
      </c>
      <c r="C1788" s="230" t="s">
        <v>647</v>
      </c>
      <c r="D1788" s="230" t="s">
        <v>335</v>
      </c>
      <c r="E1788" s="230" t="s">
        <v>185</v>
      </c>
      <c r="F1788" s="230" t="s">
        <v>577</v>
      </c>
      <c r="G1788" s="190" t="s">
        <v>3082</v>
      </c>
      <c r="H1788" s="191" t="s">
        <v>578</v>
      </c>
      <c r="I1788" s="230" t="s">
        <v>370</v>
      </c>
      <c r="J1788" s="565" t="s">
        <v>420</v>
      </c>
      <c r="K1788" s="566">
        <v>0.06</v>
      </c>
      <c r="L1788" s="230"/>
      <c r="M1788" s="450">
        <v>2022</v>
      </c>
      <c r="N1788" s="453">
        <v>93</v>
      </c>
      <c r="O1788" s="452">
        <v>9.6774193548387094E-2</v>
      </c>
      <c r="P1788" s="237">
        <f t="shared" si="108"/>
        <v>9</v>
      </c>
      <c r="Q1788" s="218">
        <v>8</v>
      </c>
      <c r="R1788" s="238">
        <f t="shared" si="109"/>
        <v>0.88888888888888884</v>
      </c>
      <c r="S1788" s="238">
        <f t="shared" si="110"/>
        <v>8.6021505376344093E-2</v>
      </c>
      <c r="T1788" s="239">
        <f t="shared" si="111"/>
        <v>1.6129032258064517</v>
      </c>
      <c r="U1788" s="454" t="s">
        <v>3123</v>
      </c>
    </row>
    <row r="1789" spans="1:21" ht="12.75">
      <c r="A1789" s="190" t="s">
        <v>109</v>
      </c>
      <c r="B1789" s="191" t="s">
        <v>1220</v>
      </c>
      <c r="C1789" s="230" t="s">
        <v>647</v>
      </c>
      <c r="D1789" s="230" t="s">
        <v>335</v>
      </c>
      <c r="E1789" s="230" t="s">
        <v>185</v>
      </c>
      <c r="F1789" s="230" t="s">
        <v>577</v>
      </c>
      <c r="G1789" s="190" t="s">
        <v>3082</v>
      </c>
      <c r="H1789" s="191" t="s">
        <v>579</v>
      </c>
      <c r="I1789" s="230" t="s">
        <v>370</v>
      </c>
      <c r="J1789" s="565" t="s">
        <v>420</v>
      </c>
      <c r="K1789" s="566">
        <v>0.06</v>
      </c>
      <c r="L1789" s="230"/>
      <c r="M1789" s="450">
        <v>2022</v>
      </c>
      <c r="N1789" s="453">
        <v>93</v>
      </c>
      <c r="O1789" s="452">
        <v>9.6774193548387094E-2</v>
      </c>
      <c r="P1789" s="237">
        <f t="shared" si="108"/>
        <v>9</v>
      </c>
      <c r="Q1789" s="218">
        <v>8</v>
      </c>
      <c r="R1789" s="238">
        <f t="shared" si="109"/>
        <v>0.88888888888888884</v>
      </c>
      <c r="S1789" s="238">
        <f t="shared" si="110"/>
        <v>8.6021505376344093E-2</v>
      </c>
      <c r="T1789" s="239">
        <f t="shared" si="111"/>
        <v>1.6129032258064517</v>
      </c>
      <c r="U1789" s="454" t="s">
        <v>3123</v>
      </c>
    </row>
    <row r="1790" spans="1:21" ht="12.75">
      <c r="A1790" s="190" t="s">
        <v>109</v>
      </c>
      <c r="B1790" s="191" t="s">
        <v>1220</v>
      </c>
      <c r="C1790" s="230" t="s">
        <v>647</v>
      </c>
      <c r="D1790" s="230" t="s">
        <v>335</v>
      </c>
      <c r="E1790" s="230" t="s">
        <v>185</v>
      </c>
      <c r="F1790" s="230" t="s">
        <v>577</v>
      </c>
      <c r="G1790" s="190" t="s">
        <v>3082</v>
      </c>
      <c r="H1790" s="191" t="s">
        <v>580</v>
      </c>
      <c r="I1790" s="230" t="s">
        <v>370</v>
      </c>
      <c r="J1790" s="565" t="s">
        <v>420</v>
      </c>
      <c r="K1790" s="566">
        <v>0.06</v>
      </c>
      <c r="L1790" s="230"/>
      <c r="M1790" s="450">
        <v>2022</v>
      </c>
      <c r="N1790" s="453">
        <v>93</v>
      </c>
      <c r="O1790" s="452">
        <v>9.6774193548387094E-2</v>
      </c>
      <c r="P1790" s="237">
        <f t="shared" si="108"/>
        <v>9</v>
      </c>
      <c r="Q1790" s="218">
        <v>8</v>
      </c>
      <c r="R1790" s="238">
        <f t="shared" si="109"/>
        <v>0.88888888888888884</v>
      </c>
      <c r="S1790" s="238">
        <f t="shared" si="110"/>
        <v>8.6021505376344093E-2</v>
      </c>
      <c r="T1790" s="239">
        <f t="shared" si="111"/>
        <v>1.6129032258064517</v>
      </c>
      <c r="U1790" s="454" t="s">
        <v>3123</v>
      </c>
    </row>
    <row r="1791" spans="1:21" ht="12.75">
      <c r="A1791" s="190" t="s">
        <v>109</v>
      </c>
      <c r="B1791" s="191" t="s">
        <v>1220</v>
      </c>
      <c r="C1791" s="230" t="s">
        <v>647</v>
      </c>
      <c r="D1791" s="230" t="s">
        <v>335</v>
      </c>
      <c r="E1791" s="230" t="s">
        <v>185</v>
      </c>
      <c r="F1791" s="230" t="s">
        <v>577</v>
      </c>
      <c r="G1791" s="190" t="s">
        <v>3082</v>
      </c>
      <c r="H1791" s="191" t="s">
        <v>581</v>
      </c>
      <c r="I1791" s="230" t="s">
        <v>370</v>
      </c>
      <c r="J1791" s="565" t="s">
        <v>420</v>
      </c>
      <c r="K1791" s="566">
        <v>0.06</v>
      </c>
      <c r="L1791" s="230"/>
      <c r="M1791" s="450">
        <v>2022</v>
      </c>
      <c r="N1791" s="453">
        <v>93</v>
      </c>
      <c r="O1791" s="452">
        <v>9.6774193548387094E-2</v>
      </c>
      <c r="P1791" s="237">
        <f t="shared" si="108"/>
        <v>9</v>
      </c>
      <c r="Q1791" s="218">
        <v>8</v>
      </c>
      <c r="R1791" s="238">
        <f t="shared" si="109"/>
        <v>0.88888888888888884</v>
      </c>
      <c r="S1791" s="238">
        <f t="shared" si="110"/>
        <v>8.6021505376344093E-2</v>
      </c>
      <c r="T1791" s="239">
        <f t="shared" si="111"/>
        <v>1.6129032258064517</v>
      </c>
      <c r="U1791" s="454" t="s">
        <v>3123</v>
      </c>
    </row>
    <row r="1792" spans="1:21" ht="12.75">
      <c r="A1792" s="190" t="s">
        <v>109</v>
      </c>
      <c r="B1792" s="191" t="s">
        <v>1220</v>
      </c>
      <c r="C1792" s="230" t="s">
        <v>647</v>
      </c>
      <c r="D1792" s="230" t="s">
        <v>335</v>
      </c>
      <c r="E1792" s="230" t="s">
        <v>185</v>
      </c>
      <c r="F1792" s="230" t="s">
        <v>519</v>
      </c>
      <c r="G1792" s="190" t="s">
        <v>3082</v>
      </c>
      <c r="H1792" s="191" t="s">
        <v>522</v>
      </c>
      <c r="I1792" s="230" t="s">
        <v>370</v>
      </c>
      <c r="J1792" s="565" t="s">
        <v>420</v>
      </c>
      <c r="K1792" s="566">
        <v>0.06</v>
      </c>
      <c r="L1792" s="230"/>
      <c r="M1792" s="450">
        <v>2022</v>
      </c>
      <c r="N1792" s="453">
        <v>93</v>
      </c>
      <c r="O1792" s="452">
        <v>9.6774193548387094E-2</v>
      </c>
      <c r="P1792" s="237">
        <f t="shared" si="108"/>
        <v>9</v>
      </c>
      <c r="Q1792" s="218">
        <v>8</v>
      </c>
      <c r="R1792" s="238">
        <f t="shared" si="109"/>
        <v>0.88888888888888884</v>
      </c>
      <c r="S1792" s="238">
        <f t="shared" si="110"/>
        <v>8.6021505376344093E-2</v>
      </c>
      <c r="T1792" s="239">
        <f t="shared" si="111"/>
        <v>1.6129032258064517</v>
      </c>
      <c r="U1792" s="454" t="s">
        <v>3123</v>
      </c>
    </row>
    <row r="1793" spans="1:21" ht="12.75">
      <c r="A1793" s="190" t="s">
        <v>109</v>
      </c>
      <c r="B1793" s="191" t="s">
        <v>1220</v>
      </c>
      <c r="C1793" s="230" t="s">
        <v>647</v>
      </c>
      <c r="D1793" s="230" t="s">
        <v>335</v>
      </c>
      <c r="E1793" s="230" t="s">
        <v>185</v>
      </c>
      <c r="F1793" s="230" t="s">
        <v>519</v>
      </c>
      <c r="G1793" s="190" t="s">
        <v>3082</v>
      </c>
      <c r="H1793" s="191" t="s">
        <v>523</v>
      </c>
      <c r="I1793" s="230" t="s">
        <v>370</v>
      </c>
      <c r="J1793" s="565" t="s">
        <v>420</v>
      </c>
      <c r="K1793" s="566">
        <v>0.06</v>
      </c>
      <c r="L1793" s="230"/>
      <c r="M1793" s="450">
        <v>2022</v>
      </c>
      <c r="N1793" s="453">
        <v>93</v>
      </c>
      <c r="O1793" s="452">
        <v>9.6774193548387094E-2</v>
      </c>
      <c r="P1793" s="237">
        <f t="shared" si="108"/>
        <v>9</v>
      </c>
      <c r="Q1793" s="218">
        <v>8</v>
      </c>
      <c r="R1793" s="238">
        <f t="shared" si="109"/>
        <v>0.88888888888888884</v>
      </c>
      <c r="S1793" s="238">
        <f t="shared" si="110"/>
        <v>8.6021505376344093E-2</v>
      </c>
      <c r="T1793" s="239">
        <f t="shared" si="111"/>
        <v>1.6129032258064517</v>
      </c>
      <c r="U1793" s="454" t="s">
        <v>3123</v>
      </c>
    </row>
    <row r="1794" spans="1:21" ht="12.75">
      <c r="A1794" s="190" t="s">
        <v>109</v>
      </c>
      <c r="B1794" s="191" t="s">
        <v>1220</v>
      </c>
      <c r="C1794" s="230" t="s">
        <v>647</v>
      </c>
      <c r="D1794" s="230" t="s">
        <v>335</v>
      </c>
      <c r="E1794" s="230" t="s">
        <v>185</v>
      </c>
      <c r="F1794" s="230" t="s">
        <v>577</v>
      </c>
      <c r="G1794" s="190" t="s">
        <v>3082</v>
      </c>
      <c r="H1794" s="191" t="s">
        <v>3124</v>
      </c>
      <c r="I1794" s="230" t="s">
        <v>370</v>
      </c>
      <c r="J1794" s="565" t="s">
        <v>420</v>
      </c>
      <c r="K1794" s="566">
        <v>0.06</v>
      </c>
      <c r="L1794" s="230"/>
      <c r="M1794" s="450">
        <v>2022</v>
      </c>
      <c r="N1794" s="453">
        <v>93</v>
      </c>
      <c r="O1794" s="452">
        <v>9.6774193548387094E-2</v>
      </c>
      <c r="P1794" s="237">
        <f t="shared" si="108"/>
        <v>9</v>
      </c>
      <c r="Q1794" s="218">
        <v>8</v>
      </c>
      <c r="R1794" s="238">
        <f t="shared" si="109"/>
        <v>0.88888888888888884</v>
      </c>
      <c r="S1794" s="238">
        <f t="shared" si="110"/>
        <v>8.6021505376344093E-2</v>
      </c>
      <c r="T1794" s="239">
        <f t="shared" si="111"/>
        <v>1.6129032258064517</v>
      </c>
      <c r="U1794" s="454" t="s">
        <v>3123</v>
      </c>
    </row>
    <row r="1795" spans="1:21" ht="12.75">
      <c r="A1795" s="190" t="s">
        <v>109</v>
      </c>
      <c r="B1795" s="191" t="s">
        <v>1220</v>
      </c>
      <c r="C1795" s="230" t="s">
        <v>647</v>
      </c>
      <c r="D1795" s="230" t="s">
        <v>335</v>
      </c>
      <c r="E1795" s="230" t="s">
        <v>185</v>
      </c>
      <c r="F1795" s="230" t="s">
        <v>519</v>
      </c>
      <c r="G1795" s="190" t="s">
        <v>3082</v>
      </c>
      <c r="H1795" s="191" t="s">
        <v>3125</v>
      </c>
      <c r="I1795" s="230" t="s">
        <v>370</v>
      </c>
      <c r="J1795" s="565" t="s">
        <v>420</v>
      </c>
      <c r="K1795" s="566">
        <v>0.06</v>
      </c>
      <c r="L1795" s="230"/>
      <c r="M1795" s="450">
        <v>2022</v>
      </c>
      <c r="N1795" s="453">
        <v>93</v>
      </c>
      <c r="O1795" s="452">
        <v>9.6774193548387094E-2</v>
      </c>
      <c r="P1795" s="237">
        <f t="shared" si="108"/>
        <v>9</v>
      </c>
      <c r="Q1795" s="218">
        <v>8</v>
      </c>
      <c r="R1795" s="238">
        <f t="shared" si="109"/>
        <v>0.88888888888888884</v>
      </c>
      <c r="S1795" s="238">
        <f t="shared" si="110"/>
        <v>8.6021505376344093E-2</v>
      </c>
      <c r="T1795" s="239">
        <f t="shared" si="111"/>
        <v>1.6129032258064517</v>
      </c>
      <c r="U1795" s="454" t="s">
        <v>3123</v>
      </c>
    </row>
    <row r="1796" spans="1:21" ht="12.75">
      <c r="A1796" s="190" t="s">
        <v>109</v>
      </c>
      <c r="B1796" s="191" t="s">
        <v>1220</v>
      </c>
      <c r="C1796" s="230" t="s">
        <v>647</v>
      </c>
      <c r="D1796" s="230" t="s">
        <v>335</v>
      </c>
      <c r="E1796" s="230" t="s">
        <v>185</v>
      </c>
      <c r="F1796" s="230" t="s">
        <v>519</v>
      </c>
      <c r="G1796" s="190" t="s">
        <v>3082</v>
      </c>
      <c r="H1796" s="191" t="s">
        <v>529</v>
      </c>
      <c r="I1796" s="230" t="s">
        <v>370</v>
      </c>
      <c r="J1796" s="565" t="s">
        <v>420</v>
      </c>
      <c r="K1796" s="566">
        <v>0.06</v>
      </c>
      <c r="L1796" s="230"/>
      <c r="M1796" s="450">
        <v>2022</v>
      </c>
      <c r="N1796" s="453">
        <v>93</v>
      </c>
      <c r="O1796" s="452">
        <v>9.6774193548387094E-2</v>
      </c>
      <c r="P1796" s="237">
        <f t="shared" ref="P1796:P1859" si="112">ROUNDUP(N1796*O1796,0)</f>
        <v>9</v>
      </c>
      <c r="Q1796" s="218">
        <v>8</v>
      </c>
      <c r="R1796" s="238">
        <f t="shared" ref="R1796:R1859" si="113">Q1796/P1796</f>
        <v>0.88888888888888884</v>
      </c>
      <c r="S1796" s="238">
        <f t="shared" ref="S1796:S1859" si="114">Q1796/N1796</f>
        <v>8.6021505376344093E-2</v>
      </c>
      <c r="T1796" s="239">
        <f t="shared" ref="T1796:T1859" si="115">O1796/K1796</f>
        <v>1.6129032258064517</v>
      </c>
      <c r="U1796" s="454" t="s">
        <v>3123</v>
      </c>
    </row>
    <row r="1797" spans="1:21" ht="12.75">
      <c r="A1797" s="190" t="s">
        <v>109</v>
      </c>
      <c r="B1797" s="191" t="s">
        <v>1220</v>
      </c>
      <c r="C1797" s="230" t="s">
        <v>647</v>
      </c>
      <c r="D1797" s="230" t="s">
        <v>335</v>
      </c>
      <c r="E1797" s="230" t="s">
        <v>185</v>
      </c>
      <c r="F1797" s="230" t="s">
        <v>519</v>
      </c>
      <c r="G1797" s="190" t="s">
        <v>3082</v>
      </c>
      <c r="H1797" s="191" t="s">
        <v>532</v>
      </c>
      <c r="I1797" s="230" t="s">
        <v>370</v>
      </c>
      <c r="J1797" s="565" t="s">
        <v>420</v>
      </c>
      <c r="K1797" s="568">
        <v>0.06</v>
      </c>
      <c r="L1797" s="230"/>
      <c r="M1797" s="450">
        <v>2022</v>
      </c>
      <c r="N1797" s="453">
        <v>93</v>
      </c>
      <c r="O1797" s="452">
        <v>9.6774193548387094E-2</v>
      </c>
      <c r="P1797" s="237">
        <f t="shared" si="112"/>
        <v>9</v>
      </c>
      <c r="Q1797" s="218">
        <v>8</v>
      </c>
      <c r="R1797" s="238">
        <f t="shared" si="113"/>
        <v>0.88888888888888884</v>
      </c>
      <c r="S1797" s="238">
        <f t="shared" si="114"/>
        <v>8.6021505376344093E-2</v>
      </c>
      <c r="T1797" s="239">
        <f t="shared" si="115"/>
        <v>1.6129032258064517</v>
      </c>
      <c r="U1797" s="454" t="s">
        <v>3123</v>
      </c>
    </row>
    <row r="1798" spans="1:21" ht="12.75">
      <c r="A1798" s="190" t="s">
        <v>109</v>
      </c>
      <c r="B1798" s="191" t="s">
        <v>1220</v>
      </c>
      <c r="C1798" s="230" t="s">
        <v>647</v>
      </c>
      <c r="D1798" s="230" t="s">
        <v>335</v>
      </c>
      <c r="E1798" s="230" t="s">
        <v>185</v>
      </c>
      <c r="F1798" s="230" t="s">
        <v>519</v>
      </c>
      <c r="G1798" s="190" t="s">
        <v>3082</v>
      </c>
      <c r="H1798" s="191" t="s">
        <v>533</v>
      </c>
      <c r="I1798" s="230" t="s">
        <v>370</v>
      </c>
      <c r="J1798" s="565" t="s">
        <v>420</v>
      </c>
      <c r="K1798" s="566">
        <v>0.06</v>
      </c>
      <c r="L1798" s="230"/>
      <c r="M1798" s="450">
        <v>2022</v>
      </c>
      <c r="N1798" s="453">
        <v>93</v>
      </c>
      <c r="O1798" s="452">
        <v>9.6774193548387094E-2</v>
      </c>
      <c r="P1798" s="237">
        <f t="shared" si="112"/>
        <v>9</v>
      </c>
      <c r="Q1798" s="218">
        <v>8</v>
      </c>
      <c r="R1798" s="238">
        <f t="shared" si="113"/>
        <v>0.88888888888888884</v>
      </c>
      <c r="S1798" s="238">
        <f t="shared" si="114"/>
        <v>8.6021505376344093E-2</v>
      </c>
      <c r="T1798" s="239">
        <f t="shared" si="115"/>
        <v>1.6129032258064517</v>
      </c>
      <c r="U1798" s="454" t="s">
        <v>3123</v>
      </c>
    </row>
    <row r="1799" spans="1:21" ht="12.75">
      <c r="A1799" s="190" t="s">
        <v>109</v>
      </c>
      <c r="B1799" s="191" t="s">
        <v>1220</v>
      </c>
      <c r="C1799" s="230" t="s">
        <v>647</v>
      </c>
      <c r="D1799" s="230" t="s">
        <v>335</v>
      </c>
      <c r="E1799" s="230" t="s">
        <v>185</v>
      </c>
      <c r="F1799" s="230" t="s">
        <v>519</v>
      </c>
      <c r="G1799" s="190" t="s">
        <v>3082</v>
      </c>
      <c r="H1799" s="191" t="s">
        <v>534</v>
      </c>
      <c r="I1799" s="230" t="s">
        <v>370</v>
      </c>
      <c r="J1799" s="565" t="s">
        <v>420</v>
      </c>
      <c r="K1799" s="566">
        <v>0.06</v>
      </c>
      <c r="L1799" s="230"/>
      <c r="M1799" s="450">
        <v>2022</v>
      </c>
      <c r="N1799" s="453">
        <v>93</v>
      </c>
      <c r="O1799" s="452">
        <v>9.6774193548387094E-2</v>
      </c>
      <c r="P1799" s="237">
        <f t="shared" si="112"/>
        <v>9</v>
      </c>
      <c r="Q1799" s="218">
        <v>8</v>
      </c>
      <c r="R1799" s="238">
        <f t="shared" si="113"/>
        <v>0.88888888888888884</v>
      </c>
      <c r="S1799" s="238">
        <f t="shared" si="114"/>
        <v>8.6021505376344093E-2</v>
      </c>
      <c r="T1799" s="239">
        <f t="shared" si="115"/>
        <v>1.6129032258064517</v>
      </c>
      <c r="U1799" s="454" t="s">
        <v>3123</v>
      </c>
    </row>
    <row r="1800" spans="1:21" ht="12.75">
      <c r="A1800" s="190" t="s">
        <v>109</v>
      </c>
      <c r="B1800" s="191" t="s">
        <v>1220</v>
      </c>
      <c r="C1800" s="230" t="s">
        <v>647</v>
      </c>
      <c r="D1800" s="230" t="s">
        <v>335</v>
      </c>
      <c r="E1800" s="230" t="s">
        <v>185</v>
      </c>
      <c r="F1800" s="230" t="s">
        <v>519</v>
      </c>
      <c r="G1800" s="190" t="s">
        <v>3082</v>
      </c>
      <c r="H1800" s="191" t="s">
        <v>535</v>
      </c>
      <c r="I1800" s="230" t="s">
        <v>370</v>
      </c>
      <c r="J1800" s="565" t="s">
        <v>420</v>
      </c>
      <c r="K1800" s="566">
        <v>0.06</v>
      </c>
      <c r="L1800" s="230"/>
      <c r="M1800" s="450">
        <v>2022</v>
      </c>
      <c r="N1800" s="453">
        <v>93</v>
      </c>
      <c r="O1800" s="452">
        <v>9.6774193548387094E-2</v>
      </c>
      <c r="P1800" s="237">
        <f t="shared" si="112"/>
        <v>9</v>
      </c>
      <c r="Q1800" s="218">
        <v>8</v>
      </c>
      <c r="R1800" s="238">
        <f t="shared" si="113"/>
        <v>0.88888888888888884</v>
      </c>
      <c r="S1800" s="238">
        <f t="shared" si="114"/>
        <v>8.6021505376344093E-2</v>
      </c>
      <c r="T1800" s="239">
        <f t="shared" si="115"/>
        <v>1.6129032258064517</v>
      </c>
      <c r="U1800" s="454" t="s">
        <v>3123</v>
      </c>
    </row>
    <row r="1801" spans="1:21" ht="12.75">
      <c r="A1801" s="190" t="s">
        <v>109</v>
      </c>
      <c r="B1801" s="191" t="s">
        <v>1220</v>
      </c>
      <c r="C1801" s="230" t="s">
        <v>647</v>
      </c>
      <c r="D1801" s="230" t="s">
        <v>335</v>
      </c>
      <c r="E1801" s="230" t="s">
        <v>185</v>
      </c>
      <c r="F1801" s="230" t="s">
        <v>519</v>
      </c>
      <c r="G1801" s="190" t="s">
        <v>3082</v>
      </c>
      <c r="H1801" s="191" t="s">
        <v>544</v>
      </c>
      <c r="I1801" s="230" t="s">
        <v>370</v>
      </c>
      <c r="J1801" s="565" t="s">
        <v>420</v>
      </c>
      <c r="K1801" s="566">
        <v>0.06</v>
      </c>
      <c r="L1801" s="230"/>
      <c r="M1801" s="450">
        <v>2022</v>
      </c>
      <c r="N1801" s="453">
        <v>93</v>
      </c>
      <c r="O1801" s="452">
        <v>9.6774193548387094E-2</v>
      </c>
      <c r="P1801" s="237">
        <f t="shared" si="112"/>
        <v>9</v>
      </c>
      <c r="Q1801" s="218">
        <v>8</v>
      </c>
      <c r="R1801" s="238">
        <f t="shared" si="113"/>
        <v>0.88888888888888884</v>
      </c>
      <c r="S1801" s="238">
        <f t="shared" si="114"/>
        <v>8.6021505376344093E-2</v>
      </c>
      <c r="T1801" s="239">
        <f t="shared" si="115"/>
        <v>1.6129032258064517</v>
      </c>
      <c r="U1801" s="454" t="s">
        <v>3123</v>
      </c>
    </row>
    <row r="1802" spans="1:21" ht="12.75">
      <c r="A1802" s="190" t="s">
        <v>109</v>
      </c>
      <c r="B1802" s="191" t="s">
        <v>1220</v>
      </c>
      <c r="C1802" s="230" t="s">
        <v>647</v>
      </c>
      <c r="D1802" s="230" t="s">
        <v>335</v>
      </c>
      <c r="E1802" s="230" t="s">
        <v>185</v>
      </c>
      <c r="F1802" s="230" t="s">
        <v>519</v>
      </c>
      <c r="G1802" s="190" t="s">
        <v>3082</v>
      </c>
      <c r="H1802" s="191" t="s">
        <v>545</v>
      </c>
      <c r="I1802" s="230" t="s">
        <v>370</v>
      </c>
      <c r="J1802" s="565" t="s">
        <v>420</v>
      </c>
      <c r="K1802" s="566">
        <v>0.06</v>
      </c>
      <c r="L1802" s="230"/>
      <c r="M1802" s="450">
        <v>2022</v>
      </c>
      <c r="N1802" s="453">
        <v>93</v>
      </c>
      <c r="O1802" s="452">
        <v>9.6774193548387094E-2</v>
      </c>
      <c r="P1802" s="237">
        <f t="shared" si="112"/>
        <v>9</v>
      </c>
      <c r="Q1802" s="218">
        <v>8</v>
      </c>
      <c r="R1802" s="238">
        <f t="shared" si="113"/>
        <v>0.88888888888888884</v>
      </c>
      <c r="S1802" s="238">
        <f t="shared" si="114"/>
        <v>8.6021505376344093E-2</v>
      </c>
      <c r="T1802" s="239">
        <f t="shared" si="115"/>
        <v>1.6129032258064517</v>
      </c>
      <c r="U1802" s="454" t="s">
        <v>3123</v>
      </c>
    </row>
    <row r="1803" spans="1:21" ht="12.75">
      <c r="A1803" s="190" t="s">
        <v>109</v>
      </c>
      <c r="B1803" s="191" t="s">
        <v>1220</v>
      </c>
      <c r="C1803" s="230" t="s">
        <v>647</v>
      </c>
      <c r="D1803" s="230" t="s">
        <v>335</v>
      </c>
      <c r="E1803" s="230" t="s">
        <v>185</v>
      </c>
      <c r="F1803" s="230" t="s">
        <v>519</v>
      </c>
      <c r="G1803" s="190" t="s">
        <v>3082</v>
      </c>
      <c r="H1803" s="191" t="s">
        <v>546</v>
      </c>
      <c r="I1803" s="230" t="s">
        <v>370</v>
      </c>
      <c r="J1803" s="565" t="s">
        <v>420</v>
      </c>
      <c r="K1803" s="566">
        <v>0.06</v>
      </c>
      <c r="L1803" s="230"/>
      <c r="M1803" s="450">
        <v>2022</v>
      </c>
      <c r="N1803" s="453">
        <v>93</v>
      </c>
      <c r="O1803" s="452">
        <v>9.6774193548387094E-2</v>
      </c>
      <c r="P1803" s="237">
        <f t="shared" si="112"/>
        <v>9</v>
      </c>
      <c r="Q1803" s="218">
        <v>8</v>
      </c>
      <c r="R1803" s="238">
        <f t="shared" si="113"/>
        <v>0.88888888888888884</v>
      </c>
      <c r="S1803" s="238">
        <f t="shared" si="114"/>
        <v>8.6021505376344093E-2</v>
      </c>
      <c r="T1803" s="239">
        <f t="shared" si="115"/>
        <v>1.6129032258064517</v>
      </c>
      <c r="U1803" s="454" t="s">
        <v>3123</v>
      </c>
    </row>
    <row r="1804" spans="1:21" ht="12.75">
      <c r="A1804" s="190" t="s">
        <v>109</v>
      </c>
      <c r="B1804" s="191" t="s">
        <v>1220</v>
      </c>
      <c r="C1804" s="230" t="s">
        <v>647</v>
      </c>
      <c r="D1804" s="230" t="s">
        <v>335</v>
      </c>
      <c r="E1804" s="230" t="s">
        <v>185</v>
      </c>
      <c r="F1804" s="230" t="s">
        <v>519</v>
      </c>
      <c r="G1804" s="190" t="s">
        <v>3082</v>
      </c>
      <c r="H1804" s="191" t="s">
        <v>548</v>
      </c>
      <c r="I1804" s="230" t="s">
        <v>370</v>
      </c>
      <c r="J1804" s="565" t="s">
        <v>420</v>
      </c>
      <c r="K1804" s="566">
        <v>0.06</v>
      </c>
      <c r="L1804" s="230"/>
      <c r="M1804" s="450">
        <v>2022</v>
      </c>
      <c r="N1804" s="453">
        <v>93</v>
      </c>
      <c r="O1804" s="452">
        <v>9.6774193548387094E-2</v>
      </c>
      <c r="P1804" s="237">
        <f t="shared" si="112"/>
        <v>9</v>
      </c>
      <c r="Q1804" s="218">
        <v>8</v>
      </c>
      <c r="R1804" s="238">
        <f t="shared" si="113"/>
        <v>0.88888888888888884</v>
      </c>
      <c r="S1804" s="238">
        <f t="shared" si="114"/>
        <v>8.6021505376344093E-2</v>
      </c>
      <c r="T1804" s="239">
        <f t="shared" si="115"/>
        <v>1.6129032258064517</v>
      </c>
      <c r="U1804" s="454" t="s">
        <v>3123</v>
      </c>
    </row>
    <row r="1805" spans="1:21" ht="12.75">
      <c r="A1805" s="190" t="s">
        <v>109</v>
      </c>
      <c r="B1805" s="191" t="s">
        <v>1220</v>
      </c>
      <c r="C1805" s="230" t="s">
        <v>647</v>
      </c>
      <c r="D1805" s="230" t="s">
        <v>335</v>
      </c>
      <c r="E1805" s="230" t="s">
        <v>185</v>
      </c>
      <c r="F1805" s="230" t="s">
        <v>519</v>
      </c>
      <c r="G1805" s="190" t="s">
        <v>3082</v>
      </c>
      <c r="H1805" s="191" t="s">
        <v>549</v>
      </c>
      <c r="I1805" s="230" t="s">
        <v>370</v>
      </c>
      <c r="J1805" s="565" t="s">
        <v>420</v>
      </c>
      <c r="K1805" s="566">
        <v>0.06</v>
      </c>
      <c r="L1805" s="230"/>
      <c r="M1805" s="450">
        <v>2022</v>
      </c>
      <c r="N1805" s="453">
        <v>93</v>
      </c>
      <c r="O1805" s="452">
        <v>9.6774193548387094E-2</v>
      </c>
      <c r="P1805" s="237">
        <f t="shared" si="112"/>
        <v>9</v>
      </c>
      <c r="Q1805" s="218">
        <v>8</v>
      </c>
      <c r="R1805" s="238">
        <f t="shared" si="113"/>
        <v>0.88888888888888884</v>
      </c>
      <c r="S1805" s="238">
        <f t="shared" si="114"/>
        <v>8.6021505376344093E-2</v>
      </c>
      <c r="T1805" s="239">
        <f t="shared" si="115"/>
        <v>1.6129032258064517</v>
      </c>
      <c r="U1805" s="454" t="s">
        <v>3123</v>
      </c>
    </row>
    <row r="1806" spans="1:21" ht="12.75">
      <c r="A1806" s="190" t="s">
        <v>109</v>
      </c>
      <c r="B1806" s="191" t="s">
        <v>1220</v>
      </c>
      <c r="C1806" s="230" t="s">
        <v>647</v>
      </c>
      <c r="D1806" s="230" t="s">
        <v>335</v>
      </c>
      <c r="E1806" s="230" t="s">
        <v>185</v>
      </c>
      <c r="F1806" s="230" t="s">
        <v>519</v>
      </c>
      <c r="G1806" s="190" t="s">
        <v>3082</v>
      </c>
      <c r="H1806" s="191" t="s">
        <v>551</v>
      </c>
      <c r="I1806" s="230" t="s">
        <v>370</v>
      </c>
      <c r="J1806" s="565" t="s">
        <v>420</v>
      </c>
      <c r="K1806" s="566">
        <v>0.06</v>
      </c>
      <c r="L1806" s="230"/>
      <c r="M1806" s="450">
        <v>2022</v>
      </c>
      <c r="N1806" s="453">
        <v>93</v>
      </c>
      <c r="O1806" s="452">
        <v>9.6774193548387094E-2</v>
      </c>
      <c r="P1806" s="237">
        <f t="shared" si="112"/>
        <v>9</v>
      </c>
      <c r="Q1806" s="218">
        <v>8</v>
      </c>
      <c r="R1806" s="238">
        <f t="shared" si="113"/>
        <v>0.88888888888888884</v>
      </c>
      <c r="S1806" s="238">
        <f t="shared" si="114"/>
        <v>8.6021505376344093E-2</v>
      </c>
      <c r="T1806" s="239">
        <f t="shared" si="115"/>
        <v>1.6129032258064517</v>
      </c>
      <c r="U1806" s="454" t="s">
        <v>3123</v>
      </c>
    </row>
    <row r="1807" spans="1:21" ht="12.75">
      <c r="A1807" s="190" t="s">
        <v>109</v>
      </c>
      <c r="B1807" s="191" t="s">
        <v>1220</v>
      </c>
      <c r="C1807" s="230" t="s">
        <v>647</v>
      </c>
      <c r="D1807" s="230" t="s">
        <v>335</v>
      </c>
      <c r="E1807" s="230" t="s">
        <v>185</v>
      </c>
      <c r="F1807" s="230" t="s">
        <v>519</v>
      </c>
      <c r="G1807" s="190" t="s">
        <v>3082</v>
      </c>
      <c r="H1807" s="191" t="s">
        <v>555</v>
      </c>
      <c r="I1807" s="230" t="s">
        <v>370</v>
      </c>
      <c r="J1807" s="565" t="s">
        <v>420</v>
      </c>
      <c r="K1807" s="566">
        <v>0.06</v>
      </c>
      <c r="L1807" s="230"/>
      <c r="M1807" s="450">
        <v>2022</v>
      </c>
      <c r="N1807" s="453">
        <v>93</v>
      </c>
      <c r="O1807" s="452">
        <v>9.6774193548387094E-2</v>
      </c>
      <c r="P1807" s="237">
        <f t="shared" si="112"/>
        <v>9</v>
      </c>
      <c r="Q1807" s="218">
        <v>8</v>
      </c>
      <c r="R1807" s="238">
        <f t="shared" si="113"/>
        <v>0.88888888888888884</v>
      </c>
      <c r="S1807" s="238">
        <f t="shared" si="114"/>
        <v>8.6021505376344093E-2</v>
      </c>
      <c r="T1807" s="239">
        <f t="shared" si="115"/>
        <v>1.6129032258064517</v>
      </c>
      <c r="U1807" s="454" t="s">
        <v>3123</v>
      </c>
    </row>
    <row r="1808" spans="1:21" ht="12.75">
      <c r="A1808" s="190" t="s">
        <v>109</v>
      </c>
      <c r="B1808" s="191" t="s">
        <v>1220</v>
      </c>
      <c r="C1808" s="230" t="s">
        <v>647</v>
      </c>
      <c r="D1808" s="230" t="s">
        <v>335</v>
      </c>
      <c r="E1808" s="230" t="s">
        <v>185</v>
      </c>
      <c r="F1808" s="230" t="s">
        <v>519</v>
      </c>
      <c r="G1808" s="190" t="s">
        <v>3082</v>
      </c>
      <c r="H1808" s="191" t="s">
        <v>556</v>
      </c>
      <c r="I1808" s="230" t="s">
        <v>370</v>
      </c>
      <c r="J1808" s="565" t="s">
        <v>420</v>
      </c>
      <c r="K1808" s="566">
        <v>0.06</v>
      </c>
      <c r="L1808" s="230"/>
      <c r="M1808" s="450">
        <v>2022</v>
      </c>
      <c r="N1808" s="453">
        <v>93</v>
      </c>
      <c r="O1808" s="452">
        <v>9.6774193548387094E-2</v>
      </c>
      <c r="P1808" s="237">
        <f t="shared" si="112"/>
        <v>9</v>
      </c>
      <c r="Q1808" s="218">
        <v>8</v>
      </c>
      <c r="R1808" s="238">
        <f t="shared" si="113"/>
        <v>0.88888888888888884</v>
      </c>
      <c r="S1808" s="238">
        <f t="shared" si="114"/>
        <v>8.6021505376344093E-2</v>
      </c>
      <c r="T1808" s="239">
        <f t="shared" si="115"/>
        <v>1.6129032258064517</v>
      </c>
      <c r="U1808" s="454" t="s">
        <v>3123</v>
      </c>
    </row>
    <row r="1809" spans="1:21" ht="12.75">
      <c r="A1809" s="190" t="s">
        <v>109</v>
      </c>
      <c r="B1809" s="191" t="s">
        <v>1220</v>
      </c>
      <c r="C1809" s="230" t="s">
        <v>647</v>
      </c>
      <c r="D1809" s="230" t="s">
        <v>335</v>
      </c>
      <c r="E1809" s="230" t="s">
        <v>185</v>
      </c>
      <c r="F1809" s="230" t="s">
        <v>519</v>
      </c>
      <c r="G1809" s="190" t="s">
        <v>3082</v>
      </c>
      <c r="H1809" s="191" t="s">
        <v>557</v>
      </c>
      <c r="I1809" s="230" t="s">
        <v>370</v>
      </c>
      <c r="J1809" s="565" t="s">
        <v>420</v>
      </c>
      <c r="K1809" s="566">
        <v>0.06</v>
      </c>
      <c r="L1809" s="230"/>
      <c r="M1809" s="450">
        <v>2022</v>
      </c>
      <c r="N1809" s="453">
        <v>93</v>
      </c>
      <c r="O1809" s="452">
        <v>9.6774193548387094E-2</v>
      </c>
      <c r="P1809" s="237">
        <f t="shared" si="112"/>
        <v>9</v>
      </c>
      <c r="Q1809" s="218">
        <v>8</v>
      </c>
      <c r="R1809" s="238">
        <f t="shared" si="113"/>
        <v>0.88888888888888884</v>
      </c>
      <c r="S1809" s="238">
        <f t="shared" si="114"/>
        <v>8.6021505376344093E-2</v>
      </c>
      <c r="T1809" s="239">
        <f t="shared" si="115"/>
        <v>1.6129032258064517</v>
      </c>
      <c r="U1809" s="454" t="s">
        <v>3123</v>
      </c>
    </row>
    <row r="1810" spans="1:21" ht="12.75">
      <c r="A1810" s="190" t="s">
        <v>109</v>
      </c>
      <c r="B1810" s="191" t="s">
        <v>1220</v>
      </c>
      <c r="C1810" s="230" t="s">
        <v>647</v>
      </c>
      <c r="D1810" s="230" t="s">
        <v>335</v>
      </c>
      <c r="E1810" s="230" t="s">
        <v>185</v>
      </c>
      <c r="F1810" s="230" t="s">
        <v>519</v>
      </c>
      <c r="G1810" s="190" t="s">
        <v>3082</v>
      </c>
      <c r="H1810" s="191" t="s">
        <v>558</v>
      </c>
      <c r="I1810" s="230" t="s">
        <v>370</v>
      </c>
      <c r="J1810" s="565" t="s">
        <v>420</v>
      </c>
      <c r="K1810" s="566">
        <v>0.06</v>
      </c>
      <c r="L1810" s="230"/>
      <c r="M1810" s="450">
        <v>2022</v>
      </c>
      <c r="N1810" s="453">
        <v>93</v>
      </c>
      <c r="O1810" s="452">
        <v>9.6774193548387094E-2</v>
      </c>
      <c r="P1810" s="237">
        <f t="shared" si="112"/>
        <v>9</v>
      </c>
      <c r="Q1810" s="218">
        <v>8</v>
      </c>
      <c r="R1810" s="238">
        <f t="shared" si="113"/>
        <v>0.88888888888888884</v>
      </c>
      <c r="S1810" s="238">
        <f t="shared" si="114"/>
        <v>8.6021505376344093E-2</v>
      </c>
      <c r="T1810" s="239">
        <f t="shared" si="115"/>
        <v>1.6129032258064517</v>
      </c>
      <c r="U1810" s="454" t="s">
        <v>3123</v>
      </c>
    </row>
    <row r="1811" spans="1:21" ht="12.75">
      <c r="A1811" s="190" t="s">
        <v>109</v>
      </c>
      <c r="B1811" s="191" t="s">
        <v>1220</v>
      </c>
      <c r="C1811" s="230" t="s">
        <v>647</v>
      </c>
      <c r="D1811" s="230" t="s">
        <v>335</v>
      </c>
      <c r="E1811" s="230" t="s">
        <v>185</v>
      </c>
      <c r="F1811" s="230" t="s">
        <v>519</v>
      </c>
      <c r="G1811" s="190" t="s">
        <v>3082</v>
      </c>
      <c r="H1811" s="191" t="s">
        <v>562</v>
      </c>
      <c r="I1811" s="230" t="s">
        <v>370</v>
      </c>
      <c r="J1811" s="565" t="s">
        <v>420</v>
      </c>
      <c r="K1811" s="566">
        <v>0.06</v>
      </c>
      <c r="L1811" s="230"/>
      <c r="M1811" s="450">
        <v>2022</v>
      </c>
      <c r="N1811" s="453">
        <v>93</v>
      </c>
      <c r="O1811" s="452">
        <v>9.6774193548387094E-2</v>
      </c>
      <c r="P1811" s="237">
        <f t="shared" si="112"/>
        <v>9</v>
      </c>
      <c r="Q1811" s="218">
        <v>8</v>
      </c>
      <c r="R1811" s="238">
        <f t="shared" si="113"/>
        <v>0.88888888888888884</v>
      </c>
      <c r="S1811" s="238">
        <f t="shared" si="114"/>
        <v>8.6021505376344093E-2</v>
      </c>
      <c r="T1811" s="239">
        <f t="shared" si="115"/>
        <v>1.6129032258064517</v>
      </c>
      <c r="U1811" s="454" t="s">
        <v>3123</v>
      </c>
    </row>
    <row r="1812" spans="1:21" ht="12.75">
      <c r="A1812" s="190" t="s">
        <v>109</v>
      </c>
      <c r="B1812" s="191" t="s">
        <v>1220</v>
      </c>
      <c r="C1812" s="230" t="s">
        <v>647</v>
      </c>
      <c r="D1812" s="230" t="s">
        <v>335</v>
      </c>
      <c r="E1812" s="230" t="s">
        <v>185</v>
      </c>
      <c r="F1812" s="230" t="s">
        <v>577</v>
      </c>
      <c r="G1812" s="190" t="s">
        <v>3082</v>
      </c>
      <c r="H1812" s="191" t="s">
        <v>583</v>
      </c>
      <c r="I1812" s="230" t="s">
        <v>370</v>
      </c>
      <c r="J1812" s="565" t="s">
        <v>420</v>
      </c>
      <c r="K1812" s="566">
        <v>0.06</v>
      </c>
      <c r="L1812" s="230"/>
      <c r="M1812" s="450">
        <v>2022</v>
      </c>
      <c r="N1812" s="453">
        <v>93</v>
      </c>
      <c r="O1812" s="452">
        <v>9.6774193548387094E-2</v>
      </c>
      <c r="P1812" s="237">
        <f t="shared" si="112"/>
        <v>9</v>
      </c>
      <c r="Q1812" s="218">
        <v>8</v>
      </c>
      <c r="R1812" s="238">
        <f t="shared" si="113"/>
        <v>0.88888888888888884</v>
      </c>
      <c r="S1812" s="238">
        <f t="shared" si="114"/>
        <v>8.6021505376344093E-2</v>
      </c>
      <c r="T1812" s="239">
        <f t="shared" si="115"/>
        <v>1.6129032258064517</v>
      </c>
      <c r="U1812" s="454" t="s">
        <v>3123</v>
      </c>
    </row>
    <row r="1813" spans="1:21" ht="12.75">
      <c r="A1813" s="190" t="s">
        <v>109</v>
      </c>
      <c r="B1813" s="191" t="s">
        <v>1220</v>
      </c>
      <c r="C1813" s="230" t="s">
        <v>647</v>
      </c>
      <c r="D1813" s="230" t="s">
        <v>335</v>
      </c>
      <c r="E1813" s="230" t="s">
        <v>185</v>
      </c>
      <c r="F1813" s="230" t="s">
        <v>519</v>
      </c>
      <c r="G1813" s="190" t="s">
        <v>3082</v>
      </c>
      <c r="H1813" s="191" t="s">
        <v>563</v>
      </c>
      <c r="I1813" s="230" t="s">
        <v>370</v>
      </c>
      <c r="J1813" s="565" t="s">
        <v>418</v>
      </c>
      <c r="K1813" s="566">
        <v>1</v>
      </c>
      <c r="L1813" s="230"/>
      <c r="M1813" s="450">
        <v>2022</v>
      </c>
      <c r="N1813" s="453">
        <v>93</v>
      </c>
      <c r="O1813" s="452">
        <v>1</v>
      </c>
      <c r="P1813" s="237">
        <f t="shared" si="112"/>
        <v>93</v>
      </c>
      <c r="Q1813" s="218">
        <v>93</v>
      </c>
      <c r="R1813" s="238">
        <f t="shared" si="113"/>
        <v>1</v>
      </c>
      <c r="S1813" s="238">
        <f t="shared" si="114"/>
        <v>1</v>
      </c>
      <c r="T1813" s="239">
        <f t="shared" si="115"/>
        <v>1</v>
      </c>
      <c r="U1813" s="454"/>
    </row>
    <row r="1814" spans="1:21" ht="12.75">
      <c r="A1814" s="190" t="s">
        <v>109</v>
      </c>
      <c r="B1814" s="191" t="s">
        <v>1220</v>
      </c>
      <c r="C1814" s="230" t="s">
        <v>647</v>
      </c>
      <c r="D1814" s="230" t="s">
        <v>335</v>
      </c>
      <c r="E1814" s="230" t="s">
        <v>185</v>
      </c>
      <c r="F1814" s="230" t="s">
        <v>519</v>
      </c>
      <c r="G1814" s="190" t="s">
        <v>3082</v>
      </c>
      <c r="H1814" s="191" t="s">
        <v>564</v>
      </c>
      <c r="I1814" s="230" t="s">
        <v>370</v>
      </c>
      <c r="J1814" s="565" t="s">
        <v>420</v>
      </c>
      <c r="K1814" s="566">
        <v>0.06</v>
      </c>
      <c r="L1814" s="230"/>
      <c r="M1814" s="450">
        <v>2022</v>
      </c>
      <c r="N1814" s="453">
        <v>93</v>
      </c>
      <c r="O1814" s="452">
        <v>9.6774193548387094E-2</v>
      </c>
      <c r="P1814" s="237">
        <f t="shared" si="112"/>
        <v>9</v>
      </c>
      <c r="Q1814" s="218">
        <v>8</v>
      </c>
      <c r="R1814" s="238">
        <f t="shared" si="113"/>
        <v>0.88888888888888884</v>
      </c>
      <c r="S1814" s="238">
        <f t="shared" si="114"/>
        <v>8.6021505376344093E-2</v>
      </c>
      <c r="T1814" s="239">
        <f t="shared" si="115"/>
        <v>1.6129032258064517</v>
      </c>
      <c r="U1814" s="454" t="s">
        <v>3123</v>
      </c>
    </row>
    <row r="1815" spans="1:21" ht="12.75">
      <c r="A1815" s="190" t="s">
        <v>109</v>
      </c>
      <c r="B1815" s="191" t="s">
        <v>1220</v>
      </c>
      <c r="C1815" s="230" t="s">
        <v>647</v>
      </c>
      <c r="D1815" s="230" t="s">
        <v>335</v>
      </c>
      <c r="E1815" s="230" t="s">
        <v>185</v>
      </c>
      <c r="F1815" s="230" t="s">
        <v>519</v>
      </c>
      <c r="G1815" s="190" t="s">
        <v>3082</v>
      </c>
      <c r="H1815" s="191" t="s">
        <v>569</v>
      </c>
      <c r="I1815" s="230" t="s">
        <v>370</v>
      </c>
      <c r="J1815" s="565" t="s">
        <v>420</v>
      </c>
      <c r="K1815" s="566">
        <v>0.06</v>
      </c>
      <c r="L1815" s="230"/>
      <c r="M1815" s="450">
        <v>2022</v>
      </c>
      <c r="N1815" s="453">
        <v>93</v>
      </c>
      <c r="O1815" s="452">
        <v>9.6774193548387094E-2</v>
      </c>
      <c r="P1815" s="237">
        <f t="shared" si="112"/>
        <v>9</v>
      </c>
      <c r="Q1815" s="218">
        <v>8</v>
      </c>
      <c r="R1815" s="238">
        <f t="shared" si="113"/>
        <v>0.88888888888888884</v>
      </c>
      <c r="S1815" s="238">
        <f t="shared" si="114"/>
        <v>8.6021505376344093E-2</v>
      </c>
      <c r="T1815" s="239">
        <f t="shared" si="115"/>
        <v>1.6129032258064517</v>
      </c>
      <c r="U1815" s="454" t="s">
        <v>3123</v>
      </c>
    </row>
    <row r="1816" spans="1:21" ht="12.75">
      <c r="A1816" s="190" t="s">
        <v>109</v>
      </c>
      <c r="B1816" s="191" t="s">
        <v>1220</v>
      </c>
      <c r="C1816" s="230" t="s">
        <v>647</v>
      </c>
      <c r="D1816" s="230" t="s">
        <v>335</v>
      </c>
      <c r="E1816" s="230" t="s">
        <v>185</v>
      </c>
      <c r="F1816" s="230" t="s">
        <v>519</v>
      </c>
      <c r="G1816" s="190" t="s">
        <v>3082</v>
      </c>
      <c r="H1816" s="191" t="s">
        <v>498</v>
      </c>
      <c r="I1816" s="230" t="s">
        <v>3133</v>
      </c>
      <c r="J1816" s="230" t="s">
        <v>418</v>
      </c>
      <c r="K1816" s="231">
        <v>1</v>
      </c>
      <c r="L1816" s="230" t="s">
        <v>3127</v>
      </c>
      <c r="M1816" s="450">
        <v>2023</v>
      </c>
      <c r="N1816" s="218">
        <v>90</v>
      </c>
      <c r="O1816" s="452">
        <v>1</v>
      </c>
      <c r="P1816" s="237">
        <f t="shared" si="112"/>
        <v>90</v>
      </c>
      <c r="Q1816" s="218">
        <v>90</v>
      </c>
      <c r="R1816" s="238">
        <f t="shared" si="113"/>
        <v>1</v>
      </c>
      <c r="S1816" s="238">
        <f t="shared" si="114"/>
        <v>1</v>
      </c>
      <c r="T1816" s="239">
        <f t="shared" si="115"/>
        <v>1</v>
      </c>
      <c r="U1816" s="454"/>
    </row>
    <row r="1817" spans="1:21" ht="12.75">
      <c r="A1817" s="190" t="s">
        <v>109</v>
      </c>
      <c r="B1817" s="191" t="s">
        <v>1220</v>
      </c>
      <c r="C1817" s="230" t="s">
        <v>647</v>
      </c>
      <c r="D1817" s="230" t="s">
        <v>335</v>
      </c>
      <c r="E1817" s="230" t="s">
        <v>185</v>
      </c>
      <c r="F1817" s="230" t="s">
        <v>519</v>
      </c>
      <c r="G1817" s="190" t="s">
        <v>3082</v>
      </c>
      <c r="H1817" s="191" t="s">
        <v>537</v>
      </c>
      <c r="I1817" s="230" t="s">
        <v>232</v>
      </c>
      <c r="J1817" s="230" t="s">
        <v>418</v>
      </c>
      <c r="K1817" s="231">
        <v>1</v>
      </c>
      <c r="L1817" s="230" t="s">
        <v>3128</v>
      </c>
      <c r="M1817" s="450">
        <v>2023</v>
      </c>
      <c r="N1817" s="218">
        <v>90</v>
      </c>
      <c r="O1817" s="452">
        <v>1</v>
      </c>
      <c r="P1817" s="237">
        <f t="shared" si="112"/>
        <v>90</v>
      </c>
      <c r="Q1817" s="218">
        <v>90</v>
      </c>
      <c r="R1817" s="238">
        <f t="shared" si="113"/>
        <v>1</v>
      </c>
      <c r="S1817" s="238">
        <f t="shared" si="114"/>
        <v>1</v>
      </c>
      <c r="T1817" s="239">
        <f t="shared" si="115"/>
        <v>1</v>
      </c>
      <c r="U1817" s="454"/>
    </row>
    <row r="1818" spans="1:21" ht="12.75">
      <c r="A1818" s="190" t="s">
        <v>109</v>
      </c>
      <c r="B1818" s="191" t="s">
        <v>1220</v>
      </c>
      <c r="C1818" s="230" t="s">
        <v>647</v>
      </c>
      <c r="D1818" s="230" t="s">
        <v>335</v>
      </c>
      <c r="E1818" s="230" t="s">
        <v>185</v>
      </c>
      <c r="F1818" s="230" t="s">
        <v>519</v>
      </c>
      <c r="G1818" s="190" t="s">
        <v>3082</v>
      </c>
      <c r="H1818" s="191" t="s">
        <v>538</v>
      </c>
      <c r="I1818" s="230" t="s">
        <v>232</v>
      </c>
      <c r="J1818" s="230" t="s">
        <v>418</v>
      </c>
      <c r="K1818" s="231">
        <v>1</v>
      </c>
      <c r="L1818" s="230" t="s">
        <v>3128</v>
      </c>
      <c r="M1818" s="450">
        <v>2023</v>
      </c>
      <c r="N1818" s="453">
        <v>90</v>
      </c>
      <c r="O1818" s="452">
        <v>1</v>
      </c>
      <c r="P1818" s="237">
        <f t="shared" si="112"/>
        <v>90</v>
      </c>
      <c r="Q1818" s="218">
        <v>90</v>
      </c>
      <c r="R1818" s="238">
        <f t="shared" si="113"/>
        <v>1</v>
      </c>
      <c r="S1818" s="238">
        <f t="shared" si="114"/>
        <v>1</v>
      </c>
      <c r="T1818" s="239">
        <f t="shared" si="115"/>
        <v>1</v>
      </c>
      <c r="U1818" s="454"/>
    </row>
    <row r="1819" spans="1:21" ht="12.75">
      <c r="A1819" s="190" t="s">
        <v>109</v>
      </c>
      <c r="B1819" s="191" t="s">
        <v>1220</v>
      </c>
      <c r="C1819" s="230" t="s">
        <v>647</v>
      </c>
      <c r="D1819" s="230" t="s">
        <v>335</v>
      </c>
      <c r="E1819" s="230" t="s">
        <v>185</v>
      </c>
      <c r="F1819" s="230" t="s">
        <v>519</v>
      </c>
      <c r="G1819" s="190" t="s">
        <v>3082</v>
      </c>
      <c r="H1819" s="191" t="s">
        <v>541</v>
      </c>
      <c r="I1819" s="230" t="s">
        <v>232</v>
      </c>
      <c r="J1819" s="230" t="s">
        <v>418</v>
      </c>
      <c r="K1819" s="231">
        <v>1</v>
      </c>
      <c r="L1819" s="230" t="s">
        <v>3128</v>
      </c>
      <c r="M1819" s="450">
        <v>2023</v>
      </c>
      <c r="N1819" s="453">
        <v>90</v>
      </c>
      <c r="O1819" s="452">
        <v>1</v>
      </c>
      <c r="P1819" s="237">
        <f t="shared" si="112"/>
        <v>90</v>
      </c>
      <c r="Q1819" s="218">
        <v>90</v>
      </c>
      <c r="R1819" s="238">
        <f t="shared" si="113"/>
        <v>1</v>
      </c>
      <c r="S1819" s="238">
        <f t="shared" si="114"/>
        <v>1</v>
      </c>
      <c r="T1819" s="239">
        <f t="shared" si="115"/>
        <v>1</v>
      </c>
      <c r="U1819" s="454"/>
    </row>
    <row r="1820" spans="1:21" ht="12.75">
      <c r="A1820" s="190" t="s">
        <v>109</v>
      </c>
      <c r="B1820" s="191" t="s">
        <v>1220</v>
      </c>
      <c r="C1820" s="230" t="s">
        <v>647</v>
      </c>
      <c r="D1820" s="230" t="s">
        <v>335</v>
      </c>
      <c r="E1820" s="230" t="s">
        <v>185</v>
      </c>
      <c r="F1820" s="230" t="s">
        <v>519</v>
      </c>
      <c r="G1820" s="190" t="s">
        <v>3082</v>
      </c>
      <c r="H1820" s="191" t="s">
        <v>493</v>
      </c>
      <c r="I1820" s="230" t="s">
        <v>232</v>
      </c>
      <c r="J1820" s="230" t="s">
        <v>418</v>
      </c>
      <c r="K1820" s="231">
        <v>1</v>
      </c>
      <c r="L1820" s="230" t="s">
        <v>3128</v>
      </c>
      <c r="M1820" s="450">
        <v>2023</v>
      </c>
      <c r="N1820" s="218">
        <v>90</v>
      </c>
      <c r="O1820" s="452">
        <v>1</v>
      </c>
      <c r="P1820" s="237">
        <f t="shared" si="112"/>
        <v>90</v>
      </c>
      <c r="Q1820" s="218">
        <v>90</v>
      </c>
      <c r="R1820" s="238">
        <f t="shared" si="113"/>
        <v>1</v>
      </c>
      <c r="S1820" s="238">
        <f t="shared" si="114"/>
        <v>1</v>
      </c>
      <c r="T1820" s="239">
        <f t="shared" si="115"/>
        <v>1</v>
      </c>
      <c r="U1820" s="454"/>
    </row>
    <row r="1821" spans="1:21" ht="12.75">
      <c r="A1821" s="190" t="s">
        <v>109</v>
      </c>
      <c r="B1821" s="191" t="s">
        <v>1220</v>
      </c>
      <c r="C1821" s="230" t="s">
        <v>647</v>
      </c>
      <c r="D1821" s="230" t="s">
        <v>335</v>
      </c>
      <c r="E1821" s="230" t="s">
        <v>185</v>
      </c>
      <c r="F1821" s="230" t="s">
        <v>519</v>
      </c>
      <c r="G1821" s="190" t="s">
        <v>3082</v>
      </c>
      <c r="H1821" s="191" t="s">
        <v>3129</v>
      </c>
      <c r="I1821" s="230" t="s">
        <v>232</v>
      </c>
      <c r="J1821" s="230" t="s">
        <v>418</v>
      </c>
      <c r="K1821" s="231">
        <v>1</v>
      </c>
      <c r="L1821" s="230" t="s">
        <v>3128</v>
      </c>
      <c r="M1821" s="450">
        <v>2023</v>
      </c>
      <c r="N1821" s="453">
        <v>90</v>
      </c>
      <c r="O1821" s="452">
        <v>1</v>
      </c>
      <c r="P1821" s="237">
        <f t="shared" si="112"/>
        <v>90</v>
      </c>
      <c r="Q1821" s="218">
        <v>90</v>
      </c>
      <c r="R1821" s="238">
        <f t="shared" si="113"/>
        <v>1</v>
      </c>
      <c r="S1821" s="238">
        <f t="shared" si="114"/>
        <v>1</v>
      </c>
      <c r="T1821" s="239">
        <f t="shared" si="115"/>
        <v>1</v>
      </c>
      <c r="U1821" s="454"/>
    </row>
    <row r="1822" spans="1:21" ht="12.75">
      <c r="A1822" s="190" t="s">
        <v>109</v>
      </c>
      <c r="B1822" s="191" t="s">
        <v>1220</v>
      </c>
      <c r="C1822" s="230" t="s">
        <v>647</v>
      </c>
      <c r="D1822" s="230" t="s">
        <v>335</v>
      </c>
      <c r="E1822" s="230" t="s">
        <v>185</v>
      </c>
      <c r="F1822" s="230" t="s">
        <v>519</v>
      </c>
      <c r="G1822" s="190" t="s">
        <v>3082</v>
      </c>
      <c r="H1822" s="191" t="s">
        <v>3130</v>
      </c>
      <c r="I1822" s="230" t="s">
        <v>232</v>
      </c>
      <c r="J1822" s="230" t="s">
        <v>418</v>
      </c>
      <c r="K1822" s="231">
        <v>1</v>
      </c>
      <c r="L1822" s="230" t="s">
        <v>3128</v>
      </c>
      <c r="M1822" s="450">
        <v>2023</v>
      </c>
      <c r="N1822" s="218">
        <v>90</v>
      </c>
      <c r="O1822" s="452">
        <v>1</v>
      </c>
      <c r="P1822" s="237">
        <f t="shared" si="112"/>
        <v>90</v>
      </c>
      <c r="Q1822" s="218">
        <v>90</v>
      </c>
      <c r="R1822" s="238">
        <f t="shared" si="113"/>
        <v>1</v>
      </c>
      <c r="S1822" s="238">
        <f t="shared" si="114"/>
        <v>1</v>
      </c>
      <c r="T1822" s="239">
        <f t="shared" si="115"/>
        <v>1</v>
      </c>
      <c r="U1822" s="454"/>
    </row>
    <row r="1823" spans="1:21" ht="12.75">
      <c r="A1823" s="190" t="s">
        <v>109</v>
      </c>
      <c r="B1823" s="191" t="s">
        <v>1220</v>
      </c>
      <c r="C1823" s="230" t="s">
        <v>647</v>
      </c>
      <c r="D1823" s="230" t="s">
        <v>335</v>
      </c>
      <c r="E1823" s="230" t="s">
        <v>185</v>
      </c>
      <c r="F1823" s="230"/>
      <c r="G1823" s="190" t="s">
        <v>3217</v>
      </c>
      <c r="H1823" s="191"/>
      <c r="I1823" s="230"/>
      <c r="J1823" s="230"/>
      <c r="K1823" s="231"/>
      <c r="L1823" s="230" t="s">
        <v>3120</v>
      </c>
      <c r="M1823" s="450"/>
      <c r="N1823" s="218"/>
      <c r="O1823" s="567"/>
      <c r="P1823" s="237">
        <f t="shared" si="112"/>
        <v>0</v>
      </c>
      <c r="Q1823" s="218"/>
      <c r="R1823" s="238" t="e">
        <f t="shared" si="113"/>
        <v>#DIV/0!</v>
      </c>
      <c r="S1823" s="238" t="e">
        <f t="shared" si="114"/>
        <v>#DIV/0!</v>
      </c>
      <c r="T1823" s="239" t="e">
        <f t="shared" si="115"/>
        <v>#DIV/0!</v>
      </c>
      <c r="U1823" s="454"/>
    </row>
    <row r="1824" spans="1:21" ht="12.75">
      <c r="A1824" s="190" t="s">
        <v>109</v>
      </c>
      <c r="B1824" s="191" t="s">
        <v>1220</v>
      </c>
      <c r="C1824" s="230" t="s">
        <v>647</v>
      </c>
      <c r="D1824" s="230" t="s">
        <v>335</v>
      </c>
      <c r="E1824" s="230" t="s">
        <v>185</v>
      </c>
      <c r="F1824" s="230" t="s">
        <v>519</v>
      </c>
      <c r="G1824" s="190" t="s">
        <v>3065</v>
      </c>
      <c r="H1824" s="191" t="s">
        <v>518</v>
      </c>
      <c r="I1824" s="230" t="s">
        <v>370</v>
      </c>
      <c r="J1824" s="565" t="s">
        <v>420</v>
      </c>
      <c r="K1824" s="566">
        <v>8.3333333333333329E-2</v>
      </c>
      <c r="L1824" s="230"/>
      <c r="M1824" s="450">
        <v>2022</v>
      </c>
      <c r="N1824" s="453">
        <v>10</v>
      </c>
      <c r="O1824" s="567">
        <v>1</v>
      </c>
      <c r="P1824" s="237">
        <f t="shared" si="112"/>
        <v>10</v>
      </c>
      <c r="Q1824" s="453">
        <v>10</v>
      </c>
      <c r="R1824" s="238">
        <f t="shared" si="113"/>
        <v>1</v>
      </c>
      <c r="S1824" s="238">
        <f t="shared" si="114"/>
        <v>1</v>
      </c>
      <c r="T1824" s="239">
        <f t="shared" si="115"/>
        <v>12</v>
      </c>
      <c r="U1824" s="454" t="s">
        <v>3123</v>
      </c>
    </row>
    <row r="1825" spans="1:21" ht="12.75">
      <c r="A1825" s="190" t="s">
        <v>109</v>
      </c>
      <c r="B1825" s="191" t="s">
        <v>1220</v>
      </c>
      <c r="C1825" s="230" t="s">
        <v>647</v>
      </c>
      <c r="D1825" s="230" t="s">
        <v>335</v>
      </c>
      <c r="E1825" s="230" t="s">
        <v>185</v>
      </c>
      <c r="F1825" s="230" t="s">
        <v>577</v>
      </c>
      <c r="G1825" s="190" t="s">
        <v>3065</v>
      </c>
      <c r="H1825" s="191" t="s">
        <v>576</v>
      </c>
      <c r="I1825" s="230" t="s">
        <v>370</v>
      </c>
      <c r="J1825" s="565" t="s">
        <v>420</v>
      </c>
      <c r="K1825" s="566">
        <v>8.3333333333333329E-2</v>
      </c>
      <c r="L1825" s="230"/>
      <c r="M1825" s="450">
        <v>2022</v>
      </c>
      <c r="N1825" s="453">
        <v>10</v>
      </c>
      <c r="O1825" s="452">
        <v>0.3</v>
      </c>
      <c r="P1825" s="237">
        <f t="shared" si="112"/>
        <v>3</v>
      </c>
      <c r="Q1825" s="218">
        <v>2</v>
      </c>
      <c r="R1825" s="238">
        <f t="shared" si="113"/>
        <v>0.66666666666666663</v>
      </c>
      <c r="S1825" s="238">
        <f t="shared" si="114"/>
        <v>0.2</v>
      </c>
      <c r="T1825" s="239">
        <f t="shared" si="115"/>
        <v>3.6</v>
      </c>
      <c r="U1825" s="454" t="s">
        <v>3123</v>
      </c>
    </row>
    <row r="1826" spans="1:21" ht="12.75">
      <c r="A1826" s="190" t="s">
        <v>109</v>
      </c>
      <c r="B1826" s="191" t="s">
        <v>1220</v>
      </c>
      <c r="C1826" s="230" t="s">
        <v>647</v>
      </c>
      <c r="D1826" s="230" t="s">
        <v>335</v>
      </c>
      <c r="E1826" s="230" t="s">
        <v>185</v>
      </c>
      <c r="F1826" s="230" t="s">
        <v>577</v>
      </c>
      <c r="G1826" s="190" t="s">
        <v>3065</v>
      </c>
      <c r="H1826" s="191" t="s">
        <v>578</v>
      </c>
      <c r="I1826" s="230" t="s">
        <v>370</v>
      </c>
      <c r="J1826" s="565" t="s">
        <v>420</v>
      </c>
      <c r="K1826" s="566">
        <v>8.3333333333333329E-2</v>
      </c>
      <c r="L1826" s="230"/>
      <c r="M1826" s="450">
        <v>2022</v>
      </c>
      <c r="N1826" s="453">
        <v>10</v>
      </c>
      <c r="O1826" s="452">
        <v>0.3</v>
      </c>
      <c r="P1826" s="237">
        <f t="shared" si="112"/>
        <v>3</v>
      </c>
      <c r="Q1826" s="218">
        <v>2</v>
      </c>
      <c r="R1826" s="238">
        <f t="shared" si="113"/>
        <v>0.66666666666666663</v>
      </c>
      <c r="S1826" s="238">
        <f t="shared" si="114"/>
        <v>0.2</v>
      </c>
      <c r="T1826" s="239">
        <f t="shared" si="115"/>
        <v>3.6</v>
      </c>
      <c r="U1826" s="454" t="s">
        <v>3123</v>
      </c>
    </row>
    <row r="1827" spans="1:21" ht="12.75">
      <c r="A1827" s="190" t="s">
        <v>109</v>
      </c>
      <c r="B1827" s="191" t="s">
        <v>1220</v>
      </c>
      <c r="C1827" s="230" t="s">
        <v>647</v>
      </c>
      <c r="D1827" s="230" t="s">
        <v>335</v>
      </c>
      <c r="E1827" s="230" t="s">
        <v>185</v>
      </c>
      <c r="F1827" s="230" t="s">
        <v>577</v>
      </c>
      <c r="G1827" s="190" t="s">
        <v>3065</v>
      </c>
      <c r="H1827" s="191" t="s">
        <v>579</v>
      </c>
      <c r="I1827" s="230" t="s">
        <v>370</v>
      </c>
      <c r="J1827" s="565" t="s">
        <v>420</v>
      </c>
      <c r="K1827" s="566">
        <v>8.3333333333333329E-2</v>
      </c>
      <c r="L1827" s="230"/>
      <c r="M1827" s="450">
        <v>2022</v>
      </c>
      <c r="N1827" s="453">
        <v>10</v>
      </c>
      <c r="O1827" s="452">
        <v>0.3</v>
      </c>
      <c r="P1827" s="237">
        <f t="shared" si="112"/>
        <v>3</v>
      </c>
      <c r="Q1827" s="218">
        <v>2</v>
      </c>
      <c r="R1827" s="238">
        <f t="shared" si="113"/>
        <v>0.66666666666666663</v>
      </c>
      <c r="S1827" s="238">
        <f t="shared" si="114"/>
        <v>0.2</v>
      </c>
      <c r="T1827" s="239">
        <f t="shared" si="115"/>
        <v>3.6</v>
      </c>
      <c r="U1827" s="454" t="s">
        <v>3123</v>
      </c>
    </row>
    <row r="1828" spans="1:21" ht="12.75">
      <c r="A1828" s="190" t="s">
        <v>109</v>
      </c>
      <c r="B1828" s="191" t="s">
        <v>1220</v>
      </c>
      <c r="C1828" s="230" t="s">
        <v>647</v>
      </c>
      <c r="D1828" s="230" t="s">
        <v>335</v>
      </c>
      <c r="E1828" s="230" t="s">
        <v>185</v>
      </c>
      <c r="F1828" s="230" t="s">
        <v>577</v>
      </c>
      <c r="G1828" s="190" t="s">
        <v>3065</v>
      </c>
      <c r="H1828" s="191" t="s">
        <v>580</v>
      </c>
      <c r="I1828" s="230" t="s">
        <v>370</v>
      </c>
      <c r="J1828" s="565" t="s">
        <v>420</v>
      </c>
      <c r="K1828" s="566">
        <v>8.3333333333333329E-2</v>
      </c>
      <c r="L1828" s="230"/>
      <c r="M1828" s="450">
        <v>2022</v>
      </c>
      <c r="N1828" s="453">
        <v>10</v>
      </c>
      <c r="O1828" s="452">
        <v>0.3</v>
      </c>
      <c r="P1828" s="237">
        <f t="shared" si="112"/>
        <v>3</v>
      </c>
      <c r="Q1828" s="218">
        <v>2</v>
      </c>
      <c r="R1828" s="238">
        <f t="shared" si="113"/>
        <v>0.66666666666666663</v>
      </c>
      <c r="S1828" s="238">
        <f t="shared" si="114"/>
        <v>0.2</v>
      </c>
      <c r="T1828" s="239">
        <f t="shared" si="115"/>
        <v>3.6</v>
      </c>
      <c r="U1828" s="454" t="s">
        <v>3123</v>
      </c>
    </row>
    <row r="1829" spans="1:21" ht="12.75">
      <c r="A1829" s="190" t="s">
        <v>109</v>
      </c>
      <c r="B1829" s="191" t="s">
        <v>1220</v>
      </c>
      <c r="C1829" s="230" t="s">
        <v>647</v>
      </c>
      <c r="D1829" s="230" t="s">
        <v>335</v>
      </c>
      <c r="E1829" s="230" t="s">
        <v>185</v>
      </c>
      <c r="F1829" s="230" t="s">
        <v>577</v>
      </c>
      <c r="G1829" s="190" t="s">
        <v>3065</v>
      </c>
      <c r="H1829" s="191" t="s">
        <v>581</v>
      </c>
      <c r="I1829" s="230" t="s">
        <v>370</v>
      </c>
      <c r="J1829" s="565" t="s">
        <v>420</v>
      </c>
      <c r="K1829" s="566">
        <v>8.3333333333333329E-2</v>
      </c>
      <c r="L1829" s="230"/>
      <c r="M1829" s="450">
        <v>2022</v>
      </c>
      <c r="N1829" s="453">
        <v>10</v>
      </c>
      <c r="O1829" s="452">
        <v>0.3</v>
      </c>
      <c r="P1829" s="237">
        <f t="shared" si="112"/>
        <v>3</v>
      </c>
      <c r="Q1829" s="218">
        <v>2</v>
      </c>
      <c r="R1829" s="238">
        <f t="shared" si="113"/>
        <v>0.66666666666666663</v>
      </c>
      <c r="S1829" s="238">
        <f t="shared" si="114"/>
        <v>0.2</v>
      </c>
      <c r="T1829" s="239">
        <f t="shared" si="115"/>
        <v>3.6</v>
      </c>
      <c r="U1829" s="454" t="s">
        <v>3123</v>
      </c>
    </row>
    <row r="1830" spans="1:21" ht="12.75">
      <c r="A1830" s="190" t="s">
        <v>109</v>
      </c>
      <c r="B1830" s="191" t="s">
        <v>1220</v>
      </c>
      <c r="C1830" s="230" t="s">
        <v>647</v>
      </c>
      <c r="D1830" s="230" t="s">
        <v>335</v>
      </c>
      <c r="E1830" s="230" t="s">
        <v>185</v>
      </c>
      <c r="F1830" s="230" t="s">
        <v>519</v>
      </c>
      <c r="G1830" s="190" t="s">
        <v>3065</v>
      </c>
      <c r="H1830" s="191" t="s">
        <v>522</v>
      </c>
      <c r="I1830" s="230" t="s">
        <v>370</v>
      </c>
      <c r="J1830" s="565" t="s">
        <v>420</v>
      </c>
      <c r="K1830" s="566">
        <v>8.3333333333333329E-2</v>
      </c>
      <c r="L1830" s="230"/>
      <c r="M1830" s="450">
        <v>2022</v>
      </c>
      <c r="N1830" s="453">
        <v>10</v>
      </c>
      <c r="O1830" s="452">
        <v>0.3</v>
      </c>
      <c r="P1830" s="237">
        <f t="shared" si="112"/>
        <v>3</v>
      </c>
      <c r="Q1830" s="218">
        <v>2</v>
      </c>
      <c r="R1830" s="238">
        <f t="shared" si="113"/>
        <v>0.66666666666666663</v>
      </c>
      <c r="S1830" s="238">
        <f t="shared" si="114"/>
        <v>0.2</v>
      </c>
      <c r="T1830" s="239">
        <f t="shared" si="115"/>
        <v>3.6</v>
      </c>
      <c r="U1830" s="454" t="s">
        <v>3123</v>
      </c>
    </row>
    <row r="1831" spans="1:21" ht="12.75">
      <c r="A1831" s="190" t="s">
        <v>109</v>
      </c>
      <c r="B1831" s="191" t="s">
        <v>1220</v>
      </c>
      <c r="C1831" s="230" t="s">
        <v>647</v>
      </c>
      <c r="D1831" s="230" t="s">
        <v>335</v>
      </c>
      <c r="E1831" s="230" t="s">
        <v>185</v>
      </c>
      <c r="F1831" s="230" t="s">
        <v>519</v>
      </c>
      <c r="G1831" s="190" t="s">
        <v>3065</v>
      </c>
      <c r="H1831" s="191" t="s">
        <v>523</v>
      </c>
      <c r="I1831" s="230" t="s">
        <v>370</v>
      </c>
      <c r="J1831" s="565" t="s">
        <v>420</v>
      </c>
      <c r="K1831" s="566">
        <v>8.3333333333333329E-2</v>
      </c>
      <c r="L1831" s="230"/>
      <c r="M1831" s="450">
        <v>2022</v>
      </c>
      <c r="N1831" s="453">
        <v>10</v>
      </c>
      <c r="O1831" s="452">
        <v>0.3</v>
      </c>
      <c r="P1831" s="237">
        <f t="shared" si="112"/>
        <v>3</v>
      </c>
      <c r="Q1831" s="218">
        <v>2</v>
      </c>
      <c r="R1831" s="238">
        <f t="shared" si="113"/>
        <v>0.66666666666666663</v>
      </c>
      <c r="S1831" s="238">
        <f t="shared" si="114"/>
        <v>0.2</v>
      </c>
      <c r="T1831" s="239">
        <f t="shared" si="115"/>
        <v>3.6</v>
      </c>
      <c r="U1831" s="454" t="s">
        <v>3123</v>
      </c>
    </row>
    <row r="1832" spans="1:21" ht="12.75">
      <c r="A1832" s="190" t="s">
        <v>109</v>
      </c>
      <c r="B1832" s="191" t="s">
        <v>1220</v>
      </c>
      <c r="C1832" s="230" t="s">
        <v>647</v>
      </c>
      <c r="D1832" s="230" t="s">
        <v>335</v>
      </c>
      <c r="E1832" s="230" t="s">
        <v>185</v>
      </c>
      <c r="F1832" s="230" t="s">
        <v>577</v>
      </c>
      <c r="G1832" s="190" t="s">
        <v>3065</v>
      </c>
      <c r="H1832" s="191" t="s">
        <v>3124</v>
      </c>
      <c r="I1832" s="230" t="s">
        <v>370</v>
      </c>
      <c r="J1832" s="565" t="s">
        <v>420</v>
      </c>
      <c r="K1832" s="566">
        <v>8.3333333333333329E-2</v>
      </c>
      <c r="L1832" s="230"/>
      <c r="M1832" s="450">
        <v>2022</v>
      </c>
      <c r="N1832" s="453">
        <v>10</v>
      </c>
      <c r="O1832" s="452">
        <v>0.3</v>
      </c>
      <c r="P1832" s="237">
        <f t="shared" si="112"/>
        <v>3</v>
      </c>
      <c r="Q1832" s="218">
        <v>2</v>
      </c>
      <c r="R1832" s="238">
        <f t="shared" si="113"/>
        <v>0.66666666666666663</v>
      </c>
      <c r="S1832" s="238">
        <f t="shared" si="114"/>
        <v>0.2</v>
      </c>
      <c r="T1832" s="239">
        <f t="shared" si="115"/>
        <v>3.6</v>
      </c>
      <c r="U1832" s="454" t="s">
        <v>3123</v>
      </c>
    </row>
    <row r="1833" spans="1:21" ht="12.75">
      <c r="A1833" s="190" t="s">
        <v>109</v>
      </c>
      <c r="B1833" s="191" t="s">
        <v>1220</v>
      </c>
      <c r="C1833" s="230" t="s">
        <v>647</v>
      </c>
      <c r="D1833" s="230" t="s">
        <v>335</v>
      </c>
      <c r="E1833" s="230" t="s">
        <v>185</v>
      </c>
      <c r="F1833" s="230" t="s">
        <v>519</v>
      </c>
      <c r="G1833" s="190" t="s">
        <v>3065</v>
      </c>
      <c r="H1833" s="191" t="s">
        <v>3125</v>
      </c>
      <c r="I1833" s="230" t="s">
        <v>370</v>
      </c>
      <c r="J1833" s="565" t="s">
        <v>420</v>
      </c>
      <c r="K1833" s="566">
        <v>8.3333333333333329E-2</v>
      </c>
      <c r="L1833" s="230"/>
      <c r="M1833" s="450">
        <v>2022</v>
      </c>
      <c r="N1833" s="453">
        <v>10</v>
      </c>
      <c r="O1833" s="452">
        <v>0.3</v>
      </c>
      <c r="P1833" s="237">
        <f t="shared" si="112"/>
        <v>3</v>
      </c>
      <c r="Q1833" s="218">
        <v>2</v>
      </c>
      <c r="R1833" s="238">
        <f t="shared" si="113"/>
        <v>0.66666666666666663</v>
      </c>
      <c r="S1833" s="238">
        <f t="shared" si="114"/>
        <v>0.2</v>
      </c>
      <c r="T1833" s="239">
        <f t="shared" si="115"/>
        <v>3.6</v>
      </c>
      <c r="U1833" s="454" t="s">
        <v>3123</v>
      </c>
    </row>
    <row r="1834" spans="1:21" ht="12.75">
      <c r="A1834" s="190" t="s">
        <v>109</v>
      </c>
      <c r="B1834" s="191" t="s">
        <v>1220</v>
      </c>
      <c r="C1834" s="230" t="s">
        <v>647</v>
      </c>
      <c r="D1834" s="230" t="s">
        <v>335</v>
      </c>
      <c r="E1834" s="230" t="s">
        <v>185</v>
      </c>
      <c r="F1834" s="230" t="s">
        <v>519</v>
      </c>
      <c r="G1834" s="190" t="s">
        <v>3065</v>
      </c>
      <c r="H1834" s="191" t="s">
        <v>529</v>
      </c>
      <c r="I1834" s="230" t="s">
        <v>370</v>
      </c>
      <c r="J1834" s="565" t="s">
        <v>420</v>
      </c>
      <c r="K1834" s="566">
        <v>8.3333333333333329E-2</v>
      </c>
      <c r="L1834" s="230"/>
      <c r="M1834" s="450">
        <v>2022</v>
      </c>
      <c r="N1834" s="453">
        <v>10</v>
      </c>
      <c r="O1834" s="452">
        <v>0.3</v>
      </c>
      <c r="P1834" s="237">
        <f t="shared" si="112"/>
        <v>3</v>
      </c>
      <c r="Q1834" s="218">
        <v>2</v>
      </c>
      <c r="R1834" s="238">
        <f t="shared" si="113"/>
        <v>0.66666666666666663</v>
      </c>
      <c r="S1834" s="238">
        <f t="shared" si="114"/>
        <v>0.2</v>
      </c>
      <c r="T1834" s="239">
        <f t="shared" si="115"/>
        <v>3.6</v>
      </c>
      <c r="U1834" s="454" t="s">
        <v>3123</v>
      </c>
    </row>
    <row r="1835" spans="1:21" ht="12.75">
      <c r="A1835" s="190" t="s">
        <v>109</v>
      </c>
      <c r="B1835" s="191" t="s">
        <v>1220</v>
      </c>
      <c r="C1835" s="230" t="s">
        <v>647</v>
      </c>
      <c r="D1835" s="230" t="s">
        <v>335</v>
      </c>
      <c r="E1835" s="230" t="s">
        <v>185</v>
      </c>
      <c r="F1835" s="230" t="s">
        <v>519</v>
      </c>
      <c r="G1835" s="190" t="s">
        <v>3065</v>
      </c>
      <c r="H1835" s="191" t="s">
        <v>532</v>
      </c>
      <c r="I1835" s="230" t="s">
        <v>370</v>
      </c>
      <c r="J1835" s="565" t="s">
        <v>420</v>
      </c>
      <c r="K1835" s="568">
        <v>8.3333333333333329E-2</v>
      </c>
      <c r="L1835" s="230"/>
      <c r="M1835" s="450">
        <v>2022</v>
      </c>
      <c r="N1835" s="453">
        <v>10</v>
      </c>
      <c r="O1835" s="452">
        <v>0.3</v>
      </c>
      <c r="P1835" s="237">
        <f t="shared" si="112"/>
        <v>3</v>
      </c>
      <c r="Q1835" s="218">
        <v>2</v>
      </c>
      <c r="R1835" s="238">
        <f t="shared" si="113"/>
        <v>0.66666666666666663</v>
      </c>
      <c r="S1835" s="238">
        <f t="shared" si="114"/>
        <v>0.2</v>
      </c>
      <c r="T1835" s="239">
        <f t="shared" si="115"/>
        <v>3.6</v>
      </c>
      <c r="U1835" s="454" t="s">
        <v>3123</v>
      </c>
    </row>
    <row r="1836" spans="1:21" ht="12.75">
      <c r="A1836" s="190" t="s">
        <v>109</v>
      </c>
      <c r="B1836" s="191" t="s">
        <v>1220</v>
      </c>
      <c r="C1836" s="230" t="s">
        <v>647</v>
      </c>
      <c r="D1836" s="230" t="s">
        <v>335</v>
      </c>
      <c r="E1836" s="230" t="s">
        <v>185</v>
      </c>
      <c r="F1836" s="230" t="s">
        <v>519</v>
      </c>
      <c r="G1836" s="190" t="s">
        <v>3065</v>
      </c>
      <c r="H1836" s="191" t="s">
        <v>533</v>
      </c>
      <c r="I1836" s="230" t="s">
        <v>370</v>
      </c>
      <c r="J1836" s="565" t="s">
        <v>420</v>
      </c>
      <c r="K1836" s="566">
        <v>8.3333333333333329E-2</v>
      </c>
      <c r="L1836" s="230"/>
      <c r="M1836" s="450">
        <v>2022</v>
      </c>
      <c r="N1836" s="453">
        <v>10</v>
      </c>
      <c r="O1836" s="452">
        <v>0.3</v>
      </c>
      <c r="P1836" s="237">
        <f t="shared" si="112"/>
        <v>3</v>
      </c>
      <c r="Q1836" s="218">
        <v>2</v>
      </c>
      <c r="R1836" s="238">
        <f t="shared" si="113"/>
        <v>0.66666666666666663</v>
      </c>
      <c r="S1836" s="238">
        <f t="shared" si="114"/>
        <v>0.2</v>
      </c>
      <c r="T1836" s="239">
        <f t="shared" si="115"/>
        <v>3.6</v>
      </c>
      <c r="U1836" s="454" t="s">
        <v>3123</v>
      </c>
    </row>
    <row r="1837" spans="1:21" ht="12.75">
      <c r="A1837" s="190" t="s">
        <v>109</v>
      </c>
      <c r="B1837" s="191" t="s">
        <v>1220</v>
      </c>
      <c r="C1837" s="230" t="s">
        <v>647</v>
      </c>
      <c r="D1837" s="230" t="s">
        <v>335</v>
      </c>
      <c r="E1837" s="230" t="s">
        <v>185</v>
      </c>
      <c r="F1837" s="230" t="s">
        <v>519</v>
      </c>
      <c r="G1837" s="190" t="s">
        <v>3065</v>
      </c>
      <c r="H1837" s="191" t="s">
        <v>534</v>
      </c>
      <c r="I1837" s="230" t="s">
        <v>370</v>
      </c>
      <c r="J1837" s="565" t="s">
        <v>420</v>
      </c>
      <c r="K1837" s="566">
        <v>8.3333333333333329E-2</v>
      </c>
      <c r="L1837" s="230"/>
      <c r="M1837" s="450">
        <v>2022</v>
      </c>
      <c r="N1837" s="453">
        <v>10</v>
      </c>
      <c r="O1837" s="452">
        <v>0.3</v>
      </c>
      <c r="P1837" s="237">
        <f t="shared" si="112"/>
        <v>3</v>
      </c>
      <c r="Q1837" s="218">
        <v>2</v>
      </c>
      <c r="R1837" s="238">
        <f t="shared" si="113"/>
        <v>0.66666666666666663</v>
      </c>
      <c r="S1837" s="238">
        <f t="shared" si="114"/>
        <v>0.2</v>
      </c>
      <c r="T1837" s="239">
        <f t="shared" si="115"/>
        <v>3.6</v>
      </c>
      <c r="U1837" s="454" t="s">
        <v>3123</v>
      </c>
    </row>
    <row r="1838" spans="1:21" ht="12.75">
      <c r="A1838" s="190" t="s">
        <v>109</v>
      </c>
      <c r="B1838" s="191" t="s">
        <v>1220</v>
      </c>
      <c r="C1838" s="230" t="s">
        <v>647</v>
      </c>
      <c r="D1838" s="230" t="s">
        <v>335</v>
      </c>
      <c r="E1838" s="230" t="s">
        <v>185</v>
      </c>
      <c r="F1838" s="230" t="s">
        <v>519</v>
      </c>
      <c r="G1838" s="190" t="s">
        <v>3065</v>
      </c>
      <c r="H1838" s="191" t="s">
        <v>535</v>
      </c>
      <c r="I1838" s="230" t="s">
        <v>370</v>
      </c>
      <c r="J1838" s="565" t="s">
        <v>420</v>
      </c>
      <c r="K1838" s="566">
        <v>8.3333333333333329E-2</v>
      </c>
      <c r="L1838" s="230"/>
      <c r="M1838" s="450">
        <v>2022</v>
      </c>
      <c r="N1838" s="453">
        <v>10</v>
      </c>
      <c r="O1838" s="452">
        <v>0.3</v>
      </c>
      <c r="P1838" s="237">
        <f t="shared" si="112"/>
        <v>3</v>
      </c>
      <c r="Q1838" s="218">
        <v>2</v>
      </c>
      <c r="R1838" s="238">
        <f t="shared" si="113"/>
        <v>0.66666666666666663</v>
      </c>
      <c r="S1838" s="238">
        <f t="shared" si="114"/>
        <v>0.2</v>
      </c>
      <c r="T1838" s="239">
        <f t="shared" si="115"/>
        <v>3.6</v>
      </c>
      <c r="U1838" s="454" t="s">
        <v>3123</v>
      </c>
    </row>
    <row r="1839" spans="1:21" ht="12.75">
      <c r="A1839" s="190" t="s">
        <v>109</v>
      </c>
      <c r="B1839" s="191" t="s">
        <v>1220</v>
      </c>
      <c r="C1839" s="230" t="s">
        <v>647</v>
      </c>
      <c r="D1839" s="230" t="s">
        <v>335</v>
      </c>
      <c r="E1839" s="230" t="s">
        <v>185</v>
      </c>
      <c r="F1839" s="230" t="s">
        <v>519</v>
      </c>
      <c r="G1839" s="190" t="s">
        <v>3065</v>
      </c>
      <c r="H1839" s="191" t="s">
        <v>544</v>
      </c>
      <c r="I1839" s="230" t="s">
        <v>370</v>
      </c>
      <c r="J1839" s="565" t="s">
        <v>420</v>
      </c>
      <c r="K1839" s="566">
        <v>8.3333333333333329E-2</v>
      </c>
      <c r="L1839" s="230"/>
      <c r="M1839" s="450">
        <v>2022</v>
      </c>
      <c r="N1839" s="453">
        <v>10</v>
      </c>
      <c r="O1839" s="452">
        <v>0.3</v>
      </c>
      <c r="P1839" s="237">
        <f t="shared" si="112"/>
        <v>3</v>
      </c>
      <c r="Q1839" s="218">
        <v>2</v>
      </c>
      <c r="R1839" s="238">
        <f t="shared" si="113"/>
        <v>0.66666666666666663</v>
      </c>
      <c r="S1839" s="238">
        <f t="shared" si="114"/>
        <v>0.2</v>
      </c>
      <c r="T1839" s="239">
        <f t="shared" si="115"/>
        <v>3.6</v>
      </c>
      <c r="U1839" s="454" t="s">
        <v>3123</v>
      </c>
    </row>
    <row r="1840" spans="1:21" ht="12.75">
      <c r="A1840" s="190" t="s">
        <v>109</v>
      </c>
      <c r="B1840" s="191" t="s">
        <v>1220</v>
      </c>
      <c r="C1840" s="230" t="s">
        <v>647</v>
      </c>
      <c r="D1840" s="230" t="s">
        <v>335</v>
      </c>
      <c r="E1840" s="230" t="s">
        <v>185</v>
      </c>
      <c r="F1840" s="230" t="s">
        <v>519</v>
      </c>
      <c r="G1840" s="190" t="s">
        <v>3065</v>
      </c>
      <c r="H1840" s="191" t="s">
        <v>545</v>
      </c>
      <c r="I1840" s="230" t="s">
        <v>370</v>
      </c>
      <c r="J1840" s="565" t="s">
        <v>420</v>
      </c>
      <c r="K1840" s="566">
        <v>8.3333333333333329E-2</v>
      </c>
      <c r="L1840" s="230"/>
      <c r="M1840" s="450">
        <v>2022</v>
      </c>
      <c r="N1840" s="453">
        <v>10</v>
      </c>
      <c r="O1840" s="452">
        <v>0.3</v>
      </c>
      <c r="P1840" s="237">
        <f t="shared" si="112"/>
        <v>3</v>
      </c>
      <c r="Q1840" s="218">
        <v>2</v>
      </c>
      <c r="R1840" s="238">
        <f t="shared" si="113"/>
        <v>0.66666666666666663</v>
      </c>
      <c r="S1840" s="238">
        <f t="shared" si="114"/>
        <v>0.2</v>
      </c>
      <c r="T1840" s="239">
        <f t="shared" si="115"/>
        <v>3.6</v>
      </c>
      <c r="U1840" s="454" t="s">
        <v>3123</v>
      </c>
    </row>
    <row r="1841" spans="1:21" ht="12.75">
      <c r="A1841" s="190" t="s">
        <v>109</v>
      </c>
      <c r="B1841" s="191" t="s">
        <v>1220</v>
      </c>
      <c r="C1841" s="230" t="s">
        <v>647</v>
      </c>
      <c r="D1841" s="230" t="s">
        <v>335</v>
      </c>
      <c r="E1841" s="230" t="s">
        <v>185</v>
      </c>
      <c r="F1841" s="230" t="s">
        <v>519</v>
      </c>
      <c r="G1841" s="190" t="s">
        <v>3065</v>
      </c>
      <c r="H1841" s="191" t="s">
        <v>546</v>
      </c>
      <c r="I1841" s="230" t="s">
        <v>370</v>
      </c>
      <c r="J1841" s="565" t="s">
        <v>420</v>
      </c>
      <c r="K1841" s="566">
        <v>8.3333333333333329E-2</v>
      </c>
      <c r="L1841" s="230"/>
      <c r="M1841" s="450">
        <v>2022</v>
      </c>
      <c r="N1841" s="453">
        <v>10</v>
      </c>
      <c r="O1841" s="452">
        <v>0.3</v>
      </c>
      <c r="P1841" s="237">
        <f t="shared" si="112"/>
        <v>3</v>
      </c>
      <c r="Q1841" s="218">
        <v>2</v>
      </c>
      <c r="R1841" s="238">
        <f t="shared" si="113"/>
        <v>0.66666666666666663</v>
      </c>
      <c r="S1841" s="238">
        <f t="shared" si="114"/>
        <v>0.2</v>
      </c>
      <c r="T1841" s="239">
        <f t="shared" si="115"/>
        <v>3.6</v>
      </c>
      <c r="U1841" s="454" t="s">
        <v>3123</v>
      </c>
    </row>
    <row r="1842" spans="1:21" ht="12.75">
      <c r="A1842" s="190" t="s">
        <v>109</v>
      </c>
      <c r="B1842" s="191" t="s">
        <v>1220</v>
      </c>
      <c r="C1842" s="230" t="s">
        <v>647</v>
      </c>
      <c r="D1842" s="230" t="s">
        <v>335</v>
      </c>
      <c r="E1842" s="230" t="s">
        <v>185</v>
      </c>
      <c r="F1842" s="230" t="s">
        <v>519</v>
      </c>
      <c r="G1842" s="190" t="s">
        <v>3065</v>
      </c>
      <c r="H1842" s="191" t="s">
        <v>548</v>
      </c>
      <c r="I1842" s="230" t="s">
        <v>370</v>
      </c>
      <c r="J1842" s="565" t="s">
        <v>420</v>
      </c>
      <c r="K1842" s="566">
        <v>8.3333333333333329E-2</v>
      </c>
      <c r="L1842" s="230"/>
      <c r="M1842" s="450">
        <v>2022</v>
      </c>
      <c r="N1842" s="453">
        <v>10</v>
      </c>
      <c r="O1842" s="452">
        <v>0.3</v>
      </c>
      <c r="P1842" s="237">
        <f t="shared" si="112"/>
        <v>3</v>
      </c>
      <c r="Q1842" s="218">
        <v>2</v>
      </c>
      <c r="R1842" s="238">
        <f t="shared" si="113"/>
        <v>0.66666666666666663</v>
      </c>
      <c r="S1842" s="238">
        <f t="shared" si="114"/>
        <v>0.2</v>
      </c>
      <c r="T1842" s="239">
        <f t="shared" si="115"/>
        <v>3.6</v>
      </c>
      <c r="U1842" s="454" t="s">
        <v>3123</v>
      </c>
    </row>
    <row r="1843" spans="1:21" ht="12.75">
      <c r="A1843" s="190" t="s">
        <v>109</v>
      </c>
      <c r="B1843" s="191" t="s">
        <v>1220</v>
      </c>
      <c r="C1843" s="230" t="s">
        <v>647</v>
      </c>
      <c r="D1843" s="230" t="s">
        <v>335</v>
      </c>
      <c r="E1843" s="230" t="s">
        <v>185</v>
      </c>
      <c r="F1843" s="230" t="s">
        <v>519</v>
      </c>
      <c r="G1843" s="190" t="s">
        <v>3065</v>
      </c>
      <c r="H1843" s="191" t="s">
        <v>549</v>
      </c>
      <c r="I1843" s="230" t="s">
        <v>370</v>
      </c>
      <c r="J1843" s="565" t="s">
        <v>420</v>
      </c>
      <c r="K1843" s="566">
        <v>8.3333333333333329E-2</v>
      </c>
      <c r="L1843" s="230"/>
      <c r="M1843" s="450">
        <v>2022</v>
      </c>
      <c r="N1843" s="453">
        <v>10</v>
      </c>
      <c r="O1843" s="452">
        <v>0.3</v>
      </c>
      <c r="P1843" s="237">
        <f t="shared" si="112"/>
        <v>3</v>
      </c>
      <c r="Q1843" s="218">
        <v>2</v>
      </c>
      <c r="R1843" s="238">
        <f t="shared" si="113"/>
        <v>0.66666666666666663</v>
      </c>
      <c r="S1843" s="238">
        <f t="shared" si="114"/>
        <v>0.2</v>
      </c>
      <c r="T1843" s="239">
        <f t="shared" si="115"/>
        <v>3.6</v>
      </c>
      <c r="U1843" s="454" t="s">
        <v>3123</v>
      </c>
    </row>
    <row r="1844" spans="1:21" ht="12.75">
      <c r="A1844" s="190" t="s">
        <v>109</v>
      </c>
      <c r="B1844" s="191" t="s">
        <v>1220</v>
      </c>
      <c r="C1844" s="230" t="s">
        <v>647</v>
      </c>
      <c r="D1844" s="230" t="s">
        <v>335</v>
      </c>
      <c r="E1844" s="230" t="s">
        <v>185</v>
      </c>
      <c r="F1844" s="230" t="s">
        <v>519</v>
      </c>
      <c r="G1844" s="190" t="s">
        <v>3065</v>
      </c>
      <c r="H1844" s="191" t="s">
        <v>551</v>
      </c>
      <c r="I1844" s="230" t="s">
        <v>370</v>
      </c>
      <c r="J1844" s="565" t="s">
        <v>420</v>
      </c>
      <c r="K1844" s="566">
        <v>8.3333333333333329E-2</v>
      </c>
      <c r="L1844" s="230"/>
      <c r="M1844" s="450">
        <v>2022</v>
      </c>
      <c r="N1844" s="453">
        <v>10</v>
      </c>
      <c r="O1844" s="452">
        <v>0.3</v>
      </c>
      <c r="P1844" s="237">
        <f t="shared" si="112"/>
        <v>3</v>
      </c>
      <c r="Q1844" s="218">
        <v>2</v>
      </c>
      <c r="R1844" s="238">
        <f t="shared" si="113"/>
        <v>0.66666666666666663</v>
      </c>
      <c r="S1844" s="238">
        <f t="shared" si="114"/>
        <v>0.2</v>
      </c>
      <c r="T1844" s="239">
        <f t="shared" si="115"/>
        <v>3.6</v>
      </c>
      <c r="U1844" s="454" t="s">
        <v>3123</v>
      </c>
    </row>
    <row r="1845" spans="1:21" ht="12.75">
      <c r="A1845" s="190" t="s">
        <v>109</v>
      </c>
      <c r="B1845" s="191" t="s">
        <v>1220</v>
      </c>
      <c r="C1845" s="230" t="s">
        <v>647</v>
      </c>
      <c r="D1845" s="230" t="s">
        <v>335</v>
      </c>
      <c r="E1845" s="230" t="s">
        <v>185</v>
      </c>
      <c r="F1845" s="230" t="s">
        <v>519</v>
      </c>
      <c r="G1845" s="190" t="s">
        <v>3065</v>
      </c>
      <c r="H1845" s="191" t="s">
        <v>555</v>
      </c>
      <c r="I1845" s="230" t="s">
        <v>370</v>
      </c>
      <c r="J1845" s="565" t="s">
        <v>420</v>
      </c>
      <c r="K1845" s="566">
        <v>8.3333333333333329E-2</v>
      </c>
      <c r="L1845" s="230"/>
      <c r="M1845" s="450">
        <v>2022</v>
      </c>
      <c r="N1845" s="453">
        <v>10</v>
      </c>
      <c r="O1845" s="452">
        <v>0.3</v>
      </c>
      <c r="P1845" s="237">
        <f t="shared" si="112"/>
        <v>3</v>
      </c>
      <c r="Q1845" s="218">
        <v>2</v>
      </c>
      <c r="R1845" s="238">
        <f t="shared" si="113"/>
        <v>0.66666666666666663</v>
      </c>
      <c r="S1845" s="238">
        <f t="shared" si="114"/>
        <v>0.2</v>
      </c>
      <c r="T1845" s="239">
        <f t="shared" si="115"/>
        <v>3.6</v>
      </c>
      <c r="U1845" s="454" t="s">
        <v>3123</v>
      </c>
    </row>
    <row r="1846" spans="1:21" ht="12.75">
      <c r="A1846" s="190" t="s">
        <v>109</v>
      </c>
      <c r="B1846" s="191" t="s">
        <v>1220</v>
      </c>
      <c r="C1846" s="230" t="s">
        <v>647</v>
      </c>
      <c r="D1846" s="230" t="s">
        <v>335</v>
      </c>
      <c r="E1846" s="230" t="s">
        <v>185</v>
      </c>
      <c r="F1846" s="230" t="s">
        <v>519</v>
      </c>
      <c r="G1846" s="190" t="s">
        <v>3065</v>
      </c>
      <c r="H1846" s="191" t="s">
        <v>556</v>
      </c>
      <c r="I1846" s="230" t="s">
        <v>370</v>
      </c>
      <c r="J1846" s="565" t="s">
        <v>420</v>
      </c>
      <c r="K1846" s="566">
        <v>8.3333333333333329E-2</v>
      </c>
      <c r="L1846" s="230"/>
      <c r="M1846" s="450">
        <v>2022</v>
      </c>
      <c r="N1846" s="453">
        <v>10</v>
      </c>
      <c r="O1846" s="452">
        <v>0.3</v>
      </c>
      <c r="P1846" s="237">
        <f t="shared" si="112"/>
        <v>3</v>
      </c>
      <c r="Q1846" s="218">
        <v>2</v>
      </c>
      <c r="R1846" s="238">
        <f t="shared" si="113"/>
        <v>0.66666666666666663</v>
      </c>
      <c r="S1846" s="238">
        <f t="shared" si="114"/>
        <v>0.2</v>
      </c>
      <c r="T1846" s="239">
        <f t="shared" si="115"/>
        <v>3.6</v>
      </c>
      <c r="U1846" s="454" t="s">
        <v>3123</v>
      </c>
    </row>
    <row r="1847" spans="1:21" ht="12.75">
      <c r="A1847" s="190" t="s">
        <v>109</v>
      </c>
      <c r="B1847" s="191" t="s">
        <v>1220</v>
      </c>
      <c r="C1847" s="230" t="s">
        <v>647</v>
      </c>
      <c r="D1847" s="230" t="s">
        <v>335</v>
      </c>
      <c r="E1847" s="230" t="s">
        <v>185</v>
      </c>
      <c r="F1847" s="230" t="s">
        <v>519</v>
      </c>
      <c r="G1847" s="190" t="s">
        <v>3065</v>
      </c>
      <c r="H1847" s="191" t="s">
        <v>557</v>
      </c>
      <c r="I1847" s="230" t="s">
        <v>370</v>
      </c>
      <c r="J1847" s="565" t="s">
        <v>420</v>
      </c>
      <c r="K1847" s="566">
        <v>8.3333333333333329E-2</v>
      </c>
      <c r="L1847" s="230"/>
      <c r="M1847" s="450">
        <v>2022</v>
      </c>
      <c r="N1847" s="453">
        <v>10</v>
      </c>
      <c r="O1847" s="452">
        <v>0.3</v>
      </c>
      <c r="P1847" s="237">
        <f t="shared" si="112"/>
        <v>3</v>
      </c>
      <c r="Q1847" s="218">
        <v>2</v>
      </c>
      <c r="R1847" s="238">
        <f t="shared" si="113"/>
        <v>0.66666666666666663</v>
      </c>
      <c r="S1847" s="238">
        <f t="shared" si="114"/>
        <v>0.2</v>
      </c>
      <c r="T1847" s="239">
        <f t="shared" si="115"/>
        <v>3.6</v>
      </c>
      <c r="U1847" s="454" t="s">
        <v>3123</v>
      </c>
    </row>
    <row r="1848" spans="1:21" ht="12.75">
      <c r="A1848" s="190" t="s">
        <v>109</v>
      </c>
      <c r="B1848" s="191" t="s">
        <v>1220</v>
      </c>
      <c r="C1848" s="230" t="s">
        <v>647</v>
      </c>
      <c r="D1848" s="230" t="s">
        <v>335</v>
      </c>
      <c r="E1848" s="230" t="s">
        <v>185</v>
      </c>
      <c r="F1848" s="230" t="s">
        <v>519</v>
      </c>
      <c r="G1848" s="190" t="s">
        <v>3065</v>
      </c>
      <c r="H1848" s="191" t="s">
        <v>558</v>
      </c>
      <c r="I1848" s="230" t="s">
        <v>370</v>
      </c>
      <c r="J1848" s="565" t="s">
        <v>420</v>
      </c>
      <c r="K1848" s="566">
        <v>8.3333333333333329E-2</v>
      </c>
      <c r="L1848" s="230"/>
      <c r="M1848" s="450">
        <v>2022</v>
      </c>
      <c r="N1848" s="453">
        <v>10</v>
      </c>
      <c r="O1848" s="452">
        <v>0.3</v>
      </c>
      <c r="P1848" s="237">
        <f t="shared" si="112"/>
        <v>3</v>
      </c>
      <c r="Q1848" s="218">
        <v>2</v>
      </c>
      <c r="R1848" s="238">
        <f t="shared" si="113"/>
        <v>0.66666666666666663</v>
      </c>
      <c r="S1848" s="238">
        <f t="shared" si="114"/>
        <v>0.2</v>
      </c>
      <c r="T1848" s="239">
        <f t="shared" si="115"/>
        <v>3.6</v>
      </c>
      <c r="U1848" s="454" t="s">
        <v>3123</v>
      </c>
    </row>
    <row r="1849" spans="1:21" ht="12.75">
      <c r="A1849" s="190" t="s">
        <v>109</v>
      </c>
      <c r="B1849" s="191" t="s">
        <v>1220</v>
      </c>
      <c r="C1849" s="230" t="s">
        <v>647</v>
      </c>
      <c r="D1849" s="230" t="s">
        <v>335</v>
      </c>
      <c r="E1849" s="230" t="s">
        <v>185</v>
      </c>
      <c r="F1849" s="230" t="s">
        <v>519</v>
      </c>
      <c r="G1849" s="190" t="s">
        <v>3065</v>
      </c>
      <c r="H1849" s="191" t="s">
        <v>562</v>
      </c>
      <c r="I1849" s="230" t="s">
        <v>370</v>
      </c>
      <c r="J1849" s="565" t="s">
        <v>420</v>
      </c>
      <c r="K1849" s="566">
        <v>8.3333333333333329E-2</v>
      </c>
      <c r="L1849" s="230"/>
      <c r="M1849" s="450">
        <v>2022</v>
      </c>
      <c r="N1849" s="453">
        <v>10</v>
      </c>
      <c r="O1849" s="452">
        <v>0.3</v>
      </c>
      <c r="P1849" s="237">
        <f t="shared" si="112"/>
        <v>3</v>
      </c>
      <c r="Q1849" s="218">
        <v>2</v>
      </c>
      <c r="R1849" s="238">
        <f t="shared" si="113"/>
        <v>0.66666666666666663</v>
      </c>
      <c r="S1849" s="238">
        <f t="shared" si="114"/>
        <v>0.2</v>
      </c>
      <c r="T1849" s="239">
        <f t="shared" si="115"/>
        <v>3.6</v>
      </c>
      <c r="U1849" s="454" t="s">
        <v>3123</v>
      </c>
    </row>
    <row r="1850" spans="1:21" ht="12.75">
      <c r="A1850" s="190" t="s">
        <v>109</v>
      </c>
      <c r="B1850" s="191" t="s">
        <v>1220</v>
      </c>
      <c r="C1850" s="230" t="s">
        <v>647</v>
      </c>
      <c r="D1850" s="230" t="s">
        <v>335</v>
      </c>
      <c r="E1850" s="230" t="s">
        <v>185</v>
      </c>
      <c r="F1850" s="230" t="s">
        <v>577</v>
      </c>
      <c r="G1850" s="190" t="s">
        <v>3065</v>
      </c>
      <c r="H1850" s="191" t="s">
        <v>583</v>
      </c>
      <c r="I1850" s="230" t="s">
        <v>370</v>
      </c>
      <c r="J1850" s="565" t="s">
        <v>420</v>
      </c>
      <c r="K1850" s="566">
        <v>8.3333333333333329E-2</v>
      </c>
      <c r="L1850" s="230"/>
      <c r="M1850" s="450">
        <v>2022</v>
      </c>
      <c r="N1850" s="453">
        <v>10</v>
      </c>
      <c r="O1850" s="452">
        <v>0.3</v>
      </c>
      <c r="P1850" s="237">
        <f t="shared" si="112"/>
        <v>3</v>
      </c>
      <c r="Q1850" s="218">
        <v>2</v>
      </c>
      <c r="R1850" s="238">
        <f t="shared" si="113"/>
        <v>0.66666666666666663</v>
      </c>
      <c r="S1850" s="238">
        <f t="shared" si="114"/>
        <v>0.2</v>
      </c>
      <c r="T1850" s="239">
        <f t="shared" si="115"/>
        <v>3.6</v>
      </c>
      <c r="U1850" s="454" t="s">
        <v>3123</v>
      </c>
    </row>
    <row r="1851" spans="1:21" ht="12.75">
      <c r="A1851" s="190" t="s">
        <v>109</v>
      </c>
      <c r="B1851" s="191" t="s">
        <v>1220</v>
      </c>
      <c r="C1851" s="230" t="s">
        <v>647</v>
      </c>
      <c r="D1851" s="230" t="s">
        <v>335</v>
      </c>
      <c r="E1851" s="230" t="s">
        <v>185</v>
      </c>
      <c r="F1851" s="230" t="s">
        <v>519</v>
      </c>
      <c r="G1851" s="190" t="s">
        <v>3065</v>
      </c>
      <c r="H1851" s="191" t="s">
        <v>563</v>
      </c>
      <c r="I1851" s="230" t="s">
        <v>370</v>
      </c>
      <c r="J1851" s="565" t="s">
        <v>418</v>
      </c>
      <c r="K1851" s="566">
        <v>1</v>
      </c>
      <c r="L1851" s="230"/>
      <c r="M1851" s="450">
        <v>2022</v>
      </c>
      <c r="N1851" s="453">
        <v>10</v>
      </c>
      <c r="O1851" s="452">
        <v>1</v>
      </c>
      <c r="P1851" s="237">
        <f t="shared" si="112"/>
        <v>10</v>
      </c>
      <c r="Q1851" s="218">
        <v>10</v>
      </c>
      <c r="R1851" s="238">
        <f t="shared" si="113"/>
        <v>1</v>
      </c>
      <c r="S1851" s="238">
        <f t="shared" si="114"/>
        <v>1</v>
      </c>
      <c r="T1851" s="239">
        <f t="shared" si="115"/>
        <v>1</v>
      </c>
      <c r="U1851" s="454"/>
    </row>
    <row r="1852" spans="1:21" ht="12.75">
      <c r="A1852" s="190" t="s">
        <v>109</v>
      </c>
      <c r="B1852" s="191" t="s">
        <v>1220</v>
      </c>
      <c r="C1852" s="230" t="s">
        <v>647</v>
      </c>
      <c r="D1852" s="230" t="s">
        <v>335</v>
      </c>
      <c r="E1852" s="230" t="s">
        <v>185</v>
      </c>
      <c r="F1852" s="230" t="s">
        <v>519</v>
      </c>
      <c r="G1852" s="190" t="s">
        <v>3065</v>
      </c>
      <c r="H1852" s="191" t="s">
        <v>564</v>
      </c>
      <c r="I1852" s="230" t="s">
        <v>370</v>
      </c>
      <c r="J1852" s="565" t="s">
        <v>420</v>
      </c>
      <c r="K1852" s="566">
        <v>8.3333333333333329E-2</v>
      </c>
      <c r="L1852" s="230"/>
      <c r="M1852" s="450">
        <v>2022</v>
      </c>
      <c r="N1852" s="453">
        <v>10</v>
      </c>
      <c r="O1852" s="452">
        <v>0.3</v>
      </c>
      <c r="P1852" s="237">
        <f t="shared" si="112"/>
        <v>3</v>
      </c>
      <c r="Q1852" s="218">
        <v>2</v>
      </c>
      <c r="R1852" s="238">
        <f t="shared" si="113"/>
        <v>0.66666666666666663</v>
      </c>
      <c r="S1852" s="238">
        <f t="shared" si="114"/>
        <v>0.2</v>
      </c>
      <c r="T1852" s="239">
        <f t="shared" si="115"/>
        <v>3.6</v>
      </c>
      <c r="U1852" s="454" t="s">
        <v>3123</v>
      </c>
    </row>
    <row r="1853" spans="1:21" ht="12.75">
      <c r="A1853" s="190" t="s">
        <v>109</v>
      </c>
      <c r="B1853" s="191" t="s">
        <v>1220</v>
      </c>
      <c r="C1853" s="230" t="s">
        <v>647</v>
      </c>
      <c r="D1853" s="230" t="s">
        <v>335</v>
      </c>
      <c r="E1853" s="230" t="s">
        <v>185</v>
      </c>
      <c r="F1853" s="230" t="s">
        <v>519</v>
      </c>
      <c r="G1853" s="190" t="s">
        <v>3065</v>
      </c>
      <c r="H1853" s="191" t="s">
        <v>569</v>
      </c>
      <c r="I1853" s="230" t="s">
        <v>370</v>
      </c>
      <c r="J1853" s="565" t="s">
        <v>420</v>
      </c>
      <c r="K1853" s="566">
        <v>8.3333333333333329E-2</v>
      </c>
      <c r="L1853" s="230"/>
      <c r="M1853" s="450">
        <v>2022</v>
      </c>
      <c r="N1853" s="453">
        <v>10</v>
      </c>
      <c r="O1853" s="452">
        <v>0.3</v>
      </c>
      <c r="P1853" s="237">
        <f t="shared" si="112"/>
        <v>3</v>
      </c>
      <c r="Q1853" s="218">
        <v>2</v>
      </c>
      <c r="R1853" s="238">
        <f t="shared" si="113"/>
        <v>0.66666666666666663</v>
      </c>
      <c r="S1853" s="238">
        <f t="shared" si="114"/>
        <v>0.2</v>
      </c>
      <c r="T1853" s="239">
        <f t="shared" si="115"/>
        <v>3.6</v>
      </c>
      <c r="U1853" s="454" t="s">
        <v>3123</v>
      </c>
    </row>
    <row r="1854" spans="1:21" ht="12.75">
      <c r="A1854" s="190" t="s">
        <v>109</v>
      </c>
      <c r="B1854" s="191" t="s">
        <v>1220</v>
      </c>
      <c r="C1854" s="230" t="s">
        <v>647</v>
      </c>
      <c r="D1854" s="230" t="s">
        <v>335</v>
      </c>
      <c r="E1854" s="230" t="s">
        <v>185</v>
      </c>
      <c r="F1854" s="230" t="s">
        <v>519</v>
      </c>
      <c r="G1854" s="190" t="s">
        <v>3065</v>
      </c>
      <c r="H1854" s="191" t="s">
        <v>498</v>
      </c>
      <c r="I1854" s="230" t="s">
        <v>3126</v>
      </c>
      <c r="J1854" s="230" t="s">
        <v>418</v>
      </c>
      <c r="K1854" s="231">
        <v>1</v>
      </c>
      <c r="L1854" s="230" t="s">
        <v>3127</v>
      </c>
      <c r="M1854" s="450">
        <v>2023</v>
      </c>
      <c r="N1854" s="453">
        <v>11</v>
      </c>
      <c r="O1854" s="452">
        <v>1</v>
      </c>
      <c r="P1854" s="237">
        <f t="shared" si="112"/>
        <v>11</v>
      </c>
      <c r="Q1854" s="218">
        <v>11</v>
      </c>
      <c r="R1854" s="238">
        <f t="shared" si="113"/>
        <v>1</v>
      </c>
      <c r="S1854" s="238">
        <f t="shared" si="114"/>
        <v>1</v>
      </c>
      <c r="T1854" s="239">
        <f t="shared" si="115"/>
        <v>1</v>
      </c>
      <c r="U1854" s="454"/>
    </row>
    <row r="1855" spans="1:21" ht="12.75">
      <c r="A1855" s="190" t="s">
        <v>109</v>
      </c>
      <c r="B1855" s="191" t="s">
        <v>1220</v>
      </c>
      <c r="C1855" s="230" t="s">
        <v>647</v>
      </c>
      <c r="D1855" s="230" t="s">
        <v>335</v>
      </c>
      <c r="E1855" s="230" t="s">
        <v>185</v>
      </c>
      <c r="F1855" s="230" t="s">
        <v>519</v>
      </c>
      <c r="G1855" s="190" t="s">
        <v>3065</v>
      </c>
      <c r="H1855" s="191" t="s">
        <v>537</v>
      </c>
      <c r="I1855" s="230" t="s">
        <v>232</v>
      </c>
      <c r="J1855" s="230" t="s">
        <v>418</v>
      </c>
      <c r="K1855" s="231">
        <v>1</v>
      </c>
      <c r="L1855" s="230" t="s">
        <v>3128</v>
      </c>
      <c r="M1855" s="450">
        <v>2023</v>
      </c>
      <c r="N1855" s="453">
        <v>11</v>
      </c>
      <c r="O1855" s="452">
        <v>1</v>
      </c>
      <c r="P1855" s="237">
        <f t="shared" si="112"/>
        <v>11</v>
      </c>
      <c r="Q1855" s="218">
        <v>11</v>
      </c>
      <c r="R1855" s="238">
        <f t="shared" si="113"/>
        <v>1</v>
      </c>
      <c r="S1855" s="238">
        <f t="shared" si="114"/>
        <v>1</v>
      </c>
      <c r="T1855" s="239">
        <f t="shared" si="115"/>
        <v>1</v>
      </c>
      <c r="U1855" s="454"/>
    </row>
    <row r="1856" spans="1:21" ht="12.75">
      <c r="A1856" s="190" t="s">
        <v>109</v>
      </c>
      <c r="B1856" s="191" t="s">
        <v>1220</v>
      </c>
      <c r="C1856" s="230" t="s">
        <v>647</v>
      </c>
      <c r="D1856" s="230" t="s">
        <v>335</v>
      </c>
      <c r="E1856" s="230" t="s">
        <v>185</v>
      </c>
      <c r="F1856" s="230" t="s">
        <v>519</v>
      </c>
      <c r="G1856" s="190" t="s">
        <v>3065</v>
      </c>
      <c r="H1856" s="191" t="s">
        <v>538</v>
      </c>
      <c r="I1856" s="230" t="s">
        <v>232</v>
      </c>
      <c r="J1856" s="230" t="s">
        <v>418</v>
      </c>
      <c r="K1856" s="231">
        <v>1</v>
      </c>
      <c r="L1856" s="230" t="s">
        <v>3128</v>
      </c>
      <c r="M1856" s="450">
        <v>2023</v>
      </c>
      <c r="N1856" s="453">
        <v>11</v>
      </c>
      <c r="O1856" s="452">
        <v>1</v>
      </c>
      <c r="P1856" s="237">
        <f t="shared" si="112"/>
        <v>11</v>
      </c>
      <c r="Q1856" s="218">
        <v>11</v>
      </c>
      <c r="R1856" s="238">
        <f t="shared" si="113"/>
        <v>1</v>
      </c>
      <c r="S1856" s="238">
        <f t="shared" si="114"/>
        <v>1</v>
      </c>
      <c r="T1856" s="239">
        <f t="shared" si="115"/>
        <v>1</v>
      </c>
      <c r="U1856" s="454"/>
    </row>
    <row r="1857" spans="1:21" ht="12.75">
      <c r="A1857" s="190" t="s">
        <v>109</v>
      </c>
      <c r="B1857" s="191" t="s">
        <v>1220</v>
      </c>
      <c r="C1857" s="230" t="s">
        <v>647</v>
      </c>
      <c r="D1857" s="230" t="s">
        <v>335</v>
      </c>
      <c r="E1857" s="230" t="s">
        <v>185</v>
      </c>
      <c r="F1857" s="230" t="s">
        <v>519</v>
      </c>
      <c r="G1857" s="190" t="s">
        <v>3065</v>
      </c>
      <c r="H1857" s="191" t="s">
        <v>541</v>
      </c>
      <c r="I1857" s="230" t="s">
        <v>232</v>
      </c>
      <c r="J1857" s="230" t="s">
        <v>418</v>
      </c>
      <c r="K1857" s="231">
        <v>1</v>
      </c>
      <c r="L1857" s="230" t="s">
        <v>3128</v>
      </c>
      <c r="M1857" s="450">
        <v>2023</v>
      </c>
      <c r="N1857" s="218">
        <v>11</v>
      </c>
      <c r="O1857" s="452">
        <v>1</v>
      </c>
      <c r="P1857" s="237">
        <f t="shared" si="112"/>
        <v>11</v>
      </c>
      <c r="Q1857" s="218">
        <v>11</v>
      </c>
      <c r="R1857" s="238">
        <f t="shared" si="113"/>
        <v>1</v>
      </c>
      <c r="S1857" s="238">
        <f t="shared" si="114"/>
        <v>1</v>
      </c>
      <c r="T1857" s="239">
        <f t="shared" si="115"/>
        <v>1</v>
      </c>
      <c r="U1857" s="454"/>
    </row>
    <row r="1858" spans="1:21" ht="12.75">
      <c r="A1858" s="190" t="s">
        <v>109</v>
      </c>
      <c r="B1858" s="191" t="s">
        <v>1220</v>
      </c>
      <c r="C1858" s="230" t="s">
        <v>647</v>
      </c>
      <c r="D1858" s="230" t="s">
        <v>335</v>
      </c>
      <c r="E1858" s="230" t="s">
        <v>185</v>
      </c>
      <c r="F1858" s="230" t="s">
        <v>519</v>
      </c>
      <c r="G1858" s="190" t="s">
        <v>3065</v>
      </c>
      <c r="H1858" s="191" t="s">
        <v>493</v>
      </c>
      <c r="I1858" s="230" t="s">
        <v>232</v>
      </c>
      <c r="J1858" s="230" t="s">
        <v>418</v>
      </c>
      <c r="K1858" s="231">
        <v>1</v>
      </c>
      <c r="L1858" s="230" t="s">
        <v>3128</v>
      </c>
      <c r="M1858" s="450">
        <v>2023</v>
      </c>
      <c r="N1858" s="453">
        <v>11</v>
      </c>
      <c r="O1858" s="452">
        <v>1</v>
      </c>
      <c r="P1858" s="237">
        <f t="shared" si="112"/>
        <v>11</v>
      </c>
      <c r="Q1858" s="218">
        <v>11</v>
      </c>
      <c r="R1858" s="238">
        <f t="shared" si="113"/>
        <v>1</v>
      </c>
      <c r="S1858" s="238">
        <f t="shared" si="114"/>
        <v>1</v>
      </c>
      <c r="T1858" s="239">
        <f t="shared" si="115"/>
        <v>1</v>
      </c>
      <c r="U1858" s="454"/>
    </row>
    <row r="1859" spans="1:21" ht="12.75">
      <c r="A1859" s="190" t="s">
        <v>109</v>
      </c>
      <c r="B1859" s="191" t="s">
        <v>1220</v>
      </c>
      <c r="C1859" s="230" t="s">
        <v>647</v>
      </c>
      <c r="D1859" s="230" t="s">
        <v>335</v>
      </c>
      <c r="E1859" s="230" t="s">
        <v>185</v>
      </c>
      <c r="F1859" s="230" t="s">
        <v>519</v>
      </c>
      <c r="G1859" s="190" t="s">
        <v>3065</v>
      </c>
      <c r="H1859" s="191" t="s">
        <v>3129</v>
      </c>
      <c r="I1859" s="230" t="s">
        <v>232</v>
      </c>
      <c r="J1859" s="230" t="s">
        <v>418</v>
      </c>
      <c r="K1859" s="231">
        <v>1</v>
      </c>
      <c r="L1859" s="230" t="s">
        <v>3128</v>
      </c>
      <c r="M1859" s="450">
        <v>2023</v>
      </c>
      <c r="N1859" s="218">
        <v>11</v>
      </c>
      <c r="O1859" s="452">
        <v>1</v>
      </c>
      <c r="P1859" s="237">
        <f t="shared" si="112"/>
        <v>11</v>
      </c>
      <c r="Q1859" s="218">
        <v>11</v>
      </c>
      <c r="R1859" s="238">
        <f t="shared" si="113"/>
        <v>1</v>
      </c>
      <c r="S1859" s="238">
        <f t="shared" si="114"/>
        <v>1</v>
      </c>
      <c r="T1859" s="239">
        <f t="shared" si="115"/>
        <v>1</v>
      </c>
      <c r="U1859" s="454"/>
    </row>
    <row r="1860" spans="1:21" ht="12.75">
      <c r="A1860" s="190" t="s">
        <v>109</v>
      </c>
      <c r="B1860" s="191" t="s">
        <v>1220</v>
      </c>
      <c r="C1860" s="230" t="s">
        <v>647</v>
      </c>
      <c r="D1860" s="230" t="s">
        <v>335</v>
      </c>
      <c r="E1860" s="230" t="s">
        <v>185</v>
      </c>
      <c r="F1860" s="230" t="s">
        <v>519</v>
      </c>
      <c r="G1860" s="190" t="s">
        <v>3065</v>
      </c>
      <c r="H1860" s="191" t="s">
        <v>3130</v>
      </c>
      <c r="I1860" s="230" t="s">
        <v>232</v>
      </c>
      <c r="J1860" s="230" t="s">
        <v>418</v>
      </c>
      <c r="K1860" s="231">
        <v>1</v>
      </c>
      <c r="L1860" s="230" t="s">
        <v>3128</v>
      </c>
      <c r="M1860" s="450">
        <v>2023</v>
      </c>
      <c r="N1860" s="453">
        <v>11</v>
      </c>
      <c r="O1860" s="452">
        <v>1</v>
      </c>
      <c r="P1860" s="237">
        <f t="shared" ref="P1860:P1923" si="116">ROUNDUP(N1860*O1860,0)</f>
        <v>11</v>
      </c>
      <c r="Q1860" s="218">
        <v>11</v>
      </c>
      <c r="R1860" s="238">
        <f t="shared" ref="R1860:R1923" si="117">Q1860/P1860</f>
        <v>1</v>
      </c>
      <c r="S1860" s="238">
        <f t="shared" ref="S1860:S1923" si="118">Q1860/N1860</f>
        <v>1</v>
      </c>
      <c r="T1860" s="239">
        <f t="shared" ref="T1860:T1923" si="119">O1860/K1860</f>
        <v>1</v>
      </c>
      <c r="U1860" s="454"/>
    </row>
    <row r="1861" spans="1:21" ht="12.75">
      <c r="A1861" s="190" t="s">
        <v>109</v>
      </c>
      <c r="B1861" s="191" t="s">
        <v>1220</v>
      </c>
      <c r="C1861" s="230" t="s">
        <v>647</v>
      </c>
      <c r="D1861" s="230" t="s">
        <v>335</v>
      </c>
      <c r="E1861" s="230" t="s">
        <v>185</v>
      </c>
      <c r="F1861" s="230"/>
      <c r="G1861" s="190" t="s">
        <v>3135</v>
      </c>
      <c r="H1861" s="191"/>
      <c r="I1861" s="230"/>
      <c r="J1861" s="230"/>
      <c r="K1861" s="231"/>
      <c r="L1861" s="230" t="s">
        <v>3120</v>
      </c>
      <c r="M1861" s="450"/>
      <c r="N1861" s="453"/>
      <c r="O1861" s="452"/>
      <c r="P1861" s="237">
        <f t="shared" si="116"/>
        <v>0</v>
      </c>
      <c r="Q1861" s="218"/>
      <c r="R1861" s="238" t="e">
        <f t="shared" si="117"/>
        <v>#DIV/0!</v>
      </c>
      <c r="S1861" s="238" t="e">
        <f t="shared" si="118"/>
        <v>#DIV/0!</v>
      </c>
      <c r="T1861" s="239" t="e">
        <f t="shared" si="119"/>
        <v>#DIV/0!</v>
      </c>
      <c r="U1861" s="454"/>
    </row>
    <row r="1862" spans="1:21" ht="12.75">
      <c r="A1862" s="190" t="s">
        <v>109</v>
      </c>
      <c r="B1862" s="191" t="s">
        <v>1220</v>
      </c>
      <c r="C1862" s="230" t="s">
        <v>647</v>
      </c>
      <c r="D1862" s="230" t="s">
        <v>335</v>
      </c>
      <c r="E1862" s="230" t="s">
        <v>185</v>
      </c>
      <c r="F1862" s="230"/>
      <c r="G1862" s="190" t="s">
        <v>3136</v>
      </c>
      <c r="H1862" s="191"/>
      <c r="I1862" s="230"/>
      <c r="J1862" s="230"/>
      <c r="K1862" s="231"/>
      <c r="L1862" s="230" t="s">
        <v>3120</v>
      </c>
      <c r="M1862" s="450"/>
      <c r="N1862" s="453"/>
      <c r="O1862" s="452"/>
      <c r="P1862" s="237">
        <f t="shared" si="116"/>
        <v>0</v>
      </c>
      <c r="Q1862" s="218"/>
      <c r="R1862" s="238" t="e">
        <f t="shared" si="117"/>
        <v>#DIV/0!</v>
      </c>
      <c r="S1862" s="238" t="e">
        <f t="shared" si="118"/>
        <v>#DIV/0!</v>
      </c>
      <c r="T1862" s="239" t="e">
        <f t="shared" si="119"/>
        <v>#DIV/0!</v>
      </c>
      <c r="U1862" s="454"/>
    </row>
    <row r="1863" spans="1:21" ht="12.75">
      <c r="A1863" s="190" t="s">
        <v>109</v>
      </c>
      <c r="B1863" s="191" t="s">
        <v>1220</v>
      </c>
      <c r="C1863" s="230" t="s">
        <v>647</v>
      </c>
      <c r="D1863" s="230" t="s">
        <v>335</v>
      </c>
      <c r="E1863" s="230" t="s">
        <v>185</v>
      </c>
      <c r="F1863" s="230"/>
      <c r="G1863" s="190" t="s">
        <v>3137</v>
      </c>
      <c r="H1863" s="191"/>
      <c r="I1863" s="230"/>
      <c r="J1863" s="230"/>
      <c r="K1863" s="231"/>
      <c r="L1863" s="230" t="s">
        <v>3120</v>
      </c>
      <c r="M1863" s="450"/>
      <c r="N1863" s="218"/>
      <c r="O1863" s="567"/>
      <c r="P1863" s="237">
        <f t="shared" si="116"/>
        <v>0</v>
      </c>
      <c r="Q1863" s="218"/>
      <c r="R1863" s="238" t="e">
        <f t="shared" si="117"/>
        <v>#DIV/0!</v>
      </c>
      <c r="S1863" s="238" t="e">
        <f t="shared" si="118"/>
        <v>#DIV/0!</v>
      </c>
      <c r="T1863" s="239" t="e">
        <f t="shared" si="119"/>
        <v>#DIV/0!</v>
      </c>
      <c r="U1863" s="454"/>
    </row>
    <row r="1864" spans="1:21" ht="12.75">
      <c r="A1864" s="190" t="s">
        <v>109</v>
      </c>
      <c r="B1864" s="191" t="s">
        <v>1220</v>
      </c>
      <c r="C1864" s="230" t="s">
        <v>647</v>
      </c>
      <c r="D1864" s="230" t="s">
        <v>335</v>
      </c>
      <c r="E1864" s="230" t="s">
        <v>185</v>
      </c>
      <c r="F1864" s="230"/>
      <c r="G1864" s="190" t="s">
        <v>3138</v>
      </c>
      <c r="H1864" s="191"/>
      <c r="I1864" s="230"/>
      <c r="J1864" s="230"/>
      <c r="K1864" s="231"/>
      <c r="L1864" s="230" t="s">
        <v>3120</v>
      </c>
      <c r="M1864" s="450"/>
      <c r="N1864" s="453"/>
      <c r="O1864" s="452"/>
      <c r="P1864" s="237">
        <f t="shared" si="116"/>
        <v>0</v>
      </c>
      <c r="Q1864" s="218"/>
      <c r="R1864" s="238" t="e">
        <f t="shared" si="117"/>
        <v>#DIV/0!</v>
      </c>
      <c r="S1864" s="238" t="e">
        <f t="shared" si="118"/>
        <v>#DIV/0!</v>
      </c>
      <c r="T1864" s="239" t="e">
        <f t="shared" si="119"/>
        <v>#DIV/0!</v>
      </c>
      <c r="U1864" s="454"/>
    </row>
    <row r="1865" spans="1:21" ht="12.75">
      <c r="A1865" s="190" t="s">
        <v>109</v>
      </c>
      <c r="B1865" s="191" t="s">
        <v>1220</v>
      </c>
      <c r="C1865" s="230" t="s">
        <v>647</v>
      </c>
      <c r="D1865" s="230" t="s">
        <v>335</v>
      </c>
      <c r="E1865" s="230" t="s">
        <v>185</v>
      </c>
      <c r="F1865" s="230"/>
      <c r="G1865" s="190" t="s">
        <v>3139</v>
      </c>
      <c r="H1865" s="191"/>
      <c r="I1865" s="230"/>
      <c r="J1865" s="230"/>
      <c r="K1865" s="231"/>
      <c r="L1865" s="230" t="s">
        <v>3120</v>
      </c>
      <c r="M1865" s="450"/>
      <c r="N1865" s="453"/>
      <c r="O1865" s="452"/>
      <c r="P1865" s="237">
        <f t="shared" si="116"/>
        <v>0</v>
      </c>
      <c r="Q1865" s="218"/>
      <c r="R1865" s="238" t="e">
        <f t="shared" si="117"/>
        <v>#DIV/0!</v>
      </c>
      <c r="S1865" s="238" t="e">
        <f t="shared" si="118"/>
        <v>#DIV/0!</v>
      </c>
      <c r="T1865" s="239" t="e">
        <f t="shared" si="119"/>
        <v>#DIV/0!</v>
      </c>
      <c r="U1865" s="454"/>
    </row>
    <row r="1866" spans="1:21" ht="12.75">
      <c r="A1866" s="190" t="s">
        <v>109</v>
      </c>
      <c r="B1866" s="191" t="s">
        <v>1220</v>
      </c>
      <c r="C1866" s="230" t="s">
        <v>647</v>
      </c>
      <c r="D1866" s="230" t="s">
        <v>335</v>
      </c>
      <c r="E1866" s="230" t="s">
        <v>185</v>
      </c>
      <c r="F1866" s="230"/>
      <c r="G1866" s="190" t="s">
        <v>3140</v>
      </c>
      <c r="H1866" s="191"/>
      <c r="I1866" s="230"/>
      <c r="J1866" s="230"/>
      <c r="K1866" s="231"/>
      <c r="L1866" s="230" t="s">
        <v>3120</v>
      </c>
      <c r="M1866" s="450"/>
      <c r="N1866" s="218"/>
      <c r="O1866" s="567"/>
      <c r="P1866" s="237">
        <f t="shared" si="116"/>
        <v>0</v>
      </c>
      <c r="Q1866" s="218"/>
      <c r="R1866" s="238" t="e">
        <f t="shared" si="117"/>
        <v>#DIV/0!</v>
      </c>
      <c r="S1866" s="238" t="e">
        <f t="shared" si="118"/>
        <v>#DIV/0!</v>
      </c>
      <c r="T1866" s="239" t="e">
        <f t="shared" si="119"/>
        <v>#DIV/0!</v>
      </c>
      <c r="U1866" s="454"/>
    </row>
    <row r="1867" spans="1:21" ht="12.75">
      <c r="A1867" s="190" t="s">
        <v>109</v>
      </c>
      <c r="B1867" s="191" t="s">
        <v>1220</v>
      </c>
      <c r="C1867" s="230" t="s">
        <v>647</v>
      </c>
      <c r="D1867" s="230" t="s">
        <v>335</v>
      </c>
      <c r="E1867" s="230" t="s">
        <v>185</v>
      </c>
      <c r="F1867" s="230"/>
      <c r="G1867" s="190" t="s">
        <v>3141</v>
      </c>
      <c r="H1867" s="191"/>
      <c r="I1867" s="230"/>
      <c r="J1867" s="230"/>
      <c r="K1867" s="231"/>
      <c r="L1867" s="230" t="s">
        <v>3120</v>
      </c>
      <c r="M1867" s="450"/>
      <c r="N1867" s="453"/>
      <c r="O1867" s="452"/>
      <c r="P1867" s="237">
        <f t="shared" si="116"/>
        <v>0</v>
      </c>
      <c r="Q1867" s="218"/>
      <c r="R1867" s="238" t="e">
        <f t="shared" si="117"/>
        <v>#DIV/0!</v>
      </c>
      <c r="S1867" s="238" t="e">
        <f t="shared" si="118"/>
        <v>#DIV/0!</v>
      </c>
      <c r="T1867" s="239" t="e">
        <f t="shared" si="119"/>
        <v>#DIV/0!</v>
      </c>
      <c r="U1867" s="454"/>
    </row>
    <row r="1868" spans="1:21" ht="12.75">
      <c r="A1868" s="190" t="s">
        <v>109</v>
      </c>
      <c r="B1868" s="191" t="s">
        <v>1220</v>
      </c>
      <c r="C1868" s="230" t="s">
        <v>647</v>
      </c>
      <c r="D1868" s="230" t="s">
        <v>335</v>
      </c>
      <c r="E1868" s="230" t="s">
        <v>185</v>
      </c>
      <c r="F1868" s="230" t="s">
        <v>519</v>
      </c>
      <c r="G1868" s="190" t="s">
        <v>3083</v>
      </c>
      <c r="H1868" s="191" t="s">
        <v>518</v>
      </c>
      <c r="I1868" s="230" t="s">
        <v>370</v>
      </c>
      <c r="J1868" s="565" t="s">
        <v>420</v>
      </c>
      <c r="K1868" s="566">
        <v>4.9941927990708478E-2</v>
      </c>
      <c r="L1868" s="230"/>
      <c r="M1868" s="450">
        <v>2022</v>
      </c>
      <c r="N1868" s="218">
        <v>744</v>
      </c>
      <c r="O1868" s="567">
        <v>1</v>
      </c>
      <c r="P1868" s="237">
        <f t="shared" si="116"/>
        <v>744</v>
      </c>
      <c r="Q1868" s="218">
        <v>744</v>
      </c>
      <c r="R1868" s="238">
        <f t="shared" si="117"/>
        <v>1</v>
      </c>
      <c r="S1868" s="238">
        <f t="shared" si="118"/>
        <v>1</v>
      </c>
      <c r="T1868" s="239">
        <f t="shared" si="119"/>
        <v>20.02325581395349</v>
      </c>
      <c r="U1868" s="454" t="s">
        <v>3123</v>
      </c>
    </row>
    <row r="1869" spans="1:21" ht="12.75">
      <c r="A1869" s="190" t="s">
        <v>109</v>
      </c>
      <c r="B1869" s="191" t="s">
        <v>1220</v>
      </c>
      <c r="C1869" s="230" t="s">
        <v>647</v>
      </c>
      <c r="D1869" s="230" t="s">
        <v>335</v>
      </c>
      <c r="E1869" s="230" t="s">
        <v>185</v>
      </c>
      <c r="F1869" s="230" t="s">
        <v>577</v>
      </c>
      <c r="G1869" s="190" t="s">
        <v>3083</v>
      </c>
      <c r="H1869" s="191" t="s">
        <v>576</v>
      </c>
      <c r="I1869" s="230" t="s">
        <v>370</v>
      </c>
      <c r="J1869" s="565" t="s">
        <v>420</v>
      </c>
      <c r="K1869" s="566">
        <v>4.9941927990708478E-2</v>
      </c>
      <c r="L1869" s="230"/>
      <c r="M1869" s="450">
        <v>2022</v>
      </c>
      <c r="N1869" s="218">
        <v>744</v>
      </c>
      <c r="O1869" s="567">
        <v>9.9462365591397844E-2</v>
      </c>
      <c r="P1869" s="237">
        <f t="shared" si="116"/>
        <v>74</v>
      </c>
      <c r="Q1869" s="218">
        <v>61</v>
      </c>
      <c r="R1869" s="238">
        <f t="shared" si="117"/>
        <v>0.82432432432432434</v>
      </c>
      <c r="S1869" s="238">
        <f t="shared" si="118"/>
        <v>8.1989247311827954E-2</v>
      </c>
      <c r="T1869" s="239">
        <f t="shared" si="119"/>
        <v>1.9915603900975243</v>
      </c>
      <c r="U1869" s="454" t="s">
        <v>3123</v>
      </c>
    </row>
    <row r="1870" spans="1:21" ht="12.75">
      <c r="A1870" s="190" t="s">
        <v>109</v>
      </c>
      <c r="B1870" s="191" t="s">
        <v>1220</v>
      </c>
      <c r="C1870" s="230" t="s">
        <v>647</v>
      </c>
      <c r="D1870" s="230" t="s">
        <v>335</v>
      </c>
      <c r="E1870" s="230" t="s">
        <v>185</v>
      </c>
      <c r="F1870" s="230" t="s">
        <v>577</v>
      </c>
      <c r="G1870" s="190" t="s">
        <v>3083</v>
      </c>
      <c r="H1870" s="191" t="s">
        <v>578</v>
      </c>
      <c r="I1870" s="230" t="s">
        <v>370</v>
      </c>
      <c r="J1870" s="565" t="s">
        <v>420</v>
      </c>
      <c r="K1870" s="566">
        <v>4.9941927990708478E-2</v>
      </c>
      <c r="L1870" s="230"/>
      <c r="M1870" s="450">
        <v>2022</v>
      </c>
      <c r="N1870" s="218">
        <v>744</v>
      </c>
      <c r="O1870" s="567">
        <v>9.9462365591397844E-2</v>
      </c>
      <c r="P1870" s="237">
        <f t="shared" si="116"/>
        <v>74</v>
      </c>
      <c r="Q1870" s="218">
        <v>61</v>
      </c>
      <c r="R1870" s="238">
        <f t="shared" si="117"/>
        <v>0.82432432432432434</v>
      </c>
      <c r="S1870" s="238">
        <f t="shared" si="118"/>
        <v>8.1989247311827954E-2</v>
      </c>
      <c r="T1870" s="239">
        <f t="shared" si="119"/>
        <v>1.9915603900975243</v>
      </c>
      <c r="U1870" s="454" t="s">
        <v>3123</v>
      </c>
    </row>
    <row r="1871" spans="1:21" ht="12.75">
      <c r="A1871" s="190" t="s">
        <v>109</v>
      </c>
      <c r="B1871" s="191" t="s">
        <v>1220</v>
      </c>
      <c r="C1871" s="230" t="s">
        <v>647</v>
      </c>
      <c r="D1871" s="230" t="s">
        <v>335</v>
      </c>
      <c r="E1871" s="230" t="s">
        <v>185</v>
      </c>
      <c r="F1871" s="230" t="s">
        <v>577</v>
      </c>
      <c r="G1871" s="190" t="s">
        <v>3083</v>
      </c>
      <c r="H1871" s="191" t="s">
        <v>579</v>
      </c>
      <c r="I1871" s="230" t="s">
        <v>370</v>
      </c>
      <c r="J1871" s="565" t="s">
        <v>420</v>
      </c>
      <c r="K1871" s="566">
        <v>4.9941927990708478E-2</v>
      </c>
      <c r="L1871" s="230"/>
      <c r="M1871" s="450">
        <v>2022</v>
      </c>
      <c r="N1871" s="218">
        <v>744</v>
      </c>
      <c r="O1871" s="567">
        <v>9.9462365591397844E-2</v>
      </c>
      <c r="P1871" s="237">
        <f t="shared" si="116"/>
        <v>74</v>
      </c>
      <c r="Q1871" s="218">
        <v>61</v>
      </c>
      <c r="R1871" s="238">
        <f t="shared" si="117"/>
        <v>0.82432432432432434</v>
      </c>
      <c r="S1871" s="238">
        <f t="shared" si="118"/>
        <v>8.1989247311827954E-2</v>
      </c>
      <c r="T1871" s="239">
        <f t="shared" si="119"/>
        <v>1.9915603900975243</v>
      </c>
      <c r="U1871" s="454" t="s">
        <v>3123</v>
      </c>
    </row>
    <row r="1872" spans="1:21" ht="12.75">
      <c r="A1872" s="190" t="s">
        <v>109</v>
      </c>
      <c r="B1872" s="191" t="s">
        <v>1220</v>
      </c>
      <c r="C1872" s="230" t="s">
        <v>647</v>
      </c>
      <c r="D1872" s="230" t="s">
        <v>335</v>
      </c>
      <c r="E1872" s="230" t="s">
        <v>185</v>
      </c>
      <c r="F1872" s="230" t="s">
        <v>577</v>
      </c>
      <c r="G1872" s="190" t="s">
        <v>3083</v>
      </c>
      <c r="H1872" s="191" t="s">
        <v>580</v>
      </c>
      <c r="I1872" s="230" t="s">
        <v>370</v>
      </c>
      <c r="J1872" s="565" t="s">
        <v>420</v>
      </c>
      <c r="K1872" s="566">
        <v>4.9941927990708478E-2</v>
      </c>
      <c r="L1872" s="230"/>
      <c r="M1872" s="450">
        <v>2022</v>
      </c>
      <c r="N1872" s="218">
        <v>744</v>
      </c>
      <c r="O1872" s="567">
        <v>9.9462365591397844E-2</v>
      </c>
      <c r="P1872" s="237">
        <f t="shared" si="116"/>
        <v>74</v>
      </c>
      <c r="Q1872" s="218">
        <v>61</v>
      </c>
      <c r="R1872" s="238">
        <f t="shared" si="117"/>
        <v>0.82432432432432434</v>
      </c>
      <c r="S1872" s="238">
        <f t="shared" si="118"/>
        <v>8.1989247311827954E-2</v>
      </c>
      <c r="T1872" s="239">
        <f t="shared" si="119"/>
        <v>1.9915603900975243</v>
      </c>
      <c r="U1872" s="454" t="s">
        <v>3123</v>
      </c>
    </row>
    <row r="1873" spans="1:21" ht="12.75">
      <c r="A1873" s="190" t="s">
        <v>109</v>
      </c>
      <c r="B1873" s="191" t="s">
        <v>1220</v>
      </c>
      <c r="C1873" s="230" t="s">
        <v>647</v>
      </c>
      <c r="D1873" s="230" t="s">
        <v>335</v>
      </c>
      <c r="E1873" s="230" t="s">
        <v>185</v>
      </c>
      <c r="F1873" s="230" t="s">
        <v>577</v>
      </c>
      <c r="G1873" s="190" t="s">
        <v>3083</v>
      </c>
      <c r="H1873" s="191" t="s">
        <v>581</v>
      </c>
      <c r="I1873" s="230" t="s">
        <v>370</v>
      </c>
      <c r="J1873" s="565" t="s">
        <v>420</v>
      </c>
      <c r="K1873" s="566">
        <v>4.9941927990708478E-2</v>
      </c>
      <c r="L1873" s="230"/>
      <c r="M1873" s="450">
        <v>2022</v>
      </c>
      <c r="N1873" s="218">
        <v>744</v>
      </c>
      <c r="O1873" s="567">
        <v>9.9462365591397844E-2</v>
      </c>
      <c r="P1873" s="237">
        <f t="shared" si="116"/>
        <v>74</v>
      </c>
      <c r="Q1873" s="218">
        <v>61</v>
      </c>
      <c r="R1873" s="238">
        <f t="shared" si="117"/>
        <v>0.82432432432432434</v>
      </c>
      <c r="S1873" s="238">
        <f t="shared" si="118"/>
        <v>8.1989247311827954E-2</v>
      </c>
      <c r="T1873" s="239">
        <f t="shared" si="119"/>
        <v>1.9915603900975243</v>
      </c>
      <c r="U1873" s="454" t="s">
        <v>3123</v>
      </c>
    </row>
    <row r="1874" spans="1:21" ht="12.75">
      <c r="A1874" s="190" t="s">
        <v>109</v>
      </c>
      <c r="B1874" s="191" t="s">
        <v>1220</v>
      </c>
      <c r="C1874" s="230" t="s">
        <v>647</v>
      </c>
      <c r="D1874" s="230" t="s">
        <v>335</v>
      </c>
      <c r="E1874" s="230" t="s">
        <v>185</v>
      </c>
      <c r="F1874" s="230" t="s">
        <v>519</v>
      </c>
      <c r="G1874" s="190" t="s">
        <v>3083</v>
      </c>
      <c r="H1874" s="191" t="s">
        <v>522</v>
      </c>
      <c r="I1874" s="230" t="s">
        <v>370</v>
      </c>
      <c r="J1874" s="565" t="s">
        <v>420</v>
      </c>
      <c r="K1874" s="566">
        <v>4.9941927990708478E-2</v>
      </c>
      <c r="L1874" s="230"/>
      <c r="M1874" s="450">
        <v>2022</v>
      </c>
      <c r="N1874" s="218">
        <v>744</v>
      </c>
      <c r="O1874" s="567">
        <v>9.9462365591397844E-2</v>
      </c>
      <c r="P1874" s="237">
        <f t="shared" si="116"/>
        <v>74</v>
      </c>
      <c r="Q1874" s="218">
        <v>61</v>
      </c>
      <c r="R1874" s="238">
        <f t="shared" si="117"/>
        <v>0.82432432432432434</v>
      </c>
      <c r="S1874" s="238">
        <f t="shared" si="118"/>
        <v>8.1989247311827954E-2</v>
      </c>
      <c r="T1874" s="239">
        <f t="shared" si="119"/>
        <v>1.9915603900975243</v>
      </c>
      <c r="U1874" s="454" t="s">
        <v>3123</v>
      </c>
    </row>
    <row r="1875" spans="1:21" ht="12.75">
      <c r="A1875" s="190" t="s">
        <v>109</v>
      </c>
      <c r="B1875" s="191" t="s">
        <v>1220</v>
      </c>
      <c r="C1875" s="230" t="s">
        <v>647</v>
      </c>
      <c r="D1875" s="230" t="s">
        <v>335</v>
      </c>
      <c r="E1875" s="230" t="s">
        <v>185</v>
      </c>
      <c r="F1875" s="230" t="s">
        <v>519</v>
      </c>
      <c r="G1875" s="190" t="s">
        <v>3083</v>
      </c>
      <c r="H1875" s="191" t="s">
        <v>523</v>
      </c>
      <c r="I1875" s="230" t="s">
        <v>370</v>
      </c>
      <c r="J1875" s="565" t="s">
        <v>420</v>
      </c>
      <c r="K1875" s="566">
        <v>4.9941927990708478E-2</v>
      </c>
      <c r="L1875" s="230"/>
      <c r="M1875" s="450">
        <v>2022</v>
      </c>
      <c r="N1875" s="218">
        <v>744</v>
      </c>
      <c r="O1875" s="567">
        <v>9.9462365591397844E-2</v>
      </c>
      <c r="P1875" s="237">
        <f t="shared" si="116"/>
        <v>74</v>
      </c>
      <c r="Q1875" s="218">
        <v>61</v>
      </c>
      <c r="R1875" s="238">
        <f t="shared" si="117"/>
        <v>0.82432432432432434</v>
      </c>
      <c r="S1875" s="238">
        <f t="shared" si="118"/>
        <v>8.1989247311827954E-2</v>
      </c>
      <c r="T1875" s="239">
        <f t="shared" si="119"/>
        <v>1.9915603900975243</v>
      </c>
      <c r="U1875" s="454" t="s">
        <v>3123</v>
      </c>
    </row>
    <row r="1876" spans="1:21" ht="12.75">
      <c r="A1876" s="190" t="s">
        <v>109</v>
      </c>
      <c r="B1876" s="191" t="s">
        <v>1220</v>
      </c>
      <c r="C1876" s="230" t="s">
        <v>647</v>
      </c>
      <c r="D1876" s="230" t="s">
        <v>335</v>
      </c>
      <c r="E1876" s="230" t="s">
        <v>185</v>
      </c>
      <c r="F1876" s="230" t="s">
        <v>577</v>
      </c>
      <c r="G1876" s="190" t="s">
        <v>3083</v>
      </c>
      <c r="H1876" s="191" t="s">
        <v>3124</v>
      </c>
      <c r="I1876" s="230" t="s">
        <v>370</v>
      </c>
      <c r="J1876" s="565" t="s">
        <v>420</v>
      </c>
      <c r="K1876" s="566">
        <v>4.9941927990708478E-2</v>
      </c>
      <c r="L1876" s="230"/>
      <c r="M1876" s="450">
        <v>2022</v>
      </c>
      <c r="N1876" s="218">
        <v>744</v>
      </c>
      <c r="O1876" s="567">
        <v>9.9462365591397844E-2</v>
      </c>
      <c r="P1876" s="237">
        <f t="shared" si="116"/>
        <v>74</v>
      </c>
      <c r="Q1876" s="218">
        <v>61</v>
      </c>
      <c r="R1876" s="238">
        <f t="shared" si="117"/>
        <v>0.82432432432432434</v>
      </c>
      <c r="S1876" s="238">
        <f t="shared" si="118"/>
        <v>8.1989247311827954E-2</v>
      </c>
      <c r="T1876" s="239">
        <f t="shared" si="119"/>
        <v>1.9915603900975243</v>
      </c>
      <c r="U1876" s="454" t="s">
        <v>3123</v>
      </c>
    </row>
    <row r="1877" spans="1:21" ht="12.75">
      <c r="A1877" s="190" t="s">
        <v>109</v>
      </c>
      <c r="B1877" s="191" t="s">
        <v>1220</v>
      </c>
      <c r="C1877" s="230" t="s">
        <v>647</v>
      </c>
      <c r="D1877" s="230" t="s">
        <v>335</v>
      </c>
      <c r="E1877" s="230" t="s">
        <v>185</v>
      </c>
      <c r="F1877" s="230" t="s">
        <v>519</v>
      </c>
      <c r="G1877" s="190" t="s">
        <v>3083</v>
      </c>
      <c r="H1877" s="191" t="s">
        <v>3125</v>
      </c>
      <c r="I1877" s="230" t="s">
        <v>370</v>
      </c>
      <c r="J1877" s="565" t="s">
        <v>420</v>
      </c>
      <c r="K1877" s="566">
        <v>4.9941927990708478E-2</v>
      </c>
      <c r="L1877" s="230"/>
      <c r="M1877" s="450">
        <v>2022</v>
      </c>
      <c r="N1877" s="218">
        <v>744</v>
      </c>
      <c r="O1877" s="567">
        <v>9.9462365591397844E-2</v>
      </c>
      <c r="P1877" s="237">
        <f t="shared" si="116"/>
        <v>74</v>
      </c>
      <c r="Q1877" s="218">
        <v>61</v>
      </c>
      <c r="R1877" s="238">
        <f t="shared" si="117"/>
        <v>0.82432432432432434</v>
      </c>
      <c r="S1877" s="238">
        <f t="shared" si="118"/>
        <v>8.1989247311827954E-2</v>
      </c>
      <c r="T1877" s="239">
        <f t="shared" si="119"/>
        <v>1.9915603900975243</v>
      </c>
      <c r="U1877" s="454" t="s">
        <v>3123</v>
      </c>
    </row>
    <row r="1878" spans="1:21" ht="12.75">
      <c r="A1878" s="190" t="s">
        <v>109</v>
      </c>
      <c r="B1878" s="191" t="s">
        <v>1220</v>
      </c>
      <c r="C1878" s="230" t="s">
        <v>647</v>
      </c>
      <c r="D1878" s="230" t="s">
        <v>335</v>
      </c>
      <c r="E1878" s="230" t="s">
        <v>185</v>
      </c>
      <c r="F1878" s="230" t="s">
        <v>519</v>
      </c>
      <c r="G1878" s="190" t="s">
        <v>3083</v>
      </c>
      <c r="H1878" s="191" t="s">
        <v>529</v>
      </c>
      <c r="I1878" s="230" t="s">
        <v>370</v>
      </c>
      <c r="J1878" s="565" t="s">
        <v>420</v>
      </c>
      <c r="K1878" s="566">
        <v>4.9941927990708478E-2</v>
      </c>
      <c r="L1878" s="230"/>
      <c r="M1878" s="450">
        <v>2022</v>
      </c>
      <c r="N1878" s="218">
        <v>744</v>
      </c>
      <c r="O1878" s="567">
        <v>9.9462365591397844E-2</v>
      </c>
      <c r="P1878" s="237">
        <f t="shared" si="116"/>
        <v>74</v>
      </c>
      <c r="Q1878" s="218">
        <v>61</v>
      </c>
      <c r="R1878" s="238">
        <f t="shared" si="117"/>
        <v>0.82432432432432434</v>
      </c>
      <c r="S1878" s="238">
        <f t="shared" si="118"/>
        <v>8.1989247311827954E-2</v>
      </c>
      <c r="T1878" s="239">
        <f t="shared" si="119"/>
        <v>1.9915603900975243</v>
      </c>
      <c r="U1878" s="454" t="s">
        <v>3123</v>
      </c>
    </row>
    <row r="1879" spans="1:21" ht="12.75">
      <c r="A1879" s="190" t="s">
        <v>109</v>
      </c>
      <c r="B1879" s="191" t="s">
        <v>1220</v>
      </c>
      <c r="C1879" s="230" t="s">
        <v>647</v>
      </c>
      <c r="D1879" s="230" t="s">
        <v>335</v>
      </c>
      <c r="E1879" s="230" t="s">
        <v>185</v>
      </c>
      <c r="F1879" s="230" t="s">
        <v>519</v>
      </c>
      <c r="G1879" s="190" t="s">
        <v>3083</v>
      </c>
      <c r="H1879" s="191" t="s">
        <v>532</v>
      </c>
      <c r="I1879" s="230" t="s">
        <v>370</v>
      </c>
      <c r="J1879" s="565" t="s">
        <v>420</v>
      </c>
      <c r="K1879" s="568">
        <v>4.9941927990708478E-2</v>
      </c>
      <c r="L1879" s="230"/>
      <c r="M1879" s="450">
        <v>2022</v>
      </c>
      <c r="N1879" s="218">
        <v>744</v>
      </c>
      <c r="O1879" s="567">
        <v>9.9462365591397844E-2</v>
      </c>
      <c r="P1879" s="237">
        <f t="shared" si="116"/>
        <v>74</v>
      </c>
      <c r="Q1879" s="218">
        <v>61</v>
      </c>
      <c r="R1879" s="238">
        <f t="shared" si="117"/>
        <v>0.82432432432432434</v>
      </c>
      <c r="S1879" s="238">
        <f t="shared" si="118"/>
        <v>8.1989247311827954E-2</v>
      </c>
      <c r="T1879" s="239">
        <f t="shared" si="119"/>
        <v>1.9915603900975243</v>
      </c>
      <c r="U1879" s="454" t="s">
        <v>3123</v>
      </c>
    </row>
    <row r="1880" spans="1:21" ht="12.75">
      <c r="A1880" s="190" t="s">
        <v>109</v>
      </c>
      <c r="B1880" s="191" t="s">
        <v>1220</v>
      </c>
      <c r="C1880" s="230" t="s">
        <v>647</v>
      </c>
      <c r="D1880" s="230" t="s">
        <v>335</v>
      </c>
      <c r="E1880" s="230" t="s">
        <v>185</v>
      </c>
      <c r="F1880" s="230" t="s">
        <v>519</v>
      </c>
      <c r="G1880" s="190" t="s">
        <v>3083</v>
      </c>
      <c r="H1880" s="191" t="s">
        <v>533</v>
      </c>
      <c r="I1880" s="230" t="s">
        <v>370</v>
      </c>
      <c r="J1880" s="565" t="s">
        <v>420</v>
      </c>
      <c r="K1880" s="566">
        <v>4.9941927990708478E-2</v>
      </c>
      <c r="L1880" s="230"/>
      <c r="M1880" s="450">
        <v>2022</v>
      </c>
      <c r="N1880" s="218">
        <v>744</v>
      </c>
      <c r="O1880" s="567">
        <v>9.9462365591397844E-2</v>
      </c>
      <c r="P1880" s="237">
        <f t="shared" si="116"/>
        <v>74</v>
      </c>
      <c r="Q1880" s="218">
        <v>61</v>
      </c>
      <c r="R1880" s="238">
        <f t="shared" si="117"/>
        <v>0.82432432432432434</v>
      </c>
      <c r="S1880" s="238">
        <f t="shared" si="118"/>
        <v>8.1989247311827954E-2</v>
      </c>
      <c r="T1880" s="239">
        <f t="shared" si="119"/>
        <v>1.9915603900975243</v>
      </c>
      <c r="U1880" s="454" t="s">
        <v>3123</v>
      </c>
    </row>
    <row r="1881" spans="1:21" ht="12.75">
      <c r="A1881" s="190" t="s">
        <v>109</v>
      </c>
      <c r="B1881" s="191" t="s">
        <v>1220</v>
      </c>
      <c r="C1881" s="230" t="s">
        <v>647</v>
      </c>
      <c r="D1881" s="230" t="s">
        <v>335</v>
      </c>
      <c r="E1881" s="230" t="s">
        <v>185</v>
      </c>
      <c r="F1881" s="230" t="s">
        <v>519</v>
      </c>
      <c r="G1881" s="190" t="s">
        <v>3083</v>
      </c>
      <c r="H1881" s="191" t="s">
        <v>534</v>
      </c>
      <c r="I1881" s="230" t="s">
        <v>370</v>
      </c>
      <c r="J1881" s="565" t="s">
        <v>420</v>
      </c>
      <c r="K1881" s="566">
        <v>4.9941927990708478E-2</v>
      </c>
      <c r="L1881" s="230"/>
      <c r="M1881" s="450">
        <v>2022</v>
      </c>
      <c r="N1881" s="218">
        <v>744</v>
      </c>
      <c r="O1881" s="567">
        <v>9.9462365591397844E-2</v>
      </c>
      <c r="P1881" s="237">
        <f t="shared" si="116"/>
        <v>74</v>
      </c>
      <c r="Q1881" s="218">
        <v>61</v>
      </c>
      <c r="R1881" s="238">
        <f t="shared" si="117"/>
        <v>0.82432432432432434</v>
      </c>
      <c r="S1881" s="238">
        <f t="shared" si="118"/>
        <v>8.1989247311827954E-2</v>
      </c>
      <c r="T1881" s="239">
        <f t="shared" si="119"/>
        <v>1.9915603900975243</v>
      </c>
      <c r="U1881" s="454" t="s">
        <v>3123</v>
      </c>
    </row>
    <row r="1882" spans="1:21" ht="12.75">
      <c r="A1882" s="190" t="s">
        <v>109</v>
      </c>
      <c r="B1882" s="191" t="s">
        <v>1220</v>
      </c>
      <c r="C1882" s="230" t="s">
        <v>647</v>
      </c>
      <c r="D1882" s="230" t="s">
        <v>335</v>
      </c>
      <c r="E1882" s="230" t="s">
        <v>185</v>
      </c>
      <c r="F1882" s="230" t="s">
        <v>519</v>
      </c>
      <c r="G1882" s="190" t="s">
        <v>3083</v>
      </c>
      <c r="H1882" s="191" t="s">
        <v>535</v>
      </c>
      <c r="I1882" s="230" t="s">
        <v>370</v>
      </c>
      <c r="J1882" s="565" t="s">
        <v>420</v>
      </c>
      <c r="K1882" s="566">
        <v>4.9941927990708478E-2</v>
      </c>
      <c r="L1882" s="230"/>
      <c r="M1882" s="450">
        <v>2022</v>
      </c>
      <c r="N1882" s="218">
        <v>744</v>
      </c>
      <c r="O1882" s="567">
        <v>9.9462365591397844E-2</v>
      </c>
      <c r="P1882" s="237">
        <f t="shared" si="116"/>
        <v>74</v>
      </c>
      <c r="Q1882" s="218">
        <v>61</v>
      </c>
      <c r="R1882" s="238">
        <f t="shared" si="117"/>
        <v>0.82432432432432434</v>
      </c>
      <c r="S1882" s="238">
        <f t="shared" si="118"/>
        <v>8.1989247311827954E-2</v>
      </c>
      <c r="T1882" s="239">
        <f t="shared" si="119"/>
        <v>1.9915603900975243</v>
      </c>
      <c r="U1882" s="454" t="s">
        <v>3123</v>
      </c>
    </row>
    <row r="1883" spans="1:21" ht="12.75">
      <c r="A1883" s="190" t="s">
        <v>109</v>
      </c>
      <c r="B1883" s="191" t="s">
        <v>1220</v>
      </c>
      <c r="C1883" s="230" t="s">
        <v>647</v>
      </c>
      <c r="D1883" s="230" t="s">
        <v>335</v>
      </c>
      <c r="E1883" s="230" t="s">
        <v>185</v>
      </c>
      <c r="F1883" s="230" t="s">
        <v>519</v>
      </c>
      <c r="G1883" s="190" t="s">
        <v>3083</v>
      </c>
      <c r="H1883" s="191" t="s">
        <v>544</v>
      </c>
      <c r="I1883" s="230" t="s">
        <v>370</v>
      </c>
      <c r="J1883" s="565" t="s">
        <v>420</v>
      </c>
      <c r="K1883" s="566">
        <v>4.9941927990708478E-2</v>
      </c>
      <c r="L1883" s="230"/>
      <c r="M1883" s="450">
        <v>2022</v>
      </c>
      <c r="N1883" s="218">
        <v>744</v>
      </c>
      <c r="O1883" s="567">
        <v>9.9462365591397844E-2</v>
      </c>
      <c r="P1883" s="237">
        <f t="shared" si="116"/>
        <v>74</v>
      </c>
      <c r="Q1883" s="218">
        <v>61</v>
      </c>
      <c r="R1883" s="238">
        <f t="shared" si="117"/>
        <v>0.82432432432432434</v>
      </c>
      <c r="S1883" s="238">
        <f t="shared" si="118"/>
        <v>8.1989247311827954E-2</v>
      </c>
      <c r="T1883" s="239">
        <f t="shared" si="119"/>
        <v>1.9915603900975243</v>
      </c>
      <c r="U1883" s="454" t="s">
        <v>3123</v>
      </c>
    </row>
    <row r="1884" spans="1:21" ht="12.75">
      <c r="A1884" s="190" t="s">
        <v>109</v>
      </c>
      <c r="B1884" s="191" t="s">
        <v>1220</v>
      </c>
      <c r="C1884" s="230" t="s">
        <v>647</v>
      </c>
      <c r="D1884" s="230" t="s">
        <v>335</v>
      </c>
      <c r="E1884" s="230" t="s">
        <v>185</v>
      </c>
      <c r="F1884" s="230" t="s">
        <v>519</v>
      </c>
      <c r="G1884" s="190" t="s">
        <v>3083</v>
      </c>
      <c r="H1884" s="191" t="s">
        <v>545</v>
      </c>
      <c r="I1884" s="230" t="s">
        <v>370</v>
      </c>
      <c r="J1884" s="565" t="s">
        <v>420</v>
      </c>
      <c r="K1884" s="566">
        <v>4.9941927990708478E-2</v>
      </c>
      <c r="L1884" s="230"/>
      <c r="M1884" s="450">
        <v>2022</v>
      </c>
      <c r="N1884" s="218">
        <v>744</v>
      </c>
      <c r="O1884" s="567">
        <v>9.9462365591397844E-2</v>
      </c>
      <c r="P1884" s="237">
        <f t="shared" si="116"/>
        <v>74</v>
      </c>
      <c r="Q1884" s="218">
        <v>61</v>
      </c>
      <c r="R1884" s="238">
        <f t="shared" si="117"/>
        <v>0.82432432432432434</v>
      </c>
      <c r="S1884" s="238">
        <f t="shared" si="118"/>
        <v>8.1989247311827954E-2</v>
      </c>
      <c r="T1884" s="239">
        <f t="shared" si="119"/>
        <v>1.9915603900975243</v>
      </c>
      <c r="U1884" s="454" t="s">
        <v>3123</v>
      </c>
    </row>
    <row r="1885" spans="1:21" ht="12.75">
      <c r="A1885" s="190" t="s">
        <v>109</v>
      </c>
      <c r="B1885" s="191" t="s">
        <v>1220</v>
      </c>
      <c r="C1885" s="230" t="s">
        <v>647</v>
      </c>
      <c r="D1885" s="230" t="s">
        <v>335</v>
      </c>
      <c r="E1885" s="230" t="s">
        <v>185</v>
      </c>
      <c r="F1885" s="230" t="s">
        <v>519</v>
      </c>
      <c r="G1885" s="190" t="s">
        <v>3083</v>
      </c>
      <c r="H1885" s="191" t="s">
        <v>546</v>
      </c>
      <c r="I1885" s="230" t="s">
        <v>370</v>
      </c>
      <c r="J1885" s="565" t="s">
        <v>420</v>
      </c>
      <c r="K1885" s="566">
        <v>4.9941927990708478E-2</v>
      </c>
      <c r="L1885" s="230"/>
      <c r="M1885" s="450">
        <v>2022</v>
      </c>
      <c r="N1885" s="218">
        <v>744</v>
      </c>
      <c r="O1885" s="567">
        <v>9.9462365591397844E-2</v>
      </c>
      <c r="P1885" s="237">
        <f t="shared" si="116"/>
        <v>74</v>
      </c>
      <c r="Q1885" s="218">
        <v>61</v>
      </c>
      <c r="R1885" s="238">
        <f t="shared" si="117"/>
        <v>0.82432432432432434</v>
      </c>
      <c r="S1885" s="238">
        <f t="shared" si="118"/>
        <v>8.1989247311827954E-2</v>
      </c>
      <c r="T1885" s="239">
        <f t="shared" si="119"/>
        <v>1.9915603900975243</v>
      </c>
      <c r="U1885" s="454" t="s">
        <v>3123</v>
      </c>
    </row>
    <row r="1886" spans="1:21" ht="12.75">
      <c r="A1886" s="190" t="s">
        <v>109</v>
      </c>
      <c r="B1886" s="191" t="s">
        <v>1220</v>
      </c>
      <c r="C1886" s="230" t="s">
        <v>647</v>
      </c>
      <c r="D1886" s="230" t="s">
        <v>335</v>
      </c>
      <c r="E1886" s="230" t="s">
        <v>185</v>
      </c>
      <c r="F1886" s="230" t="s">
        <v>519</v>
      </c>
      <c r="G1886" s="190" t="s">
        <v>3083</v>
      </c>
      <c r="H1886" s="191" t="s">
        <v>548</v>
      </c>
      <c r="I1886" s="230" t="s">
        <v>370</v>
      </c>
      <c r="J1886" s="565" t="s">
        <v>420</v>
      </c>
      <c r="K1886" s="566">
        <v>4.9941927990708478E-2</v>
      </c>
      <c r="L1886" s="230"/>
      <c r="M1886" s="450">
        <v>2022</v>
      </c>
      <c r="N1886" s="218">
        <v>744</v>
      </c>
      <c r="O1886" s="567">
        <v>9.9462365591397844E-2</v>
      </c>
      <c r="P1886" s="237">
        <f t="shared" si="116"/>
        <v>74</v>
      </c>
      <c r="Q1886" s="218">
        <v>61</v>
      </c>
      <c r="R1886" s="238">
        <f t="shared" si="117"/>
        <v>0.82432432432432434</v>
      </c>
      <c r="S1886" s="238">
        <f t="shared" si="118"/>
        <v>8.1989247311827954E-2</v>
      </c>
      <c r="T1886" s="239">
        <f t="shared" si="119"/>
        <v>1.9915603900975243</v>
      </c>
      <c r="U1886" s="454" t="s">
        <v>3123</v>
      </c>
    </row>
    <row r="1887" spans="1:21" ht="12.75">
      <c r="A1887" s="190" t="s">
        <v>109</v>
      </c>
      <c r="B1887" s="191" t="s">
        <v>1220</v>
      </c>
      <c r="C1887" s="230" t="s">
        <v>647</v>
      </c>
      <c r="D1887" s="230" t="s">
        <v>335</v>
      </c>
      <c r="E1887" s="230" t="s">
        <v>185</v>
      </c>
      <c r="F1887" s="230" t="s">
        <v>519</v>
      </c>
      <c r="G1887" s="190" t="s">
        <v>3083</v>
      </c>
      <c r="H1887" s="191" t="s">
        <v>549</v>
      </c>
      <c r="I1887" s="230" t="s">
        <v>370</v>
      </c>
      <c r="J1887" s="565" t="s">
        <v>420</v>
      </c>
      <c r="K1887" s="566">
        <v>4.9941927990708478E-2</v>
      </c>
      <c r="L1887" s="230"/>
      <c r="M1887" s="450">
        <v>2022</v>
      </c>
      <c r="N1887" s="218">
        <v>744</v>
      </c>
      <c r="O1887" s="567">
        <v>9.9462365591397844E-2</v>
      </c>
      <c r="P1887" s="237">
        <f t="shared" si="116"/>
        <v>74</v>
      </c>
      <c r="Q1887" s="218">
        <v>61</v>
      </c>
      <c r="R1887" s="238">
        <f t="shared" si="117"/>
        <v>0.82432432432432434</v>
      </c>
      <c r="S1887" s="238">
        <f t="shared" si="118"/>
        <v>8.1989247311827954E-2</v>
      </c>
      <c r="T1887" s="239">
        <f t="shared" si="119"/>
        <v>1.9915603900975243</v>
      </c>
      <c r="U1887" s="454" t="s">
        <v>3123</v>
      </c>
    </row>
    <row r="1888" spans="1:21" ht="12.75">
      <c r="A1888" s="190" t="s">
        <v>109</v>
      </c>
      <c r="B1888" s="191" t="s">
        <v>1220</v>
      </c>
      <c r="C1888" s="230" t="s">
        <v>647</v>
      </c>
      <c r="D1888" s="230" t="s">
        <v>335</v>
      </c>
      <c r="E1888" s="230" t="s">
        <v>185</v>
      </c>
      <c r="F1888" s="230" t="s">
        <v>519</v>
      </c>
      <c r="G1888" s="190" t="s">
        <v>3083</v>
      </c>
      <c r="H1888" s="191" t="s">
        <v>551</v>
      </c>
      <c r="I1888" s="230" t="s">
        <v>370</v>
      </c>
      <c r="J1888" s="565" t="s">
        <v>420</v>
      </c>
      <c r="K1888" s="566">
        <v>4.9941927990708478E-2</v>
      </c>
      <c r="L1888" s="230"/>
      <c r="M1888" s="450">
        <v>2022</v>
      </c>
      <c r="N1888" s="218">
        <v>744</v>
      </c>
      <c r="O1888" s="567">
        <v>9.9462365591397844E-2</v>
      </c>
      <c r="P1888" s="237">
        <f t="shared" si="116"/>
        <v>74</v>
      </c>
      <c r="Q1888" s="218">
        <v>61</v>
      </c>
      <c r="R1888" s="238">
        <f t="shared" si="117"/>
        <v>0.82432432432432434</v>
      </c>
      <c r="S1888" s="238">
        <f t="shared" si="118"/>
        <v>8.1989247311827954E-2</v>
      </c>
      <c r="T1888" s="239">
        <f t="shared" si="119"/>
        <v>1.9915603900975243</v>
      </c>
      <c r="U1888" s="454" t="s">
        <v>3123</v>
      </c>
    </row>
    <row r="1889" spans="1:21" ht="12.75">
      <c r="A1889" s="190" t="s">
        <v>109</v>
      </c>
      <c r="B1889" s="191" t="s">
        <v>1220</v>
      </c>
      <c r="C1889" s="230" t="s">
        <v>647</v>
      </c>
      <c r="D1889" s="230" t="s">
        <v>335</v>
      </c>
      <c r="E1889" s="230" t="s">
        <v>185</v>
      </c>
      <c r="F1889" s="230" t="s">
        <v>519</v>
      </c>
      <c r="G1889" s="190" t="s">
        <v>3083</v>
      </c>
      <c r="H1889" s="191" t="s">
        <v>555</v>
      </c>
      <c r="I1889" s="230" t="s">
        <v>370</v>
      </c>
      <c r="J1889" s="565" t="s">
        <v>420</v>
      </c>
      <c r="K1889" s="566">
        <v>4.9941927990708478E-2</v>
      </c>
      <c r="L1889" s="230"/>
      <c r="M1889" s="450">
        <v>2022</v>
      </c>
      <c r="N1889" s="218">
        <v>744</v>
      </c>
      <c r="O1889" s="567">
        <v>9.9462365591397844E-2</v>
      </c>
      <c r="P1889" s="237">
        <f t="shared" si="116"/>
        <v>74</v>
      </c>
      <c r="Q1889" s="218">
        <v>61</v>
      </c>
      <c r="R1889" s="238">
        <f t="shared" si="117"/>
        <v>0.82432432432432434</v>
      </c>
      <c r="S1889" s="238">
        <f t="shared" si="118"/>
        <v>8.1989247311827954E-2</v>
      </c>
      <c r="T1889" s="239">
        <f t="shared" si="119"/>
        <v>1.9915603900975243</v>
      </c>
      <c r="U1889" s="454" t="s">
        <v>3123</v>
      </c>
    </row>
    <row r="1890" spans="1:21" ht="12.75">
      <c r="A1890" s="190" t="s">
        <v>109</v>
      </c>
      <c r="B1890" s="191" t="s">
        <v>1220</v>
      </c>
      <c r="C1890" s="230" t="s">
        <v>647</v>
      </c>
      <c r="D1890" s="230" t="s">
        <v>335</v>
      </c>
      <c r="E1890" s="230" t="s">
        <v>185</v>
      </c>
      <c r="F1890" s="230" t="s">
        <v>519</v>
      </c>
      <c r="G1890" s="190" t="s">
        <v>3083</v>
      </c>
      <c r="H1890" s="191" t="s">
        <v>556</v>
      </c>
      <c r="I1890" s="230" t="s">
        <v>370</v>
      </c>
      <c r="J1890" s="565" t="s">
        <v>420</v>
      </c>
      <c r="K1890" s="566">
        <v>4.9941927990708478E-2</v>
      </c>
      <c r="L1890" s="230"/>
      <c r="M1890" s="450">
        <v>2022</v>
      </c>
      <c r="N1890" s="218">
        <v>744</v>
      </c>
      <c r="O1890" s="567">
        <v>9.9462365591397844E-2</v>
      </c>
      <c r="P1890" s="237">
        <f t="shared" si="116"/>
        <v>74</v>
      </c>
      <c r="Q1890" s="218">
        <v>61</v>
      </c>
      <c r="R1890" s="238">
        <f t="shared" si="117"/>
        <v>0.82432432432432434</v>
      </c>
      <c r="S1890" s="238">
        <f t="shared" si="118"/>
        <v>8.1989247311827954E-2</v>
      </c>
      <c r="T1890" s="239">
        <f t="shared" si="119"/>
        <v>1.9915603900975243</v>
      </c>
      <c r="U1890" s="454" t="s">
        <v>3123</v>
      </c>
    </row>
    <row r="1891" spans="1:21" ht="12.75">
      <c r="A1891" s="190" t="s">
        <v>109</v>
      </c>
      <c r="B1891" s="191" t="s">
        <v>1220</v>
      </c>
      <c r="C1891" s="230" t="s">
        <v>647</v>
      </c>
      <c r="D1891" s="230" t="s">
        <v>335</v>
      </c>
      <c r="E1891" s="230" t="s">
        <v>185</v>
      </c>
      <c r="F1891" s="230" t="s">
        <v>519</v>
      </c>
      <c r="G1891" s="190" t="s">
        <v>3083</v>
      </c>
      <c r="H1891" s="191" t="s">
        <v>557</v>
      </c>
      <c r="I1891" s="230" t="s">
        <v>370</v>
      </c>
      <c r="J1891" s="565" t="s">
        <v>420</v>
      </c>
      <c r="K1891" s="566">
        <v>4.9941927990708478E-2</v>
      </c>
      <c r="L1891" s="230"/>
      <c r="M1891" s="450">
        <v>2022</v>
      </c>
      <c r="N1891" s="218">
        <v>744</v>
      </c>
      <c r="O1891" s="567">
        <v>9.9462365591397844E-2</v>
      </c>
      <c r="P1891" s="237">
        <f t="shared" si="116"/>
        <v>74</v>
      </c>
      <c r="Q1891" s="218">
        <v>61</v>
      </c>
      <c r="R1891" s="238">
        <f t="shared" si="117"/>
        <v>0.82432432432432434</v>
      </c>
      <c r="S1891" s="238">
        <f t="shared" si="118"/>
        <v>8.1989247311827954E-2</v>
      </c>
      <c r="T1891" s="239">
        <f t="shared" si="119"/>
        <v>1.9915603900975243</v>
      </c>
      <c r="U1891" s="454" t="s">
        <v>3123</v>
      </c>
    </row>
    <row r="1892" spans="1:21" ht="12.75">
      <c r="A1892" s="190" t="s">
        <v>109</v>
      </c>
      <c r="B1892" s="191" t="s">
        <v>1220</v>
      </c>
      <c r="C1892" s="230" t="s">
        <v>647</v>
      </c>
      <c r="D1892" s="230" t="s">
        <v>335</v>
      </c>
      <c r="E1892" s="230" t="s">
        <v>185</v>
      </c>
      <c r="F1892" s="230" t="s">
        <v>519</v>
      </c>
      <c r="G1892" s="190" t="s">
        <v>3083</v>
      </c>
      <c r="H1892" s="191" t="s">
        <v>558</v>
      </c>
      <c r="I1892" s="230" t="s">
        <v>370</v>
      </c>
      <c r="J1892" s="565" t="s">
        <v>420</v>
      </c>
      <c r="K1892" s="566">
        <v>4.9941927990708478E-2</v>
      </c>
      <c r="L1892" s="230"/>
      <c r="M1892" s="450">
        <v>2022</v>
      </c>
      <c r="N1892" s="218">
        <v>744</v>
      </c>
      <c r="O1892" s="567">
        <v>9.9462365591397844E-2</v>
      </c>
      <c r="P1892" s="237">
        <f t="shared" si="116"/>
        <v>74</v>
      </c>
      <c r="Q1892" s="218">
        <v>61</v>
      </c>
      <c r="R1892" s="238">
        <f t="shared" si="117"/>
        <v>0.82432432432432434</v>
      </c>
      <c r="S1892" s="238">
        <f t="shared" si="118"/>
        <v>8.1989247311827954E-2</v>
      </c>
      <c r="T1892" s="239">
        <f t="shared" si="119"/>
        <v>1.9915603900975243</v>
      </c>
      <c r="U1892" s="454" t="s">
        <v>3123</v>
      </c>
    </row>
    <row r="1893" spans="1:21" ht="12.75">
      <c r="A1893" s="190" t="s">
        <v>109</v>
      </c>
      <c r="B1893" s="191" t="s">
        <v>1220</v>
      </c>
      <c r="C1893" s="230" t="s">
        <v>647</v>
      </c>
      <c r="D1893" s="230" t="s">
        <v>335</v>
      </c>
      <c r="E1893" s="230" t="s">
        <v>185</v>
      </c>
      <c r="F1893" s="230" t="s">
        <v>519</v>
      </c>
      <c r="G1893" s="190" t="s">
        <v>3083</v>
      </c>
      <c r="H1893" s="191" t="s">
        <v>562</v>
      </c>
      <c r="I1893" s="230" t="s">
        <v>370</v>
      </c>
      <c r="J1893" s="565" t="s">
        <v>420</v>
      </c>
      <c r="K1893" s="566">
        <v>4.9941927990708478E-2</v>
      </c>
      <c r="L1893" s="230"/>
      <c r="M1893" s="450">
        <v>2022</v>
      </c>
      <c r="N1893" s="218">
        <v>744</v>
      </c>
      <c r="O1893" s="567">
        <v>9.9462365591397844E-2</v>
      </c>
      <c r="P1893" s="237">
        <f t="shared" si="116"/>
        <v>74</v>
      </c>
      <c r="Q1893" s="218">
        <v>61</v>
      </c>
      <c r="R1893" s="238">
        <f t="shared" si="117"/>
        <v>0.82432432432432434</v>
      </c>
      <c r="S1893" s="238">
        <f t="shared" si="118"/>
        <v>8.1989247311827954E-2</v>
      </c>
      <c r="T1893" s="239">
        <f t="shared" si="119"/>
        <v>1.9915603900975243</v>
      </c>
      <c r="U1893" s="454" t="s">
        <v>3123</v>
      </c>
    </row>
    <row r="1894" spans="1:21" ht="12.75">
      <c r="A1894" s="190" t="s">
        <v>109</v>
      </c>
      <c r="B1894" s="191" t="s">
        <v>1220</v>
      </c>
      <c r="C1894" s="230" t="s">
        <v>647</v>
      </c>
      <c r="D1894" s="230" t="s">
        <v>335</v>
      </c>
      <c r="E1894" s="230" t="s">
        <v>185</v>
      </c>
      <c r="F1894" s="230" t="s">
        <v>577</v>
      </c>
      <c r="G1894" s="190" t="s">
        <v>3083</v>
      </c>
      <c r="H1894" s="191" t="s">
        <v>583</v>
      </c>
      <c r="I1894" s="230" t="s">
        <v>370</v>
      </c>
      <c r="J1894" s="565" t="s">
        <v>420</v>
      </c>
      <c r="K1894" s="566">
        <v>4.9941927990708478E-2</v>
      </c>
      <c r="L1894" s="230"/>
      <c r="M1894" s="450">
        <v>2022</v>
      </c>
      <c r="N1894" s="218">
        <v>744</v>
      </c>
      <c r="O1894" s="567">
        <v>9.9462365591397844E-2</v>
      </c>
      <c r="P1894" s="237">
        <f t="shared" si="116"/>
        <v>74</v>
      </c>
      <c r="Q1894" s="218">
        <v>61</v>
      </c>
      <c r="R1894" s="238">
        <f t="shared" si="117"/>
        <v>0.82432432432432434</v>
      </c>
      <c r="S1894" s="238">
        <f t="shared" si="118"/>
        <v>8.1989247311827954E-2</v>
      </c>
      <c r="T1894" s="239">
        <f t="shared" si="119"/>
        <v>1.9915603900975243</v>
      </c>
      <c r="U1894" s="454" t="s">
        <v>3123</v>
      </c>
    </row>
    <row r="1895" spans="1:21" ht="12.75">
      <c r="A1895" s="190" t="s">
        <v>109</v>
      </c>
      <c r="B1895" s="191" t="s">
        <v>1220</v>
      </c>
      <c r="C1895" s="230" t="s">
        <v>647</v>
      </c>
      <c r="D1895" s="230" t="s">
        <v>335</v>
      </c>
      <c r="E1895" s="230" t="s">
        <v>185</v>
      </c>
      <c r="F1895" s="230" t="s">
        <v>519</v>
      </c>
      <c r="G1895" s="190" t="s">
        <v>3083</v>
      </c>
      <c r="H1895" s="191" t="s">
        <v>563</v>
      </c>
      <c r="I1895" s="230" t="s">
        <v>370</v>
      </c>
      <c r="J1895" s="565" t="s">
        <v>418</v>
      </c>
      <c r="K1895" s="566">
        <v>1</v>
      </c>
      <c r="L1895" s="230"/>
      <c r="M1895" s="450">
        <v>2022</v>
      </c>
      <c r="N1895" s="218">
        <v>744</v>
      </c>
      <c r="O1895" s="452">
        <v>1</v>
      </c>
      <c r="P1895" s="237">
        <f t="shared" si="116"/>
        <v>744</v>
      </c>
      <c r="Q1895" s="218">
        <v>744</v>
      </c>
      <c r="R1895" s="238">
        <f t="shared" si="117"/>
        <v>1</v>
      </c>
      <c r="S1895" s="238">
        <f t="shared" si="118"/>
        <v>1</v>
      </c>
      <c r="T1895" s="239">
        <f t="shared" si="119"/>
        <v>1</v>
      </c>
      <c r="U1895" s="454"/>
    </row>
    <row r="1896" spans="1:21" ht="12.75">
      <c r="A1896" s="190" t="s">
        <v>109</v>
      </c>
      <c r="B1896" s="191" t="s">
        <v>1220</v>
      </c>
      <c r="C1896" s="230" t="s">
        <v>647</v>
      </c>
      <c r="D1896" s="230" t="s">
        <v>335</v>
      </c>
      <c r="E1896" s="230" t="s">
        <v>185</v>
      </c>
      <c r="F1896" s="230" t="s">
        <v>519</v>
      </c>
      <c r="G1896" s="190" t="s">
        <v>3083</v>
      </c>
      <c r="H1896" s="191" t="s">
        <v>564</v>
      </c>
      <c r="I1896" s="230" t="s">
        <v>370</v>
      </c>
      <c r="J1896" s="565" t="s">
        <v>420</v>
      </c>
      <c r="K1896" s="566">
        <v>4.9941927990708478E-2</v>
      </c>
      <c r="L1896" s="230"/>
      <c r="M1896" s="450">
        <v>2022</v>
      </c>
      <c r="N1896" s="218">
        <v>744</v>
      </c>
      <c r="O1896" s="567">
        <v>9.9462365591397844E-2</v>
      </c>
      <c r="P1896" s="237">
        <f t="shared" si="116"/>
        <v>74</v>
      </c>
      <c r="Q1896" s="218">
        <v>61</v>
      </c>
      <c r="R1896" s="238">
        <f t="shared" si="117"/>
        <v>0.82432432432432434</v>
      </c>
      <c r="S1896" s="238">
        <f t="shared" si="118"/>
        <v>8.1989247311827954E-2</v>
      </c>
      <c r="T1896" s="239">
        <f t="shared" si="119"/>
        <v>1.9915603900975243</v>
      </c>
      <c r="U1896" s="454" t="s">
        <v>3123</v>
      </c>
    </row>
    <row r="1897" spans="1:21" ht="12.75">
      <c r="A1897" s="190" t="s">
        <v>109</v>
      </c>
      <c r="B1897" s="191" t="s">
        <v>1220</v>
      </c>
      <c r="C1897" s="230" t="s">
        <v>647</v>
      </c>
      <c r="D1897" s="230" t="s">
        <v>335</v>
      </c>
      <c r="E1897" s="230" t="s">
        <v>185</v>
      </c>
      <c r="F1897" s="230" t="s">
        <v>519</v>
      </c>
      <c r="G1897" s="190" t="s">
        <v>3083</v>
      </c>
      <c r="H1897" s="191" t="s">
        <v>569</v>
      </c>
      <c r="I1897" s="230" t="s">
        <v>370</v>
      </c>
      <c r="J1897" s="565" t="s">
        <v>420</v>
      </c>
      <c r="K1897" s="566">
        <v>4.9941927990708478E-2</v>
      </c>
      <c r="L1897" s="230"/>
      <c r="M1897" s="450">
        <v>2022</v>
      </c>
      <c r="N1897" s="218">
        <v>744</v>
      </c>
      <c r="O1897" s="567">
        <v>9.9462365591397844E-2</v>
      </c>
      <c r="P1897" s="237">
        <f t="shared" si="116"/>
        <v>74</v>
      </c>
      <c r="Q1897" s="218">
        <v>61</v>
      </c>
      <c r="R1897" s="238">
        <f t="shared" si="117"/>
        <v>0.82432432432432434</v>
      </c>
      <c r="S1897" s="238">
        <f t="shared" si="118"/>
        <v>8.1989247311827954E-2</v>
      </c>
      <c r="T1897" s="239">
        <f t="shared" si="119"/>
        <v>1.9915603900975243</v>
      </c>
      <c r="U1897" s="454" t="s">
        <v>3123</v>
      </c>
    </row>
    <row r="1898" spans="1:21" ht="12.75">
      <c r="A1898" s="190" t="s">
        <v>109</v>
      </c>
      <c r="B1898" s="191" t="s">
        <v>1220</v>
      </c>
      <c r="C1898" s="230" t="s">
        <v>647</v>
      </c>
      <c r="D1898" s="230" t="s">
        <v>335</v>
      </c>
      <c r="E1898" s="230" t="s">
        <v>185</v>
      </c>
      <c r="F1898" s="230" t="s">
        <v>519</v>
      </c>
      <c r="G1898" s="190" t="s">
        <v>3083</v>
      </c>
      <c r="H1898" s="191" t="s">
        <v>498</v>
      </c>
      <c r="I1898" s="230" t="s">
        <v>3126</v>
      </c>
      <c r="J1898" s="230" t="s">
        <v>418</v>
      </c>
      <c r="K1898" s="231">
        <v>1</v>
      </c>
      <c r="L1898" s="230" t="s">
        <v>3127</v>
      </c>
      <c r="M1898" s="450">
        <v>2023</v>
      </c>
      <c r="N1898" s="453">
        <v>720</v>
      </c>
      <c r="O1898" s="452">
        <v>1</v>
      </c>
      <c r="P1898" s="237">
        <f t="shared" si="116"/>
        <v>720</v>
      </c>
      <c r="Q1898" s="218">
        <v>720</v>
      </c>
      <c r="R1898" s="238">
        <f t="shared" si="117"/>
        <v>1</v>
      </c>
      <c r="S1898" s="238">
        <f t="shared" si="118"/>
        <v>1</v>
      </c>
      <c r="T1898" s="239">
        <f t="shared" si="119"/>
        <v>1</v>
      </c>
      <c r="U1898" s="454"/>
    </row>
    <row r="1899" spans="1:21" ht="12.75">
      <c r="A1899" s="190" t="s">
        <v>109</v>
      </c>
      <c r="B1899" s="191" t="s">
        <v>1220</v>
      </c>
      <c r="C1899" s="230" t="s">
        <v>647</v>
      </c>
      <c r="D1899" s="230" t="s">
        <v>335</v>
      </c>
      <c r="E1899" s="230" t="s">
        <v>185</v>
      </c>
      <c r="F1899" s="230" t="s">
        <v>519</v>
      </c>
      <c r="G1899" s="190" t="s">
        <v>3083</v>
      </c>
      <c r="H1899" s="191" t="s">
        <v>537</v>
      </c>
      <c r="I1899" s="230" t="s">
        <v>232</v>
      </c>
      <c r="J1899" s="230" t="s">
        <v>418</v>
      </c>
      <c r="K1899" s="231">
        <v>1</v>
      </c>
      <c r="L1899" s="230" t="s">
        <v>3128</v>
      </c>
      <c r="M1899" s="450">
        <v>2023</v>
      </c>
      <c r="N1899" s="453">
        <v>720</v>
      </c>
      <c r="O1899" s="452">
        <v>1</v>
      </c>
      <c r="P1899" s="237">
        <f t="shared" si="116"/>
        <v>720</v>
      </c>
      <c r="Q1899" s="218">
        <v>720</v>
      </c>
      <c r="R1899" s="238">
        <f t="shared" si="117"/>
        <v>1</v>
      </c>
      <c r="S1899" s="238">
        <f t="shared" si="118"/>
        <v>1</v>
      </c>
      <c r="T1899" s="239">
        <f t="shared" si="119"/>
        <v>1</v>
      </c>
      <c r="U1899" s="454"/>
    </row>
    <row r="1900" spans="1:21" ht="12.75">
      <c r="A1900" s="190" t="s">
        <v>109</v>
      </c>
      <c r="B1900" s="191" t="s">
        <v>1220</v>
      </c>
      <c r="C1900" s="230" t="s">
        <v>647</v>
      </c>
      <c r="D1900" s="230" t="s">
        <v>335</v>
      </c>
      <c r="E1900" s="230" t="s">
        <v>185</v>
      </c>
      <c r="F1900" s="230" t="s">
        <v>519</v>
      </c>
      <c r="G1900" s="190" t="s">
        <v>3083</v>
      </c>
      <c r="H1900" s="191" t="s">
        <v>538</v>
      </c>
      <c r="I1900" s="230" t="s">
        <v>232</v>
      </c>
      <c r="J1900" s="230" t="s">
        <v>418</v>
      </c>
      <c r="K1900" s="231">
        <v>1</v>
      </c>
      <c r="L1900" s="230" t="s">
        <v>3128</v>
      </c>
      <c r="M1900" s="450">
        <v>2023</v>
      </c>
      <c r="N1900" s="218">
        <v>720</v>
      </c>
      <c r="O1900" s="452">
        <v>1</v>
      </c>
      <c r="P1900" s="237">
        <f t="shared" si="116"/>
        <v>720</v>
      </c>
      <c r="Q1900" s="218">
        <v>720</v>
      </c>
      <c r="R1900" s="238">
        <f t="shared" si="117"/>
        <v>1</v>
      </c>
      <c r="S1900" s="238">
        <f t="shared" si="118"/>
        <v>1</v>
      </c>
      <c r="T1900" s="239">
        <f t="shared" si="119"/>
        <v>1</v>
      </c>
      <c r="U1900" s="454"/>
    </row>
    <row r="1901" spans="1:21" ht="12.75">
      <c r="A1901" s="190" t="s">
        <v>109</v>
      </c>
      <c r="B1901" s="191" t="s">
        <v>1220</v>
      </c>
      <c r="C1901" s="230" t="s">
        <v>647</v>
      </c>
      <c r="D1901" s="230" t="s">
        <v>335</v>
      </c>
      <c r="E1901" s="230" t="s">
        <v>185</v>
      </c>
      <c r="F1901" s="230" t="s">
        <v>519</v>
      </c>
      <c r="G1901" s="190" t="s">
        <v>3083</v>
      </c>
      <c r="H1901" s="191" t="s">
        <v>541</v>
      </c>
      <c r="I1901" s="230" t="s">
        <v>232</v>
      </c>
      <c r="J1901" s="230" t="s">
        <v>418</v>
      </c>
      <c r="K1901" s="231">
        <v>1</v>
      </c>
      <c r="L1901" s="230" t="s">
        <v>3128</v>
      </c>
      <c r="M1901" s="450">
        <v>2023</v>
      </c>
      <c r="N1901" s="453">
        <v>720</v>
      </c>
      <c r="O1901" s="452">
        <v>1</v>
      </c>
      <c r="P1901" s="237">
        <f t="shared" si="116"/>
        <v>720</v>
      </c>
      <c r="Q1901" s="218">
        <v>720</v>
      </c>
      <c r="R1901" s="238">
        <f t="shared" si="117"/>
        <v>1</v>
      </c>
      <c r="S1901" s="238">
        <f t="shared" si="118"/>
        <v>1</v>
      </c>
      <c r="T1901" s="239">
        <f t="shared" si="119"/>
        <v>1</v>
      </c>
      <c r="U1901" s="454"/>
    </row>
    <row r="1902" spans="1:21" ht="12.75">
      <c r="A1902" s="190" t="s">
        <v>109</v>
      </c>
      <c r="B1902" s="191" t="s">
        <v>1220</v>
      </c>
      <c r="C1902" s="230" t="s">
        <v>647</v>
      </c>
      <c r="D1902" s="230" t="s">
        <v>335</v>
      </c>
      <c r="E1902" s="230" t="s">
        <v>185</v>
      </c>
      <c r="F1902" s="230" t="s">
        <v>519</v>
      </c>
      <c r="G1902" s="190" t="s">
        <v>3083</v>
      </c>
      <c r="H1902" s="191" t="s">
        <v>493</v>
      </c>
      <c r="I1902" s="230" t="s">
        <v>232</v>
      </c>
      <c r="J1902" s="230" t="s">
        <v>418</v>
      </c>
      <c r="K1902" s="231">
        <v>1</v>
      </c>
      <c r="L1902" s="230" t="s">
        <v>3128</v>
      </c>
      <c r="M1902" s="450">
        <v>2023</v>
      </c>
      <c r="N1902" s="453">
        <v>720</v>
      </c>
      <c r="O1902" s="452">
        <v>1</v>
      </c>
      <c r="P1902" s="237">
        <f t="shared" si="116"/>
        <v>720</v>
      </c>
      <c r="Q1902" s="218">
        <v>720</v>
      </c>
      <c r="R1902" s="238">
        <f t="shared" si="117"/>
        <v>1</v>
      </c>
      <c r="S1902" s="238">
        <f t="shared" si="118"/>
        <v>1</v>
      </c>
      <c r="T1902" s="239">
        <f t="shared" si="119"/>
        <v>1</v>
      </c>
      <c r="U1902" s="454"/>
    </row>
    <row r="1903" spans="1:21" ht="12.75">
      <c r="A1903" s="190" t="s">
        <v>109</v>
      </c>
      <c r="B1903" s="191" t="s">
        <v>1220</v>
      </c>
      <c r="C1903" s="230" t="s">
        <v>647</v>
      </c>
      <c r="D1903" s="230" t="s">
        <v>335</v>
      </c>
      <c r="E1903" s="230" t="s">
        <v>185</v>
      </c>
      <c r="F1903" s="230" t="s">
        <v>519</v>
      </c>
      <c r="G1903" s="190" t="s">
        <v>3083</v>
      </c>
      <c r="H1903" s="191" t="s">
        <v>3129</v>
      </c>
      <c r="I1903" s="230" t="s">
        <v>232</v>
      </c>
      <c r="J1903" s="230" t="s">
        <v>418</v>
      </c>
      <c r="K1903" s="231">
        <v>1</v>
      </c>
      <c r="L1903" s="230" t="s">
        <v>3128</v>
      </c>
      <c r="M1903" s="450">
        <v>2023</v>
      </c>
      <c r="N1903" s="453">
        <v>720</v>
      </c>
      <c r="O1903" s="452">
        <v>1</v>
      </c>
      <c r="P1903" s="237">
        <f t="shared" si="116"/>
        <v>720</v>
      </c>
      <c r="Q1903" s="218">
        <v>720</v>
      </c>
      <c r="R1903" s="238">
        <f t="shared" si="117"/>
        <v>1</v>
      </c>
      <c r="S1903" s="238">
        <f t="shared" si="118"/>
        <v>1</v>
      </c>
      <c r="T1903" s="239">
        <f t="shared" si="119"/>
        <v>1</v>
      </c>
      <c r="U1903" s="454"/>
    </row>
    <row r="1904" spans="1:21" ht="12.75">
      <c r="A1904" s="190" t="s">
        <v>109</v>
      </c>
      <c r="B1904" s="191" t="s">
        <v>1220</v>
      </c>
      <c r="C1904" s="230" t="s">
        <v>647</v>
      </c>
      <c r="D1904" s="230" t="s">
        <v>335</v>
      </c>
      <c r="E1904" s="230" t="s">
        <v>185</v>
      </c>
      <c r="F1904" s="230" t="s">
        <v>519</v>
      </c>
      <c r="G1904" s="190" t="s">
        <v>3083</v>
      </c>
      <c r="H1904" s="191" t="s">
        <v>3130</v>
      </c>
      <c r="I1904" s="230" t="s">
        <v>232</v>
      </c>
      <c r="J1904" s="230" t="s">
        <v>418</v>
      </c>
      <c r="K1904" s="231">
        <v>1</v>
      </c>
      <c r="L1904" s="230" t="s">
        <v>3128</v>
      </c>
      <c r="M1904" s="450">
        <v>2023</v>
      </c>
      <c r="N1904" s="453">
        <v>720</v>
      </c>
      <c r="O1904" s="452">
        <v>1</v>
      </c>
      <c r="P1904" s="237">
        <f t="shared" si="116"/>
        <v>720</v>
      </c>
      <c r="Q1904" s="218">
        <v>720</v>
      </c>
      <c r="R1904" s="238">
        <f t="shared" si="117"/>
        <v>1</v>
      </c>
      <c r="S1904" s="238">
        <f t="shared" si="118"/>
        <v>1</v>
      </c>
      <c r="T1904" s="239">
        <f t="shared" si="119"/>
        <v>1</v>
      </c>
      <c r="U1904" s="454"/>
    </row>
    <row r="1905" spans="1:21" ht="12.75">
      <c r="A1905" s="190" t="s">
        <v>109</v>
      </c>
      <c r="B1905" s="191" t="s">
        <v>1220</v>
      </c>
      <c r="C1905" s="230" t="s">
        <v>647</v>
      </c>
      <c r="D1905" s="230" t="s">
        <v>335</v>
      </c>
      <c r="E1905" s="230" t="s">
        <v>185</v>
      </c>
      <c r="F1905" s="230"/>
      <c r="G1905" s="190" t="s">
        <v>3218</v>
      </c>
      <c r="H1905" s="191"/>
      <c r="I1905" s="230"/>
      <c r="J1905" s="230"/>
      <c r="K1905" s="231"/>
      <c r="L1905" s="230" t="s">
        <v>3120</v>
      </c>
      <c r="M1905" s="450"/>
      <c r="N1905" s="453"/>
      <c r="O1905" s="452"/>
      <c r="P1905" s="237">
        <f t="shared" si="116"/>
        <v>0</v>
      </c>
      <c r="Q1905" s="218"/>
      <c r="R1905" s="238" t="e">
        <f t="shared" si="117"/>
        <v>#DIV/0!</v>
      </c>
      <c r="S1905" s="238" t="e">
        <f t="shared" si="118"/>
        <v>#DIV/0!</v>
      </c>
      <c r="T1905" s="239" t="e">
        <f t="shared" si="119"/>
        <v>#DIV/0!</v>
      </c>
      <c r="U1905" s="454"/>
    </row>
    <row r="1906" spans="1:21" ht="12.75">
      <c r="A1906" s="190" t="s">
        <v>109</v>
      </c>
      <c r="B1906" s="191" t="s">
        <v>1220</v>
      </c>
      <c r="C1906" s="230" t="s">
        <v>647</v>
      </c>
      <c r="D1906" s="230" t="s">
        <v>335</v>
      </c>
      <c r="E1906" s="230" t="s">
        <v>185</v>
      </c>
      <c r="F1906" s="230"/>
      <c r="G1906" s="190" t="s">
        <v>3219</v>
      </c>
      <c r="H1906" s="191"/>
      <c r="I1906" s="230"/>
      <c r="J1906" s="230"/>
      <c r="K1906" s="231"/>
      <c r="L1906" s="230" t="s">
        <v>3120</v>
      </c>
      <c r="M1906" s="450">
        <v>2023</v>
      </c>
      <c r="N1906" s="218"/>
      <c r="O1906" s="452">
        <v>1</v>
      </c>
      <c r="P1906" s="237">
        <f t="shared" si="116"/>
        <v>0</v>
      </c>
      <c r="Q1906" s="218"/>
      <c r="R1906" s="238" t="e">
        <f t="shared" si="117"/>
        <v>#DIV/0!</v>
      </c>
      <c r="S1906" s="238" t="e">
        <f t="shared" si="118"/>
        <v>#DIV/0!</v>
      </c>
      <c r="T1906" s="239" t="e">
        <f t="shared" si="119"/>
        <v>#DIV/0!</v>
      </c>
      <c r="U1906" s="454"/>
    </row>
    <row r="1907" spans="1:21" ht="12.75">
      <c r="A1907" s="190" t="s">
        <v>109</v>
      </c>
      <c r="B1907" s="191" t="s">
        <v>1220</v>
      </c>
      <c r="C1907" s="230" t="s">
        <v>647</v>
      </c>
      <c r="D1907" s="230" t="s">
        <v>335</v>
      </c>
      <c r="E1907" s="230" t="s">
        <v>185</v>
      </c>
      <c r="F1907" s="230"/>
      <c r="G1907" s="190" t="s">
        <v>3220</v>
      </c>
      <c r="H1907" s="191"/>
      <c r="I1907" s="230"/>
      <c r="J1907" s="230"/>
      <c r="K1907" s="231"/>
      <c r="L1907" s="230" t="s">
        <v>3120</v>
      </c>
      <c r="M1907" s="450">
        <v>2023</v>
      </c>
      <c r="N1907" s="453"/>
      <c r="O1907" s="452">
        <v>1</v>
      </c>
      <c r="P1907" s="237">
        <f t="shared" si="116"/>
        <v>0</v>
      </c>
      <c r="Q1907" s="218"/>
      <c r="R1907" s="238" t="e">
        <f t="shared" si="117"/>
        <v>#DIV/0!</v>
      </c>
      <c r="S1907" s="238" t="e">
        <f t="shared" si="118"/>
        <v>#DIV/0!</v>
      </c>
      <c r="T1907" s="239" t="e">
        <f t="shared" si="119"/>
        <v>#DIV/0!</v>
      </c>
      <c r="U1907" s="454"/>
    </row>
    <row r="1908" spans="1:21" ht="12.75">
      <c r="A1908" s="190" t="s">
        <v>109</v>
      </c>
      <c r="B1908" s="191" t="s">
        <v>1220</v>
      </c>
      <c r="C1908" s="230" t="s">
        <v>647</v>
      </c>
      <c r="D1908" s="230" t="s">
        <v>335</v>
      </c>
      <c r="E1908" s="230" t="s">
        <v>185</v>
      </c>
      <c r="F1908" s="230"/>
      <c r="G1908" s="190" t="s">
        <v>3044</v>
      </c>
      <c r="H1908" s="191"/>
      <c r="I1908" s="230"/>
      <c r="J1908" s="230"/>
      <c r="K1908" s="231"/>
      <c r="L1908" s="230" t="s">
        <v>3120</v>
      </c>
      <c r="M1908" s="450"/>
      <c r="N1908" s="453"/>
      <c r="O1908" s="452"/>
      <c r="P1908" s="237">
        <f t="shared" si="116"/>
        <v>0</v>
      </c>
      <c r="Q1908" s="218"/>
      <c r="R1908" s="238" t="e">
        <f t="shared" si="117"/>
        <v>#DIV/0!</v>
      </c>
      <c r="S1908" s="238" t="e">
        <f t="shared" si="118"/>
        <v>#DIV/0!</v>
      </c>
      <c r="T1908" s="239" t="e">
        <f t="shared" si="119"/>
        <v>#DIV/0!</v>
      </c>
      <c r="U1908" s="454"/>
    </row>
    <row r="1909" spans="1:21" ht="12.75">
      <c r="A1909" s="190" t="s">
        <v>109</v>
      </c>
      <c r="B1909" s="191" t="s">
        <v>1220</v>
      </c>
      <c r="C1909" s="230" t="s">
        <v>647</v>
      </c>
      <c r="D1909" s="230" t="s">
        <v>335</v>
      </c>
      <c r="E1909" s="230" t="s">
        <v>185</v>
      </c>
      <c r="F1909" s="230" t="s">
        <v>519</v>
      </c>
      <c r="G1909" s="190" t="s">
        <v>3047</v>
      </c>
      <c r="H1909" s="191" t="s">
        <v>518</v>
      </c>
      <c r="I1909" s="230" t="s">
        <v>370</v>
      </c>
      <c r="J1909" s="565" t="s">
        <v>420</v>
      </c>
      <c r="K1909" s="566">
        <v>0.2</v>
      </c>
      <c r="L1909" s="230"/>
      <c r="M1909" s="450">
        <v>2022</v>
      </c>
      <c r="N1909" s="453">
        <v>15</v>
      </c>
      <c r="O1909" s="567">
        <v>1</v>
      </c>
      <c r="P1909" s="237">
        <f t="shared" si="116"/>
        <v>15</v>
      </c>
      <c r="Q1909" s="453">
        <v>15</v>
      </c>
      <c r="R1909" s="238">
        <f t="shared" si="117"/>
        <v>1</v>
      </c>
      <c r="S1909" s="238">
        <f t="shared" si="118"/>
        <v>1</v>
      </c>
      <c r="T1909" s="239">
        <f t="shared" si="119"/>
        <v>5</v>
      </c>
      <c r="U1909" s="454" t="s">
        <v>3123</v>
      </c>
    </row>
    <row r="1910" spans="1:21" ht="12.75">
      <c r="A1910" s="190" t="s">
        <v>109</v>
      </c>
      <c r="B1910" s="191" t="s">
        <v>1220</v>
      </c>
      <c r="C1910" s="230" t="s">
        <v>647</v>
      </c>
      <c r="D1910" s="230" t="s">
        <v>335</v>
      </c>
      <c r="E1910" s="230" t="s">
        <v>185</v>
      </c>
      <c r="F1910" s="230" t="s">
        <v>577</v>
      </c>
      <c r="G1910" s="190" t="s">
        <v>3047</v>
      </c>
      <c r="H1910" s="191" t="s">
        <v>576</v>
      </c>
      <c r="I1910" s="230" t="s">
        <v>370</v>
      </c>
      <c r="J1910" s="565" t="s">
        <v>420</v>
      </c>
      <c r="K1910" s="566">
        <v>0.2</v>
      </c>
      <c r="L1910" s="230"/>
      <c r="M1910" s="450">
        <v>2022</v>
      </c>
      <c r="N1910" s="453">
        <v>15</v>
      </c>
      <c r="O1910" s="452">
        <v>0.2</v>
      </c>
      <c r="P1910" s="237">
        <f t="shared" si="116"/>
        <v>3</v>
      </c>
      <c r="Q1910" s="218">
        <v>3</v>
      </c>
      <c r="R1910" s="238">
        <f t="shared" si="117"/>
        <v>1</v>
      </c>
      <c r="S1910" s="238">
        <f t="shared" si="118"/>
        <v>0.2</v>
      </c>
      <c r="T1910" s="239">
        <f t="shared" si="119"/>
        <v>1</v>
      </c>
      <c r="U1910" s="454"/>
    </row>
    <row r="1911" spans="1:21" ht="12.75">
      <c r="A1911" s="190" t="s">
        <v>109</v>
      </c>
      <c r="B1911" s="191" t="s">
        <v>1220</v>
      </c>
      <c r="C1911" s="230" t="s">
        <v>647</v>
      </c>
      <c r="D1911" s="230" t="s">
        <v>335</v>
      </c>
      <c r="E1911" s="230" t="s">
        <v>185</v>
      </c>
      <c r="F1911" s="230" t="s">
        <v>577</v>
      </c>
      <c r="G1911" s="190" t="s">
        <v>3047</v>
      </c>
      <c r="H1911" s="191" t="s">
        <v>578</v>
      </c>
      <c r="I1911" s="230" t="s">
        <v>370</v>
      </c>
      <c r="J1911" s="565" t="s">
        <v>420</v>
      </c>
      <c r="K1911" s="566">
        <v>0.2</v>
      </c>
      <c r="L1911" s="230"/>
      <c r="M1911" s="450">
        <v>2022</v>
      </c>
      <c r="N1911" s="453">
        <v>15</v>
      </c>
      <c r="O1911" s="452">
        <v>0.2</v>
      </c>
      <c r="P1911" s="237">
        <f t="shared" si="116"/>
        <v>3</v>
      </c>
      <c r="Q1911" s="218">
        <v>3</v>
      </c>
      <c r="R1911" s="238">
        <f t="shared" si="117"/>
        <v>1</v>
      </c>
      <c r="S1911" s="238">
        <f t="shared" si="118"/>
        <v>0.2</v>
      </c>
      <c r="T1911" s="239">
        <f t="shared" si="119"/>
        <v>1</v>
      </c>
      <c r="U1911" s="454"/>
    </row>
    <row r="1912" spans="1:21" ht="12.75">
      <c r="A1912" s="190" t="s">
        <v>109</v>
      </c>
      <c r="B1912" s="191" t="s">
        <v>1220</v>
      </c>
      <c r="C1912" s="230" t="s">
        <v>647</v>
      </c>
      <c r="D1912" s="230" t="s">
        <v>335</v>
      </c>
      <c r="E1912" s="230" t="s">
        <v>185</v>
      </c>
      <c r="F1912" s="230" t="s">
        <v>577</v>
      </c>
      <c r="G1912" s="190" t="s">
        <v>3047</v>
      </c>
      <c r="H1912" s="191" t="s">
        <v>579</v>
      </c>
      <c r="I1912" s="230" t="s">
        <v>370</v>
      </c>
      <c r="J1912" s="565" t="s">
        <v>420</v>
      </c>
      <c r="K1912" s="566">
        <v>0.2</v>
      </c>
      <c r="L1912" s="230"/>
      <c r="M1912" s="450">
        <v>2022</v>
      </c>
      <c r="N1912" s="453">
        <v>15</v>
      </c>
      <c r="O1912" s="452">
        <v>0.2</v>
      </c>
      <c r="P1912" s="237">
        <f t="shared" si="116"/>
        <v>3</v>
      </c>
      <c r="Q1912" s="218">
        <v>3</v>
      </c>
      <c r="R1912" s="238">
        <f t="shared" si="117"/>
        <v>1</v>
      </c>
      <c r="S1912" s="238">
        <f t="shared" si="118"/>
        <v>0.2</v>
      </c>
      <c r="T1912" s="239">
        <f t="shared" si="119"/>
        <v>1</v>
      </c>
      <c r="U1912" s="454"/>
    </row>
    <row r="1913" spans="1:21" ht="12.75">
      <c r="A1913" s="190" t="s">
        <v>109</v>
      </c>
      <c r="B1913" s="191" t="s">
        <v>1220</v>
      </c>
      <c r="C1913" s="230" t="s">
        <v>647</v>
      </c>
      <c r="D1913" s="230" t="s">
        <v>335</v>
      </c>
      <c r="E1913" s="230" t="s">
        <v>185</v>
      </c>
      <c r="F1913" s="230" t="s">
        <v>577</v>
      </c>
      <c r="G1913" s="190" t="s">
        <v>3047</v>
      </c>
      <c r="H1913" s="191" t="s">
        <v>580</v>
      </c>
      <c r="I1913" s="230" t="s">
        <v>370</v>
      </c>
      <c r="J1913" s="565" t="s">
        <v>420</v>
      </c>
      <c r="K1913" s="566">
        <v>0.2</v>
      </c>
      <c r="L1913" s="230"/>
      <c r="M1913" s="450">
        <v>2022</v>
      </c>
      <c r="N1913" s="453">
        <v>15</v>
      </c>
      <c r="O1913" s="452">
        <v>0.2</v>
      </c>
      <c r="P1913" s="237">
        <f t="shared" si="116"/>
        <v>3</v>
      </c>
      <c r="Q1913" s="218">
        <v>3</v>
      </c>
      <c r="R1913" s="238">
        <f t="shared" si="117"/>
        <v>1</v>
      </c>
      <c r="S1913" s="238">
        <f t="shared" si="118"/>
        <v>0.2</v>
      </c>
      <c r="T1913" s="239">
        <f t="shared" si="119"/>
        <v>1</v>
      </c>
      <c r="U1913" s="454"/>
    </row>
    <row r="1914" spans="1:21" ht="12.75">
      <c r="A1914" s="190" t="s">
        <v>109</v>
      </c>
      <c r="B1914" s="191" t="s">
        <v>1220</v>
      </c>
      <c r="C1914" s="230" t="s">
        <v>647</v>
      </c>
      <c r="D1914" s="230" t="s">
        <v>335</v>
      </c>
      <c r="E1914" s="230" t="s">
        <v>185</v>
      </c>
      <c r="F1914" s="230" t="s">
        <v>577</v>
      </c>
      <c r="G1914" s="190" t="s">
        <v>3047</v>
      </c>
      <c r="H1914" s="191" t="s">
        <v>581</v>
      </c>
      <c r="I1914" s="230" t="s">
        <v>370</v>
      </c>
      <c r="J1914" s="565" t="s">
        <v>420</v>
      </c>
      <c r="K1914" s="566">
        <v>0.2</v>
      </c>
      <c r="L1914" s="230"/>
      <c r="M1914" s="450">
        <v>2022</v>
      </c>
      <c r="N1914" s="453">
        <v>15</v>
      </c>
      <c r="O1914" s="452">
        <v>0.2</v>
      </c>
      <c r="P1914" s="237">
        <f t="shared" si="116"/>
        <v>3</v>
      </c>
      <c r="Q1914" s="218">
        <v>3</v>
      </c>
      <c r="R1914" s="238">
        <f t="shared" si="117"/>
        <v>1</v>
      </c>
      <c r="S1914" s="238">
        <f t="shared" si="118"/>
        <v>0.2</v>
      </c>
      <c r="T1914" s="239">
        <f t="shared" si="119"/>
        <v>1</v>
      </c>
      <c r="U1914" s="454"/>
    </row>
    <row r="1915" spans="1:21" ht="12.75">
      <c r="A1915" s="190" t="s">
        <v>109</v>
      </c>
      <c r="B1915" s="191" t="s">
        <v>1220</v>
      </c>
      <c r="C1915" s="230" t="s">
        <v>647</v>
      </c>
      <c r="D1915" s="230" t="s">
        <v>335</v>
      </c>
      <c r="E1915" s="230" t="s">
        <v>185</v>
      </c>
      <c r="F1915" s="230" t="s">
        <v>519</v>
      </c>
      <c r="G1915" s="190" t="s">
        <v>3047</v>
      </c>
      <c r="H1915" s="191" t="s">
        <v>522</v>
      </c>
      <c r="I1915" s="230" t="s">
        <v>370</v>
      </c>
      <c r="J1915" s="565" t="s">
        <v>420</v>
      </c>
      <c r="K1915" s="566">
        <v>0.2</v>
      </c>
      <c r="L1915" s="230"/>
      <c r="M1915" s="450">
        <v>2022</v>
      </c>
      <c r="N1915" s="453">
        <v>15</v>
      </c>
      <c r="O1915" s="452">
        <v>0.2</v>
      </c>
      <c r="P1915" s="237">
        <f t="shared" si="116"/>
        <v>3</v>
      </c>
      <c r="Q1915" s="218">
        <v>3</v>
      </c>
      <c r="R1915" s="238">
        <f t="shared" si="117"/>
        <v>1</v>
      </c>
      <c r="S1915" s="238">
        <f t="shared" si="118"/>
        <v>0.2</v>
      </c>
      <c r="T1915" s="239">
        <f t="shared" si="119"/>
        <v>1</v>
      </c>
      <c r="U1915" s="454"/>
    </row>
    <row r="1916" spans="1:21" ht="12.75">
      <c r="A1916" s="190" t="s">
        <v>109</v>
      </c>
      <c r="B1916" s="191" t="s">
        <v>1220</v>
      </c>
      <c r="C1916" s="230" t="s">
        <v>647</v>
      </c>
      <c r="D1916" s="230" t="s">
        <v>335</v>
      </c>
      <c r="E1916" s="230" t="s">
        <v>185</v>
      </c>
      <c r="F1916" s="230" t="s">
        <v>519</v>
      </c>
      <c r="G1916" s="190" t="s">
        <v>3047</v>
      </c>
      <c r="H1916" s="191" t="s">
        <v>523</v>
      </c>
      <c r="I1916" s="230" t="s">
        <v>370</v>
      </c>
      <c r="J1916" s="565" t="s">
        <v>420</v>
      </c>
      <c r="K1916" s="566">
        <v>0.2</v>
      </c>
      <c r="L1916" s="230"/>
      <c r="M1916" s="450">
        <v>2022</v>
      </c>
      <c r="N1916" s="453">
        <v>15</v>
      </c>
      <c r="O1916" s="452">
        <v>0.2</v>
      </c>
      <c r="P1916" s="237">
        <f t="shared" si="116"/>
        <v>3</v>
      </c>
      <c r="Q1916" s="218">
        <v>3</v>
      </c>
      <c r="R1916" s="238">
        <f t="shared" si="117"/>
        <v>1</v>
      </c>
      <c r="S1916" s="238">
        <f t="shared" si="118"/>
        <v>0.2</v>
      </c>
      <c r="T1916" s="239">
        <f t="shared" si="119"/>
        <v>1</v>
      </c>
      <c r="U1916" s="454"/>
    </row>
    <row r="1917" spans="1:21" ht="12.75">
      <c r="A1917" s="190" t="s">
        <v>109</v>
      </c>
      <c r="B1917" s="191" t="s">
        <v>1220</v>
      </c>
      <c r="C1917" s="230" t="s">
        <v>647</v>
      </c>
      <c r="D1917" s="230" t="s">
        <v>335</v>
      </c>
      <c r="E1917" s="230" t="s">
        <v>185</v>
      </c>
      <c r="F1917" s="230" t="s">
        <v>577</v>
      </c>
      <c r="G1917" s="190" t="s">
        <v>3047</v>
      </c>
      <c r="H1917" s="191" t="s">
        <v>3124</v>
      </c>
      <c r="I1917" s="230" t="s">
        <v>370</v>
      </c>
      <c r="J1917" s="565" t="s">
        <v>420</v>
      </c>
      <c r="K1917" s="566">
        <v>0.2</v>
      </c>
      <c r="L1917" s="230"/>
      <c r="M1917" s="450">
        <v>2022</v>
      </c>
      <c r="N1917" s="453">
        <v>15</v>
      </c>
      <c r="O1917" s="452">
        <v>0.2</v>
      </c>
      <c r="P1917" s="237">
        <f t="shared" si="116"/>
        <v>3</v>
      </c>
      <c r="Q1917" s="218">
        <v>3</v>
      </c>
      <c r="R1917" s="238">
        <f t="shared" si="117"/>
        <v>1</v>
      </c>
      <c r="S1917" s="238">
        <f t="shared" si="118"/>
        <v>0.2</v>
      </c>
      <c r="T1917" s="239">
        <f t="shared" si="119"/>
        <v>1</v>
      </c>
      <c r="U1917" s="454"/>
    </row>
    <row r="1918" spans="1:21" ht="12.75">
      <c r="A1918" s="190" t="s">
        <v>109</v>
      </c>
      <c r="B1918" s="191" t="s">
        <v>1220</v>
      </c>
      <c r="C1918" s="230" t="s">
        <v>647</v>
      </c>
      <c r="D1918" s="230" t="s">
        <v>335</v>
      </c>
      <c r="E1918" s="230" t="s">
        <v>185</v>
      </c>
      <c r="F1918" s="230" t="s">
        <v>519</v>
      </c>
      <c r="G1918" s="190" t="s">
        <v>3047</v>
      </c>
      <c r="H1918" s="191" t="s">
        <v>3125</v>
      </c>
      <c r="I1918" s="230" t="s">
        <v>370</v>
      </c>
      <c r="J1918" s="565" t="s">
        <v>420</v>
      </c>
      <c r="K1918" s="566">
        <v>0.2</v>
      </c>
      <c r="L1918" s="230"/>
      <c r="M1918" s="450">
        <v>2022</v>
      </c>
      <c r="N1918" s="453">
        <v>15</v>
      </c>
      <c r="O1918" s="452">
        <v>0.2</v>
      </c>
      <c r="P1918" s="237">
        <f t="shared" si="116"/>
        <v>3</v>
      </c>
      <c r="Q1918" s="218">
        <v>3</v>
      </c>
      <c r="R1918" s="238">
        <f t="shared" si="117"/>
        <v>1</v>
      </c>
      <c r="S1918" s="238">
        <f t="shared" si="118"/>
        <v>0.2</v>
      </c>
      <c r="T1918" s="239">
        <f t="shared" si="119"/>
        <v>1</v>
      </c>
      <c r="U1918" s="454"/>
    </row>
    <row r="1919" spans="1:21" ht="12.75">
      <c r="A1919" s="190" t="s">
        <v>109</v>
      </c>
      <c r="B1919" s="191" t="s">
        <v>1220</v>
      </c>
      <c r="C1919" s="230" t="s">
        <v>647</v>
      </c>
      <c r="D1919" s="230" t="s">
        <v>335</v>
      </c>
      <c r="E1919" s="230" t="s">
        <v>185</v>
      </c>
      <c r="F1919" s="230" t="s">
        <v>519</v>
      </c>
      <c r="G1919" s="190" t="s">
        <v>3047</v>
      </c>
      <c r="H1919" s="191" t="s">
        <v>529</v>
      </c>
      <c r="I1919" s="230" t="s">
        <v>370</v>
      </c>
      <c r="J1919" s="565" t="s">
        <v>420</v>
      </c>
      <c r="K1919" s="566">
        <v>0.2</v>
      </c>
      <c r="L1919" s="230"/>
      <c r="M1919" s="450">
        <v>2022</v>
      </c>
      <c r="N1919" s="453">
        <v>15</v>
      </c>
      <c r="O1919" s="452">
        <v>0.2</v>
      </c>
      <c r="P1919" s="237">
        <f t="shared" si="116"/>
        <v>3</v>
      </c>
      <c r="Q1919" s="218">
        <v>3</v>
      </c>
      <c r="R1919" s="238">
        <f t="shared" si="117"/>
        <v>1</v>
      </c>
      <c r="S1919" s="238">
        <f t="shared" si="118"/>
        <v>0.2</v>
      </c>
      <c r="T1919" s="239">
        <f t="shared" si="119"/>
        <v>1</v>
      </c>
      <c r="U1919" s="454"/>
    </row>
    <row r="1920" spans="1:21" ht="12.75">
      <c r="A1920" s="190" t="s">
        <v>109</v>
      </c>
      <c r="B1920" s="191" t="s">
        <v>1220</v>
      </c>
      <c r="C1920" s="230" t="s">
        <v>647</v>
      </c>
      <c r="D1920" s="230" t="s">
        <v>335</v>
      </c>
      <c r="E1920" s="230" t="s">
        <v>185</v>
      </c>
      <c r="F1920" s="230" t="s">
        <v>519</v>
      </c>
      <c r="G1920" s="190" t="s">
        <v>3047</v>
      </c>
      <c r="H1920" s="191" t="s">
        <v>532</v>
      </c>
      <c r="I1920" s="230" t="s">
        <v>370</v>
      </c>
      <c r="J1920" s="565" t="s">
        <v>420</v>
      </c>
      <c r="K1920" s="568">
        <v>0.2</v>
      </c>
      <c r="L1920" s="230"/>
      <c r="M1920" s="450">
        <v>2022</v>
      </c>
      <c r="N1920" s="453">
        <v>15</v>
      </c>
      <c r="O1920" s="452">
        <v>0.2</v>
      </c>
      <c r="P1920" s="237">
        <f t="shared" si="116"/>
        <v>3</v>
      </c>
      <c r="Q1920" s="218">
        <v>3</v>
      </c>
      <c r="R1920" s="238">
        <f t="shared" si="117"/>
        <v>1</v>
      </c>
      <c r="S1920" s="238">
        <f t="shared" si="118"/>
        <v>0.2</v>
      </c>
      <c r="T1920" s="239">
        <f t="shared" si="119"/>
        <v>1</v>
      </c>
      <c r="U1920" s="454"/>
    </row>
    <row r="1921" spans="1:21" ht="12.75">
      <c r="A1921" s="190" t="s">
        <v>109</v>
      </c>
      <c r="B1921" s="191" t="s">
        <v>1220</v>
      </c>
      <c r="C1921" s="230" t="s">
        <v>647</v>
      </c>
      <c r="D1921" s="230" t="s">
        <v>335</v>
      </c>
      <c r="E1921" s="230" t="s">
        <v>185</v>
      </c>
      <c r="F1921" s="230" t="s">
        <v>519</v>
      </c>
      <c r="G1921" s="190" t="s">
        <v>3047</v>
      </c>
      <c r="H1921" s="191" t="s">
        <v>533</v>
      </c>
      <c r="I1921" s="230" t="s">
        <v>370</v>
      </c>
      <c r="J1921" s="565" t="s">
        <v>420</v>
      </c>
      <c r="K1921" s="566">
        <v>0.2</v>
      </c>
      <c r="L1921" s="230"/>
      <c r="M1921" s="450">
        <v>2022</v>
      </c>
      <c r="N1921" s="453">
        <v>15</v>
      </c>
      <c r="O1921" s="452">
        <v>0.2</v>
      </c>
      <c r="P1921" s="237">
        <f t="shared" si="116"/>
        <v>3</v>
      </c>
      <c r="Q1921" s="218">
        <v>3</v>
      </c>
      <c r="R1921" s="238">
        <f t="shared" si="117"/>
        <v>1</v>
      </c>
      <c r="S1921" s="238">
        <f t="shared" si="118"/>
        <v>0.2</v>
      </c>
      <c r="T1921" s="239">
        <f t="shared" si="119"/>
        <v>1</v>
      </c>
      <c r="U1921" s="454"/>
    </row>
    <row r="1922" spans="1:21" ht="12.75">
      <c r="A1922" s="190" t="s">
        <v>109</v>
      </c>
      <c r="B1922" s="191" t="s">
        <v>1220</v>
      </c>
      <c r="C1922" s="230" t="s">
        <v>647</v>
      </c>
      <c r="D1922" s="230" t="s">
        <v>335</v>
      </c>
      <c r="E1922" s="230" t="s">
        <v>185</v>
      </c>
      <c r="F1922" s="230" t="s">
        <v>519</v>
      </c>
      <c r="G1922" s="190" t="s">
        <v>3047</v>
      </c>
      <c r="H1922" s="191" t="s">
        <v>534</v>
      </c>
      <c r="I1922" s="230" t="s">
        <v>370</v>
      </c>
      <c r="J1922" s="565" t="s">
        <v>420</v>
      </c>
      <c r="K1922" s="566">
        <v>0.2</v>
      </c>
      <c r="L1922" s="230"/>
      <c r="M1922" s="450">
        <v>2022</v>
      </c>
      <c r="N1922" s="453">
        <v>15</v>
      </c>
      <c r="O1922" s="452">
        <v>0.2</v>
      </c>
      <c r="P1922" s="237">
        <f t="shared" si="116"/>
        <v>3</v>
      </c>
      <c r="Q1922" s="218">
        <v>3</v>
      </c>
      <c r="R1922" s="238">
        <f t="shared" si="117"/>
        <v>1</v>
      </c>
      <c r="S1922" s="238">
        <f t="shared" si="118"/>
        <v>0.2</v>
      </c>
      <c r="T1922" s="239">
        <f t="shared" si="119"/>
        <v>1</v>
      </c>
      <c r="U1922" s="454"/>
    </row>
    <row r="1923" spans="1:21" ht="12.75">
      <c r="A1923" s="190" t="s">
        <v>109</v>
      </c>
      <c r="B1923" s="191" t="s">
        <v>1220</v>
      </c>
      <c r="C1923" s="230" t="s">
        <v>647</v>
      </c>
      <c r="D1923" s="230" t="s">
        <v>335</v>
      </c>
      <c r="E1923" s="230" t="s">
        <v>185</v>
      </c>
      <c r="F1923" s="230" t="s">
        <v>519</v>
      </c>
      <c r="G1923" s="190" t="s">
        <v>3047</v>
      </c>
      <c r="H1923" s="191" t="s">
        <v>535</v>
      </c>
      <c r="I1923" s="230" t="s">
        <v>370</v>
      </c>
      <c r="J1923" s="565" t="s">
        <v>420</v>
      </c>
      <c r="K1923" s="566">
        <v>0.2</v>
      </c>
      <c r="L1923" s="230"/>
      <c r="M1923" s="450">
        <v>2022</v>
      </c>
      <c r="N1923" s="453">
        <v>15</v>
      </c>
      <c r="O1923" s="452">
        <v>0.2</v>
      </c>
      <c r="P1923" s="237">
        <f t="shared" si="116"/>
        <v>3</v>
      </c>
      <c r="Q1923" s="218">
        <v>3</v>
      </c>
      <c r="R1923" s="238">
        <f t="shared" si="117"/>
        <v>1</v>
      </c>
      <c r="S1923" s="238">
        <f t="shared" si="118"/>
        <v>0.2</v>
      </c>
      <c r="T1923" s="239">
        <f t="shared" si="119"/>
        <v>1</v>
      </c>
      <c r="U1923" s="454"/>
    </row>
    <row r="1924" spans="1:21" ht="12.75">
      <c r="A1924" s="190" t="s">
        <v>109</v>
      </c>
      <c r="B1924" s="191" t="s">
        <v>1220</v>
      </c>
      <c r="C1924" s="230" t="s">
        <v>647</v>
      </c>
      <c r="D1924" s="230" t="s">
        <v>335</v>
      </c>
      <c r="E1924" s="230" t="s">
        <v>185</v>
      </c>
      <c r="F1924" s="230" t="s">
        <v>519</v>
      </c>
      <c r="G1924" s="190" t="s">
        <v>3047</v>
      </c>
      <c r="H1924" s="191" t="s">
        <v>544</v>
      </c>
      <c r="I1924" s="230" t="s">
        <v>370</v>
      </c>
      <c r="J1924" s="565" t="s">
        <v>420</v>
      </c>
      <c r="K1924" s="566">
        <v>0.2</v>
      </c>
      <c r="L1924" s="230"/>
      <c r="M1924" s="450">
        <v>2022</v>
      </c>
      <c r="N1924" s="453">
        <v>15</v>
      </c>
      <c r="O1924" s="452">
        <v>0.2</v>
      </c>
      <c r="P1924" s="237">
        <f t="shared" ref="P1924:P1987" si="120">ROUNDUP(N1924*O1924,0)</f>
        <v>3</v>
      </c>
      <c r="Q1924" s="218">
        <v>3</v>
      </c>
      <c r="R1924" s="238">
        <f t="shared" ref="R1924:R1987" si="121">Q1924/P1924</f>
        <v>1</v>
      </c>
      <c r="S1924" s="238">
        <f t="shared" ref="S1924:S1987" si="122">Q1924/N1924</f>
        <v>0.2</v>
      </c>
      <c r="T1924" s="239">
        <f t="shared" ref="T1924:T1987" si="123">O1924/K1924</f>
        <v>1</v>
      </c>
      <c r="U1924" s="454"/>
    </row>
    <row r="1925" spans="1:21" ht="12.75">
      <c r="A1925" s="190" t="s">
        <v>109</v>
      </c>
      <c r="B1925" s="191" t="s">
        <v>1220</v>
      </c>
      <c r="C1925" s="230" t="s">
        <v>647</v>
      </c>
      <c r="D1925" s="230" t="s">
        <v>335</v>
      </c>
      <c r="E1925" s="230" t="s">
        <v>185</v>
      </c>
      <c r="F1925" s="230" t="s">
        <v>519</v>
      </c>
      <c r="G1925" s="190" t="s">
        <v>3047</v>
      </c>
      <c r="H1925" s="191" t="s">
        <v>545</v>
      </c>
      <c r="I1925" s="230" t="s">
        <v>370</v>
      </c>
      <c r="J1925" s="565" t="s">
        <v>420</v>
      </c>
      <c r="K1925" s="566">
        <v>0.2</v>
      </c>
      <c r="L1925" s="230"/>
      <c r="M1925" s="450">
        <v>2022</v>
      </c>
      <c r="N1925" s="453">
        <v>15</v>
      </c>
      <c r="O1925" s="452">
        <v>0.2</v>
      </c>
      <c r="P1925" s="237">
        <f t="shared" si="120"/>
        <v>3</v>
      </c>
      <c r="Q1925" s="218">
        <v>3</v>
      </c>
      <c r="R1925" s="238">
        <f t="shared" si="121"/>
        <v>1</v>
      </c>
      <c r="S1925" s="238">
        <f t="shared" si="122"/>
        <v>0.2</v>
      </c>
      <c r="T1925" s="239">
        <f t="shared" si="123"/>
        <v>1</v>
      </c>
      <c r="U1925" s="454"/>
    </row>
    <row r="1926" spans="1:21" ht="12.75">
      <c r="A1926" s="190" t="s">
        <v>109</v>
      </c>
      <c r="B1926" s="191" t="s">
        <v>1220</v>
      </c>
      <c r="C1926" s="230" t="s">
        <v>647</v>
      </c>
      <c r="D1926" s="230" t="s">
        <v>335</v>
      </c>
      <c r="E1926" s="230" t="s">
        <v>185</v>
      </c>
      <c r="F1926" s="230" t="s">
        <v>519</v>
      </c>
      <c r="G1926" s="190" t="s">
        <v>3047</v>
      </c>
      <c r="H1926" s="191" t="s">
        <v>546</v>
      </c>
      <c r="I1926" s="230" t="s">
        <v>370</v>
      </c>
      <c r="J1926" s="565" t="s">
        <v>420</v>
      </c>
      <c r="K1926" s="566">
        <v>0.2</v>
      </c>
      <c r="L1926" s="230"/>
      <c r="M1926" s="450">
        <v>2022</v>
      </c>
      <c r="N1926" s="453">
        <v>15</v>
      </c>
      <c r="O1926" s="452">
        <v>0.2</v>
      </c>
      <c r="P1926" s="237">
        <f t="shared" si="120"/>
        <v>3</v>
      </c>
      <c r="Q1926" s="218">
        <v>3</v>
      </c>
      <c r="R1926" s="238">
        <f t="shared" si="121"/>
        <v>1</v>
      </c>
      <c r="S1926" s="238">
        <f t="shared" si="122"/>
        <v>0.2</v>
      </c>
      <c r="T1926" s="239">
        <f t="shared" si="123"/>
        <v>1</v>
      </c>
      <c r="U1926" s="454"/>
    </row>
    <row r="1927" spans="1:21" ht="12.75">
      <c r="A1927" s="190" t="s">
        <v>109</v>
      </c>
      <c r="B1927" s="191" t="s">
        <v>1220</v>
      </c>
      <c r="C1927" s="230" t="s">
        <v>647</v>
      </c>
      <c r="D1927" s="230" t="s">
        <v>335</v>
      </c>
      <c r="E1927" s="230" t="s">
        <v>185</v>
      </c>
      <c r="F1927" s="230" t="s">
        <v>519</v>
      </c>
      <c r="G1927" s="190" t="s">
        <v>3047</v>
      </c>
      <c r="H1927" s="191" t="s">
        <v>548</v>
      </c>
      <c r="I1927" s="230" t="s">
        <v>370</v>
      </c>
      <c r="J1927" s="565" t="s">
        <v>420</v>
      </c>
      <c r="K1927" s="566">
        <v>0.2</v>
      </c>
      <c r="L1927" s="230"/>
      <c r="M1927" s="450">
        <v>2022</v>
      </c>
      <c r="N1927" s="453">
        <v>15</v>
      </c>
      <c r="O1927" s="452">
        <v>0.2</v>
      </c>
      <c r="P1927" s="237">
        <f t="shared" si="120"/>
        <v>3</v>
      </c>
      <c r="Q1927" s="218">
        <v>3</v>
      </c>
      <c r="R1927" s="238">
        <f t="shared" si="121"/>
        <v>1</v>
      </c>
      <c r="S1927" s="238">
        <f t="shared" si="122"/>
        <v>0.2</v>
      </c>
      <c r="T1927" s="239">
        <f t="shared" si="123"/>
        <v>1</v>
      </c>
      <c r="U1927" s="454"/>
    </row>
    <row r="1928" spans="1:21" ht="12.75">
      <c r="A1928" s="190" t="s">
        <v>109</v>
      </c>
      <c r="B1928" s="191" t="s">
        <v>1220</v>
      </c>
      <c r="C1928" s="230" t="s">
        <v>647</v>
      </c>
      <c r="D1928" s="230" t="s">
        <v>335</v>
      </c>
      <c r="E1928" s="230" t="s">
        <v>185</v>
      </c>
      <c r="F1928" s="230" t="s">
        <v>519</v>
      </c>
      <c r="G1928" s="190" t="s">
        <v>3047</v>
      </c>
      <c r="H1928" s="191" t="s">
        <v>549</v>
      </c>
      <c r="I1928" s="230" t="s">
        <v>370</v>
      </c>
      <c r="J1928" s="565" t="s">
        <v>420</v>
      </c>
      <c r="K1928" s="566">
        <v>0.2</v>
      </c>
      <c r="L1928" s="230"/>
      <c r="M1928" s="450">
        <v>2022</v>
      </c>
      <c r="N1928" s="453">
        <v>15</v>
      </c>
      <c r="O1928" s="452">
        <v>0.2</v>
      </c>
      <c r="P1928" s="237">
        <f t="shared" si="120"/>
        <v>3</v>
      </c>
      <c r="Q1928" s="218">
        <v>3</v>
      </c>
      <c r="R1928" s="238">
        <f t="shared" si="121"/>
        <v>1</v>
      </c>
      <c r="S1928" s="238">
        <f t="shared" si="122"/>
        <v>0.2</v>
      </c>
      <c r="T1928" s="239">
        <f t="shared" si="123"/>
        <v>1</v>
      </c>
      <c r="U1928" s="454"/>
    </row>
    <row r="1929" spans="1:21" ht="12.75">
      <c r="A1929" s="190" t="s">
        <v>109</v>
      </c>
      <c r="B1929" s="191" t="s">
        <v>1220</v>
      </c>
      <c r="C1929" s="230" t="s">
        <v>647</v>
      </c>
      <c r="D1929" s="230" t="s">
        <v>335</v>
      </c>
      <c r="E1929" s="230" t="s">
        <v>185</v>
      </c>
      <c r="F1929" s="230" t="s">
        <v>519</v>
      </c>
      <c r="G1929" s="190" t="s">
        <v>3047</v>
      </c>
      <c r="H1929" s="191" t="s">
        <v>551</v>
      </c>
      <c r="I1929" s="230" t="s">
        <v>370</v>
      </c>
      <c r="J1929" s="565" t="s">
        <v>420</v>
      </c>
      <c r="K1929" s="566">
        <v>0.2</v>
      </c>
      <c r="L1929" s="230"/>
      <c r="M1929" s="450">
        <v>2022</v>
      </c>
      <c r="N1929" s="453">
        <v>15</v>
      </c>
      <c r="O1929" s="452">
        <v>0.2</v>
      </c>
      <c r="P1929" s="237">
        <f t="shared" si="120"/>
        <v>3</v>
      </c>
      <c r="Q1929" s="218">
        <v>3</v>
      </c>
      <c r="R1929" s="238">
        <f t="shared" si="121"/>
        <v>1</v>
      </c>
      <c r="S1929" s="238">
        <f t="shared" si="122"/>
        <v>0.2</v>
      </c>
      <c r="T1929" s="239">
        <f t="shared" si="123"/>
        <v>1</v>
      </c>
      <c r="U1929" s="454"/>
    </row>
    <row r="1930" spans="1:21" ht="12.75">
      <c r="A1930" s="190" t="s">
        <v>109</v>
      </c>
      <c r="B1930" s="191" t="s">
        <v>1220</v>
      </c>
      <c r="C1930" s="230" t="s">
        <v>647</v>
      </c>
      <c r="D1930" s="230" t="s">
        <v>335</v>
      </c>
      <c r="E1930" s="230" t="s">
        <v>185</v>
      </c>
      <c r="F1930" s="230" t="s">
        <v>519</v>
      </c>
      <c r="G1930" s="190" t="s">
        <v>3047</v>
      </c>
      <c r="H1930" s="191" t="s">
        <v>555</v>
      </c>
      <c r="I1930" s="230" t="s">
        <v>370</v>
      </c>
      <c r="J1930" s="565" t="s">
        <v>420</v>
      </c>
      <c r="K1930" s="566">
        <v>0.2</v>
      </c>
      <c r="L1930" s="230"/>
      <c r="M1930" s="450">
        <v>2022</v>
      </c>
      <c r="N1930" s="453">
        <v>15</v>
      </c>
      <c r="O1930" s="452">
        <v>0.2</v>
      </c>
      <c r="P1930" s="237">
        <f t="shared" si="120"/>
        <v>3</v>
      </c>
      <c r="Q1930" s="218">
        <v>3</v>
      </c>
      <c r="R1930" s="238">
        <f t="shared" si="121"/>
        <v>1</v>
      </c>
      <c r="S1930" s="238">
        <f t="shared" si="122"/>
        <v>0.2</v>
      </c>
      <c r="T1930" s="239">
        <f t="shared" si="123"/>
        <v>1</v>
      </c>
      <c r="U1930" s="454"/>
    </row>
    <row r="1931" spans="1:21" ht="12.75">
      <c r="A1931" s="190" t="s">
        <v>109</v>
      </c>
      <c r="B1931" s="191" t="s">
        <v>1220</v>
      </c>
      <c r="C1931" s="230" t="s">
        <v>647</v>
      </c>
      <c r="D1931" s="230" t="s">
        <v>335</v>
      </c>
      <c r="E1931" s="230" t="s">
        <v>185</v>
      </c>
      <c r="F1931" s="230" t="s">
        <v>519</v>
      </c>
      <c r="G1931" s="190" t="s">
        <v>3047</v>
      </c>
      <c r="H1931" s="191" t="s">
        <v>556</v>
      </c>
      <c r="I1931" s="230" t="s">
        <v>370</v>
      </c>
      <c r="J1931" s="565" t="s">
        <v>420</v>
      </c>
      <c r="K1931" s="566">
        <v>0.2</v>
      </c>
      <c r="L1931" s="230"/>
      <c r="M1931" s="450">
        <v>2022</v>
      </c>
      <c r="N1931" s="453">
        <v>15</v>
      </c>
      <c r="O1931" s="452">
        <v>0.2</v>
      </c>
      <c r="P1931" s="237">
        <f t="shared" si="120"/>
        <v>3</v>
      </c>
      <c r="Q1931" s="218">
        <v>3</v>
      </c>
      <c r="R1931" s="238">
        <f t="shared" si="121"/>
        <v>1</v>
      </c>
      <c r="S1931" s="238">
        <f t="shared" si="122"/>
        <v>0.2</v>
      </c>
      <c r="T1931" s="239">
        <f t="shared" si="123"/>
        <v>1</v>
      </c>
      <c r="U1931" s="454"/>
    </row>
    <row r="1932" spans="1:21" ht="12.75">
      <c r="A1932" s="190" t="s">
        <v>109</v>
      </c>
      <c r="B1932" s="191" t="s">
        <v>1220</v>
      </c>
      <c r="C1932" s="230" t="s">
        <v>647</v>
      </c>
      <c r="D1932" s="230" t="s">
        <v>335</v>
      </c>
      <c r="E1932" s="230" t="s">
        <v>185</v>
      </c>
      <c r="F1932" s="230" t="s">
        <v>519</v>
      </c>
      <c r="G1932" s="190" t="s">
        <v>3047</v>
      </c>
      <c r="H1932" s="191" t="s">
        <v>557</v>
      </c>
      <c r="I1932" s="230" t="s">
        <v>370</v>
      </c>
      <c r="J1932" s="565" t="s">
        <v>420</v>
      </c>
      <c r="K1932" s="566">
        <v>0.2</v>
      </c>
      <c r="L1932" s="230"/>
      <c r="M1932" s="450">
        <v>2022</v>
      </c>
      <c r="N1932" s="453">
        <v>15</v>
      </c>
      <c r="O1932" s="452">
        <v>0.2</v>
      </c>
      <c r="P1932" s="237">
        <f t="shared" si="120"/>
        <v>3</v>
      </c>
      <c r="Q1932" s="218">
        <v>3</v>
      </c>
      <c r="R1932" s="238">
        <f t="shared" si="121"/>
        <v>1</v>
      </c>
      <c r="S1932" s="238">
        <f t="shared" si="122"/>
        <v>0.2</v>
      </c>
      <c r="T1932" s="239">
        <f t="shared" si="123"/>
        <v>1</v>
      </c>
      <c r="U1932" s="454"/>
    </row>
    <row r="1933" spans="1:21" ht="12.75">
      <c r="A1933" s="190" t="s">
        <v>109</v>
      </c>
      <c r="B1933" s="191" t="s">
        <v>1220</v>
      </c>
      <c r="C1933" s="230" t="s">
        <v>647</v>
      </c>
      <c r="D1933" s="230" t="s">
        <v>335</v>
      </c>
      <c r="E1933" s="230" t="s">
        <v>185</v>
      </c>
      <c r="F1933" s="230" t="s">
        <v>519</v>
      </c>
      <c r="G1933" s="190" t="s">
        <v>3047</v>
      </c>
      <c r="H1933" s="191" t="s">
        <v>558</v>
      </c>
      <c r="I1933" s="230" t="s">
        <v>370</v>
      </c>
      <c r="J1933" s="565" t="s">
        <v>420</v>
      </c>
      <c r="K1933" s="566">
        <v>0.2</v>
      </c>
      <c r="L1933" s="230"/>
      <c r="M1933" s="450">
        <v>2022</v>
      </c>
      <c r="N1933" s="453">
        <v>15</v>
      </c>
      <c r="O1933" s="452">
        <v>0.2</v>
      </c>
      <c r="P1933" s="237">
        <f t="shared" si="120"/>
        <v>3</v>
      </c>
      <c r="Q1933" s="218">
        <v>3</v>
      </c>
      <c r="R1933" s="238">
        <f t="shared" si="121"/>
        <v>1</v>
      </c>
      <c r="S1933" s="238">
        <f t="shared" si="122"/>
        <v>0.2</v>
      </c>
      <c r="T1933" s="239">
        <f t="shared" si="123"/>
        <v>1</v>
      </c>
      <c r="U1933" s="454"/>
    </row>
    <row r="1934" spans="1:21" ht="12.75">
      <c r="A1934" s="190" t="s">
        <v>109</v>
      </c>
      <c r="B1934" s="191" t="s">
        <v>1220</v>
      </c>
      <c r="C1934" s="230" t="s">
        <v>647</v>
      </c>
      <c r="D1934" s="230" t="s">
        <v>335</v>
      </c>
      <c r="E1934" s="230" t="s">
        <v>185</v>
      </c>
      <c r="F1934" s="230" t="s">
        <v>519</v>
      </c>
      <c r="G1934" s="190" t="s">
        <v>3047</v>
      </c>
      <c r="H1934" s="191" t="s">
        <v>562</v>
      </c>
      <c r="I1934" s="230" t="s">
        <v>370</v>
      </c>
      <c r="J1934" s="565" t="s">
        <v>420</v>
      </c>
      <c r="K1934" s="566">
        <v>0.2</v>
      </c>
      <c r="L1934" s="230"/>
      <c r="M1934" s="450">
        <v>2022</v>
      </c>
      <c r="N1934" s="453">
        <v>15</v>
      </c>
      <c r="O1934" s="452">
        <v>0.2</v>
      </c>
      <c r="P1934" s="237">
        <f t="shared" si="120"/>
        <v>3</v>
      </c>
      <c r="Q1934" s="218">
        <v>3</v>
      </c>
      <c r="R1934" s="238">
        <f t="shared" si="121"/>
        <v>1</v>
      </c>
      <c r="S1934" s="238">
        <f t="shared" si="122"/>
        <v>0.2</v>
      </c>
      <c r="T1934" s="239">
        <f t="shared" si="123"/>
        <v>1</v>
      </c>
      <c r="U1934" s="454"/>
    </row>
    <row r="1935" spans="1:21" ht="12.75">
      <c r="A1935" s="190" t="s">
        <v>109</v>
      </c>
      <c r="B1935" s="191" t="s">
        <v>1220</v>
      </c>
      <c r="C1935" s="230" t="s">
        <v>647</v>
      </c>
      <c r="D1935" s="230" t="s">
        <v>335</v>
      </c>
      <c r="E1935" s="230" t="s">
        <v>185</v>
      </c>
      <c r="F1935" s="230" t="s">
        <v>577</v>
      </c>
      <c r="G1935" s="190" t="s">
        <v>3047</v>
      </c>
      <c r="H1935" s="191" t="s">
        <v>583</v>
      </c>
      <c r="I1935" s="230" t="s">
        <v>370</v>
      </c>
      <c r="J1935" s="565" t="s">
        <v>420</v>
      </c>
      <c r="K1935" s="566">
        <v>0.2</v>
      </c>
      <c r="L1935" s="230"/>
      <c r="M1935" s="450">
        <v>2022</v>
      </c>
      <c r="N1935" s="453">
        <v>15</v>
      </c>
      <c r="O1935" s="452">
        <v>0.2</v>
      </c>
      <c r="P1935" s="237">
        <f t="shared" si="120"/>
        <v>3</v>
      </c>
      <c r="Q1935" s="218">
        <v>3</v>
      </c>
      <c r="R1935" s="238">
        <f t="shared" si="121"/>
        <v>1</v>
      </c>
      <c r="S1935" s="238">
        <f t="shared" si="122"/>
        <v>0.2</v>
      </c>
      <c r="T1935" s="239">
        <f t="shared" si="123"/>
        <v>1</v>
      </c>
      <c r="U1935" s="454"/>
    </row>
    <row r="1936" spans="1:21" ht="12.75">
      <c r="A1936" s="190" t="s">
        <v>109</v>
      </c>
      <c r="B1936" s="191" t="s">
        <v>1220</v>
      </c>
      <c r="C1936" s="230" t="s">
        <v>647</v>
      </c>
      <c r="D1936" s="230" t="s">
        <v>335</v>
      </c>
      <c r="E1936" s="230" t="s">
        <v>185</v>
      </c>
      <c r="F1936" s="230" t="s">
        <v>519</v>
      </c>
      <c r="G1936" s="190" t="s">
        <v>3047</v>
      </c>
      <c r="H1936" s="191" t="s">
        <v>563</v>
      </c>
      <c r="I1936" s="230" t="s">
        <v>370</v>
      </c>
      <c r="J1936" s="565" t="s">
        <v>418</v>
      </c>
      <c r="K1936" s="566">
        <v>1</v>
      </c>
      <c r="L1936" s="230"/>
      <c r="M1936" s="450">
        <v>2022</v>
      </c>
      <c r="N1936" s="453">
        <v>15</v>
      </c>
      <c r="O1936" s="452">
        <v>1</v>
      </c>
      <c r="P1936" s="237">
        <f t="shared" si="120"/>
        <v>15</v>
      </c>
      <c r="Q1936" s="218">
        <v>15</v>
      </c>
      <c r="R1936" s="238">
        <f t="shared" si="121"/>
        <v>1</v>
      </c>
      <c r="S1936" s="238">
        <f t="shared" si="122"/>
        <v>1</v>
      </c>
      <c r="T1936" s="239">
        <f t="shared" si="123"/>
        <v>1</v>
      </c>
      <c r="U1936" s="454"/>
    </row>
    <row r="1937" spans="1:21" ht="12.75">
      <c r="A1937" s="190" t="s">
        <v>109</v>
      </c>
      <c r="B1937" s="191" t="s">
        <v>1220</v>
      </c>
      <c r="C1937" s="230" t="s">
        <v>647</v>
      </c>
      <c r="D1937" s="230" t="s">
        <v>335</v>
      </c>
      <c r="E1937" s="230" t="s">
        <v>185</v>
      </c>
      <c r="F1937" s="230" t="s">
        <v>519</v>
      </c>
      <c r="G1937" s="190" t="s">
        <v>3047</v>
      </c>
      <c r="H1937" s="191" t="s">
        <v>564</v>
      </c>
      <c r="I1937" s="230" t="s">
        <v>370</v>
      </c>
      <c r="J1937" s="565" t="s">
        <v>420</v>
      </c>
      <c r="K1937" s="566">
        <v>0.2</v>
      </c>
      <c r="L1937" s="230"/>
      <c r="M1937" s="450">
        <v>2022</v>
      </c>
      <c r="N1937" s="453">
        <v>15</v>
      </c>
      <c r="O1937" s="452">
        <v>0.2</v>
      </c>
      <c r="P1937" s="237">
        <f t="shared" si="120"/>
        <v>3</v>
      </c>
      <c r="Q1937" s="218">
        <v>3</v>
      </c>
      <c r="R1937" s="238">
        <f t="shared" si="121"/>
        <v>1</v>
      </c>
      <c r="S1937" s="238">
        <f t="shared" si="122"/>
        <v>0.2</v>
      </c>
      <c r="T1937" s="239">
        <f t="shared" si="123"/>
        <v>1</v>
      </c>
      <c r="U1937" s="454"/>
    </row>
    <row r="1938" spans="1:21" ht="12.75">
      <c r="A1938" s="190" t="s">
        <v>109</v>
      </c>
      <c r="B1938" s="191" t="s">
        <v>1220</v>
      </c>
      <c r="C1938" s="230" t="s">
        <v>647</v>
      </c>
      <c r="D1938" s="230" t="s">
        <v>335</v>
      </c>
      <c r="E1938" s="230" t="s">
        <v>185</v>
      </c>
      <c r="F1938" s="230" t="s">
        <v>519</v>
      </c>
      <c r="G1938" s="190" t="s">
        <v>3047</v>
      </c>
      <c r="H1938" s="191" t="s">
        <v>569</v>
      </c>
      <c r="I1938" s="230" t="s">
        <v>370</v>
      </c>
      <c r="J1938" s="565" t="s">
        <v>420</v>
      </c>
      <c r="K1938" s="566">
        <v>0.2</v>
      </c>
      <c r="L1938" s="230"/>
      <c r="M1938" s="450">
        <v>2022</v>
      </c>
      <c r="N1938" s="453">
        <v>15</v>
      </c>
      <c r="O1938" s="452">
        <v>0.2</v>
      </c>
      <c r="P1938" s="237">
        <f t="shared" si="120"/>
        <v>3</v>
      </c>
      <c r="Q1938" s="218">
        <v>3</v>
      </c>
      <c r="R1938" s="238">
        <f t="shared" si="121"/>
        <v>1</v>
      </c>
      <c r="S1938" s="238">
        <f t="shared" si="122"/>
        <v>0.2</v>
      </c>
      <c r="T1938" s="239">
        <f t="shared" si="123"/>
        <v>1</v>
      </c>
      <c r="U1938" s="454"/>
    </row>
    <row r="1939" spans="1:21" ht="12.75">
      <c r="A1939" s="190" t="s">
        <v>109</v>
      </c>
      <c r="B1939" s="191" t="s">
        <v>1220</v>
      </c>
      <c r="C1939" s="230" t="s">
        <v>647</v>
      </c>
      <c r="D1939" s="230" t="s">
        <v>335</v>
      </c>
      <c r="E1939" s="230" t="s">
        <v>185</v>
      </c>
      <c r="F1939" s="230" t="s">
        <v>519</v>
      </c>
      <c r="G1939" s="190" t="s">
        <v>3047</v>
      </c>
      <c r="H1939" s="191" t="s">
        <v>498</v>
      </c>
      <c r="I1939" s="230" t="s">
        <v>3126</v>
      </c>
      <c r="J1939" s="230" t="s">
        <v>418</v>
      </c>
      <c r="K1939" s="231">
        <v>1</v>
      </c>
      <c r="L1939" s="230" t="s">
        <v>3127</v>
      </c>
      <c r="M1939" s="450">
        <v>2023</v>
      </c>
      <c r="N1939" s="218">
        <v>18</v>
      </c>
      <c r="O1939" s="452">
        <v>1</v>
      </c>
      <c r="P1939" s="237">
        <f t="shared" si="120"/>
        <v>18</v>
      </c>
      <c r="Q1939" s="218">
        <v>18</v>
      </c>
      <c r="R1939" s="238">
        <f t="shared" si="121"/>
        <v>1</v>
      </c>
      <c r="S1939" s="238">
        <f t="shared" si="122"/>
        <v>1</v>
      </c>
      <c r="T1939" s="239">
        <f t="shared" si="123"/>
        <v>1</v>
      </c>
      <c r="U1939" s="454"/>
    </row>
    <row r="1940" spans="1:21" ht="12.75">
      <c r="A1940" s="190" t="s">
        <v>109</v>
      </c>
      <c r="B1940" s="191" t="s">
        <v>1220</v>
      </c>
      <c r="C1940" s="230" t="s">
        <v>647</v>
      </c>
      <c r="D1940" s="230" t="s">
        <v>335</v>
      </c>
      <c r="E1940" s="230" t="s">
        <v>185</v>
      </c>
      <c r="F1940" s="230" t="s">
        <v>519</v>
      </c>
      <c r="G1940" s="190" t="s">
        <v>3047</v>
      </c>
      <c r="H1940" s="191" t="s">
        <v>537</v>
      </c>
      <c r="I1940" s="230" t="s">
        <v>232</v>
      </c>
      <c r="J1940" s="230" t="s">
        <v>418</v>
      </c>
      <c r="K1940" s="231">
        <v>1</v>
      </c>
      <c r="L1940" s="230" t="s">
        <v>3128</v>
      </c>
      <c r="M1940" s="450">
        <v>2023</v>
      </c>
      <c r="N1940" s="218">
        <v>18</v>
      </c>
      <c r="O1940" s="452">
        <v>1</v>
      </c>
      <c r="P1940" s="237">
        <f t="shared" si="120"/>
        <v>18</v>
      </c>
      <c r="Q1940" s="218">
        <v>18</v>
      </c>
      <c r="R1940" s="238">
        <f t="shared" si="121"/>
        <v>1</v>
      </c>
      <c r="S1940" s="238">
        <f t="shared" si="122"/>
        <v>1</v>
      </c>
      <c r="T1940" s="239">
        <f t="shared" si="123"/>
        <v>1</v>
      </c>
      <c r="U1940" s="454"/>
    </row>
    <row r="1941" spans="1:21" ht="12.75">
      <c r="A1941" s="190" t="s">
        <v>109</v>
      </c>
      <c r="B1941" s="191" t="s">
        <v>1220</v>
      </c>
      <c r="C1941" s="230" t="s">
        <v>647</v>
      </c>
      <c r="D1941" s="230" t="s">
        <v>335</v>
      </c>
      <c r="E1941" s="230" t="s">
        <v>185</v>
      </c>
      <c r="F1941" s="230" t="s">
        <v>519</v>
      </c>
      <c r="G1941" s="190" t="s">
        <v>3047</v>
      </c>
      <c r="H1941" s="191" t="s">
        <v>538</v>
      </c>
      <c r="I1941" s="230" t="s">
        <v>232</v>
      </c>
      <c r="J1941" s="230" t="s">
        <v>418</v>
      </c>
      <c r="K1941" s="231">
        <v>1</v>
      </c>
      <c r="L1941" s="230" t="s">
        <v>3128</v>
      </c>
      <c r="M1941" s="450">
        <v>2023</v>
      </c>
      <c r="N1941" s="453">
        <v>18</v>
      </c>
      <c r="O1941" s="452">
        <v>1</v>
      </c>
      <c r="P1941" s="237">
        <f t="shared" si="120"/>
        <v>18</v>
      </c>
      <c r="Q1941" s="218">
        <v>18</v>
      </c>
      <c r="R1941" s="238">
        <f t="shared" si="121"/>
        <v>1</v>
      </c>
      <c r="S1941" s="238">
        <f t="shared" si="122"/>
        <v>1</v>
      </c>
      <c r="T1941" s="239">
        <f t="shared" si="123"/>
        <v>1</v>
      </c>
      <c r="U1941" s="454"/>
    </row>
    <row r="1942" spans="1:21" ht="12.75">
      <c r="A1942" s="190" t="s">
        <v>109</v>
      </c>
      <c r="B1942" s="191" t="s">
        <v>1220</v>
      </c>
      <c r="C1942" s="230" t="s">
        <v>647</v>
      </c>
      <c r="D1942" s="230" t="s">
        <v>335</v>
      </c>
      <c r="E1942" s="230" t="s">
        <v>185</v>
      </c>
      <c r="F1942" s="230" t="s">
        <v>519</v>
      </c>
      <c r="G1942" s="190" t="s">
        <v>3047</v>
      </c>
      <c r="H1942" s="191" t="s">
        <v>541</v>
      </c>
      <c r="I1942" s="230" t="s">
        <v>232</v>
      </c>
      <c r="J1942" s="230" t="s">
        <v>418</v>
      </c>
      <c r="K1942" s="231">
        <v>1</v>
      </c>
      <c r="L1942" s="230" t="s">
        <v>3128</v>
      </c>
      <c r="M1942" s="450">
        <v>2023</v>
      </c>
      <c r="N1942" s="453">
        <v>18</v>
      </c>
      <c r="O1942" s="452">
        <v>1</v>
      </c>
      <c r="P1942" s="237">
        <f t="shared" si="120"/>
        <v>18</v>
      </c>
      <c r="Q1942" s="218">
        <v>18</v>
      </c>
      <c r="R1942" s="238">
        <f t="shared" si="121"/>
        <v>1</v>
      </c>
      <c r="S1942" s="238">
        <f t="shared" si="122"/>
        <v>1</v>
      </c>
      <c r="T1942" s="239">
        <f t="shared" si="123"/>
        <v>1</v>
      </c>
      <c r="U1942" s="454"/>
    </row>
    <row r="1943" spans="1:21" ht="12.75">
      <c r="A1943" s="190" t="s">
        <v>109</v>
      </c>
      <c r="B1943" s="191" t="s">
        <v>1220</v>
      </c>
      <c r="C1943" s="230" t="s">
        <v>647</v>
      </c>
      <c r="D1943" s="230" t="s">
        <v>335</v>
      </c>
      <c r="E1943" s="230" t="s">
        <v>185</v>
      </c>
      <c r="F1943" s="230" t="s">
        <v>519</v>
      </c>
      <c r="G1943" s="190" t="s">
        <v>3047</v>
      </c>
      <c r="H1943" s="191" t="s">
        <v>493</v>
      </c>
      <c r="I1943" s="230" t="s">
        <v>232</v>
      </c>
      <c r="J1943" s="230" t="s">
        <v>418</v>
      </c>
      <c r="K1943" s="231">
        <v>1</v>
      </c>
      <c r="L1943" s="230" t="s">
        <v>3128</v>
      </c>
      <c r="M1943" s="450">
        <v>2023</v>
      </c>
      <c r="N1943" s="218">
        <v>18</v>
      </c>
      <c r="O1943" s="452">
        <v>1</v>
      </c>
      <c r="P1943" s="237">
        <f t="shared" si="120"/>
        <v>18</v>
      </c>
      <c r="Q1943" s="218">
        <v>18</v>
      </c>
      <c r="R1943" s="238">
        <f t="shared" si="121"/>
        <v>1</v>
      </c>
      <c r="S1943" s="238">
        <f t="shared" si="122"/>
        <v>1</v>
      </c>
      <c r="T1943" s="239">
        <f t="shared" si="123"/>
        <v>1</v>
      </c>
      <c r="U1943" s="454"/>
    </row>
    <row r="1944" spans="1:21" ht="12.75">
      <c r="A1944" s="190" t="s">
        <v>109</v>
      </c>
      <c r="B1944" s="191" t="s">
        <v>1220</v>
      </c>
      <c r="C1944" s="230" t="s">
        <v>647</v>
      </c>
      <c r="D1944" s="230" t="s">
        <v>335</v>
      </c>
      <c r="E1944" s="230" t="s">
        <v>185</v>
      </c>
      <c r="F1944" s="230" t="s">
        <v>519</v>
      </c>
      <c r="G1944" s="190" t="s">
        <v>3047</v>
      </c>
      <c r="H1944" s="191" t="s">
        <v>3129</v>
      </c>
      <c r="I1944" s="230" t="s">
        <v>232</v>
      </c>
      <c r="J1944" s="230" t="s">
        <v>418</v>
      </c>
      <c r="K1944" s="231">
        <v>1</v>
      </c>
      <c r="L1944" s="230" t="s">
        <v>3128</v>
      </c>
      <c r="M1944" s="450">
        <v>2023</v>
      </c>
      <c r="N1944" s="453">
        <v>18</v>
      </c>
      <c r="O1944" s="452">
        <v>1</v>
      </c>
      <c r="P1944" s="237">
        <f t="shared" si="120"/>
        <v>18</v>
      </c>
      <c r="Q1944" s="218">
        <v>18</v>
      </c>
      <c r="R1944" s="238">
        <f t="shared" si="121"/>
        <v>1</v>
      </c>
      <c r="S1944" s="238">
        <f t="shared" si="122"/>
        <v>1</v>
      </c>
      <c r="T1944" s="239">
        <f t="shared" si="123"/>
        <v>1</v>
      </c>
      <c r="U1944" s="454"/>
    </row>
    <row r="1945" spans="1:21" ht="12.75">
      <c r="A1945" s="190" t="s">
        <v>109</v>
      </c>
      <c r="B1945" s="191" t="s">
        <v>1220</v>
      </c>
      <c r="C1945" s="230" t="s">
        <v>647</v>
      </c>
      <c r="D1945" s="230" t="s">
        <v>335</v>
      </c>
      <c r="E1945" s="230" t="s">
        <v>185</v>
      </c>
      <c r="F1945" s="230" t="s">
        <v>519</v>
      </c>
      <c r="G1945" s="190" t="s">
        <v>3047</v>
      </c>
      <c r="H1945" s="191" t="s">
        <v>3130</v>
      </c>
      <c r="I1945" s="230" t="s">
        <v>232</v>
      </c>
      <c r="J1945" s="230" t="s">
        <v>418</v>
      </c>
      <c r="K1945" s="231">
        <v>1</v>
      </c>
      <c r="L1945" s="230" t="s">
        <v>3128</v>
      </c>
      <c r="M1945" s="450">
        <v>2023</v>
      </c>
      <c r="N1945" s="218">
        <v>18</v>
      </c>
      <c r="O1945" s="452">
        <v>1</v>
      </c>
      <c r="P1945" s="237">
        <f t="shared" si="120"/>
        <v>18</v>
      </c>
      <c r="Q1945" s="218">
        <v>18</v>
      </c>
      <c r="R1945" s="238">
        <f t="shared" si="121"/>
        <v>1</v>
      </c>
      <c r="S1945" s="238">
        <f t="shared" si="122"/>
        <v>1</v>
      </c>
      <c r="T1945" s="239">
        <f t="shared" si="123"/>
        <v>1</v>
      </c>
      <c r="U1945" s="454"/>
    </row>
    <row r="1946" spans="1:21" ht="12.75">
      <c r="A1946" s="190" t="s">
        <v>109</v>
      </c>
      <c r="B1946" s="191" t="s">
        <v>1220</v>
      </c>
      <c r="C1946" s="230" t="s">
        <v>647</v>
      </c>
      <c r="D1946" s="230" t="s">
        <v>335</v>
      </c>
      <c r="E1946" s="230" t="s">
        <v>185</v>
      </c>
      <c r="F1946" s="230"/>
      <c r="G1946" s="190" t="s">
        <v>3066</v>
      </c>
      <c r="H1946" s="191"/>
      <c r="I1946" s="230"/>
      <c r="J1946" s="230"/>
      <c r="K1946" s="231"/>
      <c r="L1946" s="230" t="s">
        <v>3120</v>
      </c>
      <c r="M1946" s="450"/>
      <c r="N1946" s="218"/>
      <c r="O1946" s="567"/>
      <c r="P1946" s="237">
        <f t="shared" si="120"/>
        <v>0</v>
      </c>
      <c r="Q1946" s="218"/>
      <c r="R1946" s="238" t="e">
        <f t="shared" si="121"/>
        <v>#DIV/0!</v>
      </c>
      <c r="S1946" s="238" t="e">
        <f t="shared" si="122"/>
        <v>#DIV/0!</v>
      </c>
      <c r="T1946" s="239" t="e">
        <f t="shared" si="123"/>
        <v>#DIV/0!</v>
      </c>
      <c r="U1946" s="454"/>
    </row>
    <row r="1947" spans="1:21" ht="12.75">
      <c r="A1947" s="190" t="s">
        <v>109</v>
      </c>
      <c r="B1947" s="191" t="s">
        <v>1220</v>
      </c>
      <c r="C1947" s="230" t="s">
        <v>647</v>
      </c>
      <c r="D1947" s="230" t="s">
        <v>335</v>
      </c>
      <c r="E1947" s="230" t="s">
        <v>185</v>
      </c>
      <c r="F1947" s="230"/>
      <c r="G1947" s="190" t="s">
        <v>3085</v>
      </c>
      <c r="H1947" s="191"/>
      <c r="I1947" s="230"/>
      <c r="J1947" s="230"/>
      <c r="K1947" s="231"/>
      <c r="L1947" s="230" t="s">
        <v>3120</v>
      </c>
      <c r="M1947" s="450"/>
      <c r="N1947" s="453"/>
      <c r="O1947" s="452"/>
      <c r="P1947" s="237">
        <f t="shared" si="120"/>
        <v>0</v>
      </c>
      <c r="Q1947" s="218"/>
      <c r="R1947" s="238" t="e">
        <f t="shared" si="121"/>
        <v>#DIV/0!</v>
      </c>
      <c r="S1947" s="238" t="e">
        <f t="shared" si="122"/>
        <v>#DIV/0!</v>
      </c>
      <c r="T1947" s="239" t="e">
        <f t="shared" si="123"/>
        <v>#DIV/0!</v>
      </c>
      <c r="U1947" s="454"/>
    </row>
    <row r="1948" spans="1:21" ht="12.75">
      <c r="A1948" s="190" t="s">
        <v>109</v>
      </c>
      <c r="B1948" s="191" t="s">
        <v>1220</v>
      </c>
      <c r="C1948" s="230" t="s">
        <v>647</v>
      </c>
      <c r="D1948" s="230" t="s">
        <v>335</v>
      </c>
      <c r="E1948" s="230" t="s">
        <v>185</v>
      </c>
      <c r="F1948" s="230"/>
      <c r="G1948" s="190" t="s">
        <v>3067</v>
      </c>
      <c r="H1948" s="191"/>
      <c r="I1948" s="230"/>
      <c r="J1948" s="230"/>
      <c r="K1948" s="231"/>
      <c r="L1948" s="230" t="s">
        <v>3120</v>
      </c>
      <c r="M1948" s="450"/>
      <c r="N1948" s="453"/>
      <c r="O1948" s="452"/>
      <c r="P1948" s="237">
        <f t="shared" si="120"/>
        <v>0</v>
      </c>
      <c r="Q1948" s="218"/>
      <c r="R1948" s="238" t="e">
        <f t="shared" si="121"/>
        <v>#DIV/0!</v>
      </c>
      <c r="S1948" s="238" t="e">
        <f t="shared" si="122"/>
        <v>#DIV/0!</v>
      </c>
      <c r="T1948" s="239" t="e">
        <f t="shared" si="123"/>
        <v>#DIV/0!</v>
      </c>
      <c r="U1948" s="454"/>
    </row>
    <row r="1949" spans="1:21" ht="12.75">
      <c r="A1949" s="190" t="s">
        <v>109</v>
      </c>
      <c r="B1949" s="191" t="s">
        <v>1220</v>
      </c>
      <c r="C1949" s="230" t="s">
        <v>647</v>
      </c>
      <c r="D1949" s="230" t="s">
        <v>335</v>
      </c>
      <c r="E1949" s="230" t="s">
        <v>185</v>
      </c>
      <c r="F1949" s="230"/>
      <c r="G1949" s="190" t="s">
        <v>3045</v>
      </c>
      <c r="H1949" s="191"/>
      <c r="I1949" s="230"/>
      <c r="J1949" s="230"/>
      <c r="K1949" s="231"/>
      <c r="L1949" s="230" t="s">
        <v>3120</v>
      </c>
      <c r="M1949" s="450"/>
      <c r="N1949" s="218"/>
      <c r="O1949" s="567"/>
      <c r="P1949" s="237">
        <f t="shared" si="120"/>
        <v>0</v>
      </c>
      <c r="Q1949" s="218"/>
      <c r="R1949" s="238" t="e">
        <f t="shared" si="121"/>
        <v>#DIV/0!</v>
      </c>
      <c r="S1949" s="238" t="e">
        <f t="shared" si="122"/>
        <v>#DIV/0!</v>
      </c>
      <c r="T1949" s="239" t="e">
        <f t="shared" si="123"/>
        <v>#DIV/0!</v>
      </c>
      <c r="U1949" s="454"/>
    </row>
    <row r="1950" spans="1:21" ht="12.75">
      <c r="A1950" s="190" t="s">
        <v>109</v>
      </c>
      <c r="B1950" s="191" t="s">
        <v>1220</v>
      </c>
      <c r="C1950" s="230" t="s">
        <v>647</v>
      </c>
      <c r="D1950" s="230" t="s">
        <v>335</v>
      </c>
      <c r="E1950" s="230" t="s">
        <v>185</v>
      </c>
      <c r="F1950" s="230"/>
      <c r="G1950" s="190" t="s">
        <v>3091</v>
      </c>
      <c r="H1950" s="191"/>
      <c r="I1950" s="230"/>
      <c r="J1950" s="230"/>
      <c r="K1950" s="231"/>
      <c r="L1950" s="230" t="s">
        <v>3120</v>
      </c>
      <c r="M1950" s="450"/>
      <c r="N1950" s="453"/>
      <c r="O1950" s="452"/>
      <c r="P1950" s="237">
        <f t="shared" si="120"/>
        <v>0</v>
      </c>
      <c r="Q1950" s="218"/>
      <c r="R1950" s="238" t="e">
        <f t="shared" si="121"/>
        <v>#DIV/0!</v>
      </c>
      <c r="S1950" s="238" t="e">
        <f t="shared" si="122"/>
        <v>#DIV/0!</v>
      </c>
      <c r="T1950" s="239" t="e">
        <f t="shared" si="123"/>
        <v>#DIV/0!</v>
      </c>
      <c r="U1950" s="454"/>
    </row>
    <row r="1951" spans="1:21" ht="12.75">
      <c r="A1951" s="190" t="s">
        <v>109</v>
      </c>
      <c r="B1951" s="191" t="s">
        <v>1220</v>
      </c>
      <c r="C1951" s="230" t="s">
        <v>647</v>
      </c>
      <c r="D1951" s="230" t="s">
        <v>335</v>
      </c>
      <c r="E1951" s="230" t="s">
        <v>185</v>
      </c>
      <c r="F1951" s="230"/>
      <c r="G1951" s="190" t="s">
        <v>3145</v>
      </c>
      <c r="H1951" s="191"/>
      <c r="I1951" s="230"/>
      <c r="J1951" s="230"/>
      <c r="K1951" s="231"/>
      <c r="L1951" s="230" t="s">
        <v>3120</v>
      </c>
      <c r="M1951" s="450"/>
      <c r="N1951" s="453"/>
      <c r="O1951" s="452"/>
      <c r="P1951" s="237">
        <f t="shared" si="120"/>
        <v>0</v>
      </c>
      <c r="Q1951" s="218"/>
      <c r="R1951" s="238" t="e">
        <f t="shared" si="121"/>
        <v>#DIV/0!</v>
      </c>
      <c r="S1951" s="238" t="e">
        <f t="shared" si="122"/>
        <v>#DIV/0!</v>
      </c>
      <c r="T1951" s="239" t="e">
        <f t="shared" si="123"/>
        <v>#DIV/0!</v>
      </c>
      <c r="U1951" s="454"/>
    </row>
    <row r="1952" spans="1:21" ht="12.75">
      <c r="A1952" s="190" t="s">
        <v>109</v>
      </c>
      <c r="B1952" s="191" t="s">
        <v>1220</v>
      </c>
      <c r="C1952" s="230" t="s">
        <v>647</v>
      </c>
      <c r="D1952" s="230" t="s">
        <v>335</v>
      </c>
      <c r="E1952" s="230" t="s">
        <v>185</v>
      </c>
      <c r="F1952" s="230"/>
      <c r="G1952" s="190" t="s">
        <v>3221</v>
      </c>
      <c r="H1952" s="191"/>
      <c r="I1952" s="230"/>
      <c r="J1952" s="230"/>
      <c r="K1952" s="231"/>
      <c r="L1952" s="230" t="s">
        <v>3120</v>
      </c>
      <c r="M1952" s="450">
        <v>2022</v>
      </c>
      <c r="N1952" s="218"/>
      <c r="O1952" s="567"/>
      <c r="P1952" s="237">
        <f t="shared" si="120"/>
        <v>0</v>
      </c>
      <c r="Q1952" s="218"/>
      <c r="R1952" s="238" t="e">
        <f t="shared" si="121"/>
        <v>#DIV/0!</v>
      </c>
      <c r="S1952" s="238" t="e">
        <f t="shared" si="122"/>
        <v>#DIV/0!</v>
      </c>
      <c r="T1952" s="239" t="e">
        <f t="shared" si="123"/>
        <v>#DIV/0!</v>
      </c>
      <c r="U1952" s="454"/>
    </row>
    <row r="1953" spans="1:21" ht="12.75">
      <c r="A1953" s="190" t="s">
        <v>109</v>
      </c>
      <c r="B1953" s="191" t="s">
        <v>1220</v>
      </c>
      <c r="C1953" s="230" t="s">
        <v>647</v>
      </c>
      <c r="D1953" s="230" t="s">
        <v>335</v>
      </c>
      <c r="E1953" s="230" t="s">
        <v>185</v>
      </c>
      <c r="F1953" s="230" t="s">
        <v>519</v>
      </c>
      <c r="G1953" s="190" t="s">
        <v>3084</v>
      </c>
      <c r="H1953" s="191" t="s">
        <v>518</v>
      </c>
      <c r="I1953" s="230" t="s">
        <v>370</v>
      </c>
      <c r="J1953" s="565" t="s">
        <v>420</v>
      </c>
      <c r="K1953" s="566">
        <v>6.1224489795918366E-2</v>
      </c>
      <c r="L1953" s="230"/>
      <c r="M1953" s="450">
        <v>2022</v>
      </c>
      <c r="N1953" s="453">
        <v>38</v>
      </c>
      <c r="O1953" s="567">
        <v>1</v>
      </c>
      <c r="P1953" s="237">
        <f t="shared" si="120"/>
        <v>38</v>
      </c>
      <c r="Q1953" s="453">
        <v>38</v>
      </c>
      <c r="R1953" s="238">
        <f t="shared" si="121"/>
        <v>1</v>
      </c>
      <c r="S1953" s="238">
        <f t="shared" si="122"/>
        <v>1</v>
      </c>
      <c r="T1953" s="239">
        <f t="shared" si="123"/>
        <v>16.333333333333332</v>
      </c>
      <c r="U1953" s="454" t="s">
        <v>3123</v>
      </c>
    </row>
    <row r="1954" spans="1:21" ht="12.75">
      <c r="A1954" s="190" t="s">
        <v>109</v>
      </c>
      <c r="B1954" s="191" t="s">
        <v>1220</v>
      </c>
      <c r="C1954" s="230" t="s">
        <v>647</v>
      </c>
      <c r="D1954" s="230" t="s">
        <v>335</v>
      </c>
      <c r="E1954" s="230" t="s">
        <v>185</v>
      </c>
      <c r="F1954" s="230" t="s">
        <v>577</v>
      </c>
      <c r="G1954" s="190" t="s">
        <v>3084</v>
      </c>
      <c r="H1954" s="191" t="s">
        <v>576</v>
      </c>
      <c r="I1954" s="230" t="s">
        <v>370</v>
      </c>
      <c r="J1954" s="565" t="s">
        <v>420</v>
      </c>
      <c r="K1954" s="566">
        <v>6.1224489795918366E-2</v>
      </c>
      <c r="L1954" s="230"/>
      <c r="M1954" s="450">
        <v>2022</v>
      </c>
      <c r="N1954" s="453">
        <v>38</v>
      </c>
      <c r="O1954" s="452">
        <v>0.10526315789473684</v>
      </c>
      <c r="P1954" s="237">
        <f t="shared" si="120"/>
        <v>4</v>
      </c>
      <c r="Q1954" s="218">
        <v>4</v>
      </c>
      <c r="R1954" s="238">
        <f t="shared" si="121"/>
        <v>1</v>
      </c>
      <c r="S1954" s="238">
        <f t="shared" si="122"/>
        <v>0.10526315789473684</v>
      </c>
      <c r="T1954" s="239">
        <f t="shared" si="123"/>
        <v>1.7192982456140351</v>
      </c>
      <c r="U1954" s="454" t="s">
        <v>3123</v>
      </c>
    </row>
    <row r="1955" spans="1:21" ht="12.75">
      <c r="A1955" s="190" t="s">
        <v>109</v>
      </c>
      <c r="B1955" s="191" t="s">
        <v>1220</v>
      </c>
      <c r="C1955" s="230" t="s">
        <v>647</v>
      </c>
      <c r="D1955" s="230" t="s">
        <v>335</v>
      </c>
      <c r="E1955" s="230" t="s">
        <v>185</v>
      </c>
      <c r="F1955" s="230" t="s">
        <v>577</v>
      </c>
      <c r="G1955" s="190" t="s">
        <v>3084</v>
      </c>
      <c r="H1955" s="191" t="s">
        <v>578</v>
      </c>
      <c r="I1955" s="230" t="s">
        <v>370</v>
      </c>
      <c r="J1955" s="565" t="s">
        <v>420</v>
      </c>
      <c r="K1955" s="566">
        <v>6.1224489795918366E-2</v>
      </c>
      <c r="L1955" s="230"/>
      <c r="M1955" s="450">
        <v>2022</v>
      </c>
      <c r="N1955" s="453">
        <v>38</v>
      </c>
      <c r="O1955" s="452">
        <v>0.10526315789473684</v>
      </c>
      <c r="P1955" s="237">
        <f t="shared" si="120"/>
        <v>4</v>
      </c>
      <c r="Q1955" s="218">
        <v>4</v>
      </c>
      <c r="R1955" s="238">
        <f t="shared" si="121"/>
        <v>1</v>
      </c>
      <c r="S1955" s="238">
        <f t="shared" si="122"/>
        <v>0.10526315789473684</v>
      </c>
      <c r="T1955" s="239">
        <f t="shared" si="123"/>
        <v>1.7192982456140351</v>
      </c>
      <c r="U1955" s="454" t="s">
        <v>3123</v>
      </c>
    </row>
    <row r="1956" spans="1:21" ht="12.75">
      <c r="A1956" s="190" t="s">
        <v>109</v>
      </c>
      <c r="B1956" s="191" t="s">
        <v>1220</v>
      </c>
      <c r="C1956" s="230" t="s">
        <v>647</v>
      </c>
      <c r="D1956" s="230" t="s">
        <v>335</v>
      </c>
      <c r="E1956" s="230" t="s">
        <v>185</v>
      </c>
      <c r="F1956" s="230" t="s">
        <v>577</v>
      </c>
      <c r="G1956" s="190" t="s">
        <v>3084</v>
      </c>
      <c r="H1956" s="191" t="s">
        <v>579</v>
      </c>
      <c r="I1956" s="230" t="s">
        <v>370</v>
      </c>
      <c r="J1956" s="565" t="s">
        <v>420</v>
      </c>
      <c r="K1956" s="566">
        <v>6.1224489795918366E-2</v>
      </c>
      <c r="L1956" s="230"/>
      <c r="M1956" s="450">
        <v>2022</v>
      </c>
      <c r="N1956" s="453">
        <v>38</v>
      </c>
      <c r="O1956" s="452">
        <v>0.10526315789473684</v>
      </c>
      <c r="P1956" s="237">
        <f t="shared" si="120"/>
        <v>4</v>
      </c>
      <c r="Q1956" s="218">
        <v>4</v>
      </c>
      <c r="R1956" s="238">
        <f t="shared" si="121"/>
        <v>1</v>
      </c>
      <c r="S1956" s="238">
        <f t="shared" si="122"/>
        <v>0.10526315789473684</v>
      </c>
      <c r="T1956" s="239">
        <f t="shared" si="123"/>
        <v>1.7192982456140351</v>
      </c>
      <c r="U1956" s="454" t="s">
        <v>3123</v>
      </c>
    </row>
    <row r="1957" spans="1:21" ht="12.75">
      <c r="A1957" s="190" t="s">
        <v>109</v>
      </c>
      <c r="B1957" s="191" t="s">
        <v>1220</v>
      </c>
      <c r="C1957" s="230" t="s">
        <v>647</v>
      </c>
      <c r="D1957" s="230" t="s">
        <v>335</v>
      </c>
      <c r="E1957" s="230" t="s">
        <v>185</v>
      </c>
      <c r="F1957" s="230" t="s">
        <v>577</v>
      </c>
      <c r="G1957" s="190" t="s">
        <v>3084</v>
      </c>
      <c r="H1957" s="191" t="s">
        <v>580</v>
      </c>
      <c r="I1957" s="230" t="s">
        <v>370</v>
      </c>
      <c r="J1957" s="565" t="s">
        <v>420</v>
      </c>
      <c r="K1957" s="566">
        <v>6.1224489795918366E-2</v>
      </c>
      <c r="L1957" s="230"/>
      <c r="M1957" s="450">
        <v>2022</v>
      </c>
      <c r="N1957" s="453">
        <v>38</v>
      </c>
      <c r="O1957" s="452">
        <v>0.10526315789473684</v>
      </c>
      <c r="P1957" s="237">
        <f t="shared" si="120"/>
        <v>4</v>
      </c>
      <c r="Q1957" s="218">
        <v>4</v>
      </c>
      <c r="R1957" s="238">
        <f t="shared" si="121"/>
        <v>1</v>
      </c>
      <c r="S1957" s="238">
        <f t="shared" si="122"/>
        <v>0.10526315789473684</v>
      </c>
      <c r="T1957" s="239">
        <f t="shared" si="123"/>
        <v>1.7192982456140351</v>
      </c>
      <c r="U1957" s="454" t="s">
        <v>3123</v>
      </c>
    </row>
    <row r="1958" spans="1:21" ht="12.75">
      <c r="A1958" s="190" t="s">
        <v>109</v>
      </c>
      <c r="B1958" s="191" t="s">
        <v>1220</v>
      </c>
      <c r="C1958" s="230" t="s">
        <v>647</v>
      </c>
      <c r="D1958" s="230" t="s">
        <v>335</v>
      </c>
      <c r="E1958" s="230" t="s">
        <v>185</v>
      </c>
      <c r="F1958" s="230" t="s">
        <v>577</v>
      </c>
      <c r="G1958" s="190" t="s">
        <v>3084</v>
      </c>
      <c r="H1958" s="191" t="s">
        <v>581</v>
      </c>
      <c r="I1958" s="230" t="s">
        <v>370</v>
      </c>
      <c r="J1958" s="565" t="s">
        <v>420</v>
      </c>
      <c r="K1958" s="566">
        <v>6.1224489795918366E-2</v>
      </c>
      <c r="L1958" s="230"/>
      <c r="M1958" s="450">
        <v>2022</v>
      </c>
      <c r="N1958" s="453">
        <v>38</v>
      </c>
      <c r="O1958" s="452">
        <v>0.10526315789473684</v>
      </c>
      <c r="P1958" s="237">
        <f t="shared" si="120"/>
        <v>4</v>
      </c>
      <c r="Q1958" s="218">
        <v>4</v>
      </c>
      <c r="R1958" s="238">
        <f t="shared" si="121"/>
        <v>1</v>
      </c>
      <c r="S1958" s="238">
        <f t="shared" si="122"/>
        <v>0.10526315789473684</v>
      </c>
      <c r="T1958" s="239">
        <f t="shared" si="123"/>
        <v>1.7192982456140351</v>
      </c>
      <c r="U1958" s="454" t="s">
        <v>3123</v>
      </c>
    </row>
    <row r="1959" spans="1:21" ht="12.75">
      <c r="A1959" s="190" t="s">
        <v>109</v>
      </c>
      <c r="B1959" s="191" t="s">
        <v>1220</v>
      </c>
      <c r="C1959" s="230" t="s">
        <v>647</v>
      </c>
      <c r="D1959" s="230" t="s">
        <v>335</v>
      </c>
      <c r="E1959" s="230" t="s">
        <v>185</v>
      </c>
      <c r="F1959" s="230" t="s">
        <v>519</v>
      </c>
      <c r="G1959" s="190" t="s">
        <v>3084</v>
      </c>
      <c r="H1959" s="191" t="s">
        <v>522</v>
      </c>
      <c r="I1959" s="230" t="s">
        <v>370</v>
      </c>
      <c r="J1959" s="565" t="s">
        <v>420</v>
      </c>
      <c r="K1959" s="566">
        <v>6.1224489795918366E-2</v>
      </c>
      <c r="L1959" s="230"/>
      <c r="M1959" s="450">
        <v>2022</v>
      </c>
      <c r="N1959" s="453">
        <v>38</v>
      </c>
      <c r="O1959" s="452">
        <v>0.10526315789473684</v>
      </c>
      <c r="P1959" s="237">
        <f t="shared" si="120"/>
        <v>4</v>
      </c>
      <c r="Q1959" s="218">
        <v>4</v>
      </c>
      <c r="R1959" s="238">
        <f t="shared" si="121"/>
        <v>1</v>
      </c>
      <c r="S1959" s="238">
        <f t="shared" si="122"/>
        <v>0.10526315789473684</v>
      </c>
      <c r="T1959" s="239">
        <f t="shared" si="123"/>
        <v>1.7192982456140351</v>
      </c>
      <c r="U1959" s="454" t="s">
        <v>3123</v>
      </c>
    </row>
    <row r="1960" spans="1:21" ht="12.75">
      <c r="A1960" s="190" t="s">
        <v>109</v>
      </c>
      <c r="B1960" s="191" t="s">
        <v>1220</v>
      </c>
      <c r="C1960" s="230" t="s">
        <v>647</v>
      </c>
      <c r="D1960" s="230" t="s">
        <v>335</v>
      </c>
      <c r="E1960" s="230" t="s">
        <v>185</v>
      </c>
      <c r="F1960" s="230" t="s">
        <v>519</v>
      </c>
      <c r="G1960" s="190" t="s">
        <v>3084</v>
      </c>
      <c r="H1960" s="191" t="s">
        <v>523</v>
      </c>
      <c r="I1960" s="230" t="s">
        <v>370</v>
      </c>
      <c r="J1960" s="565" t="s">
        <v>420</v>
      </c>
      <c r="K1960" s="566">
        <v>6.1224489795918366E-2</v>
      </c>
      <c r="L1960" s="230"/>
      <c r="M1960" s="450">
        <v>2022</v>
      </c>
      <c r="N1960" s="453">
        <v>38</v>
      </c>
      <c r="O1960" s="452">
        <v>0.10526315789473684</v>
      </c>
      <c r="P1960" s="237">
        <f t="shared" si="120"/>
        <v>4</v>
      </c>
      <c r="Q1960" s="218">
        <v>4</v>
      </c>
      <c r="R1960" s="238">
        <f t="shared" si="121"/>
        <v>1</v>
      </c>
      <c r="S1960" s="238">
        <f t="shared" si="122"/>
        <v>0.10526315789473684</v>
      </c>
      <c r="T1960" s="239">
        <f t="shared" si="123"/>
        <v>1.7192982456140351</v>
      </c>
      <c r="U1960" s="454" t="s">
        <v>3123</v>
      </c>
    </row>
    <row r="1961" spans="1:21" ht="12.75">
      <c r="A1961" s="190" t="s">
        <v>109</v>
      </c>
      <c r="B1961" s="191" t="s">
        <v>1220</v>
      </c>
      <c r="C1961" s="230" t="s">
        <v>647</v>
      </c>
      <c r="D1961" s="230" t="s">
        <v>335</v>
      </c>
      <c r="E1961" s="230" t="s">
        <v>185</v>
      </c>
      <c r="F1961" s="230" t="s">
        <v>577</v>
      </c>
      <c r="G1961" s="190" t="s">
        <v>3084</v>
      </c>
      <c r="H1961" s="191" t="s">
        <v>3124</v>
      </c>
      <c r="I1961" s="230" t="s">
        <v>370</v>
      </c>
      <c r="J1961" s="565" t="s">
        <v>420</v>
      </c>
      <c r="K1961" s="566">
        <v>6.1224489795918366E-2</v>
      </c>
      <c r="L1961" s="230"/>
      <c r="M1961" s="450">
        <v>2022</v>
      </c>
      <c r="N1961" s="453">
        <v>38</v>
      </c>
      <c r="O1961" s="452">
        <v>0.10526315789473684</v>
      </c>
      <c r="P1961" s="237">
        <f t="shared" si="120"/>
        <v>4</v>
      </c>
      <c r="Q1961" s="218">
        <v>4</v>
      </c>
      <c r="R1961" s="238">
        <f t="shared" si="121"/>
        <v>1</v>
      </c>
      <c r="S1961" s="238">
        <f t="shared" si="122"/>
        <v>0.10526315789473684</v>
      </c>
      <c r="T1961" s="239">
        <f t="shared" si="123"/>
        <v>1.7192982456140351</v>
      </c>
      <c r="U1961" s="454" t="s">
        <v>3123</v>
      </c>
    </row>
    <row r="1962" spans="1:21" ht="12.75">
      <c r="A1962" s="190" t="s">
        <v>109</v>
      </c>
      <c r="B1962" s="191" t="s">
        <v>1220</v>
      </c>
      <c r="C1962" s="230" t="s">
        <v>647</v>
      </c>
      <c r="D1962" s="230" t="s">
        <v>335</v>
      </c>
      <c r="E1962" s="230" t="s">
        <v>185</v>
      </c>
      <c r="F1962" s="230" t="s">
        <v>519</v>
      </c>
      <c r="G1962" s="190" t="s">
        <v>3084</v>
      </c>
      <c r="H1962" s="191" t="s">
        <v>3125</v>
      </c>
      <c r="I1962" s="230" t="s">
        <v>370</v>
      </c>
      <c r="J1962" s="565" t="s">
        <v>420</v>
      </c>
      <c r="K1962" s="566">
        <v>6.1224489795918366E-2</v>
      </c>
      <c r="L1962" s="230"/>
      <c r="M1962" s="450">
        <v>2022</v>
      </c>
      <c r="N1962" s="453">
        <v>38</v>
      </c>
      <c r="O1962" s="452">
        <v>0.10526315789473684</v>
      </c>
      <c r="P1962" s="237">
        <f t="shared" si="120"/>
        <v>4</v>
      </c>
      <c r="Q1962" s="218">
        <v>4</v>
      </c>
      <c r="R1962" s="238">
        <f t="shared" si="121"/>
        <v>1</v>
      </c>
      <c r="S1962" s="238">
        <f t="shared" si="122"/>
        <v>0.10526315789473684</v>
      </c>
      <c r="T1962" s="239">
        <f t="shared" si="123"/>
        <v>1.7192982456140351</v>
      </c>
      <c r="U1962" s="454" t="s">
        <v>3123</v>
      </c>
    </row>
    <row r="1963" spans="1:21" ht="12.75">
      <c r="A1963" s="190" t="s">
        <v>109</v>
      </c>
      <c r="B1963" s="191" t="s">
        <v>1220</v>
      </c>
      <c r="C1963" s="230" t="s">
        <v>647</v>
      </c>
      <c r="D1963" s="230" t="s">
        <v>335</v>
      </c>
      <c r="E1963" s="230" t="s">
        <v>185</v>
      </c>
      <c r="F1963" s="230" t="s">
        <v>519</v>
      </c>
      <c r="G1963" s="190" t="s">
        <v>3084</v>
      </c>
      <c r="H1963" s="191" t="s">
        <v>529</v>
      </c>
      <c r="I1963" s="230" t="s">
        <v>370</v>
      </c>
      <c r="J1963" s="565" t="s">
        <v>420</v>
      </c>
      <c r="K1963" s="566">
        <v>6.1224489795918366E-2</v>
      </c>
      <c r="L1963" s="230"/>
      <c r="M1963" s="450">
        <v>2022</v>
      </c>
      <c r="N1963" s="453">
        <v>38</v>
      </c>
      <c r="O1963" s="452">
        <v>0.10526315789473684</v>
      </c>
      <c r="P1963" s="237">
        <f t="shared" si="120"/>
        <v>4</v>
      </c>
      <c r="Q1963" s="218">
        <v>4</v>
      </c>
      <c r="R1963" s="238">
        <f t="shared" si="121"/>
        <v>1</v>
      </c>
      <c r="S1963" s="238">
        <f t="shared" si="122"/>
        <v>0.10526315789473684</v>
      </c>
      <c r="T1963" s="239">
        <f t="shared" si="123"/>
        <v>1.7192982456140351</v>
      </c>
      <c r="U1963" s="454" t="s">
        <v>3123</v>
      </c>
    </row>
    <row r="1964" spans="1:21" ht="12.75">
      <c r="A1964" s="190" t="s">
        <v>109</v>
      </c>
      <c r="B1964" s="191" t="s">
        <v>1220</v>
      </c>
      <c r="C1964" s="230" t="s">
        <v>647</v>
      </c>
      <c r="D1964" s="230" t="s">
        <v>335</v>
      </c>
      <c r="E1964" s="230" t="s">
        <v>185</v>
      </c>
      <c r="F1964" s="230" t="s">
        <v>519</v>
      </c>
      <c r="G1964" s="190" t="s">
        <v>3084</v>
      </c>
      <c r="H1964" s="191" t="s">
        <v>532</v>
      </c>
      <c r="I1964" s="230" t="s">
        <v>370</v>
      </c>
      <c r="J1964" s="565" t="s">
        <v>420</v>
      </c>
      <c r="K1964" s="568">
        <v>6.1224489795918366E-2</v>
      </c>
      <c r="L1964" s="230"/>
      <c r="M1964" s="450">
        <v>2022</v>
      </c>
      <c r="N1964" s="453">
        <v>38</v>
      </c>
      <c r="O1964" s="452">
        <v>0.10526315789473684</v>
      </c>
      <c r="P1964" s="237">
        <f t="shared" si="120"/>
        <v>4</v>
      </c>
      <c r="Q1964" s="218">
        <v>4</v>
      </c>
      <c r="R1964" s="238">
        <f t="shared" si="121"/>
        <v>1</v>
      </c>
      <c r="S1964" s="238">
        <f t="shared" si="122"/>
        <v>0.10526315789473684</v>
      </c>
      <c r="T1964" s="239">
        <f t="shared" si="123"/>
        <v>1.7192982456140351</v>
      </c>
      <c r="U1964" s="454" t="s">
        <v>3123</v>
      </c>
    </row>
    <row r="1965" spans="1:21" ht="12.75">
      <c r="A1965" s="190" t="s">
        <v>109</v>
      </c>
      <c r="B1965" s="191" t="s">
        <v>1220</v>
      </c>
      <c r="C1965" s="230" t="s">
        <v>647</v>
      </c>
      <c r="D1965" s="230" t="s">
        <v>335</v>
      </c>
      <c r="E1965" s="230" t="s">
        <v>185</v>
      </c>
      <c r="F1965" s="230" t="s">
        <v>519</v>
      </c>
      <c r="G1965" s="190" t="s">
        <v>3084</v>
      </c>
      <c r="H1965" s="191" t="s">
        <v>533</v>
      </c>
      <c r="I1965" s="230" t="s">
        <v>370</v>
      </c>
      <c r="J1965" s="565" t="s">
        <v>420</v>
      </c>
      <c r="K1965" s="566">
        <v>6.1224489795918366E-2</v>
      </c>
      <c r="L1965" s="230"/>
      <c r="M1965" s="450">
        <v>2022</v>
      </c>
      <c r="N1965" s="453">
        <v>38</v>
      </c>
      <c r="O1965" s="452">
        <v>0.10526315789473684</v>
      </c>
      <c r="P1965" s="237">
        <f t="shared" si="120"/>
        <v>4</v>
      </c>
      <c r="Q1965" s="218">
        <v>4</v>
      </c>
      <c r="R1965" s="238">
        <f t="shared" si="121"/>
        <v>1</v>
      </c>
      <c r="S1965" s="238">
        <f t="shared" si="122"/>
        <v>0.10526315789473684</v>
      </c>
      <c r="T1965" s="239">
        <f t="shared" si="123"/>
        <v>1.7192982456140351</v>
      </c>
      <c r="U1965" s="454" t="s">
        <v>3123</v>
      </c>
    </row>
    <row r="1966" spans="1:21" ht="12.75">
      <c r="A1966" s="190" t="s">
        <v>109</v>
      </c>
      <c r="B1966" s="191" t="s">
        <v>1220</v>
      </c>
      <c r="C1966" s="230" t="s">
        <v>647</v>
      </c>
      <c r="D1966" s="230" t="s">
        <v>335</v>
      </c>
      <c r="E1966" s="230" t="s">
        <v>185</v>
      </c>
      <c r="F1966" s="230" t="s">
        <v>519</v>
      </c>
      <c r="G1966" s="190" t="s">
        <v>3084</v>
      </c>
      <c r="H1966" s="191" t="s">
        <v>534</v>
      </c>
      <c r="I1966" s="230" t="s">
        <v>370</v>
      </c>
      <c r="J1966" s="565" t="s">
        <v>420</v>
      </c>
      <c r="K1966" s="566">
        <v>6.1224489795918366E-2</v>
      </c>
      <c r="L1966" s="230"/>
      <c r="M1966" s="450">
        <v>2022</v>
      </c>
      <c r="N1966" s="453">
        <v>38</v>
      </c>
      <c r="O1966" s="452">
        <v>0.10526315789473684</v>
      </c>
      <c r="P1966" s="237">
        <f t="shared" si="120"/>
        <v>4</v>
      </c>
      <c r="Q1966" s="218">
        <v>4</v>
      </c>
      <c r="R1966" s="238">
        <f t="shared" si="121"/>
        <v>1</v>
      </c>
      <c r="S1966" s="238">
        <f t="shared" si="122"/>
        <v>0.10526315789473684</v>
      </c>
      <c r="T1966" s="239">
        <f t="shared" si="123"/>
        <v>1.7192982456140351</v>
      </c>
      <c r="U1966" s="454" t="s">
        <v>3123</v>
      </c>
    </row>
    <row r="1967" spans="1:21" ht="12.75">
      <c r="A1967" s="190" t="s">
        <v>109</v>
      </c>
      <c r="B1967" s="191" t="s">
        <v>1220</v>
      </c>
      <c r="C1967" s="230" t="s">
        <v>647</v>
      </c>
      <c r="D1967" s="230" t="s">
        <v>335</v>
      </c>
      <c r="E1967" s="230" t="s">
        <v>185</v>
      </c>
      <c r="F1967" s="230" t="s">
        <v>519</v>
      </c>
      <c r="G1967" s="190" t="s">
        <v>3084</v>
      </c>
      <c r="H1967" s="191" t="s">
        <v>535</v>
      </c>
      <c r="I1967" s="230" t="s">
        <v>370</v>
      </c>
      <c r="J1967" s="565" t="s">
        <v>420</v>
      </c>
      <c r="K1967" s="566">
        <v>6.1224489795918366E-2</v>
      </c>
      <c r="L1967" s="230"/>
      <c r="M1967" s="450">
        <v>2022</v>
      </c>
      <c r="N1967" s="453">
        <v>38</v>
      </c>
      <c r="O1967" s="452">
        <v>0.10526315789473684</v>
      </c>
      <c r="P1967" s="237">
        <f t="shared" si="120"/>
        <v>4</v>
      </c>
      <c r="Q1967" s="218">
        <v>4</v>
      </c>
      <c r="R1967" s="238">
        <f t="shared" si="121"/>
        <v>1</v>
      </c>
      <c r="S1967" s="238">
        <f t="shared" si="122"/>
        <v>0.10526315789473684</v>
      </c>
      <c r="T1967" s="239">
        <f t="shared" si="123"/>
        <v>1.7192982456140351</v>
      </c>
      <c r="U1967" s="454" t="s">
        <v>3123</v>
      </c>
    </row>
    <row r="1968" spans="1:21" ht="12.75">
      <c r="A1968" s="190" t="s">
        <v>109</v>
      </c>
      <c r="B1968" s="191" t="s">
        <v>1220</v>
      </c>
      <c r="C1968" s="230" t="s">
        <v>647</v>
      </c>
      <c r="D1968" s="230" t="s">
        <v>335</v>
      </c>
      <c r="E1968" s="230" t="s">
        <v>185</v>
      </c>
      <c r="F1968" s="230" t="s">
        <v>519</v>
      </c>
      <c r="G1968" s="190" t="s">
        <v>3084</v>
      </c>
      <c r="H1968" s="191" t="s">
        <v>544</v>
      </c>
      <c r="I1968" s="230" t="s">
        <v>370</v>
      </c>
      <c r="J1968" s="565" t="s">
        <v>420</v>
      </c>
      <c r="K1968" s="566">
        <v>6.1224489795918366E-2</v>
      </c>
      <c r="L1968" s="230"/>
      <c r="M1968" s="450">
        <v>2022</v>
      </c>
      <c r="N1968" s="453">
        <v>38</v>
      </c>
      <c r="O1968" s="452">
        <v>0.10526315789473684</v>
      </c>
      <c r="P1968" s="237">
        <f t="shared" si="120"/>
        <v>4</v>
      </c>
      <c r="Q1968" s="218">
        <v>4</v>
      </c>
      <c r="R1968" s="238">
        <f t="shared" si="121"/>
        <v>1</v>
      </c>
      <c r="S1968" s="238">
        <f t="shared" si="122"/>
        <v>0.10526315789473684</v>
      </c>
      <c r="T1968" s="239">
        <f t="shared" si="123"/>
        <v>1.7192982456140351</v>
      </c>
      <c r="U1968" s="454" t="s">
        <v>3123</v>
      </c>
    </row>
    <row r="1969" spans="1:21" ht="12.75">
      <c r="A1969" s="190" t="s">
        <v>109</v>
      </c>
      <c r="B1969" s="191" t="s">
        <v>1220</v>
      </c>
      <c r="C1969" s="230" t="s">
        <v>647</v>
      </c>
      <c r="D1969" s="230" t="s">
        <v>335</v>
      </c>
      <c r="E1969" s="230" t="s">
        <v>185</v>
      </c>
      <c r="F1969" s="230" t="s">
        <v>519</v>
      </c>
      <c r="G1969" s="190" t="s">
        <v>3084</v>
      </c>
      <c r="H1969" s="191" t="s">
        <v>545</v>
      </c>
      <c r="I1969" s="230" t="s">
        <v>370</v>
      </c>
      <c r="J1969" s="565" t="s">
        <v>420</v>
      </c>
      <c r="K1969" s="566">
        <v>6.1224489795918366E-2</v>
      </c>
      <c r="L1969" s="230"/>
      <c r="M1969" s="450">
        <v>2022</v>
      </c>
      <c r="N1969" s="453">
        <v>38</v>
      </c>
      <c r="O1969" s="452">
        <v>0.10526315789473684</v>
      </c>
      <c r="P1969" s="237">
        <f t="shared" si="120"/>
        <v>4</v>
      </c>
      <c r="Q1969" s="218">
        <v>4</v>
      </c>
      <c r="R1969" s="238">
        <f t="shared" si="121"/>
        <v>1</v>
      </c>
      <c r="S1969" s="238">
        <f t="shared" si="122"/>
        <v>0.10526315789473684</v>
      </c>
      <c r="T1969" s="239">
        <f t="shared" si="123"/>
        <v>1.7192982456140351</v>
      </c>
      <c r="U1969" s="454" t="s">
        <v>3123</v>
      </c>
    </row>
    <row r="1970" spans="1:21" ht="12.75">
      <c r="A1970" s="190" t="s">
        <v>109</v>
      </c>
      <c r="B1970" s="191" t="s">
        <v>1220</v>
      </c>
      <c r="C1970" s="230" t="s">
        <v>647</v>
      </c>
      <c r="D1970" s="230" t="s">
        <v>335</v>
      </c>
      <c r="E1970" s="230" t="s">
        <v>185</v>
      </c>
      <c r="F1970" s="230" t="s">
        <v>519</v>
      </c>
      <c r="G1970" s="190" t="s">
        <v>3084</v>
      </c>
      <c r="H1970" s="191" t="s">
        <v>546</v>
      </c>
      <c r="I1970" s="230" t="s">
        <v>370</v>
      </c>
      <c r="J1970" s="565" t="s">
        <v>420</v>
      </c>
      <c r="K1970" s="566">
        <v>6.1224489795918366E-2</v>
      </c>
      <c r="L1970" s="230"/>
      <c r="M1970" s="450">
        <v>2022</v>
      </c>
      <c r="N1970" s="453">
        <v>38</v>
      </c>
      <c r="O1970" s="452">
        <v>0.10526315789473684</v>
      </c>
      <c r="P1970" s="237">
        <f t="shared" si="120"/>
        <v>4</v>
      </c>
      <c r="Q1970" s="218">
        <v>4</v>
      </c>
      <c r="R1970" s="238">
        <f t="shared" si="121"/>
        <v>1</v>
      </c>
      <c r="S1970" s="238">
        <f t="shared" si="122"/>
        <v>0.10526315789473684</v>
      </c>
      <c r="T1970" s="239">
        <f t="shared" si="123"/>
        <v>1.7192982456140351</v>
      </c>
      <c r="U1970" s="454" t="s">
        <v>3123</v>
      </c>
    </row>
    <row r="1971" spans="1:21" ht="12.75">
      <c r="A1971" s="190" t="s">
        <v>109</v>
      </c>
      <c r="B1971" s="191" t="s">
        <v>1220</v>
      </c>
      <c r="C1971" s="230" t="s">
        <v>647</v>
      </c>
      <c r="D1971" s="230" t="s">
        <v>335</v>
      </c>
      <c r="E1971" s="230" t="s">
        <v>185</v>
      </c>
      <c r="F1971" s="230" t="s">
        <v>519</v>
      </c>
      <c r="G1971" s="190" t="s">
        <v>3084</v>
      </c>
      <c r="H1971" s="191" t="s">
        <v>548</v>
      </c>
      <c r="I1971" s="230" t="s">
        <v>370</v>
      </c>
      <c r="J1971" s="565" t="s">
        <v>420</v>
      </c>
      <c r="K1971" s="566">
        <v>6.1224489795918366E-2</v>
      </c>
      <c r="L1971" s="230"/>
      <c r="M1971" s="450">
        <v>2022</v>
      </c>
      <c r="N1971" s="453">
        <v>38</v>
      </c>
      <c r="O1971" s="452">
        <v>0.10526315789473684</v>
      </c>
      <c r="P1971" s="237">
        <f t="shared" si="120"/>
        <v>4</v>
      </c>
      <c r="Q1971" s="218">
        <v>4</v>
      </c>
      <c r="R1971" s="238">
        <f t="shared" si="121"/>
        <v>1</v>
      </c>
      <c r="S1971" s="238">
        <f t="shared" si="122"/>
        <v>0.10526315789473684</v>
      </c>
      <c r="T1971" s="239">
        <f t="shared" si="123"/>
        <v>1.7192982456140351</v>
      </c>
      <c r="U1971" s="454" t="s">
        <v>3123</v>
      </c>
    </row>
    <row r="1972" spans="1:21" ht="12.75">
      <c r="A1972" s="190" t="s">
        <v>109</v>
      </c>
      <c r="B1972" s="191" t="s">
        <v>1220</v>
      </c>
      <c r="C1972" s="230" t="s">
        <v>647</v>
      </c>
      <c r="D1972" s="230" t="s">
        <v>335</v>
      </c>
      <c r="E1972" s="230" t="s">
        <v>185</v>
      </c>
      <c r="F1972" s="230" t="s">
        <v>519</v>
      </c>
      <c r="G1972" s="190" t="s">
        <v>3084</v>
      </c>
      <c r="H1972" s="191" t="s">
        <v>549</v>
      </c>
      <c r="I1972" s="230" t="s">
        <v>370</v>
      </c>
      <c r="J1972" s="565" t="s">
        <v>420</v>
      </c>
      <c r="K1972" s="566">
        <v>6.1224489795918366E-2</v>
      </c>
      <c r="L1972" s="230"/>
      <c r="M1972" s="450">
        <v>2022</v>
      </c>
      <c r="N1972" s="453">
        <v>38</v>
      </c>
      <c r="O1972" s="452">
        <v>0.10526315789473684</v>
      </c>
      <c r="P1972" s="237">
        <f t="shared" si="120"/>
        <v>4</v>
      </c>
      <c r="Q1972" s="218">
        <v>4</v>
      </c>
      <c r="R1972" s="238">
        <f t="shared" si="121"/>
        <v>1</v>
      </c>
      <c r="S1972" s="238">
        <f t="shared" si="122"/>
        <v>0.10526315789473684</v>
      </c>
      <c r="T1972" s="239">
        <f t="shared" si="123"/>
        <v>1.7192982456140351</v>
      </c>
      <c r="U1972" s="454" t="s">
        <v>3123</v>
      </c>
    </row>
    <row r="1973" spans="1:21" ht="12.75">
      <c r="A1973" s="190" t="s">
        <v>109</v>
      </c>
      <c r="B1973" s="191" t="s">
        <v>1220</v>
      </c>
      <c r="C1973" s="230" t="s">
        <v>647</v>
      </c>
      <c r="D1973" s="230" t="s">
        <v>335</v>
      </c>
      <c r="E1973" s="230" t="s">
        <v>185</v>
      </c>
      <c r="F1973" s="230" t="s">
        <v>519</v>
      </c>
      <c r="G1973" s="190" t="s">
        <v>3084</v>
      </c>
      <c r="H1973" s="191" t="s">
        <v>551</v>
      </c>
      <c r="I1973" s="230" t="s">
        <v>370</v>
      </c>
      <c r="J1973" s="565" t="s">
        <v>420</v>
      </c>
      <c r="K1973" s="566">
        <v>6.1224489795918366E-2</v>
      </c>
      <c r="L1973" s="230"/>
      <c r="M1973" s="450">
        <v>2022</v>
      </c>
      <c r="N1973" s="453">
        <v>38</v>
      </c>
      <c r="O1973" s="452">
        <v>0.10526315789473684</v>
      </c>
      <c r="P1973" s="237">
        <f t="shared" si="120"/>
        <v>4</v>
      </c>
      <c r="Q1973" s="218">
        <v>4</v>
      </c>
      <c r="R1973" s="238">
        <f t="shared" si="121"/>
        <v>1</v>
      </c>
      <c r="S1973" s="238">
        <f t="shared" si="122"/>
        <v>0.10526315789473684</v>
      </c>
      <c r="T1973" s="239">
        <f t="shared" si="123"/>
        <v>1.7192982456140351</v>
      </c>
      <c r="U1973" s="454" t="s">
        <v>3123</v>
      </c>
    </row>
    <row r="1974" spans="1:21" ht="12.75">
      <c r="A1974" s="190" t="s">
        <v>109</v>
      </c>
      <c r="B1974" s="191" t="s">
        <v>1220</v>
      </c>
      <c r="C1974" s="230" t="s">
        <v>647</v>
      </c>
      <c r="D1974" s="230" t="s">
        <v>335</v>
      </c>
      <c r="E1974" s="230" t="s">
        <v>185</v>
      </c>
      <c r="F1974" s="230" t="s">
        <v>519</v>
      </c>
      <c r="G1974" s="190" t="s">
        <v>3084</v>
      </c>
      <c r="H1974" s="191" t="s">
        <v>555</v>
      </c>
      <c r="I1974" s="230" t="s">
        <v>370</v>
      </c>
      <c r="J1974" s="565" t="s">
        <v>420</v>
      </c>
      <c r="K1974" s="566">
        <v>6.1224489795918366E-2</v>
      </c>
      <c r="L1974" s="230"/>
      <c r="M1974" s="450">
        <v>2022</v>
      </c>
      <c r="N1974" s="453">
        <v>38</v>
      </c>
      <c r="O1974" s="452">
        <v>0.10526315789473684</v>
      </c>
      <c r="P1974" s="237">
        <f t="shared" si="120"/>
        <v>4</v>
      </c>
      <c r="Q1974" s="218">
        <v>4</v>
      </c>
      <c r="R1974" s="238">
        <f t="shared" si="121"/>
        <v>1</v>
      </c>
      <c r="S1974" s="238">
        <f t="shared" si="122"/>
        <v>0.10526315789473684</v>
      </c>
      <c r="T1974" s="239">
        <f t="shared" si="123"/>
        <v>1.7192982456140351</v>
      </c>
      <c r="U1974" s="454" t="s">
        <v>3123</v>
      </c>
    </row>
    <row r="1975" spans="1:21" ht="12.75">
      <c r="A1975" s="190" t="s">
        <v>109</v>
      </c>
      <c r="B1975" s="191" t="s">
        <v>1220</v>
      </c>
      <c r="C1975" s="230" t="s">
        <v>647</v>
      </c>
      <c r="D1975" s="230" t="s">
        <v>335</v>
      </c>
      <c r="E1975" s="230" t="s">
        <v>185</v>
      </c>
      <c r="F1975" s="230" t="s">
        <v>519</v>
      </c>
      <c r="G1975" s="190" t="s">
        <v>3084</v>
      </c>
      <c r="H1975" s="191" t="s">
        <v>556</v>
      </c>
      <c r="I1975" s="230" t="s">
        <v>370</v>
      </c>
      <c r="J1975" s="565" t="s">
        <v>420</v>
      </c>
      <c r="K1975" s="566">
        <v>6.1224489795918366E-2</v>
      </c>
      <c r="L1975" s="230"/>
      <c r="M1975" s="450">
        <v>2022</v>
      </c>
      <c r="N1975" s="453">
        <v>38</v>
      </c>
      <c r="O1975" s="452">
        <v>0.10526315789473684</v>
      </c>
      <c r="P1975" s="237">
        <f t="shared" si="120"/>
        <v>4</v>
      </c>
      <c r="Q1975" s="218">
        <v>4</v>
      </c>
      <c r="R1975" s="238">
        <f t="shared" si="121"/>
        <v>1</v>
      </c>
      <c r="S1975" s="238">
        <f t="shared" si="122"/>
        <v>0.10526315789473684</v>
      </c>
      <c r="T1975" s="239">
        <f t="shared" si="123"/>
        <v>1.7192982456140351</v>
      </c>
      <c r="U1975" s="454" t="s">
        <v>3123</v>
      </c>
    </row>
    <row r="1976" spans="1:21" ht="12.75">
      <c r="A1976" s="190" t="s">
        <v>109</v>
      </c>
      <c r="B1976" s="191" t="s">
        <v>1220</v>
      </c>
      <c r="C1976" s="230" t="s">
        <v>647</v>
      </c>
      <c r="D1976" s="230" t="s">
        <v>335</v>
      </c>
      <c r="E1976" s="230" t="s">
        <v>185</v>
      </c>
      <c r="F1976" s="230" t="s">
        <v>519</v>
      </c>
      <c r="G1976" s="190" t="s">
        <v>3084</v>
      </c>
      <c r="H1976" s="191" t="s">
        <v>557</v>
      </c>
      <c r="I1976" s="230" t="s">
        <v>370</v>
      </c>
      <c r="J1976" s="565" t="s">
        <v>420</v>
      </c>
      <c r="K1976" s="566">
        <v>6.1224489795918366E-2</v>
      </c>
      <c r="L1976" s="230"/>
      <c r="M1976" s="450">
        <v>2022</v>
      </c>
      <c r="N1976" s="453">
        <v>38</v>
      </c>
      <c r="O1976" s="452">
        <v>0.10526315789473684</v>
      </c>
      <c r="P1976" s="237">
        <f t="shared" si="120"/>
        <v>4</v>
      </c>
      <c r="Q1976" s="218">
        <v>4</v>
      </c>
      <c r="R1976" s="238">
        <f t="shared" si="121"/>
        <v>1</v>
      </c>
      <c r="S1976" s="238">
        <f t="shared" si="122"/>
        <v>0.10526315789473684</v>
      </c>
      <c r="T1976" s="239">
        <f t="shared" si="123"/>
        <v>1.7192982456140351</v>
      </c>
      <c r="U1976" s="454" t="s">
        <v>3123</v>
      </c>
    </row>
    <row r="1977" spans="1:21" ht="12.75">
      <c r="A1977" s="190" t="s">
        <v>109</v>
      </c>
      <c r="B1977" s="191" t="s">
        <v>1220</v>
      </c>
      <c r="C1977" s="230" t="s">
        <v>647</v>
      </c>
      <c r="D1977" s="230" t="s">
        <v>335</v>
      </c>
      <c r="E1977" s="230" t="s">
        <v>185</v>
      </c>
      <c r="F1977" s="230" t="s">
        <v>519</v>
      </c>
      <c r="G1977" s="190" t="s">
        <v>3084</v>
      </c>
      <c r="H1977" s="191" t="s">
        <v>558</v>
      </c>
      <c r="I1977" s="230" t="s">
        <v>370</v>
      </c>
      <c r="J1977" s="565" t="s">
        <v>420</v>
      </c>
      <c r="K1977" s="566">
        <v>6.1224489795918366E-2</v>
      </c>
      <c r="L1977" s="230"/>
      <c r="M1977" s="450">
        <v>2022</v>
      </c>
      <c r="N1977" s="453">
        <v>38</v>
      </c>
      <c r="O1977" s="452">
        <v>0.10526315789473684</v>
      </c>
      <c r="P1977" s="237">
        <f t="shared" si="120"/>
        <v>4</v>
      </c>
      <c r="Q1977" s="218">
        <v>4</v>
      </c>
      <c r="R1977" s="238">
        <f t="shared" si="121"/>
        <v>1</v>
      </c>
      <c r="S1977" s="238">
        <f t="shared" si="122"/>
        <v>0.10526315789473684</v>
      </c>
      <c r="T1977" s="239">
        <f t="shared" si="123"/>
        <v>1.7192982456140351</v>
      </c>
      <c r="U1977" s="454" t="s">
        <v>3123</v>
      </c>
    </row>
    <row r="1978" spans="1:21" ht="12.75">
      <c r="A1978" s="190" t="s">
        <v>109</v>
      </c>
      <c r="B1978" s="191" t="s">
        <v>1220</v>
      </c>
      <c r="C1978" s="230" t="s">
        <v>647</v>
      </c>
      <c r="D1978" s="230" t="s">
        <v>335</v>
      </c>
      <c r="E1978" s="230" t="s">
        <v>185</v>
      </c>
      <c r="F1978" s="230" t="s">
        <v>519</v>
      </c>
      <c r="G1978" s="190" t="s">
        <v>3084</v>
      </c>
      <c r="H1978" s="191" t="s">
        <v>562</v>
      </c>
      <c r="I1978" s="230" t="s">
        <v>370</v>
      </c>
      <c r="J1978" s="565" t="s">
        <v>420</v>
      </c>
      <c r="K1978" s="566">
        <v>6.1224489795918366E-2</v>
      </c>
      <c r="L1978" s="230"/>
      <c r="M1978" s="450">
        <v>2022</v>
      </c>
      <c r="N1978" s="453">
        <v>38</v>
      </c>
      <c r="O1978" s="452">
        <v>0.10526315789473684</v>
      </c>
      <c r="P1978" s="237">
        <f t="shared" si="120"/>
        <v>4</v>
      </c>
      <c r="Q1978" s="218">
        <v>4</v>
      </c>
      <c r="R1978" s="238">
        <f t="shared" si="121"/>
        <v>1</v>
      </c>
      <c r="S1978" s="238">
        <f t="shared" si="122"/>
        <v>0.10526315789473684</v>
      </c>
      <c r="T1978" s="239">
        <f t="shared" si="123"/>
        <v>1.7192982456140351</v>
      </c>
      <c r="U1978" s="454" t="s">
        <v>3123</v>
      </c>
    </row>
    <row r="1979" spans="1:21" ht="12.75">
      <c r="A1979" s="190" t="s">
        <v>109</v>
      </c>
      <c r="B1979" s="191" t="s">
        <v>1220</v>
      </c>
      <c r="C1979" s="230" t="s">
        <v>647</v>
      </c>
      <c r="D1979" s="230" t="s">
        <v>335</v>
      </c>
      <c r="E1979" s="230" t="s">
        <v>185</v>
      </c>
      <c r="F1979" s="230" t="s">
        <v>577</v>
      </c>
      <c r="G1979" s="190" t="s">
        <v>3084</v>
      </c>
      <c r="H1979" s="191" t="s">
        <v>583</v>
      </c>
      <c r="I1979" s="230" t="s">
        <v>370</v>
      </c>
      <c r="J1979" s="565" t="s">
        <v>420</v>
      </c>
      <c r="K1979" s="566">
        <v>6.1224489795918366E-2</v>
      </c>
      <c r="L1979" s="230"/>
      <c r="M1979" s="450">
        <v>2022</v>
      </c>
      <c r="N1979" s="453">
        <v>38</v>
      </c>
      <c r="O1979" s="452">
        <v>0.10526315789473684</v>
      </c>
      <c r="P1979" s="237">
        <f t="shared" si="120"/>
        <v>4</v>
      </c>
      <c r="Q1979" s="218">
        <v>4</v>
      </c>
      <c r="R1979" s="238">
        <f t="shared" si="121"/>
        <v>1</v>
      </c>
      <c r="S1979" s="238">
        <f t="shared" si="122"/>
        <v>0.10526315789473684</v>
      </c>
      <c r="T1979" s="239">
        <f t="shared" si="123"/>
        <v>1.7192982456140351</v>
      </c>
      <c r="U1979" s="454" t="s">
        <v>3123</v>
      </c>
    </row>
    <row r="1980" spans="1:21" ht="12.75">
      <c r="A1980" s="190" t="s">
        <v>109</v>
      </c>
      <c r="B1980" s="191" t="s">
        <v>1220</v>
      </c>
      <c r="C1980" s="230" t="s">
        <v>647</v>
      </c>
      <c r="D1980" s="230" t="s">
        <v>335</v>
      </c>
      <c r="E1980" s="230" t="s">
        <v>185</v>
      </c>
      <c r="F1980" s="230" t="s">
        <v>519</v>
      </c>
      <c r="G1980" s="190" t="s">
        <v>3084</v>
      </c>
      <c r="H1980" s="191" t="s">
        <v>563</v>
      </c>
      <c r="I1980" s="230" t="s">
        <v>370</v>
      </c>
      <c r="J1980" s="565" t="s">
        <v>418</v>
      </c>
      <c r="K1980" s="566">
        <v>1</v>
      </c>
      <c r="L1980" s="230"/>
      <c r="M1980" s="450">
        <v>2022</v>
      </c>
      <c r="N1980" s="453">
        <v>38</v>
      </c>
      <c r="O1980" s="452">
        <v>1</v>
      </c>
      <c r="P1980" s="237">
        <f t="shared" si="120"/>
        <v>38</v>
      </c>
      <c r="Q1980" s="218">
        <v>38</v>
      </c>
      <c r="R1980" s="238">
        <f t="shared" si="121"/>
        <v>1</v>
      </c>
      <c r="S1980" s="238">
        <f t="shared" si="122"/>
        <v>1</v>
      </c>
      <c r="T1980" s="239">
        <f t="shared" si="123"/>
        <v>1</v>
      </c>
      <c r="U1980" s="454"/>
    </row>
    <row r="1981" spans="1:21" ht="12.75">
      <c r="A1981" s="190" t="s">
        <v>109</v>
      </c>
      <c r="B1981" s="191" t="s">
        <v>1220</v>
      </c>
      <c r="C1981" s="230" t="s">
        <v>647</v>
      </c>
      <c r="D1981" s="230" t="s">
        <v>335</v>
      </c>
      <c r="E1981" s="230" t="s">
        <v>185</v>
      </c>
      <c r="F1981" s="230" t="s">
        <v>519</v>
      </c>
      <c r="G1981" s="190" t="s">
        <v>3084</v>
      </c>
      <c r="H1981" s="191" t="s">
        <v>564</v>
      </c>
      <c r="I1981" s="230" t="s">
        <v>370</v>
      </c>
      <c r="J1981" s="565" t="s">
        <v>420</v>
      </c>
      <c r="K1981" s="566">
        <v>6.1224489795918366E-2</v>
      </c>
      <c r="L1981" s="230"/>
      <c r="M1981" s="450">
        <v>2022</v>
      </c>
      <c r="N1981" s="453">
        <v>38</v>
      </c>
      <c r="O1981" s="452">
        <v>0.10526315789473684</v>
      </c>
      <c r="P1981" s="237">
        <f t="shared" si="120"/>
        <v>4</v>
      </c>
      <c r="Q1981" s="218">
        <v>4</v>
      </c>
      <c r="R1981" s="238">
        <f t="shared" si="121"/>
        <v>1</v>
      </c>
      <c r="S1981" s="238">
        <f t="shared" si="122"/>
        <v>0.10526315789473684</v>
      </c>
      <c r="T1981" s="239">
        <f t="shared" si="123"/>
        <v>1.7192982456140351</v>
      </c>
      <c r="U1981" s="454" t="s">
        <v>3123</v>
      </c>
    </row>
    <row r="1982" spans="1:21" ht="12.75">
      <c r="A1982" s="190" t="s">
        <v>109</v>
      </c>
      <c r="B1982" s="191" t="s">
        <v>1220</v>
      </c>
      <c r="C1982" s="230" t="s">
        <v>647</v>
      </c>
      <c r="D1982" s="230" t="s">
        <v>335</v>
      </c>
      <c r="E1982" s="230" t="s">
        <v>185</v>
      </c>
      <c r="F1982" s="230" t="s">
        <v>519</v>
      </c>
      <c r="G1982" s="190" t="s">
        <v>3084</v>
      </c>
      <c r="H1982" s="191" t="s">
        <v>569</v>
      </c>
      <c r="I1982" s="230" t="s">
        <v>370</v>
      </c>
      <c r="J1982" s="565" t="s">
        <v>420</v>
      </c>
      <c r="K1982" s="566">
        <v>6.1224489795918366E-2</v>
      </c>
      <c r="L1982" s="230"/>
      <c r="M1982" s="450">
        <v>2022</v>
      </c>
      <c r="N1982" s="453">
        <v>38</v>
      </c>
      <c r="O1982" s="452">
        <v>0.10526315789473684</v>
      </c>
      <c r="P1982" s="237">
        <f t="shared" si="120"/>
        <v>4</v>
      </c>
      <c r="Q1982" s="218">
        <v>4</v>
      </c>
      <c r="R1982" s="238">
        <f t="shared" si="121"/>
        <v>1</v>
      </c>
      <c r="S1982" s="238">
        <f t="shared" si="122"/>
        <v>0.10526315789473684</v>
      </c>
      <c r="T1982" s="239">
        <f t="shared" si="123"/>
        <v>1.7192982456140351</v>
      </c>
      <c r="U1982" s="454" t="s">
        <v>3123</v>
      </c>
    </row>
    <row r="1983" spans="1:21" ht="12.75">
      <c r="A1983" s="190" t="s">
        <v>109</v>
      </c>
      <c r="B1983" s="191" t="s">
        <v>1220</v>
      </c>
      <c r="C1983" s="230" t="s">
        <v>647</v>
      </c>
      <c r="D1983" s="230" t="s">
        <v>335</v>
      </c>
      <c r="E1983" s="230" t="s">
        <v>185</v>
      </c>
      <c r="F1983" s="230" t="s">
        <v>519</v>
      </c>
      <c r="G1983" s="190" t="s">
        <v>3084</v>
      </c>
      <c r="H1983" s="191" t="s">
        <v>498</v>
      </c>
      <c r="I1983" s="230" t="s">
        <v>3126</v>
      </c>
      <c r="J1983" s="230" t="s">
        <v>418</v>
      </c>
      <c r="K1983" s="231">
        <v>1</v>
      </c>
      <c r="L1983" s="230" t="s">
        <v>3127</v>
      </c>
      <c r="M1983" s="450">
        <v>2023</v>
      </c>
      <c r="N1983" s="218">
        <v>0</v>
      </c>
      <c r="O1983" s="452">
        <v>1</v>
      </c>
      <c r="P1983" s="237">
        <f t="shared" si="120"/>
        <v>0</v>
      </c>
      <c r="Q1983" s="218">
        <v>0</v>
      </c>
      <c r="R1983" s="238" t="e">
        <f t="shared" si="121"/>
        <v>#DIV/0!</v>
      </c>
      <c r="S1983" s="238" t="e">
        <f t="shared" si="122"/>
        <v>#DIV/0!</v>
      </c>
      <c r="T1983" s="239">
        <f t="shared" si="123"/>
        <v>1</v>
      </c>
      <c r="U1983" s="454" t="s">
        <v>3174</v>
      </c>
    </row>
    <row r="1984" spans="1:21" ht="12.75">
      <c r="A1984" s="190" t="s">
        <v>109</v>
      </c>
      <c r="B1984" s="191" t="s">
        <v>1220</v>
      </c>
      <c r="C1984" s="230" t="s">
        <v>647</v>
      </c>
      <c r="D1984" s="230" t="s">
        <v>335</v>
      </c>
      <c r="E1984" s="230" t="s">
        <v>185</v>
      </c>
      <c r="F1984" s="230" t="s">
        <v>519</v>
      </c>
      <c r="G1984" s="190" t="s">
        <v>3084</v>
      </c>
      <c r="H1984" s="191" t="s">
        <v>537</v>
      </c>
      <c r="I1984" s="230" t="s">
        <v>232</v>
      </c>
      <c r="J1984" s="230" t="s">
        <v>418</v>
      </c>
      <c r="K1984" s="231">
        <v>1</v>
      </c>
      <c r="L1984" s="230" t="s">
        <v>3128</v>
      </c>
      <c r="M1984" s="450">
        <v>2023</v>
      </c>
      <c r="N1984" s="218">
        <v>0</v>
      </c>
      <c r="O1984" s="452">
        <v>1</v>
      </c>
      <c r="P1984" s="237">
        <f t="shared" si="120"/>
        <v>0</v>
      </c>
      <c r="Q1984" s="218">
        <v>0</v>
      </c>
      <c r="R1984" s="238" t="e">
        <f t="shared" si="121"/>
        <v>#DIV/0!</v>
      </c>
      <c r="S1984" s="238" t="e">
        <f t="shared" si="122"/>
        <v>#DIV/0!</v>
      </c>
      <c r="T1984" s="239">
        <f t="shared" si="123"/>
        <v>1</v>
      </c>
      <c r="U1984" s="454" t="s">
        <v>3174</v>
      </c>
    </row>
    <row r="1985" spans="1:21" ht="12.75">
      <c r="A1985" s="190" t="s">
        <v>109</v>
      </c>
      <c r="B1985" s="191" t="s">
        <v>1220</v>
      </c>
      <c r="C1985" s="230" t="s">
        <v>647</v>
      </c>
      <c r="D1985" s="230" t="s">
        <v>335</v>
      </c>
      <c r="E1985" s="230" t="s">
        <v>185</v>
      </c>
      <c r="F1985" s="230" t="s">
        <v>519</v>
      </c>
      <c r="G1985" s="190" t="s">
        <v>3084</v>
      </c>
      <c r="H1985" s="191" t="s">
        <v>538</v>
      </c>
      <c r="I1985" s="230" t="s">
        <v>232</v>
      </c>
      <c r="J1985" s="230" t="s">
        <v>418</v>
      </c>
      <c r="K1985" s="231">
        <v>1</v>
      </c>
      <c r="L1985" s="230" t="s">
        <v>3128</v>
      </c>
      <c r="M1985" s="450">
        <v>2023</v>
      </c>
      <c r="N1985" s="218">
        <v>0</v>
      </c>
      <c r="O1985" s="452">
        <v>1</v>
      </c>
      <c r="P1985" s="237">
        <f t="shared" si="120"/>
        <v>0</v>
      </c>
      <c r="Q1985" s="218">
        <v>0</v>
      </c>
      <c r="R1985" s="238" t="e">
        <f t="shared" si="121"/>
        <v>#DIV/0!</v>
      </c>
      <c r="S1985" s="238" t="e">
        <f t="shared" si="122"/>
        <v>#DIV/0!</v>
      </c>
      <c r="T1985" s="239">
        <f t="shared" si="123"/>
        <v>1</v>
      </c>
      <c r="U1985" s="454" t="s">
        <v>3174</v>
      </c>
    </row>
    <row r="1986" spans="1:21" ht="12.75">
      <c r="A1986" s="190" t="s">
        <v>109</v>
      </c>
      <c r="B1986" s="191" t="s">
        <v>1220</v>
      </c>
      <c r="C1986" s="230" t="s">
        <v>647</v>
      </c>
      <c r="D1986" s="230" t="s">
        <v>335</v>
      </c>
      <c r="E1986" s="230" t="s">
        <v>185</v>
      </c>
      <c r="F1986" s="230" t="s">
        <v>519</v>
      </c>
      <c r="G1986" s="190" t="s">
        <v>3084</v>
      </c>
      <c r="H1986" s="191" t="s">
        <v>541</v>
      </c>
      <c r="I1986" s="230" t="s">
        <v>232</v>
      </c>
      <c r="J1986" s="230" t="s">
        <v>418</v>
      </c>
      <c r="K1986" s="231">
        <v>1</v>
      </c>
      <c r="L1986" s="230" t="s">
        <v>3128</v>
      </c>
      <c r="M1986" s="450">
        <v>2023</v>
      </c>
      <c r="N1986" s="218">
        <v>0</v>
      </c>
      <c r="O1986" s="452">
        <v>1</v>
      </c>
      <c r="P1986" s="237">
        <f t="shared" si="120"/>
        <v>0</v>
      </c>
      <c r="Q1986" s="218">
        <v>0</v>
      </c>
      <c r="R1986" s="238" t="e">
        <f t="shared" si="121"/>
        <v>#DIV/0!</v>
      </c>
      <c r="S1986" s="238" t="e">
        <f t="shared" si="122"/>
        <v>#DIV/0!</v>
      </c>
      <c r="T1986" s="239">
        <f t="shared" si="123"/>
        <v>1</v>
      </c>
      <c r="U1986" s="454" t="s">
        <v>3174</v>
      </c>
    </row>
    <row r="1987" spans="1:21" ht="12.75">
      <c r="A1987" s="190" t="s">
        <v>109</v>
      </c>
      <c r="B1987" s="191" t="s">
        <v>1220</v>
      </c>
      <c r="C1987" s="230" t="s">
        <v>647</v>
      </c>
      <c r="D1987" s="230" t="s">
        <v>335</v>
      </c>
      <c r="E1987" s="230" t="s">
        <v>185</v>
      </c>
      <c r="F1987" s="230" t="s">
        <v>519</v>
      </c>
      <c r="G1987" s="190" t="s">
        <v>3084</v>
      </c>
      <c r="H1987" s="191" t="s">
        <v>493</v>
      </c>
      <c r="I1987" s="230" t="s">
        <v>232</v>
      </c>
      <c r="J1987" s="230" t="s">
        <v>418</v>
      </c>
      <c r="K1987" s="231">
        <v>1</v>
      </c>
      <c r="L1987" s="230" t="s">
        <v>3128</v>
      </c>
      <c r="M1987" s="450">
        <v>2023</v>
      </c>
      <c r="N1987" s="218">
        <v>0</v>
      </c>
      <c r="O1987" s="452">
        <v>1</v>
      </c>
      <c r="P1987" s="237">
        <f t="shared" si="120"/>
        <v>0</v>
      </c>
      <c r="Q1987" s="218">
        <v>0</v>
      </c>
      <c r="R1987" s="238" t="e">
        <f t="shared" si="121"/>
        <v>#DIV/0!</v>
      </c>
      <c r="S1987" s="238" t="e">
        <f t="shared" si="122"/>
        <v>#DIV/0!</v>
      </c>
      <c r="T1987" s="239">
        <f t="shared" si="123"/>
        <v>1</v>
      </c>
      <c r="U1987" s="454" t="s">
        <v>3174</v>
      </c>
    </row>
    <row r="1988" spans="1:21" ht="12.75">
      <c r="A1988" s="190" t="s">
        <v>109</v>
      </c>
      <c r="B1988" s="191" t="s">
        <v>1220</v>
      </c>
      <c r="C1988" s="230" t="s">
        <v>647</v>
      </c>
      <c r="D1988" s="230" t="s">
        <v>335</v>
      </c>
      <c r="E1988" s="230" t="s">
        <v>185</v>
      </c>
      <c r="F1988" s="230" t="s">
        <v>519</v>
      </c>
      <c r="G1988" s="190" t="s">
        <v>3084</v>
      </c>
      <c r="H1988" s="191" t="s">
        <v>3129</v>
      </c>
      <c r="I1988" s="230" t="s">
        <v>232</v>
      </c>
      <c r="J1988" s="230" t="s">
        <v>418</v>
      </c>
      <c r="K1988" s="231">
        <v>1</v>
      </c>
      <c r="L1988" s="230" t="s">
        <v>3128</v>
      </c>
      <c r="M1988" s="450">
        <v>2023</v>
      </c>
      <c r="N1988" s="218">
        <v>0</v>
      </c>
      <c r="O1988" s="452">
        <v>1</v>
      </c>
      <c r="P1988" s="237">
        <f t="shared" ref="P1988:P2051" si="124">ROUNDUP(N1988*O1988,0)</f>
        <v>0</v>
      </c>
      <c r="Q1988" s="218">
        <v>0</v>
      </c>
      <c r="R1988" s="238" t="e">
        <f t="shared" ref="R1988:R2051" si="125">Q1988/P1988</f>
        <v>#DIV/0!</v>
      </c>
      <c r="S1988" s="238" t="e">
        <f t="shared" ref="S1988:S2051" si="126">Q1988/N1988</f>
        <v>#DIV/0!</v>
      </c>
      <c r="T1988" s="239">
        <f t="shared" ref="T1988:T2051" si="127">O1988/K1988</f>
        <v>1</v>
      </c>
      <c r="U1988" s="454" t="s">
        <v>3174</v>
      </c>
    </row>
    <row r="1989" spans="1:21" ht="12.75">
      <c r="A1989" s="190" t="s">
        <v>109</v>
      </c>
      <c r="B1989" s="191" t="s">
        <v>1220</v>
      </c>
      <c r="C1989" s="230" t="s">
        <v>647</v>
      </c>
      <c r="D1989" s="230" t="s">
        <v>335</v>
      </c>
      <c r="E1989" s="230" t="s">
        <v>185</v>
      </c>
      <c r="F1989" s="230" t="s">
        <v>519</v>
      </c>
      <c r="G1989" s="190" t="s">
        <v>3084</v>
      </c>
      <c r="H1989" s="191" t="s">
        <v>3130</v>
      </c>
      <c r="I1989" s="230" t="s">
        <v>232</v>
      </c>
      <c r="J1989" s="230" t="s">
        <v>418</v>
      </c>
      <c r="K1989" s="231">
        <v>1</v>
      </c>
      <c r="L1989" s="230" t="s">
        <v>3128</v>
      </c>
      <c r="M1989" s="450">
        <v>2023</v>
      </c>
      <c r="N1989" s="218">
        <v>0</v>
      </c>
      <c r="O1989" s="452">
        <v>1</v>
      </c>
      <c r="P1989" s="237">
        <f t="shared" si="124"/>
        <v>0</v>
      </c>
      <c r="Q1989" s="218">
        <v>0</v>
      </c>
      <c r="R1989" s="238" t="e">
        <f t="shared" si="125"/>
        <v>#DIV/0!</v>
      </c>
      <c r="S1989" s="238" t="e">
        <f t="shared" si="126"/>
        <v>#DIV/0!</v>
      </c>
      <c r="T1989" s="239">
        <f t="shared" si="127"/>
        <v>1</v>
      </c>
      <c r="U1989" s="454" t="s">
        <v>3174</v>
      </c>
    </row>
    <row r="1990" spans="1:21" ht="12.75">
      <c r="A1990" s="190" t="s">
        <v>109</v>
      </c>
      <c r="B1990" s="191" t="s">
        <v>1220</v>
      </c>
      <c r="C1990" s="230" t="s">
        <v>647</v>
      </c>
      <c r="D1990" s="230" t="s">
        <v>335</v>
      </c>
      <c r="E1990" s="230" t="s">
        <v>185</v>
      </c>
      <c r="F1990" s="230"/>
      <c r="G1990" s="190" t="s">
        <v>3222</v>
      </c>
      <c r="H1990" s="191"/>
      <c r="I1990" s="230"/>
      <c r="J1990" s="230"/>
      <c r="K1990" s="231"/>
      <c r="L1990" s="230" t="s">
        <v>3120</v>
      </c>
      <c r="M1990" s="450"/>
      <c r="N1990" s="453"/>
      <c r="O1990" s="452"/>
      <c r="P1990" s="237">
        <f t="shared" si="124"/>
        <v>0</v>
      </c>
      <c r="Q1990" s="218"/>
      <c r="R1990" s="238" t="e">
        <f t="shared" si="125"/>
        <v>#DIV/0!</v>
      </c>
      <c r="S1990" s="238" t="e">
        <f t="shared" si="126"/>
        <v>#DIV/0!</v>
      </c>
      <c r="T1990" s="239" t="e">
        <f t="shared" si="127"/>
        <v>#DIV/0!</v>
      </c>
      <c r="U1990" s="229"/>
    </row>
    <row r="1991" spans="1:21" ht="12.75">
      <c r="A1991" s="190" t="s">
        <v>109</v>
      </c>
      <c r="B1991" s="191" t="s">
        <v>1220</v>
      </c>
      <c r="C1991" s="230" t="s">
        <v>647</v>
      </c>
      <c r="D1991" s="230" t="s">
        <v>335</v>
      </c>
      <c r="E1991" s="230" t="s">
        <v>185</v>
      </c>
      <c r="F1991" s="230"/>
      <c r="G1991" s="190" t="s">
        <v>3223</v>
      </c>
      <c r="H1991" s="191"/>
      <c r="I1991" s="230"/>
      <c r="J1991" s="230"/>
      <c r="K1991" s="231"/>
      <c r="L1991" s="230" t="s">
        <v>3120</v>
      </c>
      <c r="M1991" s="450"/>
      <c r="N1991" s="453"/>
      <c r="O1991" s="452"/>
      <c r="P1991" s="237">
        <f t="shared" si="124"/>
        <v>0</v>
      </c>
      <c r="Q1991" s="218"/>
      <c r="R1991" s="238" t="e">
        <f t="shared" si="125"/>
        <v>#DIV/0!</v>
      </c>
      <c r="S1991" s="238" t="e">
        <f t="shared" si="126"/>
        <v>#DIV/0!</v>
      </c>
      <c r="T1991" s="239" t="e">
        <f t="shared" si="127"/>
        <v>#DIV/0!</v>
      </c>
      <c r="U1991" s="229"/>
    </row>
    <row r="1992" spans="1:21" ht="12.75">
      <c r="A1992" s="190" t="s">
        <v>109</v>
      </c>
      <c r="B1992" s="191" t="s">
        <v>1220</v>
      </c>
      <c r="C1992" s="230" t="s">
        <v>647</v>
      </c>
      <c r="D1992" s="230" t="s">
        <v>335</v>
      </c>
      <c r="E1992" s="230" t="s">
        <v>185</v>
      </c>
      <c r="F1992" s="230"/>
      <c r="G1992" s="190" t="s">
        <v>3186</v>
      </c>
      <c r="H1992" s="191"/>
      <c r="I1992" s="230"/>
      <c r="J1992" s="230"/>
      <c r="K1992" s="231"/>
      <c r="L1992" s="230" t="s">
        <v>3120</v>
      </c>
      <c r="M1992" s="450"/>
      <c r="N1992" s="218"/>
      <c r="O1992" s="567"/>
      <c r="P1992" s="237">
        <f t="shared" si="124"/>
        <v>0</v>
      </c>
      <c r="Q1992" s="218"/>
      <c r="R1992" s="238" t="e">
        <f t="shared" si="125"/>
        <v>#DIV/0!</v>
      </c>
      <c r="S1992" s="238" t="e">
        <f t="shared" si="126"/>
        <v>#DIV/0!</v>
      </c>
      <c r="T1992" s="239" t="e">
        <f t="shared" si="127"/>
        <v>#DIV/0!</v>
      </c>
      <c r="U1992" s="451"/>
    </row>
    <row r="1993" spans="1:21" ht="12.75">
      <c r="A1993" s="190" t="s">
        <v>109</v>
      </c>
      <c r="B1993" s="191" t="s">
        <v>1220</v>
      </c>
      <c r="C1993" s="230" t="s">
        <v>647</v>
      </c>
      <c r="D1993" s="230" t="s">
        <v>335</v>
      </c>
      <c r="E1993" s="230" t="s">
        <v>185</v>
      </c>
      <c r="F1993" s="230" t="s">
        <v>519</v>
      </c>
      <c r="G1993" s="190" t="s">
        <v>3187</v>
      </c>
      <c r="H1993" s="191" t="s">
        <v>518</v>
      </c>
      <c r="I1993" s="230" t="s">
        <v>370</v>
      </c>
      <c r="J1993" s="565" t="s">
        <v>420</v>
      </c>
      <c r="K1993" s="566">
        <v>0.23333333333333334</v>
      </c>
      <c r="L1993" s="230"/>
      <c r="M1993" s="450">
        <v>2022</v>
      </c>
      <c r="N1993" s="218">
        <v>27</v>
      </c>
      <c r="O1993" s="567">
        <v>1</v>
      </c>
      <c r="P1993" s="237">
        <f t="shared" si="124"/>
        <v>27</v>
      </c>
      <c r="Q1993" s="218">
        <v>27</v>
      </c>
      <c r="R1993" s="238">
        <f t="shared" si="125"/>
        <v>1</v>
      </c>
      <c r="S1993" s="238">
        <f t="shared" si="126"/>
        <v>1</v>
      </c>
      <c r="T1993" s="239">
        <f t="shared" si="127"/>
        <v>4.2857142857142856</v>
      </c>
      <c r="U1993" s="451" t="s">
        <v>3123</v>
      </c>
    </row>
    <row r="1994" spans="1:21" ht="12.75">
      <c r="A1994" s="190" t="s">
        <v>109</v>
      </c>
      <c r="B1994" s="191" t="s">
        <v>1220</v>
      </c>
      <c r="C1994" s="230" t="s">
        <v>647</v>
      </c>
      <c r="D1994" s="230" t="s">
        <v>335</v>
      </c>
      <c r="E1994" s="230" t="s">
        <v>185</v>
      </c>
      <c r="F1994" s="230" t="s">
        <v>577</v>
      </c>
      <c r="G1994" s="190" t="s">
        <v>3187</v>
      </c>
      <c r="H1994" s="191" t="s">
        <v>576</v>
      </c>
      <c r="I1994" s="230" t="s">
        <v>370</v>
      </c>
      <c r="J1994" s="565" t="s">
        <v>420</v>
      </c>
      <c r="K1994" s="566">
        <v>0.23333333333333334</v>
      </c>
      <c r="L1994" s="230"/>
      <c r="M1994" s="450">
        <v>2022</v>
      </c>
      <c r="N1994" s="218">
        <v>27</v>
      </c>
      <c r="O1994" s="567">
        <v>0.22222222222222221</v>
      </c>
      <c r="P1994" s="237">
        <f t="shared" si="124"/>
        <v>6</v>
      </c>
      <c r="Q1994" s="218">
        <v>5</v>
      </c>
      <c r="R1994" s="238">
        <f t="shared" si="125"/>
        <v>0.83333333333333337</v>
      </c>
      <c r="S1994" s="238">
        <f t="shared" si="126"/>
        <v>0.18518518518518517</v>
      </c>
      <c r="T1994" s="239">
        <f t="shared" si="127"/>
        <v>0.95238095238095233</v>
      </c>
      <c r="U1994" s="451"/>
    </row>
    <row r="1995" spans="1:21" ht="12.75">
      <c r="A1995" s="190" t="s">
        <v>109</v>
      </c>
      <c r="B1995" s="191" t="s">
        <v>1220</v>
      </c>
      <c r="C1995" s="230" t="s">
        <v>647</v>
      </c>
      <c r="D1995" s="230" t="s">
        <v>335</v>
      </c>
      <c r="E1995" s="230" t="s">
        <v>185</v>
      </c>
      <c r="F1995" s="230" t="s">
        <v>577</v>
      </c>
      <c r="G1995" s="190" t="s">
        <v>3187</v>
      </c>
      <c r="H1995" s="191" t="s">
        <v>578</v>
      </c>
      <c r="I1995" s="230" t="s">
        <v>370</v>
      </c>
      <c r="J1995" s="565" t="s">
        <v>420</v>
      </c>
      <c r="K1995" s="566">
        <v>0.23333333333333334</v>
      </c>
      <c r="L1995" s="230"/>
      <c r="M1995" s="450">
        <v>2022</v>
      </c>
      <c r="N1995" s="218">
        <v>27</v>
      </c>
      <c r="O1995" s="567">
        <v>0.22222222222222221</v>
      </c>
      <c r="P1995" s="237">
        <f t="shared" si="124"/>
        <v>6</v>
      </c>
      <c r="Q1995" s="218">
        <v>5</v>
      </c>
      <c r="R1995" s="238">
        <f t="shared" si="125"/>
        <v>0.83333333333333337</v>
      </c>
      <c r="S1995" s="238">
        <f t="shared" si="126"/>
        <v>0.18518518518518517</v>
      </c>
      <c r="T1995" s="239">
        <f t="shared" si="127"/>
        <v>0.95238095238095233</v>
      </c>
      <c r="U1995" s="451"/>
    </row>
    <row r="1996" spans="1:21" ht="12.75">
      <c r="A1996" s="190" t="s">
        <v>109</v>
      </c>
      <c r="B1996" s="191" t="s">
        <v>1220</v>
      </c>
      <c r="C1996" s="230" t="s">
        <v>647</v>
      </c>
      <c r="D1996" s="230" t="s">
        <v>335</v>
      </c>
      <c r="E1996" s="230" t="s">
        <v>185</v>
      </c>
      <c r="F1996" s="230" t="s">
        <v>577</v>
      </c>
      <c r="G1996" s="190" t="s">
        <v>3187</v>
      </c>
      <c r="H1996" s="191" t="s">
        <v>579</v>
      </c>
      <c r="I1996" s="230" t="s">
        <v>370</v>
      </c>
      <c r="J1996" s="565" t="s">
        <v>420</v>
      </c>
      <c r="K1996" s="566">
        <v>0.23333333333333334</v>
      </c>
      <c r="L1996" s="230"/>
      <c r="M1996" s="450">
        <v>2022</v>
      </c>
      <c r="N1996" s="218">
        <v>27</v>
      </c>
      <c r="O1996" s="567">
        <v>0.22222222222222221</v>
      </c>
      <c r="P1996" s="237">
        <f t="shared" si="124"/>
        <v>6</v>
      </c>
      <c r="Q1996" s="218">
        <v>5</v>
      </c>
      <c r="R1996" s="238">
        <f t="shared" si="125"/>
        <v>0.83333333333333337</v>
      </c>
      <c r="S1996" s="238">
        <f t="shared" si="126"/>
        <v>0.18518518518518517</v>
      </c>
      <c r="T1996" s="239">
        <f t="shared" si="127"/>
        <v>0.95238095238095233</v>
      </c>
      <c r="U1996" s="451"/>
    </row>
    <row r="1997" spans="1:21" ht="12.75">
      <c r="A1997" s="190" t="s">
        <v>109</v>
      </c>
      <c r="B1997" s="191" t="s">
        <v>1220</v>
      </c>
      <c r="C1997" s="230" t="s">
        <v>647</v>
      </c>
      <c r="D1997" s="230" t="s">
        <v>335</v>
      </c>
      <c r="E1997" s="230" t="s">
        <v>185</v>
      </c>
      <c r="F1997" s="230" t="s">
        <v>577</v>
      </c>
      <c r="G1997" s="190" t="s">
        <v>3187</v>
      </c>
      <c r="H1997" s="191" t="s">
        <v>580</v>
      </c>
      <c r="I1997" s="230" t="s">
        <v>370</v>
      </c>
      <c r="J1997" s="565" t="s">
        <v>420</v>
      </c>
      <c r="K1997" s="566">
        <v>0.23333333333333334</v>
      </c>
      <c r="L1997" s="230"/>
      <c r="M1997" s="450">
        <v>2022</v>
      </c>
      <c r="N1997" s="218">
        <v>27</v>
      </c>
      <c r="O1997" s="567">
        <v>0.22222222222222221</v>
      </c>
      <c r="P1997" s="237">
        <f t="shared" si="124"/>
        <v>6</v>
      </c>
      <c r="Q1997" s="218">
        <v>5</v>
      </c>
      <c r="R1997" s="238">
        <f t="shared" si="125"/>
        <v>0.83333333333333337</v>
      </c>
      <c r="S1997" s="238">
        <f t="shared" si="126"/>
        <v>0.18518518518518517</v>
      </c>
      <c r="T1997" s="239">
        <f t="shared" si="127"/>
        <v>0.95238095238095233</v>
      </c>
      <c r="U1997" s="451"/>
    </row>
    <row r="1998" spans="1:21" ht="12.75">
      <c r="A1998" s="190" t="s">
        <v>109</v>
      </c>
      <c r="B1998" s="191" t="s">
        <v>1220</v>
      </c>
      <c r="C1998" s="230" t="s">
        <v>647</v>
      </c>
      <c r="D1998" s="230" t="s">
        <v>335</v>
      </c>
      <c r="E1998" s="230" t="s">
        <v>185</v>
      </c>
      <c r="F1998" s="230" t="s">
        <v>577</v>
      </c>
      <c r="G1998" s="190" t="s">
        <v>3187</v>
      </c>
      <c r="H1998" s="191" t="s">
        <v>581</v>
      </c>
      <c r="I1998" s="230" t="s">
        <v>370</v>
      </c>
      <c r="J1998" s="565" t="s">
        <v>420</v>
      </c>
      <c r="K1998" s="566">
        <v>0.23333333333333334</v>
      </c>
      <c r="L1998" s="230"/>
      <c r="M1998" s="450">
        <v>2022</v>
      </c>
      <c r="N1998" s="218">
        <v>27</v>
      </c>
      <c r="O1998" s="567">
        <v>0.22222222222222221</v>
      </c>
      <c r="P1998" s="237">
        <f t="shared" si="124"/>
        <v>6</v>
      </c>
      <c r="Q1998" s="218">
        <v>5</v>
      </c>
      <c r="R1998" s="238">
        <f t="shared" si="125"/>
        <v>0.83333333333333337</v>
      </c>
      <c r="S1998" s="238">
        <f t="shared" si="126"/>
        <v>0.18518518518518517</v>
      </c>
      <c r="T1998" s="239">
        <f t="shared" si="127"/>
        <v>0.95238095238095233</v>
      </c>
      <c r="U1998" s="451"/>
    </row>
    <row r="1999" spans="1:21" ht="12.75">
      <c r="A1999" s="190" t="s">
        <v>109</v>
      </c>
      <c r="B1999" s="191" t="s">
        <v>1220</v>
      </c>
      <c r="C1999" s="230" t="s">
        <v>647</v>
      </c>
      <c r="D1999" s="230" t="s">
        <v>335</v>
      </c>
      <c r="E1999" s="230" t="s">
        <v>185</v>
      </c>
      <c r="F1999" s="230" t="s">
        <v>519</v>
      </c>
      <c r="G1999" s="190" t="s">
        <v>3187</v>
      </c>
      <c r="H1999" s="191" t="s">
        <v>522</v>
      </c>
      <c r="I1999" s="230" t="s">
        <v>370</v>
      </c>
      <c r="J1999" s="565" t="s">
        <v>420</v>
      </c>
      <c r="K1999" s="566">
        <v>0.23333333333333334</v>
      </c>
      <c r="L1999" s="230"/>
      <c r="M1999" s="450">
        <v>2022</v>
      </c>
      <c r="N1999" s="218">
        <v>27</v>
      </c>
      <c r="O1999" s="567">
        <v>0.22222222222222221</v>
      </c>
      <c r="P1999" s="237">
        <f t="shared" si="124"/>
        <v>6</v>
      </c>
      <c r="Q1999" s="218">
        <v>5</v>
      </c>
      <c r="R1999" s="238">
        <f t="shared" si="125"/>
        <v>0.83333333333333337</v>
      </c>
      <c r="S1999" s="238">
        <f t="shared" si="126"/>
        <v>0.18518518518518517</v>
      </c>
      <c r="T1999" s="239">
        <f t="shared" si="127"/>
        <v>0.95238095238095233</v>
      </c>
      <c r="U1999" s="451"/>
    </row>
    <row r="2000" spans="1:21" ht="12.75">
      <c r="A2000" s="190" t="s">
        <v>109</v>
      </c>
      <c r="B2000" s="191" t="s">
        <v>1220</v>
      </c>
      <c r="C2000" s="230" t="s">
        <v>647</v>
      </c>
      <c r="D2000" s="230" t="s">
        <v>335</v>
      </c>
      <c r="E2000" s="230" t="s">
        <v>185</v>
      </c>
      <c r="F2000" s="230" t="s">
        <v>519</v>
      </c>
      <c r="G2000" s="190" t="s">
        <v>3187</v>
      </c>
      <c r="H2000" s="191" t="s">
        <v>523</v>
      </c>
      <c r="I2000" s="230" t="s">
        <v>370</v>
      </c>
      <c r="J2000" s="565" t="s">
        <v>420</v>
      </c>
      <c r="K2000" s="566">
        <v>0.23333333333333334</v>
      </c>
      <c r="L2000" s="230"/>
      <c r="M2000" s="450">
        <v>2022</v>
      </c>
      <c r="N2000" s="218">
        <v>27</v>
      </c>
      <c r="O2000" s="567">
        <v>0.22222222222222221</v>
      </c>
      <c r="P2000" s="237">
        <f t="shared" si="124"/>
        <v>6</v>
      </c>
      <c r="Q2000" s="218">
        <v>5</v>
      </c>
      <c r="R2000" s="238">
        <f t="shared" si="125"/>
        <v>0.83333333333333337</v>
      </c>
      <c r="S2000" s="238">
        <f t="shared" si="126"/>
        <v>0.18518518518518517</v>
      </c>
      <c r="T2000" s="239">
        <f t="shared" si="127"/>
        <v>0.95238095238095233</v>
      </c>
      <c r="U2000" s="451"/>
    </row>
    <row r="2001" spans="1:21" ht="12.75">
      <c r="A2001" s="190" t="s">
        <v>109</v>
      </c>
      <c r="B2001" s="191" t="s">
        <v>1220</v>
      </c>
      <c r="C2001" s="230" t="s">
        <v>647</v>
      </c>
      <c r="D2001" s="230" t="s">
        <v>335</v>
      </c>
      <c r="E2001" s="230" t="s">
        <v>185</v>
      </c>
      <c r="F2001" s="230" t="s">
        <v>577</v>
      </c>
      <c r="G2001" s="190" t="s">
        <v>3187</v>
      </c>
      <c r="H2001" s="191" t="s">
        <v>3124</v>
      </c>
      <c r="I2001" s="230" t="s">
        <v>370</v>
      </c>
      <c r="J2001" s="565" t="s">
        <v>420</v>
      </c>
      <c r="K2001" s="566">
        <v>0.23333333333333334</v>
      </c>
      <c r="L2001" s="230"/>
      <c r="M2001" s="450">
        <v>2022</v>
      </c>
      <c r="N2001" s="218">
        <v>27</v>
      </c>
      <c r="O2001" s="567">
        <v>0.22222222222222221</v>
      </c>
      <c r="P2001" s="237">
        <f t="shared" si="124"/>
        <v>6</v>
      </c>
      <c r="Q2001" s="218">
        <v>5</v>
      </c>
      <c r="R2001" s="238">
        <f t="shared" si="125"/>
        <v>0.83333333333333337</v>
      </c>
      <c r="S2001" s="238">
        <f t="shared" si="126"/>
        <v>0.18518518518518517</v>
      </c>
      <c r="T2001" s="239">
        <f t="shared" si="127"/>
        <v>0.95238095238095233</v>
      </c>
      <c r="U2001" s="451"/>
    </row>
    <row r="2002" spans="1:21" ht="12.75">
      <c r="A2002" s="190" t="s">
        <v>109</v>
      </c>
      <c r="B2002" s="191" t="s">
        <v>1220</v>
      </c>
      <c r="C2002" s="230" t="s">
        <v>647</v>
      </c>
      <c r="D2002" s="230" t="s">
        <v>335</v>
      </c>
      <c r="E2002" s="230" t="s">
        <v>185</v>
      </c>
      <c r="F2002" s="230" t="s">
        <v>519</v>
      </c>
      <c r="G2002" s="190" t="s">
        <v>3187</v>
      </c>
      <c r="H2002" s="191" t="s">
        <v>3125</v>
      </c>
      <c r="I2002" s="230" t="s">
        <v>370</v>
      </c>
      <c r="J2002" s="565" t="s">
        <v>420</v>
      </c>
      <c r="K2002" s="566">
        <v>0.23333333333333334</v>
      </c>
      <c r="L2002" s="230"/>
      <c r="M2002" s="450">
        <v>2022</v>
      </c>
      <c r="N2002" s="218">
        <v>27</v>
      </c>
      <c r="O2002" s="567">
        <v>0.22222222222222221</v>
      </c>
      <c r="P2002" s="237">
        <f t="shared" si="124"/>
        <v>6</v>
      </c>
      <c r="Q2002" s="218">
        <v>5</v>
      </c>
      <c r="R2002" s="238">
        <f t="shared" si="125"/>
        <v>0.83333333333333337</v>
      </c>
      <c r="S2002" s="238">
        <f t="shared" si="126"/>
        <v>0.18518518518518517</v>
      </c>
      <c r="T2002" s="239">
        <f t="shared" si="127"/>
        <v>0.95238095238095233</v>
      </c>
      <c r="U2002" s="451"/>
    </row>
    <row r="2003" spans="1:21" ht="12.75">
      <c r="A2003" s="190" t="s">
        <v>109</v>
      </c>
      <c r="B2003" s="191" t="s">
        <v>1220</v>
      </c>
      <c r="C2003" s="230" t="s">
        <v>647</v>
      </c>
      <c r="D2003" s="230" t="s">
        <v>335</v>
      </c>
      <c r="E2003" s="230" t="s">
        <v>185</v>
      </c>
      <c r="F2003" s="230" t="s">
        <v>519</v>
      </c>
      <c r="G2003" s="190" t="s">
        <v>3187</v>
      </c>
      <c r="H2003" s="191" t="s">
        <v>529</v>
      </c>
      <c r="I2003" s="230" t="s">
        <v>370</v>
      </c>
      <c r="J2003" s="565" t="s">
        <v>420</v>
      </c>
      <c r="K2003" s="566">
        <v>0.23333333333333334</v>
      </c>
      <c r="L2003" s="230"/>
      <c r="M2003" s="450">
        <v>2022</v>
      </c>
      <c r="N2003" s="218">
        <v>27</v>
      </c>
      <c r="O2003" s="567">
        <v>0.22222222222222221</v>
      </c>
      <c r="P2003" s="237">
        <f t="shared" si="124"/>
        <v>6</v>
      </c>
      <c r="Q2003" s="218">
        <v>5</v>
      </c>
      <c r="R2003" s="238">
        <f t="shared" si="125"/>
        <v>0.83333333333333337</v>
      </c>
      <c r="S2003" s="238">
        <f t="shared" si="126"/>
        <v>0.18518518518518517</v>
      </c>
      <c r="T2003" s="239">
        <f t="shared" si="127"/>
        <v>0.95238095238095233</v>
      </c>
      <c r="U2003" s="451"/>
    </row>
    <row r="2004" spans="1:21" ht="12.75">
      <c r="A2004" s="190" t="s">
        <v>109</v>
      </c>
      <c r="B2004" s="191" t="s">
        <v>1220</v>
      </c>
      <c r="C2004" s="230" t="s">
        <v>647</v>
      </c>
      <c r="D2004" s="230" t="s">
        <v>335</v>
      </c>
      <c r="E2004" s="230" t="s">
        <v>185</v>
      </c>
      <c r="F2004" s="230" t="s">
        <v>519</v>
      </c>
      <c r="G2004" s="190" t="s">
        <v>3187</v>
      </c>
      <c r="H2004" s="191" t="s">
        <v>532</v>
      </c>
      <c r="I2004" s="230" t="s">
        <v>370</v>
      </c>
      <c r="J2004" s="565" t="s">
        <v>420</v>
      </c>
      <c r="K2004" s="568">
        <v>0.23333333333333334</v>
      </c>
      <c r="L2004" s="230"/>
      <c r="M2004" s="450">
        <v>2022</v>
      </c>
      <c r="N2004" s="218">
        <v>27</v>
      </c>
      <c r="O2004" s="567">
        <v>0.22222222222222221</v>
      </c>
      <c r="P2004" s="237">
        <f t="shared" si="124"/>
        <v>6</v>
      </c>
      <c r="Q2004" s="218">
        <v>5</v>
      </c>
      <c r="R2004" s="238">
        <f t="shared" si="125"/>
        <v>0.83333333333333337</v>
      </c>
      <c r="S2004" s="238">
        <f t="shared" si="126"/>
        <v>0.18518518518518517</v>
      </c>
      <c r="T2004" s="239">
        <f t="shared" si="127"/>
        <v>0.95238095238095233</v>
      </c>
      <c r="U2004" s="451"/>
    </row>
    <row r="2005" spans="1:21" ht="12.75">
      <c r="A2005" s="190" t="s">
        <v>109</v>
      </c>
      <c r="B2005" s="191" t="s">
        <v>1220</v>
      </c>
      <c r="C2005" s="230" t="s">
        <v>647</v>
      </c>
      <c r="D2005" s="230" t="s">
        <v>335</v>
      </c>
      <c r="E2005" s="230" t="s">
        <v>185</v>
      </c>
      <c r="F2005" s="230" t="s">
        <v>519</v>
      </c>
      <c r="G2005" s="190" t="s">
        <v>3187</v>
      </c>
      <c r="H2005" s="191" t="s">
        <v>533</v>
      </c>
      <c r="I2005" s="230" t="s">
        <v>370</v>
      </c>
      <c r="J2005" s="565" t="s">
        <v>420</v>
      </c>
      <c r="K2005" s="566">
        <v>0.23333333333333334</v>
      </c>
      <c r="L2005" s="230"/>
      <c r="M2005" s="450">
        <v>2022</v>
      </c>
      <c r="N2005" s="218">
        <v>27</v>
      </c>
      <c r="O2005" s="567">
        <v>0.22222222222222221</v>
      </c>
      <c r="P2005" s="237">
        <f t="shared" si="124"/>
        <v>6</v>
      </c>
      <c r="Q2005" s="218">
        <v>5</v>
      </c>
      <c r="R2005" s="238">
        <f t="shared" si="125"/>
        <v>0.83333333333333337</v>
      </c>
      <c r="S2005" s="238">
        <f t="shared" si="126"/>
        <v>0.18518518518518517</v>
      </c>
      <c r="T2005" s="239">
        <f t="shared" si="127"/>
        <v>0.95238095238095233</v>
      </c>
      <c r="U2005" s="451"/>
    </row>
    <row r="2006" spans="1:21" ht="12.75">
      <c r="A2006" s="190" t="s">
        <v>109</v>
      </c>
      <c r="B2006" s="191" t="s">
        <v>1220</v>
      </c>
      <c r="C2006" s="230" t="s">
        <v>647</v>
      </c>
      <c r="D2006" s="230" t="s">
        <v>335</v>
      </c>
      <c r="E2006" s="230" t="s">
        <v>185</v>
      </c>
      <c r="F2006" s="230" t="s">
        <v>519</v>
      </c>
      <c r="G2006" s="190" t="s">
        <v>3187</v>
      </c>
      <c r="H2006" s="191" t="s">
        <v>534</v>
      </c>
      <c r="I2006" s="230" t="s">
        <v>370</v>
      </c>
      <c r="J2006" s="565" t="s">
        <v>420</v>
      </c>
      <c r="K2006" s="566">
        <v>0.23333333333333334</v>
      </c>
      <c r="L2006" s="230"/>
      <c r="M2006" s="450">
        <v>2022</v>
      </c>
      <c r="N2006" s="218">
        <v>27</v>
      </c>
      <c r="O2006" s="567">
        <v>0.22222222222222221</v>
      </c>
      <c r="P2006" s="237">
        <f t="shared" si="124"/>
        <v>6</v>
      </c>
      <c r="Q2006" s="218">
        <v>5</v>
      </c>
      <c r="R2006" s="238">
        <f t="shared" si="125"/>
        <v>0.83333333333333337</v>
      </c>
      <c r="S2006" s="238">
        <f t="shared" si="126"/>
        <v>0.18518518518518517</v>
      </c>
      <c r="T2006" s="239">
        <f t="shared" si="127"/>
        <v>0.95238095238095233</v>
      </c>
      <c r="U2006" s="451"/>
    </row>
    <row r="2007" spans="1:21" ht="12.75">
      <c r="A2007" s="190" t="s">
        <v>109</v>
      </c>
      <c r="B2007" s="191" t="s">
        <v>1220</v>
      </c>
      <c r="C2007" s="230" t="s">
        <v>647</v>
      </c>
      <c r="D2007" s="230" t="s">
        <v>335</v>
      </c>
      <c r="E2007" s="230" t="s">
        <v>185</v>
      </c>
      <c r="F2007" s="230" t="s">
        <v>519</v>
      </c>
      <c r="G2007" s="190" t="s">
        <v>3187</v>
      </c>
      <c r="H2007" s="191" t="s">
        <v>535</v>
      </c>
      <c r="I2007" s="230" t="s">
        <v>370</v>
      </c>
      <c r="J2007" s="565" t="s">
        <v>420</v>
      </c>
      <c r="K2007" s="566">
        <v>0.23333333333333334</v>
      </c>
      <c r="L2007" s="230"/>
      <c r="M2007" s="450">
        <v>2022</v>
      </c>
      <c r="N2007" s="218">
        <v>27</v>
      </c>
      <c r="O2007" s="567">
        <v>0.22222222222222221</v>
      </c>
      <c r="P2007" s="237">
        <f t="shared" si="124"/>
        <v>6</v>
      </c>
      <c r="Q2007" s="218">
        <v>5</v>
      </c>
      <c r="R2007" s="238">
        <f t="shared" si="125"/>
        <v>0.83333333333333337</v>
      </c>
      <c r="S2007" s="238">
        <f t="shared" si="126"/>
        <v>0.18518518518518517</v>
      </c>
      <c r="T2007" s="239">
        <f t="shared" si="127"/>
        <v>0.95238095238095233</v>
      </c>
      <c r="U2007" s="451"/>
    </row>
    <row r="2008" spans="1:21" ht="12.75">
      <c r="A2008" s="190" t="s">
        <v>109</v>
      </c>
      <c r="B2008" s="191" t="s">
        <v>1220</v>
      </c>
      <c r="C2008" s="230" t="s">
        <v>647</v>
      </c>
      <c r="D2008" s="230" t="s">
        <v>335</v>
      </c>
      <c r="E2008" s="230" t="s">
        <v>185</v>
      </c>
      <c r="F2008" s="230" t="s">
        <v>519</v>
      </c>
      <c r="G2008" s="190" t="s">
        <v>3187</v>
      </c>
      <c r="H2008" s="191" t="s">
        <v>544</v>
      </c>
      <c r="I2008" s="230" t="s">
        <v>370</v>
      </c>
      <c r="J2008" s="565" t="s">
        <v>420</v>
      </c>
      <c r="K2008" s="566">
        <v>0.23333333333333334</v>
      </c>
      <c r="L2008" s="230"/>
      <c r="M2008" s="450">
        <v>2022</v>
      </c>
      <c r="N2008" s="218">
        <v>27</v>
      </c>
      <c r="O2008" s="567">
        <v>0.22222222222222221</v>
      </c>
      <c r="P2008" s="237">
        <f t="shared" si="124"/>
        <v>6</v>
      </c>
      <c r="Q2008" s="218">
        <v>5</v>
      </c>
      <c r="R2008" s="238">
        <f t="shared" si="125"/>
        <v>0.83333333333333337</v>
      </c>
      <c r="S2008" s="238">
        <f t="shared" si="126"/>
        <v>0.18518518518518517</v>
      </c>
      <c r="T2008" s="239">
        <f t="shared" si="127"/>
        <v>0.95238095238095233</v>
      </c>
      <c r="U2008" s="451"/>
    </row>
    <row r="2009" spans="1:21" ht="12.75">
      <c r="A2009" s="190" t="s">
        <v>109</v>
      </c>
      <c r="B2009" s="191" t="s">
        <v>1220</v>
      </c>
      <c r="C2009" s="230" t="s">
        <v>647</v>
      </c>
      <c r="D2009" s="230" t="s">
        <v>335</v>
      </c>
      <c r="E2009" s="230" t="s">
        <v>185</v>
      </c>
      <c r="F2009" s="230" t="s">
        <v>519</v>
      </c>
      <c r="G2009" s="190" t="s">
        <v>3187</v>
      </c>
      <c r="H2009" s="191" t="s">
        <v>545</v>
      </c>
      <c r="I2009" s="230" t="s">
        <v>370</v>
      </c>
      <c r="J2009" s="565" t="s">
        <v>420</v>
      </c>
      <c r="K2009" s="566">
        <v>0.23333333333333334</v>
      </c>
      <c r="L2009" s="230"/>
      <c r="M2009" s="450">
        <v>2022</v>
      </c>
      <c r="N2009" s="218">
        <v>27</v>
      </c>
      <c r="O2009" s="567">
        <v>0.22222222222222221</v>
      </c>
      <c r="P2009" s="237">
        <f t="shared" si="124"/>
        <v>6</v>
      </c>
      <c r="Q2009" s="218">
        <v>5</v>
      </c>
      <c r="R2009" s="238">
        <f t="shared" si="125"/>
        <v>0.83333333333333337</v>
      </c>
      <c r="S2009" s="238">
        <f t="shared" si="126"/>
        <v>0.18518518518518517</v>
      </c>
      <c r="T2009" s="239">
        <f t="shared" si="127"/>
        <v>0.95238095238095233</v>
      </c>
      <c r="U2009" s="451"/>
    </row>
    <row r="2010" spans="1:21" ht="12.75">
      <c r="A2010" s="190" t="s">
        <v>109</v>
      </c>
      <c r="B2010" s="191" t="s">
        <v>1220</v>
      </c>
      <c r="C2010" s="230" t="s">
        <v>647</v>
      </c>
      <c r="D2010" s="230" t="s">
        <v>335</v>
      </c>
      <c r="E2010" s="230" t="s">
        <v>185</v>
      </c>
      <c r="F2010" s="230" t="s">
        <v>519</v>
      </c>
      <c r="G2010" s="190" t="s">
        <v>3187</v>
      </c>
      <c r="H2010" s="191" t="s">
        <v>546</v>
      </c>
      <c r="I2010" s="230" t="s">
        <v>370</v>
      </c>
      <c r="J2010" s="565" t="s">
        <v>420</v>
      </c>
      <c r="K2010" s="566">
        <v>0.23333333333333334</v>
      </c>
      <c r="L2010" s="230"/>
      <c r="M2010" s="450">
        <v>2022</v>
      </c>
      <c r="N2010" s="218">
        <v>27</v>
      </c>
      <c r="O2010" s="567">
        <v>0.22222222222222221</v>
      </c>
      <c r="P2010" s="237">
        <f t="shared" si="124"/>
        <v>6</v>
      </c>
      <c r="Q2010" s="218">
        <v>5</v>
      </c>
      <c r="R2010" s="238">
        <f t="shared" si="125"/>
        <v>0.83333333333333337</v>
      </c>
      <c r="S2010" s="238">
        <f t="shared" si="126"/>
        <v>0.18518518518518517</v>
      </c>
      <c r="T2010" s="239">
        <f t="shared" si="127"/>
        <v>0.95238095238095233</v>
      </c>
      <c r="U2010" s="451"/>
    </row>
    <row r="2011" spans="1:21" ht="12.75">
      <c r="A2011" s="190" t="s">
        <v>109</v>
      </c>
      <c r="B2011" s="191" t="s">
        <v>1220</v>
      </c>
      <c r="C2011" s="230" t="s">
        <v>647</v>
      </c>
      <c r="D2011" s="230" t="s">
        <v>335</v>
      </c>
      <c r="E2011" s="230" t="s">
        <v>185</v>
      </c>
      <c r="F2011" s="230" t="s">
        <v>519</v>
      </c>
      <c r="G2011" s="190" t="s">
        <v>3187</v>
      </c>
      <c r="H2011" s="191" t="s">
        <v>548</v>
      </c>
      <c r="I2011" s="230" t="s">
        <v>370</v>
      </c>
      <c r="J2011" s="565" t="s">
        <v>420</v>
      </c>
      <c r="K2011" s="566">
        <v>0.23333333333333334</v>
      </c>
      <c r="L2011" s="230"/>
      <c r="M2011" s="450">
        <v>2022</v>
      </c>
      <c r="N2011" s="218">
        <v>27</v>
      </c>
      <c r="O2011" s="567">
        <v>0.22222222222222221</v>
      </c>
      <c r="P2011" s="237">
        <f t="shared" si="124"/>
        <v>6</v>
      </c>
      <c r="Q2011" s="218">
        <v>5</v>
      </c>
      <c r="R2011" s="238">
        <f t="shared" si="125"/>
        <v>0.83333333333333337</v>
      </c>
      <c r="S2011" s="238">
        <f t="shared" si="126"/>
        <v>0.18518518518518517</v>
      </c>
      <c r="T2011" s="239">
        <f t="shared" si="127"/>
        <v>0.95238095238095233</v>
      </c>
      <c r="U2011" s="451"/>
    </row>
    <row r="2012" spans="1:21" ht="12.75">
      <c r="A2012" s="190" t="s">
        <v>109</v>
      </c>
      <c r="B2012" s="191" t="s">
        <v>1220</v>
      </c>
      <c r="C2012" s="230" t="s">
        <v>647</v>
      </c>
      <c r="D2012" s="230" t="s">
        <v>335</v>
      </c>
      <c r="E2012" s="230" t="s">
        <v>185</v>
      </c>
      <c r="F2012" s="230" t="s">
        <v>519</v>
      </c>
      <c r="G2012" s="190" t="s">
        <v>3187</v>
      </c>
      <c r="H2012" s="191" t="s">
        <v>549</v>
      </c>
      <c r="I2012" s="230" t="s">
        <v>370</v>
      </c>
      <c r="J2012" s="565" t="s">
        <v>420</v>
      </c>
      <c r="K2012" s="566">
        <v>0.23333333333333334</v>
      </c>
      <c r="L2012" s="230"/>
      <c r="M2012" s="450">
        <v>2022</v>
      </c>
      <c r="N2012" s="218">
        <v>27</v>
      </c>
      <c r="O2012" s="567">
        <v>0.22222222222222221</v>
      </c>
      <c r="P2012" s="237">
        <f t="shared" si="124"/>
        <v>6</v>
      </c>
      <c r="Q2012" s="218">
        <v>5</v>
      </c>
      <c r="R2012" s="238">
        <f t="shared" si="125"/>
        <v>0.83333333333333337</v>
      </c>
      <c r="S2012" s="238">
        <f t="shared" si="126"/>
        <v>0.18518518518518517</v>
      </c>
      <c r="T2012" s="239">
        <f t="shared" si="127"/>
        <v>0.95238095238095233</v>
      </c>
      <c r="U2012" s="451"/>
    </row>
    <row r="2013" spans="1:21" ht="12.75">
      <c r="A2013" s="190" t="s">
        <v>109</v>
      </c>
      <c r="B2013" s="191" t="s">
        <v>1220</v>
      </c>
      <c r="C2013" s="230" t="s">
        <v>647</v>
      </c>
      <c r="D2013" s="230" t="s">
        <v>335</v>
      </c>
      <c r="E2013" s="230" t="s">
        <v>185</v>
      </c>
      <c r="F2013" s="230" t="s">
        <v>519</v>
      </c>
      <c r="G2013" s="190" t="s">
        <v>3187</v>
      </c>
      <c r="H2013" s="191" t="s">
        <v>551</v>
      </c>
      <c r="I2013" s="230" t="s">
        <v>370</v>
      </c>
      <c r="J2013" s="565" t="s">
        <v>420</v>
      </c>
      <c r="K2013" s="566">
        <v>0.23333333333333334</v>
      </c>
      <c r="L2013" s="230"/>
      <c r="M2013" s="450">
        <v>2022</v>
      </c>
      <c r="N2013" s="218">
        <v>27</v>
      </c>
      <c r="O2013" s="567">
        <v>0.22222222222222221</v>
      </c>
      <c r="P2013" s="237">
        <f t="shared" si="124"/>
        <v>6</v>
      </c>
      <c r="Q2013" s="218">
        <v>5</v>
      </c>
      <c r="R2013" s="238">
        <f t="shared" si="125"/>
        <v>0.83333333333333337</v>
      </c>
      <c r="S2013" s="238">
        <f t="shared" si="126"/>
        <v>0.18518518518518517</v>
      </c>
      <c r="T2013" s="239">
        <f t="shared" si="127"/>
        <v>0.95238095238095233</v>
      </c>
      <c r="U2013" s="451"/>
    </row>
    <row r="2014" spans="1:21" ht="12.75">
      <c r="A2014" s="190" t="s">
        <v>109</v>
      </c>
      <c r="B2014" s="191" t="s">
        <v>1220</v>
      </c>
      <c r="C2014" s="230" t="s">
        <v>647</v>
      </c>
      <c r="D2014" s="230" t="s">
        <v>335</v>
      </c>
      <c r="E2014" s="230" t="s">
        <v>185</v>
      </c>
      <c r="F2014" s="230" t="s">
        <v>519</v>
      </c>
      <c r="G2014" s="190" t="s">
        <v>3187</v>
      </c>
      <c r="H2014" s="191" t="s">
        <v>555</v>
      </c>
      <c r="I2014" s="230" t="s">
        <v>370</v>
      </c>
      <c r="J2014" s="565" t="s">
        <v>420</v>
      </c>
      <c r="K2014" s="566">
        <v>0.23333333333333334</v>
      </c>
      <c r="L2014" s="230"/>
      <c r="M2014" s="450">
        <v>2022</v>
      </c>
      <c r="N2014" s="218">
        <v>27</v>
      </c>
      <c r="O2014" s="567">
        <v>0.22222222222222221</v>
      </c>
      <c r="P2014" s="237">
        <f t="shared" si="124"/>
        <v>6</v>
      </c>
      <c r="Q2014" s="218">
        <v>5</v>
      </c>
      <c r="R2014" s="238">
        <f t="shared" si="125"/>
        <v>0.83333333333333337</v>
      </c>
      <c r="S2014" s="238">
        <f t="shared" si="126"/>
        <v>0.18518518518518517</v>
      </c>
      <c r="T2014" s="239">
        <f t="shared" si="127"/>
        <v>0.95238095238095233</v>
      </c>
      <c r="U2014" s="451"/>
    </row>
    <row r="2015" spans="1:21" ht="12.75">
      <c r="A2015" s="190" t="s">
        <v>109</v>
      </c>
      <c r="B2015" s="191" t="s">
        <v>1220</v>
      </c>
      <c r="C2015" s="230" t="s">
        <v>647</v>
      </c>
      <c r="D2015" s="230" t="s">
        <v>335</v>
      </c>
      <c r="E2015" s="230" t="s">
        <v>185</v>
      </c>
      <c r="F2015" s="230" t="s">
        <v>519</v>
      </c>
      <c r="G2015" s="190" t="s">
        <v>3187</v>
      </c>
      <c r="H2015" s="191" t="s">
        <v>556</v>
      </c>
      <c r="I2015" s="230" t="s">
        <v>370</v>
      </c>
      <c r="J2015" s="565" t="s">
        <v>420</v>
      </c>
      <c r="K2015" s="566">
        <v>0.23333333333333334</v>
      </c>
      <c r="L2015" s="230"/>
      <c r="M2015" s="450">
        <v>2022</v>
      </c>
      <c r="N2015" s="218">
        <v>27</v>
      </c>
      <c r="O2015" s="567">
        <v>0.22222222222222221</v>
      </c>
      <c r="P2015" s="237">
        <f t="shared" si="124"/>
        <v>6</v>
      </c>
      <c r="Q2015" s="218">
        <v>5</v>
      </c>
      <c r="R2015" s="238">
        <f t="shared" si="125"/>
        <v>0.83333333333333337</v>
      </c>
      <c r="S2015" s="238">
        <f t="shared" si="126"/>
        <v>0.18518518518518517</v>
      </c>
      <c r="T2015" s="239">
        <f t="shared" si="127"/>
        <v>0.95238095238095233</v>
      </c>
      <c r="U2015" s="451"/>
    </row>
    <row r="2016" spans="1:21" ht="12.75">
      <c r="A2016" s="190" t="s">
        <v>109</v>
      </c>
      <c r="B2016" s="191" t="s">
        <v>1220</v>
      </c>
      <c r="C2016" s="230" t="s">
        <v>647</v>
      </c>
      <c r="D2016" s="230" t="s">
        <v>335</v>
      </c>
      <c r="E2016" s="230" t="s">
        <v>185</v>
      </c>
      <c r="F2016" s="230" t="s">
        <v>519</v>
      </c>
      <c r="G2016" s="190" t="s">
        <v>3187</v>
      </c>
      <c r="H2016" s="191" t="s">
        <v>557</v>
      </c>
      <c r="I2016" s="230" t="s">
        <v>370</v>
      </c>
      <c r="J2016" s="565" t="s">
        <v>420</v>
      </c>
      <c r="K2016" s="566">
        <v>0.23333333333333334</v>
      </c>
      <c r="L2016" s="230"/>
      <c r="M2016" s="450">
        <v>2022</v>
      </c>
      <c r="N2016" s="218">
        <v>27</v>
      </c>
      <c r="O2016" s="567">
        <v>0.22222222222222221</v>
      </c>
      <c r="P2016" s="237">
        <f t="shared" si="124"/>
        <v>6</v>
      </c>
      <c r="Q2016" s="218">
        <v>5</v>
      </c>
      <c r="R2016" s="238">
        <f t="shared" si="125"/>
        <v>0.83333333333333337</v>
      </c>
      <c r="S2016" s="238">
        <f t="shared" si="126"/>
        <v>0.18518518518518517</v>
      </c>
      <c r="T2016" s="239">
        <f t="shared" si="127"/>
        <v>0.95238095238095233</v>
      </c>
      <c r="U2016" s="451"/>
    </row>
    <row r="2017" spans="1:21" ht="12.75">
      <c r="A2017" s="190" t="s">
        <v>109</v>
      </c>
      <c r="B2017" s="191" t="s">
        <v>1220</v>
      </c>
      <c r="C2017" s="230" t="s">
        <v>647</v>
      </c>
      <c r="D2017" s="230" t="s">
        <v>335</v>
      </c>
      <c r="E2017" s="230" t="s">
        <v>185</v>
      </c>
      <c r="F2017" s="230" t="s">
        <v>519</v>
      </c>
      <c r="G2017" s="190" t="s">
        <v>3187</v>
      </c>
      <c r="H2017" s="191" t="s">
        <v>558</v>
      </c>
      <c r="I2017" s="230" t="s">
        <v>370</v>
      </c>
      <c r="J2017" s="565" t="s">
        <v>420</v>
      </c>
      <c r="K2017" s="566">
        <v>0.23333333333333334</v>
      </c>
      <c r="L2017" s="230"/>
      <c r="M2017" s="450">
        <v>2022</v>
      </c>
      <c r="N2017" s="218">
        <v>27</v>
      </c>
      <c r="O2017" s="567">
        <v>0.22222222222222221</v>
      </c>
      <c r="P2017" s="237">
        <f t="shared" si="124"/>
        <v>6</v>
      </c>
      <c r="Q2017" s="218">
        <v>5</v>
      </c>
      <c r="R2017" s="238">
        <f t="shared" si="125"/>
        <v>0.83333333333333337</v>
      </c>
      <c r="S2017" s="238">
        <f t="shared" si="126"/>
        <v>0.18518518518518517</v>
      </c>
      <c r="T2017" s="239">
        <f t="shared" si="127"/>
        <v>0.95238095238095233</v>
      </c>
      <c r="U2017" s="451"/>
    </row>
    <row r="2018" spans="1:21" ht="12.75">
      <c r="A2018" s="190" t="s">
        <v>109</v>
      </c>
      <c r="B2018" s="191" t="s">
        <v>1220</v>
      </c>
      <c r="C2018" s="230" t="s">
        <v>647</v>
      </c>
      <c r="D2018" s="230" t="s">
        <v>335</v>
      </c>
      <c r="E2018" s="230" t="s">
        <v>185</v>
      </c>
      <c r="F2018" s="230" t="s">
        <v>519</v>
      </c>
      <c r="G2018" s="190" t="s">
        <v>3187</v>
      </c>
      <c r="H2018" s="191" t="s">
        <v>562</v>
      </c>
      <c r="I2018" s="230" t="s">
        <v>370</v>
      </c>
      <c r="J2018" s="565" t="s">
        <v>420</v>
      </c>
      <c r="K2018" s="566">
        <v>0.23333333333333334</v>
      </c>
      <c r="L2018" s="230"/>
      <c r="M2018" s="450">
        <v>2022</v>
      </c>
      <c r="N2018" s="218">
        <v>27</v>
      </c>
      <c r="O2018" s="567">
        <v>0.22222222222222221</v>
      </c>
      <c r="P2018" s="237">
        <f t="shared" si="124"/>
        <v>6</v>
      </c>
      <c r="Q2018" s="218">
        <v>5</v>
      </c>
      <c r="R2018" s="238">
        <f t="shared" si="125"/>
        <v>0.83333333333333337</v>
      </c>
      <c r="S2018" s="238">
        <f t="shared" si="126"/>
        <v>0.18518518518518517</v>
      </c>
      <c r="T2018" s="239">
        <f t="shared" si="127"/>
        <v>0.95238095238095233</v>
      </c>
      <c r="U2018" s="451"/>
    </row>
    <row r="2019" spans="1:21" ht="12.75">
      <c r="A2019" s="190" t="s">
        <v>109</v>
      </c>
      <c r="B2019" s="191" t="s">
        <v>1220</v>
      </c>
      <c r="C2019" s="230" t="s">
        <v>647</v>
      </c>
      <c r="D2019" s="230" t="s">
        <v>335</v>
      </c>
      <c r="E2019" s="230" t="s">
        <v>185</v>
      </c>
      <c r="F2019" s="230" t="s">
        <v>577</v>
      </c>
      <c r="G2019" s="190" t="s">
        <v>3187</v>
      </c>
      <c r="H2019" s="191" t="s">
        <v>583</v>
      </c>
      <c r="I2019" s="230" t="s">
        <v>370</v>
      </c>
      <c r="J2019" s="565" t="s">
        <v>420</v>
      </c>
      <c r="K2019" s="566">
        <v>0.23333333333333334</v>
      </c>
      <c r="L2019" s="230"/>
      <c r="M2019" s="450">
        <v>2022</v>
      </c>
      <c r="N2019" s="218">
        <v>27</v>
      </c>
      <c r="O2019" s="567">
        <v>0.22222222222222221</v>
      </c>
      <c r="P2019" s="237">
        <f t="shared" si="124"/>
        <v>6</v>
      </c>
      <c r="Q2019" s="218">
        <v>5</v>
      </c>
      <c r="R2019" s="238">
        <f t="shared" si="125"/>
        <v>0.83333333333333337</v>
      </c>
      <c r="S2019" s="238">
        <f t="shared" si="126"/>
        <v>0.18518518518518517</v>
      </c>
      <c r="T2019" s="239">
        <f t="shared" si="127"/>
        <v>0.95238095238095233</v>
      </c>
      <c r="U2019" s="451"/>
    </row>
    <row r="2020" spans="1:21" ht="12.75">
      <c r="A2020" s="190" t="s">
        <v>109</v>
      </c>
      <c r="B2020" s="191" t="s">
        <v>1220</v>
      </c>
      <c r="C2020" s="230" t="s">
        <v>647</v>
      </c>
      <c r="D2020" s="230" t="s">
        <v>335</v>
      </c>
      <c r="E2020" s="230" t="s">
        <v>185</v>
      </c>
      <c r="F2020" s="230" t="s">
        <v>519</v>
      </c>
      <c r="G2020" s="190" t="s">
        <v>3187</v>
      </c>
      <c r="H2020" s="191" t="s">
        <v>563</v>
      </c>
      <c r="I2020" s="230" t="s">
        <v>370</v>
      </c>
      <c r="J2020" s="565" t="s">
        <v>418</v>
      </c>
      <c r="K2020" s="566">
        <v>1</v>
      </c>
      <c r="L2020" s="230"/>
      <c r="M2020" s="450">
        <v>2022</v>
      </c>
      <c r="N2020" s="218">
        <v>27</v>
      </c>
      <c r="O2020" s="452">
        <v>1</v>
      </c>
      <c r="P2020" s="237">
        <f t="shared" si="124"/>
        <v>27</v>
      </c>
      <c r="Q2020" s="218">
        <v>27</v>
      </c>
      <c r="R2020" s="238">
        <f t="shared" si="125"/>
        <v>1</v>
      </c>
      <c r="S2020" s="238">
        <f t="shared" si="126"/>
        <v>1</v>
      </c>
      <c r="T2020" s="239">
        <f t="shared" si="127"/>
        <v>1</v>
      </c>
      <c r="U2020" s="451"/>
    </row>
    <row r="2021" spans="1:21" ht="12.75">
      <c r="A2021" s="190" t="s">
        <v>109</v>
      </c>
      <c r="B2021" s="191" t="s">
        <v>1220</v>
      </c>
      <c r="C2021" s="230" t="s">
        <v>647</v>
      </c>
      <c r="D2021" s="230" t="s">
        <v>335</v>
      </c>
      <c r="E2021" s="230" t="s">
        <v>185</v>
      </c>
      <c r="F2021" s="230" t="s">
        <v>519</v>
      </c>
      <c r="G2021" s="190" t="s">
        <v>3187</v>
      </c>
      <c r="H2021" s="191" t="s">
        <v>564</v>
      </c>
      <c r="I2021" s="230" t="s">
        <v>370</v>
      </c>
      <c r="J2021" s="565" t="s">
        <v>420</v>
      </c>
      <c r="K2021" s="566">
        <v>0.23333333333333334</v>
      </c>
      <c r="L2021" s="230"/>
      <c r="M2021" s="450">
        <v>2022</v>
      </c>
      <c r="N2021" s="218">
        <v>27</v>
      </c>
      <c r="O2021" s="567">
        <v>0.22222222222222221</v>
      </c>
      <c r="P2021" s="237">
        <f t="shared" si="124"/>
        <v>6</v>
      </c>
      <c r="Q2021" s="218">
        <v>5</v>
      </c>
      <c r="R2021" s="238">
        <f t="shared" si="125"/>
        <v>0.83333333333333337</v>
      </c>
      <c r="S2021" s="238">
        <f t="shared" si="126"/>
        <v>0.18518518518518517</v>
      </c>
      <c r="T2021" s="239">
        <f t="shared" si="127"/>
        <v>0.95238095238095233</v>
      </c>
      <c r="U2021" s="451"/>
    </row>
    <row r="2022" spans="1:21" ht="12.75">
      <c r="A2022" s="190" t="s">
        <v>109</v>
      </c>
      <c r="B2022" s="191" t="s">
        <v>1220</v>
      </c>
      <c r="C2022" s="230" t="s">
        <v>647</v>
      </c>
      <c r="D2022" s="230" t="s">
        <v>335</v>
      </c>
      <c r="E2022" s="230" t="s">
        <v>185</v>
      </c>
      <c r="F2022" s="230" t="s">
        <v>519</v>
      </c>
      <c r="G2022" s="190" t="s">
        <v>3187</v>
      </c>
      <c r="H2022" s="191" t="s">
        <v>569</v>
      </c>
      <c r="I2022" s="230" t="s">
        <v>370</v>
      </c>
      <c r="J2022" s="565" t="s">
        <v>420</v>
      </c>
      <c r="K2022" s="566">
        <v>0.23333333333333334</v>
      </c>
      <c r="L2022" s="230"/>
      <c r="M2022" s="450">
        <v>2022</v>
      </c>
      <c r="N2022" s="218">
        <v>27</v>
      </c>
      <c r="O2022" s="567">
        <v>0.22222222222222221</v>
      </c>
      <c r="P2022" s="237">
        <f t="shared" si="124"/>
        <v>6</v>
      </c>
      <c r="Q2022" s="218">
        <v>5</v>
      </c>
      <c r="R2022" s="238">
        <f t="shared" si="125"/>
        <v>0.83333333333333337</v>
      </c>
      <c r="S2022" s="238">
        <f t="shared" si="126"/>
        <v>0.18518518518518517</v>
      </c>
      <c r="T2022" s="239">
        <f t="shared" si="127"/>
        <v>0.95238095238095233</v>
      </c>
      <c r="U2022" s="451"/>
    </row>
    <row r="2023" spans="1:21" ht="12.75">
      <c r="A2023" s="190" t="s">
        <v>109</v>
      </c>
      <c r="B2023" s="191" t="s">
        <v>1220</v>
      </c>
      <c r="C2023" s="230" t="s">
        <v>647</v>
      </c>
      <c r="D2023" s="230" t="s">
        <v>335</v>
      </c>
      <c r="E2023" s="230" t="s">
        <v>185</v>
      </c>
      <c r="F2023" s="230" t="s">
        <v>519</v>
      </c>
      <c r="G2023" s="190" t="s">
        <v>3187</v>
      </c>
      <c r="H2023" s="191" t="s">
        <v>498</v>
      </c>
      <c r="I2023" s="230" t="s">
        <v>3126</v>
      </c>
      <c r="J2023" s="230" t="s">
        <v>418</v>
      </c>
      <c r="K2023" s="231">
        <v>1</v>
      </c>
      <c r="L2023" s="230" t="s">
        <v>3127</v>
      </c>
      <c r="M2023" s="450">
        <v>2023</v>
      </c>
      <c r="N2023" s="453">
        <v>24</v>
      </c>
      <c r="O2023" s="452">
        <v>1</v>
      </c>
      <c r="P2023" s="237">
        <f t="shared" si="124"/>
        <v>24</v>
      </c>
      <c r="Q2023" s="218">
        <v>24</v>
      </c>
      <c r="R2023" s="238">
        <f t="shared" si="125"/>
        <v>1</v>
      </c>
      <c r="S2023" s="238">
        <f t="shared" si="126"/>
        <v>1</v>
      </c>
      <c r="T2023" s="239">
        <f t="shared" si="127"/>
        <v>1</v>
      </c>
      <c r="U2023" s="229"/>
    </row>
    <row r="2024" spans="1:21" ht="12.75">
      <c r="A2024" s="190" t="s">
        <v>109</v>
      </c>
      <c r="B2024" s="191" t="s">
        <v>1220</v>
      </c>
      <c r="C2024" s="230" t="s">
        <v>647</v>
      </c>
      <c r="D2024" s="230" t="s">
        <v>335</v>
      </c>
      <c r="E2024" s="230" t="s">
        <v>185</v>
      </c>
      <c r="F2024" s="230" t="s">
        <v>519</v>
      </c>
      <c r="G2024" s="190" t="s">
        <v>3187</v>
      </c>
      <c r="H2024" s="191" t="s">
        <v>537</v>
      </c>
      <c r="I2024" s="230" t="s">
        <v>232</v>
      </c>
      <c r="J2024" s="230" t="s">
        <v>418</v>
      </c>
      <c r="K2024" s="231">
        <v>1</v>
      </c>
      <c r="L2024" s="230" t="s">
        <v>3128</v>
      </c>
      <c r="M2024" s="450">
        <v>2023</v>
      </c>
      <c r="N2024" s="453">
        <v>24</v>
      </c>
      <c r="O2024" s="452">
        <v>1</v>
      </c>
      <c r="P2024" s="237">
        <f t="shared" si="124"/>
        <v>24</v>
      </c>
      <c r="Q2024" s="218">
        <v>24</v>
      </c>
      <c r="R2024" s="238">
        <f t="shared" si="125"/>
        <v>1</v>
      </c>
      <c r="S2024" s="238">
        <f t="shared" si="126"/>
        <v>1</v>
      </c>
      <c r="T2024" s="239">
        <f t="shared" si="127"/>
        <v>1</v>
      </c>
      <c r="U2024" s="229"/>
    </row>
    <row r="2025" spans="1:21" ht="12.75">
      <c r="A2025" s="190" t="s">
        <v>109</v>
      </c>
      <c r="B2025" s="191" t="s">
        <v>1220</v>
      </c>
      <c r="C2025" s="230" t="s">
        <v>647</v>
      </c>
      <c r="D2025" s="230" t="s">
        <v>335</v>
      </c>
      <c r="E2025" s="230" t="s">
        <v>185</v>
      </c>
      <c r="F2025" s="230" t="s">
        <v>519</v>
      </c>
      <c r="G2025" s="190" t="s">
        <v>3187</v>
      </c>
      <c r="H2025" s="191" t="s">
        <v>538</v>
      </c>
      <c r="I2025" s="230" t="s">
        <v>232</v>
      </c>
      <c r="J2025" s="230" t="s">
        <v>418</v>
      </c>
      <c r="K2025" s="231">
        <v>1</v>
      </c>
      <c r="L2025" s="230" t="s">
        <v>3128</v>
      </c>
      <c r="M2025" s="450">
        <v>2023</v>
      </c>
      <c r="N2025" s="218">
        <v>24</v>
      </c>
      <c r="O2025" s="452">
        <v>1</v>
      </c>
      <c r="P2025" s="237">
        <f t="shared" si="124"/>
        <v>24</v>
      </c>
      <c r="Q2025" s="218">
        <v>24</v>
      </c>
      <c r="R2025" s="238">
        <f t="shared" si="125"/>
        <v>1</v>
      </c>
      <c r="S2025" s="238">
        <f t="shared" si="126"/>
        <v>1</v>
      </c>
      <c r="T2025" s="239">
        <f t="shared" si="127"/>
        <v>1</v>
      </c>
      <c r="U2025" s="451"/>
    </row>
    <row r="2026" spans="1:21" ht="12.75">
      <c r="A2026" s="190" t="s">
        <v>109</v>
      </c>
      <c r="B2026" s="191" t="s">
        <v>1220</v>
      </c>
      <c r="C2026" s="230" t="s">
        <v>647</v>
      </c>
      <c r="D2026" s="230" t="s">
        <v>335</v>
      </c>
      <c r="E2026" s="230" t="s">
        <v>185</v>
      </c>
      <c r="F2026" s="230" t="s">
        <v>519</v>
      </c>
      <c r="G2026" s="190" t="s">
        <v>3187</v>
      </c>
      <c r="H2026" s="191" t="s">
        <v>541</v>
      </c>
      <c r="I2026" s="230" t="s">
        <v>232</v>
      </c>
      <c r="J2026" s="230" t="s">
        <v>418</v>
      </c>
      <c r="K2026" s="231">
        <v>1</v>
      </c>
      <c r="L2026" s="230" t="s">
        <v>3128</v>
      </c>
      <c r="M2026" s="450">
        <v>2023</v>
      </c>
      <c r="N2026" s="453">
        <v>24</v>
      </c>
      <c r="O2026" s="452">
        <v>1</v>
      </c>
      <c r="P2026" s="237">
        <f t="shared" si="124"/>
        <v>24</v>
      </c>
      <c r="Q2026" s="218">
        <v>24</v>
      </c>
      <c r="R2026" s="238">
        <f t="shared" si="125"/>
        <v>1</v>
      </c>
      <c r="S2026" s="238">
        <f t="shared" si="126"/>
        <v>1</v>
      </c>
      <c r="T2026" s="239">
        <f t="shared" si="127"/>
        <v>1</v>
      </c>
      <c r="U2026" s="229"/>
    </row>
    <row r="2027" spans="1:21" ht="12.75">
      <c r="A2027" s="190" t="s">
        <v>109</v>
      </c>
      <c r="B2027" s="191" t="s">
        <v>1220</v>
      </c>
      <c r="C2027" s="230" t="s">
        <v>647</v>
      </c>
      <c r="D2027" s="230" t="s">
        <v>335</v>
      </c>
      <c r="E2027" s="230" t="s">
        <v>185</v>
      </c>
      <c r="F2027" s="230" t="s">
        <v>519</v>
      </c>
      <c r="G2027" s="190" t="s">
        <v>3187</v>
      </c>
      <c r="H2027" s="191" t="s">
        <v>493</v>
      </c>
      <c r="I2027" s="230" t="s">
        <v>232</v>
      </c>
      <c r="J2027" s="230" t="s">
        <v>418</v>
      </c>
      <c r="K2027" s="231">
        <v>1</v>
      </c>
      <c r="L2027" s="230" t="s">
        <v>3128</v>
      </c>
      <c r="M2027" s="450">
        <v>2023</v>
      </c>
      <c r="N2027" s="453">
        <v>24</v>
      </c>
      <c r="O2027" s="452">
        <v>1</v>
      </c>
      <c r="P2027" s="237">
        <f t="shared" si="124"/>
        <v>24</v>
      </c>
      <c r="Q2027" s="218">
        <v>24</v>
      </c>
      <c r="R2027" s="238">
        <f t="shared" si="125"/>
        <v>1</v>
      </c>
      <c r="S2027" s="238">
        <f t="shared" si="126"/>
        <v>1</v>
      </c>
      <c r="T2027" s="239">
        <f t="shared" si="127"/>
        <v>1</v>
      </c>
      <c r="U2027" s="229"/>
    </row>
    <row r="2028" spans="1:21" ht="12.75">
      <c r="A2028" s="190" t="s">
        <v>109</v>
      </c>
      <c r="B2028" s="191" t="s">
        <v>1220</v>
      </c>
      <c r="C2028" s="230" t="s">
        <v>647</v>
      </c>
      <c r="D2028" s="230" t="s">
        <v>335</v>
      </c>
      <c r="E2028" s="230" t="s">
        <v>185</v>
      </c>
      <c r="F2028" s="230" t="s">
        <v>519</v>
      </c>
      <c r="G2028" s="190" t="s">
        <v>3187</v>
      </c>
      <c r="H2028" s="191" t="s">
        <v>3129</v>
      </c>
      <c r="I2028" s="230" t="s">
        <v>232</v>
      </c>
      <c r="J2028" s="230" t="s">
        <v>418</v>
      </c>
      <c r="K2028" s="231">
        <v>1</v>
      </c>
      <c r="L2028" s="230" t="s">
        <v>3128</v>
      </c>
      <c r="M2028" s="450">
        <v>2023</v>
      </c>
      <c r="N2028" s="453">
        <v>24</v>
      </c>
      <c r="O2028" s="452">
        <v>1</v>
      </c>
      <c r="P2028" s="237">
        <f t="shared" si="124"/>
        <v>24</v>
      </c>
      <c r="Q2028" s="218">
        <v>24</v>
      </c>
      <c r="R2028" s="238">
        <f t="shared" si="125"/>
        <v>1</v>
      </c>
      <c r="S2028" s="238">
        <f t="shared" si="126"/>
        <v>1</v>
      </c>
      <c r="T2028" s="239">
        <f t="shared" si="127"/>
        <v>1</v>
      </c>
      <c r="U2028" s="229"/>
    </row>
    <row r="2029" spans="1:21" ht="12.75">
      <c r="A2029" s="190" t="s">
        <v>109</v>
      </c>
      <c r="B2029" s="191" t="s">
        <v>1220</v>
      </c>
      <c r="C2029" s="230" t="s">
        <v>647</v>
      </c>
      <c r="D2029" s="230" t="s">
        <v>335</v>
      </c>
      <c r="E2029" s="230" t="s">
        <v>185</v>
      </c>
      <c r="F2029" s="230" t="s">
        <v>519</v>
      </c>
      <c r="G2029" s="190" t="s">
        <v>3187</v>
      </c>
      <c r="H2029" s="191" t="s">
        <v>3130</v>
      </c>
      <c r="I2029" s="230" t="s">
        <v>232</v>
      </c>
      <c r="J2029" s="230" t="s">
        <v>418</v>
      </c>
      <c r="K2029" s="231">
        <v>1</v>
      </c>
      <c r="L2029" s="230" t="s">
        <v>3128</v>
      </c>
      <c r="M2029" s="450">
        <v>2023</v>
      </c>
      <c r="N2029" s="453">
        <v>24</v>
      </c>
      <c r="O2029" s="452">
        <v>1</v>
      </c>
      <c r="P2029" s="237">
        <f t="shared" si="124"/>
        <v>24</v>
      </c>
      <c r="Q2029" s="218">
        <v>24</v>
      </c>
      <c r="R2029" s="238">
        <f t="shared" si="125"/>
        <v>1</v>
      </c>
      <c r="S2029" s="238">
        <f t="shared" si="126"/>
        <v>1</v>
      </c>
      <c r="T2029" s="239">
        <f t="shared" si="127"/>
        <v>1</v>
      </c>
      <c r="U2029" s="229"/>
    </row>
    <row r="2030" spans="1:21" ht="12.75">
      <c r="A2030" s="190" t="s">
        <v>109</v>
      </c>
      <c r="B2030" s="191" t="s">
        <v>1220</v>
      </c>
      <c r="C2030" s="230" t="s">
        <v>647</v>
      </c>
      <c r="D2030" s="230" t="s">
        <v>335</v>
      </c>
      <c r="E2030" s="230" t="s">
        <v>185</v>
      </c>
      <c r="F2030" s="230"/>
      <c r="G2030" s="190" t="s">
        <v>3188</v>
      </c>
      <c r="H2030" s="191"/>
      <c r="I2030" s="230"/>
      <c r="J2030" s="230"/>
      <c r="K2030" s="231"/>
      <c r="L2030" s="230" t="s">
        <v>3120</v>
      </c>
      <c r="M2030" s="450"/>
      <c r="N2030" s="453"/>
      <c r="O2030" s="452"/>
      <c r="P2030" s="237">
        <f t="shared" si="124"/>
        <v>0</v>
      </c>
      <c r="Q2030" s="218"/>
      <c r="R2030" s="238" t="e">
        <f t="shared" si="125"/>
        <v>#DIV/0!</v>
      </c>
      <c r="S2030" s="238" t="e">
        <f t="shared" si="126"/>
        <v>#DIV/0!</v>
      </c>
      <c r="T2030" s="239" t="e">
        <f t="shared" si="127"/>
        <v>#DIV/0!</v>
      </c>
      <c r="U2030" s="229"/>
    </row>
    <row r="2031" spans="1:21" ht="12.75">
      <c r="A2031" s="190" t="s">
        <v>109</v>
      </c>
      <c r="B2031" s="191" t="s">
        <v>1220</v>
      </c>
      <c r="C2031" s="230" t="s">
        <v>647</v>
      </c>
      <c r="D2031" s="230" t="s">
        <v>335</v>
      </c>
      <c r="E2031" s="230" t="s">
        <v>185</v>
      </c>
      <c r="F2031" s="230" t="s">
        <v>519</v>
      </c>
      <c r="G2031" s="190" t="s">
        <v>3189</v>
      </c>
      <c r="H2031" s="191" t="s">
        <v>518</v>
      </c>
      <c r="I2031" s="230" t="s">
        <v>370</v>
      </c>
      <c r="J2031" s="565" t="s">
        <v>420</v>
      </c>
      <c r="K2031" s="566">
        <v>0.3</v>
      </c>
      <c r="L2031" s="230"/>
      <c r="M2031" s="450">
        <v>2022</v>
      </c>
      <c r="N2031" s="453">
        <v>15</v>
      </c>
      <c r="O2031" s="567">
        <v>1</v>
      </c>
      <c r="P2031" s="237">
        <f t="shared" si="124"/>
        <v>15</v>
      </c>
      <c r="Q2031" s="453">
        <v>15</v>
      </c>
      <c r="R2031" s="238">
        <f t="shared" si="125"/>
        <v>1</v>
      </c>
      <c r="S2031" s="238">
        <f t="shared" si="126"/>
        <v>1</v>
      </c>
      <c r="T2031" s="239">
        <f t="shared" si="127"/>
        <v>3.3333333333333335</v>
      </c>
      <c r="U2031" s="451" t="s">
        <v>3123</v>
      </c>
    </row>
    <row r="2032" spans="1:21" ht="12.75">
      <c r="A2032" s="190" t="s">
        <v>109</v>
      </c>
      <c r="B2032" s="191" t="s">
        <v>1220</v>
      </c>
      <c r="C2032" s="230" t="s">
        <v>647</v>
      </c>
      <c r="D2032" s="230" t="s">
        <v>335</v>
      </c>
      <c r="E2032" s="230" t="s">
        <v>185</v>
      </c>
      <c r="F2032" s="230" t="s">
        <v>577</v>
      </c>
      <c r="G2032" s="190" t="s">
        <v>3189</v>
      </c>
      <c r="H2032" s="191" t="s">
        <v>576</v>
      </c>
      <c r="I2032" s="230" t="s">
        <v>370</v>
      </c>
      <c r="J2032" s="565" t="s">
        <v>420</v>
      </c>
      <c r="K2032" s="566">
        <v>0.3</v>
      </c>
      <c r="L2032" s="230"/>
      <c r="M2032" s="450">
        <v>2022</v>
      </c>
      <c r="N2032" s="453">
        <v>15</v>
      </c>
      <c r="O2032" s="452">
        <v>0.33333333333333326</v>
      </c>
      <c r="P2032" s="237">
        <f t="shared" si="124"/>
        <v>5</v>
      </c>
      <c r="Q2032" s="218">
        <v>4</v>
      </c>
      <c r="R2032" s="238">
        <f t="shared" si="125"/>
        <v>0.8</v>
      </c>
      <c r="S2032" s="238">
        <f t="shared" si="126"/>
        <v>0.26666666666666666</v>
      </c>
      <c r="T2032" s="239">
        <f t="shared" si="127"/>
        <v>1.1111111111111109</v>
      </c>
      <c r="U2032" s="229"/>
    </row>
    <row r="2033" spans="1:21" ht="12.75">
      <c r="A2033" s="190" t="s">
        <v>109</v>
      </c>
      <c r="B2033" s="191" t="s">
        <v>1220</v>
      </c>
      <c r="C2033" s="230" t="s">
        <v>647</v>
      </c>
      <c r="D2033" s="230" t="s">
        <v>335</v>
      </c>
      <c r="E2033" s="230" t="s">
        <v>185</v>
      </c>
      <c r="F2033" s="230" t="s">
        <v>577</v>
      </c>
      <c r="G2033" s="190" t="s">
        <v>3189</v>
      </c>
      <c r="H2033" s="191" t="s">
        <v>578</v>
      </c>
      <c r="I2033" s="230" t="s">
        <v>370</v>
      </c>
      <c r="J2033" s="565" t="s">
        <v>420</v>
      </c>
      <c r="K2033" s="566">
        <v>0.3</v>
      </c>
      <c r="L2033" s="230"/>
      <c r="M2033" s="450">
        <v>2022</v>
      </c>
      <c r="N2033" s="453">
        <v>15</v>
      </c>
      <c r="O2033" s="452">
        <v>0.33333333333333326</v>
      </c>
      <c r="P2033" s="237">
        <f t="shared" si="124"/>
        <v>5</v>
      </c>
      <c r="Q2033" s="218">
        <v>4</v>
      </c>
      <c r="R2033" s="238">
        <f t="shared" si="125"/>
        <v>0.8</v>
      </c>
      <c r="S2033" s="238">
        <f t="shared" si="126"/>
        <v>0.26666666666666666</v>
      </c>
      <c r="T2033" s="239">
        <f t="shared" si="127"/>
        <v>1.1111111111111109</v>
      </c>
      <c r="U2033" s="229"/>
    </row>
    <row r="2034" spans="1:21" ht="12.75">
      <c r="A2034" s="190" t="s">
        <v>109</v>
      </c>
      <c r="B2034" s="191" t="s">
        <v>1220</v>
      </c>
      <c r="C2034" s="230" t="s">
        <v>647</v>
      </c>
      <c r="D2034" s="230" t="s">
        <v>335</v>
      </c>
      <c r="E2034" s="230" t="s">
        <v>185</v>
      </c>
      <c r="F2034" s="230" t="s">
        <v>577</v>
      </c>
      <c r="G2034" s="190" t="s">
        <v>3189</v>
      </c>
      <c r="H2034" s="191" t="s">
        <v>579</v>
      </c>
      <c r="I2034" s="230" t="s">
        <v>370</v>
      </c>
      <c r="J2034" s="565" t="s">
        <v>420</v>
      </c>
      <c r="K2034" s="566">
        <v>0.3</v>
      </c>
      <c r="L2034" s="230"/>
      <c r="M2034" s="450">
        <v>2022</v>
      </c>
      <c r="N2034" s="453">
        <v>15</v>
      </c>
      <c r="O2034" s="452">
        <v>0.33333333333333326</v>
      </c>
      <c r="P2034" s="237">
        <f t="shared" si="124"/>
        <v>5</v>
      </c>
      <c r="Q2034" s="218">
        <v>4</v>
      </c>
      <c r="R2034" s="238">
        <f t="shared" si="125"/>
        <v>0.8</v>
      </c>
      <c r="S2034" s="238">
        <f t="shared" si="126"/>
        <v>0.26666666666666666</v>
      </c>
      <c r="T2034" s="239">
        <f t="shared" si="127"/>
        <v>1.1111111111111109</v>
      </c>
      <c r="U2034" s="229"/>
    </row>
    <row r="2035" spans="1:21" ht="12.75">
      <c r="A2035" s="190" t="s">
        <v>109</v>
      </c>
      <c r="B2035" s="191" t="s">
        <v>1220</v>
      </c>
      <c r="C2035" s="230" t="s">
        <v>647</v>
      </c>
      <c r="D2035" s="230" t="s">
        <v>335</v>
      </c>
      <c r="E2035" s="230" t="s">
        <v>185</v>
      </c>
      <c r="F2035" s="230" t="s">
        <v>577</v>
      </c>
      <c r="G2035" s="190" t="s">
        <v>3189</v>
      </c>
      <c r="H2035" s="191" t="s">
        <v>580</v>
      </c>
      <c r="I2035" s="230" t="s">
        <v>370</v>
      </c>
      <c r="J2035" s="565" t="s">
        <v>420</v>
      </c>
      <c r="K2035" s="566">
        <v>0.3</v>
      </c>
      <c r="L2035" s="230"/>
      <c r="M2035" s="450">
        <v>2022</v>
      </c>
      <c r="N2035" s="453">
        <v>15</v>
      </c>
      <c r="O2035" s="452">
        <v>0.33333333333333326</v>
      </c>
      <c r="P2035" s="237">
        <f t="shared" si="124"/>
        <v>5</v>
      </c>
      <c r="Q2035" s="218">
        <v>4</v>
      </c>
      <c r="R2035" s="238">
        <f t="shared" si="125"/>
        <v>0.8</v>
      </c>
      <c r="S2035" s="238">
        <f t="shared" si="126"/>
        <v>0.26666666666666666</v>
      </c>
      <c r="T2035" s="239">
        <f t="shared" si="127"/>
        <v>1.1111111111111109</v>
      </c>
      <c r="U2035" s="229"/>
    </row>
    <row r="2036" spans="1:21" ht="12.75">
      <c r="A2036" s="190" t="s">
        <v>109</v>
      </c>
      <c r="B2036" s="191" t="s">
        <v>1220</v>
      </c>
      <c r="C2036" s="230" t="s">
        <v>647</v>
      </c>
      <c r="D2036" s="230" t="s">
        <v>335</v>
      </c>
      <c r="E2036" s="230" t="s">
        <v>185</v>
      </c>
      <c r="F2036" s="230" t="s">
        <v>577</v>
      </c>
      <c r="G2036" s="190" t="s">
        <v>3189</v>
      </c>
      <c r="H2036" s="191" t="s">
        <v>581</v>
      </c>
      <c r="I2036" s="230" t="s">
        <v>370</v>
      </c>
      <c r="J2036" s="565" t="s">
        <v>420</v>
      </c>
      <c r="K2036" s="566">
        <v>0.3</v>
      </c>
      <c r="L2036" s="230"/>
      <c r="M2036" s="450">
        <v>2022</v>
      </c>
      <c r="N2036" s="453">
        <v>15</v>
      </c>
      <c r="O2036" s="452">
        <v>0.33333333333333326</v>
      </c>
      <c r="P2036" s="237">
        <f t="shared" si="124"/>
        <v>5</v>
      </c>
      <c r="Q2036" s="218">
        <v>4</v>
      </c>
      <c r="R2036" s="238">
        <f t="shared" si="125"/>
        <v>0.8</v>
      </c>
      <c r="S2036" s="238">
        <f t="shared" si="126"/>
        <v>0.26666666666666666</v>
      </c>
      <c r="T2036" s="239">
        <f t="shared" si="127"/>
        <v>1.1111111111111109</v>
      </c>
      <c r="U2036" s="229"/>
    </row>
    <row r="2037" spans="1:21" ht="12.75">
      <c r="A2037" s="190" t="s">
        <v>109</v>
      </c>
      <c r="B2037" s="191" t="s">
        <v>1220</v>
      </c>
      <c r="C2037" s="230" t="s">
        <v>647</v>
      </c>
      <c r="D2037" s="230" t="s">
        <v>335</v>
      </c>
      <c r="E2037" s="230" t="s">
        <v>185</v>
      </c>
      <c r="F2037" s="230" t="s">
        <v>519</v>
      </c>
      <c r="G2037" s="190" t="s">
        <v>3189</v>
      </c>
      <c r="H2037" s="191" t="s">
        <v>522</v>
      </c>
      <c r="I2037" s="230" t="s">
        <v>370</v>
      </c>
      <c r="J2037" s="565" t="s">
        <v>420</v>
      </c>
      <c r="K2037" s="566">
        <v>0.3</v>
      </c>
      <c r="L2037" s="230"/>
      <c r="M2037" s="450">
        <v>2022</v>
      </c>
      <c r="N2037" s="453">
        <v>15</v>
      </c>
      <c r="O2037" s="452">
        <v>0.33333333333333326</v>
      </c>
      <c r="P2037" s="237">
        <f t="shared" si="124"/>
        <v>5</v>
      </c>
      <c r="Q2037" s="218">
        <v>4</v>
      </c>
      <c r="R2037" s="238">
        <f t="shared" si="125"/>
        <v>0.8</v>
      </c>
      <c r="S2037" s="238">
        <f t="shared" si="126"/>
        <v>0.26666666666666666</v>
      </c>
      <c r="T2037" s="239">
        <f t="shared" si="127"/>
        <v>1.1111111111111109</v>
      </c>
      <c r="U2037" s="229"/>
    </row>
    <row r="2038" spans="1:21" ht="12.75">
      <c r="A2038" s="190" t="s">
        <v>109</v>
      </c>
      <c r="B2038" s="191" t="s">
        <v>1220</v>
      </c>
      <c r="C2038" s="230" t="s">
        <v>647</v>
      </c>
      <c r="D2038" s="230" t="s">
        <v>335</v>
      </c>
      <c r="E2038" s="230" t="s">
        <v>185</v>
      </c>
      <c r="F2038" s="230" t="s">
        <v>519</v>
      </c>
      <c r="G2038" s="190" t="s">
        <v>3189</v>
      </c>
      <c r="H2038" s="191" t="s">
        <v>523</v>
      </c>
      <c r="I2038" s="230" t="s">
        <v>370</v>
      </c>
      <c r="J2038" s="565" t="s">
        <v>420</v>
      </c>
      <c r="K2038" s="566">
        <v>0.3</v>
      </c>
      <c r="L2038" s="230"/>
      <c r="M2038" s="450">
        <v>2022</v>
      </c>
      <c r="N2038" s="453">
        <v>15</v>
      </c>
      <c r="O2038" s="452">
        <v>0.33333333333333326</v>
      </c>
      <c r="P2038" s="237">
        <f t="shared" si="124"/>
        <v>5</v>
      </c>
      <c r="Q2038" s="218">
        <v>4</v>
      </c>
      <c r="R2038" s="238">
        <f t="shared" si="125"/>
        <v>0.8</v>
      </c>
      <c r="S2038" s="238">
        <f t="shared" si="126"/>
        <v>0.26666666666666666</v>
      </c>
      <c r="T2038" s="239">
        <f t="shared" si="127"/>
        <v>1.1111111111111109</v>
      </c>
      <c r="U2038" s="229"/>
    </row>
    <row r="2039" spans="1:21" ht="12.75">
      <c r="A2039" s="190" t="s">
        <v>109</v>
      </c>
      <c r="B2039" s="191" t="s">
        <v>1220</v>
      </c>
      <c r="C2039" s="230" t="s">
        <v>647</v>
      </c>
      <c r="D2039" s="230" t="s">
        <v>335</v>
      </c>
      <c r="E2039" s="230" t="s">
        <v>185</v>
      </c>
      <c r="F2039" s="230" t="s">
        <v>577</v>
      </c>
      <c r="G2039" s="190" t="s">
        <v>3189</v>
      </c>
      <c r="H2039" s="191" t="s">
        <v>3124</v>
      </c>
      <c r="I2039" s="230" t="s">
        <v>370</v>
      </c>
      <c r="J2039" s="565" t="s">
        <v>420</v>
      </c>
      <c r="K2039" s="566">
        <v>0.3</v>
      </c>
      <c r="L2039" s="230"/>
      <c r="M2039" s="450">
        <v>2022</v>
      </c>
      <c r="N2039" s="453">
        <v>15</v>
      </c>
      <c r="O2039" s="452">
        <v>0.33333333333333326</v>
      </c>
      <c r="P2039" s="237">
        <f t="shared" si="124"/>
        <v>5</v>
      </c>
      <c r="Q2039" s="218">
        <v>4</v>
      </c>
      <c r="R2039" s="238">
        <f t="shared" si="125"/>
        <v>0.8</v>
      </c>
      <c r="S2039" s="238">
        <f t="shared" si="126"/>
        <v>0.26666666666666666</v>
      </c>
      <c r="T2039" s="239">
        <f t="shared" si="127"/>
        <v>1.1111111111111109</v>
      </c>
      <c r="U2039" s="229"/>
    </row>
    <row r="2040" spans="1:21" ht="12.75">
      <c r="A2040" s="190" t="s">
        <v>109</v>
      </c>
      <c r="B2040" s="191" t="s">
        <v>1220</v>
      </c>
      <c r="C2040" s="230" t="s">
        <v>647</v>
      </c>
      <c r="D2040" s="230" t="s">
        <v>335</v>
      </c>
      <c r="E2040" s="230" t="s">
        <v>185</v>
      </c>
      <c r="F2040" s="230" t="s">
        <v>519</v>
      </c>
      <c r="G2040" s="190" t="s">
        <v>3189</v>
      </c>
      <c r="H2040" s="191" t="s">
        <v>3125</v>
      </c>
      <c r="I2040" s="230" t="s">
        <v>370</v>
      </c>
      <c r="J2040" s="565" t="s">
        <v>420</v>
      </c>
      <c r="K2040" s="566">
        <v>0.3</v>
      </c>
      <c r="L2040" s="230"/>
      <c r="M2040" s="450">
        <v>2022</v>
      </c>
      <c r="N2040" s="453">
        <v>15</v>
      </c>
      <c r="O2040" s="452">
        <v>0.33333333333333326</v>
      </c>
      <c r="P2040" s="237">
        <f t="shared" si="124"/>
        <v>5</v>
      </c>
      <c r="Q2040" s="218">
        <v>4</v>
      </c>
      <c r="R2040" s="238">
        <f t="shared" si="125"/>
        <v>0.8</v>
      </c>
      <c r="S2040" s="238">
        <f t="shared" si="126"/>
        <v>0.26666666666666666</v>
      </c>
      <c r="T2040" s="239">
        <f t="shared" si="127"/>
        <v>1.1111111111111109</v>
      </c>
      <c r="U2040" s="229"/>
    </row>
    <row r="2041" spans="1:21" ht="12.75">
      <c r="A2041" s="190" t="s">
        <v>109</v>
      </c>
      <c r="B2041" s="191" t="s">
        <v>1220</v>
      </c>
      <c r="C2041" s="230" t="s">
        <v>647</v>
      </c>
      <c r="D2041" s="230" t="s">
        <v>335</v>
      </c>
      <c r="E2041" s="230" t="s">
        <v>185</v>
      </c>
      <c r="F2041" s="230" t="s">
        <v>519</v>
      </c>
      <c r="G2041" s="190" t="s">
        <v>3189</v>
      </c>
      <c r="H2041" s="191" t="s">
        <v>529</v>
      </c>
      <c r="I2041" s="230" t="s">
        <v>370</v>
      </c>
      <c r="J2041" s="565" t="s">
        <v>420</v>
      </c>
      <c r="K2041" s="566">
        <v>0.3</v>
      </c>
      <c r="L2041" s="230"/>
      <c r="M2041" s="450">
        <v>2022</v>
      </c>
      <c r="N2041" s="453">
        <v>15</v>
      </c>
      <c r="O2041" s="452">
        <v>0.33333333333333326</v>
      </c>
      <c r="P2041" s="237">
        <f t="shared" si="124"/>
        <v>5</v>
      </c>
      <c r="Q2041" s="218">
        <v>4</v>
      </c>
      <c r="R2041" s="238">
        <f t="shared" si="125"/>
        <v>0.8</v>
      </c>
      <c r="S2041" s="238">
        <f t="shared" si="126"/>
        <v>0.26666666666666666</v>
      </c>
      <c r="T2041" s="239">
        <f t="shared" si="127"/>
        <v>1.1111111111111109</v>
      </c>
      <c r="U2041" s="229"/>
    </row>
    <row r="2042" spans="1:21" ht="12.75">
      <c r="A2042" s="190" t="s">
        <v>109</v>
      </c>
      <c r="B2042" s="191" t="s">
        <v>1220</v>
      </c>
      <c r="C2042" s="230" t="s">
        <v>647</v>
      </c>
      <c r="D2042" s="230" t="s">
        <v>335</v>
      </c>
      <c r="E2042" s="230" t="s">
        <v>185</v>
      </c>
      <c r="F2042" s="230" t="s">
        <v>519</v>
      </c>
      <c r="G2042" s="190" t="s">
        <v>3189</v>
      </c>
      <c r="H2042" s="191" t="s">
        <v>532</v>
      </c>
      <c r="I2042" s="230" t="s">
        <v>370</v>
      </c>
      <c r="J2042" s="565" t="s">
        <v>420</v>
      </c>
      <c r="K2042" s="568">
        <v>0.3</v>
      </c>
      <c r="L2042" s="230"/>
      <c r="M2042" s="450">
        <v>2022</v>
      </c>
      <c r="N2042" s="453">
        <v>15</v>
      </c>
      <c r="O2042" s="452">
        <v>0.33333333333333326</v>
      </c>
      <c r="P2042" s="237">
        <f t="shared" si="124"/>
        <v>5</v>
      </c>
      <c r="Q2042" s="218">
        <v>4</v>
      </c>
      <c r="R2042" s="238">
        <f t="shared" si="125"/>
        <v>0.8</v>
      </c>
      <c r="S2042" s="238">
        <f t="shared" si="126"/>
        <v>0.26666666666666666</v>
      </c>
      <c r="T2042" s="239">
        <f t="shared" si="127"/>
        <v>1.1111111111111109</v>
      </c>
      <c r="U2042" s="229"/>
    </row>
    <row r="2043" spans="1:21" ht="12.75">
      <c r="A2043" s="190" t="s">
        <v>109</v>
      </c>
      <c r="B2043" s="191" t="s">
        <v>1220</v>
      </c>
      <c r="C2043" s="230" t="s">
        <v>647</v>
      </c>
      <c r="D2043" s="230" t="s">
        <v>335</v>
      </c>
      <c r="E2043" s="230" t="s">
        <v>185</v>
      </c>
      <c r="F2043" s="230" t="s">
        <v>519</v>
      </c>
      <c r="G2043" s="190" t="s">
        <v>3189</v>
      </c>
      <c r="H2043" s="191" t="s">
        <v>533</v>
      </c>
      <c r="I2043" s="230" t="s">
        <v>370</v>
      </c>
      <c r="J2043" s="565" t="s">
        <v>420</v>
      </c>
      <c r="K2043" s="566">
        <v>0.3</v>
      </c>
      <c r="L2043" s="230"/>
      <c r="M2043" s="450">
        <v>2022</v>
      </c>
      <c r="N2043" s="453">
        <v>15</v>
      </c>
      <c r="O2043" s="452">
        <v>0.33333333333333326</v>
      </c>
      <c r="P2043" s="237">
        <f t="shared" si="124"/>
        <v>5</v>
      </c>
      <c r="Q2043" s="218">
        <v>4</v>
      </c>
      <c r="R2043" s="238">
        <f t="shared" si="125"/>
        <v>0.8</v>
      </c>
      <c r="S2043" s="238">
        <f t="shared" si="126"/>
        <v>0.26666666666666666</v>
      </c>
      <c r="T2043" s="239">
        <f t="shared" si="127"/>
        <v>1.1111111111111109</v>
      </c>
      <c r="U2043" s="229"/>
    </row>
    <row r="2044" spans="1:21" ht="12.75">
      <c r="A2044" s="190" t="s">
        <v>109</v>
      </c>
      <c r="B2044" s="191" t="s">
        <v>1220</v>
      </c>
      <c r="C2044" s="230" t="s">
        <v>647</v>
      </c>
      <c r="D2044" s="230" t="s">
        <v>335</v>
      </c>
      <c r="E2044" s="230" t="s">
        <v>185</v>
      </c>
      <c r="F2044" s="230" t="s">
        <v>519</v>
      </c>
      <c r="G2044" s="190" t="s">
        <v>3189</v>
      </c>
      <c r="H2044" s="191" t="s">
        <v>534</v>
      </c>
      <c r="I2044" s="230" t="s">
        <v>370</v>
      </c>
      <c r="J2044" s="565" t="s">
        <v>420</v>
      </c>
      <c r="K2044" s="566">
        <v>0.3</v>
      </c>
      <c r="L2044" s="230"/>
      <c r="M2044" s="450">
        <v>2022</v>
      </c>
      <c r="N2044" s="453">
        <v>15</v>
      </c>
      <c r="O2044" s="452">
        <v>0.33333333333333326</v>
      </c>
      <c r="P2044" s="237">
        <f t="shared" si="124"/>
        <v>5</v>
      </c>
      <c r="Q2044" s="218">
        <v>4</v>
      </c>
      <c r="R2044" s="238">
        <f t="shared" si="125"/>
        <v>0.8</v>
      </c>
      <c r="S2044" s="238">
        <f t="shared" si="126"/>
        <v>0.26666666666666666</v>
      </c>
      <c r="T2044" s="239">
        <f t="shared" si="127"/>
        <v>1.1111111111111109</v>
      </c>
      <c r="U2044" s="229"/>
    </row>
    <row r="2045" spans="1:21" ht="12.75">
      <c r="A2045" s="190" t="s">
        <v>109</v>
      </c>
      <c r="B2045" s="191" t="s">
        <v>1220</v>
      </c>
      <c r="C2045" s="230" t="s">
        <v>647</v>
      </c>
      <c r="D2045" s="230" t="s">
        <v>335</v>
      </c>
      <c r="E2045" s="230" t="s">
        <v>185</v>
      </c>
      <c r="F2045" s="230" t="s">
        <v>519</v>
      </c>
      <c r="G2045" s="190" t="s">
        <v>3189</v>
      </c>
      <c r="H2045" s="191" t="s">
        <v>535</v>
      </c>
      <c r="I2045" s="230" t="s">
        <v>370</v>
      </c>
      <c r="J2045" s="565" t="s">
        <v>420</v>
      </c>
      <c r="K2045" s="566">
        <v>0.3</v>
      </c>
      <c r="L2045" s="230"/>
      <c r="M2045" s="450">
        <v>2022</v>
      </c>
      <c r="N2045" s="453">
        <v>15</v>
      </c>
      <c r="O2045" s="452">
        <v>0.33333333333333326</v>
      </c>
      <c r="P2045" s="237">
        <f t="shared" si="124"/>
        <v>5</v>
      </c>
      <c r="Q2045" s="218">
        <v>4</v>
      </c>
      <c r="R2045" s="238">
        <f t="shared" si="125"/>
        <v>0.8</v>
      </c>
      <c r="S2045" s="238">
        <f t="shared" si="126"/>
        <v>0.26666666666666666</v>
      </c>
      <c r="T2045" s="239">
        <f t="shared" si="127"/>
        <v>1.1111111111111109</v>
      </c>
      <c r="U2045" s="229"/>
    </row>
    <row r="2046" spans="1:21" ht="12.75">
      <c r="A2046" s="190" t="s">
        <v>109</v>
      </c>
      <c r="B2046" s="191" t="s">
        <v>1220</v>
      </c>
      <c r="C2046" s="230" t="s">
        <v>647</v>
      </c>
      <c r="D2046" s="230" t="s">
        <v>335</v>
      </c>
      <c r="E2046" s="230" t="s">
        <v>185</v>
      </c>
      <c r="F2046" s="230" t="s">
        <v>519</v>
      </c>
      <c r="G2046" s="190" t="s">
        <v>3189</v>
      </c>
      <c r="H2046" s="191" t="s">
        <v>544</v>
      </c>
      <c r="I2046" s="230" t="s">
        <v>370</v>
      </c>
      <c r="J2046" s="565" t="s">
        <v>420</v>
      </c>
      <c r="K2046" s="566">
        <v>0.3</v>
      </c>
      <c r="L2046" s="230"/>
      <c r="M2046" s="450">
        <v>2022</v>
      </c>
      <c r="N2046" s="453">
        <v>15</v>
      </c>
      <c r="O2046" s="452">
        <v>0.33333333333333326</v>
      </c>
      <c r="P2046" s="237">
        <f t="shared" si="124"/>
        <v>5</v>
      </c>
      <c r="Q2046" s="218">
        <v>4</v>
      </c>
      <c r="R2046" s="238">
        <f t="shared" si="125"/>
        <v>0.8</v>
      </c>
      <c r="S2046" s="238">
        <f t="shared" si="126"/>
        <v>0.26666666666666666</v>
      </c>
      <c r="T2046" s="239">
        <f t="shared" si="127"/>
        <v>1.1111111111111109</v>
      </c>
      <c r="U2046" s="229"/>
    </row>
    <row r="2047" spans="1:21" ht="12.75">
      <c r="A2047" s="190" t="s">
        <v>109</v>
      </c>
      <c r="B2047" s="191" t="s">
        <v>1220</v>
      </c>
      <c r="C2047" s="230" t="s">
        <v>647</v>
      </c>
      <c r="D2047" s="230" t="s">
        <v>335</v>
      </c>
      <c r="E2047" s="230" t="s">
        <v>185</v>
      </c>
      <c r="F2047" s="230" t="s">
        <v>519</v>
      </c>
      <c r="G2047" s="190" t="s">
        <v>3189</v>
      </c>
      <c r="H2047" s="191" t="s">
        <v>545</v>
      </c>
      <c r="I2047" s="230" t="s">
        <v>370</v>
      </c>
      <c r="J2047" s="565" t="s">
        <v>420</v>
      </c>
      <c r="K2047" s="566">
        <v>0.3</v>
      </c>
      <c r="L2047" s="230"/>
      <c r="M2047" s="450">
        <v>2022</v>
      </c>
      <c r="N2047" s="453">
        <v>15</v>
      </c>
      <c r="O2047" s="452">
        <v>0.33333333333333326</v>
      </c>
      <c r="P2047" s="237">
        <f t="shared" si="124"/>
        <v>5</v>
      </c>
      <c r="Q2047" s="218">
        <v>4</v>
      </c>
      <c r="R2047" s="238">
        <f t="shared" si="125"/>
        <v>0.8</v>
      </c>
      <c r="S2047" s="238">
        <f t="shared" si="126"/>
        <v>0.26666666666666666</v>
      </c>
      <c r="T2047" s="239">
        <f t="shared" si="127"/>
        <v>1.1111111111111109</v>
      </c>
      <c r="U2047" s="229"/>
    </row>
    <row r="2048" spans="1:21" ht="12.75">
      <c r="A2048" s="190" t="s">
        <v>109</v>
      </c>
      <c r="B2048" s="191" t="s">
        <v>1220</v>
      </c>
      <c r="C2048" s="230" t="s">
        <v>647</v>
      </c>
      <c r="D2048" s="230" t="s">
        <v>335</v>
      </c>
      <c r="E2048" s="230" t="s">
        <v>185</v>
      </c>
      <c r="F2048" s="230" t="s">
        <v>519</v>
      </c>
      <c r="G2048" s="190" t="s">
        <v>3189</v>
      </c>
      <c r="H2048" s="191" t="s">
        <v>546</v>
      </c>
      <c r="I2048" s="230" t="s">
        <v>370</v>
      </c>
      <c r="J2048" s="565" t="s">
        <v>420</v>
      </c>
      <c r="K2048" s="566">
        <v>0.3</v>
      </c>
      <c r="L2048" s="230"/>
      <c r="M2048" s="450">
        <v>2022</v>
      </c>
      <c r="N2048" s="453">
        <v>15</v>
      </c>
      <c r="O2048" s="452">
        <v>0.33333333333333326</v>
      </c>
      <c r="P2048" s="237">
        <f t="shared" si="124"/>
        <v>5</v>
      </c>
      <c r="Q2048" s="218">
        <v>4</v>
      </c>
      <c r="R2048" s="238">
        <f t="shared" si="125"/>
        <v>0.8</v>
      </c>
      <c r="S2048" s="238">
        <f t="shared" si="126"/>
        <v>0.26666666666666666</v>
      </c>
      <c r="T2048" s="239">
        <f t="shared" si="127"/>
        <v>1.1111111111111109</v>
      </c>
      <c r="U2048" s="229"/>
    </row>
    <row r="2049" spans="1:21" ht="12.75">
      <c r="A2049" s="190" t="s">
        <v>109</v>
      </c>
      <c r="B2049" s="191" t="s">
        <v>1220</v>
      </c>
      <c r="C2049" s="230" t="s">
        <v>647</v>
      </c>
      <c r="D2049" s="230" t="s">
        <v>335</v>
      </c>
      <c r="E2049" s="230" t="s">
        <v>185</v>
      </c>
      <c r="F2049" s="230" t="s">
        <v>519</v>
      </c>
      <c r="G2049" s="190" t="s">
        <v>3189</v>
      </c>
      <c r="H2049" s="191" t="s">
        <v>548</v>
      </c>
      <c r="I2049" s="230" t="s">
        <v>370</v>
      </c>
      <c r="J2049" s="565" t="s">
        <v>420</v>
      </c>
      <c r="K2049" s="566">
        <v>0.3</v>
      </c>
      <c r="L2049" s="230"/>
      <c r="M2049" s="450">
        <v>2022</v>
      </c>
      <c r="N2049" s="453">
        <v>15</v>
      </c>
      <c r="O2049" s="452">
        <v>0.33333333333333326</v>
      </c>
      <c r="P2049" s="237">
        <f t="shared" si="124"/>
        <v>5</v>
      </c>
      <c r="Q2049" s="218">
        <v>4</v>
      </c>
      <c r="R2049" s="238">
        <f t="shared" si="125"/>
        <v>0.8</v>
      </c>
      <c r="S2049" s="238">
        <f t="shared" si="126"/>
        <v>0.26666666666666666</v>
      </c>
      <c r="T2049" s="239">
        <f t="shared" si="127"/>
        <v>1.1111111111111109</v>
      </c>
      <c r="U2049" s="229"/>
    </row>
    <row r="2050" spans="1:21" ht="12.75">
      <c r="A2050" s="190" t="s">
        <v>109</v>
      </c>
      <c r="B2050" s="191" t="s">
        <v>1220</v>
      </c>
      <c r="C2050" s="230" t="s">
        <v>647</v>
      </c>
      <c r="D2050" s="230" t="s">
        <v>335</v>
      </c>
      <c r="E2050" s="230" t="s">
        <v>185</v>
      </c>
      <c r="F2050" s="230" t="s">
        <v>519</v>
      </c>
      <c r="G2050" s="190" t="s">
        <v>3189</v>
      </c>
      <c r="H2050" s="191" t="s">
        <v>549</v>
      </c>
      <c r="I2050" s="230" t="s">
        <v>370</v>
      </c>
      <c r="J2050" s="565" t="s">
        <v>420</v>
      </c>
      <c r="K2050" s="566">
        <v>0.3</v>
      </c>
      <c r="L2050" s="230"/>
      <c r="M2050" s="450">
        <v>2022</v>
      </c>
      <c r="N2050" s="453">
        <v>15</v>
      </c>
      <c r="O2050" s="452">
        <v>0.33333333333333326</v>
      </c>
      <c r="P2050" s="237">
        <f t="shared" si="124"/>
        <v>5</v>
      </c>
      <c r="Q2050" s="218">
        <v>4</v>
      </c>
      <c r="R2050" s="238">
        <f t="shared" si="125"/>
        <v>0.8</v>
      </c>
      <c r="S2050" s="238">
        <f t="shared" si="126"/>
        <v>0.26666666666666666</v>
      </c>
      <c r="T2050" s="239">
        <f t="shared" si="127"/>
        <v>1.1111111111111109</v>
      </c>
      <c r="U2050" s="229"/>
    </row>
    <row r="2051" spans="1:21" ht="12.75">
      <c r="A2051" s="190" t="s">
        <v>109</v>
      </c>
      <c r="B2051" s="191" t="s">
        <v>1220</v>
      </c>
      <c r="C2051" s="230" t="s">
        <v>647</v>
      </c>
      <c r="D2051" s="230" t="s">
        <v>335</v>
      </c>
      <c r="E2051" s="230" t="s">
        <v>185</v>
      </c>
      <c r="F2051" s="230" t="s">
        <v>519</v>
      </c>
      <c r="G2051" s="190" t="s">
        <v>3189</v>
      </c>
      <c r="H2051" s="191" t="s">
        <v>551</v>
      </c>
      <c r="I2051" s="230" t="s">
        <v>370</v>
      </c>
      <c r="J2051" s="565" t="s">
        <v>420</v>
      </c>
      <c r="K2051" s="566">
        <v>0.3</v>
      </c>
      <c r="L2051" s="230"/>
      <c r="M2051" s="450">
        <v>2022</v>
      </c>
      <c r="N2051" s="453">
        <v>15</v>
      </c>
      <c r="O2051" s="452">
        <v>0.33333333333333326</v>
      </c>
      <c r="P2051" s="237">
        <f t="shared" si="124"/>
        <v>5</v>
      </c>
      <c r="Q2051" s="218">
        <v>4</v>
      </c>
      <c r="R2051" s="238">
        <f t="shared" si="125"/>
        <v>0.8</v>
      </c>
      <c r="S2051" s="238">
        <f t="shared" si="126"/>
        <v>0.26666666666666666</v>
      </c>
      <c r="T2051" s="239">
        <f t="shared" si="127"/>
        <v>1.1111111111111109</v>
      </c>
      <c r="U2051" s="229"/>
    </row>
    <row r="2052" spans="1:21" ht="12.75">
      <c r="A2052" s="190" t="s">
        <v>109</v>
      </c>
      <c r="B2052" s="191" t="s">
        <v>1220</v>
      </c>
      <c r="C2052" s="230" t="s">
        <v>647</v>
      </c>
      <c r="D2052" s="230" t="s">
        <v>335</v>
      </c>
      <c r="E2052" s="230" t="s">
        <v>185</v>
      </c>
      <c r="F2052" s="230" t="s">
        <v>519</v>
      </c>
      <c r="G2052" s="190" t="s">
        <v>3189</v>
      </c>
      <c r="H2052" s="191" t="s">
        <v>555</v>
      </c>
      <c r="I2052" s="230" t="s">
        <v>370</v>
      </c>
      <c r="J2052" s="565" t="s">
        <v>420</v>
      </c>
      <c r="K2052" s="566">
        <v>0.3</v>
      </c>
      <c r="L2052" s="230"/>
      <c r="M2052" s="450">
        <v>2022</v>
      </c>
      <c r="N2052" s="453">
        <v>15</v>
      </c>
      <c r="O2052" s="452">
        <v>0.33333333333333326</v>
      </c>
      <c r="P2052" s="237">
        <f t="shared" ref="P2052:P2115" si="128">ROUNDUP(N2052*O2052,0)</f>
        <v>5</v>
      </c>
      <c r="Q2052" s="218">
        <v>4</v>
      </c>
      <c r="R2052" s="238">
        <f t="shared" ref="R2052:R2115" si="129">Q2052/P2052</f>
        <v>0.8</v>
      </c>
      <c r="S2052" s="238">
        <f t="shared" ref="S2052:S2115" si="130">Q2052/N2052</f>
        <v>0.26666666666666666</v>
      </c>
      <c r="T2052" s="239">
        <f t="shared" ref="T2052:T2115" si="131">O2052/K2052</f>
        <v>1.1111111111111109</v>
      </c>
      <c r="U2052" s="229"/>
    </row>
    <row r="2053" spans="1:21" ht="12.75">
      <c r="A2053" s="190" t="s">
        <v>109</v>
      </c>
      <c r="B2053" s="191" t="s">
        <v>1220</v>
      </c>
      <c r="C2053" s="230" t="s">
        <v>647</v>
      </c>
      <c r="D2053" s="230" t="s">
        <v>335</v>
      </c>
      <c r="E2053" s="230" t="s">
        <v>185</v>
      </c>
      <c r="F2053" s="230" t="s">
        <v>519</v>
      </c>
      <c r="G2053" s="190" t="s">
        <v>3189</v>
      </c>
      <c r="H2053" s="191" t="s">
        <v>556</v>
      </c>
      <c r="I2053" s="230" t="s">
        <v>370</v>
      </c>
      <c r="J2053" s="565" t="s">
        <v>420</v>
      </c>
      <c r="K2053" s="566">
        <v>0.3</v>
      </c>
      <c r="L2053" s="230"/>
      <c r="M2053" s="450">
        <v>2022</v>
      </c>
      <c r="N2053" s="453">
        <v>15</v>
      </c>
      <c r="O2053" s="452">
        <v>0.33333333333333326</v>
      </c>
      <c r="P2053" s="237">
        <f t="shared" si="128"/>
        <v>5</v>
      </c>
      <c r="Q2053" s="218">
        <v>4</v>
      </c>
      <c r="R2053" s="238">
        <f t="shared" si="129"/>
        <v>0.8</v>
      </c>
      <c r="S2053" s="238">
        <f t="shared" si="130"/>
        <v>0.26666666666666666</v>
      </c>
      <c r="T2053" s="239">
        <f t="shared" si="131"/>
        <v>1.1111111111111109</v>
      </c>
      <c r="U2053" s="229"/>
    </row>
    <row r="2054" spans="1:21" ht="12.75">
      <c r="A2054" s="190" t="s">
        <v>109</v>
      </c>
      <c r="B2054" s="191" t="s">
        <v>1220</v>
      </c>
      <c r="C2054" s="230" t="s">
        <v>647</v>
      </c>
      <c r="D2054" s="230" t="s">
        <v>335</v>
      </c>
      <c r="E2054" s="230" t="s">
        <v>185</v>
      </c>
      <c r="F2054" s="230" t="s">
        <v>519</v>
      </c>
      <c r="G2054" s="190" t="s">
        <v>3189</v>
      </c>
      <c r="H2054" s="191" t="s">
        <v>557</v>
      </c>
      <c r="I2054" s="230" t="s">
        <v>370</v>
      </c>
      <c r="J2054" s="565" t="s">
        <v>420</v>
      </c>
      <c r="K2054" s="566">
        <v>0.3</v>
      </c>
      <c r="L2054" s="230"/>
      <c r="M2054" s="450">
        <v>2022</v>
      </c>
      <c r="N2054" s="453">
        <v>15</v>
      </c>
      <c r="O2054" s="452">
        <v>0.33333333333333326</v>
      </c>
      <c r="P2054" s="237">
        <f t="shared" si="128"/>
        <v>5</v>
      </c>
      <c r="Q2054" s="218">
        <v>4</v>
      </c>
      <c r="R2054" s="238">
        <f t="shared" si="129"/>
        <v>0.8</v>
      </c>
      <c r="S2054" s="238">
        <f t="shared" si="130"/>
        <v>0.26666666666666666</v>
      </c>
      <c r="T2054" s="239">
        <f t="shared" si="131"/>
        <v>1.1111111111111109</v>
      </c>
      <c r="U2054" s="229"/>
    </row>
    <row r="2055" spans="1:21" ht="12.75">
      <c r="A2055" s="190" t="s">
        <v>109</v>
      </c>
      <c r="B2055" s="191" t="s">
        <v>1220</v>
      </c>
      <c r="C2055" s="230" t="s">
        <v>647</v>
      </c>
      <c r="D2055" s="230" t="s">
        <v>335</v>
      </c>
      <c r="E2055" s="230" t="s">
        <v>185</v>
      </c>
      <c r="F2055" s="230" t="s">
        <v>519</v>
      </c>
      <c r="G2055" s="190" t="s">
        <v>3189</v>
      </c>
      <c r="H2055" s="191" t="s">
        <v>558</v>
      </c>
      <c r="I2055" s="230" t="s">
        <v>370</v>
      </c>
      <c r="J2055" s="565" t="s">
        <v>420</v>
      </c>
      <c r="K2055" s="566">
        <v>0.3</v>
      </c>
      <c r="L2055" s="230"/>
      <c r="M2055" s="450">
        <v>2022</v>
      </c>
      <c r="N2055" s="453">
        <v>15</v>
      </c>
      <c r="O2055" s="452">
        <v>0.33333333333333326</v>
      </c>
      <c r="P2055" s="237">
        <f t="shared" si="128"/>
        <v>5</v>
      </c>
      <c r="Q2055" s="218">
        <v>4</v>
      </c>
      <c r="R2055" s="238">
        <f t="shared" si="129"/>
        <v>0.8</v>
      </c>
      <c r="S2055" s="238">
        <f t="shared" si="130"/>
        <v>0.26666666666666666</v>
      </c>
      <c r="T2055" s="239">
        <f t="shared" si="131"/>
        <v>1.1111111111111109</v>
      </c>
      <c r="U2055" s="229"/>
    </row>
    <row r="2056" spans="1:21" ht="12.75">
      <c r="A2056" s="190" t="s">
        <v>109</v>
      </c>
      <c r="B2056" s="191" t="s">
        <v>1220</v>
      </c>
      <c r="C2056" s="230" t="s">
        <v>647</v>
      </c>
      <c r="D2056" s="230" t="s">
        <v>335</v>
      </c>
      <c r="E2056" s="230" t="s">
        <v>185</v>
      </c>
      <c r="F2056" s="230" t="s">
        <v>519</v>
      </c>
      <c r="G2056" s="190" t="s">
        <v>3189</v>
      </c>
      <c r="H2056" s="191" t="s">
        <v>562</v>
      </c>
      <c r="I2056" s="230" t="s">
        <v>370</v>
      </c>
      <c r="J2056" s="565" t="s">
        <v>420</v>
      </c>
      <c r="K2056" s="566">
        <v>0.3</v>
      </c>
      <c r="L2056" s="230"/>
      <c r="M2056" s="450">
        <v>2022</v>
      </c>
      <c r="N2056" s="453">
        <v>15</v>
      </c>
      <c r="O2056" s="452">
        <v>0.33333333333333326</v>
      </c>
      <c r="P2056" s="237">
        <f t="shared" si="128"/>
        <v>5</v>
      </c>
      <c r="Q2056" s="218">
        <v>4</v>
      </c>
      <c r="R2056" s="238">
        <f t="shared" si="129"/>
        <v>0.8</v>
      </c>
      <c r="S2056" s="238">
        <f t="shared" si="130"/>
        <v>0.26666666666666666</v>
      </c>
      <c r="T2056" s="239">
        <f t="shared" si="131"/>
        <v>1.1111111111111109</v>
      </c>
      <c r="U2056" s="229"/>
    </row>
    <row r="2057" spans="1:21" ht="12.75">
      <c r="A2057" s="190" t="s">
        <v>109</v>
      </c>
      <c r="B2057" s="191" t="s">
        <v>1220</v>
      </c>
      <c r="C2057" s="230" t="s">
        <v>647</v>
      </c>
      <c r="D2057" s="230" t="s">
        <v>335</v>
      </c>
      <c r="E2057" s="230" t="s">
        <v>185</v>
      </c>
      <c r="F2057" s="230" t="s">
        <v>577</v>
      </c>
      <c r="G2057" s="190" t="s">
        <v>3189</v>
      </c>
      <c r="H2057" s="191" t="s">
        <v>583</v>
      </c>
      <c r="I2057" s="230" t="s">
        <v>370</v>
      </c>
      <c r="J2057" s="565" t="s">
        <v>420</v>
      </c>
      <c r="K2057" s="566">
        <v>0.3</v>
      </c>
      <c r="L2057" s="230"/>
      <c r="M2057" s="450">
        <v>2022</v>
      </c>
      <c r="N2057" s="453">
        <v>15</v>
      </c>
      <c r="O2057" s="452">
        <v>0.33333333333333326</v>
      </c>
      <c r="P2057" s="237">
        <f t="shared" si="128"/>
        <v>5</v>
      </c>
      <c r="Q2057" s="218">
        <v>4</v>
      </c>
      <c r="R2057" s="238">
        <f t="shared" si="129"/>
        <v>0.8</v>
      </c>
      <c r="S2057" s="238">
        <f t="shared" si="130"/>
        <v>0.26666666666666666</v>
      </c>
      <c r="T2057" s="239">
        <f t="shared" si="131"/>
        <v>1.1111111111111109</v>
      </c>
      <c r="U2057" s="229"/>
    </row>
    <row r="2058" spans="1:21" ht="12.75">
      <c r="A2058" s="190" t="s">
        <v>109</v>
      </c>
      <c r="B2058" s="191" t="s">
        <v>1220</v>
      </c>
      <c r="C2058" s="230" t="s">
        <v>647</v>
      </c>
      <c r="D2058" s="230" t="s">
        <v>335</v>
      </c>
      <c r="E2058" s="230" t="s">
        <v>185</v>
      </c>
      <c r="F2058" s="230" t="s">
        <v>519</v>
      </c>
      <c r="G2058" s="190" t="s">
        <v>3189</v>
      </c>
      <c r="H2058" s="191" t="s">
        <v>563</v>
      </c>
      <c r="I2058" s="230" t="s">
        <v>370</v>
      </c>
      <c r="J2058" s="565" t="s">
        <v>418</v>
      </c>
      <c r="K2058" s="566">
        <v>1</v>
      </c>
      <c r="L2058" s="230"/>
      <c r="M2058" s="450">
        <v>2022</v>
      </c>
      <c r="N2058" s="453">
        <v>15</v>
      </c>
      <c r="O2058" s="452">
        <v>1</v>
      </c>
      <c r="P2058" s="237">
        <f t="shared" si="128"/>
        <v>15</v>
      </c>
      <c r="Q2058" s="218">
        <v>15</v>
      </c>
      <c r="R2058" s="238">
        <f t="shared" si="129"/>
        <v>1</v>
      </c>
      <c r="S2058" s="238">
        <f t="shared" si="130"/>
        <v>1</v>
      </c>
      <c r="T2058" s="239">
        <f t="shared" si="131"/>
        <v>1</v>
      </c>
      <c r="U2058" s="229"/>
    </row>
    <row r="2059" spans="1:21" ht="12.75">
      <c r="A2059" s="190" t="s">
        <v>109</v>
      </c>
      <c r="B2059" s="191" t="s">
        <v>1220</v>
      </c>
      <c r="C2059" s="230" t="s">
        <v>647</v>
      </c>
      <c r="D2059" s="230" t="s">
        <v>335</v>
      </c>
      <c r="E2059" s="230" t="s">
        <v>185</v>
      </c>
      <c r="F2059" s="230" t="s">
        <v>519</v>
      </c>
      <c r="G2059" s="190" t="s">
        <v>3189</v>
      </c>
      <c r="H2059" s="191" t="s">
        <v>564</v>
      </c>
      <c r="I2059" s="230" t="s">
        <v>370</v>
      </c>
      <c r="J2059" s="565" t="s">
        <v>420</v>
      </c>
      <c r="K2059" s="566">
        <v>0.3</v>
      </c>
      <c r="L2059" s="230"/>
      <c r="M2059" s="450">
        <v>2022</v>
      </c>
      <c r="N2059" s="453">
        <v>15</v>
      </c>
      <c r="O2059" s="452">
        <v>0.33333333333333326</v>
      </c>
      <c r="P2059" s="237">
        <f t="shared" si="128"/>
        <v>5</v>
      </c>
      <c r="Q2059" s="218">
        <v>4</v>
      </c>
      <c r="R2059" s="238">
        <f t="shared" si="129"/>
        <v>0.8</v>
      </c>
      <c r="S2059" s="238">
        <f t="shared" si="130"/>
        <v>0.26666666666666666</v>
      </c>
      <c r="T2059" s="239">
        <f t="shared" si="131"/>
        <v>1.1111111111111109</v>
      </c>
      <c r="U2059" s="229"/>
    </row>
    <row r="2060" spans="1:21" ht="12.75">
      <c r="A2060" s="190" t="s">
        <v>109</v>
      </c>
      <c r="B2060" s="191" t="s">
        <v>1220</v>
      </c>
      <c r="C2060" s="230" t="s">
        <v>647</v>
      </c>
      <c r="D2060" s="230" t="s">
        <v>335</v>
      </c>
      <c r="E2060" s="230" t="s">
        <v>185</v>
      </c>
      <c r="F2060" s="230" t="s">
        <v>519</v>
      </c>
      <c r="G2060" s="190" t="s">
        <v>3189</v>
      </c>
      <c r="H2060" s="191" t="s">
        <v>569</v>
      </c>
      <c r="I2060" s="230" t="s">
        <v>370</v>
      </c>
      <c r="J2060" s="565" t="s">
        <v>420</v>
      </c>
      <c r="K2060" s="566">
        <v>0.3</v>
      </c>
      <c r="L2060" s="230"/>
      <c r="M2060" s="450">
        <v>2022</v>
      </c>
      <c r="N2060" s="453">
        <v>15</v>
      </c>
      <c r="O2060" s="452">
        <v>0.33333333333333326</v>
      </c>
      <c r="P2060" s="237">
        <f t="shared" si="128"/>
        <v>5</v>
      </c>
      <c r="Q2060" s="218">
        <v>4</v>
      </c>
      <c r="R2060" s="238">
        <f t="shared" si="129"/>
        <v>0.8</v>
      </c>
      <c r="S2060" s="238">
        <f t="shared" si="130"/>
        <v>0.26666666666666666</v>
      </c>
      <c r="T2060" s="239">
        <f t="shared" si="131"/>
        <v>1.1111111111111109</v>
      </c>
      <c r="U2060" s="229"/>
    </row>
    <row r="2061" spans="1:21" ht="12.75">
      <c r="A2061" s="190" t="s">
        <v>109</v>
      </c>
      <c r="B2061" s="191" t="s">
        <v>1220</v>
      </c>
      <c r="C2061" s="230" t="s">
        <v>647</v>
      </c>
      <c r="D2061" s="230" t="s">
        <v>335</v>
      </c>
      <c r="E2061" s="230" t="s">
        <v>185</v>
      </c>
      <c r="F2061" s="230" t="s">
        <v>519</v>
      </c>
      <c r="G2061" s="190" t="s">
        <v>3189</v>
      </c>
      <c r="H2061" s="191" t="s">
        <v>498</v>
      </c>
      <c r="I2061" s="230" t="s">
        <v>2243</v>
      </c>
      <c r="J2061" s="230" t="s">
        <v>418</v>
      </c>
      <c r="K2061" s="231">
        <v>1</v>
      </c>
      <c r="L2061" s="230" t="s">
        <v>3127</v>
      </c>
      <c r="M2061" s="450">
        <v>2023</v>
      </c>
      <c r="N2061" s="218">
        <v>15</v>
      </c>
      <c r="O2061" s="452">
        <v>1</v>
      </c>
      <c r="P2061" s="237">
        <f t="shared" si="128"/>
        <v>15</v>
      </c>
      <c r="Q2061" s="218">
        <v>15</v>
      </c>
      <c r="R2061" s="238">
        <f t="shared" si="129"/>
        <v>1</v>
      </c>
      <c r="S2061" s="238">
        <f t="shared" si="130"/>
        <v>1</v>
      </c>
      <c r="T2061" s="239">
        <f t="shared" si="131"/>
        <v>1</v>
      </c>
      <c r="U2061" s="451"/>
    </row>
    <row r="2062" spans="1:21" ht="12.75">
      <c r="A2062" s="190" t="s">
        <v>109</v>
      </c>
      <c r="B2062" s="191" t="s">
        <v>1220</v>
      </c>
      <c r="C2062" s="230" t="s">
        <v>647</v>
      </c>
      <c r="D2062" s="230" t="s">
        <v>335</v>
      </c>
      <c r="E2062" s="230" t="s">
        <v>185</v>
      </c>
      <c r="F2062" s="230" t="s">
        <v>519</v>
      </c>
      <c r="G2062" s="190" t="s">
        <v>3189</v>
      </c>
      <c r="H2062" s="191" t="s">
        <v>537</v>
      </c>
      <c r="I2062" s="230" t="s">
        <v>232</v>
      </c>
      <c r="J2062" s="230" t="s">
        <v>418</v>
      </c>
      <c r="K2062" s="231">
        <v>1</v>
      </c>
      <c r="L2062" s="230" t="s">
        <v>3128</v>
      </c>
      <c r="M2062" s="450">
        <v>2023</v>
      </c>
      <c r="N2062" s="218">
        <v>15</v>
      </c>
      <c r="O2062" s="452">
        <v>1</v>
      </c>
      <c r="P2062" s="237">
        <f t="shared" si="128"/>
        <v>15</v>
      </c>
      <c r="Q2062" s="218">
        <v>15</v>
      </c>
      <c r="R2062" s="238">
        <f t="shared" si="129"/>
        <v>1</v>
      </c>
      <c r="S2062" s="238">
        <f t="shared" si="130"/>
        <v>1</v>
      </c>
      <c r="T2062" s="239">
        <f t="shared" si="131"/>
        <v>1</v>
      </c>
      <c r="U2062" s="451"/>
    </row>
    <row r="2063" spans="1:21" ht="12.75">
      <c r="A2063" s="190" t="s">
        <v>109</v>
      </c>
      <c r="B2063" s="191" t="s">
        <v>1220</v>
      </c>
      <c r="C2063" s="230" t="s">
        <v>647</v>
      </c>
      <c r="D2063" s="230" t="s">
        <v>335</v>
      </c>
      <c r="E2063" s="230" t="s">
        <v>185</v>
      </c>
      <c r="F2063" s="230" t="s">
        <v>519</v>
      </c>
      <c r="G2063" s="190" t="s">
        <v>3189</v>
      </c>
      <c r="H2063" s="191" t="s">
        <v>538</v>
      </c>
      <c r="I2063" s="230" t="s">
        <v>232</v>
      </c>
      <c r="J2063" s="230" t="s">
        <v>418</v>
      </c>
      <c r="K2063" s="231">
        <v>1</v>
      </c>
      <c r="L2063" s="230" t="s">
        <v>3128</v>
      </c>
      <c r="M2063" s="450">
        <v>2023</v>
      </c>
      <c r="N2063" s="453">
        <v>15</v>
      </c>
      <c r="O2063" s="452">
        <v>1</v>
      </c>
      <c r="P2063" s="237">
        <f t="shared" si="128"/>
        <v>15</v>
      </c>
      <c r="Q2063" s="218">
        <v>15</v>
      </c>
      <c r="R2063" s="238">
        <f t="shared" si="129"/>
        <v>1</v>
      </c>
      <c r="S2063" s="238">
        <f t="shared" si="130"/>
        <v>1</v>
      </c>
      <c r="T2063" s="239">
        <f t="shared" si="131"/>
        <v>1</v>
      </c>
      <c r="U2063" s="229"/>
    </row>
    <row r="2064" spans="1:21" ht="12.75">
      <c r="A2064" s="190" t="s">
        <v>109</v>
      </c>
      <c r="B2064" s="191" t="s">
        <v>1220</v>
      </c>
      <c r="C2064" s="230" t="s">
        <v>647</v>
      </c>
      <c r="D2064" s="230" t="s">
        <v>335</v>
      </c>
      <c r="E2064" s="230" t="s">
        <v>185</v>
      </c>
      <c r="F2064" s="230" t="s">
        <v>519</v>
      </c>
      <c r="G2064" s="190" t="s">
        <v>3189</v>
      </c>
      <c r="H2064" s="191" t="s">
        <v>541</v>
      </c>
      <c r="I2064" s="230" t="s">
        <v>232</v>
      </c>
      <c r="J2064" s="230" t="s">
        <v>418</v>
      </c>
      <c r="K2064" s="231">
        <v>1</v>
      </c>
      <c r="L2064" s="230" t="s">
        <v>3128</v>
      </c>
      <c r="M2064" s="450">
        <v>2023</v>
      </c>
      <c r="N2064" s="453">
        <v>15</v>
      </c>
      <c r="O2064" s="452">
        <v>1</v>
      </c>
      <c r="P2064" s="237">
        <f t="shared" si="128"/>
        <v>15</v>
      </c>
      <c r="Q2064" s="218">
        <v>15</v>
      </c>
      <c r="R2064" s="238">
        <f t="shared" si="129"/>
        <v>1</v>
      </c>
      <c r="S2064" s="238">
        <f t="shared" si="130"/>
        <v>1</v>
      </c>
      <c r="T2064" s="239">
        <f t="shared" si="131"/>
        <v>1</v>
      </c>
      <c r="U2064" s="229"/>
    </row>
    <row r="2065" spans="1:21" ht="12.75">
      <c r="A2065" s="190" t="s">
        <v>109</v>
      </c>
      <c r="B2065" s="191" t="s">
        <v>1220</v>
      </c>
      <c r="C2065" s="230" t="s">
        <v>647</v>
      </c>
      <c r="D2065" s="230" t="s">
        <v>335</v>
      </c>
      <c r="E2065" s="230" t="s">
        <v>185</v>
      </c>
      <c r="F2065" s="230" t="s">
        <v>519</v>
      </c>
      <c r="G2065" s="190" t="s">
        <v>3189</v>
      </c>
      <c r="H2065" s="191" t="s">
        <v>493</v>
      </c>
      <c r="I2065" s="230" t="s">
        <v>232</v>
      </c>
      <c r="J2065" s="230" t="s">
        <v>418</v>
      </c>
      <c r="K2065" s="231">
        <v>1</v>
      </c>
      <c r="L2065" s="230" t="s">
        <v>3128</v>
      </c>
      <c r="M2065" s="450">
        <v>2023</v>
      </c>
      <c r="N2065" s="218">
        <v>15</v>
      </c>
      <c r="O2065" s="452">
        <v>1</v>
      </c>
      <c r="P2065" s="237">
        <f t="shared" si="128"/>
        <v>15</v>
      </c>
      <c r="Q2065" s="218">
        <v>15</v>
      </c>
      <c r="R2065" s="238">
        <f t="shared" si="129"/>
        <v>1</v>
      </c>
      <c r="S2065" s="238">
        <f t="shared" si="130"/>
        <v>1</v>
      </c>
      <c r="T2065" s="239">
        <f t="shared" si="131"/>
        <v>1</v>
      </c>
      <c r="U2065" s="451"/>
    </row>
    <row r="2066" spans="1:21" ht="12.75">
      <c r="A2066" s="190" t="s">
        <v>109</v>
      </c>
      <c r="B2066" s="191" t="s">
        <v>1220</v>
      </c>
      <c r="C2066" s="230" t="s">
        <v>647</v>
      </c>
      <c r="D2066" s="230" t="s">
        <v>335</v>
      </c>
      <c r="E2066" s="230" t="s">
        <v>185</v>
      </c>
      <c r="F2066" s="230" t="s">
        <v>519</v>
      </c>
      <c r="G2066" s="190" t="s">
        <v>3189</v>
      </c>
      <c r="H2066" s="191" t="s">
        <v>3129</v>
      </c>
      <c r="I2066" s="230" t="s">
        <v>232</v>
      </c>
      <c r="J2066" s="230" t="s">
        <v>418</v>
      </c>
      <c r="K2066" s="231">
        <v>1</v>
      </c>
      <c r="L2066" s="230" t="s">
        <v>3128</v>
      </c>
      <c r="M2066" s="450">
        <v>2023</v>
      </c>
      <c r="N2066" s="453">
        <v>15</v>
      </c>
      <c r="O2066" s="452">
        <v>1</v>
      </c>
      <c r="P2066" s="237">
        <f t="shared" si="128"/>
        <v>15</v>
      </c>
      <c r="Q2066" s="218">
        <v>15</v>
      </c>
      <c r="R2066" s="238">
        <f t="shared" si="129"/>
        <v>1</v>
      </c>
      <c r="S2066" s="238">
        <f t="shared" si="130"/>
        <v>1</v>
      </c>
      <c r="T2066" s="239">
        <f t="shared" si="131"/>
        <v>1</v>
      </c>
      <c r="U2066" s="229"/>
    </row>
    <row r="2067" spans="1:21" ht="12.75">
      <c r="A2067" s="190" t="s">
        <v>109</v>
      </c>
      <c r="B2067" s="191" t="s">
        <v>1220</v>
      </c>
      <c r="C2067" s="230" t="s">
        <v>647</v>
      </c>
      <c r="D2067" s="230" t="s">
        <v>335</v>
      </c>
      <c r="E2067" s="230" t="s">
        <v>185</v>
      </c>
      <c r="F2067" s="230" t="s">
        <v>519</v>
      </c>
      <c r="G2067" s="190" t="s">
        <v>3189</v>
      </c>
      <c r="H2067" s="191" t="s">
        <v>3130</v>
      </c>
      <c r="I2067" s="230" t="s">
        <v>232</v>
      </c>
      <c r="J2067" s="230" t="s">
        <v>418</v>
      </c>
      <c r="K2067" s="231">
        <v>1</v>
      </c>
      <c r="L2067" s="230" t="s">
        <v>3128</v>
      </c>
      <c r="M2067" s="450">
        <v>2023</v>
      </c>
      <c r="N2067" s="218">
        <v>15</v>
      </c>
      <c r="O2067" s="452">
        <v>1</v>
      </c>
      <c r="P2067" s="237">
        <f t="shared" si="128"/>
        <v>15</v>
      </c>
      <c r="Q2067" s="218">
        <v>15</v>
      </c>
      <c r="R2067" s="238">
        <f t="shared" si="129"/>
        <v>1</v>
      </c>
      <c r="S2067" s="238">
        <f t="shared" si="130"/>
        <v>1</v>
      </c>
      <c r="T2067" s="239">
        <f t="shared" si="131"/>
        <v>1</v>
      </c>
      <c r="U2067" s="451"/>
    </row>
    <row r="2068" spans="1:21" ht="12.75">
      <c r="A2068" s="190" t="s">
        <v>109</v>
      </c>
      <c r="B2068" s="191" t="s">
        <v>1220</v>
      </c>
      <c r="C2068" s="230" t="s">
        <v>647</v>
      </c>
      <c r="D2068" s="230" t="s">
        <v>335</v>
      </c>
      <c r="E2068" s="230" t="s">
        <v>185</v>
      </c>
      <c r="F2068" s="230"/>
      <c r="G2068" s="190" t="s">
        <v>3190</v>
      </c>
      <c r="H2068" s="191"/>
      <c r="I2068" s="230"/>
      <c r="J2068" s="230"/>
      <c r="K2068" s="231"/>
      <c r="L2068" s="230" t="s">
        <v>3120</v>
      </c>
      <c r="M2068" s="450"/>
      <c r="N2068" s="453"/>
      <c r="O2068" s="452"/>
      <c r="P2068" s="237">
        <f t="shared" si="128"/>
        <v>0</v>
      </c>
      <c r="Q2068" s="218"/>
      <c r="R2068" s="238" t="e">
        <f t="shared" si="129"/>
        <v>#DIV/0!</v>
      </c>
      <c r="S2068" s="238" t="e">
        <f t="shared" si="130"/>
        <v>#DIV/0!</v>
      </c>
      <c r="T2068" s="239" t="e">
        <f t="shared" si="131"/>
        <v>#DIV/0!</v>
      </c>
      <c r="U2068" s="229"/>
    </row>
    <row r="2069" spans="1:21" ht="12.75">
      <c r="A2069" s="190" t="s">
        <v>109</v>
      </c>
      <c r="B2069" s="191" t="s">
        <v>1220</v>
      </c>
      <c r="C2069" s="230" t="s">
        <v>647</v>
      </c>
      <c r="D2069" s="230" t="s">
        <v>335</v>
      </c>
      <c r="E2069" s="230" t="s">
        <v>185</v>
      </c>
      <c r="F2069" s="230"/>
      <c r="G2069" s="190" t="s">
        <v>3191</v>
      </c>
      <c r="H2069" s="191"/>
      <c r="I2069" s="230"/>
      <c r="J2069" s="230"/>
      <c r="K2069" s="231"/>
      <c r="L2069" s="230" t="s">
        <v>3120</v>
      </c>
      <c r="M2069" s="450"/>
      <c r="N2069" s="218"/>
      <c r="O2069" s="567"/>
      <c r="P2069" s="237">
        <f t="shared" si="128"/>
        <v>0</v>
      </c>
      <c r="Q2069" s="218"/>
      <c r="R2069" s="238" t="e">
        <f t="shared" si="129"/>
        <v>#DIV/0!</v>
      </c>
      <c r="S2069" s="238" t="e">
        <f t="shared" si="130"/>
        <v>#DIV/0!</v>
      </c>
      <c r="T2069" s="239" t="e">
        <f t="shared" si="131"/>
        <v>#DIV/0!</v>
      </c>
      <c r="U2069" s="451"/>
    </row>
    <row r="2070" spans="1:21" ht="12.75">
      <c r="A2070" s="190" t="s">
        <v>109</v>
      </c>
      <c r="B2070" s="191" t="s">
        <v>1220</v>
      </c>
      <c r="C2070" s="230" t="s">
        <v>647</v>
      </c>
      <c r="D2070" s="230" t="s">
        <v>335</v>
      </c>
      <c r="E2070" s="230" t="s">
        <v>185</v>
      </c>
      <c r="F2070" s="230"/>
      <c r="G2070" s="190" t="s">
        <v>3192</v>
      </c>
      <c r="H2070" s="191"/>
      <c r="I2070" s="230"/>
      <c r="J2070" s="230"/>
      <c r="K2070" s="231"/>
      <c r="L2070" s="230" t="s">
        <v>3120</v>
      </c>
      <c r="M2070" s="450"/>
      <c r="N2070" s="453"/>
      <c r="O2070" s="452"/>
      <c r="P2070" s="237">
        <f t="shared" si="128"/>
        <v>0</v>
      </c>
      <c r="Q2070" s="218"/>
      <c r="R2070" s="238" t="e">
        <f t="shared" si="129"/>
        <v>#DIV/0!</v>
      </c>
      <c r="S2070" s="238" t="e">
        <f t="shared" si="130"/>
        <v>#DIV/0!</v>
      </c>
      <c r="T2070" s="239" t="e">
        <f t="shared" si="131"/>
        <v>#DIV/0!</v>
      </c>
      <c r="U2070" s="229"/>
    </row>
    <row r="2071" spans="1:21" ht="12.75">
      <c r="A2071" s="190" t="s">
        <v>109</v>
      </c>
      <c r="B2071" s="191" t="s">
        <v>1220</v>
      </c>
      <c r="C2071" s="230" t="s">
        <v>647</v>
      </c>
      <c r="D2071" s="230" t="s">
        <v>335</v>
      </c>
      <c r="E2071" s="230" t="s">
        <v>185</v>
      </c>
      <c r="F2071" s="230"/>
      <c r="G2071" s="190" t="s">
        <v>3193</v>
      </c>
      <c r="H2071" s="191"/>
      <c r="I2071" s="230"/>
      <c r="J2071" s="230"/>
      <c r="K2071" s="231"/>
      <c r="L2071" s="230" t="s">
        <v>3120</v>
      </c>
      <c r="M2071" s="450"/>
      <c r="N2071" s="453"/>
      <c r="O2071" s="452"/>
      <c r="P2071" s="237">
        <f t="shared" si="128"/>
        <v>0</v>
      </c>
      <c r="Q2071" s="218"/>
      <c r="R2071" s="238" t="e">
        <f t="shared" si="129"/>
        <v>#DIV/0!</v>
      </c>
      <c r="S2071" s="238" t="e">
        <f t="shared" si="130"/>
        <v>#DIV/0!</v>
      </c>
      <c r="T2071" s="239" t="e">
        <f t="shared" si="131"/>
        <v>#DIV/0!</v>
      </c>
      <c r="U2071" s="229"/>
    </row>
    <row r="2072" spans="1:21" ht="12.75">
      <c r="A2072" s="190" t="s">
        <v>109</v>
      </c>
      <c r="B2072" s="191" t="s">
        <v>1220</v>
      </c>
      <c r="C2072" s="230" t="s">
        <v>647</v>
      </c>
      <c r="D2072" s="230" t="s">
        <v>335</v>
      </c>
      <c r="E2072" s="230" t="s">
        <v>185</v>
      </c>
      <c r="F2072" s="230"/>
      <c r="G2072" s="190" t="s">
        <v>3224</v>
      </c>
      <c r="H2072" s="191"/>
      <c r="I2072" s="230"/>
      <c r="J2072" s="230"/>
      <c r="K2072" s="231"/>
      <c r="L2072" s="230" t="s">
        <v>3120</v>
      </c>
      <c r="M2072" s="450"/>
      <c r="N2072" s="218"/>
      <c r="O2072" s="567"/>
      <c r="P2072" s="237">
        <f t="shared" si="128"/>
        <v>0</v>
      </c>
      <c r="Q2072" s="218"/>
      <c r="R2072" s="238" t="e">
        <f t="shared" si="129"/>
        <v>#DIV/0!</v>
      </c>
      <c r="S2072" s="238" t="e">
        <f t="shared" si="130"/>
        <v>#DIV/0!</v>
      </c>
      <c r="T2072" s="239" t="e">
        <f t="shared" si="131"/>
        <v>#DIV/0!</v>
      </c>
      <c r="U2072" s="451"/>
    </row>
    <row r="2073" spans="1:21" ht="12.75">
      <c r="A2073" s="190" t="s">
        <v>109</v>
      </c>
      <c r="B2073" s="191" t="s">
        <v>1220</v>
      </c>
      <c r="C2073" s="230" t="s">
        <v>647</v>
      </c>
      <c r="D2073" s="230" t="s">
        <v>335</v>
      </c>
      <c r="E2073" s="230" t="s">
        <v>185</v>
      </c>
      <c r="F2073" s="230"/>
      <c r="G2073" s="190" t="s">
        <v>3225</v>
      </c>
      <c r="H2073" s="191"/>
      <c r="I2073" s="230"/>
      <c r="J2073" s="230"/>
      <c r="K2073" s="231"/>
      <c r="L2073" s="230" t="s">
        <v>3120</v>
      </c>
      <c r="M2073" s="450"/>
      <c r="N2073" s="453"/>
      <c r="O2073" s="452"/>
      <c r="P2073" s="237">
        <f t="shared" si="128"/>
        <v>0</v>
      </c>
      <c r="Q2073" s="218"/>
      <c r="R2073" s="238" t="e">
        <f t="shared" si="129"/>
        <v>#DIV/0!</v>
      </c>
      <c r="S2073" s="238" t="e">
        <f t="shared" si="130"/>
        <v>#DIV/0!</v>
      </c>
      <c r="T2073" s="239" t="e">
        <f t="shared" si="131"/>
        <v>#DIV/0!</v>
      </c>
      <c r="U2073" s="229"/>
    </row>
    <row r="2074" spans="1:21" ht="12.75">
      <c r="A2074" s="190" t="s">
        <v>109</v>
      </c>
      <c r="B2074" s="191" t="s">
        <v>1220</v>
      </c>
      <c r="C2074" s="230" t="s">
        <v>647</v>
      </c>
      <c r="D2074" s="230" t="s">
        <v>335</v>
      </c>
      <c r="E2074" s="230" t="s">
        <v>185</v>
      </c>
      <c r="F2074" s="230"/>
      <c r="G2074" s="190" t="s">
        <v>3226</v>
      </c>
      <c r="H2074" s="191"/>
      <c r="I2074" s="230"/>
      <c r="J2074" s="230"/>
      <c r="K2074" s="231"/>
      <c r="L2074" s="230" t="s">
        <v>3120</v>
      </c>
      <c r="M2074" s="450"/>
      <c r="N2074" s="453"/>
      <c r="O2074" s="452"/>
      <c r="P2074" s="237">
        <f t="shared" si="128"/>
        <v>0</v>
      </c>
      <c r="Q2074" s="218"/>
      <c r="R2074" s="238" t="e">
        <f t="shared" si="129"/>
        <v>#DIV/0!</v>
      </c>
      <c r="S2074" s="238" t="e">
        <f t="shared" si="130"/>
        <v>#DIV/0!</v>
      </c>
      <c r="T2074" s="239" t="e">
        <f t="shared" si="131"/>
        <v>#DIV/0!</v>
      </c>
      <c r="U2074" s="229"/>
    </row>
    <row r="2075" spans="1:21" ht="12.75">
      <c r="A2075" s="190" t="s">
        <v>109</v>
      </c>
      <c r="B2075" s="191" t="s">
        <v>1220</v>
      </c>
      <c r="C2075" s="230" t="s">
        <v>647</v>
      </c>
      <c r="D2075" s="230" t="s">
        <v>335</v>
      </c>
      <c r="E2075" s="230" t="s">
        <v>185</v>
      </c>
      <c r="F2075" s="230"/>
      <c r="G2075" s="190" t="s">
        <v>3227</v>
      </c>
      <c r="H2075" s="191"/>
      <c r="I2075" s="230"/>
      <c r="J2075" s="230"/>
      <c r="K2075" s="231"/>
      <c r="L2075" s="230" t="s">
        <v>3120</v>
      </c>
      <c r="M2075" s="450"/>
      <c r="N2075" s="218"/>
      <c r="O2075" s="567"/>
      <c r="P2075" s="237">
        <f t="shared" si="128"/>
        <v>0</v>
      </c>
      <c r="Q2075" s="218"/>
      <c r="R2075" s="238" t="e">
        <f t="shared" si="129"/>
        <v>#DIV/0!</v>
      </c>
      <c r="S2075" s="238" t="e">
        <f t="shared" si="130"/>
        <v>#DIV/0!</v>
      </c>
      <c r="T2075" s="239" t="e">
        <f t="shared" si="131"/>
        <v>#DIV/0!</v>
      </c>
      <c r="U2075" s="451"/>
    </row>
    <row r="2076" spans="1:21" ht="12.75">
      <c r="A2076" s="190" t="s">
        <v>109</v>
      </c>
      <c r="B2076" s="191" t="s">
        <v>1220</v>
      </c>
      <c r="C2076" s="230" t="s">
        <v>647</v>
      </c>
      <c r="D2076" s="230" t="s">
        <v>335</v>
      </c>
      <c r="E2076" s="230" t="s">
        <v>185</v>
      </c>
      <c r="F2076" s="230"/>
      <c r="G2076" s="190" t="s">
        <v>3071</v>
      </c>
      <c r="H2076" s="191"/>
      <c r="I2076" s="230"/>
      <c r="J2076" s="230"/>
      <c r="K2076" s="231"/>
      <c r="L2076" s="230" t="s">
        <v>3120</v>
      </c>
      <c r="M2076" s="450"/>
      <c r="N2076" s="453"/>
      <c r="O2076" s="452"/>
      <c r="P2076" s="237">
        <f t="shared" si="128"/>
        <v>0</v>
      </c>
      <c r="Q2076" s="218"/>
      <c r="R2076" s="238" t="e">
        <f t="shared" si="129"/>
        <v>#DIV/0!</v>
      </c>
      <c r="S2076" s="238" t="e">
        <f t="shared" si="130"/>
        <v>#DIV/0!</v>
      </c>
      <c r="T2076" s="239" t="e">
        <f t="shared" si="131"/>
        <v>#DIV/0!</v>
      </c>
      <c r="U2076" s="229"/>
    </row>
    <row r="2077" spans="1:21" ht="12.75">
      <c r="A2077" s="190" t="s">
        <v>109</v>
      </c>
      <c r="B2077" s="191" t="s">
        <v>1220</v>
      </c>
      <c r="C2077" s="230" t="s">
        <v>647</v>
      </c>
      <c r="D2077" s="230" t="s">
        <v>335</v>
      </c>
      <c r="E2077" s="230" t="s">
        <v>185</v>
      </c>
      <c r="F2077" s="230" t="s">
        <v>519</v>
      </c>
      <c r="G2077" s="190" t="s">
        <v>3086</v>
      </c>
      <c r="H2077" s="191" t="s">
        <v>518</v>
      </c>
      <c r="I2077" s="230" t="s">
        <v>370</v>
      </c>
      <c r="J2077" s="565" t="s">
        <v>420</v>
      </c>
      <c r="K2077" s="566">
        <v>0.72222222222222221</v>
      </c>
      <c r="L2077" s="230"/>
      <c r="M2077" s="450">
        <v>2022</v>
      </c>
      <c r="N2077" s="453">
        <v>24</v>
      </c>
      <c r="O2077" s="567">
        <v>1</v>
      </c>
      <c r="P2077" s="237">
        <f t="shared" si="128"/>
        <v>24</v>
      </c>
      <c r="Q2077" s="453">
        <v>24</v>
      </c>
      <c r="R2077" s="238">
        <f t="shared" si="129"/>
        <v>1</v>
      </c>
      <c r="S2077" s="238">
        <f t="shared" si="130"/>
        <v>1</v>
      </c>
      <c r="T2077" s="239">
        <f t="shared" si="131"/>
        <v>1.3846153846153846</v>
      </c>
      <c r="U2077" s="451" t="s">
        <v>3123</v>
      </c>
    </row>
    <row r="2078" spans="1:21" ht="12.75">
      <c r="A2078" s="190" t="s">
        <v>109</v>
      </c>
      <c r="B2078" s="191" t="s">
        <v>1220</v>
      </c>
      <c r="C2078" s="230" t="s">
        <v>647</v>
      </c>
      <c r="D2078" s="230" t="s">
        <v>335</v>
      </c>
      <c r="E2078" s="230" t="s">
        <v>185</v>
      </c>
      <c r="F2078" s="230" t="s">
        <v>577</v>
      </c>
      <c r="G2078" s="190" t="s">
        <v>3086</v>
      </c>
      <c r="H2078" s="191" t="s">
        <v>576</v>
      </c>
      <c r="I2078" s="230" t="s">
        <v>370</v>
      </c>
      <c r="J2078" s="565" t="s">
        <v>420</v>
      </c>
      <c r="K2078" s="566">
        <v>0.72222222222222221</v>
      </c>
      <c r="L2078" s="230"/>
      <c r="M2078" s="450">
        <v>2022</v>
      </c>
      <c r="N2078" s="453">
        <v>24</v>
      </c>
      <c r="O2078" s="452">
        <v>0.58333333333333337</v>
      </c>
      <c r="P2078" s="237">
        <f t="shared" si="128"/>
        <v>14</v>
      </c>
      <c r="Q2078" s="218">
        <v>11</v>
      </c>
      <c r="R2078" s="238">
        <f t="shared" si="129"/>
        <v>0.7857142857142857</v>
      </c>
      <c r="S2078" s="238">
        <f t="shared" si="130"/>
        <v>0.45833333333333331</v>
      </c>
      <c r="T2078" s="239">
        <f t="shared" si="131"/>
        <v>0.80769230769230771</v>
      </c>
      <c r="U2078" s="451" t="s">
        <v>3123</v>
      </c>
    </row>
    <row r="2079" spans="1:21" ht="12.75">
      <c r="A2079" s="190" t="s">
        <v>109</v>
      </c>
      <c r="B2079" s="191" t="s">
        <v>1220</v>
      </c>
      <c r="C2079" s="230" t="s">
        <v>647</v>
      </c>
      <c r="D2079" s="230" t="s">
        <v>335</v>
      </c>
      <c r="E2079" s="230" t="s">
        <v>185</v>
      </c>
      <c r="F2079" s="230" t="s">
        <v>577</v>
      </c>
      <c r="G2079" s="190" t="s">
        <v>3086</v>
      </c>
      <c r="H2079" s="191" t="s">
        <v>578</v>
      </c>
      <c r="I2079" s="230" t="s">
        <v>370</v>
      </c>
      <c r="J2079" s="565" t="s">
        <v>420</v>
      </c>
      <c r="K2079" s="566">
        <v>0.72222222222222221</v>
      </c>
      <c r="L2079" s="230"/>
      <c r="M2079" s="450">
        <v>2022</v>
      </c>
      <c r="N2079" s="453">
        <v>24</v>
      </c>
      <c r="O2079" s="452">
        <v>0.58333333333333337</v>
      </c>
      <c r="P2079" s="237">
        <f t="shared" si="128"/>
        <v>14</v>
      </c>
      <c r="Q2079" s="218">
        <v>11</v>
      </c>
      <c r="R2079" s="238">
        <f t="shared" si="129"/>
        <v>0.7857142857142857</v>
      </c>
      <c r="S2079" s="238">
        <f t="shared" si="130"/>
        <v>0.45833333333333331</v>
      </c>
      <c r="T2079" s="239">
        <f t="shared" si="131"/>
        <v>0.80769230769230771</v>
      </c>
      <c r="U2079" s="451" t="s">
        <v>3123</v>
      </c>
    </row>
    <row r="2080" spans="1:21" ht="12.75">
      <c r="A2080" s="190" t="s">
        <v>109</v>
      </c>
      <c r="B2080" s="191" t="s">
        <v>1220</v>
      </c>
      <c r="C2080" s="230" t="s">
        <v>647</v>
      </c>
      <c r="D2080" s="230" t="s">
        <v>335</v>
      </c>
      <c r="E2080" s="230" t="s">
        <v>185</v>
      </c>
      <c r="F2080" s="230" t="s">
        <v>577</v>
      </c>
      <c r="G2080" s="190" t="s">
        <v>3086</v>
      </c>
      <c r="H2080" s="191" t="s">
        <v>579</v>
      </c>
      <c r="I2080" s="230" t="s">
        <v>370</v>
      </c>
      <c r="J2080" s="565" t="s">
        <v>420</v>
      </c>
      <c r="K2080" s="566">
        <v>0.72222222222222221</v>
      </c>
      <c r="L2080" s="230"/>
      <c r="M2080" s="450">
        <v>2022</v>
      </c>
      <c r="N2080" s="453">
        <v>24</v>
      </c>
      <c r="O2080" s="452">
        <v>0.58333333333333337</v>
      </c>
      <c r="P2080" s="237">
        <f t="shared" si="128"/>
        <v>14</v>
      </c>
      <c r="Q2080" s="218">
        <v>11</v>
      </c>
      <c r="R2080" s="238">
        <f t="shared" si="129"/>
        <v>0.7857142857142857</v>
      </c>
      <c r="S2080" s="238">
        <f t="shared" si="130"/>
        <v>0.45833333333333331</v>
      </c>
      <c r="T2080" s="239">
        <f t="shared" si="131"/>
        <v>0.80769230769230771</v>
      </c>
      <c r="U2080" s="451" t="s">
        <v>3123</v>
      </c>
    </row>
    <row r="2081" spans="1:21" ht="12.75">
      <c r="A2081" s="190" t="s">
        <v>109</v>
      </c>
      <c r="B2081" s="191" t="s">
        <v>1220</v>
      </c>
      <c r="C2081" s="230" t="s">
        <v>647</v>
      </c>
      <c r="D2081" s="230" t="s">
        <v>335</v>
      </c>
      <c r="E2081" s="230" t="s">
        <v>185</v>
      </c>
      <c r="F2081" s="230" t="s">
        <v>577</v>
      </c>
      <c r="G2081" s="190" t="s">
        <v>3086</v>
      </c>
      <c r="H2081" s="191" t="s">
        <v>580</v>
      </c>
      <c r="I2081" s="230" t="s">
        <v>370</v>
      </c>
      <c r="J2081" s="565" t="s">
        <v>420</v>
      </c>
      <c r="K2081" s="566">
        <v>0.72222222222222221</v>
      </c>
      <c r="L2081" s="230"/>
      <c r="M2081" s="450">
        <v>2022</v>
      </c>
      <c r="N2081" s="453">
        <v>24</v>
      </c>
      <c r="O2081" s="452">
        <v>0.58333333333333337</v>
      </c>
      <c r="P2081" s="237">
        <f t="shared" si="128"/>
        <v>14</v>
      </c>
      <c r="Q2081" s="218">
        <v>11</v>
      </c>
      <c r="R2081" s="238">
        <f t="shared" si="129"/>
        <v>0.7857142857142857</v>
      </c>
      <c r="S2081" s="238">
        <f t="shared" si="130"/>
        <v>0.45833333333333331</v>
      </c>
      <c r="T2081" s="239">
        <f t="shared" si="131"/>
        <v>0.80769230769230771</v>
      </c>
      <c r="U2081" s="451" t="s">
        <v>3123</v>
      </c>
    </row>
    <row r="2082" spans="1:21" ht="12.75">
      <c r="A2082" s="190" t="s">
        <v>109</v>
      </c>
      <c r="B2082" s="191" t="s">
        <v>1220</v>
      </c>
      <c r="C2082" s="230" t="s">
        <v>647</v>
      </c>
      <c r="D2082" s="230" t="s">
        <v>335</v>
      </c>
      <c r="E2082" s="230" t="s">
        <v>185</v>
      </c>
      <c r="F2082" s="230" t="s">
        <v>577</v>
      </c>
      <c r="G2082" s="190" t="s">
        <v>3086</v>
      </c>
      <c r="H2082" s="191" t="s">
        <v>581</v>
      </c>
      <c r="I2082" s="230" t="s">
        <v>370</v>
      </c>
      <c r="J2082" s="565" t="s">
        <v>420</v>
      </c>
      <c r="K2082" s="566">
        <v>0.72222222222222221</v>
      </c>
      <c r="L2082" s="230"/>
      <c r="M2082" s="450">
        <v>2022</v>
      </c>
      <c r="N2082" s="453">
        <v>24</v>
      </c>
      <c r="O2082" s="452">
        <v>0.58333333333333337</v>
      </c>
      <c r="P2082" s="237">
        <f t="shared" si="128"/>
        <v>14</v>
      </c>
      <c r="Q2082" s="218">
        <v>11</v>
      </c>
      <c r="R2082" s="238">
        <f t="shared" si="129"/>
        <v>0.7857142857142857</v>
      </c>
      <c r="S2082" s="238">
        <f t="shared" si="130"/>
        <v>0.45833333333333331</v>
      </c>
      <c r="T2082" s="239">
        <f t="shared" si="131"/>
        <v>0.80769230769230771</v>
      </c>
      <c r="U2082" s="451" t="s">
        <v>3123</v>
      </c>
    </row>
    <row r="2083" spans="1:21" ht="12.75">
      <c r="A2083" s="190" t="s">
        <v>109</v>
      </c>
      <c r="B2083" s="191" t="s">
        <v>1220</v>
      </c>
      <c r="C2083" s="230" t="s">
        <v>647</v>
      </c>
      <c r="D2083" s="230" t="s">
        <v>335</v>
      </c>
      <c r="E2083" s="230" t="s">
        <v>185</v>
      </c>
      <c r="F2083" s="230" t="s">
        <v>519</v>
      </c>
      <c r="G2083" s="190" t="s">
        <v>3086</v>
      </c>
      <c r="H2083" s="191" t="s">
        <v>522</v>
      </c>
      <c r="I2083" s="230" t="s">
        <v>370</v>
      </c>
      <c r="J2083" s="565" t="s">
        <v>420</v>
      </c>
      <c r="K2083" s="566">
        <v>0.72222222222222221</v>
      </c>
      <c r="L2083" s="230"/>
      <c r="M2083" s="450">
        <v>2022</v>
      </c>
      <c r="N2083" s="453">
        <v>24</v>
      </c>
      <c r="O2083" s="452">
        <v>0.58333333333333337</v>
      </c>
      <c r="P2083" s="237">
        <f t="shared" si="128"/>
        <v>14</v>
      </c>
      <c r="Q2083" s="218">
        <v>11</v>
      </c>
      <c r="R2083" s="238">
        <f t="shared" si="129"/>
        <v>0.7857142857142857</v>
      </c>
      <c r="S2083" s="238">
        <f t="shared" si="130"/>
        <v>0.45833333333333331</v>
      </c>
      <c r="T2083" s="239">
        <f t="shared" si="131"/>
        <v>0.80769230769230771</v>
      </c>
      <c r="U2083" s="451" t="s">
        <v>3123</v>
      </c>
    </row>
    <row r="2084" spans="1:21" ht="12.75">
      <c r="A2084" s="190" t="s">
        <v>109</v>
      </c>
      <c r="B2084" s="191" t="s">
        <v>1220</v>
      </c>
      <c r="C2084" s="230" t="s">
        <v>647</v>
      </c>
      <c r="D2084" s="230" t="s">
        <v>335</v>
      </c>
      <c r="E2084" s="230" t="s">
        <v>185</v>
      </c>
      <c r="F2084" s="230" t="s">
        <v>519</v>
      </c>
      <c r="G2084" s="190" t="s">
        <v>3086</v>
      </c>
      <c r="H2084" s="191" t="s">
        <v>523</v>
      </c>
      <c r="I2084" s="230" t="s">
        <v>370</v>
      </c>
      <c r="J2084" s="565" t="s">
        <v>420</v>
      </c>
      <c r="K2084" s="566">
        <v>0.72222222222222221</v>
      </c>
      <c r="L2084" s="230"/>
      <c r="M2084" s="450">
        <v>2022</v>
      </c>
      <c r="N2084" s="453">
        <v>24</v>
      </c>
      <c r="O2084" s="452">
        <v>0.58333333333333337</v>
      </c>
      <c r="P2084" s="237">
        <f t="shared" si="128"/>
        <v>14</v>
      </c>
      <c r="Q2084" s="218">
        <v>11</v>
      </c>
      <c r="R2084" s="238">
        <f t="shared" si="129"/>
        <v>0.7857142857142857</v>
      </c>
      <c r="S2084" s="238">
        <f t="shared" si="130"/>
        <v>0.45833333333333331</v>
      </c>
      <c r="T2084" s="239">
        <f t="shared" si="131"/>
        <v>0.80769230769230771</v>
      </c>
      <c r="U2084" s="451" t="s">
        <v>3123</v>
      </c>
    </row>
    <row r="2085" spans="1:21" ht="12.75">
      <c r="A2085" s="190" t="s">
        <v>109</v>
      </c>
      <c r="B2085" s="191" t="s">
        <v>1220</v>
      </c>
      <c r="C2085" s="230" t="s">
        <v>647</v>
      </c>
      <c r="D2085" s="230" t="s">
        <v>335</v>
      </c>
      <c r="E2085" s="230" t="s">
        <v>185</v>
      </c>
      <c r="F2085" s="230" t="s">
        <v>577</v>
      </c>
      <c r="G2085" s="190" t="s">
        <v>3086</v>
      </c>
      <c r="H2085" s="191" t="s">
        <v>3124</v>
      </c>
      <c r="I2085" s="230" t="s">
        <v>370</v>
      </c>
      <c r="J2085" s="565" t="s">
        <v>420</v>
      </c>
      <c r="K2085" s="566">
        <v>0.72222222222222221</v>
      </c>
      <c r="L2085" s="230"/>
      <c r="M2085" s="450">
        <v>2022</v>
      </c>
      <c r="N2085" s="453">
        <v>24</v>
      </c>
      <c r="O2085" s="452">
        <v>0.58333333333333337</v>
      </c>
      <c r="P2085" s="237">
        <f t="shared" si="128"/>
        <v>14</v>
      </c>
      <c r="Q2085" s="218">
        <v>11</v>
      </c>
      <c r="R2085" s="238">
        <f t="shared" si="129"/>
        <v>0.7857142857142857</v>
      </c>
      <c r="S2085" s="238">
        <f t="shared" si="130"/>
        <v>0.45833333333333331</v>
      </c>
      <c r="T2085" s="239">
        <f t="shared" si="131"/>
        <v>0.80769230769230771</v>
      </c>
      <c r="U2085" s="451" t="s">
        <v>3123</v>
      </c>
    </row>
    <row r="2086" spans="1:21" ht="12.75">
      <c r="A2086" s="190" t="s">
        <v>109</v>
      </c>
      <c r="B2086" s="191" t="s">
        <v>1220</v>
      </c>
      <c r="C2086" s="230" t="s">
        <v>647</v>
      </c>
      <c r="D2086" s="230" t="s">
        <v>335</v>
      </c>
      <c r="E2086" s="230" t="s">
        <v>185</v>
      </c>
      <c r="F2086" s="230" t="s">
        <v>519</v>
      </c>
      <c r="G2086" s="190" t="s">
        <v>3086</v>
      </c>
      <c r="H2086" s="191" t="s">
        <v>3125</v>
      </c>
      <c r="I2086" s="230" t="s">
        <v>370</v>
      </c>
      <c r="J2086" s="565" t="s">
        <v>420</v>
      </c>
      <c r="K2086" s="566">
        <v>0.72222222222222221</v>
      </c>
      <c r="L2086" s="230"/>
      <c r="M2086" s="450">
        <v>2022</v>
      </c>
      <c r="N2086" s="453">
        <v>24</v>
      </c>
      <c r="O2086" s="452">
        <v>0.58333333333333337</v>
      </c>
      <c r="P2086" s="237">
        <f t="shared" si="128"/>
        <v>14</v>
      </c>
      <c r="Q2086" s="218">
        <v>11</v>
      </c>
      <c r="R2086" s="238">
        <f t="shared" si="129"/>
        <v>0.7857142857142857</v>
      </c>
      <c r="S2086" s="238">
        <f t="shared" si="130"/>
        <v>0.45833333333333331</v>
      </c>
      <c r="T2086" s="239">
        <f t="shared" si="131"/>
        <v>0.80769230769230771</v>
      </c>
      <c r="U2086" s="451" t="s">
        <v>3123</v>
      </c>
    </row>
    <row r="2087" spans="1:21" ht="12.75">
      <c r="A2087" s="190" t="s">
        <v>109</v>
      </c>
      <c r="B2087" s="191" t="s">
        <v>1220</v>
      </c>
      <c r="C2087" s="230" t="s">
        <v>647</v>
      </c>
      <c r="D2087" s="230" t="s">
        <v>335</v>
      </c>
      <c r="E2087" s="230" t="s">
        <v>185</v>
      </c>
      <c r="F2087" s="230" t="s">
        <v>519</v>
      </c>
      <c r="G2087" s="190" t="s">
        <v>3086</v>
      </c>
      <c r="H2087" s="191" t="s">
        <v>529</v>
      </c>
      <c r="I2087" s="230" t="s">
        <v>370</v>
      </c>
      <c r="J2087" s="565" t="s">
        <v>420</v>
      </c>
      <c r="K2087" s="566">
        <v>0.72222222222222221</v>
      </c>
      <c r="L2087" s="230"/>
      <c r="M2087" s="450">
        <v>2022</v>
      </c>
      <c r="N2087" s="453">
        <v>24</v>
      </c>
      <c r="O2087" s="452">
        <v>0.58333333333333337</v>
      </c>
      <c r="P2087" s="237">
        <f t="shared" si="128"/>
        <v>14</v>
      </c>
      <c r="Q2087" s="218">
        <v>11</v>
      </c>
      <c r="R2087" s="238">
        <f t="shared" si="129"/>
        <v>0.7857142857142857</v>
      </c>
      <c r="S2087" s="238">
        <f t="shared" si="130"/>
        <v>0.45833333333333331</v>
      </c>
      <c r="T2087" s="239">
        <f t="shared" si="131"/>
        <v>0.80769230769230771</v>
      </c>
      <c r="U2087" s="451" t="s">
        <v>3123</v>
      </c>
    </row>
    <row r="2088" spans="1:21" ht="12.75">
      <c r="A2088" s="190" t="s">
        <v>109</v>
      </c>
      <c r="B2088" s="191" t="s">
        <v>1220</v>
      </c>
      <c r="C2088" s="230" t="s">
        <v>647</v>
      </c>
      <c r="D2088" s="230" t="s">
        <v>335</v>
      </c>
      <c r="E2088" s="230" t="s">
        <v>185</v>
      </c>
      <c r="F2088" s="230" t="s">
        <v>519</v>
      </c>
      <c r="G2088" s="190" t="s">
        <v>3086</v>
      </c>
      <c r="H2088" s="191" t="s">
        <v>532</v>
      </c>
      <c r="I2088" s="230" t="s">
        <v>370</v>
      </c>
      <c r="J2088" s="565" t="s">
        <v>420</v>
      </c>
      <c r="K2088" s="568">
        <v>0.72222222222222221</v>
      </c>
      <c r="L2088" s="230"/>
      <c r="M2088" s="450">
        <v>2022</v>
      </c>
      <c r="N2088" s="453">
        <v>24</v>
      </c>
      <c r="O2088" s="452">
        <v>0.58333333333333337</v>
      </c>
      <c r="P2088" s="237">
        <f t="shared" si="128"/>
        <v>14</v>
      </c>
      <c r="Q2088" s="218">
        <v>11</v>
      </c>
      <c r="R2088" s="238">
        <f t="shared" si="129"/>
        <v>0.7857142857142857</v>
      </c>
      <c r="S2088" s="238">
        <f t="shared" si="130"/>
        <v>0.45833333333333331</v>
      </c>
      <c r="T2088" s="239">
        <f t="shared" si="131"/>
        <v>0.80769230769230771</v>
      </c>
      <c r="U2088" s="451" t="s">
        <v>3123</v>
      </c>
    </row>
    <row r="2089" spans="1:21" ht="12.75">
      <c r="A2089" s="190" t="s">
        <v>109</v>
      </c>
      <c r="B2089" s="191" t="s">
        <v>1220</v>
      </c>
      <c r="C2089" s="230" t="s">
        <v>647</v>
      </c>
      <c r="D2089" s="230" t="s">
        <v>335</v>
      </c>
      <c r="E2089" s="230" t="s">
        <v>185</v>
      </c>
      <c r="F2089" s="230" t="s">
        <v>519</v>
      </c>
      <c r="G2089" s="190" t="s">
        <v>3086</v>
      </c>
      <c r="H2089" s="191" t="s">
        <v>533</v>
      </c>
      <c r="I2089" s="230" t="s">
        <v>370</v>
      </c>
      <c r="J2089" s="565" t="s">
        <v>420</v>
      </c>
      <c r="K2089" s="566">
        <v>0.72222222222222221</v>
      </c>
      <c r="L2089" s="230"/>
      <c r="M2089" s="450">
        <v>2022</v>
      </c>
      <c r="N2089" s="453">
        <v>24</v>
      </c>
      <c r="O2089" s="452">
        <v>0.58333333333333337</v>
      </c>
      <c r="P2089" s="237">
        <f t="shared" si="128"/>
        <v>14</v>
      </c>
      <c r="Q2089" s="218">
        <v>11</v>
      </c>
      <c r="R2089" s="238">
        <f t="shared" si="129"/>
        <v>0.7857142857142857</v>
      </c>
      <c r="S2089" s="238">
        <f t="shared" si="130"/>
        <v>0.45833333333333331</v>
      </c>
      <c r="T2089" s="239">
        <f t="shared" si="131"/>
        <v>0.80769230769230771</v>
      </c>
      <c r="U2089" s="451" t="s">
        <v>3123</v>
      </c>
    </row>
    <row r="2090" spans="1:21" ht="12.75">
      <c r="A2090" s="190" t="s">
        <v>109</v>
      </c>
      <c r="B2090" s="191" t="s">
        <v>1220</v>
      </c>
      <c r="C2090" s="230" t="s">
        <v>647</v>
      </c>
      <c r="D2090" s="230" t="s">
        <v>335</v>
      </c>
      <c r="E2090" s="230" t="s">
        <v>185</v>
      </c>
      <c r="F2090" s="230" t="s">
        <v>519</v>
      </c>
      <c r="G2090" s="190" t="s">
        <v>3086</v>
      </c>
      <c r="H2090" s="191" t="s">
        <v>534</v>
      </c>
      <c r="I2090" s="230" t="s">
        <v>370</v>
      </c>
      <c r="J2090" s="565" t="s">
        <v>420</v>
      </c>
      <c r="K2090" s="566">
        <v>0.72222222222222221</v>
      </c>
      <c r="L2090" s="230"/>
      <c r="M2090" s="450">
        <v>2022</v>
      </c>
      <c r="N2090" s="453">
        <v>24</v>
      </c>
      <c r="O2090" s="452">
        <v>0.58333333333333337</v>
      </c>
      <c r="P2090" s="237">
        <f t="shared" si="128"/>
        <v>14</v>
      </c>
      <c r="Q2090" s="218">
        <v>11</v>
      </c>
      <c r="R2090" s="238">
        <f t="shared" si="129"/>
        <v>0.7857142857142857</v>
      </c>
      <c r="S2090" s="238">
        <f t="shared" si="130"/>
        <v>0.45833333333333331</v>
      </c>
      <c r="T2090" s="239">
        <f t="shared" si="131"/>
        <v>0.80769230769230771</v>
      </c>
      <c r="U2090" s="451" t="s">
        <v>3123</v>
      </c>
    </row>
    <row r="2091" spans="1:21" ht="12.75">
      <c r="A2091" s="190" t="s">
        <v>109</v>
      </c>
      <c r="B2091" s="191" t="s">
        <v>1220</v>
      </c>
      <c r="C2091" s="230" t="s">
        <v>647</v>
      </c>
      <c r="D2091" s="230" t="s">
        <v>335</v>
      </c>
      <c r="E2091" s="230" t="s">
        <v>185</v>
      </c>
      <c r="F2091" s="230" t="s">
        <v>519</v>
      </c>
      <c r="G2091" s="190" t="s">
        <v>3086</v>
      </c>
      <c r="H2091" s="191" t="s">
        <v>535</v>
      </c>
      <c r="I2091" s="230" t="s">
        <v>370</v>
      </c>
      <c r="J2091" s="565" t="s">
        <v>420</v>
      </c>
      <c r="K2091" s="566">
        <v>0.72222222222222221</v>
      </c>
      <c r="L2091" s="230"/>
      <c r="M2091" s="450">
        <v>2022</v>
      </c>
      <c r="N2091" s="453">
        <v>24</v>
      </c>
      <c r="O2091" s="452">
        <v>0.58333333333333337</v>
      </c>
      <c r="P2091" s="237">
        <f t="shared" si="128"/>
        <v>14</v>
      </c>
      <c r="Q2091" s="218">
        <v>11</v>
      </c>
      <c r="R2091" s="238">
        <f t="shared" si="129"/>
        <v>0.7857142857142857</v>
      </c>
      <c r="S2091" s="238">
        <f t="shared" si="130"/>
        <v>0.45833333333333331</v>
      </c>
      <c r="T2091" s="239">
        <f t="shared" si="131"/>
        <v>0.80769230769230771</v>
      </c>
      <c r="U2091" s="451" t="s">
        <v>3123</v>
      </c>
    </row>
    <row r="2092" spans="1:21" ht="12.75">
      <c r="A2092" s="190" t="s">
        <v>109</v>
      </c>
      <c r="B2092" s="191" t="s">
        <v>1220</v>
      </c>
      <c r="C2092" s="230" t="s">
        <v>647</v>
      </c>
      <c r="D2092" s="230" t="s">
        <v>335</v>
      </c>
      <c r="E2092" s="230" t="s">
        <v>185</v>
      </c>
      <c r="F2092" s="230" t="s">
        <v>519</v>
      </c>
      <c r="G2092" s="190" t="s">
        <v>3086</v>
      </c>
      <c r="H2092" s="191" t="s">
        <v>544</v>
      </c>
      <c r="I2092" s="230" t="s">
        <v>370</v>
      </c>
      <c r="J2092" s="565" t="s">
        <v>420</v>
      </c>
      <c r="K2092" s="566">
        <v>0.72222222222222221</v>
      </c>
      <c r="L2092" s="230"/>
      <c r="M2092" s="450">
        <v>2022</v>
      </c>
      <c r="N2092" s="453">
        <v>24</v>
      </c>
      <c r="O2092" s="452">
        <v>0.58333333333333337</v>
      </c>
      <c r="P2092" s="237">
        <f t="shared" si="128"/>
        <v>14</v>
      </c>
      <c r="Q2092" s="218">
        <v>11</v>
      </c>
      <c r="R2092" s="238">
        <f t="shared" si="129"/>
        <v>0.7857142857142857</v>
      </c>
      <c r="S2092" s="238">
        <f t="shared" si="130"/>
        <v>0.45833333333333331</v>
      </c>
      <c r="T2092" s="239">
        <f t="shared" si="131"/>
        <v>0.80769230769230771</v>
      </c>
      <c r="U2092" s="451" t="s">
        <v>3123</v>
      </c>
    </row>
    <row r="2093" spans="1:21" ht="12.75">
      <c r="A2093" s="190" t="s">
        <v>109</v>
      </c>
      <c r="B2093" s="191" t="s">
        <v>1220</v>
      </c>
      <c r="C2093" s="230" t="s">
        <v>647</v>
      </c>
      <c r="D2093" s="230" t="s">
        <v>335</v>
      </c>
      <c r="E2093" s="230" t="s">
        <v>185</v>
      </c>
      <c r="F2093" s="230" t="s">
        <v>519</v>
      </c>
      <c r="G2093" s="190" t="s">
        <v>3086</v>
      </c>
      <c r="H2093" s="191" t="s">
        <v>545</v>
      </c>
      <c r="I2093" s="230" t="s">
        <v>370</v>
      </c>
      <c r="J2093" s="565" t="s">
        <v>420</v>
      </c>
      <c r="K2093" s="566">
        <v>0.72222222222222221</v>
      </c>
      <c r="L2093" s="230"/>
      <c r="M2093" s="450">
        <v>2022</v>
      </c>
      <c r="N2093" s="453">
        <v>24</v>
      </c>
      <c r="O2093" s="452">
        <v>0.58333333333333337</v>
      </c>
      <c r="P2093" s="237">
        <f t="shared" si="128"/>
        <v>14</v>
      </c>
      <c r="Q2093" s="218">
        <v>11</v>
      </c>
      <c r="R2093" s="238">
        <f t="shared" si="129"/>
        <v>0.7857142857142857</v>
      </c>
      <c r="S2093" s="238">
        <f t="shared" si="130"/>
        <v>0.45833333333333331</v>
      </c>
      <c r="T2093" s="239">
        <f t="shared" si="131"/>
        <v>0.80769230769230771</v>
      </c>
      <c r="U2093" s="451" t="s">
        <v>3123</v>
      </c>
    </row>
    <row r="2094" spans="1:21" ht="12.75">
      <c r="A2094" s="190" t="s">
        <v>109</v>
      </c>
      <c r="B2094" s="191" t="s">
        <v>1220</v>
      </c>
      <c r="C2094" s="230" t="s">
        <v>647</v>
      </c>
      <c r="D2094" s="230" t="s">
        <v>335</v>
      </c>
      <c r="E2094" s="230" t="s">
        <v>185</v>
      </c>
      <c r="F2094" s="230" t="s">
        <v>519</v>
      </c>
      <c r="G2094" s="190" t="s">
        <v>3086</v>
      </c>
      <c r="H2094" s="191" t="s">
        <v>546</v>
      </c>
      <c r="I2094" s="230" t="s">
        <v>370</v>
      </c>
      <c r="J2094" s="565" t="s">
        <v>420</v>
      </c>
      <c r="K2094" s="566">
        <v>0.72222222222222221</v>
      </c>
      <c r="L2094" s="230"/>
      <c r="M2094" s="450">
        <v>2022</v>
      </c>
      <c r="N2094" s="453">
        <v>24</v>
      </c>
      <c r="O2094" s="452">
        <v>0.58333333333333337</v>
      </c>
      <c r="P2094" s="237">
        <f t="shared" si="128"/>
        <v>14</v>
      </c>
      <c r="Q2094" s="218">
        <v>11</v>
      </c>
      <c r="R2094" s="238">
        <f t="shared" si="129"/>
        <v>0.7857142857142857</v>
      </c>
      <c r="S2094" s="238">
        <f t="shared" si="130"/>
        <v>0.45833333333333331</v>
      </c>
      <c r="T2094" s="239">
        <f t="shared" si="131"/>
        <v>0.80769230769230771</v>
      </c>
      <c r="U2094" s="451" t="s">
        <v>3123</v>
      </c>
    </row>
    <row r="2095" spans="1:21" ht="12.75">
      <c r="A2095" s="190" t="s">
        <v>109</v>
      </c>
      <c r="B2095" s="191" t="s">
        <v>1220</v>
      </c>
      <c r="C2095" s="230" t="s">
        <v>647</v>
      </c>
      <c r="D2095" s="230" t="s">
        <v>335</v>
      </c>
      <c r="E2095" s="230" t="s">
        <v>185</v>
      </c>
      <c r="F2095" s="230" t="s">
        <v>519</v>
      </c>
      <c r="G2095" s="190" t="s">
        <v>3086</v>
      </c>
      <c r="H2095" s="191" t="s">
        <v>548</v>
      </c>
      <c r="I2095" s="230" t="s">
        <v>370</v>
      </c>
      <c r="J2095" s="565" t="s">
        <v>420</v>
      </c>
      <c r="K2095" s="566">
        <v>0.72222222222222221</v>
      </c>
      <c r="L2095" s="230"/>
      <c r="M2095" s="450">
        <v>2022</v>
      </c>
      <c r="N2095" s="453">
        <v>24</v>
      </c>
      <c r="O2095" s="452">
        <v>0.58333333333333337</v>
      </c>
      <c r="P2095" s="237">
        <f t="shared" si="128"/>
        <v>14</v>
      </c>
      <c r="Q2095" s="218">
        <v>11</v>
      </c>
      <c r="R2095" s="238">
        <f t="shared" si="129"/>
        <v>0.7857142857142857</v>
      </c>
      <c r="S2095" s="238">
        <f t="shared" si="130"/>
        <v>0.45833333333333331</v>
      </c>
      <c r="T2095" s="239">
        <f t="shared" si="131"/>
        <v>0.80769230769230771</v>
      </c>
      <c r="U2095" s="451" t="s">
        <v>3123</v>
      </c>
    </row>
    <row r="2096" spans="1:21" ht="12.75">
      <c r="A2096" s="190" t="s">
        <v>109</v>
      </c>
      <c r="B2096" s="191" t="s">
        <v>1220</v>
      </c>
      <c r="C2096" s="230" t="s">
        <v>647</v>
      </c>
      <c r="D2096" s="230" t="s">
        <v>335</v>
      </c>
      <c r="E2096" s="230" t="s">
        <v>185</v>
      </c>
      <c r="F2096" s="230" t="s">
        <v>519</v>
      </c>
      <c r="G2096" s="190" t="s">
        <v>3086</v>
      </c>
      <c r="H2096" s="191" t="s">
        <v>549</v>
      </c>
      <c r="I2096" s="230" t="s">
        <v>370</v>
      </c>
      <c r="J2096" s="565" t="s">
        <v>420</v>
      </c>
      <c r="K2096" s="566">
        <v>0.72222222222222221</v>
      </c>
      <c r="L2096" s="230"/>
      <c r="M2096" s="450">
        <v>2022</v>
      </c>
      <c r="N2096" s="453">
        <v>24</v>
      </c>
      <c r="O2096" s="452">
        <v>0.58333333333333337</v>
      </c>
      <c r="P2096" s="237">
        <f t="shared" si="128"/>
        <v>14</v>
      </c>
      <c r="Q2096" s="218">
        <v>11</v>
      </c>
      <c r="R2096" s="238">
        <f t="shared" si="129"/>
        <v>0.7857142857142857</v>
      </c>
      <c r="S2096" s="238">
        <f t="shared" si="130"/>
        <v>0.45833333333333331</v>
      </c>
      <c r="T2096" s="239">
        <f t="shared" si="131"/>
        <v>0.80769230769230771</v>
      </c>
      <c r="U2096" s="451" t="s">
        <v>3123</v>
      </c>
    </row>
    <row r="2097" spans="1:21" ht="12.75">
      <c r="A2097" s="190" t="s">
        <v>109</v>
      </c>
      <c r="B2097" s="191" t="s">
        <v>1220</v>
      </c>
      <c r="C2097" s="230" t="s">
        <v>647</v>
      </c>
      <c r="D2097" s="230" t="s">
        <v>335</v>
      </c>
      <c r="E2097" s="230" t="s">
        <v>185</v>
      </c>
      <c r="F2097" s="230" t="s">
        <v>519</v>
      </c>
      <c r="G2097" s="190" t="s">
        <v>3086</v>
      </c>
      <c r="H2097" s="191" t="s">
        <v>551</v>
      </c>
      <c r="I2097" s="230" t="s">
        <v>370</v>
      </c>
      <c r="J2097" s="565" t="s">
        <v>420</v>
      </c>
      <c r="K2097" s="566">
        <v>0.72222222222222221</v>
      </c>
      <c r="L2097" s="230"/>
      <c r="M2097" s="450">
        <v>2022</v>
      </c>
      <c r="N2097" s="453">
        <v>24</v>
      </c>
      <c r="O2097" s="452">
        <v>0.58333333333333337</v>
      </c>
      <c r="P2097" s="237">
        <f t="shared" si="128"/>
        <v>14</v>
      </c>
      <c r="Q2097" s="218">
        <v>11</v>
      </c>
      <c r="R2097" s="238">
        <f t="shared" si="129"/>
        <v>0.7857142857142857</v>
      </c>
      <c r="S2097" s="238">
        <f t="shared" si="130"/>
        <v>0.45833333333333331</v>
      </c>
      <c r="T2097" s="239">
        <f t="shared" si="131"/>
        <v>0.80769230769230771</v>
      </c>
      <c r="U2097" s="451" t="s">
        <v>3123</v>
      </c>
    </row>
    <row r="2098" spans="1:21" ht="12.75">
      <c r="A2098" s="190" t="s">
        <v>109</v>
      </c>
      <c r="B2098" s="191" t="s">
        <v>1220</v>
      </c>
      <c r="C2098" s="230" t="s">
        <v>647</v>
      </c>
      <c r="D2098" s="230" t="s">
        <v>335</v>
      </c>
      <c r="E2098" s="230" t="s">
        <v>185</v>
      </c>
      <c r="F2098" s="230" t="s">
        <v>519</v>
      </c>
      <c r="G2098" s="190" t="s">
        <v>3086</v>
      </c>
      <c r="H2098" s="191" t="s">
        <v>555</v>
      </c>
      <c r="I2098" s="230" t="s">
        <v>370</v>
      </c>
      <c r="J2098" s="565" t="s">
        <v>420</v>
      </c>
      <c r="K2098" s="566">
        <v>0.72222222222222221</v>
      </c>
      <c r="L2098" s="230"/>
      <c r="M2098" s="450">
        <v>2022</v>
      </c>
      <c r="N2098" s="453">
        <v>24</v>
      </c>
      <c r="O2098" s="452">
        <v>0.58333333333333337</v>
      </c>
      <c r="P2098" s="237">
        <f t="shared" si="128"/>
        <v>14</v>
      </c>
      <c r="Q2098" s="218">
        <v>11</v>
      </c>
      <c r="R2098" s="238">
        <f t="shared" si="129"/>
        <v>0.7857142857142857</v>
      </c>
      <c r="S2098" s="238">
        <f t="shared" si="130"/>
        <v>0.45833333333333331</v>
      </c>
      <c r="T2098" s="239">
        <f t="shared" si="131"/>
        <v>0.80769230769230771</v>
      </c>
      <c r="U2098" s="451" t="s">
        <v>3123</v>
      </c>
    </row>
    <row r="2099" spans="1:21" ht="12.75">
      <c r="A2099" s="190" t="s">
        <v>109</v>
      </c>
      <c r="B2099" s="191" t="s">
        <v>1220</v>
      </c>
      <c r="C2099" s="230" t="s">
        <v>647</v>
      </c>
      <c r="D2099" s="230" t="s">
        <v>335</v>
      </c>
      <c r="E2099" s="230" t="s">
        <v>185</v>
      </c>
      <c r="F2099" s="230" t="s">
        <v>519</v>
      </c>
      <c r="G2099" s="190" t="s">
        <v>3086</v>
      </c>
      <c r="H2099" s="191" t="s">
        <v>556</v>
      </c>
      <c r="I2099" s="230" t="s">
        <v>370</v>
      </c>
      <c r="J2099" s="565" t="s">
        <v>420</v>
      </c>
      <c r="K2099" s="566">
        <v>0.72222222222222221</v>
      </c>
      <c r="L2099" s="230"/>
      <c r="M2099" s="450">
        <v>2022</v>
      </c>
      <c r="N2099" s="453">
        <v>24</v>
      </c>
      <c r="O2099" s="452">
        <v>0.58333333333333337</v>
      </c>
      <c r="P2099" s="237">
        <f t="shared" si="128"/>
        <v>14</v>
      </c>
      <c r="Q2099" s="218">
        <v>11</v>
      </c>
      <c r="R2099" s="238">
        <f t="shared" si="129"/>
        <v>0.7857142857142857</v>
      </c>
      <c r="S2099" s="238">
        <f t="shared" si="130"/>
        <v>0.45833333333333331</v>
      </c>
      <c r="T2099" s="239">
        <f t="shared" si="131"/>
        <v>0.80769230769230771</v>
      </c>
      <c r="U2099" s="451" t="s">
        <v>3123</v>
      </c>
    </row>
    <row r="2100" spans="1:21" ht="12.75">
      <c r="A2100" s="190" t="s">
        <v>109</v>
      </c>
      <c r="B2100" s="191" t="s">
        <v>1220</v>
      </c>
      <c r="C2100" s="230" t="s">
        <v>647</v>
      </c>
      <c r="D2100" s="230" t="s">
        <v>335</v>
      </c>
      <c r="E2100" s="230" t="s">
        <v>185</v>
      </c>
      <c r="F2100" s="230" t="s">
        <v>519</v>
      </c>
      <c r="G2100" s="190" t="s">
        <v>3086</v>
      </c>
      <c r="H2100" s="191" t="s">
        <v>557</v>
      </c>
      <c r="I2100" s="230" t="s">
        <v>370</v>
      </c>
      <c r="J2100" s="565" t="s">
        <v>420</v>
      </c>
      <c r="K2100" s="566">
        <v>0.72222222222222221</v>
      </c>
      <c r="L2100" s="230"/>
      <c r="M2100" s="450">
        <v>2022</v>
      </c>
      <c r="N2100" s="453">
        <v>24</v>
      </c>
      <c r="O2100" s="452">
        <v>0.58333333333333337</v>
      </c>
      <c r="P2100" s="237">
        <f t="shared" si="128"/>
        <v>14</v>
      </c>
      <c r="Q2100" s="218">
        <v>11</v>
      </c>
      <c r="R2100" s="238">
        <f t="shared" si="129"/>
        <v>0.7857142857142857</v>
      </c>
      <c r="S2100" s="238">
        <f t="shared" si="130"/>
        <v>0.45833333333333331</v>
      </c>
      <c r="T2100" s="239">
        <f t="shared" si="131"/>
        <v>0.80769230769230771</v>
      </c>
      <c r="U2100" s="451" t="s">
        <v>3123</v>
      </c>
    </row>
    <row r="2101" spans="1:21" ht="12.75">
      <c r="A2101" s="190" t="s">
        <v>109</v>
      </c>
      <c r="B2101" s="191" t="s">
        <v>1220</v>
      </c>
      <c r="C2101" s="230" t="s">
        <v>647</v>
      </c>
      <c r="D2101" s="230" t="s">
        <v>335</v>
      </c>
      <c r="E2101" s="230" t="s">
        <v>185</v>
      </c>
      <c r="F2101" s="230" t="s">
        <v>519</v>
      </c>
      <c r="G2101" s="190" t="s">
        <v>3086</v>
      </c>
      <c r="H2101" s="191" t="s">
        <v>558</v>
      </c>
      <c r="I2101" s="230" t="s">
        <v>370</v>
      </c>
      <c r="J2101" s="565" t="s">
        <v>420</v>
      </c>
      <c r="K2101" s="566">
        <v>0.72222222222222221</v>
      </c>
      <c r="L2101" s="230"/>
      <c r="M2101" s="450">
        <v>2022</v>
      </c>
      <c r="N2101" s="453">
        <v>24</v>
      </c>
      <c r="O2101" s="452">
        <v>0.58333333333333337</v>
      </c>
      <c r="P2101" s="237">
        <f t="shared" si="128"/>
        <v>14</v>
      </c>
      <c r="Q2101" s="218">
        <v>11</v>
      </c>
      <c r="R2101" s="238">
        <f t="shared" si="129"/>
        <v>0.7857142857142857</v>
      </c>
      <c r="S2101" s="238">
        <f t="shared" si="130"/>
        <v>0.45833333333333331</v>
      </c>
      <c r="T2101" s="239">
        <f t="shared" si="131"/>
        <v>0.80769230769230771</v>
      </c>
      <c r="U2101" s="451" t="s">
        <v>3123</v>
      </c>
    </row>
    <row r="2102" spans="1:21" ht="12.75">
      <c r="A2102" s="190" t="s">
        <v>109</v>
      </c>
      <c r="B2102" s="191" t="s">
        <v>1220</v>
      </c>
      <c r="C2102" s="230" t="s">
        <v>647</v>
      </c>
      <c r="D2102" s="230" t="s">
        <v>335</v>
      </c>
      <c r="E2102" s="230" t="s">
        <v>185</v>
      </c>
      <c r="F2102" s="230" t="s">
        <v>519</v>
      </c>
      <c r="G2102" s="190" t="s">
        <v>3086</v>
      </c>
      <c r="H2102" s="191" t="s">
        <v>562</v>
      </c>
      <c r="I2102" s="230" t="s">
        <v>370</v>
      </c>
      <c r="J2102" s="565" t="s">
        <v>420</v>
      </c>
      <c r="K2102" s="566">
        <v>0.72222222222222221</v>
      </c>
      <c r="L2102" s="230"/>
      <c r="M2102" s="450">
        <v>2022</v>
      </c>
      <c r="N2102" s="453">
        <v>24</v>
      </c>
      <c r="O2102" s="452">
        <v>0.58333333333333337</v>
      </c>
      <c r="P2102" s="237">
        <f t="shared" si="128"/>
        <v>14</v>
      </c>
      <c r="Q2102" s="218">
        <v>11</v>
      </c>
      <c r="R2102" s="238">
        <f t="shared" si="129"/>
        <v>0.7857142857142857</v>
      </c>
      <c r="S2102" s="238">
        <f t="shared" si="130"/>
        <v>0.45833333333333331</v>
      </c>
      <c r="T2102" s="239">
        <f t="shared" si="131"/>
        <v>0.80769230769230771</v>
      </c>
      <c r="U2102" s="451" t="s">
        <v>3123</v>
      </c>
    </row>
    <row r="2103" spans="1:21" ht="12.75">
      <c r="A2103" s="190" t="s">
        <v>109</v>
      </c>
      <c r="B2103" s="191" t="s">
        <v>1220</v>
      </c>
      <c r="C2103" s="230" t="s">
        <v>647</v>
      </c>
      <c r="D2103" s="230" t="s">
        <v>335</v>
      </c>
      <c r="E2103" s="230" t="s">
        <v>185</v>
      </c>
      <c r="F2103" s="230" t="s">
        <v>577</v>
      </c>
      <c r="G2103" s="190" t="s">
        <v>3086</v>
      </c>
      <c r="H2103" s="191" t="s">
        <v>583</v>
      </c>
      <c r="I2103" s="230" t="s">
        <v>370</v>
      </c>
      <c r="J2103" s="565" t="s">
        <v>420</v>
      </c>
      <c r="K2103" s="566">
        <v>0.72222222222222221</v>
      </c>
      <c r="L2103" s="230"/>
      <c r="M2103" s="450">
        <v>2022</v>
      </c>
      <c r="N2103" s="453">
        <v>24</v>
      </c>
      <c r="O2103" s="452">
        <v>0.58333333333333337</v>
      </c>
      <c r="P2103" s="237">
        <f t="shared" si="128"/>
        <v>14</v>
      </c>
      <c r="Q2103" s="218">
        <v>11</v>
      </c>
      <c r="R2103" s="238">
        <f t="shared" si="129"/>
        <v>0.7857142857142857</v>
      </c>
      <c r="S2103" s="238">
        <f t="shared" si="130"/>
        <v>0.45833333333333331</v>
      </c>
      <c r="T2103" s="239">
        <f t="shared" si="131"/>
        <v>0.80769230769230771</v>
      </c>
      <c r="U2103" s="451" t="s">
        <v>3123</v>
      </c>
    </row>
    <row r="2104" spans="1:21" ht="12.75">
      <c r="A2104" s="190" t="s">
        <v>109</v>
      </c>
      <c r="B2104" s="191" t="s">
        <v>1220</v>
      </c>
      <c r="C2104" s="230" t="s">
        <v>647</v>
      </c>
      <c r="D2104" s="230" t="s">
        <v>335</v>
      </c>
      <c r="E2104" s="230" t="s">
        <v>185</v>
      </c>
      <c r="F2104" s="230" t="s">
        <v>519</v>
      </c>
      <c r="G2104" s="190" t="s">
        <v>3086</v>
      </c>
      <c r="H2104" s="191" t="s">
        <v>563</v>
      </c>
      <c r="I2104" s="230" t="s">
        <v>370</v>
      </c>
      <c r="J2104" s="565" t="s">
        <v>418</v>
      </c>
      <c r="K2104" s="566">
        <v>1</v>
      </c>
      <c r="L2104" s="230"/>
      <c r="M2104" s="450">
        <v>2022</v>
      </c>
      <c r="N2104" s="453">
        <v>24</v>
      </c>
      <c r="O2104" s="452">
        <v>1</v>
      </c>
      <c r="P2104" s="237">
        <f t="shared" si="128"/>
        <v>24</v>
      </c>
      <c r="Q2104" s="218">
        <v>24</v>
      </c>
      <c r="R2104" s="238">
        <f t="shared" si="129"/>
        <v>1</v>
      </c>
      <c r="S2104" s="238">
        <f t="shared" si="130"/>
        <v>1</v>
      </c>
      <c r="T2104" s="239">
        <f t="shared" si="131"/>
        <v>1</v>
      </c>
      <c r="U2104" s="229"/>
    </row>
    <row r="2105" spans="1:21" ht="12.75">
      <c r="A2105" s="190" t="s">
        <v>109</v>
      </c>
      <c r="B2105" s="191" t="s">
        <v>1220</v>
      </c>
      <c r="C2105" s="230" t="s">
        <v>647</v>
      </c>
      <c r="D2105" s="230" t="s">
        <v>335</v>
      </c>
      <c r="E2105" s="230" t="s">
        <v>185</v>
      </c>
      <c r="F2105" s="230" t="s">
        <v>519</v>
      </c>
      <c r="G2105" s="190" t="s">
        <v>3086</v>
      </c>
      <c r="H2105" s="191" t="s">
        <v>564</v>
      </c>
      <c r="I2105" s="230" t="s">
        <v>370</v>
      </c>
      <c r="J2105" s="565" t="s">
        <v>420</v>
      </c>
      <c r="K2105" s="566">
        <v>0.72222222222222221</v>
      </c>
      <c r="L2105" s="230"/>
      <c r="M2105" s="450">
        <v>2022</v>
      </c>
      <c r="N2105" s="453">
        <v>24</v>
      </c>
      <c r="O2105" s="452">
        <v>0.58333333333333337</v>
      </c>
      <c r="P2105" s="237">
        <f t="shared" si="128"/>
        <v>14</v>
      </c>
      <c r="Q2105" s="218">
        <v>11</v>
      </c>
      <c r="R2105" s="238">
        <f t="shared" si="129"/>
        <v>0.7857142857142857</v>
      </c>
      <c r="S2105" s="238">
        <f t="shared" si="130"/>
        <v>0.45833333333333331</v>
      </c>
      <c r="T2105" s="239">
        <f t="shared" si="131"/>
        <v>0.80769230769230771</v>
      </c>
      <c r="U2105" s="451" t="s">
        <v>3123</v>
      </c>
    </row>
    <row r="2106" spans="1:21" ht="12.75">
      <c r="A2106" s="190" t="s">
        <v>109</v>
      </c>
      <c r="B2106" s="191" t="s">
        <v>1220</v>
      </c>
      <c r="C2106" s="230" t="s">
        <v>647</v>
      </c>
      <c r="D2106" s="230" t="s">
        <v>335</v>
      </c>
      <c r="E2106" s="230" t="s">
        <v>185</v>
      </c>
      <c r="F2106" s="230" t="s">
        <v>519</v>
      </c>
      <c r="G2106" s="190" t="s">
        <v>3086</v>
      </c>
      <c r="H2106" s="191" t="s">
        <v>569</v>
      </c>
      <c r="I2106" s="230" t="s">
        <v>370</v>
      </c>
      <c r="J2106" s="565" t="s">
        <v>420</v>
      </c>
      <c r="K2106" s="566">
        <v>0.72222222222222221</v>
      </c>
      <c r="L2106" s="230"/>
      <c r="M2106" s="450">
        <v>2022</v>
      </c>
      <c r="N2106" s="453">
        <v>24</v>
      </c>
      <c r="O2106" s="452">
        <v>0.58333333333333337</v>
      </c>
      <c r="P2106" s="237">
        <f t="shared" si="128"/>
        <v>14</v>
      </c>
      <c r="Q2106" s="218">
        <v>11</v>
      </c>
      <c r="R2106" s="238">
        <f t="shared" si="129"/>
        <v>0.7857142857142857</v>
      </c>
      <c r="S2106" s="238">
        <f t="shared" si="130"/>
        <v>0.45833333333333331</v>
      </c>
      <c r="T2106" s="239">
        <f t="shared" si="131"/>
        <v>0.80769230769230771</v>
      </c>
      <c r="U2106" s="451" t="s">
        <v>3123</v>
      </c>
    </row>
    <row r="2107" spans="1:21" ht="12.75">
      <c r="A2107" s="190" t="s">
        <v>109</v>
      </c>
      <c r="B2107" s="191" t="s">
        <v>1220</v>
      </c>
      <c r="C2107" s="230" t="s">
        <v>647</v>
      </c>
      <c r="D2107" s="230" t="s">
        <v>335</v>
      </c>
      <c r="E2107" s="230" t="s">
        <v>185</v>
      </c>
      <c r="F2107" s="230" t="s">
        <v>519</v>
      </c>
      <c r="G2107" s="190" t="s">
        <v>3086</v>
      </c>
      <c r="H2107" s="191" t="s">
        <v>498</v>
      </c>
      <c r="I2107" s="230" t="s">
        <v>3126</v>
      </c>
      <c r="J2107" s="230" t="s">
        <v>418</v>
      </c>
      <c r="K2107" s="231">
        <v>1</v>
      </c>
      <c r="L2107" s="230" t="s">
        <v>3127</v>
      </c>
      <c r="M2107" s="450">
        <v>2023</v>
      </c>
      <c r="N2107" s="453">
        <v>22</v>
      </c>
      <c r="O2107" s="452">
        <v>1</v>
      </c>
      <c r="P2107" s="237">
        <f t="shared" si="128"/>
        <v>22</v>
      </c>
      <c r="Q2107" s="218">
        <v>22</v>
      </c>
      <c r="R2107" s="238">
        <f t="shared" si="129"/>
        <v>1</v>
      </c>
      <c r="S2107" s="238">
        <f t="shared" si="130"/>
        <v>1</v>
      </c>
      <c r="T2107" s="239">
        <f t="shared" si="131"/>
        <v>1</v>
      </c>
      <c r="U2107" s="229"/>
    </row>
    <row r="2108" spans="1:21" ht="12.75">
      <c r="A2108" s="190" t="s">
        <v>109</v>
      </c>
      <c r="B2108" s="191" t="s">
        <v>1220</v>
      </c>
      <c r="C2108" s="230" t="s">
        <v>647</v>
      </c>
      <c r="D2108" s="230" t="s">
        <v>335</v>
      </c>
      <c r="E2108" s="230" t="s">
        <v>185</v>
      </c>
      <c r="F2108" s="230" t="s">
        <v>519</v>
      </c>
      <c r="G2108" s="190" t="s">
        <v>3086</v>
      </c>
      <c r="H2108" s="191" t="s">
        <v>537</v>
      </c>
      <c r="I2108" s="230" t="s">
        <v>232</v>
      </c>
      <c r="J2108" s="230" t="s">
        <v>418</v>
      </c>
      <c r="K2108" s="231">
        <v>1</v>
      </c>
      <c r="L2108" s="230" t="s">
        <v>3128</v>
      </c>
      <c r="M2108" s="450">
        <v>2023</v>
      </c>
      <c r="N2108" s="453">
        <v>22</v>
      </c>
      <c r="O2108" s="452">
        <v>1</v>
      </c>
      <c r="P2108" s="237">
        <f t="shared" si="128"/>
        <v>22</v>
      </c>
      <c r="Q2108" s="218">
        <v>22</v>
      </c>
      <c r="R2108" s="238">
        <f t="shared" si="129"/>
        <v>1</v>
      </c>
      <c r="S2108" s="238">
        <f t="shared" si="130"/>
        <v>1</v>
      </c>
      <c r="T2108" s="239">
        <f t="shared" si="131"/>
        <v>1</v>
      </c>
      <c r="U2108" s="229"/>
    </row>
    <row r="2109" spans="1:21" ht="12.75">
      <c r="A2109" s="190" t="s">
        <v>109</v>
      </c>
      <c r="B2109" s="191" t="s">
        <v>1220</v>
      </c>
      <c r="C2109" s="230" t="s">
        <v>647</v>
      </c>
      <c r="D2109" s="230" t="s">
        <v>335</v>
      </c>
      <c r="E2109" s="230" t="s">
        <v>185</v>
      </c>
      <c r="F2109" s="230" t="s">
        <v>519</v>
      </c>
      <c r="G2109" s="190" t="s">
        <v>3086</v>
      </c>
      <c r="H2109" s="191" t="s">
        <v>538</v>
      </c>
      <c r="I2109" s="230" t="s">
        <v>232</v>
      </c>
      <c r="J2109" s="230" t="s">
        <v>418</v>
      </c>
      <c r="K2109" s="231">
        <v>1</v>
      </c>
      <c r="L2109" s="230" t="s">
        <v>3128</v>
      </c>
      <c r="M2109" s="450">
        <v>2023</v>
      </c>
      <c r="N2109" s="453">
        <v>22</v>
      </c>
      <c r="O2109" s="452">
        <v>1</v>
      </c>
      <c r="P2109" s="237">
        <f t="shared" si="128"/>
        <v>22</v>
      </c>
      <c r="Q2109" s="218">
        <v>22</v>
      </c>
      <c r="R2109" s="238">
        <f t="shared" si="129"/>
        <v>1</v>
      </c>
      <c r="S2109" s="238">
        <f t="shared" si="130"/>
        <v>1</v>
      </c>
      <c r="T2109" s="239">
        <f t="shared" si="131"/>
        <v>1</v>
      </c>
      <c r="U2109" s="229"/>
    </row>
    <row r="2110" spans="1:21" ht="12.75">
      <c r="A2110" s="190" t="s">
        <v>109</v>
      </c>
      <c r="B2110" s="191" t="s">
        <v>1220</v>
      </c>
      <c r="C2110" s="230" t="s">
        <v>647</v>
      </c>
      <c r="D2110" s="230" t="s">
        <v>335</v>
      </c>
      <c r="E2110" s="230" t="s">
        <v>185</v>
      </c>
      <c r="F2110" s="230" t="s">
        <v>519</v>
      </c>
      <c r="G2110" s="190" t="s">
        <v>3086</v>
      </c>
      <c r="H2110" s="191" t="s">
        <v>541</v>
      </c>
      <c r="I2110" s="230" t="s">
        <v>232</v>
      </c>
      <c r="J2110" s="230" t="s">
        <v>418</v>
      </c>
      <c r="K2110" s="231">
        <v>1</v>
      </c>
      <c r="L2110" s="230" t="s">
        <v>3128</v>
      </c>
      <c r="M2110" s="450">
        <v>2023</v>
      </c>
      <c r="N2110" s="218">
        <v>22</v>
      </c>
      <c r="O2110" s="452">
        <v>1</v>
      </c>
      <c r="P2110" s="237">
        <f t="shared" si="128"/>
        <v>22</v>
      </c>
      <c r="Q2110" s="218">
        <v>22</v>
      </c>
      <c r="R2110" s="238">
        <f t="shared" si="129"/>
        <v>1</v>
      </c>
      <c r="S2110" s="238">
        <f t="shared" si="130"/>
        <v>1</v>
      </c>
      <c r="T2110" s="239">
        <f t="shared" si="131"/>
        <v>1</v>
      </c>
      <c r="U2110" s="451"/>
    </row>
    <row r="2111" spans="1:21" ht="12.75">
      <c r="A2111" s="190" t="s">
        <v>109</v>
      </c>
      <c r="B2111" s="191" t="s">
        <v>1220</v>
      </c>
      <c r="C2111" s="230" t="s">
        <v>647</v>
      </c>
      <c r="D2111" s="230" t="s">
        <v>335</v>
      </c>
      <c r="E2111" s="230" t="s">
        <v>185</v>
      </c>
      <c r="F2111" s="230" t="s">
        <v>519</v>
      </c>
      <c r="G2111" s="190" t="s">
        <v>3086</v>
      </c>
      <c r="H2111" s="191" t="s">
        <v>493</v>
      </c>
      <c r="I2111" s="230" t="s">
        <v>232</v>
      </c>
      <c r="J2111" s="230" t="s">
        <v>418</v>
      </c>
      <c r="K2111" s="231">
        <v>1</v>
      </c>
      <c r="L2111" s="230" t="s">
        <v>3128</v>
      </c>
      <c r="M2111" s="450">
        <v>2023</v>
      </c>
      <c r="N2111" s="453">
        <v>22</v>
      </c>
      <c r="O2111" s="452">
        <v>1</v>
      </c>
      <c r="P2111" s="237">
        <f t="shared" si="128"/>
        <v>22</v>
      </c>
      <c r="Q2111" s="218">
        <v>22</v>
      </c>
      <c r="R2111" s="238">
        <f t="shared" si="129"/>
        <v>1</v>
      </c>
      <c r="S2111" s="238">
        <f t="shared" si="130"/>
        <v>1</v>
      </c>
      <c r="T2111" s="239">
        <f t="shared" si="131"/>
        <v>1</v>
      </c>
      <c r="U2111" s="229"/>
    </row>
    <row r="2112" spans="1:21" ht="12.75">
      <c r="A2112" s="190" t="s">
        <v>109</v>
      </c>
      <c r="B2112" s="191" t="s">
        <v>1220</v>
      </c>
      <c r="C2112" s="230" t="s">
        <v>647</v>
      </c>
      <c r="D2112" s="230" t="s">
        <v>335</v>
      </c>
      <c r="E2112" s="230" t="s">
        <v>185</v>
      </c>
      <c r="F2112" s="230" t="s">
        <v>519</v>
      </c>
      <c r="G2112" s="190" t="s">
        <v>3086</v>
      </c>
      <c r="H2112" s="191" t="s">
        <v>3129</v>
      </c>
      <c r="I2112" s="230" t="s">
        <v>232</v>
      </c>
      <c r="J2112" s="230" t="s">
        <v>418</v>
      </c>
      <c r="K2112" s="231">
        <v>1</v>
      </c>
      <c r="L2112" s="230" t="s">
        <v>3128</v>
      </c>
      <c r="M2112" s="450">
        <v>2023</v>
      </c>
      <c r="N2112" s="218">
        <v>22</v>
      </c>
      <c r="O2112" s="452">
        <v>1</v>
      </c>
      <c r="P2112" s="237">
        <f t="shared" si="128"/>
        <v>22</v>
      </c>
      <c r="Q2112" s="218">
        <v>22</v>
      </c>
      <c r="R2112" s="238">
        <f t="shared" si="129"/>
        <v>1</v>
      </c>
      <c r="S2112" s="238">
        <f t="shared" si="130"/>
        <v>1</v>
      </c>
      <c r="T2112" s="239">
        <f t="shared" si="131"/>
        <v>1</v>
      </c>
      <c r="U2112" s="451"/>
    </row>
    <row r="2113" spans="1:21" ht="12.75">
      <c r="A2113" s="190" t="s">
        <v>109</v>
      </c>
      <c r="B2113" s="191" t="s">
        <v>1220</v>
      </c>
      <c r="C2113" s="230" t="s">
        <v>647</v>
      </c>
      <c r="D2113" s="230" t="s">
        <v>335</v>
      </c>
      <c r="E2113" s="230" t="s">
        <v>185</v>
      </c>
      <c r="F2113" s="230" t="s">
        <v>519</v>
      </c>
      <c r="G2113" s="190" t="s">
        <v>3086</v>
      </c>
      <c r="H2113" s="191" t="s">
        <v>3130</v>
      </c>
      <c r="I2113" s="230" t="s">
        <v>232</v>
      </c>
      <c r="J2113" s="230" t="s">
        <v>418</v>
      </c>
      <c r="K2113" s="231">
        <v>1</v>
      </c>
      <c r="L2113" s="230" t="s">
        <v>3128</v>
      </c>
      <c r="M2113" s="450">
        <v>2023</v>
      </c>
      <c r="N2113" s="453">
        <v>22</v>
      </c>
      <c r="O2113" s="452">
        <v>1</v>
      </c>
      <c r="P2113" s="237">
        <f t="shared" si="128"/>
        <v>22</v>
      </c>
      <c r="Q2113" s="218">
        <v>22</v>
      </c>
      <c r="R2113" s="238">
        <f t="shared" si="129"/>
        <v>1</v>
      </c>
      <c r="S2113" s="238">
        <f t="shared" si="130"/>
        <v>1</v>
      </c>
      <c r="T2113" s="239">
        <f t="shared" si="131"/>
        <v>1</v>
      </c>
      <c r="U2113" s="229"/>
    </row>
    <row r="2114" spans="1:21" ht="12.75">
      <c r="A2114" s="190" t="s">
        <v>109</v>
      </c>
      <c r="B2114" s="191" t="s">
        <v>1220</v>
      </c>
      <c r="C2114" s="230" t="s">
        <v>647</v>
      </c>
      <c r="D2114" s="230" t="s">
        <v>335</v>
      </c>
      <c r="E2114" s="230" t="s">
        <v>185</v>
      </c>
      <c r="F2114" s="230"/>
      <c r="G2114" s="190" t="s">
        <v>3148</v>
      </c>
      <c r="H2114" s="191"/>
      <c r="I2114" s="230"/>
      <c r="J2114" s="230"/>
      <c r="K2114" s="231"/>
      <c r="L2114" s="230" t="s">
        <v>3120</v>
      </c>
      <c r="M2114" s="450"/>
      <c r="N2114" s="453"/>
      <c r="O2114" s="452"/>
      <c r="P2114" s="237">
        <f t="shared" si="128"/>
        <v>0</v>
      </c>
      <c r="Q2114" s="218"/>
      <c r="R2114" s="238" t="e">
        <f t="shared" si="129"/>
        <v>#DIV/0!</v>
      </c>
      <c r="S2114" s="238" t="e">
        <f t="shared" si="130"/>
        <v>#DIV/0!</v>
      </c>
      <c r="T2114" s="239" t="e">
        <f t="shared" si="131"/>
        <v>#DIV/0!</v>
      </c>
      <c r="U2114" s="229"/>
    </row>
    <row r="2115" spans="1:21" ht="12.75">
      <c r="A2115" s="190" t="s">
        <v>109</v>
      </c>
      <c r="B2115" s="191" t="s">
        <v>1220</v>
      </c>
      <c r="C2115" s="230" t="s">
        <v>647</v>
      </c>
      <c r="D2115" s="230" t="s">
        <v>335</v>
      </c>
      <c r="E2115" s="230" t="s">
        <v>185</v>
      </c>
      <c r="F2115" s="230"/>
      <c r="G2115" s="190" t="s">
        <v>3149</v>
      </c>
      <c r="H2115" s="191"/>
      <c r="I2115" s="230"/>
      <c r="J2115" s="230"/>
      <c r="K2115" s="231"/>
      <c r="L2115" s="230" t="s">
        <v>3120</v>
      </c>
      <c r="M2115" s="450"/>
      <c r="N2115" s="218"/>
      <c r="O2115" s="567"/>
      <c r="P2115" s="237">
        <f t="shared" si="128"/>
        <v>0</v>
      </c>
      <c r="Q2115" s="218"/>
      <c r="R2115" s="238" t="e">
        <f t="shared" si="129"/>
        <v>#DIV/0!</v>
      </c>
      <c r="S2115" s="238" t="e">
        <f t="shared" si="130"/>
        <v>#DIV/0!</v>
      </c>
      <c r="T2115" s="239" t="e">
        <f t="shared" si="131"/>
        <v>#DIV/0!</v>
      </c>
      <c r="U2115" s="451"/>
    </row>
    <row r="2116" spans="1:21" ht="12.75">
      <c r="A2116" s="190" t="s">
        <v>109</v>
      </c>
      <c r="B2116" s="191" t="s">
        <v>1220</v>
      </c>
      <c r="C2116" s="230" t="s">
        <v>647</v>
      </c>
      <c r="D2116" s="230" t="s">
        <v>335</v>
      </c>
      <c r="E2116" s="230" t="s">
        <v>185</v>
      </c>
      <c r="F2116" s="230"/>
      <c r="G2116" s="190" t="s">
        <v>3150</v>
      </c>
      <c r="H2116" s="191"/>
      <c r="I2116" s="230"/>
      <c r="J2116" s="230"/>
      <c r="K2116" s="231"/>
      <c r="L2116" s="230" t="s">
        <v>3120</v>
      </c>
      <c r="M2116" s="450"/>
      <c r="N2116" s="453"/>
      <c r="O2116" s="452"/>
      <c r="P2116" s="237">
        <f t="shared" ref="P2116:P2179" si="132">ROUNDUP(N2116*O2116,0)</f>
        <v>0</v>
      </c>
      <c r="Q2116" s="218"/>
      <c r="R2116" s="238" t="e">
        <f t="shared" ref="R2116:R2179" si="133">Q2116/P2116</f>
        <v>#DIV/0!</v>
      </c>
      <c r="S2116" s="238" t="e">
        <f t="shared" ref="S2116:S2179" si="134">Q2116/N2116</f>
        <v>#DIV/0!</v>
      </c>
      <c r="T2116" s="239" t="e">
        <f t="shared" ref="T2116:T2179" si="135">O2116/K2116</f>
        <v>#DIV/0!</v>
      </c>
      <c r="U2116" s="229"/>
    </row>
    <row r="2117" spans="1:21" ht="12.75">
      <c r="A2117" s="190" t="s">
        <v>109</v>
      </c>
      <c r="B2117" s="191" t="s">
        <v>1220</v>
      </c>
      <c r="C2117" s="230" t="s">
        <v>647</v>
      </c>
      <c r="D2117" s="230" t="s">
        <v>335</v>
      </c>
      <c r="E2117" s="230" t="s">
        <v>185</v>
      </c>
      <c r="F2117" s="230"/>
      <c r="G2117" s="190" t="s">
        <v>3151</v>
      </c>
      <c r="H2117" s="191"/>
      <c r="I2117" s="230"/>
      <c r="J2117" s="230"/>
      <c r="K2117" s="231"/>
      <c r="L2117" s="230" t="s">
        <v>3120</v>
      </c>
      <c r="M2117" s="450"/>
      <c r="N2117" s="453"/>
      <c r="O2117" s="452"/>
      <c r="P2117" s="237">
        <f t="shared" si="132"/>
        <v>0</v>
      </c>
      <c r="Q2117" s="218"/>
      <c r="R2117" s="238" t="e">
        <f t="shared" si="133"/>
        <v>#DIV/0!</v>
      </c>
      <c r="S2117" s="238" t="e">
        <f t="shared" si="134"/>
        <v>#DIV/0!</v>
      </c>
      <c r="T2117" s="239" t="e">
        <f t="shared" si="135"/>
        <v>#DIV/0!</v>
      </c>
      <c r="U2117" s="229"/>
    </row>
    <row r="2118" spans="1:21" ht="12.75">
      <c r="A2118" s="190" t="s">
        <v>109</v>
      </c>
      <c r="B2118" s="191" t="s">
        <v>1220</v>
      </c>
      <c r="C2118" s="230" t="s">
        <v>647</v>
      </c>
      <c r="D2118" s="230" t="s">
        <v>335</v>
      </c>
      <c r="E2118" s="230" t="s">
        <v>185</v>
      </c>
      <c r="F2118" s="230"/>
      <c r="G2118" s="190" t="s">
        <v>3152</v>
      </c>
      <c r="H2118" s="191"/>
      <c r="I2118" s="230"/>
      <c r="J2118" s="230"/>
      <c r="K2118" s="231"/>
      <c r="L2118" s="230" t="s">
        <v>3120</v>
      </c>
      <c r="M2118" s="450"/>
      <c r="N2118" s="218"/>
      <c r="O2118" s="567"/>
      <c r="P2118" s="237">
        <f t="shared" si="132"/>
        <v>0</v>
      </c>
      <c r="Q2118" s="218"/>
      <c r="R2118" s="238" t="e">
        <f t="shared" si="133"/>
        <v>#DIV/0!</v>
      </c>
      <c r="S2118" s="238" t="e">
        <f t="shared" si="134"/>
        <v>#DIV/0!</v>
      </c>
      <c r="T2118" s="239" t="e">
        <f t="shared" si="135"/>
        <v>#DIV/0!</v>
      </c>
      <c r="U2118" s="451"/>
    </row>
    <row r="2119" spans="1:21" ht="12.75">
      <c r="A2119" s="190" t="s">
        <v>109</v>
      </c>
      <c r="B2119" s="191" t="s">
        <v>1220</v>
      </c>
      <c r="C2119" s="230" t="s">
        <v>647</v>
      </c>
      <c r="D2119" s="230" t="s">
        <v>335</v>
      </c>
      <c r="E2119" s="230" t="s">
        <v>185</v>
      </c>
      <c r="F2119" s="230"/>
      <c r="G2119" s="190" t="s">
        <v>3153</v>
      </c>
      <c r="H2119" s="191"/>
      <c r="I2119" s="230"/>
      <c r="J2119" s="230"/>
      <c r="K2119" s="231"/>
      <c r="L2119" s="230" t="s">
        <v>3120</v>
      </c>
      <c r="M2119" s="450"/>
      <c r="N2119" s="453"/>
      <c r="O2119" s="452"/>
      <c r="P2119" s="237">
        <f t="shared" si="132"/>
        <v>0</v>
      </c>
      <c r="Q2119" s="218"/>
      <c r="R2119" s="238" t="e">
        <f t="shared" si="133"/>
        <v>#DIV/0!</v>
      </c>
      <c r="S2119" s="238" t="e">
        <f t="shared" si="134"/>
        <v>#DIV/0!</v>
      </c>
      <c r="T2119" s="239" t="e">
        <f t="shared" si="135"/>
        <v>#DIV/0!</v>
      </c>
      <c r="U2119" s="229"/>
    </row>
    <row r="2120" spans="1:21" ht="12.75">
      <c r="A2120" s="190" t="s">
        <v>109</v>
      </c>
      <c r="B2120" s="191" t="s">
        <v>1220</v>
      </c>
      <c r="C2120" s="230" t="s">
        <v>647</v>
      </c>
      <c r="D2120" s="230" t="s">
        <v>335</v>
      </c>
      <c r="E2120" s="230" t="s">
        <v>185</v>
      </c>
      <c r="F2120" s="230" t="s">
        <v>519</v>
      </c>
      <c r="G2120" s="190" t="s">
        <v>3087</v>
      </c>
      <c r="H2120" s="191" t="s">
        <v>518</v>
      </c>
      <c r="I2120" s="230" t="s">
        <v>370</v>
      </c>
      <c r="J2120" s="565" t="s">
        <v>420</v>
      </c>
      <c r="K2120" s="566">
        <v>0.2</v>
      </c>
      <c r="L2120" s="230"/>
      <c r="M2120" s="450">
        <v>2022</v>
      </c>
      <c r="N2120" s="218">
        <v>27</v>
      </c>
      <c r="O2120" s="567">
        <v>1</v>
      </c>
      <c r="P2120" s="237">
        <f t="shared" si="132"/>
        <v>27</v>
      </c>
      <c r="Q2120" s="218">
        <v>27</v>
      </c>
      <c r="R2120" s="238">
        <f t="shared" si="133"/>
        <v>1</v>
      </c>
      <c r="S2120" s="238">
        <f t="shared" si="134"/>
        <v>1</v>
      </c>
      <c r="T2120" s="239">
        <f t="shared" si="135"/>
        <v>5</v>
      </c>
      <c r="U2120" s="451" t="s">
        <v>3123</v>
      </c>
    </row>
    <row r="2121" spans="1:21" ht="12.75">
      <c r="A2121" s="190" t="s">
        <v>109</v>
      </c>
      <c r="B2121" s="191" t="s">
        <v>1220</v>
      </c>
      <c r="C2121" s="230" t="s">
        <v>647</v>
      </c>
      <c r="D2121" s="230" t="s">
        <v>335</v>
      </c>
      <c r="E2121" s="230" t="s">
        <v>185</v>
      </c>
      <c r="F2121" s="230" t="s">
        <v>577</v>
      </c>
      <c r="G2121" s="190" t="s">
        <v>3087</v>
      </c>
      <c r="H2121" s="191" t="s">
        <v>576</v>
      </c>
      <c r="I2121" s="230" t="s">
        <v>370</v>
      </c>
      <c r="J2121" s="565" t="s">
        <v>420</v>
      </c>
      <c r="K2121" s="566">
        <v>0.2</v>
      </c>
      <c r="L2121" s="230"/>
      <c r="M2121" s="450">
        <v>2022</v>
      </c>
      <c r="N2121" s="218">
        <v>27</v>
      </c>
      <c r="O2121" s="567">
        <v>0.1111111111111111</v>
      </c>
      <c r="P2121" s="237">
        <f t="shared" si="132"/>
        <v>3</v>
      </c>
      <c r="Q2121" s="218">
        <v>3</v>
      </c>
      <c r="R2121" s="238">
        <f t="shared" si="133"/>
        <v>1</v>
      </c>
      <c r="S2121" s="238">
        <f t="shared" si="134"/>
        <v>0.1111111111111111</v>
      </c>
      <c r="T2121" s="239">
        <f t="shared" si="135"/>
        <v>0.55555555555555547</v>
      </c>
      <c r="U2121" s="451" t="s">
        <v>3123</v>
      </c>
    </row>
    <row r="2122" spans="1:21" ht="12.75">
      <c r="A2122" s="190" t="s">
        <v>109</v>
      </c>
      <c r="B2122" s="191" t="s">
        <v>1220</v>
      </c>
      <c r="C2122" s="230" t="s">
        <v>647</v>
      </c>
      <c r="D2122" s="230" t="s">
        <v>335</v>
      </c>
      <c r="E2122" s="230" t="s">
        <v>185</v>
      </c>
      <c r="F2122" s="230" t="s">
        <v>577</v>
      </c>
      <c r="G2122" s="190" t="s">
        <v>3087</v>
      </c>
      <c r="H2122" s="191" t="s">
        <v>578</v>
      </c>
      <c r="I2122" s="230" t="s">
        <v>370</v>
      </c>
      <c r="J2122" s="565" t="s">
        <v>420</v>
      </c>
      <c r="K2122" s="566">
        <v>0.2</v>
      </c>
      <c r="L2122" s="230"/>
      <c r="M2122" s="450">
        <v>2022</v>
      </c>
      <c r="N2122" s="218">
        <v>27</v>
      </c>
      <c r="O2122" s="567">
        <v>0.1111111111111111</v>
      </c>
      <c r="P2122" s="237">
        <f t="shared" si="132"/>
        <v>3</v>
      </c>
      <c r="Q2122" s="218">
        <v>3</v>
      </c>
      <c r="R2122" s="238">
        <f t="shared" si="133"/>
        <v>1</v>
      </c>
      <c r="S2122" s="238">
        <f t="shared" si="134"/>
        <v>0.1111111111111111</v>
      </c>
      <c r="T2122" s="239">
        <f t="shared" si="135"/>
        <v>0.55555555555555547</v>
      </c>
      <c r="U2122" s="451" t="s">
        <v>3123</v>
      </c>
    </row>
    <row r="2123" spans="1:21" ht="12.75">
      <c r="A2123" s="190" t="s">
        <v>109</v>
      </c>
      <c r="B2123" s="191" t="s">
        <v>1220</v>
      </c>
      <c r="C2123" s="230" t="s">
        <v>647</v>
      </c>
      <c r="D2123" s="230" t="s">
        <v>335</v>
      </c>
      <c r="E2123" s="230" t="s">
        <v>185</v>
      </c>
      <c r="F2123" s="230" t="s">
        <v>577</v>
      </c>
      <c r="G2123" s="190" t="s">
        <v>3087</v>
      </c>
      <c r="H2123" s="191" t="s">
        <v>579</v>
      </c>
      <c r="I2123" s="230" t="s">
        <v>370</v>
      </c>
      <c r="J2123" s="565" t="s">
        <v>420</v>
      </c>
      <c r="K2123" s="566">
        <v>0.2</v>
      </c>
      <c r="L2123" s="230"/>
      <c r="M2123" s="450">
        <v>2022</v>
      </c>
      <c r="N2123" s="218">
        <v>27</v>
      </c>
      <c r="O2123" s="567">
        <v>0.1111111111111111</v>
      </c>
      <c r="P2123" s="237">
        <f t="shared" si="132"/>
        <v>3</v>
      </c>
      <c r="Q2123" s="218">
        <v>3</v>
      </c>
      <c r="R2123" s="238">
        <f t="shared" si="133"/>
        <v>1</v>
      </c>
      <c r="S2123" s="238">
        <f t="shared" si="134"/>
        <v>0.1111111111111111</v>
      </c>
      <c r="T2123" s="239">
        <f t="shared" si="135"/>
        <v>0.55555555555555547</v>
      </c>
      <c r="U2123" s="451" t="s">
        <v>3123</v>
      </c>
    </row>
    <row r="2124" spans="1:21" ht="12.75">
      <c r="A2124" s="190" t="s">
        <v>109</v>
      </c>
      <c r="B2124" s="191" t="s">
        <v>1220</v>
      </c>
      <c r="C2124" s="230" t="s">
        <v>647</v>
      </c>
      <c r="D2124" s="230" t="s">
        <v>335</v>
      </c>
      <c r="E2124" s="230" t="s">
        <v>185</v>
      </c>
      <c r="F2124" s="230" t="s">
        <v>577</v>
      </c>
      <c r="G2124" s="190" t="s">
        <v>3087</v>
      </c>
      <c r="H2124" s="191" t="s">
        <v>580</v>
      </c>
      <c r="I2124" s="230" t="s">
        <v>370</v>
      </c>
      <c r="J2124" s="565" t="s">
        <v>420</v>
      </c>
      <c r="K2124" s="566">
        <v>0.2</v>
      </c>
      <c r="L2124" s="230"/>
      <c r="M2124" s="450">
        <v>2022</v>
      </c>
      <c r="N2124" s="218">
        <v>27</v>
      </c>
      <c r="O2124" s="567">
        <v>0.1111111111111111</v>
      </c>
      <c r="P2124" s="237">
        <f t="shared" si="132"/>
        <v>3</v>
      </c>
      <c r="Q2124" s="218">
        <v>3</v>
      </c>
      <c r="R2124" s="238">
        <f t="shared" si="133"/>
        <v>1</v>
      </c>
      <c r="S2124" s="238">
        <f t="shared" si="134"/>
        <v>0.1111111111111111</v>
      </c>
      <c r="T2124" s="239">
        <f t="shared" si="135"/>
        <v>0.55555555555555547</v>
      </c>
      <c r="U2124" s="451" t="s">
        <v>3123</v>
      </c>
    </row>
    <row r="2125" spans="1:21" ht="12.75">
      <c r="A2125" s="190" t="s">
        <v>109</v>
      </c>
      <c r="B2125" s="191" t="s">
        <v>1220</v>
      </c>
      <c r="C2125" s="230" t="s">
        <v>647</v>
      </c>
      <c r="D2125" s="230" t="s">
        <v>335</v>
      </c>
      <c r="E2125" s="230" t="s">
        <v>185</v>
      </c>
      <c r="F2125" s="230" t="s">
        <v>577</v>
      </c>
      <c r="G2125" s="190" t="s">
        <v>3087</v>
      </c>
      <c r="H2125" s="191" t="s">
        <v>581</v>
      </c>
      <c r="I2125" s="230" t="s">
        <v>370</v>
      </c>
      <c r="J2125" s="565" t="s">
        <v>420</v>
      </c>
      <c r="K2125" s="566">
        <v>0.2</v>
      </c>
      <c r="L2125" s="230"/>
      <c r="M2125" s="450">
        <v>2022</v>
      </c>
      <c r="N2125" s="218">
        <v>27</v>
      </c>
      <c r="O2125" s="567">
        <v>0.1111111111111111</v>
      </c>
      <c r="P2125" s="237">
        <f t="shared" si="132"/>
        <v>3</v>
      </c>
      <c r="Q2125" s="218">
        <v>3</v>
      </c>
      <c r="R2125" s="238">
        <f t="shared" si="133"/>
        <v>1</v>
      </c>
      <c r="S2125" s="238">
        <f t="shared" si="134"/>
        <v>0.1111111111111111</v>
      </c>
      <c r="T2125" s="239">
        <f t="shared" si="135"/>
        <v>0.55555555555555547</v>
      </c>
      <c r="U2125" s="451" t="s">
        <v>3123</v>
      </c>
    </row>
    <row r="2126" spans="1:21" ht="12.75">
      <c r="A2126" s="190" t="s">
        <v>109</v>
      </c>
      <c r="B2126" s="191" t="s">
        <v>1220</v>
      </c>
      <c r="C2126" s="230" t="s">
        <v>647</v>
      </c>
      <c r="D2126" s="230" t="s">
        <v>335</v>
      </c>
      <c r="E2126" s="230" t="s">
        <v>185</v>
      </c>
      <c r="F2126" s="230" t="s">
        <v>519</v>
      </c>
      <c r="G2126" s="190" t="s">
        <v>3087</v>
      </c>
      <c r="H2126" s="191" t="s">
        <v>522</v>
      </c>
      <c r="I2126" s="230" t="s">
        <v>370</v>
      </c>
      <c r="J2126" s="565" t="s">
        <v>420</v>
      </c>
      <c r="K2126" s="566">
        <v>0.2</v>
      </c>
      <c r="L2126" s="230"/>
      <c r="M2126" s="450">
        <v>2022</v>
      </c>
      <c r="N2126" s="218">
        <v>27</v>
      </c>
      <c r="O2126" s="567">
        <v>0.1111111111111111</v>
      </c>
      <c r="P2126" s="237">
        <f t="shared" si="132"/>
        <v>3</v>
      </c>
      <c r="Q2126" s="218">
        <v>3</v>
      </c>
      <c r="R2126" s="238">
        <f t="shared" si="133"/>
        <v>1</v>
      </c>
      <c r="S2126" s="238">
        <f t="shared" si="134"/>
        <v>0.1111111111111111</v>
      </c>
      <c r="T2126" s="239">
        <f t="shared" si="135"/>
        <v>0.55555555555555547</v>
      </c>
      <c r="U2126" s="451" t="s">
        <v>3123</v>
      </c>
    </row>
    <row r="2127" spans="1:21" ht="12.75">
      <c r="A2127" s="190" t="s">
        <v>109</v>
      </c>
      <c r="B2127" s="191" t="s">
        <v>1220</v>
      </c>
      <c r="C2127" s="230" t="s">
        <v>647</v>
      </c>
      <c r="D2127" s="230" t="s">
        <v>335</v>
      </c>
      <c r="E2127" s="230" t="s">
        <v>185</v>
      </c>
      <c r="F2127" s="230" t="s">
        <v>519</v>
      </c>
      <c r="G2127" s="190" t="s">
        <v>3087</v>
      </c>
      <c r="H2127" s="191" t="s">
        <v>523</v>
      </c>
      <c r="I2127" s="230" t="s">
        <v>370</v>
      </c>
      <c r="J2127" s="565" t="s">
        <v>420</v>
      </c>
      <c r="K2127" s="566">
        <v>0.2</v>
      </c>
      <c r="L2127" s="230"/>
      <c r="M2127" s="450">
        <v>2022</v>
      </c>
      <c r="N2127" s="218">
        <v>27</v>
      </c>
      <c r="O2127" s="567">
        <v>0.1111111111111111</v>
      </c>
      <c r="P2127" s="237">
        <f t="shared" si="132"/>
        <v>3</v>
      </c>
      <c r="Q2127" s="218">
        <v>3</v>
      </c>
      <c r="R2127" s="238">
        <f t="shared" si="133"/>
        <v>1</v>
      </c>
      <c r="S2127" s="238">
        <f t="shared" si="134"/>
        <v>0.1111111111111111</v>
      </c>
      <c r="T2127" s="239">
        <f t="shared" si="135"/>
        <v>0.55555555555555547</v>
      </c>
      <c r="U2127" s="451" t="s">
        <v>3123</v>
      </c>
    </row>
    <row r="2128" spans="1:21" ht="12.75">
      <c r="A2128" s="190" t="s">
        <v>109</v>
      </c>
      <c r="B2128" s="191" t="s">
        <v>1220</v>
      </c>
      <c r="C2128" s="230" t="s">
        <v>647</v>
      </c>
      <c r="D2128" s="230" t="s">
        <v>335</v>
      </c>
      <c r="E2128" s="230" t="s">
        <v>185</v>
      </c>
      <c r="F2128" s="230" t="s">
        <v>577</v>
      </c>
      <c r="G2128" s="190" t="s">
        <v>3087</v>
      </c>
      <c r="H2128" s="191" t="s">
        <v>3124</v>
      </c>
      <c r="I2128" s="230" t="s">
        <v>370</v>
      </c>
      <c r="J2128" s="565" t="s">
        <v>420</v>
      </c>
      <c r="K2128" s="566">
        <v>0.2</v>
      </c>
      <c r="L2128" s="230"/>
      <c r="M2128" s="450">
        <v>2022</v>
      </c>
      <c r="N2128" s="218">
        <v>27</v>
      </c>
      <c r="O2128" s="567">
        <v>0.1111111111111111</v>
      </c>
      <c r="P2128" s="237">
        <f t="shared" si="132"/>
        <v>3</v>
      </c>
      <c r="Q2128" s="218">
        <v>3</v>
      </c>
      <c r="R2128" s="238">
        <f t="shared" si="133"/>
        <v>1</v>
      </c>
      <c r="S2128" s="238">
        <f t="shared" si="134"/>
        <v>0.1111111111111111</v>
      </c>
      <c r="T2128" s="239">
        <f t="shared" si="135"/>
        <v>0.55555555555555547</v>
      </c>
      <c r="U2128" s="451" t="s">
        <v>3123</v>
      </c>
    </row>
    <row r="2129" spans="1:21" ht="12.75">
      <c r="A2129" s="190" t="s">
        <v>109</v>
      </c>
      <c r="B2129" s="191" t="s">
        <v>1220</v>
      </c>
      <c r="C2129" s="230" t="s">
        <v>647</v>
      </c>
      <c r="D2129" s="230" t="s">
        <v>335</v>
      </c>
      <c r="E2129" s="230" t="s">
        <v>185</v>
      </c>
      <c r="F2129" s="230" t="s">
        <v>519</v>
      </c>
      <c r="G2129" s="190" t="s">
        <v>3087</v>
      </c>
      <c r="H2129" s="191" t="s">
        <v>3125</v>
      </c>
      <c r="I2129" s="230" t="s">
        <v>370</v>
      </c>
      <c r="J2129" s="565" t="s">
        <v>420</v>
      </c>
      <c r="K2129" s="566">
        <v>0.2</v>
      </c>
      <c r="L2129" s="230"/>
      <c r="M2129" s="450">
        <v>2022</v>
      </c>
      <c r="N2129" s="218">
        <v>27</v>
      </c>
      <c r="O2129" s="567">
        <v>0.1111111111111111</v>
      </c>
      <c r="P2129" s="237">
        <f t="shared" si="132"/>
        <v>3</v>
      </c>
      <c r="Q2129" s="218">
        <v>3</v>
      </c>
      <c r="R2129" s="238">
        <f t="shared" si="133"/>
        <v>1</v>
      </c>
      <c r="S2129" s="238">
        <f t="shared" si="134"/>
        <v>0.1111111111111111</v>
      </c>
      <c r="T2129" s="239">
        <f t="shared" si="135"/>
        <v>0.55555555555555547</v>
      </c>
      <c r="U2129" s="451" t="s">
        <v>3123</v>
      </c>
    </row>
    <row r="2130" spans="1:21" ht="12.75">
      <c r="A2130" s="190" t="s">
        <v>109</v>
      </c>
      <c r="B2130" s="191" t="s">
        <v>1220</v>
      </c>
      <c r="C2130" s="230" t="s">
        <v>647</v>
      </c>
      <c r="D2130" s="230" t="s">
        <v>335</v>
      </c>
      <c r="E2130" s="230" t="s">
        <v>185</v>
      </c>
      <c r="F2130" s="230" t="s">
        <v>519</v>
      </c>
      <c r="G2130" s="190" t="s">
        <v>3087</v>
      </c>
      <c r="H2130" s="191" t="s">
        <v>529</v>
      </c>
      <c r="I2130" s="230" t="s">
        <v>370</v>
      </c>
      <c r="J2130" s="565" t="s">
        <v>420</v>
      </c>
      <c r="K2130" s="566">
        <v>0.2</v>
      </c>
      <c r="L2130" s="230"/>
      <c r="M2130" s="450">
        <v>2022</v>
      </c>
      <c r="N2130" s="218">
        <v>27</v>
      </c>
      <c r="O2130" s="567">
        <v>0.1111111111111111</v>
      </c>
      <c r="P2130" s="237">
        <f t="shared" si="132"/>
        <v>3</v>
      </c>
      <c r="Q2130" s="218">
        <v>3</v>
      </c>
      <c r="R2130" s="238">
        <f t="shared" si="133"/>
        <v>1</v>
      </c>
      <c r="S2130" s="238">
        <f t="shared" si="134"/>
        <v>0.1111111111111111</v>
      </c>
      <c r="T2130" s="239">
        <f t="shared" si="135"/>
        <v>0.55555555555555547</v>
      </c>
      <c r="U2130" s="451" t="s">
        <v>3123</v>
      </c>
    </row>
    <row r="2131" spans="1:21" ht="12.75">
      <c r="A2131" s="190" t="s">
        <v>109</v>
      </c>
      <c r="B2131" s="191" t="s">
        <v>1220</v>
      </c>
      <c r="C2131" s="230" t="s">
        <v>647</v>
      </c>
      <c r="D2131" s="230" t="s">
        <v>335</v>
      </c>
      <c r="E2131" s="230" t="s">
        <v>185</v>
      </c>
      <c r="F2131" s="230" t="s">
        <v>519</v>
      </c>
      <c r="G2131" s="190" t="s">
        <v>3087</v>
      </c>
      <c r="H2131" s="191" t="s">
        <v>532</v>
      </c>
      <c r="I2131" s="230" t="s">
        <v>370</v>
      </c>
      <c r="J2131" s="565" t="s">
        <v>420</v>
      </c>
      <c r="K2131" s="568">
        <v>0.2</v>
      </c>
      <c r="L2131" s="230"/>
      <c r="M2131" s="450">
        <v>2022</v>
      </c>
      <c r="N2131" s="218">
        <v>27</v>
      </c>
      <c r="O2131" s="567">
        <v>0.1111111111111111</v>
      </c>
      <c r="P2131" s="237">
        <f t="shared" si="132"/>
        <v>3</v>
      </c>
      <c r="Q2131" s="218">
        <v>3</v>
      </c>
      <c r="R2131" s="238">
        <f t="shared" si="133"/>
        <v>1</v>
      </c>
      <c r="S2131" s="238">
        <f t="shared" si="134"/>
        <v>0.1111111111111111</v>
      </c>
      <c r="T2131" s="239">
        <f t="shared" si="135"/>
        <v>0.55555555555555547</v>
      </c>
      <c r="U2131" s="451" t="s">
        <v>3123</v>
      </c>
    </row>
    <row r="2132" spans="1:21" ht="12.75">
      <c r="A2132" s="190" t="s">
        <v>109</v>
      </c>
      <c r="B2132" s="191" t="s">
        <v>1220</v>
      </c>
      <c r="C2132" s="230" t="s">
        <v>647</v>
      </c>
      <c r="D2132" s="230" t="s">
        <v>335</v>
      </c>
      <c r="E2132" s="230" t="s">
        <v>185</v>
      </c>
      <c r="F2132" s="230" t="s">
        <v>519</v>
      </c>
      <c r="G2132" s="190" t="s">
        <v>3087</v>
      </c>
      <c r="H2132" s="191" t="s">
        <v>533</v>
      </c>
      <c r="I2132" s="230" t="s">
        <v>370</v>
      </c>
      <c r="J2132" s="565" t="s">
        <v>420</v>
      </c>
      <c r="K2132" s="566">
        <v>0.2</v>
      </c>
      <c r="L2132" s="230"/>
      <c r="M2132" s="450">
        <v>2022</v>
      </c>
      <c r="N2132" s="218">
        <v>27</v>
      </c>
      <c r="O2132" s="567">
        <v>0.1111111111111111</v>
      </c>
      <c r="P2132" s="237">
        <f t="shared" si="132"/>
        <v>3</v>
      </c>
      <c r="Q2132" s="218">
        <v>3</v>
      </c>
      <c r="R2132" s="238">
        <f t="shared" si="133"/>
        <v>1</v>
      </c>
      <c r="S2132" s="238">
        <f t="shared" si="134"/>
        <v>0.1111111111111111</v>
      </c>
      <c r="T2132" s="239">
        <f t="shared" si="135"/>
        <v>0.55555555555555547</v>
      </c>
      <c r="U2132" s="451" t="s">
        <v>3123</v>
      </c>
    </row>
    <row r="2133" spans="1:21" ht="12.75">
      <c r="A2133" s="190" t="s">
        <v>109</v>
      </c>
      <c r="B2133" s="191" t="s">
        <v>1220</v>
      </c>
      <c r="C2133" s="230" t="s">
        <v>647</v>
      </c>
      <c r="D2133" s="230" t="s">
        <v>335</v>
      </c>
      <c r="E2133" s="230" t="s">
        <v>185</v>
      </c>
      <c r="F2133" s="230" t="s">
        <v>519</v>
      </c>
      <c r="G2133" s="190" t="s">
        <v>3087</v>
      </c>
      <c r="H2133" s="191" t="s">
        <v>534</v>
      </c>
      <c r="I2133" s="230" t="s">
        <v>370</v>
      </c>
      <c r="J2133" s="565" t="s">
        <v>420</v>
      </c>
      <c r="K2133" s="566">
        <v>0.2</v>
      </c>
      <c r="L2133" s="230"/>
      <c r="M2133" s="450">
        <v>2022</v>
      </c>
      <c r="N2133" s="218">
        <v>27</v>
      </c>
      <c r="O2133" s="567">
        <v>0.1111111111111111</v>
      </c>
      <c r="P2133" s="237">
        <f t="shared" si="132"/>
        <v>3</v>
      </c>
      <c r="Q2133" s="218">
        <v>3</v>
      </c>
      <c r="R2133" s="238">
        <f t="shared" si="133"/>
        <v>1</v>
      </c>
      <c r="S2133" s="238">
        <f t="shared" si="134"/>
        <v>0.1111111111111111</v>
      </c>
      <c r="T2133" s="239">
        <f t="shared" si="135"/>
        <v>0.55555555555555547</v>
      </c>
      <c r="U2133" s="451" t="s">
        <v>3123</v>
      </c>
    </row>
    <row r="2134" spans="1:21" ht="12.75">
      <c r="A2134" s="190" t="s">
        <v>109</v>
      </c>
      <c r="B2134" s="191" t="s">
        <v>1220</v>
      </c>
      <c r="C2134" s="230" t="s">
        <v>647</v>
      </c>
      <c r="D2134" s="230" t="s">
        <v>335</v>
      </c>
      <c r="E2134" s="230" t="s">
        <v>185</v>
      </c>
      <c r="F2134" s="230" t="s">
        <v>519</v>
      </c>
      <c r="G2134" s="190" t="s">
        <v>3087</v>
      </c>
      <c r="H2134" s="191" t="s">
        <v>535</v>
      </c>
      <c r="I2134" s="230" t="s">
        <v>370</v>
      </c>
      <c r="J2134" s="565" t="s">
        <v>420</v>
      </c>
      <c r="K2134" s="566">
        <v>0.2</v>
      </c>
      <c r="L2134" s="230"/>
      <c r="M2134" s="450">
        <v>2022</v>
      </c>
      <c r="N2134" s="218">
        <v>27</v>
      </c>
      <c r="O2134" s="567">
        <v>0.1111111111111111</v>
      </c>
      <c r="P2134" s="237">
        <f t="shared" si="132"/>
        <v>3</v>
      </c>
      <c r="Q2134" s="218">
        <v>3</v>
      </c>
      <c r="R2134" s="238">
        <f t="shared" si="133"/>
        <v>1</v>
      </c>
      <c r="S2134" s="238">
        <f t="shared" si="134"/>
        <v>0.1111111111111111</v>
      </c>
      <c r="T2134" s="239">
        <f t="shared" si="135"/>
        <v>0.55555555555555547</v>
      </c>
      <c r="U2134" s="451" t="s">
        <v>3123</v>
      </c>
    </row>
    <row r="2135" spans="1:21" ht="12.75">
      <c r="A2135" s="190" t="s">
        <v>109</v>
      </c>
      <c r="B2135" s="191" t="s">
        <v>1220</v>
      </c>
      <c r="C2135" s="230" t="s">
        <v>647</v>
      </c>
      <c r="D2135" s="230" t="s">
        <v>335</v>
      </c>
      <c r="E2135" s="230" t="s">
        <v>185</v>
      </c>
      <c r="F2135" s="230" t="s">
        <v>519</v>
      </c>
      <c r="G2135" s="190" t="s">
        <v>3087</v>
      </c>
      <c r="H2135" s="191" t="s">
        <v>544</v>
      </c>
      <c r="I2135" s="230" t="s">
        <v>370</v>
      </c>
      <c r="J2135" s="565" t="s">
        <v>420</v>
      </c>
      <c r="K2135" s="566">
        <v>0.2</v>
      </c>
      <c r="L2135" s="230"/>
      <c r="M2135" s="450">
        <v>2022</v>
      </c>
      <c r="N2135" s="218">
        <v>27</v>
      </c>
      <c r="O2135" s="567">
        <v>0.1111111111111111</v>
      </c>
      <c r="P2135" s="237">
        <f t="shared" si="132"/>
        <v>3</v>
      </c>
      <c r="Q2135" s="218">
        <v>3</v>
      </c>
      <c r="R2135" s="238">
        <f t="shared" si="133"/>
        <v>1</v>
      </c>
      <c r="S2135" s="238">
        <f t="shared" si="134"/>
        <v>0.1111111111111111</v>
      </c>
      <c r="T2135" s="239">
        <f t="shared" si="135"/>
        <v>0.55555555555555547</v>
      </c>
      <c r="U2135" s="451" t="s">
        <v>3123</v>
      </c>
    </row>
    <row r="2136" spans="1:21" ht="12.75">
      <c r="A2136" s="190" t="s">
        <v>109</v>
      </c>
      <c r="B2136" s="191" t="s">
        <v>1220</v>
      </c>
      <c r="C2136" s="230" t="s">
        <v>647</v>
      </c>
      <c r="D2136" s="230" t="s">
        <v>335</v>
      </c>
      <c r="E2136" s="230" t="s">
        <v>185</v>
      </c>
      <c r="F2136" s="230" t="s">
        <v>519</v>
      </c>
      <c r="G2136" s="190" t="s">
        <v>3087</v>
      </c>
      <c r="H2136" s="191" t="s">
        <v>545</v>
      </c>
      <c r="I2136" s="230" t="s">
        <v>370</v>
      </c>
      <c r="J2136" s="565" t="s">
        <v>420</v>
      </c>
      <c r="K2136" s="566">
        <v>0.2</v>
      </c>
      <c r="L2136" s="230"/>
      <c r="M2136" s="450">
        <v>2022</v>
      </c>
      <c r="N2136" s="218">
        <v>27</v>
      </c>
      <c r="O2136" s="567">
        <v>0.1111111111111111</v>
      </c>
      <c r="P2136" s="237">
        <f t="shared" si="132"/>
        <v>3</v>
      </c>
      <c r="Q2136" s="218">
        <v>3</v>
      </c>
      <c r="R2136" s="238">
        <f t="shared" si="133"/>
        <v>1</v>
      </c>
      <c r="S2136" s="238">
        <f t="shared" si="134"/>
        <v>0.1111111111111111</v>
      </c>
      <c r="T2136" s="239">
        <f t="shared" si="135"/>
        <v>0.55555555555555547</v>
      </c>
      <c r="U2136" s="451" t="s">
        <v>3123</v>
      </c>
    </row>
    <row r="2137" spans="1:21" ht="12.75">
      <c r="A2137" s="190" t="s">
        <v>109</v>
      </c>
      <c r="B2137" s="191" t="s">
        <v>1220</v>
      </c>
      <c r="C2137" s="230" t="s">
        <v>647</v>
      </c>
      <c r="D2137" s="230" t="s">
        <v>335</v>
      </c>
      <c r="E2137" s="230" t="s">
        <v>185</v>
      </c>
      <c r="F2137" s="230" t="s">
        <v>519</v>
      </c>
      <c r="G2137" s="190" t="s">
        <v>3087</v>
      </c>
      <c r="H2137" s="191" t="s">
        <v>546</v>
      </c>
      <c r="I2137" s="230" t="s">
        <v>370</v>
      </c>
      <c r="J2137" s="565" t="s">
        <v>420</v>
      </c>
      <c r="K2137" s="566">
        <v>0.2</v>
      </c>
      <c r="L2137" s="230"/>
      <c r="M2137" s="450">
        <v>2022</v>
      </c>
      <c r="N2137" s="218">
        <v>27</v>
      </c>
      <c r="O2137" s="567">
        <v>0.1111111111111111</v>
      </c>
      <c r="P2137" s="237">
        <f t="shared" si="132"/>
        <v>3</v>
      </c>
      <c r="Q2137" s="218">
        <v>3</v>
      </c>
      <c r="R2137" s="238">
        <f t="shared" si="133"/>
        <v>1</v>
      </c>
      <c r="S2137" s="238">
        <f t="shared" si="134"/>
        <v>0.1111111111111111</v>
      </c>
      <c r="T2137" s="239">
        <f t="shared" si="135"/>
        <v>0.55555555555555547</v>
      </c>
      <c r="U2137" s="451" t="s">
        <v>3123</v>
      </c>
    </row>
    <row r="2138" spans="1:21" ht="12.75">
      <c r="A2138" s="190" t="s">
        <v>109</v>
      </c>
      <c r="B2138" s="191" t="s">
        <v>1220</v>
      </c>
      <c r="C2138" s="230" t="s">
        <v>647</v>
      </c>
      <c r="D2138" s="230" t="s">
        <v>335</v>
      </c>
      <c r="E2138" s="230" t="s">
        <v>185</v>
      </c>
      <c r="F2138" s="230" t="s">
        <v>519</v>
      </c>
      <c r="G2138" s="190" t="s">
        <v>3087</v>
      </c>
      <c r="H2138" s="191" t="s">
        <v>548</v>
      </c>
      <c r="I2138" s="230" t="s">
        <v>370</v>
      </c>
      <c r="J2138" s="565" t="s">
        <v>420</v>
      </c>
      <c r="K2138" s="566">
        <v>0.2</v>
      </c>
      <c r="L2138" s="230"/>
      <c r="M2138" s="450">
        <v>2022</v>
      </c>
      <c r="N2138" s="218">
        <v>27</v>
      </c>
      <c r="O2138" s="567">
        <v>0.1111111111111111</v>
      </c>
      <c r="P2138" s="237">
        <f t="shared" si="132"/>
        <v>3</v>
      </c>
      <c r="Q2138" s="218">
        <v>3</v>
      </c>
      <c r="R2138" s="238">
        <f t="shared" si="133"/>
        <v>1</v>
      </c>
      <c r="S2138" s="238">
        <f t="shared" si="134"/>
        <v>0.1111111111111111</v>
      </c>
      <c r="T2138" s="239">
        <f t="shared" si="135"/>
        <v>0.55555555555555547</v>
      </c>
      <c r="U2138" s="451" t="s">
        <v>3123</v>
      </c>
    </row>
    <row r="2139" spans="1:21" ht="12.75">
      <c r="A2139" s="190" t="s">
        <v>109</v>
      </c>
      <c r="B2139" s="191" t="s">
        <v>1220</v>
      </c>
      <c r="C2139" s="230" t="s">
        <v>647</v>
      </c>
      <c r="D2139" s="230" t="s">
        <v>335</v>
      </c>
      <c r="E2139" s="230" t="s">
        <v>185</v>
      </c>
      <c r="F2139" s="230" t="s">
        <v>519</v>
      </c>
      <c r="G2139" s="190" t="s">
        <v>3087</v>
      </c>
      <c r="H2139" s="191" t="s">
        <v>549</v>
      </c>
      <c r="I2139" s="230" t="s">
        <v>370</v>
      </c>
      <c r="J2139" s="565" t="s">
        <v>420</v>
      </c>
      <c r="K2139" s="566">
        <v>0.2</v>
      </c>
      <c r="L2139" s="230"/>
      <c r="M2139" s="450">
        <v>2022</v>
      </c>
      <c r="N2139" s="218">
        <v>27</v>
      </c>
      <c r="O2139" s="567">
        <v>0.1111111111111111</v>
      </c>
      <c r="P2139" s="237">
        <f t="shared" si="132"/>
        <v>3</v>
      </c>
      <c r="Q2139" s="218">
        <v>3</v>
      </c>
      <c r="R2139" s="238">
        <f t="shared" si="133"/>
        <v>1</v>
      </c>
      <c r="S2139" s="238">
        <f t="shared" si="134"/>
        <v>0.1111111111111111</v>
      </c>
      <c r="T2139" s="239">
        <f t="shared" si="135"/>
        <v>0.55555555555555547</v>
      </c>
      <c r="U2139" s="451" t="s">
        <v>3123</v>
      </c>
    </row>
    <row r="2140" spans="1:21" ht="12.75">
      <c r="A2140" s="190" t="s">
        <v>109</v>
      </c>
      <c r="B2140" s="191" t="s">
        <v>1220</v>
      </c>
      <c r="C2140" s="230" t="s">
        <v>647</v>
      </c>
      <c r="D2140" s="230" t="s">
        <v>335</v>
      </c>
      <c r="E2140" s="230" t="s">
        <v>185</v>
      </c>
      <c r="F2140" s="230" t="s">
        <v>519</v>
      </c>
      <c r="G2140" s="190" t="s">
        <v>3087</v>
      </c>
      <c r="H2140" s="191" t="s">
        <v>551</v>
      </c>
      <c r="I2140" s="230" t="s">
        <v>370</v>
      </c>
      <c r="J2140" s="565" t="s">
        <v>420</v>
      </c>
      <c r="K2140" s="566">
        <v>0.2</v>
      </c>
      <c r="L2140" s="230"/>
      <c r="M2140" s="450">
        <v>2022</v>
      </c>
      <c r="N2140" s="218">
        <v>27</v>
      </c>
      <c r="O2140" s="567">
        <v>0.1111111111111111</v>
      </c>
      <c r="P2140" s="237">
        <f t="shared" si="132"/>
        <v>3</v>
      </c>
      <c r="Q2140" s="218">
        <v>3</v>
      </c>
      <c r="R2140" s="238">
        <f t="shared" si="133"/>
        <v>1</v>
      </c>
      <c r="S2140" s="238">
        <f t="shared" si="134"/>
        <v>0.1111111111111111</v>
      </c>
      <c r="T2140" s="239">
        <f t="shared" si="135"/>
        <v>0.55555555555555547</v>
      </c>
      <c r="U2140" s="451" t="s">
        <v>3123</v>
      </c>
    </row>
    <row r="2141" spans="1:21" ht="12.75">
      <c r="A2141" s="190" t="s">
        <v>109</v>
      </c>
      <c r="B2141" s="191" t="s">
        <v>1220</v>
      </c>
      <c r="C2141" s="230" t="s">
        <v>647</v>
      </c>
      <c r="D2141" s="230" t="s">
        <v>335</v>
      </c>
      <c r="E2141" s="230" t="s">
        <v>185</v>
      </c>
      <c r="F2141" s="230" t="s">
        <v>519</v>
      </c>
      <c r="G2141" s="190" t="s">
        <v>3087</v>
      </c>
      <c r="H2141" s="191" t="s">
        <v>555</v>
      </c>
      <c r="I2141" s="230" t="s">
        <v>370</v>
      </c>
      <c r="J2141" s="565" t="s">
        <v>420</v>
      </c>
      <c r="K2141" s="566">
        <v>0.2</v>
      </c>
      <c r="L2141" s="230"/>
      <c r="M2141" s="450">
        <v>2022</v>
      </c>
      <c r="N2141" s="218">
        <v>27</v>
      </c>
      <c r="O2141" s="567">
        <v>0.1111111111111111</v>
      </c>
      <c r="P2141" s="237">
        <f t="shared" si="132"/>
        <v>3</v>
      </c>
      <c r="Q2141" s="218">
        <v>3</v>
      </c>
      <c r="R2141" s="238">
        <f t="shared" si="133"/>
        <v>1</v>
      </c>
      <c r="S2141" s="238">
        <f t="shared" si="134"/>
        <v>0.1111111111111111</v>
      </c>
      <c r="T2141" s="239">
        <f t="shared" si="135"/>
        <v>0.55555555555555547</v>
      </c>
      <c r="U2141" s="451" t="s">
        <v>3123</v>
      </c>
    </row>
    <row r="2142" spans="1:21" ht="12.75">
      <c r="A2142" s="190" t="s">
        <v>109</v>
      </c>
      <c r="B2142" s="191" t="s">
        <v>1220</v>
      </c>
      <c r="C2142" s="230" t="s">
        <v>647</v>
      </c>
      <c r="D2142" s="230" t="s">
        <v>335</v>
      </c>
      <c r="E2142" s="230" t="s">
        <v>185</v>
      </c>
      <c r="F2142" s="230" t="s">
        <v>519</v>
      </c>
      <c r="G2142" s="190" t="s">
        <v>3087</v>
      </c>
      <c r="H2142" s="191" t="s">
        <v>556</v>
      </c>
      <c r="I2142" s="230" t="s">
        <v>370</v>
      </c>
      <c r="J2142" s="565" t="s">
        <v>420</v>
      </c>
      <c r="K2142" s="566">
        <v>0.2</v>
      </c>
      <c r="L2142" s="230"/>
      <c r="M2142" s="450">
        <v>2022</v>
      </c>
      <c r="N2142" s="218">
        <v>27</v>
      </c>
      <c r="O2142" s="567">
        <v>0.1111111111111111</v>
      </c>
      <c r="P2142" s="237">
        <f t="shared" si="132"/>
        <v>3</v>
      </c>
      <c r="Q2142" s="218">
        <v>3</v>
      </c>
      <c r="R2142" s="238">
        <f t="shared" si="133"/>
        <v>1</v>
      </c>
      <c r="S2142" s="238">
        <f t="shared" si="134"/>
        <v>0.1111111111111111</v>
      </c>
      <c r="T2142" s="239">
        <f t="shared" si="135"/>
        <v>0.55555555555555547</v>
      </c>
      <c r="U2142" s="451" t="s">
        <v>3123</v>
      </c>
    </row>
    <row r="2143" spans="1:21" ht="12.75">
      <c r="A2143" s="190" t="s">
        <v>109</v>
      </c>
      <c r="B2143" s="191" t="s">
        <v>1220</v>
      </c>
      <c r="C2143" s="230" t="s">
        <v>647</v>
      </c>
      <c r="D2143" s="230" t="s">
        <v>335</v>
      </c>
      <c r="E2143" s="230" t="s">
        <v>185</v>
      </c>
      <c r="F2143" s="230" t="s">
        <v>519</v>
      </c>
      <c r="G2143" s="190" t="s">
        <v>3087</v>
      </c>
      <c r="H2143" s="191" t="s">
        <v>557</v>
      </c>
      <c r="I2143" s="230" t="s">
        <v>370</v>
      </c>
      <c r="J2143" s="565" t="s">
        <v>420</v>
      </c>
      <c r="K2143" s="566">
        <v>0.2</v>
      </c>
      <c r="L2143" s="230"/>
      <c r="M2143" s="450">
        <v>2022</v>
      </c>
      <c r="N2143" s="218">
        <v>27</v>
      </c>
      <c r="O2143" s="567">
        <v>0.1111111111111111</v>
      </c>
      <c r="P2143" s="237">
        <f t="shared" si="132"/>
        <v>3</v>
      </c>
      <c r="Q2143" s="218">
        <v>3</v>
      </c>
      <c r="R2143" s="238">
        <f t="shared" si="133"/>
        <v>1</v>
      </c>
      <c r="S2143" s="238">
        <f t="shared" si="134"/>
        <v>0.1111111111111111</v>
      </c>
      <c r="T2143" s="239">
        <f t="shared" si="135"/>
        <v>0.55555555555555547</v>
      </c>
      <c r="U2143" s="451" t="s">
        <v>3123</v>
      </c>
    </row>
    <row r="2144" spans="1:21" ht="12.75">
      <c r="A2144" s="190" t="s">
        <v>109</v>
      </c>
      <c r="B2144" s="191" t="s">
        <v>1220</v>
      </c>
      <c r="C2144" s="230" t="s">
        <v>647</v>
      </c>
      <c r="D2144" s="230" t="s">
        <v>335</v>
      </c>
      <c r="E2144" s="230" t="s">
        <v>185</v>
      </c>
      <c r="F2144" s="230" t="s">
        <v>519</v>
      </c>
      <c r="G2144" s="190" t="s">
        <v>3087</v>
      </c>
      <c r="H2144" s="191" t="s">
        <v>558</v>
      </c>
      <c r="I2144" s="230" t="s">
        <v>370</v>
      </c>
      <c r="J2144" s="565" t="s">
        <v>420</v>
      </c>
      <c r="K2144" s="566">
        <v>0.2</v>
      </c>
      <c r="L2144" s="230"/>
      <c r="M2144" s="450">
        <v>2022</v>
      </c>
      <c r="N2144" s="218">
        <v>27</v>
      </c>
      <c r="O2144" s="567">
        <v>0.1111111111111111</v>
      </c>
      <c r="P2144" s="237">
        <f t="shared" si="132"/>
        <v>3</v>
      </c>
      <c r="Q2144" s="218">
        <v>3</v>
      </c>
      <c r="R2144" s="238">
        <f t="shared" si="133"/>
        <v>1</v>
      </c>
      <c r="S2144" s="238">
        <f t="shared" si="134"/>
        <v>0.1111111111111111</v>
      </c>
      <c r="T2144" s="239">
        <f t="shared" si="135"/>
        <v>0.55555555555555547</v>
      </c>
      <c r="U2144" s="451" t="s">
        <v>3123</v>
      </c>
    </row>
    <row r="2145" spans="1:21" ht="12.75">
      <c r="A2145" s="190" t="s">
        <v>109</v>
      </c>
      <c r="B2145" s="191" t="s">
        <v>1220</v>
      </c>
      <c r="C2145" s="230" t="s">
        <v>647</v>
      </c>
      <c r="D2145" s="230" t="s">
        <v>335</v>
      </c>
      <c r="E2145" s="230" t="s">
        <v>185</v>
      </c>
      <c r="F2145" s="230" t="s">
        <v>519</v>
      </c>
      <c r="G2145" s="190" t="s">
        <v>3087</v>
      </c>
      <c r="H2145" s="191" t="s">
        <v>562</v>
      </c>
      <c r="I2145" s="230" t="s">
        <v>370</v>
      </c>
      <c r="J2145" s="565" t="s">
        <v>420</v>
      </c>
      <c r="K2145" s="566">
        <v>0.2</v>
      </c>
      <c r="L2145" s="230"/>
      <c r="M2145" s="450">
        <v>2022</v>
      </c>
      <c r="N2145" s="218">
        <v>27</v>
      </c>
      <c r="O2145" s="567">
        <v>0.1111111111111111</v>
      </c>
      <c r="P2145" s="237">
        <f t="shared" si="132"/>
        <v>3</v>
      </c>
      <c r="Q2145" s="218">
        <v>3</v>
      </c>
      <c r="R2145" s="238">
        <f t="shared" si="133"/>
        <v>1</v>
      </c>
      <c r="S2145" s="238">
        <f t="shared" si="134"/>
        <v>0.1111111111111111</v>
      </c>
      <c r="T2145" s="239">
        <f t="shared" si="135"/>
        <v>0.55555555555555547</v>
      </c>
      <c r="U2145" s="451" t="s">
        <v>3123</v>
      </c>
    </row>
    <row r="2146" spans="1:21" ht="12.75">
      <c r="A2146" s="190" t="s">
        <v>109</v>
      </c>
      <c r="B2146" s="191" t="s">
        <v>1220</v>
      </c>
      <c r="C2146" s="230" t="s">
        <v>647</v>
      </c>
      <c r="D2146" s="230" t="s">
        <v>335</v>
      </c>
      <c r="E2146" s="230" t="s">
        <v>185</v>
      </c>
      <c r="F2146" s="230" t="s">
        <v>577</v>
      </c>
      <c r="G2146" s="190" t="s">
        <v>3087</v>
      </c>
      <c r="H2146" s="191" t="s">
        <v>583</v>
      </c>
      <c r="I2146" s="230" t="s">
        <v>370</v>
      </c>
      <c r="J2146" s="565" t="s">
        <v>420</v>
      </c>
      <c r="K2146" s="566">
        <v>0.2</v>
      </c>
      <c r="L2146" s="230"/>
      <c r="M2146" s="450">
        <v>2022</v>
      </c>
      <c r="N2146" s="218">
        <v>27</v>
      </c>
      <c r="O2146" s="567">
        <v>0.1111111111111111</v>
      </c>
      <c r="P2146" s="237">
        <f t="shared" si="132"/>
        <v>3</v>
      </c>
      <c r="Q2146" s="218">
        <v>3</v>
      </c>
      <c r="R2146" s="238">
        <f t="shared" si="133"/>
        <v>1</v>
      </c>
      <c r="S2146" s="238">
        <f t="shared" si="134"/>
        <v>0.1111111111111111</v>
      </c>
      <c r="T2146" s="239">
        <f t="shared" si="135"/>
        <v>0.55555555555555547</v>
      </c>
      <c r="U2146" s="451" t="s">
        <v>3123</v>
      </c>
    </row>
    <row r="2147" spans="1:21" ht="12.75">
      <c r="A2147" s="190" t="s">
        <v>109</v>
      </c>
      <c r="B2147" s="191" t="s">
        <v>1220</v>
      </c>
      <c r="C2147" s="230" t="s">
        <v>647</v>
      </c>
      <c r="D2147" s="230" t="s">
        <v>335</v>
      </c>
      <c r="E2147" s="230" t="s">
        <v>185</v>
      </c>
      <c r="F2147" s="230" t="s">
        <v>519</v>
      </c>
      <c r="G2147" s="190" t="s">
        <v>3087</v>
      </c>
      <c r="H2147" s="191" t="s">
        <v>563</v>
      </c>
      <c r="I2147" s="230" t="s">
        <v>370</v>
      </c>
      <c r="J2147" s="565" t="s">
        <v>418</v>
      </c>
      <c r="K2147" s="566">
        <v>1</v>
      </c>
      <c r="L2147" s="230"/>
      <c r="M2147" s="450">
        <v>2022</v>
      </c>
      <c r="N2147" s="218">
        <v>27</v>
      </c>
      <c r="O2147" s="452">
        <v>1</v>
      </c>
      <c r="P2147" s="237">
        <f t="shared" si="132"/>
        <v>27</v>
      </c>
      <c r="Q2147" s="218">
        <v>27</v>
      </c>
      <c r="R2147" s="238">
        <f t="shared" si="133"/>
        <v>1</v>
      </c>
      <c r="S2147" s="238">
        <f t="shared" si="134"/>
        <v>1</v>
      </c>
      <c r="T2147" s="239">
        <f t="shared" si="135"/>
        <v>1</v>
      </c>
      <c r="U2147" s="451"/>
    </row>
    <row r="2148" spans="1:21" ht="12.75">
      <c r="A2148" s="190" t="s">
        <v>109</v>
      </c>
      <c r="B2148" s="191" t="s">
        <v>1220</v>
      </c>
      <c r="C2148" s="230" t="s">
        <v>647</v>
      </c>
      <c r="D2148" s="230" t="s">
        <v>335</v>
      </c>
      <c r="E2148" s="230" t="s">
        <v>185</v>
      </c>
      <c r="F2148" s="230" t="s">
        <v>519</v>
      </c>
      <c r="G2148" s="190" t="s">
        <v>3087</v>
      </c>
      <c r="H2148" s="191" t="s">
        <v>564</v>
      </c>
      <c r="I2148" s="230" t="s">
        <v>370</v>
      </c>
      <c r="J2148" s="565" t="s">
        <v>420</v>
      </c>
      <c r="K2148" s="566">
        <v>0.2</v>
      </c>
      <c r="L2148" s="230"/>
      <c r="M2148" s="450">
        <v>2022</v>
      </c>
      <c r="N2148" s="218">
        <v>27</v>
      </c>
      <c r="O2148" s="567">
        <v>0.1111111111111111</v>
      </c>
      <c r="P2148" s="237">
        <f t="shared" si="132"/>
        <v>3</v>
      </c>
      <c r="Q2148" s="218">
        <v>3</v>
      </c>
      <c r="R2148" s="238">
        <f t="shared" si="133"/>
        <v>1</v>
      </c>
      <c r="S2148" s="238">
        <f t="shared" si="134"/>
        <v>0.1111111111111111</v>
      </c>
      <c r="T2148" s="239">
        <f t="shared" si="135"/>
        <v>0.55555555555555547</v>
      </c>
      <c r="U2148" s="451" t="s">
        <v>3123</v>
      </c>
    </row>
    <row r="2149" spans="1:21" ht="12.75">
      <c r="A2149" s="190" t="s">
        <v>109</v>
      </c>
      <c r="B2149" s="191" t="s">
        <v>1220</v>
      </c>
      <c r="C2149" s="230" t="s">
        <v>647</v>
      </c>
      <c r="D2149" s="230" t="s">
        <v>335</v>
      </c>
      <c r="E2149" s="230" t="s">
        <v>185</v>
      </c>
      <c r="F2149" s="230" t="s">
        <v>519</v>
      </c>
      <c r="G2149" s="190" t="s">
        <v>3087</v>
      </c>
      <c r="H2149" s="191" t="s">
        <v>569</v>
      </c>
      <c r="I2149" s="230" t="s">
        <v>370</v>
      </c>
      <c r="J2149" s="565" t="s">
        <v>420</v>
      </c>
      <c r="K2149" s="566">
        <v>0.2</v>
      </c>
      <c r="L2149" s="230"/>
      <c r="M2149" s="450">
        <v>2022</v>
      </c>
      <c r="N2149" s="218">
        <v>27</v>
      </c>
      <c r="O2149" s="567">
        <v>0.1111111111111111</v>
      </c>
      <c r="P2149" s="237">
        <f t="shared" si="132"/>
        <v>3</v>
      </c>
      <c r="Q2149" s="218">
        <v>3</v>
      </c>
      <c r="R2149" s="238">
        <f t="shared" si="133"/>
        <v>1</v>
      </c>
      <c r="S2149" s="238">
        <f t="shared" si="134"/>
        <v>0.1111111111111111</v>
      </c>
      <c r="T2149" s="239">
        <f t="shared" si="135"/>
        <v>0.55555555555555547</v>
      </c>
      <c r="U2149" s="451" t="s">
        <v>3123</v>
      </c>
    </row>
    <row r="2150" spans="1:21" ht="12.75">
      <c r="A2150" s="190" t="s">
        <v>109</v>
      </c>
      <c r="B2150" s="191" t="s">
        <v>1220</v>
      </c>
      <c r="C2150" s="230" t="s">
        <v>647</v>
      </c>
      <c r="D2150" s="230" t="s">
        <v>335</v>
      </c>
      <c r="E2150" s="230" t="s">
        <v>185</v>
      </c>
      <c r="F2150" s="230" t="s">
        <v>519</v>
      </c>
      <c r="G2150" s="190" t="s">
        <v>3087</v>
      </c>
      <c r="H2150" s="191" t="s">
        <v>498</v>
      </c>
      <c r="I2150" s="230" t="s">
        <v>3126</v>
      </c>
      <c r="J2150" s="230" t="s">
        <v>418</v>
      </c>
      <c r="K2150" s="231">
        <v>1</v>
      </c>
      <c r="L2150" s="230" t="s">
        <v>3127</v>
      </c>
      <c r="M2150" s="450">
        <v>2023</v>
      </c>
      <c r="N2150" s="453">
        <v>28</v>
      </c>
      <c r="O2150" s="452">
        <v>1</v>
      </c>
      <c r="P2150" s="237">
        <f t="shared" si="132"/>
        <v>28</v>
      </c>
      <c r="Q2150" s="218">
        <v>28</v>
      </c>
      <c r="R2150" s="238">
        <f t="shared" si="133"/>
        <v>1</v>
      </c>
      <c r="S2150" s="238">
        <f t="shared" si="134"/>
        <v>1</v>
      </c>
      <c r="T2150" s="239">
        <f t="shared" si="135"/>
        <v>1</v>
      </c>
      <c r="U2150" s="229"/>
    </row>
    <row r="2151" spans="1:21" ht="12.75">
      <c r="A2151" s="190" t="s">
        <v>109</v>
      </c>
      <c r="B2151" s="191" t="s">
        <v>1220</v>
      </c>
      <c r="C2151" s="230" t="s">
        <v>647</v>
      </c>
      <c r="D2151" s="230" t="s">
        <v>335</v>
      </c>
      <c r="E2151" s="230" t="s">
        <v>185</v>
      </c>
      <c r="F2151" s="230" t="s">
        <v>519</v>
      </c>
      <c r="G2151" s="190" t="s">
        <v>3087</v>
      </c>
      <c r="H2151" s="191" t="s">
        <v>537</v>
      </c>
      <c r="I2151" s="230" t="s">
        <v>232</v>
      </c>
      <c r="J2151" s="230" t="s">
        <v>418</v>
      </c>
      <c r="K2151" s="231">
        <v>1</v>
      </c>
      <c r="L2151" s="230" t="s">
        <v>3128</v>
      </c>
      <c r="M2151" s="450">
        <v>2023</v>
      </c>
      <c r="N2151" s="453">
        <v>28</v>
      </c>
      <c r="O2151" s="452">
        <v>1</v>
      </c>
      <c r="P2151" s="237">
        <f t="shared" si="132"/>
        <v>28</v>
      </c>
      <c r="Q2151" s="218">
        <v>28</v>
      </c>
      <c r="R2151" s="238">
        <f t="shared" si="133"/>
        <v>1</v>
      </c>
      <c r="S2151" s="238">
        <f t="shared" si="134"/>
        <v>1</v>
      </c>
      <c r="T2151" s="239">
        <f t="shared" si="135"/>
        <v>1</v>
      </c>
      <c r="U2151" s="229"/>
    </row>
    <row r="2152" spans="1:21" ht="12.75">
      <c r="A2152" s="190" t="s">
        <v>109</v>
      </c>
      <c r="B2152" s="191" t="s">
        <v>1220</v>
      </c>
      <c r="C2152" s="230" t="s">
        <v>647</v>
      </c>
      <c r="D2152" s="230" t="s">
        <v>335</v>
      </c>
      <c r="E2152" s="230" t="s">
        <v>185</v>
      </c>
      <c r="F2152" s="230" t="s">
        <v>519</v>
      </c>
      <c r="G2152" s="190" t="s">
        <v>3087</v>
      </c>
      <c r="H2152" s="191" t="s">
        <v>538</v>
      </c>
      <c r="I2152" s="230" t="s">
        <v>232</v>
      </c>
      <c r="J2152" s="230" t="s">
        <v>418</v>
      </c>
      <c r="K2152" s="231">
        <v>1</v>
      </c>
      <c r="L2152" s="230" t="s">
        <v>3128</v>
      </c>
      <c r="M2152" s="450">
        <v>2023</v>
      </c>
      <c r="N2152" s="218">
        <v>28</v>
      </c>
      <c r="O2152" s="452">
        <v>1</v>
      </c>
      <c r="P2152" s="237">
        <f t="shared" si="132"/>
        <v>28</v>
      </c>
      <c r="Q2152" s="218">
        <v>28</v>
      </c>
      <c r="R2152" s="238">
        <f t="shared" si="133"/>
        <v>1</v>
      </c>
      <c r="S2152" s="238">
        <f t="shared" si="134"/>
        <v>1</v>
      </c>
      <c r="T2152" s="239">
        <f t="shared" si="135"/>
        <v>1</v>
      </c>
      <c r="U2152" s="451"/>
    </row>
    <row r="2153" spans="1:21" ht="12.75">
      <c r="A2153" s="190" t="s">
        <v>109</v>
      </c>
      <c r="B2153" s="191" t="s">
        <v>1220</v>
      </c>
      <c r="C2153" s="230" t="s">
        <v>647</v>
      </c>
      <c r="D2153" s="230" t="s">
        <v>335</v>
      </c>
      <c r="E2153" s="230" t="s">
        <v>185</v>
      </c>
      <c r="F2153" s="230" t="s">
        <v>519</v>
      </c>
      <c r="G2153" s="190" t="s">
        <v>3087</v>
      </c>
      <c r="H2153" s="191" t="s">
        <v>541</v>
      </c>
      <c r="I2153" s="230" t="s">
        <v>232</v>
      </c>
      <c r="J2153" s="230" t="s">
        <v>418</v>
      </c>
      <c r="K2153" s="231">
        <v>1</v>
      </c>
      <c r="L2153" s="230" t="s">
        <v>3128</v>
      </c>
      <c r="M2153" s="450">
        <v>2023</v>
      </c>
      <c r="N2153" s="453">
        <v>28</v>
      </c>
      <c r="O2153" s="452">
        <v>1</v>
      </c>
      <c r="P2153" s="237">
        <f t="shared" si="132"/>
        <v>28</v>
      </c>
      <c r="Q2153" s="218">
        <v>28</v>
      </c>
      <c r="R2153" s="238">
        <f t="shared" si="133"/>
        <v>1</v>
      </c>
      <c r="S2153" s="238">
        <f t="shared" si="134"/>
        <v>1</v>
      </c>
      <c r="T2153" s="239">
        <f t="shared" si="135"/>
        <v>1</v>
      </c>
      <c r="U2153" s="229"/>
    </row>
    <row r="2154" spans="1:21" ht="12.75">
      <c r="A2154" s="190" t="s">
        <v>109</v>
      </c>
      <c r="B2154" s="191" t="s">
        <v>1220</v>
      </c>
      <c r="C2154" s="230" t="s">
        <v>647</v>
      </c>
      <c r="D2154" s="230" t="s">
        <v>335</v>
      </c>
      <c r="E2154" s="230" t="s">
        <v>185</v>
      </c>
      <c r="F2154" s="230" t="s">
        <v>519</v>
      </c>
      <c r="G2154" s="190" t="s">
        <v>3087</v>
      </c>
      <c r="H2154" s="191" t="s">
        <v>493</v>
      </c>
      <c r="I2154" s="230" t="s">
        <v>232</v>
      </c>
      <c r="J2154" s="230" t="s">
        <v>418</v>
      </c>
      <c r="K2154" s="231">
        <v>1</v>
      </c>
      <c r="L2154" s="230" t="s">
        <v>3128</v>
      </c>
      <c r="M2154" s="450">
        <v>2023</v>
      </c>
      <c r="N2154" s="453">
        <v>28</v>
      </c>
      <c r="O2154" s="452">
        <v>1</v>
      </c>
      <c r="P2154" s="237">
        <f t="shared" si="132"/>
        <v>28</v>
      </c>
      <c r="Q2154" s="218">
        <v>28</v>
      </c>
      <c r="R2154" s="238">
        <f t="shared" si="133"/>
        <v>1</v>
      </c>
      <c r="S2154" s="238">
        <f t="shared" si="134"/>
        <v>1</v>
      </c>
      <c r="T2154" s="239">
        <f t="shared" si="135"/>
        <v>1</v>
      </c>
      <c r="U2154" s="229"/>
    </row>
    <row r="2155" spans="1:21" ht="12.75">
      <c r="A2155" s="190" t="s">
        <v>109</v>
      </c>
      <c r="B2155" s="191" t="s">
        <v>1220</v>
      </c>
      <c r="C2155" s="230" t="s">
        <v>647</v>
      </c>
      <c r="D2155" s="230" t="s">
        <v>335</v>
      </c>
      <c r="E2155" s="230" t="s">
        <v>185</v>
      </c>
      <c r="F2155" s="230" t="s">
        <v>519</v>
      </c>
      <c r="G2155" s="190" t="s">
        <v>3087</v>
      </c>
      <c r="H2155" s="191" t="s">
        <v>3129</v>
      </c>
      <c r="I2155" s="230" t="s">
        <v>232</v>
      </c>
      <c r="J2155" s="230" t="s">
        <v>418</v>
      </c>
      <c r="K2155" s="231">
        <v>1</v>
      </c>
      <c r="L2155" s="230" t="s">
        <v>3128</v>
      </c>
      <c r="M2155" s="450">
        <v>2023</v>
      </c>
      <c r="N2155" s="453">
        <v>28</v>
      </c>
      <c r="O2155" s="452">
        <v>1</v>
      </c>
      <c r="P2155" s="237">
        <f t="shared" si="132"/>
        <v>28</v>
      </c>
      <c r="Q2155" s="218">
        <v>28</v>
      </c>
      <c r="R2155" s="238">
        <f t="shared" si="133"/>
        <v>1</v>
      </c>
      <c r="S2155" s="238">
        <f t="shared" si="134"/>
        <v>1</v>
      </c>
      <c r="T2155" s="239">
        <f t="shared" si="135"/>
        <v>1</v>
      </c>
      <c r="U2155" s="229"/>
    </row>
    <row r="2156" spans="1:21" ht="12.75">
      <c r="A2156" s="190" t="s">
        <v>109</v>
      </c>
      <c r="B2156" s="191" t="s">
        <v>1220</v>
      </c>
      <c r="C2156" s="230" t="s">
        <v>647</v>
      </c>
      <c r="D2156" s="230" t="s">
        <v>335</v>
      </c>
      <c r="E2156" s="230" t="s">
        <v>185</v>
      </c>
      <c r="F2156" s="230" t="s">
        <v>519</v>
      </c>
      <c r="G2156" s="190" t="s">
        <v>3087</v>
      </c>
      <c r="H2156" s="191" t="s">
        <v>3130</v>
      </c>
      <c r="I2156" s="230" t="s">
        <v>232</v>
      </c>
      <c r="J2156" s="230" t="s">
        <v>418</v>
      </c>
      <c r="K2156" s="231">
        <v>1</v>
      </c>
      <c r="L2156" s="230" t="s">
        <v>3128</v>
      </c>
      <c r="M2156" s="450">
        <v>2023</v>
      </c>
      <c r="N2156" s="453">
        <v>28</v>
      </c>
      <c r="O2156" s="452">
        <v>1</v>
      </c>
      <c r="P2156" s="237">
        <f t="shared" si="132"/>
        <v>28</v>
      </c>
      <c r="Q2156" s="218">
        <v>28</v>
      </c>
      <c r="R2156" s="238">
        <f t="shared" si="133"/>
        <v>1</v>
      </c>
      <c r="S2156" s="238">
        <f t="shared" si="134"/>
        <v>1</v>
      </c>
      <c r="T2156" s="239">
        <f t="shared" si="135"/>
        <v>1</v>
      </c>
      <c r="U2156" s="229"/>
    </row>
    <row r="2157" spans="1:21" ht="12.75">
      <c r="A2157" s="190" t="s">
        <v>109</v>
      </c>
      <c r="B2157" s="191" t="s">
        <v>1220</v>
      </c>
      <c r="C2157" s="230" t="s">
        <v>647</v>
      </c>
      <c r="D2157" s="230" t="s">
        <v>335</v>
      </c>
      <c r="E2157" s="230" t="s">
        <v>185</v>
      </c>
      <c r="F2157" s="230"/>
      <c r="G2157" s="190" t="s">
        <v>3228</v>
      </c>
      <c r="H2157" s="191"/>
      <c r="I2157" s="230"/>
      <c r="J2157" s="230"/>
      <c r="K2157" s="231"/>
      <c r="L2157" s="230" t="s">
        <v>3120</v>
      </c>
      <c r="M2157" s="450"/>
      <c r="N2157" s="453"/>
      <c r="O2157" s="452"/>
      <c r="P2157" s="237">
        <f t="shared" si="132"/>
        <v>0</v>
      </c>
      <c r="Q2157" s="218"/>
      <c r="R2157" s="238" t="e">
        <f t="shared" si="133"/>
        <v>#DIV/0!</v>
      </c>
      <c r="S2157" s="238" t="e">
        <f t="shared" si="134"/>
        <v>#DIV/0!</v>
      </c>
      <c r="T2157" s="239" t="e">
        <f t="shared" si="135"/>
        <v>#DIV/0!</v>
      </c>
      <c r="U2157" s="229"/>
    </row>
    <row r="2158" spans="1:21" ht="12.75">
      <c r="A2158" s="190" t="s">
        <v>109</v>
      </c>
      <c r="B2158" s="191" t="s">
        <v>1220</v>
      </c>
      <c r="C2158" s="230" t="s">
        <v>647</v>
      </c>
      <c r="D2158" s="230" t="s">
        <v>3072</v>
      </c>
      <c r="E2158" s="230" t="s">
        <v>185</v>
      </c>
      <c r="F2158" s="230" t="s">
        <v>519</v>
      </c>
      <c r="G2158" s="190" t="s">
        <v>3088</v>
      </c>
      <c r="H2158" s="191" t="s">
        <v>518</v>
      </c>
      <c r="I2158" s="230" t="s">
        <v>370</v>
      </c>
      <c r="J2158" s="565" t="s">
        <v>418</v>
      </c>
      <c r="K2158" s="566">
        <v>1</v>
      </c>
      <c r="L2158" s="230"/>
      <c r="M2158" s="450">
        <v>2022</v>
      </c>
      <c r="N2158" s="453">
        <v>67</v>
      </c>
      <c r="O2158" s="567">
        <v>1</v>
      </c>
      <c r="P2158" s="237">
        <f t="shared" si="132"/>
        <v>67</v>
      </c>
      <c r="Q2158" s="453">
        <v>67</v>
      </c>
      <c r="R2158" s="238">
        <f t="shared" si="133"/>
        <v>1</v>
      </c>
      <c r="S2158" s="238">
        <f t="shared" si="134"/>
        <v>1</v>
      </c>
      <c r="T2158" s="239">
        <f t="shared" si="135"/>
        <v>1</v>
      </c>
      <c r="U2158" s="229"/>
    </row>
    <row r="2159" spans="1:21" ht="12.75">
      <c r="A2159" s="190" t="s">
        <v>109</v>
      </c>
      <c r="B2159" s="191" t="s">
        <v>1220</v>
      </c>
      <c r="C2159" s="230" t="s">
        <v>647</v>
      </c>
      <c r="D2159" s="230" t="s">
        <v>3072</v>
      </c>
      <c r="E2159" s="230" t="s">
        <v>185</v>
      </c>
      <c r="F2159" s="230" t="s">
        <v>519</v>
      </c>
      <c r="G2159" s="190" t="s">
        <v>3088</v>
      </c>
      <c r="H2159" s="191" t="s">
        <v>563</v>
      </c>
      <c r="I2159" s="230" t="s">
        <v>370</v>
      </c>
      <c r="J2159" s="565" t="s">
        <v>418</v>
      </c>
      <c r="K2159" s="566">
        <v>1</v>
      </c>
      <c r="L2159" s="230"/>
      <c r="M2159" s="450">
        <v>2022</v>
      </c>
      <c r="N2159" s="453">
        <v>67</v>
      </c>
      <c r="O2159" s="452">
        <v>1</v>
      </c>
      <c r="P2159" s="237">
        <f t="shared" si="132"/>
        <v>67</v>
      </c>
      <c r="Q2159" s="218">
        <v>67</v>
      </c>
      <c r="R2159" s="238">
        <f t="shared" si="133"/>
        <v>1</v>
      </c>
      <c r="S2159" s="238">
        <f t="shared" si="134"/>
        <v>1</v>
      </c>
      <c r="T2159" s="239">
        <f t="shared" si="135"/>
        <v>1</v>
      </c>
      <c r="U2159" s="229"/>
    </row>
    <row r="2160" spans="1:21" ht="12.75">
      <c r="A2160" s="190" t="s">
        <v>109</v>
      </c>
      <c r="B2160" s="191" t="s">
        <v>1220</v>
      </c>
      <c r="C2160" s="230" t="s">
        <v>647</v>
      </c>
      <c r="D2160" s="230" t="s">
        <v>3072</v>
      </c>
      <c r="E2160" s="230" t="s">
        <v>185</v>
      </c>
      <c r="F2160" s="230" t="s">
        <v>519</v>
      </c>
      <c r="G2160" s="190" t="s">
        <v>3088</v>
      </c>
      <c r="H2160" s="191" t="s">
        <v>564</v>
      </c>
      <c r="I2160" s="230"/>
      <c r="J2160" s="565"/>
      <c r="K2160" s="566"/>
      <c r="L2160" s="191" t="s">
        <v>3118</v>
      </c>
      <c r="M2160" s="450"/>
      <c r="N2160" s="218"/>
      <c r="O2160" s="567"/>
      <c r="P2160" s="237">
        <f t="shared" si="132"/>
        <v>0</v>
      </c>
      <c r="Q2160" s="218"/>
      <c r="R2160" s="238" t="e">
        <f t="shared" si="133"/>
        <v>#DIV/0!</v>
      </c>
      <c r="S2160" s="238" t="e">
        <f t="shared" si="134"/>
        <v>#DIV/0!</v>
      </c>
      <c r="T2160" s="239" t="e">
        <f t="shared" si="135"/>
        <v>#DIV/0!</v>
      </c>
      <c r="U2160" s="451"/>
    </row>
    <row r="2161" spans="1:21" ht="12.75">
      <c r="A2161" s="190" t="s">
        <v>109</v>
      </c>
      <c r="B2161" s="191" t="s">
        <v>1220</v>
      </c>
      <c r="C2161" s="230" t="s">
        <v>647</v>
      </c>
      <c r="D2161" s="230" t="s">
        <v>3072</v>
      </c>
      <c r="E2161" s="230" t="s">
        <v>185</v>
      </c>
      <c r="F2161" s="230" t="s">
        <v>519</v>
      </c>
      <c r="G2161" s="190" t="s">
        <v>3074</v>
      </c>
      <c r="H2161" s="191" t="s">
        <v>518</v>
      </c>
      <c r="I2161" s="230" t="s">
        <v>370</v>
      </c>
      <c r="J2161" s="565" t="s">
        <v>418</v>
      </c>
      <c r="K2161" s="566">
        <v>1</v>
      </c>
      <c r="L2161" s="230"/>
      <c r="M2161" s="450">
        <v>2022</v>
      </c>
      <c r="N2161" s="218">
        <v>50</v>
      </c>
      <c r="O2161" s="567">
        <v>1</v>
      </c>
      <c r="P2161" s="237">
        <f t="shared" si="132"/>
        <v>50</v>
      </c>
      <c r="Q2161" s="218">
        <v>50</v>
      </c>
      <c r="R2161" s="238">
        <f t="shared" si="133"/>
        <v>1</v>
      </c>
      <c r="S2161" s="238">
        <f t="shared" si="134"/>
        <v>1</v>
      </c>
      <c r="T2161" s="239">
        <f t="shared" si="135"/>
        <v>1</v>
      </c>
      <c r="U2161" s="451"/>
    </row>
    <row r="2162" spans="1:21" ht="12.75">
      <c r="A2162" s="190" t="s">
        <v>109</v>
      </c>
      <c r="B2162" s="191" t="s">
        <v>1220</v>
      </c>
      <c r="C2162" s="230" t="s">
        <v>647</v>
      </c>
      <c r="D2162" s="230" t="s">
        <v>3072</v>
      </c>
      <c r="E2162" s="230" t="s">
        <v>185</v>
      </c>
      <c r="F2162" s="230" t="s">
        <v>519</v>
      </c>
      <c r="G2162" s="190" t="s">
        <v>3074</v>
      </c>
      <c r="H2162" s="191" t="s">
        <v>563</v>
      </c>
      <c r="I2162" s="230" t="s">
        <v>370</v>
      </c>
      <c r="J2162" s="565" t="s">
        <v>418</v>
      </c>
      <c r="K2162" s="566">
        <v>1</v>
      </c>
      <c r="L2162" s="230"/>
      <c r="M2162" s="450">
        <v>2022</v>
      </c>
      <c r="N2162" s="218">
        <v>50</v>
      </c>
      <c r="O2162" s="452">
        <v>1</v>
      </c>
      <c r="P2162" s="237">
        <f t="shared" si="132"/>
        <v>50</v>
      </c>
      <c r="Q2162" s="218">
        <v>50</v>
      </c>
      <c r="R2162" s="238">
        <f t="shared" si="133"/>
        <v>1</v>
      </c>
      <c r="S2162" s="238">
        <f t="shared" si="134"/>
        <v>1</v>
      </c>
      <c r="T2162" s="239">
        <f t="shared" si="135"/>
        <v>1</v>
      </c>
      <c r="U2162" s="451"/>
    </row>
    <row r="2163" spans="1:21" ht="12.75">
      <c r="A2163" s="190" t="s">
        <v>109</v>
      </c>
      <c r="B2163" s="191" t="s">
        <v>1220</v>
      </c>
      <c r="C2163" s="230" t="s">
        <v>647</v>
      </c>
      <c r="D2163" s="230" t="s">
        <v>3072</v>
      </c>
      <c r="E2163" s="230" t="s">
        <v>185</v>
      </c>
      <c r="F2163" s="230" t="s">
        <v>519</v>
      </c>
      <c r="G2163" s="190" t="s">
        <v>3074</v>
      </c>
      <c r="H2163" s="191" t="s">
        <v>564</v>
      </c>
      <c r="I2163" s="230"/>
      <c r="J2163" s="565"/>
      <c r="K2163" s="566"/>
      <c r="L2163" s="191" t="s">
        <v>3118</v>
      </c>
      <c r="M2163" s="450"/>
      <c r="N2163" s="453"/>
      <c r="O2163" s="452"/>
      <c r="P2163" s="237">
        <f t="shared" si="132"/>
        <v>0</v>
      </c>
      <c r="Q2163" s="218"/>
      <c r="R2163" s="238" t="e">
        <f t="shared" si="133"/>
        <v>#DIV/0!</v>
      </c>
      <c r="S2163" s="238" t="e">
        <f t="shared" si="134"/>
        <v>#DIV/0!</v>
      </c>
      <c r="T2163" s="239" t="e">
        <f t="shared" si="135"/>
        <v>#DIV/0!</v>
      </c>
      <c r="U2163" s="229"/>
    </row>
    <row r="2164" spans="1:21" ht="12.75">
      <c r="A2164" s="190" t="s">
        <v>109</v>
      </c>
      <c r="B2164" s="191" t="s">
        <v>1220</v>
      </c>
      <c r="C2164" s="230" t="s">
        <v>647</v>
      </c>
      <c r="D2164" s="230" t="s">
        <v>3072</v>
      </c>
      <c r="E2164" s="230" t="s">
        <v>185</v>
      </c>
      <c r="F2164" s="230" t="s">
        <v>519</v>
      </c>
      <c r="G2164" s="190" t="s">
        <v>3075</v>
      </c>
      <c r="H2164" s="191" t="s">
        <v>518</v>
      </c>
      <c r="I2164" s="230" t="s">
        <v>370</v>
      </c>
      <c r="J2164" s="565" t="s">
        <v>418</v>
      </c>
      <c r="K2164" s="566">
        <v>1</v>
      </c>
      <c r="L2164" s="230"/>
      <c r="M2164" s="450">
        <v>2022</v>
      </c>
      <c r="N2164" s="453">
        <v>22</v>
      </c>
      <c r="O2164" s="567">
        <v>1</v>
      </c>
      <c r="P2164" s="237">
        <f t="shared" si="132"/>
        <v>22</v>
      </c>
      <c r="Q2164" s="453">
        <v>22</v>
      </c>
      <c r="R2164" s="238">
        <f t="shared" si="133"/>
        <v>1</v>
      </c>
      <c r="S2164" s="238">
        <f t="shared" si="134"/>
        <v>1</v>
      </c>
      <c r="T2164" s="239">
        <f t="shared" si="135"/>
        <v>1</v>
      </c>
      <c r="U2164" s="229"/>
    </row>
    <row r="2165" spans="1:21" ht="12.75">
      <c r="A2165" s="190" t="s">
        <v>109</v>
      </c>
      <c r="B2165" s="191" t="s">
        <v>1220</v>
      </c>
      <c r="C2165" s="230" t="s">
        <v>647</v>
      </c>
      <c r="D2165" s="230" t="s">
        <v>3072</v>
      </c>
      <c r="E2165" s="230" t="s">
        <v>185</v>
      </c>
      <c r="F2165" s="230" t="s">
        <v>519</v>
      </c>
      <c r="G2165" s="190" t="s">
        <v>3075</v>
      </c>
      <c r="H2165" s="191" t="s">
        <v>563</v>
      </c>
      <c r="I2165" s="230" t="s">
        <v>370</v>
      </c>
      <c r="J2165" s="565" t="s">
        <v>418</v>
      </c>
      <c r="K2165" s="566">
        <v>1</v>
      </c>
      <c r="L2165" s="230"/>
      <c r="M2165" s="450">
        <v>2022</v>
      </c>
      <c r="N2165" s="453">
        <v>22</v>
      </c>
      <c r="O2165" s="452">
        <v>1</v>
      </c>
      <c r="P2165" s="237">
        <f t="shared" si="132"/>
        <v>22</v>
      </c>
      <c r="Q2165" s="218">
        <v>22</v>
      </c>
      <c r="R2165" s="238">
        <f t="shared" si="133"/>
        <v>1</v>
      </c>
      <c r="S2165" s="238">
        <f t="shared" si="134"/>
        <v>1</v>
      </c>
      <c r="T2165" s="239">
        <f t="shared" si="135"/>
        <v>1</v>
      </c>
      <c r="U2165" s="229"/>
    </row>
    <row r="2166" spans="1:21" ht="12.75">
      <c r="A2166" s="190" t="s">
        <v>109</v>
      </c>
      <c r="B2166" s="191" t="s">
        <v>1220</v>
      </c>
      <c r="C2166" s="230" t="s">
        <v>647</v>
      </c>
      <c r="D2166" s="230" t="s">
        <v>3072</v>
      </c>
      <c r="E2166" s="230" t="s">
        <v>185</v>
      </c>
      <c r="F2166" s="230" t="s">
        <v>519</v>
      </c>
      <c r="G2166" s="190" t="s">
        <v>3075</v>
      </c>
      <c r="H2166" s="191" t="s">
        <v>564</v>
      </c>
      <c r="I2166" s="230"/>
      <c r="J2166" s="565"/>
      <c r="K2166" s="566"/>
      <c r="L2166" s="191" t="s">
        <v>3118</v>
      </c>
      <c r="M2166" s="450"/>
      <c r="N2166" s="453"/>
      <c r="O2166" s="452"/>
      <c r="P2166" s="237">
        <f t="shared" si="132"/>
        <v>0</v>
      </c>
      <c r="Q2166" s="218"/>
      <c r="R2166" s="238" t="e">
        <f t="shared" si="133"/>
        <v>#DIV/0!</v>
      </c>
      <c r="S2166" s="238" t="e">
        <f t="shared" si="134"/>
        <v>#DIV/0!</v>
      </c>
      <c r="T2166" s="239" t="e">
        <f t="shared" si="135"/>
        <v>#DIV/0!</v>
      </c>
      <c r="U2166" s="229"/>
    </row>
    <row r="2167" spans="1:21" ht="12.75">
      <c r="A2167" s="190" t="s">
        <v>109</v>
      </c>
      <c r="B2167" s="191" t="s">
        <v>1220</v>
      </c>
      <c r="C2167" s="230" t="s">
        <v>647</v>
      </c>
      <c r="D2167" s="230" t="s">
        <v>3072</v>
      </c>
      <c r="E2167" s="230" t="s">
        <v>185</v>
      </c>
      <c r="F2167" s="230" t="s">
        <v>519</v>
      </c>
      <c r="G2167" s="190" t="s">
        <v>3089</v>
      </c>
      <c r="H2167" s="191" t="s">
        <v>518</v>
      </c>
      <c r="I2167" s="230" t="s">
        <v>370</v>
      </c>
      <c r="J2167" s="565" t="s">
        <v>418</v>
      </c>
      <c r="K2167" s="566">
        <v>1</v>
      </c>
      <c r="L2167" s="230"/>
      <c r="M2167" s="450">
        <v>2022</v>
      </c>
      <c r="N2167" s="453">
        <v>228</v>
      </c>
      <c r="O2167" s="567">
        <v>1</v>
      </c>
      <c r="P2167" s="237">
        <f t="shared" si="132"/>
        <v>228</v>
      </c>
      <c r="Q2167" s="453">
        <v>228</v>
      </c>
      <c r="R2167" s="238">
        <f t="shared" si="133"/>
        <v>1</v>
      </c>
      <c r="S2167" s="238">
        <f t="shared" si="134"/>
        <v>1</v>
      </c>
      <c r="T2167" s="239">
        <f t="shared" si="135"/>
        <v>1</v>
      </c>
      <c r="U2167" s="229"/>
    </row>
    <row r="2168" spans="1:21" ht="12.75">
      <c r="A2168" s="190" t="s">
        <v>109</v>
      </c>
      <c r="B2168" s="191" t="s">
        <v>1220</v>
      </c>
      <c r="C2168" s="230" t="s">
        <v>647</v>
      </c>
      <c r="D2168" s="230" t="s">
        <v>3072</v>
      </c>
      <c r="E2168" s="230" t="s">
        <v>185</v>
      </c>
      <c r="F2168" s="230" t="s">
        <v>519</v>
      </c>
      <c r="G2168" s="190" t="s">
        <v>3089</v>
      </c>
      <c r="H2168" s="191" t="s">
        <v>563</v>
      </c>
      <c r="I2168" s="230" t="s">
        <v>370</v>
      </c>
      <c r="J2168" s="565" t="s">
        <v>418</v>
      </c>
      <c r="K2168" s="566">
        <v>1</v>
      </c>
      <c r="L2168" s="230"/>
      <c r="M2168" s="450">
        <v>2022</v>
      </c>
      <c r="N2168" s="453">
        <v>228</v>
      </c>
      <c r="O2168" s="452">
        <v>1</v>
      </c>
      <c r="P2168" s="237">
        <f t="shared" si="132"/>
        <v>228</v>
      </c>
      <c r="Q2168" s="218">
        <v>228</v>
      </c>
      <c r="R2168" s="238">
        <f t="shared" si="133"/>
        <v>1</v>
      </c>
      <c r="S2168" s="238">
        <f t="shared" si="134"/>
        <v>1</v>
      </c>
      <c r="T2168" s="239">
        <f t="shared" si="135"/>
        <v>1</v>
      </c>
      <c r="U2168" s="229"/>
    </row>
    <row r="2169" spans="1:21" ht="12.75">
      <c r="A2169" s="190" t="s">
        <v>109</v>
      </c>
      <c r="B2169" s="191" t="s">
        <v>1220</v>
      </c>
      <c r="C2169" s="230" t="s">
        <v>647</v>
      </c>
      <c r="D2169" s="230" t="s">
        <v>3072</v>
      </c>
      <c r="E2169" s="230" t="s">
        <v>185</v>
      </c>
      <c r="F2169" s="230" t="s">
        <v>519</v>
      </c>
      <c r="G2169" s="190" t="s">
        <v>3089</v>
      </c>
      <c r="H2169" s="191" t="s">
        <v>564</v>
      </c>
      <c r="I2169" s="230"/>
      <c r="J2169" s="565"/>
      <c r="K2169" s="566"/>
      <c r="L2169" s="191" t="s">
        <v>3118</v>
      </c>
      <c r="M2169" s="450"/>
      <c r="N2169" s="218"/>
      <c r="O2169" s="567"/>
      <c r="P2169" s="237">
        <f t="shared" si="132"/>
        <v>0</v>
      </c>
      <c r="Q2169" s="218"/>
      <c r="R2169" s="238" t="e">
        <f t="shared" si="133"/>
        <v>#DIV/0!</v>
      </c>
      <c r="S2169" s="238" t="e">
        <f t="shared" si="134"/>
        <v>#DIV/0!</v>
      </c>
      <c r="T2169" s="239" t="e">
        <f t="shared" si="135"/>
        <v>#DIV/0!</v>
      </c>
      <c r="U2169" s="451"/>
    </row>
    <row r="2170" spans="1:21" ht="12.75">
      <c r="A2170" s="190" t="s">
        <v>109</v>
      </c>
      <c r="B2170" s="191" t="s">
        <v>1220</v>
      </c>
      <c r="C2170" s="230" t="s">
        <v>642</v>
      </c>
      <c r="D2170" s="230" t="s">
        <v>335</v>
      </c>
      <c r="E2170" s="230" t="s">
        <v>185</v>
      </c>
      <c r="F2170" s="230"/>
      <c r="G2170" s="190" t="s">
        <v>3155</v>
      </c>
      <c r="H2170" s="191"/>
      <c r="I2170" s="230"/>
      <c r="J2170" s="230"/>
      <c r="K2170" s="231"/>
      <c r="L2170" s="230" t="s">
        <v>3120</v>
      </c>
      <c r="M2170" s="450"/>
      <c r="N2170" s="218"/>
      <c r="O2170" s="567"/>
      <c r="P2170" s="237">
        <f t="shared" si="132"/>
        <v>0</v>
      </c>
      <c r="Q2170" s="218"/>
      <c r="R2170" s="238" t="e">
        <f t="shared" si="133"/>
        <v>#DIV/0!</v>
      </c>
      <c r="S2170" s="238" t="e">
        <f t="shared" si="134"/>
        <v>#DIV/0!</v>
      </c>
      <c r="T2170" s="239" t="e">
        <f t="shared" si="135"/>
        <v>#DIV/0!</v>
      </c>
      <c r="U2170" s="451"/>
    </row>
    <row r="2171" spans="1:21" ht="12.75">
      <c r="A2171" s="190" t="s">
        <v>109</v>
      </c>
      <c r="B2171" s="191" t="s">
        <v>1220</v>
      </c>
      <c r="C2171" s="230" t="s">
        <v>642</v>
      </c>
      <c r="D2171" s="230" t="s">
        <v>335</v>
      </c>
      <c r="E2171" s="230" t="s">
        <v>185</v>
      </c>
      <c r="F2171" s="230"/>
      <c r="G2171" s="190" t="s">
        <v>3156</v>
      </c>
      <c r="H2171" s="191"/>
      <c r="I2171" s="230"/>
      <c r="J2171" s="230"/>
      <c r="K2171" s="231"/>
      <c r="L2171" s="230" t="s">
        <v>3120</v>
      </c>
      <c r="M2171" s="450"/>
      <c r="N2171" s="453"/>
      <c r="O2171" s="452"/>
      <c r="P2171" s="237">
        <f t="shared" si="132"/>
        <v>0</v>
      </c>
      <c r="Q2171" s="218"/>
      <c r="R2171" s="238" t="e">
        <f t="shared" si="133"/>
        <v>#DIV/0!</v>
      </c>
      <c r="S2171" s="238" t="e">
        <f t="shared" si="134"/>
        <v>#DIV/0!</v>
      </c>
      <c r="T2171" s="239" t="e">
        <f t="shared" si="135"/>
        <v>#DIV/0!</v>
      </c>
      <c r="U2171" s="229"/>
    </row>
    <row r="2172" spans="1:21" ht="12.75">
      <c r="A2172" s="190" t="s">
        <v>109</v>
      </c>
      <c r="B2172" s="191" t="s">
        <v>1220</v>
      </c>
      <c r="C2172" s="230" t="s">
        <v>642</v>
      </c>
      <c r="D2172" s="230" t="s">
        <v>335</v>
      </c>
      <c r="E2172" s="230" t="s">
        <v>185</v>
      </c>
      <c r="F2172" s="230"/>
      <c r="G2172" s="190" t="s">
        <v>3157</v>
      </c>
      <c r="H2172" s="191"/>
      <c r="I2172" s="230"/>
      <c r="J2172" s="230"/>
      <c r="K2172" s="231"/>
      <c r="L2172" s="230" t="s">
        <v>3120</v>
      </c>
      <c r="M2172" s="450"/>
      <c r="N2172" s="453"/>
      <c r="O2172" s="452"/>
      <c r="P2172" s="237">
        <f t="shared" si="132"/>
        <v>0</v>
      </c>
      <c r="Q2172" s="218"/>
      <c r="R2172" s="238" t="e">
        <f t="shared" si="133"/>
        <v>#DIV/0!</v>
      </c>
      <c r="S2172" s="238" t="e">
        <f t="shared" si="134"/>
        <v>#DIV/0!</v>
      </c>
      <c r="T2172" s="239" t="e">
        <f t="shared" si="135"/>
        <v>#DIV/0!</v>
      </c>
      <c r="U2172" s="229"/>
    </row>
    <row r="2173" spans="1:21" ht="12.75">
      <c r="A2173" s="190" t="s">
        <v>109</v>
      </c>
      <c r="B2173" s="191" t="s">
        <v>1220</v>
      </c>
      <c r="C2173" s="230" t="s">
        <v>642</v>
      </c>
      <c r="D2173" s="230" t="s">
        <v>335</v>
      </c>
      <c r="E2173" s="230" t="s">
        <v>185</v>
      </c>
      <c r="F2173" s="230"/>
      <c r="G2173" s="190" t="s">
        <v>3158</v>
      </c>
      <c r="H2173" s="191"/>
      <c r="I2173" s="230"/>
      <c r="J2173" s="230"/>
      <c r="K2173" s="231"/>
      <c r="L2173" s="230" t="s">
        <v>3120</v>
      </c>
      <c r="M2173" s="450"/>
      <c r="N2173" s="218"/>
      <c r="O2173" s="567"/>
      <c r="P2173" s="237">
        <f t="shared" si="132"/>
        <v>0</v>
      </c>
      <c r="Q2173" s="218"/>
      <c r="R2173" s="238" t="e">
        <f t="shared" si="133"/>
        <v>#DIV/0!</v>
      </c>
      <c r="S2173" s="238" t="e">
        <f t="shared" si="134"/>
        <v>#DIV/0!</v>
      </c>
      <c r="T2173" s="239" t="e">
        <f t="shared" si="135"/>
        <v>#DIV/0!</v>
      </c>
      <c r="U2173" s="451"/>
    </row>
    <row r="2174" spans="1:21" ht="12.75">
      <c r="A2174" s="190" t="s">
        <v>109</v>
      </c>
      <c r="B2174" s="191" t="s">
        <v>1220</v>
      </c>
      <c r="C2174" s="230" t="s">
        <v>642</v>
      </c>
      <c r="D2174" s="230" t="s">
        <v>335</v>
      </c>
      <c r="E2174" s="230" t="s">
        <v>185</v>
      </c>
      <c r="F2174" s="230"/>
      <c r="G2174" s="190" t="s">
        <v>3076</v>
      </c>
      <c r="H2174" s="191"/>
      <c r="I2174" s="230"/>
      <c r="J2174" s="230"/>
      <c r="K2174" s="231"/>
      <c r="L2174" s="230" t="s">
        <v>3120</v>
      </c>
      <c r="M2174" s="450"/>
      <c r="N2174" s="453"/>
      <c r="O2174" s="452"/>
      <c r="P2174" s="237">
        <f t="shared" si="132"/>
        <v>0</v>
      </c>
      <c r="Q2174" s="218"/>
      <c r="R2174" s="238" t="e">
        <f t="shared" si="133"/>
        <v>#DIV/0!</v>
      </c>
      <c r="S2174" s="238" t="e">
        <f t="shared" si="134"/>
        <v>#DIV/0!</v>
      </c>
      <c r="T2174" s="239" t="e">
        <f t="shared" si="135"/>
        <v>#DIV/0!</v>
      </c>
      <c r="U2174" s="229"/>
    </row>
    <row r="2175" spans="1:21" ht="12.75">
      <c r="A2175" s="190" t="s">
        <v>109</v>
      </c>
      <c r="B2175" s="191" t="s">
        <v>1220</v>
      </c>
      <c r="C2175" s="230" t="s">
        <v>642</v>
      </c>
      <c r="D2175" s="230" t="s">
        <v>335</v>
      </c>
      <c r="E2175" s="230" t="s">
        <v>185</v>
      </c>
      <c r="F2175" s="230"/>
      <c r="G2175" s="190" t="s">
        <v>3048</v>
      </c>
      <c r="H2175" s="191"/>
      <c r="I2175" s="230"/>
      <c r="J2175" s="230"/>
      <c r="K2175" s="231"/>
      <c r="L2175" s="230" t="s">
        <v>3120</v>
      </c>
      <c r="M2175" s="450"/>
      <c r="N2175" s="453"/>
      <c r="O2175" s="452"/>
      <c r="P2175" s="237">
        <f t="shared" si="132"/>
        <v>0</v>
      </c>
      <c r="Q2175" s="218"/>
      <c r="R2175" s="238" t="e">
        <f t="shared" si="133"/>
        <v>#DIV/0!</v>
      </c>
      <c r="S2175" s="238" t="e">
        <f t="shared" si="134"/>
        <v>#DIV/0!</v>
      </c>
      <c r="T2175" s="239" t="e">
        <f t="shared" si="135"/>
        <v>#DIV/0!</v>
      </c>
      <c r="U2175" s="229"/>
    </row>
    <row r="2176" spans="1:21" ht="12.75">
      <c r="A2176" s="190" t="s">
        <v>109</v>
      </c>
      <c r="B2176" s="191" t="s">
        <v>1220</v>
      </c>
      <c r="C2176" s="230" t="s">
        <v>642</v>
      </c>
      <c r="D2176" s="230" t="s">
        <v>335</v>
      </c>
      <c r="E2176" s="230" t="s">
        <v>185</v>
      </c>
      <c r="F2176" s="230"/>
      <c r="G2176" s="190" t="s">
        <v>3049</v>
      </c>
      <c r="H2176" s="191"/>
      <c r="I2176" s="230"/>
      <c r="J2176" s="230"/>
      <c r="K2176" s="231"/>
      <c r="L2176" s="230" t="s">
        <v>3120</v>
      </c>
      <c r="M2176" s="450"/>
      <c r="N2176" s="218"/>
      <c r="O2176" s="567"/>
      <c r="P2176" s="237">
        <f t="shared" si="132"/>
        <v>0</v>
      </c>
      <c r="Q2176" s="218"/>
      <c r="R2176" s="238" t="e">
        <f t="shared" si="133"/>
        <v>#DIV/0!</v>
      </c>
      <c r="S2176" s="238" t="e">
        <f t="shared" si="134"/>
        <v>#DIV/0!</v>
      </c>
      <c r="T2176" s="239" t="e">
        <f t="shared" si="135"/>
        <v>#DIV/0!</v>
      </c>
      <c r="U2176" s="451"/>
    </row>
    <row r="2177" spans="1:21" ht="12.75">
      <c r="A2177" s="190" t="s">
        <v>109</v>
      </c>
      <c r="B2177" s="191" t="s">
        <v>1220</v>
      </c>
      <c r="C2177" s="230" t="s">
        <v>642</v>
      </c>
      <c r="D2177" s="230" t="s">
        <v>335</v>
      </c>
      <c r="E2177" s="230" t="s">
        <v>185</v>
      </c>
      <c r="F2177" s="230"/>
      <c r="G2177" s="190" t="s">
        <v>3159</v>
      </c>
      <c r="H2177" s="191"/>
      <c r="I2177" s="230"/>
      <c r="J2177" s="230"/>
      <c r="K2177" s="231"/>
      <c r="L2177" s="230" t="s">
        <v>3120</v>
      </c>
      <c r="M2177" s="450"/>
      <c r="N2177" s="453"/>
      <c r="O2177" s="452"/>
      <c r="P2177" s="237">
        <f t="shared" si="132"/>
        <v>0</v>
      </c>
      <c r="Q2177" s="218"/>
      <c r="R2177" s="238" t="e">
        <f t="shared" si="133"/>
        <v>#DIV/0!</v>
      </c>
      <c r="S2177" s="238" t="e">
        <f t="shared" si="134"/>
        <v>#DIV/0!</v>
      </c>
      <c r="T2177" s="239" t="e">
        <f t="shared" si="135"/>
        <v>#DIV/0!</v>
      </c>
      <c r="U2177" s="229"/>
    </row>
    <row r="2178" spans="1:21" ht="12.75">
      <c r="A2178" s="190" t="s">
        <v>109</v>
      </c>
      <c r="B2178" s="191" t="s">
        <v>1220</v>
      </c>
      <c r="C2178" s="230" t="s">
        <v>642</v>
      </c>
      <c r="D2178" s="230" t="s">
        <v>335</v>
      </c>
      <c r="E2178" s="230" t="s">
        <v>185</v>
      </c>
      <c r="F2178" s="230" t="s">
        <v>519</v>
      </c>
      <c r="G2178" s="190" t="s">
        <v>3050</v>
      </c>
      <c r="H2178" s="191" t="s">
        <v>518</v>
      </c>
      <c r="I2178" s="230" t="s">
        <v>370</v>
      </c>
      <c r="J2178" s="565" t="s">
        <v>420</v>
      </c>
      <c r="K2178" s="566">
        <v>0.7142857142857143</v>
      </c>
      <c r="L2178" s="230"/>
      <c r="M2178" s="450">
        <v>2022</v>
      </c>
      <c r="N2178" s="453">
        <v>39</v>
      </c>
      <c r="O2178" s="567">
        <v>1</v>
      </c>
      <c r="P2178" s="237">
        <f t="shared" si="132"/>
        <v>39</v>
      </c>
      <c r="Q2178" s="453">
        <v>39</v>
      </c>
      <c r="R2178" s="238">
        <f t="shared" si="133"/>
        <v>1</v>
      </c>
      <c r="S2178" s="238">
        <f t="shared" si="134"/>
        <v>1</v>
      </c>
      <c r="T2178" s="239">
        <f t="shared" si="135"/>
        <v>1.4</v>
      </c>
      <c r="U2178" s="451" t="s">
        <v>3123</v>
      </c>
    </row>
    <row r="2179" spans="1:21" ht="12.75">
      <c r="A2179" s="190" t="s">
        <v>109</v>
      </c>
      <c r="B2179" s="191" t="s">
        <v>1220</v>
      </c>
      <c r="C2179" s="230" t="s">
        <v>642</v>
      </c>
      <c r="D2179" s="230" t="s">
        <v>335</v>
      </c>
      <c r="E2179" s="230" t="s">
        <v>185</v>
      </c>
      <c r="F2179" s="230" t="s">
        <v>577</v>
      </c>
      <c r="G2179" s="190" t="s">
        <v>3050</v>
      </c>
      <c r="H2179" s="191" t="s">
        <v>576</v>
      </c>
      <c r="I2179" s="230" t="s">
        <v>370</v>
      </c>
      <c r="J2179" s="565" t="s">
        <v>420</v>
      </c>
      <c r="K2179" s="566">
        <v>0.7142857142857143</v>
      </c>
      <c r="L2179" s="230"/>
      <c r="M2179" s="450">
        <v>2022</v>
      </c>
      <c r="N2179" s="453">
        <v>39</v>
      </c>
      <c r="O2179" s="452">
        <v>0.46153846153846151</v>
      </c>
      <c r="P2179" s="237">
        <f t="shared" si="132"/>
        <v>18</v>
      </c>
      <c r="Q2179" s="218">
        <v>17</v>
      </c>
      <c r="R2179" s="238">
        <f t="shared" si="133"/>
        <v>0.94444444444444442</v>
      </c>
      <c r="S2179" s="238">
        <f t="shared" si="134"/>
        <v>0.4358974358974359</v>
      </c>
      <c r="T2179" s="239">
        <f t="shared" si="135"/>
        <v>0.64615384615384608</v>
      </c>
      <c r="U2179" s="451" t="s">
        <v>3123</v>
      </c>
    </row>
    <row r="2180" spans="1:21" ht="12.75">
      <c r="A2180" s="190" t="s">
        <v>109</v>
      </c>
      <c r="B2180" s="191" t="s">
        <v>1220</v>
      </c>
      <c r="C2180" s="230" t="s">
        <v>642</v>
      </c>
      <c r="D2180" s="230" t="s">
        <v>335</v>
      </c>
      <c r="E2180" s="230" t="s">
        <v>185</v>
      </c>
      <c r="F2180" s="230" t="s">
        <v>577</v>
      </c>
      <c r="G2180" s="190" t="s">
        <v>3050</v>
      </c>
      <c r="H2180" s="191" t="s">
        <v>578</v>
      </c>
      <c r="I2180" s="230" t="s">
        <v>370</v>
      </c>
      <c r="J2180" s="565" t="s">
        <v>420</v>
      </c>
      <c r="K2180" s="566">
        <v>0.7142857142857143</v>
      </c>
      <c r="L2180" s="230"/>
      <c r="M2180" s="450">
        <v>2022</v>
      </c>
      <c r="N2180" s="453">
        <v>39</v>
      </c>
      <c r="O2180" s="452">
        <v>0.46153846153846151</v>
      </c>
      <c r="P2180" s="237">
        <f t="shared" ref="P2180:P2243" si="136">ROUNDUP(N2180*O2180,0)</f>
        <v>18</v>
      </c>
      <c r="Q2180" s="218">
        <v>17</v>
      </c>
      <c r="R2180" s="238">
        <f t="shared" ref="R2180:R2243" si="137">Q2180/P2180</f>
        <v>0.94444444444444442</v>
      </c>
      <c r="S2180" s="238">
        <f t="shared" ref="S2180:S2243" si="138">Q2180/N2180</f>
        <v>0.4358974358974359</v>
      </c>
      <c r="T2180" s="239">
        <f t="shared" ref="T2180:T2243" si="139">O2180/K2180</f>
        <v>0.64615384615384608</v>
      </c>
      <c r="U2180" s="451" t="s">
        <v>3123</v>
      </c>
    </row>
    <row r="2181" spans="1:21" ht="12.75">
      <c r="A2181" s="190" t="s">
        <v>109</v>
      </c>
      <c r="B2181" s="191" t="s">
        <v>1220</v>
      </c>
      <c r="C2181" s="230" t="s">
        <v>642</v>
      </c>
      <c r="D2181" s="230" t="s">
        <v>335</v>
      </c>
      <c r="E2181" s="230" t="s">
        <v>185</v>
      </c>
      <c r="F2181" s="230" t="s">
        <v>577</v>
      </c>
      <c r="G2181" s="190" t="s">
        <v>3050</v>
      </c>
      <c r="H2181" s="191" t="s">
        <v>579</v>
      </c>
      <c r="I2181" s="230" t="s">
        <v>370</v>
      </c>
      <c r="J2181" s="565" t="s">
        <v>420</v>
      </c>
      <c r="K2181" s="566">
        <v>0.7142857142857143</v>
      </c>
      <c r="L2181" s="230"/>
      <c r="M2181" s="450">
        <v>2022</v>
      </c>
      <c r="N2181" s="453">
        <v>39</v>
      </c>
      <c r="O2181" s="452">
        <v>0.46153846153846151</v>
      </c>
      <c r="P2181" s="237">
        <f t="shared" si="136"/>
        <v>18</v>
      </c>
      <c r="Q2181" s="218">
        <v>17</v>
      </c>
      <c r="R2181" s="238">
        <f t="shared" si="137"/>
        <v>0.94444444444444442</v>
      </c>
      <c r="S2181" s="238">
        <f t="shared" si="138"/>
        <v>0.4358974358974359</v>
      </c>
      <c r="T2181" s="239">
        <f t="shared" si="139"/>
        <v>0.64615384615384608</v>
      </c>
      <c r="U2181" s="451" t="s">
        <v>3123</v>
      </c>
    </row>
    <row r="2182" spans="1:21" ht="12.75">
      <c r="A2182" s="190" t="s">
        <v>109</v>
      </c>
      <c r="B2182" s="191" t="s">
        <v>1220</v>
      </c>
      <c r="C2182" s="230" t="s">
        <v>642</v>
      </c>
      <c r="D2182" s="230" t="s">
        <v>335</v>
      </c>
      <c r="E2182" s="230" t="s">
        <v>185</v>
      </c>
      <c r="F2182" s="230" t="s">
        <v>577</v>
      </c>
      <c r="G2182" s="190" t="s">
        <v>3050</v>
      </c>
      <c r="H2182" s="191" t="s">
        <v>580</v>
      </c>
      <c r="I2182" s="230" t="s">
        <v>370</v>
      </c>
      <c r="J2182" s="565" t="s">
        <v>420</v>
      </c>
      <c r="K2182" s="566">
        <v>0.7142857142857143</v>
      </c>
      <c r="L2182" s="230"/>
      <c r="M2182" s="450">
        <v>2022</v>
      </c>
      <c r="N2182" s="453">
        <v>39</v>
      </c>
      <c r="O2182" s="452">
        <v>0.46153846153846151</v>
      </c>
      <c r="P2182" s="237">
        <f t="shared" si="136"/>
        <v>18</v>
      </c>
      <c r="Q2182" s="218">
        <v>17</v>
      </c>
      <c r="R2182" s="238">
        <f t="shared" si="137"/>
        <v>0.94444444444444442</v>
      </c>
      <c r="S2182" s="238">
        <f t="shared" si="138"/>
        <v>0.4358974358974359</v>
      </c>
      <c r="T2182" s="239">
        <f t="shared" si="139"/>
        <v>0.64615384615384608</v>
      </c>
      <c r="U2182" s="451" t="s">
        <v>3123</v>
      </c>
    </row>
    <row r="2183" spans="1:21" ht="12.75">
      <c r="A2183" s="190" t="s">
        <v>109</v>
      </c>
      <c r="B2183" s="191" t="s">
        <v>1220</v>
      </c>
      <c r="C2183" s="230" t="s">
        <v>642</v>
      </c>
      <c r="D2183" s="230" t="s">
        <v>335</v>
      </c>
      <c r="E2183" s="230" t="s">
        <v>185</v>
      </c>
      <c r="F2183" s="230" t="s">
        <v>577</v>
      </c>
      <c r="G2183" s="190" t="s">
        <v>3050</v>
      </c>
      <c r="H2183" s="191" t="s">
        <v>581</v>
      </c>
      <c r="I2183" s="230" t="s">
        <v>370</v>
      </c>
      <c r="J2183" s="565" t="s">
        <v>420</v>
      </c>
      <c r="K2183" s="566">
        <v>0.7142857142857143</v>
      </c>
      <c r="L2183" s="230"/>
      <c r="M2183" s="450">
        <v>2022</v>
      </c>
      <c r="N2183" s="453">
        <v>39</v>
      </c>
      <c r="O2183" s="452">
        <v>0.46153846153846151</v>
      </c>
      <c r="P2183" s="237">
        <f t="shared" si="136"/>
        <v>18</v>
      </c>
      <c r="Q2183" s="218">
        <v>17</v>
      </c>
      <c r="R2183" s="238">
        <f t="shared" si="137"/>
        <v>0.94444444444444442</v>
      </c>
      <c r="S2183" s="238">
        <f t="shared" si="138"/>
        <v>0.4358974358974359</v>
      </c>
      <c r="T2183" s="239">
        <f t="shared" si="139"/>
        <v>0.64615384615384608</v>
      </c>
      <c r="U2183" s="451" t="s">
        <v>3123</v>
      </c>
    </row>
    <row r="2184" spans="1:21" ht="12.75">
      <c r="A2184" s="190" t="s">
        <v>109</v>
      </c>
      <c r="B2184" s="191" t="s">
        <v>1220</v>
      </c>
      <c r="C2184" s="230" t="s">
        <v>642</v>
      </c>
      <c r="D2184" s="230" t="s">
        <v>335</v>
      </c>
      <c r="E2184" s="230" t="s">
        <v>185</v>
      </c>
      <c r="F2184" s="230" t="s">
        <v>519</v>
      </c>
      <c r="G2184" s="190" t="s">
        <v>3050</v>
      </c>
      <c r="H2184" s="191" t="s">
        <v>522</v>
      </c>
      <c r="I2184" s="230" t="s">
        <v>370</v>
      </c>
      <c r="J2184" s="565" t="s">
        <v>420</v>
      </c>
      <c r="K2184" s="566">
        <v>0.7142857142857143</v>
      </c>
      <c r="L2184" s="230"/>
      <c r="M2184" s="450">
        <v>2022</v>
      </c>
      <c r="N2184" s="453">
        <v>39</v>
      </c>
      <c r="O2184" s="452">
        <v>0.46153846153846151</v>
      </c>
      <c r="P2184" s="237">
        <f t="shared" si="136"/>
        <v>18</v>
      </c>
      <c r="Q2184" s="218">
        <v>17</v>
      </c>
      <c r="R2184" s="238">
        <f t="shared" si="137"/>
        <v>0.94444444444444442</v>
      </c>
      <c r="S2184" s="238">
        <f t="shared" si="138"/>
        <v>0.4358974358974359</v>
      </c>
      <c r="T2184" s="239">
        <f t="shared" si="139"/>
        <v>0.64615384615384608</v>
      </c>
      <c r="U2184" s="451" t="s">
        <v>3123</v>
      </c>
    </row>
    <row r="2185" spans="1:21" ht="12.75">
      <c r="A2185" s="190" t="s">
        <v>109</v>
      </c>
      <c r="B2185" s="191" t="s">
        <v>1220</v>
      </c>
      <c r="C2185" s="230" t="s">
        <v>642</v>
      </c>
      <c r="D2185" s="230" t="s">
        <v>335</v>
      </c>
      <c r="E2185" s="230" t="s">
        <v>185</v>
      </c>
      <c r="F2185" s="230" t="s">
        <v>519</v>
      </c>
      <c r="G2185" s="190" t="s">
        <v>3050</v>
      </c>
      <c r="H2185" s="191" t="s">
        <v>523</v>
      </c>
      <c r="I2185" s="230" t="s">
        <v>370</v>
      </c>
      <c r="J2185" s="565" t="s">
        <v>420</v>
      </c>
      <c r="K2185" s="566">
        <v>0.7142857142857143</v>
      </c>
      <c r="L2185" s="230"/>
      <c r="M2185" s="450">
        <v>2022</v>
      </c>
      <c r="N2185" s="453">
        <v>39</v>
      </c>
      <c r="O2185" s="452">
        <v>0.46153846153846151</v>
      </c>
      <c r="P2185" s="237">
        <f t="shared" si="136"/>
        <v>18</v>
      </c>
      <c r="Q2185" s="218">
        <v>17</v>
      </c>
      <c r="R2185" s="238">
        <f t="shared" si="137"/>
        <v>0.94444444444444442</v>
      </c>
      <c r="S2185" s="238">
        <f t="shared" si="138"/>
        <v>0.4358974358974359</v>
      </c>
      <c r="T2185" s="239">
        <f t="shared" si="139"/>
        <v>0.64615384615384608</v>
      </c>
      <c r="U2185" s="451" t="s">
        <v>3123</v>
      </c>
    </row>
    <row r="2186" spans="1:21" ht="12.75">
      <c r="A2186" s="190" t="s">
        <v>109</v>
      </c>
      <c r="B2186" s="191" t="s">
        <v>1220</v>
      </c>
      <c r="C2186" s="230" t="s">
        <v>642</v>
      </c>
      <c r="D2186" s="230" t="s">
        <v>335</v>
      </c>
      <c r="E2186" s="230" t="s">
        <v>185</v>
      </c>
      <c r="F2186" s="230" t="s">
        <v>577</v>
      </c>
      <c r="G2186" s="190" t="s">
        <v>3050</v>
      </c>
      <c r="H2186" s="191" t="s">
        <v>3124</v>
      </c>
      <c r="I2186" s="230" t="s">
        <v>370</v>
      </c>
      <c r="J2186" s="565" t="s">
        <v>420</v>
      </c>
      <c r="K2186" s="566">
        <v>0.7142857142857143</v>
      </c>
      <c r="L2186" s="230"/>
      <c r="M2186" s="450">
        <v>2022</v>
      </c>
      <c r="N2186" s="453">
        <v>39</v>
      </c>
      <c r="O2186" s="452">
        <v>0.46153846153846151</v>
      </c>
      <c r="P2186" s="237">
        <f t="shared" si="136"/>
        <v>18</v>
      </c>
      <c r="Q2186" s="218">
        <v>17</v>
      </c>
      <c r="R2186" s="238">
        <f t="shared" si="137"/>
        <v>0.94444444444444442</v>
      </c>
      <c r="S2186" s="238">
        <f t="shared" si="138"/>
        <v>0.4358974358974359</v>
      </c>
      <c r="T2186" s="239">
        <f t="shared" si="139"/>
        <v>0.64615384615384608</v>
      </c>
      <c r="U2186" s="451" t="s">
        <v>3123</v>
      </c>
    </row>
    <row r="2187" spans="1:21" ht="12.75">
      <c r="A2187" s="190" t="s">
        <v>109</v>
      </c>
      <c r="B2187" s="191" t="s">
        <v>1220</v>
      </c>
      <c r="C2187" s="230" t="s">
        <v>642</v>
      </c>
      <c r="D2187" s="230" t="s">
        <v>335</v>
      </c>
      <c r="E2187" s="230" t="s">
        <v>185</v>
      </c>
      <c r="F2187" s="230" t="s">
        <v>519</v>
      </c>
      <c r="G2187" s="190" t="s">
        <v>3050</v>
      </c>
      <c r="H2187" s="191" t="s">
        <v>3125</v>
      </c>
      <c r="I2187" s="230" t="s">
        <v>370</v>
      </c>
      <c r="J2187" s="565" t="s">
        <v>420</v>
      </c>
      <c r="K2187" s="566">
        <v>0.7142857142857143</v>
      </c>
      <c r="L2187" s="230"/>
      <c r="M2187" s="450">
        <v>2022</v>
      </c>
      <c r="N2187" s="453">
        <v>39</v>
      </c>
      <c r="O2187" s="452">
        <v>0.46153846153846151</v>
      </c>
      <c r="P2187" s="237">
        <f t="shared" si="136"/>
        <v>18</v>
      </c>
      <c r="Q2187" s="218">
        <v>17</v>
      </c>
      <c r="R2187" s="238">
        <f t="shared" si="137"/>
        <v>0.94444444444444442</v>
      </c>
      <c r="S2187" s="238">
        <f t="shared" si="138"/>
        <v>0.4358974358974359</v>
      </c>
      <c r="T2187" s="239">
        <f t="shared" si="139"/>
        <v>0.64615384615384608</v>
      </c>
      <c r="U2187" s="451" t="s">
        <v>3123</v>
      </c>
    </row>
    <row r="2188" spans="1:21" ht="12.75">
      <c r="A2188" s="190" t="s">
        <v>109</v>
      </c>
      <c r="B2188" s="191" t="s">
        <v>1220</v>
      </c>
      <c r="C2188" s="230" t="s">
        <v>642</v>
      </c>
      <c r="D2188" s="230" t="s">
        <v>335</v>
      </c>
      <c r="E2188" s="230" t="s">
        <v>185</v>
      </c>
      <c r="F2188" s="230" t="s">
        <v>519</v>
      </c>
      <c r="G2188" s="190" t="s">
        <v>3050</v>
      </c>
      <c r="H2188" s="191" t="s">
        <v>529</v>
      </c>
      <c r="I2188" s="230" t="s">
        <v>370</v>
      </c>
      <c r="J2188" s="565" t="s">
        <v>420</v>
      </c>
      <c r="K2188" s="566">
        <v>0.7142857142857143</v>
      </c>
      <c r="L2188" s="230"/>
      <c r="M2188" s="450">
        <v>2022</v>
      </c>
      <c r="N2188" s="453">
        <v>39</v>
      </c>
      <c r="O2188" s="452">
        <v>0.46153846153846151</v>
      </c>
      <c r="P2188" s="237">
        <f t="shared" si="136"/>
        <v>18</v>
      </c>
      <c r="Q2188" s="218">
        <v>17</v>
      </c>
      <c r="R2188" s="238">
        <f t="shared" si="137"/>
        <v>0.94444444444444442</v>
      </c>
      <c r="S2188" s="238">
        <f t="shared" si="138"/>
        <v>0.4358974358974359</v>
      </c>
      <c r="T2188" s="239">
        <f t="shared" si="139"/>
        <v>0.64615384615384608</v>
      </c>
      <c r="U2188" s="451" t="s">
        <v>3123</v>
      </c>
    </row>
    <row r="2189" spans="1:21" ht="12.75">
      <c r="A2189" s="190" t="s">
        <v>109</v>
      </c>
      <c r="B2189" s="191" t="s">
        <v>1220</v>
      </c>
      <c r="C2189" s="230" t="s">
        <v>642</v>
      </c>
      <c r="D2189" s="230" t="s">
        <v>335</v>
      </c>
      <c r="E2189" s="230" t="s">
        <v>185</v>
      </c>
      <c r="F2189" s="230" t="s">
        <v>519</v>
      </c>
      <c r="G2189" s="190" t="s">
        <v>3050</v>
      </c>
      <c r="H2189" s="191" t="s">
        <v>532</v>
      </c>
      <c r="I2189" s="230" t="s">
        <v>370</v>
      </c>
      <c r="J2189" s="565" t="s">
        <v>420</v>
      </c>
      <c r="K2189" s="568">
        <v>0.7142857142857143</v>
      </c>
      <c r="L2189" s="230"/>
      <c r="M2189" s="450">
        <v>2022</v>
      </c>
      <c r="N2189" s="453">
        <v>39</v>
      </c>
      <c r="O2189" s="452">
        <v>0.46153846153846151</v>
      </c>
      <c r="P2189" s="237">
        <f t="shared" si="136"/>
        <v>18</v>
      </c>
      <c r="Q2189" s="218">
        <v>17</v>
      </c>
      <c r="R2189" s="238">
        <f t="shared" si="137"/>
        <v>0.94444444444444442</v>
      </c>
      <c r="S2189" s="238">
        <f t="shared" si="138"/>
        <v>0.4358974358974359</v>
      </c>
      <c r="T2189" s="239">
        <f t="shared" si="139"/>
        <v>0.64615384615384608</v>
      </c>
      <c r="U2189" s="451" t="s">
        <v>3123</v>
      </c>
    </row>
    <row r="2190" spans="1:21" ht="12.75">
      <c r="A2190" s="190" t="s">
        <v>109</v>
      </c>
      <c r="B2190" s="191" t="s">
        <v>1220</v>
      </c>
      <c r="C2190" s="230" t="s">
        <v>642</v>
      </c>
      <c r="D2190" s="230" t="s">
        <v>335</v>
      </c>
      <c r="E2190" s="230" t="s">
        <v>185</v>
      </c>
      <c r="F2190" s="230" t="s">
        <v>519</v>
      </c>
      <c r="G2190" s="190" t="s">
        <v>3050</v>
      </c>
      <c r="H2190" s="191" t="s">
        <v>533</v>
      </c>
      <c r="I2190" s="230" t="s">
        <v>370</v>
      </c>
      <c r="J2190" s="565" t="s">
        <v>420</v>
      </c>
      <c r="K2190" s="566">
        <v>0.7142857142857143</v>
      </c>
      <c r="L2190" s="230"/>
      <c r="M2190" s="450">
        <v>2022</v>
      </c>
      <c r="N2190" s="453">
        <v>39</v>
      </c>
      <c r="O2190" s="452">
        <v>0.46153846153846151</v>
      </c>
      <c r="P2190" s="237">
        <f t="shared" si="136"/>
        <v>18</v>
      </c>
      <c r="Q2190" s="218">
        <v>17</v>
      </c>
      <c r="R2190" s="238">
        <f t="shared" si="137"/>
        <v>0.94444444444444442</v>
      </c>
      <c r="S2190" s="238">
        <f t="shared" si="138"/>
        <v>0.4358974358974359</v>
      </c>
      <c r="T2190" s="239">
        <f t="shared" si="139"/>
        <v>0.64615384615384608</v>
      </c>
      <c r="U2190" s="451" t="s">
        <v>3123</v>
      </c>
    </row>
    <row r="2191" spans="1:21" ht="12.75">
      <c r="A2191" s="190" t="s">
        <v>109</v>
      </c>
      <c r="B2191" s="191" t="s">
        <v>1220</v>
      </c>
      <c r="C2191" s="230" t="s">
        <v>642</v>
      </c>
      <c r="D2191" s="230" t="s">
        <v>335</v>
      </c>
      <c r="E2191" s="230" t="s">
        <v>185</v>
      </c>
      <c r="F2191" s="230" t="s">
        <v>519</v>
      </c>
      <c r="G2191" s="190" t="s">
        <v>3050</v>
      </c>
      <c r="H2191" s="191" t="s">
        <v>534</v>
      </c>
      <c r="I2191" s="230" t="s">
        <v>370</v>
      </c>
      <c r="J2191" s="565" t="s">
        <v>420</v>
      </c>
      <c r="K2191" s="566">
        <v>0.7142857142857143</v>
      </c>
      <c r="L2191" s="230"/>
      <c r="M2191" s="450">
        <v>2022</v>
      </c>
      <c r="N2191" s="453">
        <v>39</v>
      </c>
      <c r="O2191" s="452">
        <v>0.46153846153846151</v>
      </c>
      <c r="P2191" s="237">
        <f t="shared" si="136"/>
        <v>18</v>
      </c>
      <c r="Q2191" s="218">
        <v>17</v>
      </c>
      <c r="R2191" s="238">
        <f t="shared" si="137"/>
        <v>0.94444444444444442</v>
      </c>
      <c r="S2191" s="238">
        <f t="shared" si="138"/>
        <v>0.4358974358974359</v>
      </c>
      <c r="T2191" s="239">
        <f t="shared" si="139"/>
        <v>0.64615384615384608</v>
      </c>
      <c r="U2191" s="451" t="s">
        <v>3123</v>
      </c>
    </row>
    <row r="2192" spans="1:21" ht="12.75">
      <c r="A2192" s="190" t="s">
        <v>109</v>
      </c>
      <c r="B2192" s="191" t="s">
        <v>1220</v>
      </c>
      <c r="C2192" s="230" t="s">
        <v>642</v>
      </c>
      <c r="D2192" s="230" t="s">
        <v>335</v>
      </c>
      <c r="E2192" s="230" t="s">
        <v>185</v>
      </c>
      <c r="F2192" s="230" t="s">
        <v>519</v>
      </c>
      <c r="G2192" s="190" t="s">
        <v>3050</v>
      </c>
      <c r="H2192" s="191" t="s">
        <v>535</v>
      </c>
      <c r="I2192" s="230" t="s">
        <v>370</v>
      </c>
      <c r="J2192" s="565" t="s">
        <v>420</v>
      </c>
      <c r="K2192" s="566">
        <v>0.7142857142857143</v>
      </c>
      <c r="L2192" s="230"/>
      <c r="M2192" s="450">
        <v>2022</v>
      </c>
      <c r="N2192" s="453">
        <v>39</v>
      </c>
      <c r="O2192" s="452">
        <v>0.46153846153846151</v>
      </c>
      <c r="P2192" s="237">
        <f t="shared" si="136"/>
        <v>18</v>
      </c>
      <c r="Q2192" s="218">
        <v>17</v>
      </c>
      <c r="R2192" s="238">
        <f t="shared" si="137"/>
        <v>0.94444444444444442</v>
      </c>
      <c r="S2192" s="238">
        <f t="shared" si="138"/>
        <v>0.4358974358974359</v>
      </c>
      <c r="T2192" s="239">
        <f t="shared" si="139"/>
        <v>0.64615384615384608</v>
      </c>
      <c r="U2192" s="451" t="s">
        <v>3123</v>
      </c>
    </row>
    <row r="2193" spans="1:21" ht="12.75">
      <c r="A2193" s="190" t="s">
        <v>109</v>
      </c>
      <c r="B2193" s="191" t="s">
        <v>1220</v>
      </c>
      <c r="C2193" s="230" t="s">
        <v>642</v>
      </c>
      <c r="D2193" s="230" t="s">
        <v>335</v>
      </c>
      <c r="E2193" s="230" t="s">
        <v>185</v>
      </c>
      <c r="F2193" s="230" t="s">
        <v>519</v>
      </c>
      <c r="G2193" s="190" t="s">
        <v>3050</v>
      </c>
      <c r="H2193" s="191" t="s">
        <v>544</v>
      </c>
      <c r="I2193" s="230" t="s">
        <v>370</v>
      </c>
      <c r="J2193" s="565" t="s">
        <v>420</v>
      </c>
      <c r="K2193" s="566">
        <v>0.7142857142857143</v>
      </c>
      <c r="L2193" s="230"/>
      <c r="M2193" s="450">
        <v>2022</v>
      </c>
      <c r="N2193" s="453">
        <v>39</v>
      </c>
      <c r="O2193" s="452">
        <v>0.46153846153846151</v>
      </c>
      <c r="P2193" s="237">
        <f t="shared" si="136"/>
        <v>18</v>
      </c>
      <c r="Q2193" s="218">
        <v>17</v>
      </c>
      <c r="R2193" s="238">
        <f t="shared" si="137"/>
        <v>0.94444444444444442</v>
      </c>
      <c r="S2193" s="238">
        <f t="shared" si="138"/>
        <v>0.4358974358974359</v>
      </c>
      <c r="T2193" s="239">
        <f t="shared" si="139"/>
        <v>0.64615384615384608</v>
      </c>
      <c r="U2193" s="451" t="s">
        <v>3123</v>
      </c>
    </row>
    <row r="2194" spans="1:21" ht="12.75">
      <c r="A2194" s="190" t="s">
        <v>109</v>
      </c>
      <c r="B2194" s="191" t="s">
        <v>1220</v>
      </c>
      <c r="C2194" s="230" t="s">
        <v>642</v>
      </c>
      <c r="D2194" s="230" t="s">
        <v>335</v>
      </c>
      <c r="E2194" s="230" t="s">
        <v>185</v>
      </c>
      <c r="F2194" s="230" t="s">
        <v>519</v>
      </c>
      <c r="G2194" s="190" t="s">
        <v>3050</v>
      </c>
      <c r="H2194" s="191" t="s">
        <v>545</v>
      </c>
      <c r="I2194" s="230" t="s">
        <v>370</v>
      </c>
      <c r="J2194" s="565" t="s">
        <v>420</v>
      </c>
      <c r="K2194" s="566">
        <v>0.7142857142857143</v>
      </c>
      <c r="L2194" s="230"/>
      <c r="M2194" s="450">
        <v>2022</v>
      </c>
      <c r="N2194" s="453">
        <v>39</v>
      </c>
      <c r="O2194" s="452">
        <v>0.46153846153846151</v>
      </c>
      <c r="P2194" s="237">
        <f t="shared" si="136"/>
        <v>18</v>
      </c>
      <c r="Q2194" s="218">
        <v>17</v>
      </c>
      <c r="R2194" s="238">
        <f t="shared" si="137"/>
        <v>0.94444444444444442</v>
      </c>
      <c r="S2194" s="238">
        <f t="shared" si="138"/>
        <v>0.4358974358974359</v>
      </c>
      <c r="T2194" s="239">
        <f t="shared" si="139"/>
        <v>0.64615384615384608</v>
      </c>
      <c r="U2194" s="451" t="s">
        <v>3123</v>
      </c>
    </row>
    <row r="2195" spans="1:21" ht="12.75">
      <c r="A2195" s="190" t="s">
        <v>109</v>
      </c>
      <c r="B2195" s="191" t="s">
        <v>1220</v>
      </c>
      <c r="C2195" s="230" t="s">
        <v>642</v>
      </c>
      <c r="D2195" s="230" t="s">
        <v>335</v>
      </c>
      <c r="E2195" s="230" t="s">
        <v>185</v>
      </c>
      <c r="F2195" s="230" t="s">
        <v>519</v>
      </c>
      <c r="G2195" s="190" t="s">
        <v>3050</v>
      </c>
      <c r="H2195" s="191" t="s">
        <v>546</v>
      </c>
      <c r="I2195" s="230" t="s">
        <v>370</v>
      </c>
      <c r="J2195" s="565" t="s">
        <v>420</v>
      </c>
      <c r="K2195" s="566">
        <v>0.7142857142857143</v>
      </c>
      <c r="L2195" s="230"/>
      <c r="M2195" s="450">
        <v>2022</v>
      </c>
      <c r="N2195" s="453">
        <v>39</v>
      </c>
      <c r="O2195" s="452">
        <v>0.46153846153846151</v>
      </c>
      <c r="P2195" s="237">
        <f t="shared" si="136"/>
        <v>18</v>
      </c>
      <c r="Q2195" s="218">
        <v>17</v>
      </c>
      <c r="R2195" s="238">
        <f t="shared" si="137"/>
        <v>0.94444444444444442</v>
      </c>
      <c r="S2195" s="238">
        <f t="shared" si="138"/>
        <v>0.4358974358974359</v>
      </c>
      <c r="T2195" s="239">
        <f t="shared" si="139"/>
        <v>0.64615384615384608</v>
      </c>
      <c r="U2195" s="451" t="s">
        <v>3123</v>
      </c>
    </row>
    <row r="2196" spans="1:21" ht="12.75">
      <c r="A2196" s="190" t="s">
        <v>109</v>
      </c>
      <c r="B2196" s="191" t="s">
        <v>1220</v>
      </c>
      <c r="C2196" s="230" t="s">
        <v>642</v>
      </c>
      <c r="D2196" s="230" t="s">
        <v>335</v>
      </c>
      <c r="E2196" s="230" t="s">
        <v>185</v>
      </c>
      <c r="F2196" s="230" t="s">
        <v>519</v>
      </c>
      <c r="G2196" s="190" t="s">
        <v>3050</v>
      </c>
      <c r="H2196" s="191" t="s">
        <v>548</v>
      </c>
      <c r="I2196" s="230" t="s">
        <v>370</v>
      </c>
      <c r="J2196" s="565" t="s">
        <v>420</v>
      </c>
      <c r="K2196" s="566">
        <v>0.7142857142857143</v>
      </c>
      <c r="L2196" s="230"/>
      <c r="M2196" s="450">
        <v>2022</v>
      </c>
      <c r="N2196" s="453">
        <v>39</v>
      </c>
      <c r="O2196" s="452">
        <v>0.46153846153846151</v>
      </c>
      <c r="P2196" s="237">
        <f t="shared" si="136"/>
        <v>18</v>
      </c>
      <c r="Q2196" s="218">
        <v>17</v>
      </c>
      <c r="R2196" s="238">
        <f t="shared" si="137"/>
        <v>0.94444444444444442</v>
      </c>
      <c r="S2196" s="238">
        <f t="shared" si="138"/>
        <v>0.4358974358974359</v>
      </c>
      <c r="T2196" s="239">
        <f t="shared" si="139"/>
        <v>0.64615384615384608</v>
      </c>
      <c r="U2196" s="451" t="s">
        <v>3123</v>
      </c>
    </row>
    <row r="2197" spans="1:21" ht="12.75">
      <c r="A2197" s="190" t="s">
        <v>109</v>
      </c>
      <c r="B2197" s="191" t="s">
        <v>1220</v>
      </c>
      <c r="C2197" s="230" t="s">
        <v>642</v>
      </c>
      <c r="D2197" s="230" t="s">
        <v>335</v>
      </c>
      <c r="E2197" s="230" t="s">
        <v>185</v>
      </c>
      <c r="F2197" s="230" t="s">
        <v>519</v>
      </c>
      <c r="G2197" s="190" t="s">
        <v>3050</v>
      </c>
      <c r="H2197" s="191" t="s">
        <v>549</v>
      </c>
      <c r="I2197" s="230" t="s">
        <v>370</v>
      </c>
      <c r="J2197" s="565" t="s">
        <v>420</v>
      </c>
      <c r="K2197" s="566">
        <v>0.7142857142857143</v>
      </c>
      <c r="L2197" s="230"/>
      <c r="M2197" s="450">
        <v>2022</v>
      </c>
      <c r="N2197" s="453">
        <v>39</v>
      </c>
      <c r="O2197" s="452">
        <v>0.46153846153846151</v>
      </c>
      <c r="P2197" s="237">
        <f t="shared" si="136"/>
        <v>18</v>
      </c>
      <c r="Q2197" s="218">
        <v>17</v>
      </c>
      <c r="R2197" s="238">
        <f t="shared" si="137"/>
        <v>0.94444444444444442</v>
      </c>
      <c r="S2197" s="238">
        <f t="shared" si="138"/>
        <v>0.4358974358974359</v>
      </c>
      <c r="T2197" s="239">
        <f t="shared" si="139"/>
        <v>0.64615384615384608</v>
      </c>
      <c r="U2197" s="451" t="s">
        <v>3123</v>
      </c>
    </row>
    <row r="2198" spans="1:21" ht="12.75">
      <c r="A2198" s="190" t="s">
        <v>109</v>
      </c>
      <c r="B2198" s="191" t="s">
        <v>1220</v>
      </c>
      <c r="C2198" s="230" t="s">
        <v>642</v>
      </c>
      <c r="D2198" s="230" t="s">
        <v>335</v>
      </c>
      <c r="E2198" s="230" t="s">
        <v>185</v>
      </c>
      <c r="F2198" s="230" t="s">
        <v>519</v>
      </c>
      <c r="G2198" s="190" t="s">
        <v>3050</v>
      </c>
      <c r="H2198" s="191" t="s">
        <v>551</v>
      </c>
      <c r="I2198" s="230" t="s">
        <v>370</v>
      </c>
      <c r="J2198" s="565" t="s">
        <v>420</v>
      </c>
      <c r="K2198" s="566">
        <v>0.7142857142857143</v>
      </c>
      <c r="L2198" s="230"/>
      <c r="M2198" s="450">
        <v>2022</v>
      </c>
      <c r="N2198" s="453">
        <v>39</v>
      </c>
      <c r="O2198" s="452">
        <v>0.46153846153846151</v>
      </c>
      <c r="P2198" s="237">
        <f t="shared" si="136"/>
        <v>18</v>
      </c>
      <c r="Q2198" s="218">
        <v>17</v>
      </c>
      <c r="R2198" s="238">
        <f t="shared" si="137"/>
        <v>0.94444444444444442</v>
      </c>
      <c r="S2198" s="238">
        <f t="shared" si="138"/>
        <v>0.4358974358974359</v>
      </c>
      <c r="T2198" s="239">
        <f t="shared" si="139"/>
        <v>0.64615384615384608</v>
      </c>
      <c r="U2198" s="451" t="s">
        <v>3123</v>
      </c>
    </row>
    <row r="2199" spans="1:21" ht="12.75">
      <c r="A2199" s="190" t="s">
        <v>109</v>
      </c>
      <c r="B2199" s="191" t="s">
        <v>1220</v>
      </c>
      <c r="C2199" s="230" t="s">
        <v>642</v>
      </c>
      <c r="D2199" s="230" t="s">
        <v>335</v>
      </c>
      <c r="E2199" s="230" t="s">
        <v>185</v>
      </c>
      <c r="F2199" s="230" t="s">
        <v>519</v>
      </c>
      <c r="G2199" s="190" t="s">
        <v>3050</v>
      </c>
      <c r="H2199" s="191" t="s">
        <v>555</v>
      </c>
      <c r="I2199" s="230" t="s">
        <v>370</v>
      </c>
      <c r="J2199" s="565" t="s">
        <v>420</v>
      </c>
      <c r="K2199" s="566">
        <v>0.7142857142857143</v>
      </c>
      <c r="L2199" s="230"/>
      <c r="M2199" s="450">
        <v>2022</v>
      </c>
      <c r="N2199" s="453">
        <v>39</v>
      </c>
      <c r="O2199" s="452">
        <v>0.46153846153846151</v>
      </c>
      <c r="P2199" s="237">
        <f t="shared" si="136"/>
        <v>18</v>
      </c>
      <c r="Q2199" s="218">
        <v>17</v>
      </c>
      <c r="R2199" s="238">
        <f t="shared" si="137"/>
        <v>0.94444444444444442</v>
      </c>
      <c r="S2199" s="238">
        <f t="shared" si="138"/>
        <v>0.4358974358974359</v>
      </c>
      <c r="T2199" s="239">
        <f t="shared" si="139"/>
        <v>0.64615384615384608</v>
      </c>
      <c r="U2199" s="451" t="s">
        <v>3123</v>
      </c>
    </row>
    <row r="2200" spans="1:21" ht="12.75">
      <c r="A2200" s="190" t="s">
        <v>109</v>
      </c>
      <c r="B2200" s="191" t="s">
        <v>1220</v>
      </c>
      <c r="C2200" s="230" t="s">
        <v>642</v>
      </c>
      <c r="D2200" s="230" t="s">
        <v>335</v>
      </c>
      <c r="E2200" s="230" t="s">
        <v>185</v>
      </c>
      <c r="F2200" s="230" t="s">
        <v>519</v>
      </c>
      <c r="G2200" s="190" t="s">
        <v>3050</v>
      </c>
      <c r="H2200" s="191" t="s">
        <v>556</v>
      </c>
      <c r="I2200" s="230" t="s">
        <v>370</v>
      </c>
      <c r="J2200" s="565" t="s">
        <v>420</v>
      </c>
      <c r="K2200" s="566">
        <v>0.7142857142857143</v>
      </c>
      <c r="L2200" s="230"/>
      <c r="M2200" s="450">
        <v>2022</v>
      </c>
      <c r="N2200" s="453">
        <v>39</v>
      </c>
      <c r="O2200" s="452">
        <v>0.46153846153846151</v>
      </c>
      <c r="P2200" s="237">
        <f t="shared" si="136"/>
        <v>18</v>
      </c>
      <c r="Q2200" s="218">
        <v>17</v>
      </c>
      <c r="R2200" s="238">
        <f t="shared" si="137"/>
        <v>0.94444444444444442</v>
      </c>
      <c r="S2200" s="238">
        <f t="shared" si="138"/>
        <v>0.4358974358974359</v>
      </c>
      <c r="T2200" s="239">
        <f t="shared" si="139"/>
        <v>0.64615384615384608</v>
      </c>
      <c r="U2200" s="451" t="s">
        <v>3123</v>
      </c>
    </row>
    <row r="2201" spans="1:21" ht="12.75">
      <c r="A2201" s="190" t="s">
        <v>109</v>
      </c>
      <c r="B2201" s="191" t="s">
        <v>1220</v>
      </c>
      <c r="C2201" s="230" t="s">
        <v>642</v>
      </c>
      <c r="D2201" s="230" t="s">
        <v>335</v>
      </c>
      <c r="E2201" s="230" t="s">
        <v>185</v>
      </c>
      <c r="F2201" s="230" t="s">
        <v>519</v>
      </c>
      <c r="G2201" s="190" t="s">
        <v>3050</v>
      </c>
      <c r="H2201" s="191" t="s">
        <v>557</v>
      </c>
      <c r="I2201" s="230" t="s">
        <v>370</v>
      </c>
      <c r="J2201" s="565" t="s">
        <v>420</v>
      </c>
      <c r="K2201" s="566">
        <v>0.7142857142857143</v>
      </c>
      <c r="L2201" s="230"/>
      <c r="M2201" s="450">
        <v>2022</v>
      </c>
      <c r="N2201" s="453">
        <v>39</v>
      </c>
      <c r="O2201" s="452">
        <v>0.46153846153846151</v>
      </c>
      <c r="P2201" s="237">
        <f t="shared" si="136"/>
        <v>18</v>
      </c>
      <c r="Q2201" s="218">
        <v>17</v>
      </c>
      <c r="R2201" s="238">
        <f t="shared" si="137"/>
        <v>0.94444444444444442</v>
      </c>
      <c r="S2201" s="238">
        <f t="shared" si="138"/>
        <v>0.4358974358974359</v>
      </c>
      <c r="T2201" s="239">
        <f t="shared" si="139"/>
        <v>0.64615384615384608</v>
      </c>
      <c r="U2201" s="451" t="s">
        <v>3123</v>
      </c>
    </row>
    <row r="2202" spans="1:21" ht="12.75">
      <c r="A2202" s="190" t="s">
        <v>109</v>
      </c>
      <c r="B2202" s="191" t="s">
        <v>1220</v>
      </c>
      <c r="C2202" s="230" t="s">
        <v>642</v>
      </c>
      <c r="D2202" s="230" t="s">
        <v>335</v>
      </c>
      <c r="E2202" s="230" t="s">
        <v>185</v>
      </c>
      <c r="F2202" s="230" t="s">
        <v>519</v>
      </c>
      <c r="G2202" s="190" t="s">
        <v>3050</v>
      </c>
      <c r="H2202" s="191" t="s">
        <v>558</v>
      </c>
      <c r="I2202" s="230" t="s">
        <v>370</v>
      </c>
      <c r="J2202" s="565" t="s">
        <v>420</v>
      </c>
      <c r="K2202" s="566">
        <v>0.7142857142857143</v>
      </c>
      <c r="L2202" s="230"/>
      <c r="M2202" s="450">
        <v>2022</v>
      </c>
      <c r="N2202" s="453">
        <v>39</v>
      </c>
      <c r="O2202" s="452">
        <v>0.46153846153846151</v>
      </c>
      <c r="P2202" s="237">
        <f t="shared" si="136"/>
        <v>18</v>
      </c>
      <c r="Q2202" s="218">
        <v>17</v>
      </c>
      <c r="R2202" s="238">
        <f t="shared" si="137"/>
        <v>0.94444444444444442</v>
      </c>
      <c r="S2202" s="238">
        <f t="shared" si="138"/>
        <v>0.4358974358974359</v>
      </c>
      <c r="T2202" s="239">
        <f t="shared" si="139"/>
        <v>0.64615384615384608</v>
      </c>
      <c r="U2202" s="451" t="s">
        <v>3123</v>
      </c>
    </row>
    <row r="2203" spans="1:21" ht="12.75">
      <c r="A2203" s="190" t="s">
        <v>109</v>
      </c>
      <c r="B2203" s="191" t="s">
        <v>1220</v>
      </c>
      <c r="C2203" s="230" t="s">
        <v>642</v>
      </c>
      <c r="D2203" s="230" t="s">
        <v>335</v>
      </c>
      <c r="E2203" s="230" t="s">
        <v>185</v>
      </c>
      <c r="F2203" s="230" t="s">
        <v>519</v>
      </c>
      <c r="G2203" s="190" t="s">
        <v>3050</v>
      </c>
      <c r="H2203" s="191" t="s">
        <v>562</v>
      </c>
      <c r="I2203" s="230" t="s">
        <v>370</v>
      </c>
      <c r="J2203" s="565" t="s">
        <v>420</v>
      </c>
      <c r="K2203" s="566">
        <v>0.7142857142857143</v>
      </c>
      <c r="L2203" s="230"/>
      <c r="M2203" s="450">
        <v>2022</v>
      </c>
      <c r="N2203" s="453">
        <v>39</v>
      </c>
      <c r="O2203" s="452">
        <v>0.46153846153846151</v>
      </c>
      <c r="P2203" s="237">
        <f t="shared" si="136"/>
        <v>18</v>
      </c>
      <c r="Q2203" s="218">
        <v>17</v>
      </c>
      <c r="R2203" s="238">
        <f t="shared" si="137"/>
        <v>0.94444444444444442</v>
      </c>
      <c r="S2203" s="238">
        <f t="shared" si="138"/>
        <v>0.4358974358974359</v>
      </c>
      <c r="T2203" s="239">
        <f t="shared" si="139"/>
        <v>0.64615384615384608</v>
      </c>
      <c r="U2203" s="451" t="s">
        <v>3123</v>
      </c>
    </row>
    <row r="2204" spans="1:21" ht="12.75">
      <c r="A2204" s="190" t="s">
        <v>109</v>
      </c>
      <c r="B2204" s="191" t="s">
        <v>1220</v>
      </c>
      <c r="C2204" s="230" t="s">
        <v>642</v>
      </c>
      <c r="D2204" s="230" t="s">
        <v>335</v>
      </c>
      <c r="E2204" s="230" t="s">
        <v>185</v>
      </c>
      <c r="F2204" s="230" t="s">
        <v>577</v>
      </c>
      <c r="G2204" s="190" t="s">
        <v>3050</v>
      </c>
      <c r="H2204" s="191" t="s">
        <v>583</v>
      </c>
      <c r="I2204" s="230" t="s">
        <v>370</v>
      </c>
      <c r="J2204" s="565" t="s">
        <v>420</v>
      </c>
      <c r="K2204" s="566">
        <v>0.7142857142857143</v>
      </c>
      <c r="L2204" s="230"/>
      <c r="M2204" s="450">
        <v>2022</v>
      </c>
      <c r="N2204" s="453">
        <v>39</v>
      </c>
      <c r="O2204" s="452">
        <v>0.46153846153846151</v>
      </c>
      <c r="P2204" s="237">
        <f t="shared" si="136"/>
        <v>18</v>
      </c>
      <c r="Q2204" s="218">
        <v>17</v>
      </c>
      <c r="R2204" s="238">
        <f t="shared" si="137"/>
        <v>0.94444444444444442</v>
      </c>
      <c r="S2204" s="238">
        <f t="shared" si="138"/>
        <v>0.4358974358974359</v>
      </c>
      <c r="T2204" s="239">
        <f t="shared" si="139"/>
        <v>0.64615384615384608</v>
      </c>
      <c r="U2204" s="451" t="s">
        <v>3123</v>
      </c>
    </row>
    <row r="2205" spans="1:21" ht="12.75">
      <c r="A2205" s="190" t="s">
        <v>109</v>
      </c>
      <c r="B2205" s="191" t="s">
        <v>1220</v>
      </c>
      <c r="C2205" s="230" t="s">
        <v>642</v>
      </c>
      <c r="D2205" s="230" t="s">
        <v>335</v>
      </c>
      <c r="E2205" s="230" t="s">
        <v>185</v>
      </c>
      <c r="F2205" s="230" t="s">
        <v>519</v>
      </c>
      <c r="G2205" s="190" t="s">
        <v>3050</v>
      </c>
      <c r="H2205" s="191" t="s">
        <v>563</v>
      </c>
      <c r="I2205" s="230" t="s">
        <v>370</v>
      </c>
      <c r="J2205" s="565" t="s">
        <v>418</v>
      </c>
      <c r="K2205" s="566">
        <v>1</v>
      </c>
      <c r="L2205" s="230"/>
      <c r="M2205" s="450">
        <v>2022</v>
      </c>
      <c r="N2205" s="453">
        <v>39</v>
      </c>
      <c r="O2205" s="452">
        <v>1</v>
      </c>
      <c r="P2205" s="237">
        <f t="shared" si="136"/>
        <v>39</v>
      </c>
      <c r="Q2205" s="218">
        <v>39</v>
      </c>
      <c r="R2205" s="238">
        <f t="shared" si="137"/>
        <v>1</v>
      </c>
      <c r="S2205" s="238">
        <f t="shared" si="138"/>
        <v>1</v>
      </c>
      <c r="T2205" s="239">
        <f t="shared" si="139"/>
        <v>1</v>
      </c>
      <c r="U2205" s="229"/>
    </row>
    <row r="2206" spans="1:21" ht="12.75">
      <c r="A2206" s="190" t="s">
        <v>109</v>
      </c>
      <c r="B2206" s="191" t="s">
        <v>1220</v>
      </c>
      <c r="C2206" s="230" t="s">
        <v>642</v>
      </c>
      <c r="D2206" s="230" t="s">
        <v>335</v>
      </c>
      <c r="E2206" s="230" t="s">
        <v>185</v>
      </c>
      <c r="F2206" s="230" t="s">
        <v>519</v>
      </c>
      <c r="G2206" s="190" t="s">
        <v>3050</v>
      </c>
      <c r="H2206" s="191" t="s">
        <v>564</v>
      </c>
      <c r="I2206" s="230" t="s">
        <v>370</v>
      </c>
      <c r="J2206" s="565" t="s">
        <v>420</v>
      </c>
      <c r="K2206" s="566">
        <v>0.7142857142857143</v>
      </c>
      <c r="L2206" s="230"/>
      <c r="M2206" s="450">
        <v>2022</v>
      </c>
      <c r="N2206" s="453">
        <v>39</v>
      </c>
      <c r="O2206" s="452">
        <v>0.46153846153846151</v>
      </c>
      <c r="P2206" s="237">
        <f t="shared" si="136"/>
        <v>18</v>
      </c>
      <c r="Q2206" s="218">
        <v>17</v>
      </c>
      <c r="R2206" s="238">
        <f t="shared" si="137"/>
        <v>0.94444444444444442</v>
      </c>
      <c r="S2206" s="238">
        <f t="shared" si="138"/>
        <v>0.4358974358974359</v>
      </c>
      <c r="T2206" s="239">
        <f t="shared" si="139"/>
        <v>0.64615384615384608</v>
      </c>
      <c r="U2206" s="451" t="s">
        <v>3123</v>
      </c>
    </row>
    <row r="2207" spans="1:21" ht="12.75">
      <c r="A2207" s="190" t="s">
        <v>109</v>
      </c>
      <c r="B2207" s="191" t="s">
        <v>1220</v>
      </c>
      <c r="C2207" s="230" t="s">
        <v>642</v>
      </c>
      <c r="D2207" s="230" t="s">
        <v>335</v>
      </c>
      <c r="E2207" s="230" t="s">
        <v>185</v>
      </c>
      <c r="F2207" s="230" t="s">
        <v>519</v>
      </c>
      <c r="G2207" s="190" t="s">
        <v>3050</v>
      </c>
      <c r="H2207" s="191" t="s">
        <v>569</v>
      </c>
      <c r="I2207" s="230" t="s">
        <v>370</v>
      </c>
      <c r="J2207" s="565" t="s">
        <v>420</v>
      </c>
      <c r="K2207" s="566">
        <v>0.7142857142857143</v>
      </c>
      <c r="L2207" s="230"/>
      <c r="M2207" s="450">
        <v>2022</v>
      </c>
      <c r="N2207" s="453">
        <v>39</v>
      </c>
      <c r="O2207" s="452">
        <v>0.46153846153846151</v>
      </c>
      <c r="P2207" s="237">
        <f t="shared" si="136"/>
        <v>18</v>
      </c>
      <c r="Q2207" s="218">
        <v>17</v>
      </c>
      <c r="R2207" s="238">
        <f t="shared" si="137"/>
        <v>0.94444444444444442</v>
      </c>
      <c r="S2207" s="238">
        <f t="shared" si="138"/>
        <v>0.4358974358974359</v>
      </c>
      <c r="T2207" s="239">
        <f t="shared" si="139"/>
        <v>0.64615384615384608</v>
      </c>
      <c r="U2207" s="451" t="s">
        <v>3123</v>
      </c>
    </row>
    <row r="2208" spans="1:21" ht="12.75">
      <c r="A2208" s="190" t="s">
        <v>109</v>
      </c>
      <c r="B2208" s="191" t="s">
        <v>1220</v>
      </c>
      <c r="C2208" s="230" t="s">
        <v>642</v>
      </c>
      <c r="D2208" s="230" t="s">
        <v>335</v>
      </c>
      <c r="E2208" s="230" t="s">
        <v>185</v>
      </c>
      <c r="F2208" s="230" t="s">
        <v>519</v>
      </c>
      <c r="G2208" s="190" t="s">
        <v>3050</v>
      </c>
      <c r="H2208" s="191" t="s">
        <v>498</v>
      </c>
      <c r="I2208" s="230" t="s">
        <v>2243</v>
      </c>
      <c r="J2208" s="230" t="s">
        <v>418</v>
      </c>
      <c r="K2208" s="231">
        <v>1</v>
      </c>
      <c r="L2208" s="230" t="s">
        <v>3127</v>
      </c>
      <c r="M2208" s="450">
        <v>2023</v>
      </c>
      <c r="N2208" s="218">
        <v>40</v>
      </c>
      <c r="O2208" s="452">
        <v>1</v>
      </c>
      <c r="P2208" s="237">
        <f t="shared" si="136"/>
        <v>40</v>
      </c>
      <c r="Q2208" s="218">
        <v>40</v>
      </c>
      <c r="R2208" s="238">
        <f t="shared" si="137"/>
        <v>1</v>
      </c>
      <c r="S2208" s="238">
        <f t="shared" si="138"/>
        <v>1</v>
      </c>
      <c r="T2208" s="239">
        <f t="shared" si="139"/>
        <v>1</v>
      </c>
      <c r="U2208" s="451"/>
    </row>
    <row r="2209" spans="1:21" ht="12.75">
      <c r="A2209" s="190" t="s">
        <v>109</v>
      </c>
      <c r="B2209" s="191" t="s">
        <v>1220</v>
      </c>
      <c r="C2209" s="230" t="s">
        <v>642</v>
      </c>
      <c r="D2209" s="230" t="s">
        <v>335</v>
      </c>
      <c r="E2209" s="230" t="s">
        <v>185</v>
      </c>
      <c r="F2209" s="230" t="s">
        <v>519</v>
      </c>
      <c r="G2209" s="190" t="s">
        <v>3050</v>
      </c>
      <c r="H2209" s="191" t="s">
        <v>537</v>
      </c>
      <c r="I2209" s="230" t="s">
        <v>232</v>
      </c>
      <c r="J2209" s="230" t="s">
        <v>418</v>
      </c>
      <c r="K2209" s="231">
        <v>1</v>
      </c>
      <c r="L2209" s="230" t="s">
        <v>3128</v>
      </c>
      <c r="M2209" s="450">
        <v>2023</v>
      </c>
      <c r="N2209" s="218">
        <v>40</v>
      </c>
      <c r="O2209" s="452">
        <v>1</v>
      </c>
      <c r="P2209" s="237">
        <f t="shared" si="136"/>
        <v>40</v>
      </c>
      <c r="Q2209" s="218">
        <v>40</v>
      </c>
      <c r="R2209" s="238">
        <f t="shared" si="137"/>
        <v>1</v>
      </c>
      <c r="S2209" s="238">
        <f t="shared" si="138"/>
        <v>1</v>
      </c>
      <c r="T2209" s="239">
        <f t="shared" si="139"/>
        <v>1</v>
      </c>
      <c r="U2209" s="451"/>
    </row>
    <row r="2210" spans="1:21" ht="12.75">
      <c r="A2210" s="190" t="s">
        <v>109</v>
      </c>
      <c r="B2210" s="191" t="s">
        <v>1220</v>
      </c>
      <c r="C2210" s="230" t="s">
        <v>642</v>
      </c>
      <c r="D2210" s="230" t="s">
        <v>335</v>
      </c>
      <c r="E2210" s="230" t="s">
        <v>185</v>
      </c>
      <c r="F2210" s="230" t="s">
        <v>519</v>
      </c>
      <c r="G2210" s="190" t="s">
        <v>3050</v>
      </c>
      <c r="H2210" s="191" t="s">
        <v>538</v>
      </c>
      <c r="I2210" s="230" t="s">
        <v>232</v>
      </c>
      <c r="J2210" s="230" t="s">
        <v>418</v>
      </c>
      <c r="K2210" s="231">
        <v>1</v>
      </c>
      <c r="L2210" s="230" t="s">
        <v>3128</v>
      </c>
      <c r="M2210" s="450">
        <v>2023</v>
      </c>
      <c r="N2210" s="453">
        <v>40</v>
      </c>
      <c r="O2210" s="452">
        <v>1</v>
      </c>
      <c r="P2210" s="237">
        <f t="shared" si="136"/>
        <v>40</v>
      </c>
      <c r="Q2210" s="218">
        <v>40</v>
      </c>
      <c r="R2210" s="238">
        <f t="shared" si="137"/>
        <v>1</v>
      </c>
      <c r="S2210" s="238">
        <f t="shared" si="138"/>
        <v>1</v>
      </c>
      <c r="T2210" s="239">
        <f t="shared" si="139"/>
        <v>1</v>
      </c>
      <c r="U2210" s="229"/>
    </row>
    <row r="2211" spans="1:21" ht="12.75">
      <c r="A2211" s="190" t="s">
        <v>109</v>
      </c>
      <c r="B2211" s="191" t="s">
        <v>1220</v>
      </c>
      <c r="C2211" s="230" t="s">
        <v>642</v>
      </c>
      <c r="D2211" s="230" t="s">
        <v>335</v>
      </c>
      <c r="E2211" s="230" t="s">
        <v>185</v>
      </c>
      <c r="F2211" s="230" t="s">
        <v>519</v>
      </c>
      <c r="G2211" s="190" t="s">
        <v>3050</v>
      </c>
      <c r="H2211" s="191" t="s">
        <v>541</v>
      </c>
      <c r="I2211" s="230" t="s">
        <v>232</v>
      </c>
      <c r="J2211" s="230" t="s">
        <v>418</v>
      </c>
      <c r="K2211" s="231">
        <v>1</v>
      </c>
      <c r="L2211" s="230" t="s">
        <v>3128</v>
      </c>
      <c r="M2211" s="450">
        <v>2023</v>
      </c>
      <c r="N2211" s="453">
        <v>40</v>
      </c>
      <c r="O2211" s="452">
        <v>1</v>
      </c>
      <c r="P2211" s="237">
        <f t="shared" si="136"/>
        <v>40</v>
      </c>
      <c r="Q2211" s="218">
        <v>40</v>
      </c>
      <c r="R2211" s="238">
        <f t="shared" si="137"/>
        <v>1</v>
      </c>
      <c r="S2211" s="238">
        <f t="shared" si="138"/>
        <v>1</v>
      </c>
      <c r="T2211" s="239">
        <f t="shared" si="139"/>
        <v>1</v>
      </c>
      <c r="U2211" s="229"/>
    </row>
    <row r="2212" spans="1:21" ht="12.75">
      <c r="A2212" s="190" t="s">
        <v>109</v>
      </c>
      <c r="B2212" s="191" t="s">
        <v>1220</v>
      </c>
      <c r="C2212" s="230" t="s">
        <v>642</v>
      </c>
      <c r="D2212" s="230" t="s">
        <v>335</v>
      </c>
      <c r="E2212" s="230" t="s">
        <v>185</v>
      </c>
      <c r="F2212" s="230" t="s">
        <v>519</v>
      </c>
      <c r="G2212" s="190" t="s">
        <v>3050</v>
      </c>
      <c r="H2212" s="191" t="s">
        <v>493</v>
      </c>
      <c r="I2212" s="230" t="s">
        <v>232</v>
      </c>
      <c r="J2212" s="230" t="s">
        <v>418</v>
      </c>
      <c r="K2212" s="231">
        <v>1</v>
      </c>
      <c r="L2212" s="230" t="s">
        <v>3128</v>
      </c>
      <c r="M2212" s="450">
        <v>2023</v>
      </c>
      <c r="N2212" s="218">
        <v>40</v>
      </c>
      <c r="O2212" s="452">
        <v>1</v>
      </c>
      <c r="P2212" s="237">
        <f t="shared" si="136"/>
        <v>40</v>
      </c>
      <c r="Q2212" s="218">
        <v>40</v>
      </c>
      <c r="R2212" s="238">
        <f t="shared" si="137"/>
        <v>1</v>
      </c>
      <c r="S2212" s="238">
        <f t="shared" si="138"/>
        <v>1</v>
      </c>
      <c r="T2212" s="239">
        <f t="shared" si="139"/>
        <v>1</v>
      </c>
      <c r="U2212" s="451"/>
    </row>
    <row r="2213" spans="1:21" ht="12.75">
      <c r="A2213" s="190" t="s">
        <v>109</v>
      </c>
      <c r="B2213" s="191" t="s">
        <v>1220</v>
      </c>
      <c r="C2213" s="230" t="s">
        <v>642</v>
      </c>
      <c r="D2213" s="230" t="s">
        <v>335</v>
      </c>
      <c r="E2213" s="230" t="s">
        <v>185</v>
      </c>
      <c r="F2213" s="230" t="s">
        <v>519</v>
      </c>
      <c r="G2213" s="190" t="s">
        <v>3050</v>
      </c>
      <c r="H2213" s="191" t="s">
        <v>3129</v>
      </c>
      <c r="I2213" s="230" t="s">
        <v>232</v>
      </c>
      <c r="J2213" s="230" t="s">
        <v>418</v>
      </c>
      <c r="K2213" s="231">
        <v>1</v>
      </c>
      <c r="L2213" s="230" t="s">
        <v>3128</v>
      </c>
      <c r="M2213" s="450">
        <v>2023</v>
      </c>
      <c r="N2213" s="453">
        <v>40</v>
      </c>
      <c r="O2213" s="452">
        <v>1</v>
      </c>
      <c r="P2213" s="237">
        <f t="shared" si="136"/>
        <v>40</v>
      </c>
      <c r="Q2213" s="218">
        <v>40</v>
      </c>
      <c r="R2213" s="238">
        <f t="shared" si="137"/>
        <v>1</v>
      </c>
      <c r="S2213" s="238">
        <f t="shared" si="138"/>
        <v>1</v>
      </c>
      <c r="T2213" s="239">
        <f t="shared" si="139"/>
        <v>1</v>
      </c>
      <c r="U2213" s="229"/>
    </row>
    <row r="2214" spans="1:21" ht="12.75">
      <c r="A2214" s="190" t="s">
        <v>109</v>
      </c>
      <c r="B2214" s="191" t="s">
        <v>1220</v>
      </c>
      <c r="C2214" s="230" t="s">
        <v>642</v>
      </c>
      <c r="D2214" s="230" t="s">
        <v>335</v>
      </c>
      <c r="E2214" s="230" t="s">
        <v>185</v>
      </c>
      <c r="F2214" s="230" t="s">
        <v>519</v>
      </c>
      <c r="G2214" s="190" t="s">
        <v>3050</v>
      </c>
      <c r="H2214" s="191" t="s">
        <v>3130</v>
      </c>
      <c r="I2214" s="230" t="s">
        <v>232</v>
      </c>
      <c r="J2214" s="230" t="s">
        <v>418</v>
      </c>
      <c r="K2214" s="231">
        <v>1</v>
      </c>
      <c r="L2214" s="230" t="s">
        <v>3128</v>
      </c>
      <c r="M2214" s="450">
        <v>2023</v>
      </c>
      <c r="N2214" s="218">
        <v>40</v>
      </c>
      <c r="O2214" s="452">
        <v>1</v>
      </c>
      <c r="P2214" s="237">
        <f t="shared" si="136"/>
        <v>40</v>
      </c>
      <c r="Q2214" s="218">
        <v>40</v>
      </c>
      <c r="R2214" s="238">
        <f t="shared" si="137"/>
        <v>1</v>
      </c>
      <c r="S2214" s="238">
        <f t="shared" si="138"/>
        <v>1</v>
      </c>
      <c r="T2214" s="239">
        <f t="shared" si="139"/>
        <v>1</v>
      </c>
      <c r="U2214" s="451"/>
    </row>
    <row r="2215" spans="1:21" ht="12.75">
      <c r="A2215" s="190" t="s">
        <v>109</v>
      </c>
      <c r="B2215" s="191" t="s">
        <v>1220</v>
      </c>
      <c r="C2215" s="230" t="s">
        <v>642</v>
      </c>
      <c r="D2215" s="230" t="s">
        <v>335</v>
      </c>
      <c r="E2215" s="230" t="s">
        <v>185</v>
      </c>
      <c r="F2215" s="230"/>
      <c r="G2215" s="190" t="s">
        <v>3160</v>
      </c>
      <c r="H2215" s="191"/>
      <c r="I2215" s="230"/>
      <c r="J2215" s="230"/>
      <c r="K2215" s="231"/>
      <c r="L2215" s="230" t="s">
        <v>3120</v>
      </c>
      <c r="M2215" s="450"/>
      <c r="N2215" s="453"/>
      <c r="O2215" s="452"/>
      <c r="P2215" s="237">
        <f t="shared" si="136"/>
        <v>0</v>
      </c>
      <c r="Q2215" s="218"/>
      <c r="R2215" s="238" t="e">
        <f t="shared" si="137"/>
        <v>#DIV/0!</v>
      </c>
      <c r="S2215" s="238" t="e">
        <f t="shared" si="138"/>
        <v>#DIV/0!</v>
      </c>
      <c r="T2215" s="239" t="e">
        <f t="shared" si="139"/>
        <v>#DIV/0!</v>
      </c>
      <c r="U2215" s="229"/>
    </row>
    <row r="2216" spans="1:21" ht="12.75">
      <c r="A2216" s="190" t="s">
        <v>109</v>
      </c>
      <c r="B2216" s="191" t="s">
        <v>1220</v>
      </c>
      <c r="C2216" s="230" t="s">
        <v>642</v>
      </c>
      <c r="D2216" s="230" t="s">
        <v>335</v>
      </c>
      <c r="E2216" s="230" t="s">
        <v>185</v>
      </c>
      <c r="F2216" s="230" t="s">
        <v>519</v>
      </c>
      <c r="G2216" s="190" t="s">
        <v>3051</v>
      </c>
      <c r="H2216" s="191" t="s">
        <v>518</v>
      </c>
      <c r="I2216" s="230" t="s">
        <v>370</v>
      </c>
      <c r="J2216" s="565" t="s">
        <v>420</v>
      </c>
      <c r="K2216" s="566">
        <v>0.70967741935483875</v>
      </c>
      <c r="L2216" s="230"/>
      <c r="M2216" s="450">
        <v>2022</v>
      </c>
      <c r="N2216" s="453">
        <v>29</v>
      </c>
      <c r="O2216" s="567">
        <v>1</v>
      </c>
      <c r="P2216" s="237">
        <f t="shared" si="136"/>
        <v>29</v>
      </c>
      <c r="Q2216" s="453">
        <v>29</v>
      </c>
      <c r="R2216" s="238">
        <f t="shared" si="137"/>
        <v>1</v>
      </c>
      <c r="S2216" s="238">
        <f t="shared" si="138"/>
        <v>1</v>
      </c>
      <c r="T2216" s="239">
        <f t="shared" si="139"/>
        <v>1.4090909090909089</v>
      </c>
      <c r="U2216" s="451" t="s">
        <v>3123</v>
      </c>
    </row>
    <row r="2217" spans="1:21" ht="12.75">
      <c r="A2217" s="190" t="s">
        <v>109</v>
      </c>
      <c r="B2217" s="191" t="s">
        <v>1220</v>
      </c>
      <c r="C2217" s="230" t="s">
        <v>642</v>
      </c>
      <c r="D2217" s="230" t="s">
        <v>335</v>
      </c>
      <c r="E2217" s="230" t="s">
        <v>185</v>
      </c>
      <c r="F2217" s="230" t="s">
        <v>577</v>
      </c>
      <c r="G2217" s="190" t="s">
        <v>3051</v>
      </c>
      <c r="H2217" s="191" t="s">
        <v>576</v>
      </c>
      <c r="I2217" s="230" t="s">
        <v>370</v>
      </c>
      <c r="J2217" s="565" t="s">
        <v>420</v>
      </c>
      <c r="K2217" s="566">
        <v>0.70967741935483875</v>
      </c>
      <c r="L2217" s="230"/>
      <c r="M2217" s="450">
        <v>2022</v>
      </c>
      <c r="N2217" s="453">
        <v>29</v>
      </c>
      <c r="O2217" s="452">
        <v>0.44827586206896552</v>
      </c>
      <c r="P2217" s="237">
        <f t="shared" si="136"/>
        <v>13</v>
      </c>
      <c r="Q2217" s="218">
        <v>12</v>
      </c>
      <c r="R2217" s="238">
        <f t="shared" si="137"/>
        <v>0.92307692307692313</v>
      </c>
      <c r="S2217" s="238">
        <f t="shared" si="138"/>
        <v>0.41379310344827586</v>
      </c>
      <c r="T2217" s="239">
        <f t="shared" si="139"/>
        <v>0.63166144200626961</v>
      </c>
      <c r="U2217" s="451" t="s">
        <v>3123</v>
      </c>
    </row>
    <row r="2218" spans="1:21" ht="12.75">
      <c r="A2218" s="190" t="s">
        <v>109</v>
      </c>
      <c r="B2218" s="191" t="s">
        <v>1220</v>
      </c>
      <c r="C2218" s="230" t="s">
        <v>642</v>
      </c>
      <c r="D2218" s="230" t="s">
        <v>335</v>
      </c>
      <c r="E2218" s="230" t="s">
        <v>185</v>
      </c>
      <c r="F2218" s="230" t="s">
        <v>577</v>
      </c>
      <c r="G2218" s="190" t="s">
        <v>3051</v>
      </c>
      <c r="H2218" s="191" t="s">
        <v>578</v>
      </c>
      <c r="I2218" s="230" t="s">
        <v>370</v>
      </c>
      <c r="J2218" s="565" t="s">
        <v>420</v>
      </c>
      <c r="K2218" s="566">
        <v>0.70967741935483875</v>
      </c>
      <c r="L2218" s="230"/>
      <c r="M2218" s="450">
        <v>2022</v>
      </c>
      <c r="N2218" s="453">
        <v>29</v>
      </c>
      <c r="O2218" s="452">
        <v>0.44827586206896552</v>
      </c>
      <c r="P2218" s="237">
        <f t="shared" si="136"/>
        <v>13</v>
      </c>
      <c r="Q2218" s="218">
        <v>12</v>
      </c>
      <c r="R2218" s="238">
        <f t="shared" si="137"/>
        <v>0.92307692307692313</v>
      </c>
      <c r="S2218" s="238">
        <f t="shared" si="138"/>
        <v>0.41379310344827586</v>
      </c>
      <c r="T2218" s="239">
        <f t="shared" si="139"/>
        <v>0.63166144200626961</v>
      </c>
      <c r="U2218" s="451" t="s">
        <v>3123</v>
      </c>
    </row>
    <row r="2219" spans="1:21" ht="12.75">
      <c r="A2219" s="190" t="s">
        <v>109</v>
      </c>
      <c r="B2219" s="191" t="s">
        <v>1220</v>
      </c>
      <c r="C2219" s="230" t="s">
        <v>642</v>
      </c>
      <c r="D2219" s="230" t="s">
        <v>335</v>
      </c>
      <c r="E2219" s="230" t="s">
        <v>185</v>
      </c>
      <c r="F2219" s="230" t="s">
        <v>577</v>
      </c>
      <c r="G2219" s="190" t="s">
        <v>3051</v>
      </c>
      <c r="H2219" s="191" t="s">
        <v>579</v>
      </c>
      <c r="I2219" s="230" t="s">
        <v>370</v>
      </c>
      <c r="J2219" s="565" t="s">
        <v>420</v>
      </c>
      <c r="K2219" s="566">
        <v>0.70967741935483875</v>
      </c>
      <c r="L2219" s="230"/>
      <c r="M2219" s="450">
        <v>2022</v>
      </c>
      <c r="N2219" s="453">
        <v>29</v>
      </c>
      <c r="O2219" s="452">
        <v>0.44827586206896552</v>
      </c>
      <c r="P2219" s="237">
        <f t="shared" si="136"/>
        <v>13</v>
      </c>
      <c r="Q2219" s="218">
        <v>12</v>
      </c>
      <c r="R2219" s="238">
        <f t="shared" si="137"/>
        <v>0.92307692307692313</v>
      </c>
      <c r="S2219" s="238">
        <f t="shared" si="138"/>
        <v>0.41379310344827586</v>
      </c>
      <c r="T2219" s="239">
        <f t="shared" si="139"/>
        <v>0.63166144200626961</v>
      </c>
      <c r="U2219" s="451" t="s">
        <v>3123</v>
      </c>
    </row>
    <row r="2220" spans="1:21" ht="12.75">
      <c r="A2220" s="190" t="s">
        <v>109</v>
      </c>
      <c r="B2220" s="191" t="s">
        <v>1220</v>
      </c>
      <c r="C2220" s="230" t="s">
        <v>642</v>
      </c>
      <c r="D2220" s="230" t="s">
        <v>335</v>
      </c>
      <c r="E2220" s="230" t="s">
        <v>185</v>
      </c>
      <c r="F2220" s="230" t="s">
        <v>577</v>
      </c>
      <c r="G2220" s="190" t="s">
        <v>3051</v>
      </c>
      <c r="H2220" s="191" t="s">
        <v>580</v>
      </c>
      <c r="I2220" s="230" t="s">
        <v>370</v>
      </c>
      <c r="J2220" s="565" t="s">
        <v>420</v>
      </c>
      <c r="K2220" s="566">
        <v>0.70967741935483875</v>
      </c>
      <c r="L2220" s="230"/>
      <c r="M2220" s="450">
        <v>2022</v>
      </c>
      <c r="N2220" s="453">
        <v>29</v>
      </c>
      <c r="O2220" s="452">
        <v>0.44827586206896552</v>
      </c>
      <c r="P2220" s="237">
        <f t="shared" si="136"/>
        <v>13</v>
      </c>
      <c r="Q2220" s="218">
        <v>12</v>
      </c>
      <c r="R2220" s="238">
        <f t="shared" si="137"/>
        <v>0.92307692307692313</v>
      </c>
      <c r="S2220" s="238">
        <f t="shared" si="138"/>
        <v>0.41379310344827586</v>
      </c>
      <c r="T2220" s="239">
        <f t="shared" si="139"/>
        <v>0.63166144200626961</v>
      </c>
      <c r="U2220" s="451" t="s">
        <v>3123</v>
      </c>
    </row>
    <row r="2221" spans="1:21" ht="12.75">
      <c r="A2221" s="190" t="s">
        <v>109</v>
      </c>
      <c r="B2221" s="191" t="s">
        <v>1220</v>
      </c>
      <c r="C2221" s="230" t="s">
        <v>642</v>
      </c>
      <c r="D2221" s="230" t="s">
        <v>335</v>
      </c>
      <c r="E2221" s="230" t="s">
        <v>185</v>
      </c>
      <c r="F2221" s="230" t="s">
        <v>577</v>
      </c>
      <c r="G2221" s="190" t="s">
        <v>3051</v>
      </c>
      <c r="H2221" s="191" t="s">
        <v>581</v>
      </c>
      <c r="I2221" s="230" t="s">
        <v>370</v>
      </c>
      <c r="J2221" s="565" t="s">
        <v>420</v>
      </c>
      <c r="K2221" s="566">
        <v>0.70967741935483875</v>
      </c>
      <c r="L2221" s="230"/>
      <c r="M2221" s="450">
        <v>2022</v>
      </c>
      <c r="N2221" s="453">
        <v>29</v>
      </c>
      <c r="O2221" s="452">
        <v>0.44827586206896552</v>
      </c>
      <c r="P2221" s="237">
        <f t="shared" si="136"/>
        <v>13</v>
      </c>
      <c r="Q2221" s="218">
        <v>12</v>
      </c>
      <c r="R2221" s="238">
        <f t="shared" si="137"/>
        <v>0.92307692307692313</v>
      </c>
      <c r="S2221" s="238">
        <f t="shared" si="138"/>
        <v>0.41379310344827586</v>
      </c>
      <c r="T2221" s="239">
        <f t="shared" si="139"/>
        <v>0.63166144200626961</v>
      </c>
      <c r="U2221" s="451" t="s">
        <v>3123</v>
      </c>
    </row>
    <row r="2222" spans="1:21" ht="12.75">
      <c r="A2222" s="190" t="s">
        <v>109</v>
      </c>
      <c r="B2222" s="191" t="s">
        <v>1220</v>
      </c>
      <c r="C2222" s="230" t="s">
        <v>642</v>
      </c>
      <c r="D2222" s="230" t="s">
        <v>335</v>
      </c>
      <c r="E2222" s="230" t="s">
        <v>185</v>
      </c>
      <c r="F2222" s="230" t="s">
        <v>519</v>
      </c>
      <c r="G2222" s="190" t="s">
        <v>3051</v>
      </c>
      <c r="H2222" s="191" t="s">
        <v>522</v>
      </c>
      <c r="I2222" s="230" t="s">
        <v>370</v>
      </c>
      <c r="J2222" s="565" t="s">
        <v>420</v>
      </c>
      <c r="K2222" s="566">
        <v>0.70967741935483875</v>
      </c>
      <c r="L2222" s="230"/>
      <c r="M2222" s="450">
        <v>2022</v>
      </c>
      <c r="N2222" s="453">
        <v>29</v>
      </c>
      <c r="O2222" s="452">
        <v>0.44827586206896552</v>
      </c>
      <c r="P2222" s="237">
        <f t="shared" si="136"/>
        <v>13</v>
      </c>
      <c r="Q2222" s="218">
        <v>12</v>
      </c>
      <c r="R2222" s="238">
        <f t="shared" si="137"/>
        <v>0.92307692307692313</v>
      </c>
      <c r="S2222" s="238">
        <f t="shared" si="138"/>
        <v>0.41379310344827586</v>
      </c>
      <c r="T2222" s="239">
        <f t="shared" si="139"/>
        <v>0.63166144200626961</v>
      </c>
      <c r="U2222" s="451" t="s">
        <v>3123</v>
      </c>
    </row>
    <row r="2223" spans="1:21" ht="12.75">
      <c r="A2223" s="190" t="s">
        <v>109</v>
      </c>
      <c r="B2223" s="191" t="s">
        <v>1220</v>
      </c>
      <c r="C2223" s="230" t="s">
        <v>642</v>
      </c>
      <c r="D2223" s="230" t="s">
        <v>335</v>
      </c>
      <c r="E2223" s="230" t="s">
        <v>185</v>
      </c>
      <c r="F2223" s="230" t="s">
        <v>519</v>
      </c>
      <c r="G2223" s="190" t="s">
        <v>3051</v>
      </c>
      <c r="H2223" s="191" t="s">
        <v>523</v>
      </c>
      <c r="I2223" s="230" t="s">
        <v>370</v>
      </c>
      <c r="J2223" s="565" t="s">
        <v>420</v>
      </c>
      <c r="K2223" s="566">
        <v>0.70967741935483875</v>
      </c>
      <c r="L2223" s="230"/>
      <c r="M2223" s="450">
        <v>2022</v>
      </c>
      <c r="N2223" s="453">
        <v>29</v>
      </c>
      <c r="O2223" s="452">
        <v>0.44827586206896552</v>
      </c>
      <c r="P2223" s="237">
        <f t="shared" si="136"/>
        <v>13</v>
      </c>
      <c r="Q2223" s="218">
        <v>12</v>
      </c>
      <c r="R2223" s="238">
        <f t="shared" si="137"/>
        <v>0.92307692307692313</v>
      </c>
      <c r="S2223" s="238">
        <f t="shared" si="138"/>
        <v>0.41379310344827586</v>
      </c>
      <c r="T2223" s="239">
        <f t="shared" si="139"/>
        <v>0.63166144200626961</v>
      </c>
      <c r="U2223" s="451" t="s">
        <v>3123</v>
      </c>
    </row>
    <row r="2224" spans="1:21" ht="12.75">
      <c r="A2224" s="190" t="s">
        <v>109</v>
      </c>
      <c r="B2224" s="191" t="s">
        <v>1220</v>
      </c>
      <c r="C2224" s="230" t="s">
        <v>642</v>
      </c>
      <c r="D2224" s="230" t="s">
        <v>335</v>
      </c>
      <c r="E2224" s="230" t="s">
        <v>185</v>
      </c>
      <c r="F2224" s="230" t="s">
        <v>577</v>
      </c>
      <c r="G2224" s="190" t="s">
        <v>3051</v>
      </c>
      <c r="H2224" s="191" t="s">
        <v>3124</v>
      </c>
      <c r="I2224" s="230" t="s">
        <v>370</v>
      </c>
      <c r="J2224" s="565" t="s">
        <v>420</v>
      </c>
      <c r="K2224" s="566">
        <v>0.70967741935483875</v>
      </c>
      <c r="L2224" s="230"/>
      <c r="M2224" s="450">
        <v>2022</v>
      </c>
      <c r="N2224" s="453">
        <v>29</v>
      </c>
      <c r="O2224" s="452">
        <v>0.44827586206896552</v>
      </c>
      <c r="P2224" s="237">
        <f t="shared" si="136"/>
        <v>13</v>
      </c>
      <c r="Q2224" s="218">
        <v>12</v>
      </c>
      <c r="R2224" s="238">
        <f t="shared" si="137"/>
        <v>0.92307692307692313</v>
      </c>
      <c r="S2224" s="238">
        <f t="shared" si="138"/>
        <v>0.41379310344827586</v>
      </c>
      <c r="T2224" s="239">
        <f t="shared" si="139"/>
        <v>0.63166144200626961</v>
      </c>
      <c r="U2224" s="451" t="s">
        <v>3123</v>
      </c>
    </row>
    <row r="2225" spans="1:21" ht="12.75">
      <c r="A2225" s="190" t="s">
        <v>109</v>
      </c>
      <c r="B2225" s="191" t="s">
        <v>1220</v>
      </c>
      <c r="C2225" s="230" t="s">
        <v>642</v>
      </c>
      <c r="D2225" s="230" t="s">
        <v>335</v>
      </c>
      <c r="E2225" s="230" t="s">
        <v>185</v>
      </c>
      <c r="F2225" s="230" t="s">
        <v>519</v>
      </c>
      <c r="G2225" s="190" t="s">
        <v>3051</v>
      </c>
      <c r="H2225" s="191" t="s">
        <v>3125</v>
      </c>
      <c r="I2225" s="230" t="s">
        <v>370</v>
      </c>
      <c r="J2225" s="565" t="s">
        <v>420</v>
      </c>
      <c r="K2225" s="566">
        <v>0.70967741935483875</v>
      </c>
      <c r="L2225" s="230"/>
      <c r="M2225" s="450">
        <v>2022</v>
      </c>
      <c r="N2225" s="453">
        <v>29</v>
      </c>
      <c r="O2225" s="452">
        <v>0.44827586206896552</v>
      </c>
      <c r="P2225" s="237">
        <f t="shared" si="136"/>
        <v>13</v>
      </c>
      <c r="Q2225" s="218">
        <v>12</v>
      </c>
      <c r="R2225" s="238">
        <f t="shared" si="137"/>
        <v>0.92307692307692313</v>
      </c>
      <c r="S2225" s="238">
        <f t="shared" si="138"/>
        <v>0.41379310344827586</v>
      </c>
      <c r="T2225" s="239">
        <f t="shared" si="139"/>
        <v>0.63166144200626961</v>
      </c>
      <c r="U2225" s="451" t="s">
        <v>3123</v>
      </c>
    </row>
    <row r="2226" spans="1:21" ht="12.75">
      <c r="A2226" s="190" t="s">
        <v>109</v>
      </c>
      <c r="B2226" s="191" t="s">
        <v>1220</v>
      </c>
      <c r="C2226" s="230" t="s">
        <v>642</v>
      </c>
      <c r="D2226" s="230" t="s">
        <v>335</v>
      </c>
      <c r="E2226" s="230" t="s">
        <v>185</v>
      </c>
      <c r="F2226" s="230" t="s">
        <v>519</v>
      </c>
      <c r="G2226" s="190" t="s">
        <v>3051</v>
      </c>
      <c r="H2226" s="191" t="s">
        <v>529</v>
      </c>
      <c r="I2226" s="230" t="s">
        <v>370</v>
      </c>
      <c r="J2226" s="565" t="s">
        <v>420</v>
      </c>
      <c r="K2226" s="566">
        <v>0.70967741935483875</v>
      </c>
      <c r="L2226" s="230"/>
      <c r="M2226" s="450">
        <v>2022</v>
      </c>
      <c r="N2226" s="453">
        <v>29</v>
      </c>
      <c r="O2226" s="452">
        <v>0.44827586206896552</v>
      </c>
      <c r="P2226" s="237">
        <f t="shared" si="136"/>
        <v>13</v>
      </c>
      <c r="Q2226" s="218">
        <v>12</v>
      </c>
      <c r="R2226" s="238">
        <f t="shared" si="137"/>
        <v>0.92307692307692313</v>
      </c>
      <c r="S2226" s="238">
        <f t="shared" si="138"/>
        <v>0.41379310344827586</v>
      </c>
      <c r="T2226" s="239">
        <f t="shared" si="139"/>
        <v>0.63166144200626961</v>
      </c>
      <c r="U2226" s="451" t="s">
        <v>3123</v>
      </c>
    </row>
    <row r="2227" spans="1:21" ht="12.75">
      <c r="A2227" s="190" t="s">
        <v>109</v>
      </c>
      <c r="B2227" s="191" t="s">
        <v>1220</v>
      </c>
      <c r="C2227" s="230" t="s">
        <v>642</v>
      </c>
      <c r="D2227" s="230" t="s">
        <v>335</v>
      </c>
      <c r="E2227" s="230" t="s">
        <v>185</v>
      </c>
      <c r="F2227" s="230" t="s">
        <v>519</v>
      </c>
      <c r="G2227" s="190" t="s">
        <v>3051</v>
      </c>
      <c r="H2227" s="191" t="s">
        <v>532</v>
      </c>
      <c r="I2227" s="230" t="s">
        <v>370</v>
      </c>
      <c r="J2227" s="565" t="s">
        <v>420</v>
      </c>
      <c r="K2227" s="568">
        <v>0.70967741935483875</v>
      </c>
      <c r="L2227" s="230"/>
      <c r="M2227" s="450">
        <v>2022</v>
      </c>
      <c r="N2227" s="453">
        <v>29</v>
      </c>
      <c r="O2227" s="452">
        <v>0.44827586206896552</v>
      </c>
      <c r="P2227" s="237">
        <f t="shared" si="136"/>
        <v>13</v>
      </c>
      <c r="Q2227" s="218">
        <v>12</v>
      </c>
      <c r="R2227" s="238">
        <f t="shared" si="137"/>
        <v>0.92307692307692313</v>
      </c>
      <c r="S2227" s="238">
        <f t="shared" si="138"/>
        <v>0.41379310344827586</v>
      </c>
      <c r="T2227" s="239">
        <f t="shared" si="139"/>
        <v>0.63166144200626961</v>
      </c>
      <c r="U2227" s="451" t="s">
        <v>3123</v>
      </c>
    </row>
    <row r="2228" spans="1:21" ht="12.75">
      <c r="A2228" s="190" t="s">
        <v>109</v>
      </c>
      <c r="B2228" s="191" t="s">
        <v>1220</v>
      </c>
      <c r="C2228" s="230" t="s">
        <v>642</v>
      </c>
      <c r="D2228" s="230" t="s">
        <v>335</v>
      </c>
      <c r="E2228" s="230" t="s">
        <v>185</v>
      </c>
      <c r="F2228" s="230" t="s">
        <v>519</v>
      </c>
      <c r="G2228" s="190" t="s">
        <v>3051</v>
      </c>
      <c r="H2228" s="191" t="s">
        <v>533</v>
      </c>
      <c r="I2228" s="230" t="s">
        <v>370</v>
      </c>
      <c r="J2228" s="565" t="s">
        <v>420</v>
      </c>
      <c r="K2228" s="566">
        <v>0.70967741935483875</v>
      </c>
      <c r="L2228" s="230"/>
      <c r="M2228" s="450">
        <v>2022</v>
      </c>
      <c r="N2228" s="453">
        <v>29</v>
      </c>
      <c r="O2228" s="452">
        <v>0.44827586206896552</v>
      </c>
      <c r="P2228" s="237">
        <f t="shared" si="136"/>
        <v>13</v>
      </c>
      <c r="Q2228" s="218">
        <v>12</v>
      </c>
      <c r="R2228" s="238">
        <f t="shared" si="137"/>
        <v>0.92307692307692313</v>
      </c>
      <c r="S2228" s="238">
        <f t="shared" si="138"/>
        <v>0.41379310344827586</v>
      </c>
      <c r="T2228" s="239">
        <f t="shared" si="139"/>
        <v>0.63166144200626961</v>
      </c>
      <c r="U2228" s="451" t="s">
        <v>3123</v>
      </c>
    </row>
    <row r="2229" spans="1:21" ht="12.75">
      <c r="A2229" s="190" t="s">
        <v>109</v>
      </c>
      <c r="B2229" s="191" t="s">
        <v>1220</v>
      </c>
      <c r="C2229" s="230" t="s">
        <v>642</v>
      </c>
      <c r="D2229" s="230" t="s">
        <v>335</v>
      </c>
      <c r="E2229" s="230" t="s">
        <v>185</v>
      </c>
      <c r="F2229" s="230" t="s">
        <v>519</v>
      </c>
      <c r="G2229" s="190" t="s">
        <v>3051</v>
      </c>
      <c r="H2229" s="191" t="s">
        <v>534</v>
      </c>
      <c r="I2229" s="230" t="s">
        <v>370</v>
      </c>
      <c r="J2229" s="565" t="s">
        <v>420</v>
      </c>
      <c r="K2229" s="566">
        <v>0.70967741935483875</v>
      </c>
      <c r="L2229" s="230"/>
      <c r="M2229" s="450">
        <v>2022</v>
      </c>
      <c r="N2229" s="453">
        <v>29</v>
      </c>
      <c r="O2229" s="452">
        <v>0.44827586206896552</v>
      </c>
      <c r="P2229" s="237">
        <f t="shared" si="136"/>
        <v>13</v>
      </c>
      <c r="Q2229" s="218">
        <v>12</v>
      </c>
      <c r="R2229" s="238">
        <f t="shared" si="137"/>
        <v>0.92307692307692313</v>
      </c>
      <c r="S2229" s="238">
        <f t="shared" si="138"/>
        <v>0.41379310344827586</v>
      </c>
      <c r="T2229" s="239">
        <f t="shared" si="139"/>
        <v>0.63166144200626961</v>
      </c>
      <c r="U2229" s="451" t="s">
        <v>3123</v>
      </c>
    </row>
    <row r="2230" spans="1:21" ht="12.75">
      <c r="A2230" s="190" t="s">
        <v>109</v>
      </c>
      <c r="B2230" s="191" t="s">
        <v>1220</v>
      </c>
      <c r="C2230" s="230" t="s">
        <v>642</v>
      </c>
      <c r="D2230" s="230" t="s">
        <v>335</v>
      </c>
      <c r="E2230" s="230" t="s">
        <v>185</v>
      </c>
      <c r="F2230" s="230" t="s">
        <v>519</v>
      </c>
      <c r="G2230" s="190" t="s">
        <v>3051</v>
      </c>
      <c r="H2230" s="191" t="s">
        <v>535</v>
      </c>
      <c r="I2230" s="230" t="s">
        <v>370</v>
      </c>
      <c r="J2230" s="565" t="s">
        <v>420</v>
      </c>
      <c r="K2230" s="566">
        <v>0.70967741935483875</v>
      </c>
      <c r="L2230" s="230"/>
      <c r="M2230" s="450">
        <v>2022</v>
      </c>
      <c r="N2230" s="453">
        <v>29</v>
      </c>
      <c r="O2230" s="452">
        <v>0.44827586206896552</v>
      </c>
      <c r="P2230" s="237">
        <f t="shared" si="136"/>
        <v>13</v>
      </c>
      <c r="Q2230" s="218">
        <v>12</v>
      </c>
      <c r="R2230" s="238">
        <f t="shared" si="137"/>
        <v>0.92307692307692313</v>
      </c>
      <c r="S2230" s="238">
        <f t="shared" si="138"/>
        <v>0.41379310344827586</v>
      </c>
      <c r="T2230" s="239">
        <f t="shared" si="139"/>
        <v>0.63166144200626961</v>
      </c>
      <c r="U2230" s="451" t="s">
        <v>3123</v>
      </c>
    </row>
    <row r="2231" spans="1:21" ht="12.75">
      <c r="A2231" s="190" t="s">
        <v>109</v>
      </c>
      <c r="B2231" s="191" t="s">
        <v>1220</v>
      </c>
      <c r="C2231" s="230" t="s">
        <v>642</v>
      </c>
      <c r="D2231" s="230" t="s">
        <v>335</v>
      </c>
      <c r="E2231" s="230" t="s">
        <v>185</v>
      </c>
      <c r="F2231" s="230" t="s">
        <v>519</v>
      </c>
      <c r="G2231" s="190" t="s">
        <v>3051</v>
      </c>
      <c r="H2231" s="191" t="s">
        <v>544</v>
      </c>
      <c r="I2231" s="230" t="s">
        <v>370</v>
      </c>
      <c r="J2231" s="565" t="s">
        <v>420</v>
      </c>
      <c r="K2231" s="566">
        <v>0.70967741935483875</v>
      </c>
      <c r="L2231" s="230"/>
      <c r="M2231" s="450">
        <v>2022</v>
      </c>
      <c r="N2231" s="453">
        <v>29</v>
      </c>
      <c r="O2231" s="452">
        <v>0.44827586206896552</v>
      </c>
      <c r="P2231" s="237">
        <f t="shared" si="136"/>
        <v>13</v>
      </c>
      <c r="Q2231" s="218">
        <v>12</v>
      </c>
      <c r="R2231" s="238">
        <f t="shared" si="137"/>
        <v>0.92307692307692313</v>
      </c>
      <c r="S2231" s="238">
        <f t="shared" si="138"/>
        <v>0.41379310344827586</v>
      </c>
      <c r="T2231" s="239">
        <f t="shared" si="139"/>
        <v>0.63166144200626961</v>
      </c>
      <c r="U2231" s="451" t="s">
        <v>3123</v>
      </c>
    </row>
    <row r="2232" spans="1:21" ht="12.75">
      <c r="A2232" s="190" t="s">
        <v>109</v>
      </c>
      <c r="B2232" s="191" t="s">
        <v>1220</v>
      </c>
      <c r="C2232" s="230" t="s">
        <v>642</v>
      </c>
      <c r="D2232" s="230" t="s">
        <v>335</v>
      </c>
      <c r="E2232" s="230" t="s">
        <v>185</v>
      </c>
      <c r="F2232" s="230" t="s">
        <v>519</v>
      </c>
      <c r="G2232" s="190" t="s">
        <v>3051</v>
      </c>
      <c r="H2232" s="191" t="s">
        <v>545</v>
      </c>
      <c r="I2232" s="230" t="s">
        <v>370</v>
      </c>
      <c r="J2232" s="565" t="s">
        <v>420</v>
      </c>
      <c r="K2232" s="566">
        <v>0.70967741935483875</v>
      </c>
      <c r="L2232" s="230"/>
      <c r="M2232" s="450">
        <v>2022</v>
      </c>
      <c r="N2232" s="453">
        <v>29</v>
      </c>
      <c r="O2232" s="452">
        <v>0.44827586206896552</v>
      </c>
      <c r="P2232" s="237">
        <f t="shared" si="136"/>
        <v>13</v>
      </c>
      <c r="Q2232" s="218">
        <v>12</v>
      </c>
      <c r="R2232" s="238">
        <f t="shared" si="137"/>
        <v>0.92307692307692313</v>
      </c>
      <c r="S2232" s="238">
        <f t="shared" si="138"/>
        <v>0.41379310344827586</v>
      </c>
      <c r="T2232" s="239">
        <f t="shared" si="139"/>
        <v>0.63166144200626961</v>
      </c>
      <c r="U2232" s="451" t="s">
        <v>3123</v>
      </c>
    </row>
    <row r="2233" spans="1:21" ht="12.75">
      <c r="A2233" s="190" t="s">
        <v>109</v>
      </c>
      <c r="B2233" s="191" t="s">
        <v>1220</v>
      </c>
      <c r="C2233" s="230" t="s">
        <v>642</v>
      </c>
      <c r="D2233" s="230" t="s">
        <v>335</v>
      </c>
      <c r="E2233" s="230" t="s">
        <v>185</v>
      </c>
      <c r="F2233" s="230" t="s">
        <v>519</v>
      </c>
      <c r="G2233" s="190" t="s">
        <v>3051</v>
      </c>
      <c r="H2233" s="191" t="s">
        <v>546</v>
      </c>
      <c r="I2233" s="230" t="s">
        <v>370</v>
      </c>
      <c r="J2233" s="565" t="s">
        <v>420</v>
      </c>
      <c r="K2233" s="566">
        <v>0.70967741935483875</v>
      </c>
      <c r="L2233" s="230"/>
      <c r="M2233" s="450">
        <v>2022</v>
      </c>
      <c r="N2233" s="453">
        <v>29</v>
      </c>
      <c r="O2233" s="452">
        <v>0.44827586206896552</v>
      </c>
      <c r="P2233" s="237">
        <f t="shared" si="136"/>
        <v>13</v>
      </c>
      <c r="Q2233" s="218">
        <v>12</v>
      </c>
      <c r="R2233" s="238">
        <f t="shared" si="137"/>
        <v>0.92307692307692313</v>
      </c>
      <c r="S2233" s="238">
        <f t="shared" si="138"/>
        <v>0.41379310344827586</v>
      </c>
      <c r="T2233" s="239">
        <f t="shared" si="139"/>
        <v>0.63166144200626961</v>
      </c>
      <c r="U2233" s="451" t="s">
        <v>3123</v>
      </c>
    </row>
    <row r="2234" spans="1:21" ht="12.75">
      <c r="A2234" s="190" t="s">
        <v>109</v>
      </c>
      <c r="B2234" s="191" t="s">
        <v>1220</v>
      </c>
      <c r="C2234" s="230" t="s">
        <v>642</v>
      </c>
      <c r="D2234" s="230" t="s">
        <v>335</v>
      </c>
      <c r="E2234" s="230" t="s">
        <v>185</v>
      </c>
      <c r="F2234" s="230" t="s">
        <v>519</v>
      </c>
      <c r="G2234" s="190" t="s">
        <v>3051</v>
      </c>
      <c r="H2234" s="191" t="s">
        <v>548</v>
      </c>
      <c r="I2234" s="230" t="s">
        <v>370</v>
      </c>
      <c r="J2234" s="565" t="s">
        <v>420</v>
      </c>
      <c r="K2234" s="566">
        <v>0.70967741935483875</v>
      </c>
      <c r="L2234" s="230"/>
      <c r="M2234" s="450">
        <v>2022</v>
      </c>
      <c r="N2234" s="453">
        <v>29</v>
      </c>
      <c r="O2234" s="452">
        <v>0.44827586206896552</v>
      </c>
      <c r="P2234" s="237">
        <f t="shared" si="136"/>
        <v>13</v>
      </c>
      <c r="Q2234" s="218">
        <v>12</v>
      </c>
      <c r="R2234" s="238">
        <f t="shared" si="137"/>
        <v>0.92307692307692313</v>
      </c>
      <c r="S2234" s="238">
        <f t="shared" si="138"/>
        <v>0.41379310344827586</v>
      </c>
      <c r="T2234" s="239">
        <f t="shared" si="139"/>
        <v>0.63166144200626961</v>
      </c>
      <c r="U2234" s="451" t="s">
        <v>3123</v>
      </c>
    </row>
    <row r="2235" spans="1:21" ht="12.75">
      <c r="A2235" s="190" t="s">
        <v>109</v>
      </c>
      <c r="B2235" s="191" t="s">
        <v>1220</v>
      </c>
      <c r="C2235" s="230" t="s">
        <v>642</v>
      </c>
      <c r="D2235" s="230" t="s">
        <v>335</v>
      </c>
      <c r="E2235" s="230" t="s">
        <v>185</v>
      </c>
      <c r="F2235" s="230" t="s">
        <v>519</v>
      </c>
      <c r="G2235" s="190" t="s">
        <v>3051</v>
      </c>
      <c r="H2235" s="191" t="s">
        <v>549</v>
      </c>
      <c r="I2235" s="230" t="s">
        <v>370</v>
      </c>
      <c r="J2235" s="565" t="s">
        <v>420</v>
      </c>
      <c r="K2235" s="566">
        <v>0.70967741935483875</v>
      </c>
      <c r="L2235" s="230"/>
      <c r="M2235" s="450">
        <v>2022</v>
      </c>
      <c r="N2235" s="453">
        <v>29</v>
      </c>
      <c r="O2235" s="452">
        <v>0.44827586206896552</v>
      </c>
      <c r="P2235" s="237">
        <f t="shared" si="136"/>
        <v>13</v>
      </c>
      <c r="Q2235" s="218">
        <v>12</v>
      </c>
      <c r="R2235" s="238">
        <f t="shared" si="137"/>
        <v>0.92307692307692313</v>
      </c>
      <c r="S2235" s="238">
        <f t="shared" si="138"/>
        <v>0.41379310344827586</v>
      </c>
      <c r="T2235" s="239">
        <f t="shared" si="139"/>
        <v>0.63166144200626961</v>
      </c>
      <c r="U2235" s="451" t="s">
        <v>3123</v>
      </c>
    </row>
    <row r="2236" spans="1:21" ht="12.75">
      <c r="A2236" s="190" t="s">
        <v>109</v>
      </c>
      <c r="B2236" s="191" t="s">
        <v>1220</v>
      </c>
      <c r="C2236" s="230" t="s">
        <v>642</v>
      </c>
      <c r="D2236" s="230" t="s">
        <v>335</v>
      </c>
      <c r="E2236" s="230" t="s">
        <v>185</v>
      </c>
      <c r="F2236" s="230" t="s">
        <v>519</v>
      </c>
      <c r="G2236" s="190" t="s">
        <v>3051</v>
      </c>
      <c r="H2236" s="191" t="s">
        <v>551</v>
      </c>
      <c r="I2236" s="230" t="s">
        <v>370</v>
      </c>
      <c r="J2236" s="565" t="s">
        <v>420</v>
      </c>
      <c r="K2236" s="566">
        <v>0.70967741935483875</v>
      </c>
      <c r="L2236" s="230"/>
      <c r="M2236" s="450">
        <v>2022</v>
      </c>
      <c r="N2236" s="453">
        <v>29</v>
      </c>
      <c r="O2236" s="452">
        <v>0.44827586206896552</v>
      </c>
      <c r="P2236" s="237">
        <f t="shared" si="136"/>
        <v>13</v>
      </c>
      <c r="Q2236" s="218">
        <v>12</v>
      </c>
      <c r="R2236" s="238">
        <f t="shared" si="137"/>
        <v>0.92307692307692313</v>
      </c>
      <c r="S2236" s="238">
        <f t="shared" si="138"/>
        <v>0.41379310344827586</v>
      </c>
      <c r="T2236" s="239">
        <f t="shared" si="139"/>
        <v>0.63166144200626961</v>
      </c>
      <c r="U2236" s="451" t="s">
        <v>3123</v>
      </c>
    </row>
    <row r="2237" spans="1:21" ht="12.75">
      <c r="A2237" s="190" t="s">
        <v>109</v>
      </c>
      <c r="B2237" s="191" t="s">
        <v>1220</v>
      </c>
      <c r="C2237" s="230" t="s">
        <v>642</v>
      </c>
      <c r="D2237" s="230" t="s">
        <v>335</v>
      </c>
      <c r="E2237" s="230" t="s">
        <v>185</v>
      </c>
      <c r="F2237" s="230" t="s">
        <v>519</v>
      </c>
      <c r="G2237" s="190" t="s">
        <v>3051</v>
      </c>
      <c r="H2237" s="191" t="s">
        <v>555</v>
      </c>
      <c r="I2237" s="230" t="s">
        <v>370</v>
      </c>
      <c r="J2237" s="565" t="s">
        <v>420</v>
      </c>
      <c r="K2237" s="566">
        <v>0.70967741935483875</v>
      </c>
      <c r="L2237" s="230"/>
      <c r="M2237" s="450">
        <v>2022</v>
      </c>
      <c r="N2237" s="453">
        <v>29</v>
      </c>
      <c r="O2237" s="452">
        <v>0.44827586206896552</v>
      </c>
      <c r="P2237" s="237">
        <f t="shared" si="136"/>
        <v>13</v>
      </c>
      <c r="Q2237" s="218">
        <v>12</v>
      </c>
      <c r="R2237" s="238">
        <f t="shared" si="137"/>
        <v>0.92307692307692313</v>
      </c>
      <c r="S2237" s="238">
        <f t="shared" si="138"/>
        <v>0.41379310344827586</v>
      </c>
      <c r="T2237" s="239">
        <f t="shared" si="139"/>
        <v>0.63166144200626961</v>
      </c>
      <c r="U2237" s="451" t="s">
        <v>3123</v>
      </c>
    </row>
    <row r="2238" spans="1:21" ht="12.75">
      <c r="A2238" s="190" t="s">
        <v>109</v>
      </c>
      <c r="B2238" s="191" t="s">
        <v>1220</v>
      </c>
      <c r="C2238" s="230" t="s">
        <v>642</v>
      </c>
      <c r="D2238" s="230" t="s">
        <v>335</v>
      </c>
      <c r="E2238" s="230" t="s">
        <v>185</v>
      </c>
      <c r="F2238" s="230" t="s">
        <v>519</v>
      </c>
      <c r="G2238" s="190" t="s">
        <v>3051</v>
      </c>
      <c r="H2238" s="191" t="s">
        <v>556</v>
      </c>
      <c r="I2238" s="230" t="s">
        <v>370</v>
      </c>
      <c r="J2238" s="565" t="s">
        <v>420</v>
      </c>
      <c r="K2238" s="566">
        <v>0.70967741935483875</v>
      </c>
      <c r="L2238" s="230"/>
      <c r="M2238" s="450">
        <v>2022</v>
      </c>
      <c r="N2238" s="453">
        <v>29</v>
      </c>
      <c r="O2238" s="452">
        <v>0.44827586206896552</v>
      </c>
      <c r="P2238" s="237">
        <f t="shared" si="136"/>
        <v>13</v>
      </c>
      <c r="Q2238" s="218">
        <v>12</v>
      </c>
      <c r="R2238" s="238">
        <f t="shared" si="137"/>
        <v>0.92307692307692313</v>
      </c>
      <c r="S2238" s="238">
        <f t="shared" si="138"/>
        <v>0.41379310344827586</v>
      </c>
      <c r="T2238" s="239">
        <f t="shared" si="139"/>
        <v>0.63166144200626961</v>
      </c>
      <c r="U2238" s="451" t="s">
        <v>3123</v>
      </c>
    </row>
    <row r="2239" spans="1:21" ht="12.75">
      <c r="A2239" s="190" t="s">
        <v>109</v>
      </c>
      <c r="B2239" s="191" t="s">
        <v>1220</v>
      </c>
      <c r="C2239" s="230" t="s">
        <v>642</v>
      </c>
      <c r="D2239" s="230" t="s">
        <v>335</v>
      </c>
      <c r="E2239" s="230" t="s">
        <v>185</v>
      </c>
      <c r="F2239" s="230" t="s">
        <v>519</v>
      </c>
      <c r="G2239" s="190" t="s">
        <v>3051</v>
      </c>
      <c r="H2239" s="191" t="s">
        <v>557</v>
      </c>
      <c r="I2239" s="230" t="s">
        <v>370</v>
      </c>
      <c r="J2239" s="565" t="s">
        <v>420</v>
      </c>
      <c r="K2239" s="566">
        <v>0.70967741935483875</v>
      </c>
      <c r="L2239" s="230"/>
      <c r="M2239" s="450">
        <v>2022</v>
      </c>
      <c r="N2239" s="453">
        <v>29</v>
      </c>
      <c r="O2239" s="452">
        <v>0.44827586206896552</v>
      </c>
      <c r="P2239" s="237">
        <f t="shared" si="136"/>
        <v>13</v>
      </c>
      <c r="Q2239" s="218">
        <v>12</v>
      </c>
      <c r="R2239" s="238">
        <f t="shared" si="137"/>
        <v>0.92307692307692313</v>
      </c>
      <c r="S2239" s="238">
        <f t="shared" si="138"/>
        <v>0.41379310344827586</v>
      </c>
      <c r="T2239" s="239">
        <f t="shared" si="139"/>
        <v>0.63166144200626961</v>
      </c>
      <c r="U2239" s="451" t="s">
        <v>3123</v>
      </c>
    </row>
    <row r="2240" spans="1:21" ht="12.75">
      <c r="A2240" s="190" t="s">
        <v>109</v>
      </c>
      <c r="B2240" s="191" t="s">
        <v>1220</v>
      </c>
      <c r="C2240" s="230" t="s">
        <v>642</v>
      </c>
      <c r="D2240" s="230" t="s">
        <v>335</v>
      </c>
      <c r="E2240" s="230" t="s">
        <v>185</v>
      </c>
      <c r="F2240" s="230" t="s">
        <v>519</v>
      </c>
      <c r="G2240" s="190" t="s">
        <v>3051</v>
      </c>
      <c r="H2240" s="191" t="s">
        <v>558</v>
      </c>
      <c r="I2240" s="230" t="s">
        <v>370</v>
      </c>
      <c r="J2240" s="565" t="s">
        <v>420</v>
      </c>
      <c r="K2240" s="566">
        <v>0.70967741935483875</v>
      </c>
      <c r="L2240" s="230"/>
      <c r="M2240" s="450">
        <v>2022</v>
      </c>
      <c r="N2240" s="453">
        <v>29</v>
      </c>
      <c r="O2240" s="452">
        <v>0.44827586206896552</v>
      </c>
      <c r="P2240" s="237">
        <f t="shared" si="136"/>
        <v>13</v>
      </c>
      <c r="Q2240" s="218">
        <v>12</v>
      </c>
      <c r="R2240" s="238">
        <f t="shared" si="137"/>
        <v>0.92307692307692313</v>
      </c>
      <c r="S2240" s="238">
        <f t="shared" si="138"/>
        <v>0.41379310344827586</v>
      </c>
      <c r="T2240" s="239">
        <f t="shared" si="139"/>
        <v>0.63166144200626961</v>
      </c>
      <c r="U2240" s="451" t="s">
        <v>3123</v>
      </c>
    </row>
    <row r="2241" spans="1:21" ht="12.75">
      <c r="A2241" s="190" t="s">
        <v>109</v>
      </c>
      <c r="B2241" s="191" t="s">
        <v>1220</v>
      </c>
      <c r="C2241" s="230" t="s">
        <v>642</v>
      </c>
      <c r="D2241" s="230" t="s">
        <v>335</v>
      </c>
      <c r="E2241" s="230" t="s">
        <v>185</v>
      </c>
      <c r="F2241" s="230" t="s">
        <v>519</v>
      </c>
      <c r="G2241" s="190" t="s">
        <v>3051</v>
      </c>
      <c r="H2241" s="191" t="s">
        <v>562</v>
      </c>
      <c r="I2241" s="230" t="s">
        <v>370</v>
      </c>
      <c r="J2241" s="565" t="s">
        <v>420</v>
      </c>
      <c r="K2241" s="566">
        <v>0.70967741935483875</v>
      </c>
      <c r="L2241" s="230"/>
      <c r="M2241" s="450">
        <v>2022</v>
      </c>
      <c r="N2241" s="453">
        <v>29</v>
      </c>
      <c r="O2241" s="452">
        <v>0.44827586206896552</v>
      </c>
      <c r="P2241" s="237">
        <f t="shared" si="136"/>
        <v>13</v>
      </c>
      <c r="Q2241" s="218">
        <v>12</v>
      </c>
      <c r="R2241" s="238">
        <f t="shared" si="137"/>
        <v>0.92307692307692313</v>
      </c>
      <c r="S2241" s="238">
        <f t="shared" si="138"/>
        <v>0.41379310344827586</v>
      </c>
      <c r="T2241" s="239">
        <f t="shared" si="139"/>
        <v>0.63166144200626961</v>
      </c>
      <c r="U2241" s="451" t="s">
        <v>3123</v>
      </c>
    </row>
    <row r="2242" spans="1:21" ht="12.75">
      <c r="A2242" s="190" t="s">
        <v>109</v>
      </c>
      <c r="B2242" s="191" t="s">
        <v>1220</v>
      </c>
      <c r="C2242" s="230" t="s">
        <v>642</v>
      </c>
      <c r="D2242" s="230" t="s">
        <v>335</v>
      </c>
      <c r="E2242" s="230" t="s">
        <v>185</v>
      </c>
      <c r="F2242" s="230" t="s">
        <v>577</v>
      </c>
      <c r="G2242" s="190" t="s">
        <v>3051</v>
      </c>
      <c r="H2242" s="191" t="s">
        <v>583</v>
      </c>
      <c r="I2242" s="230" t="s">
        <v>370</v>
      </c>
      <c r="J2242" s="565" t="s">
        <v>420</v>
      </c>
      <c r="K2242" s="566">
        <v>0.70967741935483875</v>
      </c>
      <c r="L2242" s="230"/>
      <c r="M2242" s="450">
        <v>2022</v>
      </c>
      <c r="N2242" s="453">
        <v>29</v>
      </c>
      <c r="O2242" s="452">
        <v>0.44827586206896552</v>
      </c>
      <c r="P2242" s="237">
        <f t="shared" si="136"/>
        <v>13</v>
      </c>
      <c r="Q2242" s="218">
        <v>12</v>
      </c>
      <c r="R2242" s="238">
        <f t="shared" si="137"/>
        <v>0.92307692307692313</v>
      </c>
      <c r="S2242" s="238">
        <f t="shared" si="138"/>
        <v>0.41379310344827586</v>
      </c>
      <c r="T2242" s="239">
        <f t="shared" si="139"/>
        <v>0.63166144200626961</v>
      </c>
      <c r="U2242" s="451" t="s">
        <v>3123</v>
      </c>
    </row>
    <row r="2243" spans="1:21" ht="12.75">
      <c r="A2243" s="190" t="s">
        <v>109</v>
      </c>
      <c r="B2243" s="191" t="s">
        <v>1220</v>
      </c>
      <c r="C2243" s="230" t="s">
        <v>642</v>
      </c>
      <c r="D2243" s="230" t="s">
        <v>335</v>
      </c>
      <c r="E2243" s="230" t="s">
        <v>185</v>
      </c>
      <c r="F2243" s="230" t="s">
        <v>519</v>
      </c>
      <c r="G2243" s="190" t="s">
        <v>3051</v>
      </c>
      <c r="H2243" s="191" t="s">
        <v>563</v>
      </c>
      <c r="I2243" s="230" t="s">
        <v>370</v>
      </c>
      <c r="J2243" s="565" t="s">
        <v>418</v>
      </c>
      <c r="K2243" s="566">
        <v>1</v>
      </c>
      <c r="L2243" s="230"/>
      <c r="M2243" s="450">
        <v>2022</v>
      </c>
      <c r="N2243" s="453">
        <v>29</v>
      </c>
      <c r="O2243" s="452">
        <v>1</v>
      </c>
      <c r="P2243" s="237">
        <f t="shared" si="136"/>
        <v>29</v>
      </c>
      <c r="Q2243" s="218">
        <v>29</v>
      </c>
      <c r="R2243" s="238">
        <f t="shared" si="137"/>
        <v>1</v>
      </c>
      <c r="S2243" s="238">
        <f t="shared" si="138"/>
        <v>1</v>
      </c>
      <c r="T2243" s="239">
        <f t="shared" si="139"/>
        <v>1</v>
      </c>
      <c r="U2243" s="229"/>
    </row>
    <row r="2244" spans="1:21" ht="12.75">
      <c r="A2244" s="190" t="s">
        <v>109</v>
      </c>
      <c r="B2244" s="191" t="s">
        <v>1220</v>
      </c>
      <c r="C2244" s="230" t="s">
        <v>642</v>
      </c>
      <c r="D2244" s="230" t="s">
        <v>335</v>
      </c>
      <c r="E2244" s="230" t="s">
        <v>185</v>
      </c>
      <c r="F2244" s="230" t="s">
        <v>519</v>
      </c>
      <c r="G2244" s="190" t="s">
        <v>3051</v>
      </c>
      <c r="H2244" s="191" t="s">
        <v>564</v>
      </c>
      <c r="I2244" s="230" t="s">
        <v>370</v>
      </c>
      <c r="J2244" s="565" t="s">
        <v>420</v>
      </c>
      <c r="K2244" s="566">
        <v>0.70967741935483875</v>
      </c>
      <c r="L2244" s="230"/>
      <c r="M2244" s="450">
        <v>2022</v>
      </c>
      <c r="N2244" s="453">
        <v>29</v>
      </c>
      <c r="O2244" s="452">
        <v>0.44827586206896552</v>
      </c>
      <c r="P2244" s="237">
        <f t="shared" ref="P2244:P2307" si="140">ROUNDUP(N2244*O2244,0)</f>
        <v>13</v>
      </c>
      <c r="Q2244" s="218">
        <v>12</v>
      </c>
      <c r="R2244" s="238">
        <f t="shared" ref="R2244:R2307" si="141">Q2244/P2244</f>
        <v>0.92307692307692313</v>
      </c>
      <c r="S2244" s="238">
        <f t="shared" ref="S2244:S2307" si="142">Q2244/N2244</f>
        <v>0.41379310344827586</v>
      </c>
      <c r="T2244" s="239">
        <f t="shared" ref="T2244:T2307" si="143">O2244/K2244</f>
        <v>0.63166144200626961</v>
      </c>
      <c r="U2244" s="451" t="s">
        <v>3123</v>
      </c>
    </row>
    <row r="2245" spans="1:21" ht="12.75">
      <c r="A2245" s="190" t="s">
        <v>109</v>
      </c>
      <c r="B2245" s="191" t="s">
        <v>1220</v>
      </c>
      <c r="C2245" s="230" t="s">
        <v>642</v>
      </c>
      <c r="D2245" s="230" t="s">
        <v>335</v>
      </c>
      <c r="E2245" s="230" t="s">
        <v>185</v>
      </c>
      <c r="F2245" s="230" t="s">
        <v>519</v>
      </c>
      <c r="G2245" s="190" t="s">
        <v>3051</v>
      </c>
      <c r="H2245" s="191" t="s">
        <v>569</v>
      </c>
      <c r="I2245" s="230" t="s">
        <v>370</v>
      </c>
      <c r="J2245" s="565" t="s">
        <v>420</v>
      </c>
      <c r="K2245" s="566">
        <v>0.70967741935483875</v>
      </c>
      <c r="L2245" s="230"/>
      <c r="M2245" s="450">
        <v>2022</v>
      </c>
      <c r="N2245" s="453">
        <v>29</v>
      </c>
      <c r="O2245" s="452">
        <v>0.44827586206896552</v>
      </c>
      <c r="P2245" s="237">
        <f t="shared" si="140"/>
        <v>13</v>
      </c>
      <c r="Q2245" s="218">
        <v>12</v>
      </c>
      <c r="R2245" s="238">
        <f t="shared" si="141"/>
        <v>0.92307692307692313</v>
      </c>
      <c r="S2245" s="238">
        <f t="shared" si="142"/>
        <v>0.41379310344827586</v>
      </c>
      <c r="T2245" s="239">
        <f t="shared" si="143"/>
        <v>0.63166144200626961</v>
      </c>
      <c r="U2245" s="451" t="s">
        <v>3123</v>
      </c>
    </row>
    <row r="2246" spans="1:21" ht="12.75">
      <c r="A2246" s="190" t="s">
        <v>109</v>
      </c>
      <c r="B2246" s="191" t="s">
        <v>1220</v>
      </c>
      <c r="C2246" s="230" t="s">
        <v>642</v>
      </c>
      <c r="D2246" s="230" t="s">
        <v>335</v>
      </c>
      <c r="E2246" s="230" t="s">
        <v>185</v>
      </c>
      <c r="F2246" s="230" t="s">
        <v>519</v>
      </c>
      <c r="G2246" s="190" t="s">
        <v>3051</v>
      </c>
      <c r="H2246" s="191" t="s">
        <v>498</v>
      </c>
      <c r="I2246" s="230" t="s">
        <v>2243</v>
      </c>
      <c r="J2246" s="230" t="s">
        <v>418</v>
      </c>
      <c r="K2246" s="231">
        <v>1</v>
      </c>
      <c r="L2246" s="230" t="s">
        <v>3127</v>
      </c>
      <c r="M2246" s="450">
        <v>2023</v>
      </c>
      <c r="N2246" s="453">
        <v>28</v>
      </c>
      <c r="O2246" s="452">
        <v>1</v>
      </c>
      <c r="P2246" s="237">
        <f t="shared" si="140"/>
        <v>28</v>
      </c>
      <c r="Q2246" s="218">
        <v>28</v>
      </c>
      <c r="R2246" s="238">
        <f t="shared" si="141"/>
        <v>1</v>
      </c>
      <c r="S2246" s="238">
        <f t="shared" si="142"/>
        <v>1</v>
      </c>
      <c r="T2246" s="239">
        <f t="shared" si="143"/>
        <v>1</v>
      </c>
      <c r="U2246" s="229"/>
    </row>
    <row r="2247" spans="1:21" ht="12.75">
      <c r="A2247" s="190" t="s">
        <v>109</v>
      </c>
      <c r="B2247" s="191" t="s">
        <v>1220</v>
      </c>
      <c r="C2247" s="230" t="s">
        <v>642</v>
      </c>
      <c r="D2247" s="230" t="s">
        <v>335</v>
      </c>
      <c r="E2247" s="230" t="s">
        <v>185</v>
      </c>
      <c r="F2247" s="230" t="s">
        <v>519</v>
      </c>
      <c r="G2247" s="190" t="s">
        <v>3051</v>
      </c>
      <c r="H2247" s="191" t="s">
        <v>537</v>
      </c>
      <c r="I2247" s="230" t="s">
        <v>232</v>
      </c>
      <c r="J2247" s="230" t="s">
        <v>418</v>
      </c>
      <c r="K2247" s="231">
        <v>1</v>
      </c>
      <c r="L2247" s="230" t="s">
        <v>3128</v>
      </c>
      <c r="M2247" s="450">
        <v>2023</v>
      </c>
      <c r="N2247" s="453">
        <v>28</v>
      </c>
      <c r="O2247" s="452">
        <v>1</v>
      </c>
      <c r="P2247" s="237">
        <f t="shared" si="140"/>
        <v>28</v>
      </c>
      <c r="Q2247" s="218">
        <v>28</v>
      </c>
      <c r="R2247" s="238">
        <f t="shared" si="141"/>
        <v>1</v>
      </c>
      <c r="S2247" s="238">
        <f t="shared" si="142"/>
        <v>1</v>
      </c>
      <c r="T2247" s="239">
        <f t="shared" si="143"/>
        <v>1</v>
      </c>
      <c r="U2247" s="229"/>
    </row>
    <row r="2248" spans="1:21" ht="12.75">
      <c r="A2248" s="190" t="s">
        <v>109</v>
      </c>
      <c r="B2248" s="191" t="s">
        <v>1220</v>
      </c>
      <c r="C2248" s="230" t="s">
        <v>642</v>
      </c>
      <c r="D2248" s="230" t="s">
        <v>335</v>
      </c>
      <c r="E2248" s="230" t="s">
        <v>185</v>
      </c>
      <c r="F2248" s="230" t="s">
        <v>519</v>
      </c>
      <c r="G2248" s="190" t="s">
        <v>3051</v>
      </c>
      <c r="H2248" s="191" t="s">
        <v>538</v>
      </c>
      <c r="I2248" s="230" t="s">
        <v>232</v>
      </c>
      <c r="J2248" s="230" t="s">
        <v>418</v>
      </c>
      <c r="K2248" s="231">
        <v>1</v>
      </c>
      <c r="L2248" s="230" t="s">
        <v>3128</v>
      </c>
      <c r="M2248" s="450">
        <v>2023</v>
      </c>
      <c r="N2248" s="453">
        <v>28</v>
      </c>
      <c r="O2248" s="452">
        <v>1</v>
      </c>
      <c r="P2248" s="237">
        <f t="shared" si="140"/>
        <v>28</v>
      </c>
      <c r="Q2248" s="218">
        <v>28</v>
      </c>
      <c r="R2248" s="238">
        <f t="shared" si="141"/>
        <v>1</v>
      </c>
      <c r="S2248" s="238">
        <f t="shared" si="142"/>
        <v>1</v>
      </c>
      <c r="T2248" s="239">
        <f t="shared" si="143"/>
        <v>1</v>
      </c>
      <c r="U2248" s="229"/>
    </row>
    <row r="2249" spans="1:21" ht="12.75">
      <c r="A2249" s="190" t="s">
        <v>109</v>
      </c>
      <c r="B2249" s="191" t="s">
        <v>1220</v>
      </c>
      <c r="C2249" s="230" t="s">
        <v>642</v>
      </c>
      <c r="D2249" s="230" t="s">
        <v>335</v>
      </c>
      <c r="E2249" s="230" t="s">
        <v>185</v>
      </c>
      <c r="F2249" s="230" t="s">
        <v>519</v>
      </c>
      <c r="G2249" s="190" t="s">
        <v>3051</v>
      </c>
      <c r="H2249" s="191" t="s">
        <v>541</v>
      </c>
      <c r="I2249" s="230" t="s">
        <v>232</v>
      </c>
      <c r="J2249" s="230" t="s">
        <v>418</v>
      </c>
      <c r="K2249" s="231">
        <v>1</v>
      </c>
      <c r="L2249" s="230" t="s">
        <v>3128</v>
      </c>
      <c r="M2249" s="450">
        <v>2023</v>
      </c>
      <c r="N2249" s="218">
        <v>28</v>
      </c>
      <c r="O2249" s="452">
        <v>1</v>
      </c>
      <c r="P2249" s="237">
        <f t="shared" si="140"/>
        <v>28</v>
      </c>
      <c r="Q2249" s="218">
        <v>28</v>
      </c>
      <c r="R2249" s="238">
        <f t="shared" si="141"/>
        <v>1</v>
      </c>
      <c r="S2249" s="238">
        <f t="shared" si="142"/>
        <v>1</v>
      </c>
      <c r="T2249" s="239">
        <f t="shared" si="143"/>
        <v>1</v>
      </c>
      <c r="U2249" s="451"/>
    </row>
    <row r="2250" spans="1:21" ht="12.75">
      <c r="A2250" s="190" t="s">
        <v>109</v>
      </c>
      <c r="B2250" s="191" t="s">
        <v>1220</v>
      </c>
      <c r="C2250" s="230" t="s">
        <v>642</v>
      </c>
      <c r="D2250" s="230" t="s">
        <v>335</v>
      </c>
      <c r="E2250" s="230" t="s">
        <v>185</v>
      </c>
      <c r="F2250" s="230" t="s">
        <v>519</v>
      </c>
      <c r="G2250" s="190" t="s">
        <v>3051</v>
      </c>
      <c r="H2250" s="191" t="s">
        <v>493</v>
      </c>
      <c r="I2250" s="230" t="s">
        <v>232</v>
      </c>
      <c r="J2250" s="230" t="s">
        <v>418</v>
      </c>
      <c r="K2250" s="231">
        <v>1</v>
      </c>
      <c r="L2250" s="230" t="s">
        <v>3128</v>
      </c>
      <c r="M2250" s="450">
        <v>2023</v>
      </c>
      <c r="N2250" s="453">
        <v>28</v>
      </c>
      <c r="O2250" s="452">
        <v>1</v>
      </c>
      <c r="P2250" s="237">
        <f t="shared" si="140"/>
        <v>28</v>
      </c>
      <c r="Q2250" s="218">
        <v>28</v>
      </c>
      <c r="R2250" s="238">
        <f t="shared" si="141"/>
        <v>1</v>
      </c>
      <c r="S2250" s="238">
        <f t="shared" si="142"/>
        <v>1</v>
      </c>
      <c r="T2250" s="239">
        <f t="shared" si="143"/>
        <v>1</v>
      </c>
      <c r="U2250" s="229"/>
    </row>
    <row r="2251" spans="1:21" ht="12.75">
      <c r="A2251" s="190" t="s">
        <v>109</v>
      </c>
      <c r="B2251" s="191" t="s">
        <v>1220</v>
      </c>
      <c r="C2251" s="230" t="s">
        <v>642</v>
      </c>
      <c r="D2251" s="230" t="s">
        <v>335</v>
      </c>
      <c r="E2251" s="230" t="s">
        <v>185</v>
      </c>
      <c r="F2251" s="230" t="s">
        <v>519</v>
      </c>
      <c r="G2251" s="190" t="s">
        <v>3051</v>
      </c>
      <c r="H2251" s="191" t="s">
        <v>3129</v>
      </c>
      <c r="I2251" s="230" t="s">
        <v>232</v>
      </c>
      <c r="J2251" s="230" t="s">
        <v>418</v>
      </c>
      <c r="K2251" s="231">
        <v>1</v>
      </c>
      <c r="L2251" s="230" t="s">
        <v>3128</v>
      </c>
      <c r="M2251" s="450">
        <v>2023</v>
      </c>
      <c r="N2251" s="218">
        <v>28</v>
      </c>
      <c r="O2251" s="452">
        <v>1</v>
      </c>
      <c r="P2251" s="237">
        <f t="shared" si="140"/>
        <v>28</v>
      </c>
      <c r="Q2251" s="218">
        <v>28</v>
      </c>
      <c r="R2251" s="238">
        <f t="shared" si="141"/>
        <v>1</v>
      </c>
      <c r="S2251" s="238">
        <f t="shared" si="142"/>
        <v>1</v>
      </c>
      <c r="T2251" s="239">
        <f t="shared" si="143"/>
        <v>1</v>
      </c>
      <c r="U2251" s="451"/>
    </row>
    <row r="2252" spans="1:21" ht="12.75">
      <c r="A2252" s="190" t="s">
        <v>109</v>
      </c>
      <c r="B2252" s="191" t="s">
        <v>1220</v>
      </c>
      <c r="C2252" s="230" t="s">
        <v>642</v>
      </c>
      <c r="D2252" s="230" t="s">
        <v>335</v>
      </c>
      <c r="E2252" s="230" t="s">
        <v>185</v>
      </c>
      <c r="F2252" s="230" t="s">
        <v>519</v>
      </c>
      <c r="G2252" s="190" t="s">
        <v>3051</v>
      </c>
      <c r="H2252" s="191" t="s">
        <v>3130</v>
      </c>
      <c r="I2252" s="230" t="s">
        <v>232</v>
      </c>
      <c r="J2252" s="230" t="s">
        <v>418</v>
      </c>
      <c r="K2252" s="231">
        <v>1</v>
      </c>
      <c r="L2252" s="230" t="s">
        <v>3128</v>
      </c>
      <c r="M2252" s="450">
        <v>2023</v>
      </c>
      <c r="N2252" s="453">
        <v>28</v>
      </c>
      <c r="O2252" s="452">
        <v>1</v>
      </c>
      <c r="P2252" s="237">
        <f t="shared" si="140"/>
        <v>28</v>
      </c>
      <c r="Q2252" s="218">
        <v>28</v>
      </c>
      <c r="R2252" s="238">
        <f t="shared" si="141"/>
        <v>1</v>
      </c>
      <c r="S2252" s="238">
        <f t="shared" si="142"/>
        <v>1</v>
      </c>
      <c r="T2252" s="239">
        <f t="shared" si="143"/>
        <v>1</v>
      </c>
      <c r="U2252" s="229"/>
    </row>
    <row r="2253" spans="1:21" ht="12.75">
      <c r="A2253" s="190" t="s">
        <v>109</v>
      </c>
      <c r="B2253" s="191" t="s">
        <v>1220</v>
      </c>
      <c r="C2253" s="230" t="s">
        <v>642</v>
      </c>
      <c r="D2253" s="230" t="s">
        <v>335</v>
      </c>
      <c r="E2253" s="230" t="s">
        <v>185</v>
      </c>
      <c r="F2253" s="230"/>
      <c r="G2253" s="190" t="s">
        <v>3161</v>
      </c>
      <c r="H2253" s="191"/>
      <c r="I2253" s="230"/>
      <c r="J2253" s="230"/>
      <c r="K2253" s="231"/>
      <c r="L2253" s="230" t="s">
        <v>3120</v>
      </c>
      <c r="M2253" s="450"/>
      <c r="N2253" s="218"/>
      <c r="O2253" s="567"/>
      <c r="P2253" s="237">
        <f t="shared" si="140"/>
        <v>0</v>
      </c>
      <c r="Q2253" s="218"/>
      <c r="R2253" s="238" t="e">
        <f t="shared" si="141"/>
        <v>#DIV/0!</v>
      </c>
      <c r="S2253" s="238" t="e">
        <f t="shared" si="142"/>
        <v>#DIV/0!</v>
      </c>
      <c r="T2253" s="239" t="e">
        <f t="shared" si="143"/>
        <v>#DIV/0!</v>
      </c>
      <c r="U2253" s="451"/>
    </row>
    <row r="2254" spans="1:21" ht="12.75">
      <c r="A2254" s="190" t="s">
        <v>109</v>
      </c>
      <c r="B2254" s="191" t="s">
        <v>1220</v>
      </c>
      <c r="C2254" s="230" t="s">
        <v>642</v>
      </c>
      <c r="D2254" s="230" t="s">
        <v>335</v>
      </c>
      <c r="E2254" s="230" t="s">
        <v>185</v>
      </c>
      <c r="F2254" s="230"/>
      <c r="G2254" s="190" t="s">
        <v>3119</v>
      </c>
      <c r="H2254" s="191"/>
      <c r="I2254" s="230"/>
      <c r="J2254" s="230"/>
      <c r="K2254" s="231"/>
      <c r="L2254" s="230" t="s">
        <v>3120</v>
      </c>
      <c r="M2254" s="450"/>
      <c r="N2254" s="453"/>
      <c r="O2254" s="452"/>
      <c r="P2254" s="237">
        <f t="shared" si="140"/>
        <v>0</v>
      </c>
      <c r="Q2254" s="218"/>
      <c r="R2254" s="238" t="e">
        <f t="shared" si="141"/>
        <v>#DIV/0!</v>
      </c>
      <c r="S2254" s="238" t="e">
        <f t="shared" si="142"/>
        <v>#DIV/0!</v>
      </c>
      <c r="T2254" s="239" t="e">
        <f t="shared" si="143"/>
        <v>#DIV/0!</v>
      </c>
      <c r="U2254" s="229"/>
    </row>
    <row r="2255" spans="1:21" ht="12.75">
      <c r="A2255" s="190" t="s">
        <v>109</v>
      </c>
      <c r="B2255" s="191" t="s">
        <v>1220</v>
      </c>
      <c r="C2255" s="230" t="s">
        <v>642</v>
      </c>
      <c r="D2255" s="230" t="s">
        <v>335</v>
      </c>
      <c r="E2255" s="230" t="s">
        <v>185</v>
      </c>
      <c r="F2255" s="230"/>
      <c r="G2255" s="190" t="s">
        <v>3121</v>
      </c>
      <c r="H2255" s="191"/>
      <c r="I2255" s="230"/>
      <c r="J2255" s="230"/>
      <c r="K2255" s="231"/>
      <c r="L2255" s="230" t="s">
        <v>3120</v>
      </c>
      <c r="M2255" s="450"/>
      <c r="N2255" s="453"/>
      <c r="O2255" s="452"/>
      <c r="P2255" s="237">
        <f t="shared" si="140"/>
        <v>0</v>
      </c>
      <c r="Q2255" s="218"/>
      <c r="R2255" s="238" t="e">
        <f t="shared" si="141"/>
        <v>#DIV/0!</v>
      </c>
      <c r="S2255" s="238" t="e">
        <f t="shared" si="142"/>
        <v>#DIV/0!</v>
      </c>
      <c r="T2255" s="239" t="e">
        <f t="shared" si="143"/>
        <v>#DIV/0!</v>
      </c>
      <c r="U2255" s="229"/>
    </row>
    <row r="2256" spans="1:21" ht="12.75">
      <c r="A2256" s="190" t="s">
        <v>109</v>
      </c>
      <c r="B2256" s="191" t="s">
        <v>1220</v>
      </c>
      <c r="C2256" s="230" t="s">
        <v>642</v>
      </c>
      <c r="D2256" s="230" t="s">
        <v>335</v>
      </c>
      <c r="E2256" s="230" t="s">
        <v>185</v>
      </c>
      <c r="F2256" s="230"/>
      <c r="G2256" s="190" t="s">
        <v>3122</v>
      </c>
      <c r="H2256" s="191"/>
      <c r="I2256" s="230"/>
      <c r="J2256" s="230"/>
      <c r="K2256" s="231"/>
      <c r="L2256" s="230" t="s">
        <v>3120</v>
      </c>
      <c r="M2256" s="450"/>
      <c r="N2256" s="218"/>
      <c r="O2256" s="567"/>
      <c r="P2256" s="237">
        <f t="shared" si="140"/>
        <v>0</v>
      </c>
      <c r="Q2256" s="218"/>
      <c r="R2256" s="238" t="e">
        <f t="shared" si="141"/>
        <v>#DIV/0!</v>
      </c>
      <c r="S2256" s="238" t="e">
        <f t="shared" si="142"/>
        <v>#DIV/0!</v>
      </c>
      <c r="T2256" s="239" t="e">
        <f t="shared" si="143"/>
        <v>#DIV/0!</v>
      </c>
      <c r="U2256" s="451"/>
    </row>
    <row r="2257" spans="1:21" ht="12.75">
      <c r="A2257" s="190" t="s">
        <v>109</v>
      </c>
      <c r="B2257" s="191" t="s">
        <v>1220</v>
      </c>
      <c r="C2257" s="230" t="s">
        <v>642</v>
      </c>
      <c r="D2257" s="230" t="s">
        <v>335</v>
      </c>
      <c r="E2257" s="230" t="s">
        <v>185</v>
      </c>
      <c r="F2257" s="230"/>
      <c r="G2257" s="190" t="s">
        <v>3058</v>
      </c>
      <c r="H2257" s="191"/>
      <c r="I2257" s="230"/>
      <c r="J2257" s="230"/>
      <c r="K2257" s="231"/>
      <c r="L2257" s="230" t="s">
        <v>3120</v>
      </c>
      <c r="M2257" s="450"/>
      <c r="N2257" s="453"/>
      <c r="O2257" s="452"/>
      <c r="P2257" s="237">
        <f t="shared" si="140"/>
        <v>0</v>
      </c>
      <c r="Q2257" s="218"/>
      <c r="R2257" s="238" t="e">
        <f t="shared" si="141"/>
        <v>#DIV/0!</v>
      </c>
      <c r="S2257" s="238" t="e">
        <f t="shared" si="142"/>
        <v>#DIV/0!</v>
      </c>
      <c r="T2257" s="239" t="e">
        <f t="shared" si="143"/>
        <v>#DIV/0!</v>
      </c>
      <c r="U2257" s="229"/>
    </row>
    <row r="2258" spans="1:21" ht="12.75">
      <c r="A2258" s="190" t="s">
        <v>109</v>
      </c>
      <c r="B2258" s="191" t="s">
        <v>1220</v>
      </c>
      <c r="C2258" s="230" t="s">
        <v>642</v>
      </c>
      <c r="D2258" s="230" t="s">
        <v>335</v>
      </c>
      <c r="E2258" s="230" t="s">
        <v>185</v>
      </c>
      <c r="F2258" s="230"/>
      <c r="G2258" s="190" t="s">
        <v>3059</v>
      </c>
      <c r="H2258" s="191"/>
      <c r="I2258" s="230"/>
      <c r="J2258" s="230"/>
      <c r="K2258" s="231"/>
      <c r="L2258" s="230" t="s">
        <v>3120</v>
      </c>
      <c r="M2258" s="450"/>
      <c r="N2258" s="453"/>
      <c r="O2258" s="452"/>
      <c r="P2258" s="237">
        <f t="shared" si="140"/>
        <v>0</v>
      </c>
      <c r="Q2258" s="218"/>
      <c r="R2258" s="238" t="e">
        <f t="shared" si="141"/>
        <v>#DIV/0!</v>
      </c>
      <c r="S2258" s="238" t="e">
        <f t="shared" si="142"/>
        <v>#DIV/0!</v>
      </c>
      <c r="T2258" s="239" t="e">
        <f t="shared" si="143"/>
        <v>#DIV/0!</v>
      </c>
      <c r="U2258" s="229"/>
    </row>
    <row r="2259" spans="1:21" ht="12.75">
      <c r="A2259" s="190" t="s">
        <v>109</v>
      </c>
      <c r="B2259" s="191" t="s">
        <v>1220</v>
      </c>
      <c r="C2259" s="230" t="s">
        <v>642</v>
      </c>
      <c r="D2259" s="230" t="s">
        <v>335</v>
      </c>
      <c r="E2259" s="230" t="s">
        <v>185</v>
      </c>
      <c r="F2259" s="230"/>
      <c r="G2259" s="190" t="s">
        <v>3040</v>
      </c>
      <c r="H2259" s="191"/>
      <c r="I2259" s="230"/>
      <c r="J2259" s="230"/>
      <c r="K2259" s="231"/>
      <c r="L2259" s="230" t="s">
        <v>3120</v>
      </c>
      <c r="M2259" s="450"/>
      <c r="N2259" s="218"/>
      <c r="O2259" s="567"/>
      <c r="P2259" s="237">
        <f t="shared" si="140"/>
        <v>0</v>
      </c>
      <c r="Q2259" s="218"/>
      <c r="R2259" s="238" t="e">
        <f t="shared" si="141"/>
        <v>#DIV/0!</v>
      </c>
      <c r="S2259" s="238" t="e">
        <f t="shared" si="142"/>
        <v>#DIV/0!</v>
      </c>
      <c r="T2259" s="239" t="e">
        <f t="shared" si="143"/>
        <v>#DIV/0!</v>
      </c>
      <c r="U2259" s="451"/>
    </row>
    <row r="2260" spans="1:21" ht="12.75">
      <c r="A2260" s="190" t="s">
        <v>109</v>
      </c>
      <c r="B2260" s="191" t="s">
        <v>1220</v>
      </c>
      <c r="C2260" s="230" t="s">
        <v>642</v>
      </c>
      <c r="D2260" s="230" t="s">
        <v>335</v>
      </c>
      <c r="E2260" s="230" t="s">
        <v>185</v>
      </c>
      <c r="F2260" s="230"/>
      <c r="G2260" s="190" t="s">
        <v>3080</v>
      </c>
      <c r="H2260" s="191"/>
      <c r="I2260" s="230"/>
      <c r="J2260" s="230"/>
      <c r="K2260" s="231"/>
      <c r="L2260" s="230" t="s">
        <v>3120</v>
      </c>
      <c r="M2260" s="450"/>
      <c r="N2260" s="453"/>
      <c r="O2260" s="452"/>
      <c r="P2260" s="237">
        <f t="shared" si="140"/>
        <v>0</v>
      </c>
      <c r="Q2260" s="218"/>
      <c r="R2260" s="238" t="e">
        <f t="shared" si="141"/>
        <v>#DIV/0!</v>
      </c>
      <c r="S2260" s="238" t="e">
        <f t="shared" si="142"/>
        <v>#DIV/0!</v>
      </c>
      <c r="T2260" s="239" t="e">
        <f t="shared" si="143"/>
        <v>#DIV/0!</v>
      </c>
      <c r="U2260" s="229"/>
    </row>
    <row r="2261" spans="1:21" ht="12.75">
      <c r="A2261" s="190" t="s">
        <v>109</v>
      </c>
      <c r="B2261" s="191" t="s">
        <v>1220</v>
      </c>
      <c r="C2261" s="230" t="s">
        <v>642</v>
      </c>
      <c r="D2261" s="230" t="s">
        <v>335</v>
      </c>
      <c r="E2261" s="230" t="s">
        <v>185</v>
      </c>
      <c r="F2261" s="230"/>
      <c r="G2261" s="190" t="s">
        <v>3060</v>
      </c>
      <c r="H2261" s="191"/>
      <c r="I2261" s="230"/>
      <c r="J2261" s="230"/>
      <c r="K2261" s="231"/>
      <c r="L2261" s="230" t="s">
        <v>3120</v>
      </c>
      <c r="M2261" s="450"/>
      <c r="N2261" s="453"/>
      <c r="O2261" s="452"/>
      <c r="P2261" s="237">
        <f t="shared" si="140"/>
        <v>0</v>
      </c>
      <c r="Q2261" s="218"/>
      <c r="R2261" s="238" t="e">
        <f t="shared" si="141"/>
        <v>#DIV/0!</v>
      </c>
      <c r="S2261" s="238" t="e">
        <f t="shared" si="142"/>
        <v>#DIV/0!</v>
      </c>
      <c r="T2261" s="239" t="e">
        <f t="shared" si="143"/>
        <v>#DIV/0!</v>
      </c>
      <c r="U2261" s="229"/>
    </row>
    <row r="2262" spans="1:21" ht="12.75">
      <c r="A2262" s="190" t="s">
        <v>109</v>
      </c>
      <c r="B2262" s="191" t="s">
        <v>1220</v>
      </c>
      <c r="C2262" s="230" t="s">
        <v>642</v>
      </c>
      <c r="D2262" s="230" t="s">
        <v>335</v>
      </c>
      <c r="E2262" s="230" t="s">
        <v>185</v>
      </c>
      <c r="F2262" s="230"/>
      <c r="G2262" s="190" t="s">
        <v>3131</v>
      </c>
      <c r="H2262" s="191"/>
      <c r="I2262" s="230"/>
      <c r="J2262" s="230"/>
      <c r="K2262" s="231"/>
      <c r="L2262" s="230" t="s">
        <v>3120</v>
      </c>
      <c r="M2262" s="450"/>
      <c r="N2262" s="218"/>
      <c r="O2262" s="567"/>
      <c r="P2262" s="237">
        <f t="shared" si="140"/>
        <v>0</v>
      </c>
      <c r="Q2262" s="218"/>
      <c r="R2262" s="238" t="e">
        <f t="shared" si="141"/>
        <v>#DIV/0!</v>
      </c>
      <c r="S2262" s="238" t="e">
        <f t="shared" si="142"/>
        <v>#DIV/0!</v>
      </c>
      <c r="T2262" s="239" t="e">
        <f t="shared" si="143"/>
        <v>#DIV/0!</v>
      </c>
      <c r="U2262" s="451"/>
    </row>
    <row r="2263" spans="1:21" ht="12.75">
      <c r="A2263" s="190" t="s">
        <v>109</v>
      </c>
      <c r="B2263" s="191" t="s">
        <v>1220</v>
      </c>
      <c r="C2263" s="230" t="s">
        <v>642</v>
      </c>
      <c r="D2263" s="230" t="s">
        <v>335</v>
      </c>
      <c r="E2263" s="230" t="s">
        <v>185</v>
      </c>
      <c r="F2263" s="230"/>
      <c r="G2263" s="190" t="s">
        <v>3062</v>
      </c>
      <c r="H2263" s="191"/>
      <c r="I2263" s="230"/>
      <c r="J2263" s="230"/>
      <c r="K2263" s="231"/>
      <c r="L2263" s="230" t="s">
        <v>3120</v>
      </c>
      <c r="M2263" s="450"/>
      <c r="N2263" s="453"/>
      <c r="O2263" s="452"/>
      <c r="P2263" s="237">
        <f t="shared" si="140"/>
        <v>0</v>
      </c>
      <c r="Q2263" s="218"/>
      <c r="R2263" s="238" t="e">
        <f t="shared" si="141"/>
        <v>#DIV/0!</v>
      </c>
      <c r="S2263" s="238" t="e">
        <f t="shared" si="142"/>
        <v>#DIV/0!</v>
      </c>
      <c r="T2263" s="239" t="e">
        <f t="shared" si="143"/>
        <v>#DIV/0!</v>
      </c>
      <c r="U2263" s="229"/>
    </row>
    <row r="2264" spans="1:21" ht="12.75">
      <c r="A2264" s="190" t="s">
        <v>109</v>
      </c>
      <c r="B2264" s="191" t="s">
        <v>1220</v>
      </c>
      <c r="C2264" s="230" t="s">
        <v>642</v>
      </c>
      <c r="D2264" s="230" t="s">
        <v>335</v>
      </c>
      <c r="E2264" s="230" t="s">
        <v>185</v>
      </c>
      <c r="F2264" s="230" t="s">
        <v>519</v>
      </c>
      <c r="G2264" s="190" t="s">
        <v>3090</v>
      </c>
      <c r="H2264" s="191" t="s">
        <v>518</v>
      </c>
      <c r="I2264" s="230" t="s">
        <v>370</v>
      </c>
      <c r="J2264" s="565" t="s">
        <v>420</v>
      </c>
      <c r="K2264" s="566">
        <v>0.70370370370370372</v>
      </c>
      <c r="L2264" s="230"/>
      <c r="M2264" s="450">
        <v>2022</v>
      </c>
      <c r="N2264" s="453">
        <v>27</v>
      </c>
      <c r="O2264" s="567">
        <v>1</v>
      </c>
      <c r="P2264" s="237">
        <f t="shared" si="140"/>
        <v>27</v>
      </c>
      <c r="Q2264" s="453">
        <v>27</v>
      </c>
      <c r="R2264" s="238">
        <f t="shared" si="141"/>
        <v>1</v>
      </c>
      <c r="S2264" s="238">
        <f t="shared" si="142"/>
        <v>1</v>
      </c>
      <c r="T2264" s="239">
        <f t="shared" si="143"/>
        <v>1.4210526315789473</v>
      </c>
      <c r="U2264" s="451" t="s">
        <v>3123</v>
      </c>
    </row>
    <row r="2265" spans="1:21" ht="12.75">
      <c r="A2265" s="190" t="s">
        <v>109</v>
      </c>
      <c r="B2265" s="191" t="s">
        <v>1220</v>
      </c>
      <c r="C2265" s="230" t="s">
        <v>642</v>
      </c>
      <c r="D2265" s="230" t="s">
        <v>335</v>
      </c>
      <c r="E2265" s="230" t="s">
        <v>185</v>
      </c>
      <c r="F2265" s="230" t="s">
        <v>577</v>
      </c>
      <c r="G2265" s="190" t="s">
        <v>3090</v>
      </c>
      <c r="H2265" s="191" t="s">
        <v>576</v>
      </c>
      <c r="I2265" s="230" t="s">
        <v>370</v>
      </c>
      <c r="J2265" s="565" t="s">
        <v>420</v>
      </c>
      <c r="K2265" s="566">
        <v>0.70370370370370372</v>
      </c>
      <c r="L2265" s="230"/>
      <c r="M2265" s="450">
        <v>2022</v>
      </c>
      <c r="N2265" s="218">
        <v>27</v>
      </c>
      <c r="O2265" s="567">
        <v>0.48148148148148145</v>
      </c>
      <c r="P2265" s="237">
        <f t="shared" si="140"/>
        <v>13</v>
      </c>
      <c r="Q2265" s="218">
        <v>13</v>
      </c>
      <c r="R2265" s="238">
        <f t="shared" si="141"/>
        <v>1</v>
      </c>
      <c r="S2265" s="238">
        <f t="shared" si="142"/>
        <v>0.48148148148148145</v>
      </c>
      <c r="T2265" s="239">
        <f t="shared" si="143"/>
        <v>0.68421052631578938</v>
      </c>
      <c r="U2265" s="451" t="s">
        <v>3123</v>
      </c>
    </row>
    <row r="2266" spans="1:21" ht="12.75">
      <c r="A2266" s="190" t="s">
        <v>109</v>
      </c>
      <c r="B2266" s="191" t="s">
        <v>1220</v>
      </c>
      <c r="C2266" s="230" t="s">
        <v>642</v>
      </c>
      <c r="D2266" s="230" t="s">
        <v>335</v>
      </c>
      <c r="E2266" s="230" t="s">
        <v>185</v>
      </c>
      <c r="F2266" s="230" t="s">
        <v>577</v>
      </c>
      <c r="G2266" s="190" t="s">
        <v>3090</v>
      </c>
      <c r="H2266" s="191" t="s">
        <v>578</v>
      </c>
      <c r="I2266" s="230" t="s">
        <v>370</v>
      </c>
      <c r="J2266" s="565" t="s">
        <v>420</v>
      </c>
      <c r="K2266" s="566">
        <v>0.70370370370370372</v>
      </c>
      <c r="L2266" s="230"/>
      <c r="M2266" s="450">
        <v>2022</v>
      </c>
      <c r="N2266" s="218">
        <v>27</v>
      </c>
      <c r="O2266" s="567">
        <v>0.48148148148148145</v>
      </c>
      <c r="P2266" s="237">
        <f t="shared" si="140"/>
        <v>13</v>
      </c>
      <c r="Q2266" s="218">
        <v>13</v>
      </c>
      <c r="R2266" s="238">
        <f t="shared" si="141"/>
        <v>1</v>
      </c>
      <c r="S2266" s="238">
        <f t="shared" si="142"/>
        <v>0.48148148148148145</v>
      </c>
      <c r="T2266" s="239">
        <f t="shared" si="143"/>
        <v>0.68421052631578938</v>
      </c>
      <c r="U2266" s="451" t="s">
        <v>3123</v>
      </c>
    </row>
    <row r="2267" spans="1:21" ht="12.75">
      <c r="A2267" s="190" t="s">
        <v>109</v>
      </c>
      <c r="B2267" s="191" t="s">
        <v>1220</v>
      </c>
      <c r="C2267" s="230" t="s">
        <v>642</v>
      </c>
      <c r="D2267" s="230" t="s">
        <v>335</v>
      </c>
      <c r="E2267" s="230" t="s">
        <v>185</v>
      </c>
      <c r="F2267" s="230" t="s">
        <v>577</v>
      </c>
      <c r="G2267" s="190" t="s">
        <v>3090</v>
      </c>
      <c r="H2267" s="191" t="s">
        <v>579</v>
      </c>
      <c r="I2267" s="230" t="s">
        <v>370</v>
      </c>
      <c r="J2267" s="565" t="s">
        <v>420</v>
      </c>
      <c r="K2267" s="566">
        <v>0.70370370370370372</v>
      </c>
      <c r="L2267" s="230"/>
      <c r="M2267" s="450">
        <v>2022</v>
      </c>
      <c r="N2267" s="218">
        <v>27</v>
      </c>
      <c r="O2267" s="567">
        <v>0.48148148148148145</v>
      </c>
      <c r="P2267" s="237">
        <f t="shared" si="140"/>
        <v>13</v>
      </c>
      <c r="Q2267" s="218">
        <v>13</v>
      </c>
      <c r="R2267" s="238">
        <f t="shared" si="141"/>
        <v>1</v>
      </c>
      <c r="S2267" s="238">
        <f t="shared" si="142"/>
        <v>0.48148148148148145</v>
      </c>
      <c r="T2267" s="239">
        <f t="shared" si="143"/>
        <v>0.68421052631578938</v>
      </c>
      <c r="U2267" s="451" t="s">
        <v>3123</v>
      </c>
    </row>
    <row r="2268" spans="1:21" ht="12.75">
      <c r="A2268" s="190" t="s">
        <v>109</v>
      </c>
      <c r="B2268" s="191" t="s">
        <v>1220</v>
      </c>
      <c r="C2268" s="230" t="s">
        <v>642</v>
      </c>
      <c r="D2268" s="230" t="s">
        <v>335</v>
      </c>
      <c r="E2268" s="230" t="s">
        <v>185</v>
      </c>
      <c r="F2268" s="230" t="s">
        <v>577</v>
      </c>
      <c r="G2268" s="190" t="s">
        <v>3090</v>
      </c>
      <c r="H2268" s="191" t="s">
        <v>580</v>
      </c>
      <c r="I2268" s="230" t="s">
        <v>370</v>
      </c>
      <c r="J2268" s="565" t="s">
        <v>420</v>
      </c>
      <c r="K2268" s="566">
        <v>0.70370370370370372</v>
      </c>
      <c r="L2268" s="230"/>
      <c r="M2268" s="450">
        <v>2022</v>
      </c>
      <c r="N2268" s="218">
        <v>27</v>
      </c>
      <c r="O2268" s="567">
        <v>0.48148148148148145</v>
      </c>
      <c r="P2268" s="237">
        <f t="shared" si="140"/>
        <v>13</v>
      </c>
      <c r="Q2268" s="218">
        <v>13</v>
      </c>
      <c r="R2268" s="238">
        <f t="shared" si="141"/>
        <v>1</v>
      </c>
      <c r="S2268" s="238">
        <f t="shared" si="142"/>
        <v>0.48148148148148145</v>
      </c>
      <c r="T2268" s="239">
        <f t="shared" si="143"/>
        <v>0.68421052631578938</v>
      </c>
      <c r="U2268" s="451" t="s">
        <v>3123</v>
      </c>
    </row>
    <row r="2269" spans="1:21" ht="12.75">
      <c r="A2269" s="190" t="s">
        <v>109</v>
      </c>
      <c r="B2269" s="191" t="s">
        <v>1220</v>
      </c>
      <c r="C2269" s="230" t="s">
        <v>642</v>
      </c>
      <c r="D2269" s="230" t="s">
        <v>335</v>
      </c>
      <c r="E2269" s="230" t="s">
        <v>185</v>
      </c>
      <c r="F2269" s="230" t="s">
        <v>577</v>
      </c>
      <c r="G2269" s="190" t="s">
        <v>3090</v>
      </c>
      <c r="H2269" s="191" t="s">
        <v>581</v>
      </c>
      <c r="I2269" s="230" t="s">
        <v>370</v>
      </c>
      <c r="J2269" s="565" t="s">
        <v>420</v>
      </c>
      <c r="K2269" s="566">
        <v>0.70370370370370372</v>
      </c>
      <c r="L2269" s="230"/>
      <c r="M2269" s="450">
        <v>2022</v>
      </c>
      <c r="N2269" s="218">
        <v>27</v>
      </c>
      <c r="O2269" s="567">
        <v>0.48148148148148145</v>
      </c>
      <c r="P2269" s="237">
        <f t="shared" si="140"/>
        <v>13</v>
      </c>
      <c r="Q2269" s="218">
        <v>13</v>
      </c>
      <c r="R2269" s="238">
        <f t="shared" si="141"/>
        <v>1</v>
      </c>
      <c r="S2269" s="238">
        <f t="shared" si="142"/>
        <v>0.48148148148148145</v>
      </c>
      <c r="T2269" s="239">
        <f t="shared" si="143"/>
        <v>0.68421052631578938</v>
      </c>
      <c r="U2269" s="451" t="s">
        <v>3123</v>
      </c>
    </row>
    <row r="2270" spans="1:21" ht="12.75">
      <c r="A2270" s="190" t="s">
        <v>109</v>
      </c>
      <c r="B2270" s="191" t="s">
        <v>1220</v>
      </c>
      <c r="C2270" s="230" t="s">
        <v>642</v>
      </c>
      <c r="D2270" s="230" t="s">
        <v>335</v>
      </c>
      <c r="E2270" s="230" t="s">
        <v>185</v>
      </c>
      <c r="F2270" s="230" t="s">
        <v>519</v>
      </c>
      <c r="G2270" s="190" t="s">
        <v>3090</v>
      </c>
      <c r="H2270" s="191" t="s">
        <v>522</v>
      </c>
      <c r="I2270" s="230" t="s">
        <v>370</v>
      </c>
      <c r="J2270" s="565" t="s">
        <v>420</v>
      </c>
      <c r="K2270" s="566">
        <v>0.70370370370370372</v>
      </c>
      <c r="L2270" s="230"/>
      <c r="M2270" s="450">
        <v>2022</v>
      </c>
      <c r="N2270" s="218">
        <v>27</v>
      </c>
      <c r="O2270" s="567">
        <v>0.48148148148148145</v>
      </c>
      <c r="P2270" s="237">
        <f t="shared" si="140"/>
        <v>13</v>
      </c>
      <c r="Q2270" s="218">
        <v>13</v>
      </c>
      <c r="R2270" s="238">
        <f t="shared" si="141"/>
        <v>1</v>
      </c>
      <c r="S2270" s="238">
        <f t="shared" si="142"/>
        <v>0.48148148148148145</v>
      </c>
      <c r="T2270" s="239">
        <f t="shared" si="143"/>
        <v>0.68421052631578938</v>
      </c>
      <c r="U2270" s="451" t="s">
        <v>3123</v>
      </c>
    </row>
    <row r="2271" spans="1:21" ht="12.75">
      <c r="A2271" s="190" t="s">
        <v>109</v>
      </c>
      <c r="B2271" s="191" t="s">
        <v>1220</v>
      </c>
      <c r="C2271" s="230" t="s">
        <v>642</v>
      </c>
      <c r="D2271" s="230" t="s">
        <v>335</v>
      </c>
      <c r="E2271" s="230" t="s">
        <v>185</v>
      </c>
      <c r="F2271" s="230" t="s">
        <v>519</v>
      </c>
      <c r="G2271" s="190" t="s">
        <v>3090</v>
      </c>
      <c r="H2271" s="191" t="s">
        <v>523</v>
      </c>
      <c r="I2271" s="230" t="s">
        <v>370</v>
      </c>
      <c r="J2271" s="565" t="s">
        <v>420</v>
      </c>
      <c r="K2271" s="566">
        <v>0.70370370370370372</v>
      </c>
      <c r="L2271" s="230"/>
      <c r="M2271" s="450">
        <v>2022</v>
      </c>
      <c r="N2271" s="218">
        <v>27</v>
      </c>
      <c r="O2271" s="567">
        <v>0.48148148148148145</v>
      </c>
      <c r="P2271" s="237">
        <f t="shared" si="140"/>
        <v>13</v>
      </c>
      <c r="Q2271" s="218">
        <v>13</v>
      </c>
      <c r="R2271" s="238">
        <f t="shared" si="141"/>
        <v>1</v>
      </c>
      <c r="S2271" s="238">
        <f t="shared" si="142"/>
        <v>0.48148148148148145</v>
      </c>
      <c r="T2271" s="239">
        <f t="shared" si="143"/>
        <v>0.68421052631578938</v>
      </c>
      <c r="U2271" s="451" t="s">
        <v>3123</v>
      </c>
    </row>
    <row r="2272" spans="1:21" ht="12.75">
      <c r="A2272" s="190" t="s">
        <v>109</v>
      </c>
      <c r="B2272" s="191" t="s">
        <v>1220</v>
      </c>
      <c r="C2272" s="230" t="s">
        <v>642</v>
      </c>
      <c r="D2272" s="230" t="s">
        <v>335</v>
      </c>
      <c r="E2272" s="230" t="s">
        <v>185</v>
      </c>
      <c r="F2272" s="230" t="s">
        <v>577</v>
      </c>
      <c r="G2272" s="190" t="s">
        <v>3090</v>
      </c>
      <c r="H2272" s="191" t="s">
        <v>3124</v>
      </c>
      <c r="I2272" s="230" t="s">
        <v>370</v>
      </c>
      <c r="J2272" s="565" t="s">
        <v>420</v>
      </c>
      <c r="K2272" s="566">
        <v>0.70370370370370372</v>
      </c>
      <c r="L2272" s="230"/>
      <c r="M2272" s="450">
        <v>2022</v>
      </c>
      <c r="N2272" s="218">
        <v>27</v>
      </c>
      <c r="O2272" s="567">
        <v>0.48148148148148145</v>
      </c>
      <c r="P2272" s="237">
        <f t="shared" si="140"/>
        <v>13</v>
      </c>
      <c r="Q2272" s="218">
        <v>13</v>
      </c>
      <c r="R2272" s="238">
        <f t="shared" si="141"/>
        <v>1</v>
      </c>
      <c r="S2272" s="238">
        <f t="shared" si="142"/>
        <v>0.48148148148148145</v>
      </c>
      <c r="T2272" s="239">
        <f t="shared" si="143"/>
        <v>0.68421052631578938</v>
      </c>
      <c r="U2272" s="451" t="s">
        <v>3123</v>
      </c>
    </row>
    <row r="2273" spans="1:21" ht="12.75">
      <c r="A2273" s="190" t="s">
        <v>109</v>
      </c>
      <c r="B2273" s="191" t="s">
        <v>1220</v>
      </c>
      <c r="C2273" s="230" t="s">
        <v>642</v>
      </c>
      <c r="D2273" s="230" t="s">
        <v>335</v>
      </c>
      <c r="E2273" s="230" t="s">
        <v>185</v>
      </c>
      <c r="F2273" s="230" t="s">
        <v>519</v>
      </c>
      <c r="G2273" s="190" t="s">
        <v>3090</v>
      </c>
      <c r="H2273" s="191" t="s">
        <v>3125</v>
      </c>
      <c r="I2273" s="230" t="s">
        <v>370</v>
      </c>
      <c r="J2273" s="565" t="s">
        <v>420</v>
      </c>
      <c r="K2273" s="566">
        <v>0.70370370370370372</v>
      </c>
      <c r="L2273" s="230"/>
      <c r="M2273" s="450">
        <v>2022</v>
      </c>
      <c r="N2273" s="218">
        <v>27</v>
      </c>
      <c r="O2273" s="567">
        <v>0.48148148148148145</v>
      </c>
      <c r="P2273" s="237">
        <f t="shared" si="140"/>
        <v>13</v>
      </c>
      <c r="Q2273" s="218">
        <v>13</v>
      </c>
      <c r="R2273" s="238">
        <f t="shared" si="141"/>
        <v>1</v>
      </c>
      <c r="S2273" s="238">
        <f t="shared" si="142"/>
        <v>0.48148148148148145</v>
      </c>
      <c r="T2273" s="239">
        <f t="shared" si="143"/>
        <v>0.68421052631578938</v>
      </c>
      <c r="U2273" s="451" t="s">
        <v>3123</v>
      </c>
    </row>
    <row r="2274" spans="1:21" ht="12.75">
      <c r="A2274" s="190" t="s">
        <v>109</v>
      </c>
      <c r="B2274" s="191" t="s">
        <v>1220</v>
      </c>
      <c r="C2274" s="230" t="s">
        <v>642</v>
      </c>
      <c r="D2274" s="230" t="s">
        <v>335</v>
      </c>
      <c r="E2274" s="230" t="s">
        <v>185</v>
      </c>
      <c r="F2274" s="230" t="s">
        <v>519</v>
      </c>
      <c r="G2274" s="190" t="s">
        <v>3090</v>
      </c>
      <c r="H2274" s="191" t="s">
        <v>529</v>
      </c>
      <c r="I2274" s="230" t="s">
        <v>370</v>
      </c>
      <c r="J2274" s="565" t="s">
        <v>420</v>
      </c>
      <c r="K2274" s="566">
        <v>0.70370370370370372</v>
      </c>
      <c r="L2274" s="230"/>
      <c r="M2274" s="450">
        <v>2022</v>
      </c>
      <c r="N2274" s="218">
        <v>27</v>
      </c>
      <c r="O2274" s="567">
        <v>0.48148148148148145</v>
      </c>
      <c r="P2274" s="237">
        <f t="shared" si="140"/>
        <v>13</v>
      </c>
      <c r="Q2274" s="218">
        <v>13</v>
      </c>
      <c r="R2274" s="238">
        <f t="shared" si="141"/>
        <v>1</v>
      </c>
      <c r="S2274" s="238">
        <f t="shared" si="142"/>
        <v>0.48148148148148145</v>
      </c>
      <c r="T2274" s="239">
        <f t="shared" si="143"/>
        <v>0.68421052631578938</v>
      </c>
      <c r="U2274" s="451" t="s">
        <v>3123</v>
      </c>
    </row>
    <row r="2275" spans="1:21" ht="12.75">
      <c r="A2275" s="190" t="s">
        <v>109</v>
      </c>
      <c r="B2275" s="191" t="s">
        <v>1220</v>
      </c>
      <c r="C2275" s="230" t="s">
        <v>642</v>
      </c>
      <c r="D2275" s="230" t="s">
        <v>335</v>
      </c>
      <c r="E2275" s="230" t="s">
        <v>185</v>
      </c>
      <c r="F2275" s="230" t="s">
        <v>519</v>
      </c>
      <c r="G2275" s="190" t="s">
        <v>3090</v>
      </c>
      <c r="H2275" s="191" t="s">
        <v>532</v>
      </c>
      <c r="I2275" s="230" t="s">
        <v>370</v>
      </c>
      <c r="J2275" s="565" t="s">
        <v>420</v>
      </c>
      <c r="K2275" s="568">
        <v>0.70370370370370372</v>
      </c>
      <c r="L2275" s="230"/>
      <c r="M2275" s="450">
        <v>2022</v>
      </c>
      <c r="N2275" s="218">
        <v>27</v>
      </c>
      <c r="O2275" s="567">
        <v>0.48148148148148145</v>
      </c>
      <c r="P2275" s="237">
        <f t="shared" si="140"/>
        <v>13</v>
      </c>
      <c r="Q2275" s="218">
        <v>13</v>
      </c>
      <c r="R2275" s="238">
        <f t="shared" si="141"/>
        <v>1</v>
      </c>
      <c r="S2275" s="238">
        <f t="shared" si="142"/>
        <v>0.48148148148148145</v>
      </c>
      <c r="T2275" s="239">
        <f t="shared" si="143"/>
        <v>0.68421052631578938</v>
      </c>
      <c r="U2275" s="451" t="s">
        <v>3123</v>
      </c>
    </row>
    <row r="2276" spans="1:21" ht="12.75">
      <c r="A2276" s="190" t="s">
        <v>109</v>
      </c>
      <c r="B2276" s="191" t="s">
        <v>1220</v>
      </c>
      <c r="C2276" s="230" t="s">
        <v>642</v>
      </c>
      <c r="D2276" s="230" t="s">
        <v>335</v>
      </c>
      <c r="E2276" s="230" t="s">
        <v>185</v>
      </c>
      <c r="F2276" s="230" t="s">
        <v>519</v>
      </c>
      <c r="G2276" s="190" t="s">
        <v>3090</v>
      </c>
      <c r="H2276" s="191" t="s">
        <v>533</v>
      </c>
      <c r="I2276" s="230" t="s">
        <v>370</v>
      </c>
      <c r="J2276" s="565" t="s">
        <v>420</v>
      </c>
      <c r="K2276" s="566">
        <v>0.70370370370370372</v>
      </c>
      <c r="L2276" s="230"/>
      <c r="M2276" s="450">
        <v>2022</v>
      </c>
      <c r="N2276" s="218">
        <v>27</v>
      </c>
      <c r="O2276" s="567">
        <v>0.48148148148148145</v>
      </c>
      <c r="P2276" s="237">
        <f t="shared" si="140"/>
        <v>13</v>
      </c>
      <c r="Q2276" s="218">
        <v>13</v>
      </c>
      <c r="R2276" s="238">
        <f t="shared" si="141"/>
        <v>1</v>
      </c>
      <c r="S2276" s="238">
        <f t="shared" si="142"/>
        <v>0.48148148148148145</v>
      </c>
      <c r="T2276" s="239">
        <f t="shared" si="143"/>
        <v>0.68421052631578938</v>
      </c>
      <c r="U2276" s="451" t="s">
        <v>3123</v>
      </c>
    </row>
    <row r="2277" spans="1:21" ht="12.75">
      <c r="A2277" s="190" t="s">
        <v>109</v>
      </c>
      <c r="B2277" s="191" t="s">
        <v>1220</v>
      </c>
      <c r="C2277" s="230" t="s">
        <v>642</v>
      </c>
      <c r="D2277" s="230" t="s">
        <v>335</v>
      </c>
      <c r="E2277" s="230" t="s">
        <v>185</v>
      </c>
      <c r="F2277" s="230" t="s">
        <v>519</v>
      </c>
      <c r="G2277" s="190" t="s">
        <v>3090</v>
      </c>
      <c r="H2277" s="191" t="s">
        <v>534</v>
      </c>
      <c r="I2277" s="230" t="s">
        <v>370</v>
      </c>
      <c r="J2277" s="565" t="s">
        <v>420</v>
      </c>
      <c r="K2277" s="566">
        <v>0.70370370370370372</v>
      </c>
      <c r="L2277" s="230"/>
      <c r="M2277" s="450">
        <v>2022</v>
      </c>
      <c r="N2277" s="218">
        <v>27</v>
      </c>
      <c r="O2277" s="567">
        <v>0.48148148148148145</v>
      </c>
      <c r="P2277" s="237">
        <f t="shared" si="140"/>
        <v>13</v>
      </c>
      <c r="Q2277" s="218">
        <v>13</v>
      </c>
      <c r="R2277" s="238">
        <f t="shared" si="141"/>
        <v>1</v>
      </c>
      <c r="S2277" s="238">
        <f t="shared" si="142"/>
        <v>0.48148148148148145</v>
      </c>
      <c r="T2277" s="239">
        <f t="shared" si="143"/>
        <v>0.68421052631578938</v>
      </c>
      <c r="U2277" s="451" t="s">
        <v>3123</v>
      </c>
    </row>
    <row r="2278" spans="1:21" ht="12.75">
      <c r="A2278" s="190" t="s">
        <v>109</v>
      </c>
      <c r="B2278" s="191" t="s">
        <v>1220</v>
      </c>
      <c r="C2278" s="230" t="s">
        <v>642</v>
      </c>
      <c r="D2278" s="230" t="s">
        <v>335</v>
      </c>
      <c r="E2278" s="230" t="s">
        <v>185</v>
      </c>
      <c r="F2278" s="230" t="s">
        <v>519</v>
      </c>
      <c r="G2278" s="190" t="s">
        <v>3090</v>
      </c>
      <c r="H2278" s="191" t="s">
        <v>535</v>
      </c>
      <c r="I2278" s="230" t="s">
        <v>370</v>
      </c>
      <c r="J2278" s="565" t="s">
        <v>420</v>
      </c>
      <c r="K2278" s="566">
        <v>0.70370370370370372</v>
      </c>
      <c r="L2278" s="230"/>
      <c r="M2278" s="450">
        <v>2022</v>
      </c>
      <c r="N2278" s="218">
        <v>27</v>
      </c>
      <c r="O2278" s="567">
        <v>0.48148148148148145</v>
      </c>
      <c r="P2278" s="237">
        <f t="shared" si="140"/>
        <v>13</v>
      </c>
      <c r="Q2278" s="218">
        <v>13</v>
      </c>
      <c r="R2278" s="238">
        <f t="shared" si="141"/>
        <v>1</v>
      </c>
      <c r="S2278" s="238">
        <f t="shared" si="142"/>
        <v>0.48148148148148145</v>
      </c>
      <c r="T2278" s="239">
        <f t="shared" si="143"/>
        <v>0.68421052631578938</v>
      </c>
      <c r="U2278" s="451" t="s">
        <v>3123</v>
      </c>
    </row>
    <row r="2279" spans="1:21" ht="12.75">
      <c r="A2279" s="190" t="s">
        <v>109</v>
      </c>
      <c r="B2279" s="191" t="s">
        <v>1220</v>
      </c>
      <c r="C2279" s="230" t="s">
        <v>642</v>
      </c>
      <c r="D2279" s="230" t="s">
        <v>335</v>
      </c>
      <c r="E2279" s="230" t="s">
        <v>185</v>
      </c>
      <c r="F2279" s="230" t="s">
        <v>519</v>
      </c>
      <c r="G2279" s="190" t="s">
        <v>3090</v>
      </c>
      <c r="H2279" s="191" t="s">
        <v>544</v>
      </c>
      <c r="I2279" s="230" t="s">
        <v>370</v>
      </c>
      <c r="J2279" s="565" t="s">
        <v>420</v>
      </c>
      <c r="K2279" s="566">
        <v>0.70370370370370372</v>
      </c>
      <c r="L2279" s="230"/>
      <c r="M2279" s="450">
        <v>2022</v>
      </c>
      <c r="N2279" s="218">
        <v>27</v>
      </c>
      <c r="O2279" s="567">
        <v>0.48148148148148145</v>
      </c>
      <c r="P2279" s="237">
        <f t="shared" si="140"/>
        <v>13</v>
      </c>
      <c r="Q2279" s="218">
        <v>13</v>
      </c>
      <c r="R2279" s="238">
        <f t="shared" si="141"/>
        <v>1</v>
      </c>
      <c r="S2279" s="238">
        <f t="shared" si="142"/>
        <v>0.48148148148148145</v>
      </c>
      <c r="T2279" s="239">
        <f t="shared" si="143"/>
        <v>0.68421052631578938</v>
      </c>
      <c r="U2279" s="451" t="s">
        <v>3123</v>
      </c>
    </row>
    <row r="2280" spans="1:21" ht="12.75">
      <c r="A2280" s="190" t="s">
        <v>109</v>
      </c>
      <c r="B2280" s="191" t="s">
        <v>1220</v>
      </c>
      <c r="C2280" s="230" t="s">
        <v>642</v>
      </c>
      <c r="D2280" s="230" t="s">
        <v>335</v>
      </c>
      <c r="E2280" s="230" t="s">
        <v>185</v>
      </c>
      <c r="F2280" s="230" t="s">
        <v>519</v>
      </c>
      <c r="G2280" s="190" t="s">
        <v>3090</v>
      </c>
      <c r="H2280" s="191" t="s">
        <v>545</v>
      </c>
      <c r="I2280" s="230" t="s">
        <v>370</v>
      </c>
      <c r="J2280" s="565" t="s">
        <v>420</v>
      </c>
      <c r="K2280" s="566">
        <v>0.70370370370370372</v>
      </c>
      <c r="L2280" s="230"/>
      <c r="M2280" s="450">
        <v>2022</v>
      </c>
      <c r="N2280" s="218">
        <v>27</v>
      </c>
      <c r="O2280" s="567">
        <v>0.48148148148148145</v>
      </c>
      <c r="P2280" s="237">
        <f t="shared" si="140"/>
        <v>13</v>
      </c>
      <c r="Q2280" s="218">
        <v>13</v>
      </c>
      <c r="R2280" s="238">
        <f t="shared" si="141"/>
        <v>1</v>
      </c>
      <c r="S2280" s="238">
        <f t="shared" si="142"/>
        <v>0.48148148148148145</v>
      </c>
      <c r="T2280" s="239">
        <f t="shared" si="143"/>
        <v>0.68421052631578938</v>
      </c>
      <c r="U2280" s="451" t="s">
        <v>3123</v>
      </c>
    </row>
    <row r="2281" spans="1:21" ht="12.75">
      <c r="A2281" s="190" t="s">
        <v>109</v>
      </c>
      <c r="B2281" s="191" t="s">
        <v>1220</v>
      </c>
      <c r="C2281" s="230" t="s">
        <v>642</v>
      </c>
      <c r="D2281" s="230" t="s">
        <v>335</v>
      </c>
      <c r="E2281" s="230" t="s">
        <v>185</v>
      </c>
      <c r="F2281" s="230" t="s">
        <v>519</v>
      </c>
      <c r="G2281" s="190" t="s">
        <v>3090</v>
      </c>
      <c r="H2281" s="191" t="s">
        <v>546</v>
      </c>
      <c r="I2281" s="230" t="s">
        <v>370</v>
      </c>
      <c r="J2281" s="565" t="s">
        <v>420</v>
      </c>
      <c r="K2281" s="566">
        <v>0.70370370370370372</v>
      </c>
      <c r="L2281" s="230"/>
      <c r="M2281" s="450">
        <v>2022</v>
      </c>
      <c r="N2281" s="218">
        <v>27</v>
      </c>
      <c r="O2281" s="567">
        <v>0.48148148148148145</v>
      </c>
      <c r="P2281" s="237">
        <f t="shared" si="140"/>
        <v>13</v>
      </c>
      <c r="Q2281" s="218">
        <v>13</v>
      </c>
      <c r="R2281" s="238">
        <f t="shared" si="141"/>
        <v>1</v>
      </c>
      <c r="S2281" s="238">
        <f t="shared" si="142"/>
        <v>0.48148148148148145</v>
      </c>
      <c r="T2281" s="239">
        <f t="shared" si="143"/>
        <v>0.68421052631578938</v>
      </c>
      <c r="U2281" s="451" t="s">
        <v>3123</v>
      </c>
    </row>
    <row r="2282" spans="1:21" ht="12.75">
      <c r="A2282" s="190" t="s">
        <v>109</v>
      </c>
      <c r="B2282" s="191" t="s">
        <v>1220</v>
      </c>
      <c r="C2282" s="230" t="s">
        <v>642</v>
      </c>
      <c r="D2282" s="230" t="s">
        <v>335</v>
      </c>
      <c r="E2282" s="230" t="s">
        <v>185</v>
      </c>
      <c r="F2282" s="230" t="s">
        <v>519</v>
      </c>
      <c r="G2282" s="190" t="s">
        <v>3090</v>
      </c>
      <c r="H2282" s="191" t="s">
        <v>548</v>
      </c>
      <c r="I2282" s="230" t="s">
        <v>370</v>
      </c>
      <c r="J2282" s="565" t="s">
        <v>420</v>
      </c>
      <c r="K2282" s="566">
        <v>0.70370370370370372</v>
      </c>
      <c r="L2282" s="230"/>
      <c r="M2282" s="450">
        <v>2022</v>
      </c>
      <c r="N2282" s="218">
        <v>27</v>
      </c>
      <c r="O2282" s="567">
        <v>0.48148148148148145</v>
      </c>
      <c r="P2282" s="237">
        <f t="shared" si="140"/>
        <v>13</v>
      </c>
      <c r="Q2282" s="218">
        <v>13</v>
      </c>
      <c r="R2282" s="238">
        <f t="shared" si="141"/>
        <v>1</v>
      </c>
      <c r="S2282" s="238">
        <f t="shared" si="142"/>
        <v>0.48148148148148145</v>
      </c>
      <c r="T2282" s="239">
        <f t="shared" si="143"/>
        <v>0.68421052631578938</v>
      </c>
      <c r="U2282" s="451" t="s">
        <v>3123</v>
      </c>
    </row>
    <row r="2283" spans="1:21" ht="12.75">
      <c r="A2283" s="190" t="s">
        <v>109</v>
      </c>
      <c r="B2283" s="191" t="s">
        <v>1220</v>
      </c>
      <c r="C2283" s="230" t="s">
        <v>642</v>
      </c>
      <c r="D2283" s="230" t="s">
        <v>335</v>
      </c>
      <c r="E2283" s="230" t="s">
        <v>185</v>
      </c>
      <c r="F2283" s="230" t="s">
        <v>519</v>
      </c>
      <c r="G2283" s="190" t="s">
        <v>3090</v>
      </c>
      <c r="H2283" s="191" t="s">
        <v>549</v>
      </c>
      <c r="I2283" s="230" t="s">
        <v>370</v>
      </c>
      <c r="J2283" s="565" t="s">
        <v>420</v>
      </c>
      <c r="K2283" s="566">
        <v>0.70370370370370372</v>
      </c>
      <c r="L2283" s="230"/>
      <c r="M2283" s="450">
        <v>2022</v>
      </c>
      <c r="N2283" s="218">
        <v>27</v>
      </c>
      <c r="O2283" s="567">
        <v>0.48148148148148145</v>
      </c>
      <c r="P2283" s="237">
        <f t="shared" si="140"/>
        <v>13</v>
      </c>
      <c r="Q2283" s="218">
        <v>13</v>
      </c>
      <c r="R2283" s="238">
        <f t="shared" si="141"/>
        <v>1</v>
      </c>
      <c r="S2283" s="238">
        <f t="shared" si="142"/>
        <v>0.48148148148148145</v>
      </c>
      <c r="T2283" s="239">
        <f t="shared" si="143"/>
        <v>0.68421052631578938</v>
      </c>
      <c r="U2283" s="451" t="s">
        <v>3123</v>
      </c>
    </row>
    <row r="2284" spans="1:21" ht="12.75">
      <c r="A2284" s="190" t="s">
        <v>109</v>
      </c>
      <c r="B2284" s="191" t="s">
        <v>1220</v>
      </c>
      <c r="C2284" s="230" t="s">
        <v>642</v>
      </c>
      <c r="D2284" s="230" t="s">
        <v>335</v>
      </c>
      <c r="E2284" s="230" t="s">
        <v>185</v>
      </c>
      <c r="F2284" s="230" t="s">
        <v>519</v>
      </c>
      <c r="G2284" s="190" t="s">
        <v>3090</v>
      </c>
      <c r="H2284" s="191" t="s">
        <v>551</v>
      </c>
      <c r="I2284" s="230" t="s">
        <v>370</v>
      </c>
      <c r="J2284" s="565" t="s">
        <v>420</v>
      </c>
      <c r="K2284" s="566">
        <v>0.70370370370370372</v>
      </c>
      <c r="L2284" s="230"/>
      <c r="M2284" s="450">
        <v>2022</v>
      </c>
      <c r="N2284" s="218">
        <v>27</v>
      </c>
      <c r="O2284" s="567">
        <v>0.48148148148148145</v>
      </c>
      <c r="P2284" s="237">
        <f t="shared" si="140"/>
        <v>13</v>
      </c>
      <c r="Q2284" s="218">
        <v>13</v>
      </c>
      <c r="R2284" s="238">
        <f t="shared" si="141"/>
        <v>1</v>
      </c>
      <c r="S2284" s="238">
        <f t="shared" si="142"/>
        <v>0.48148148148148145</v>
      </c>
      <c r="T2284" s="239">
        <f t="shared" si="143"/>
        <v>0.68421052631578938</v>
      </c>
      <c r="U2284" s="451" t="s">
        <v>3123</v>
      </c>
    </row>
    <row r="2285" spans="1:21" ht="12.75">
      <c r="A2285" s="190" t="s">
        <v>109</v>
      </c>
      <c r="B2285" s="191" t="s">
        <v>1220</v>
      </c>
      <c r="C2285" s="230" t="s">
        <v>642</v>
      </c>
      <c r="D2285" s="230" t="s">
        <v>335</v>
      </c>
      <c r="E2285" s="230" t="s">
        <v>185</v>
      </c>
      <c r="F2285" s="230" t="s">
        <v>519</v>
      </c>
      <c r="G2285" s="190" t="s">
        <v>3090</v>
      </c>
      <c r="H2285" s="191" t="s">
        <v>555</v>
      </c>
      <c r="I2285" s="230" t="s">
        <v>370</v>
      </c>
      <c r="J2285" s="565" t="s">
        <v>420</v>
      </c>
      <c r="K2285" s="566">
        <v>0.70370370370370372</v>
      </c>
      <c r="L2285" s="230"/>
      <c r="M2285" s="450">
        <v>2022</v>
      </c>
      <c r="N2285" s="218">
        <v>27</v>
      </c>
      <c r="O2285" s="567">
        <v>0.48148148148148145</v>
      </c>
      <c r="P2285" s="237">
        <f t="shared" si="140"/>
        <v>13</v>
      </c>
      <c r="Q2285" s="218">
        <v>13</v>
      </c>
      <c r="R2285" s="238">
        <f t="shared" si="141"/>
        <v>1</v>
      </c>
      <c r="S2285" s="238">
        <f t="shared" si="142"/>
        <v>0.48148148148148145</v>
      </c>
      <c r="T2285" s="239">
        <f t="shared" si="143"/>
        <v>0.68421052631578938</v>
      </c>
      <c r="U2285" s="451" t="s">
        <v>3123</v>
      </c>
    </row>
    <row r="2286" spans="1:21" ht="12.75">
      <c r="A2286" s="190" t="s">
        <v>109</v>
      </c>
      <c r="B2286" s="191" t="s">
        <v>1220</v>
      </c>
      <c r="C2286" s="230" t="s">
        <v>642</v>
      </c>
      <c r="D2286" s="230" t="s">
        <v>335</v>
      </c>
      <c r="E2286" s="230" t="s">
        <v>185</v>
      </c>
      <c r="F2286" s="230" t="s">
        <v>519</v>
      </c>
      <c r="G2286" s="190" t="s">
        <v>3090</v>
      </c>
      <c r="H2286" s="191" t="s">
        <v>556</v>
      </c>
      <c r="I2286" s="230" t="s">
        <v>370</v>
      </c>
      <c r="J2286" s="565" t="s">
        <v>420</v>
      </c>
      <c r="K2286" s="566">
        <v>0.70370370370370372</v>
      </c>
      <c r="L2286" s="230"/>
      <c r="M2286" s="450">
        <v>2022</v>
      </c>
      <c r="N2286" s="218">
        <v>27</v>
      </c>
      <c r="O2286" s="567">
        <v>0.48148148148148145</v>
      </c>
      <c r="P2286" s="237">
        <f t="shared" si="140"/>
        <v>13</v>
      </c>
      <c r="Q2286" s="218">
        <v>13</v>
      </c>
      <c r="R2286" s="238">
        <f t="shared" si="141"/>
        <v>1</v>
      </c>
      <c r="S2286" s="238">
        <f t="shared" si="142"/>
        <v>0.48148148148148145</v>
      </c>
      <c r="T2286" s="239">
        <f t="shared" si="143"/>
        <v>0.68421052631578938</v>
      </c>
      <c r="U2286" s="451" t="s">
        <v>3123</v>
      </c>
    </row>
    <row r="2287" spans="1:21" ht="12.75">
      <c r="A2287" s="190" t="s">
        <v>109</v>
      </c>
      <c r="B2287" s="191" t="s">
        <v>1220</v>
      </c>
      <c r="C2287" s="230" t="s">
        <v>642</v>
      </c>
      <c r="D2287" s="230" t="s">
        <v>335</v>
      </c>
      <c r="E2287" s="230" t="s">
        <v>185</v>
      </c>
      <c r="F2287" s="230" t="s">
        <v>519</v>
      </c>
      <c r="G2287" s="190" t="s">
        <v>3090</v>
      </c>
      <c r="H2287" s="191" t="s">
        <v>557</v>
      </c>
      <c r="I2287" s="230" t="s">
        <v>370</v>
      </c>
      <c r="J2287" s="565" t="s">
        <v>420</v>
      </c>
      <c r="K2287" s="566">
        <v>0.70370370370370372</v>
      </c>
      <c r="L2287" s="230"/>
      <c r="M2287" s="450">
        <v>2022</v>
      </c>
      <c r="N2287" s="218">
        <v>27</v>
      </c>
      <c r="O2287" s="567">
        <v>0.48148148148148145</v>
      </c>
      <c r="P2287" s="237">
        <f t="shared" si="140"/>
        <v>13</v>
      </c>
      <c r="Q2287" s="218">
        <v>13</v>
      </c>
      <c r="R2287" s="238">
        <f t="shared" si="141"/>
        <v>1</v>
      </c>
      <c r="S2287" s="238">
        <f t="shared" si="142"/>
        <v>0.48148148148148145</v>
      </c>
      <c r="T2287" s="239">
        <f t="shared" si="143"/>
        <v>0.68421052631578938</v>
      </c>
      <c r="U2287" s="451" t="s">
        <v>3123</v>
      </c>
    </row>
    <row r="2288" spans="1:21" ht="12.75">
      <c r="A2288" s="190" t="s">
        <v>109</v>
      </c>
      <c r="B2288" s="191" t="s">
        <v>1220</v>
      </c>
      <c r="C2288" s="230" t="s">
        <v>642</v>
      </c>
      <c r="D2288" s="230" t="s">
        <v>335</v>
      </c>
      <c r="E2288" s="230" t="s">
        <v>185</v>
      </c>
      <c r="F2288" s="230" t="s">
        <v>519</v>
      </c>
      <c r="G2288" s="190" t="s">
        <v>3090</v>
      </c>
      <c r="H2288" s="191" t="s">
        <v>558</v>
      </c>
      <c r="I2288" s="230" t="s">
        <v>370</v>
      </c>
      <c r="J2288" s="565" t="s">
        <v>420</v>
      </c>
      <c r="K2288" s="566">
        <v>0.70370370370370372</v>
      </c>
      <c r="L2288" s="230"/>
      <c r="M2288" s="450">
        <v>2022</v>
      </c>
      <c r="N2288" s="218">
        <v>27</v>
      </c>
      <c r="O2288" s="567">
        <v>0.48148148148148145</v>
      </c>
      <c r="P2288" s="237">
        <f t="shared" si="140"/>
        <v>13</v>
      </c>
      <c r="Q2288" s="218">
        <v>13</v>
      </c>
      <c r="R2288" s="238">
        <f t="shared" si="141"/>
        <v>1</v>
      </c>
      <c r="S2288" s="238">
        <f t="shared" si="142"/>
        <v>0.48148148148148145</v>
      </c>
      <c r="T2288" s="239">
        <f t="shared" si="143"/>
        <v>0.68421052631578938</v>
      </c>
      <c r="U2288" s="451" t="s">
        <v>3123</v>
      </c>
    </row>
    <row r="2289" spans="1:21" ht="12.75">
      <c r="A2289" s="190" t="s">
        <v>109</v>
      </c>
      <c r="B2289" s="191" t="s">
        <v>1220</v>
      </c>
      <c r="C2289" s="230" t="s">
        <v>642</v>
      </c>
      <c r="D2289" s="230" t="s">
        <v>335</v>
      </c>
      <c r="E2289" s="230" t="s">
        <v>185</v>
      </c>
      <c r="F2289" s="230" t="s">
        <v>519</v>
      </c>
      <c r="G2289" s="190" t="s">
        <v>3090</v>
      </c>
      <c r="H2289" s="191" t="s">
        <v>562</v>
      </c>
      <c r="I2289" s="230" t="s">
        <v>370</v>
      </c>
      <c r="J2289" s="565" t="s">
        <v>420</v>
      </c>
      <c r="K2289" s="566">
        <v>0.70370370370370372</v>
      </c>
      <c r="L2289" s="230"/>
      <c r="M2289" s="450">
        <v>2022</v>
      </c>
      <c r="N2289" s="218">
        <v>27</v>
      </c>
      <c r="O2289" s="567">
        <v>0.48148148148148145</v>
      </c>
      <c r="P2289" s="237">
        <f t="shared" si="140"/>
        <v>13</v>
      </c>
      <c r="Q2289" s="218">
        <v>13</v>
      </c>
      <c r="R2289" s="238">
        <f t="shared" si="141"/>
        <v>1</v>
      </c>
      <c r="S2289" s="238">
        <f t="shared" si="142"/>
        <v>0.48148148148148145</v>
      </c>
      <c r="T2289" s="239">
        <f t="shared" si="143"/>
        <v>0.68421052631578938</v>
      </c>
      <c r="U2289" s="451" t="s">
        <v>3123</v>
      </c>
    </row>
    <row r="2290" spans="1:21" ht="12.75">
      <c r="A2290" s="190" t="s">
        <v>109</v>
      </c>
      <c r="B2290" s="191" t="s">
        <v>1220</v>
      </c>
      <c r="C2290" s="230" t="s">
        <v>642</v>
      </c>
      <c r="D2290" s="230" t="s">
        <v>335</v>
      </c>
      <c r="E2290" s="230" t="s">
        <v>185</v>
      </c>
      <c r="F2290" s="230" t="s">
        <v>577</v>
      </c>
      <c r="G2290" s="190" t="s">
        <v>3090</v>
      </c>
      <c r="H2290" s="191" t="s">
        <v>583</v>
      </c>
      <c r="I2290" s="230" t="s">
        <v>370</v>
      </c>
      <c r="J2290" s="565" t="s">
        <v>420</v>
      </c>
      <c r="K2290" s="566">
        <v>0.70370370370370372</v>
      </c>
      <c r="L2290" s="230"/>
      <c r="M2290" s="450">
        <v>2022</v>
      </c>
      <c r="N2290" s="218">
        <v>27</v>
      </c>
      <c r="O2290" s="567">
        <v>0.48148148148148145</v>
      </c>
      <c r="P2290" s="237">
        <f t="shared" si="140"/>
        <v>13</v>
      </c>
      <c r="Q2290" s="218">
        <v>13</v>
      </c>
      <c r="R2290" s="238">
        <f t="shared" si="141"/>
        <v>1</v>
      </c>
      <c r="S2290" s="238">
        <f t="shared" si="142"/>
        <v>0.48148148148148145</v>
      </c>
      <c r="T2290" s="239">
        <f t="shared" si="143"/>
        <v>0.68421052631578938</v>
      </c>
      <c r="U2290" s="451" t="s">
        <v>3123</v>
      </c>
    </row>
    <row r="2291" spans="1:21" ht="12.75">
      <c r="A2291" s="190" t="s">
        <v>109</v>
      </c>
      <c r="B2291" s="191" t="s">
        <v>1220</v>
      </c>
      <c r="C2291" s="230" t="s">
        <v>642</v>
      </c>
      <c r="D2291" s="230" t="s">
        <v>335</v>
      </c>
      <c r="E2291" s="230" t="s">
        <v>185</v>
      </c>
      <c r="F2291" s="230" t="s">
        <v>519</v>
      </c>
      <c r="G2291" s="190" t="s">
        <v>3090</v>
      </c>
      <c r="H2291" s="191" t="s">
        <v>563</v>
      </c>
      <c r="I2291" s="230" t="s">
        <v>370</v>
      </c>
      <c r="J2291" s="565" t="s">
        <v>418</v>
      </c>
      <c r="K2291" s="566">
        <v>1</v>
      </c>
      <c r="L2291" s="230"/>
      <c r="M2291" s="450">
        <v>2022</v>
      </c>
      <c r="N2291" s="453">
        <v>27</v>
      </c>
      <c r="O2291" s="452">
        <v>1</v>
      </c>
      <c r="P2291" s="237">
        <f t="shared" si="140"/>
        <v>27</v>
      </c>
      <c r="Q2291" s="218">
        <v>27</v>
      </c>
      <c r="R2291" s="238">
        <f t="shared" si="141"/>
        <v>1</v>
      </c>
      <c r="S2291" s="238">
        <f t="shared" si="142"/>
        <v>1</v>
      </c>
      <c r="T2291" s="239">
        <f t="shared" si="143"/>
        <v>1</v>
      </c>
      <c r="U2291" s="229"/>
    </row>
    <row r="2292" spans="1:21" ht="12.75">
      <c r="A2292" s="190" t="s">
        <v>109</v>
      </c>
      <c r="B2292" s="191" t="s">
        <v>1220</v>
      </c>
      <c r="C2292" s="230" t="s">
        <v>642</v>
      </c>
      <c r="D2292" s="230" t="s">
        <v>335</v>
      </c>
      <c r="E2292" s="230" t="s">
        <v>185</v>
      </c>
      <c r="F2292" s="230" t="s">
        <v>519</v>
      </c>
      <c r="G2292" s="190" t="s">
        <v>3090</v>
      </c>
      <c r="H2292" s="191" t="s">
        <v>564</v>
      </c>
      <c r="I2292" s="230" t="s">
        <v>370</v>
      </c>
      <c r="J2292" s="565" t="s">
        <v>420</v>
      </c>
      <c r="K2292" s="566">
        <v>0.70370370370370372</v>
      </c>
      <c r="L2292" s="230"/>
      <c r="M2292" s="450">
        <v>2022</v>
      </c>
      <c r="N2292" s="218">
        <v>27</v>
      </c>
      <c r="O2292" s="567">
        <v>0.48148148148148145</v>
      </c>
      <c r="P2292" s="237">
        <f t="shared" si="140"/>
        <v>13</v>
      </c>
      <c r="Q2292" s="218">
        <v>13</v>
      </c>
      <c r="R2292" s="238">
        <f t="shared" si="141"/>
        <v>1</v>
      </c>
      <c r="S2292" s="238">
        <f t="shared" si="142"/>
        <v>0.48148148148148145</v>
      </c>
      <c r="T2292" s="239">
        <f t="shared" si="143"/>
        <v>0.68421052631578938</v>
      </c>
      <c r="U2292" s="451" t="s">
        <v>3123</v>
      </c>
    </row>
    <row r="2293" spans="1:21" ht="12.75">
      <c r="A2293" s="190" t="s">
        <v>109</v>
      </c>
      <c r="B2293" s="191" t="s">
        <v>1220</v>
      </c>
      <c r="C2293" s="230" t="s">
        <v>642</v>
      </c>
      <c r="D2293" s="230" t="s">
        <v>335</v>
      </c>
      <c r="E2293" s="230" t="s">
        <v>185</v>
      </c>
      <c r="F2293" s="230" t="s">
        <v>519</v>
      </c>
      <c r="G2293" s="190" t="s">
        <v>3090</v>
      </c>
      <c r="H2293" s="191" t="s">
        <v>569</v>
      </c>
      <c r="I2293" s="230" t="s">
        <v>370</v>
      </c>
      <c r="J2293" s="565" t="s">
        <v>420</v>
      </c>
      <c r="K2293" s="566">
        <v>0.70370370370370372</v>
      </c>
      <c r="L2293" s="230"/>
      <c r="M2293" s="450">
        <v>2022</v>
      </c>
      <c r="N2293" s="218">
        <v>27</v>
      </c>
      <c r="O2293" s="567">
        <v>0.48148148148148145</v>
      </c>
      <c r="P2293" s="237">
        <f t="shared" si="140"/>
        <v>13</v>
      </c>
      <c r="Q2293" s="218">
        <v>13</v>
      </c>
      <c r="R2293" s="238">
        <f t="shared" si="141"/>
        <v>1</v>
      </c>
      <c r="S2293" s="238">
        <f t="shared" si="142"/>
        <v>0.48148148148148145</v>
      </c>
      <c r="T2293" s="239">
        <f t="shared" si="143"/>
        <v>0.68421052631578938</v>
      </c>
      <c r="U2293" s="451" t="s">
        <v>3123</v>
      </c>
    </row>
    <row r="2294" spans="1:21" ht="12.75">
      <c r="A2294" s="190" t="s">
        <v>109</v>
      </c>
      <c r="B2294" s="191" t="s">
        <v>1220</v>
      </c>
      <c r="C2294" s="230" t="s">
        <v>642</v>
      </c>
      <c r="D2294" s="230" t="s">
        <v>335</v>
      </c>
      <c r="E2294" s="230" t="s">
        <v>185</v>
      </c>
      <c r="F2294" s="230" t="s">
        <v>519</v>
      </c>
      <c r="G2294" s="190" t="s">
        <v>3090</v>
      </c>
      <c r="H2294" s="191" t="s">
        <v>498</v>
      </c>
      <c r="I2294" s="230" t="s">
        <v>2243</v>
      </c>
      <c r="J2294" s="230" t="s">
        <v>418</v>
      </c>
      <c r="K2294" s="231">
        <v>1</v>
      </c>
      <c r="L2294" s="230" t="s">
        <v>3127</v>
      </c>
      <c r="M2294" s="450">
        <v>2023</v>
      </c>
      <c r="N2294" s="453">
        <v>25</v>
      </c>
      <c r="O2294" s="452">
        <v>1</v>
      </c>
      <c r="P2294" s="237">
        <f t="shared" si="140"/>
        <v>25</v>
      </c>
      <c r="Q2294" s="218">
        <v>25</v>
      </c>
      <c r="R2294" s="238">
        <f t="shared" si="141"/>
        <v>1</v>
      </c>
      <c r="S2294" s="238">
        <f t="shared" si="142"/>
        <v>1</v>
      </c>
      <c r="T2294" s="239">
        <f t="shared" si="143"/>
        <v>1</v>
      </c>
      <c r="U2294" s="229"/>
    </row>
    <row r="2295" spans="1:21" ht="12.75">
      <c r="A2295" s="190" t="s">
        <v>109</v>
      </c>
      <c r="B2295" s="191" t="s">
        <v>1220</v>
      </c>
      <c r="C2295" s="230" t="s">
        <v>642</v>
      </c>
      <c r="D2295" s="230" t="s">
        <v>335</v>
      </c>
      <c r="E2295" s="230" t="s">
        <v>185</v>
      </c>
      <c r="F2295" s="230" t="s">
        <v>519</v>
      </c>
      <c r="G2295" s="190" t="s">
        <v>3090</v>
      </c>
      <c r="H2295" s="191" t="s">
        <v>537</v>
      </c>
      <c r="I2295" s="230" t="s">
        <v>232</v>
      </c>
      <c r="J2295" s="230" t="s">
        <v>418</v>
      </c>
      <c r="K2295" s="231">
        <v>1</v>
      </c>
      <c r="L2295" s="230" t="s">
        <v>3128</v>
      </c>
      <c r="M2295" s="450">
        <v>2023</v>
      </c>
      <c r="N2295" s="453">
        <v>25</v>
      </c>
      <c r="O2295" s="452">
        <v>1</v>
      </c>
      <c r="P2295" s="237">
        <f t="shared" si="140"/>
        <v>25</v>
      </c>
      <c r="Q2295" s="218">
        <v>25</v>
      </c>
      <c r="R2295" s="238">
        <f t="shared" si="141"/>
        <v>1</v>
      </c>
      <c r="S2295" s="238">
        <f t="shared" si="142"/>
        <v>1</v>
      </c>
      <c r="T2295" s="239">
        <f t="shared" si="143"/>
        <v>1</v>
      </c>
      <c r="U2295" s="229"/>
    </row>
    <row r="2296" spans="1:21" ht="12.75">
      <c r="A2296" s="190" t="s">
        <v>109</v>
      </c>
      <c r="B2296" s="191" t="s">
        <v>1220</v>
      </c>
      <c r="C2296" s="230" t="s">
        <v>642</v>
      </c>
      <c r="D2296" s="230" t="s">
        <v>335</v>
      </c>
      <c r="E2296" s="230" t="s">
        <v>185</v>
      </c>
      <c r="F2296" s="230" t="s">
        <v>519</v>
      </c>
      <c r="G2296" s="190" t="s">
        <v>3090</v>
      </c>
      <c r="H2296" s="191" t="s">
        <v>538</v>
      </c>
      <c r="I2296" s="230" t="s">
        <v>232</v>
      </c>
      <c r="J2296" s="230" t="s">
        <v>418</v>
      </c>
      <c r="K2296" s="231">
        <v>1</v>
      </c>
      <c r="L2296" s="230" t="s">
        <v>3128</v>
      </c>
      <c r="M2296" s="450">
        <v>2023</v>
      </c>
      <c r="N2296" s="218">
        <v>25</v>
      </c>
      <c r="O2296" s="452">
        <v>1</v>
      </c>
      <c r="P2296" s="237">
        <f t="shared" si="140"/>
        <v>25</v>
      </c>
      <c r="Q2296" s="218">
        <v>25</v>
      </c>
      <c r="R2296" s="238">
        <f t="shared" si="141"/>
        <v>1</v>
      </c>
      <c r="S2296" s="238">
        <f t="shared" si="142"/>
        <v>1</v>
      </c>
      <c r="T2296" s="239">
        <f t="shared" si="143"/>
        <v>1</v>
      </c>
      <c r="U2296" s="451"/>
    </row>
    <row r="2297" spans="1:21" ht="12.75">
      <c r="A2297" s="190" t="s">
        <v>109</v>
      </c>
      <c r="B2297" s="191" t="s">
        <v>1220</v>
      </c>
      <c r="C2297" s="230" t="s">
        <v>642</v>
      </c>
      <c r="D2297" s="230" t="s">
        <v>335</v>
      </c>
      <c r="E2297" s="230" t="s">
        <v>185</v>
      </c>
      <c r="F2297" s="230" t="s">
        <v>519</v>
      </c>
      <c r="G2297" s="190" t="s">
        <v>3090</v>
      </c>
      <c r="H2297" s="191" t="s">
        <v>541</v>
      </c>
      <c r="I2297" s="230" t="s">
        <v>232</v>
      </c>
      <c r="J2297" s="230" t="s">
        <v>418</v>
      </c>
      <c r="K2297" s="231">
        <v>1</v>
      </c>
      <c r="L2297" s="230" t="s">
        <v>3128</v>
      </c>
      <c r="M2297" s="450">
        <v>2023</v>
      </c>
      <c r="N2297" s="453">
        <v>25</v>
      </c>
      <c r="O2297" s="452">
        <v>1</v>
      </c>
      <c r="P2297" s="237">
        <f t="shared" si="140"/>
        <v>25</v>
      </c>
      <c r="Q2297" s="218">
        <v>25</v>
      </c>
      <c r="R2297" s="238">
        <f t="shared" si="141"/>
        <v>1</v>
      </c>
      <c r="S2297" s="238">
        <f t="shared" si="142"/>
        <v>1</v>
      </c>
      <c r="T2297" s="239">
        <f t="shared" si="143"/>
        <v>1</v>
      </c>
      <c r="U2297" s="229"/>
    </row>
    <row r="2298" spans="1:21" ht="12.75">
      <c r="A2298" s="190" t="s">
        <v>109</v>
      </c>
      <c r="B2298" s="191" t="s">
        <v>1220</v>
      </c>
      <c r="C2298" s="230" t="s">
        <v>642</v>
      </c>
      <c r="D2298" s="230" t="s">
        <v>335</v>
      </c>
      <c r="E2298" s="230" t="s">
        <v>185</v>
      </c>
      <c r="F2298" s="230" t="s">
        <v>519</v>
      </c>
      <c r="G2298" s="190" t="s">
        <v>3090</v>
      </c>
      <c r="H2298" s="191" t="s">
        <v>493</v>
      </c>
      <c r="I2298" s="230" t="s">
        <v>232</v>
      </c>
      <c r="J2298" s="230" t="s">
        <v>418</v>
      </c>
      <c r="K2298" s="231">
        <v>1</v>
      </c>
      <c r="L2298" s="230" t="s">
        <v>3128</v>
      </c>
      <c r="M2298" s="450">
        <v>2023</v>
      </c>
      <c r="N2298" s="453">
        <v>25</v>
      </c>
      <c r="O2298" s="452">
        <v>1</v>
      </c>
      <c r="P2298" s="237">
        <f t="shared" si="140"/>
        <v>25</v>
      </c>
      <c r="Q2298" s="218">
        <v>25</v>
      </c>
      <c r="R2298" s="238">
        <f t="shared" si="141"/>
        <v>1</v>
      </c>
      <c r="S2298" s="238">
        <f t="shared" si="142"/>
        <v>1</v>
      </c>
      <c r="T2298" s="239">
        <f t="shared" si="143"/>
        <v>1</v>
      </c>
      <c r="U2298" s="229"/>
    </row>
    <row r="2299" spans="1:21" ht="12.75">
      <c r="A2299" s="190" t="s">
        <v>109</v>
      </c>
      <c r="B2299" s="191" t="s">
        <v>1220</v>
      </c>
      <c r="C2299" s="230" t="s">
        <v>642</v>
      </c>
      <c r="D2299" s="230" t="s">
        <v>335</v>
      </c>
      <c r="E2299" s="230" t="s">
        <v>185</v>
      </c>
      <c r="F2299" s="230" t="s">
        <v>519</v>
      </c>
      <c r="G2299" s="190" t="s">
        <v>3090</v>
      </c>
      <c r="H2299" s="191" t="s">
        <v>3129</v>
      </c>
      <c r="I2299" s="230" t="s">
        <v>232</v>
      </c>
      <c r="J2299" s="230" t="s">
        <v>418</v>
      </c>
      <c r="K2299" s="231">
        <v>1</v>
      </c>
      <c r="L2299" s="230" t="s">
        <v>3128</v>
      </c>
      <c r="M2299" s="450">
        <v>2023</v>
      </c>
      <c r="N2299" s="453">
        <v>25</v>
      </c>
      <c r="O2299" s="452">
        <v>1</v>
      </c>
      <c r="P2299" s="237">
        <f t="shared" si="140"/>
        <v>25</v>
      </c>
      <c r="Q2299" s="218">
        <v>25</v>
      </c>
      <c r="R2299" s="238">
        <f t="shared" si="141"/>
        <v>1</v>
      </c>
      <c r="S2299" s="238">
        <f t="shared" si="142"/>
        <v>1</v>
      </c>
      <c r="T2299" s="239">
        <f t="shared" si="143"/>
        <v>1</v>
      </c>
      <c r="U2299" s="229"/>
    </row>
    <row r="2300" spans="1:21" ht="12.75">
      <c r="A2300" s="190" t="s">
        <v>109</v>
      </c>
      <c r="B2300" s="191" t="s">
        <v>1220</v>
      </c>
      <c r="C2300" s="230" t="s">
        <v>642</v>
      </c>
      <c r="D2300" s="230" t="s">
        <v>335</v>
      </c>
      <c r="E2300" s="230" t="s">
        <v>185</v>
      </c>
      <c r="F2300" s="230" t="s">
        <v>519</v>
      </c>
      <c r="G2300" s="190" t="s">
        <v>3090</v>
      </c>
      <c r="H2300" s="191" t="s">
        <v>3130</v>
      </c>
      <c r="I2300" s="230" t="s">
        <v>232</v>
      </c>
      <c r="J2300" s="230" t="s">
        <v>418</v>
      </c>
      <c r="K2300" s="231">
        <v>1</v>
      </c>
      <c r="L2300" s="230" t="s">
        <v>3128</v>
      </c>
      <c r="M2300" s="450">
        <v>2023</v>
      </c>
      <c r="N2300" s="453">
        <v>25</v>
      </c>
      <c r="O2300" s="452">
        <v>1</v>
      </c>
      <c r="P2300" s="237">
        <f t="shared" si="140"/>
        <v>25</v>
      </c>
      <c r="Q2300" s="218">
        <v>25</v>
      </c>
      <c r="R2300" s="238">
        <f t="shared" si="141"/>
        <v>1</v>
      </c>
      <c r="S2300" s="238">
        <f t="shared" si="142"/>
        <v>1</v>
      </c>
      <c r="T2300" s="239">
        <f t="shared" si="143"/>
        <v>1</v>
      </c>
      <c r="U2300" s="229"/>
    </row>
    <row r="2301" spans="1:21" ht="12.75">
      <c r="A2301" s="190" t="s">
        <v>109</v>
      </c>
      <c r="B2301" s="191" t="s">
        <v>1220</v>
      </c>
      <c r="C2301" s="230" t="s">
        <v>642</v>
      </c>
      <c r="D2301" s="230" t="s">
        <v>335</v>
      </c>
      <c r="E2301" s="230" t="s">
        <v>185</v>
      </c>
      <c r="F2301" s="230"/>
      <c r="G2301" s="190" t="s">
        <v>3132</v>
      </c>
      <c r="H2301" s="191"/>
      <c r="I2301" s="230"/>
      <c r="J2301" s="230"/>
      <c r="K2301" s="231"/>
      <c r="L2301" s="230" t="s">
        <v>3120</v>
      </c>
      <c r="M2301" s="450"/>
      <c r="N2301" s="453"/>
      <c r="O2301" s="452"/>
      <c r="P2301" s="237">
        <f t="shared" si="140"/>
        <v>0</v>
      </c>
      <c r="Q2301" s="218"/>
      <c r="R2301" s="238" t="e">
        <f t="shared" si="141"/>
        <v>#DIV/0!</v>
      </c>
      <c r="S2301" s="238" t="e">
        <f t="shared" si="142"/>
        <v>#DIV/0!</v>
      </c>
      <c r="T2301" s="239" t="e">
        <f t="shared" si="143"/>
        <v>#DIV/0!</v>
      </c>
      <c r="U2301" s="229"/>
    </row>
    <row r="2302" spans="1:21" ht="12.75">
      <c r="A2302" s="190" t="s">
        <v>109</v>
      </c>
      <c r="B2302" s="191" t="s">
        <v>1220</v>
      </c>
      <c r="C2302" s="230" t="s">
        <v>642</v>
      </c>
      <c r="D2302" s="230" t="s">
        <v>335</v>
      </c>
      <c r="E2302" s="230" t="s">
        <v>185</v>
      </c>
      <c r="F2302" s="230"/>
      <c r="G2302" s="190" t="s">
        <v>3142</v>
      </c>
      <c r="H2302" s="191"/>
      <c r="I2302" s="230"/>
      <c r="J2302" s="230"/>
      <c r="K2302" s="231"/>
      <c r="L2302" s="230" t="s">
        <v>3120</v>
      </c>
      <c r="M2302" s="450"/>
      <c r="N2302" s="218"/>
      <c r="O2302" s="567"/>
      <c r="P2302" s="237">
        <f t="shared" si="140"/>
        <v>0</v>
      </c>
      <c r="Q2302" s="218"/>
      <c r="R2302" s="238" t="e">
        <f t="shared" si="141"/>
        <v>#DIV/0!</v>
      </c>
      <c r="S2302" s="238" t="e">
        <f t="shared" si="142"/>
        <v>#DIV/0!</v>
      </c>
      <c r="T2302" s="239" t="e">
        <f t="shared" si="143"/>
        <v>#DIV/0!</v>
      </c>
      <c r="U2302" s="451"/>
    </row>
    <row r="2303" spans="1:21" ht="12.75">
      <c r="A2303" s="190" t="s">
        <v>109</v>
      </c>
      <c r="B2303" s="191" t="s">
        <v>1220</v>
      </c>
      <c r="C2303" s="230" t="s">
        <v>642</v>
      </c>
      <c r="D2303" s="230" t="s">
        <v>335</v>
      </c>
      <c r="E2303" s="230" t="s">
        <v>185</v>
      </c>
      <c r="F2303" s="230"/>
      <c r="G2303" s="190" t="s">
        <v>3143</v>
      </c>
      <c r="H2303" s="191"/>
      <c r="I2303" s="230"/>
      <c r="J2303" s="230"/>
      <c r="K2303" s="231"/>
      <c r="L2303" s="230" t="s">
        <v>3120</v>
      </c>
      <c r="M2303" s="450"/>
      <c r="N2303" s="453"/>
      <c r="O2303" s="452"/>
      <c r="P2303" s="237">
        <f t="shared" si="140"/>
        <v>0</v>
      </c>
      <c r="Q2303" s="218"/>
      <c r="R2303" s="238" t="e">
        <f t="shared" si="141"/>
        <v>#DIV/0!</v>
      </c>
      <c r="S2303" s="238" t="e">
        <f t="shared" si="142"/>
        <v>#DIV/0!</v>
      </c>
      <c r="T2303" s="239" t="e">
        <f t="shared" si="143"/>
        <v>#DIV/0!</v>
      </c>
      <c r="U2303" s="229"/>
    </row>
    <row r="2304" spans="1:21" ht="12.75">
      <c r="A2304" s="190" t="s">
        <v>109</v>
      </c>
      <c r="B2304" s="191" t="s">
        <v>1220</v>
      </c>
      <c r="C2304" s="230" t="s">
        <v>642</v>
      </c>
      <c r="D2304" s="230" t="s">
        <v>335</v>
      </c>
      <c r="E2304" s="230" t="s">
        <v>185</v>
      </c>
      <c r="F2304" s="230"/>
      <c r="G2304" s="190" t="s">
        <v>3144</v>
      </c>
      <c r="H2304" s="191"/>
      <c r="I2304" s="230"/>
      <c r="J2304" s="230"/>
      <c r="K2304" s="231"/>
      <c r="L2304" s="230" t="s">
        <v>3120</v>
      </c>
      <c r="M2304" s="450"/>
      <c r="N2304" s="453"/>
      <c r="O2304" s="452"/>
      <c r="P2304" s="237">
        <f t="shared" si="140"/>
        <v>0</v>
      </c>
      <c r="Q2304" s="218"/>
      <c r="R2304" s="238" t="e">
        <f t="shared" si="141"/>
        <v>#DIV/0!</v>
      </c>
      <c r="S2304" s="238" t="e">
        <f t="shared" si="142"/>
        <v>#DIV/0!</v>
      </c>
      <c r="T2304" s="239" t="e">
        <f t="shared" si="143"/>
        <v>#DIV/0!</v>
      </c>
      <c r="U2304" s="229"/>
    </row>
    <row r="2305" spans="1:21" ht="12.75">
      <c r="A2305" s="190" t="s">
        <v>109</v>
      </c>
      <c r="B2305" s="191" t="s">
        <v>1220</v>
      </c>
      <c r="C2305" s="230" t="s">
        <v>642</v>
      </c>
      <c r="D2305" s="230" t="s">
        <v>335</v>
      </c>
      <c r="E2305" s="230" t="s">
        <v>185</v>
      </c>
      <c r="F2305" s="230"/>
      <c r="G2305" s="190" t="s">
        <v>3043</v>
      </c>
      <c r="H2305" s="191"/>
      <c r="I2305" s="230"/>
      <c r="J2305" s="230"/>
      <c r="K2305" s="231"/>
      <c r="L2305" s="230" t="s">
        <v>3120</v>
      </c>
      <c r="M2305" s="450"/>
      <c r="N2305" s="218"/>
      <c r="O2305" s="567"/>
      <c r="P2305" s="237">
        <f t="shared" si="140"/>
        <v>0</v>
      </c>
      <c r="Q2305" s="218"/>
      <c r="R2305" s="238" t="e">
        <f t="shared" si="141"/>
        <v>#DIV/0!</v>
      </c>
      <c r="S2305" s="238" t="e">
        <f t="shared" si="142"/>
        <v>#DIV/0!</v>
      </c>
      <c r="T2305" s="239" t="e">
        <f t="shared" si="143"/>
        <v>#DIV/0!</v>
      </c>
      <c r="U2305" s="451"/>
    </row>
    <row r="2306" spans="1:21" ht="12.75">
      <c r="A2306" s="190" t="s">
        <v>109</v>
      </c>
      <c r="B2306" s="191" t="s">
        <v>1220</v>
      </c>
      <c r="C2306" s="230" t="s">
        <v>642</v>
      </c>
      <c r="D2306" s="230" t="s">
        <v>335</v>
      </c>
      <c r="E2306" s="230" t="s">
        <v>185</v>
      </c>
      <c r="F2306" s="230"/>
      <c r="G2306" s="190" t="s">
        <v>3044</v>
      </c>
      <c r="H2306" s="191"/>
      <c r="I2306" s="230"/>
      <c r="J2306" s="230"/>
      <c r="K2306" s="231"/>
      <c r="L2306" s="230" t="s">
        <v>3120</v>
      </c>
      <c r="M2306" s="450"/>
      <c r="N2306" s="453"/>
      <c r="O2306" s="452"/>
      <c r="P2306" s="237">
        <f t="shared" si="140"/>
        <v>0</v>
      </c>
      <c r="Q2306" s="218"/>
      <c r="R2306" s="238" t="e">
        <f t="shared" si="141"/>
        <v>#DIV/0!</v>
      </c>
      <c r="S2306" s="238" t="e">
        <f t="shared" si="142"/>
        <v>#DIV/0!</v>
      </c>
      <c r="T2306" s="239" t="e">
        <f t="shared" si="143"/>
        <v>#DIV/0!</v>
      </c>
      <c r="U2306" s="229"/>
    </row>
    <row r="2307" spans="1:21" ht="12.75">
      <c r="A2307" s="190" t="s">
        <v>109</v>
      </c>
      <c r="B2307" s="191" t="s">
        <v>1220</v>
      </c>
      <c r="C2307" s="230" t="s">
        <v>642</v>
      </c>
      <c r="D2307" s="230" t="s">
        <v>335</v>
      </c>
      <c r="E2307" s="230" t="s">
        <v>185</v>
      </c>
      <c r="F2307" s="230"/>
      <c r="G2307" s="190" t="s">
        <v>3047</v>
      </c>
      <c r="H2307" s="191"/>
      <c r="I2307" s="230"/>
      <c r="J2307" s="230"/>
      <c r="K2307" s="231"/>
      <c r="L2307" s="230" t="s">
        <v>3120</v>
      </c>
      <c r="M2307" s="450"/>
      <c r="N2307" s="453"/>
      <c r="O2307" s="452"/>
      <c r="P2307" s="237">
        <f t="shared" si="140"/>
        <v>0</v>
      </c>
      <c r="Q2307" s="218"/>
      <c r="R2307" s="238" t="e">
        <f t="shared" si="141"/>
        <v>#DIV/0!</v>
      </c>
      <c r="S2307" s="238" t="e">
        <f t="shared" si="142"/>
        <v>#DIV/0!</v>
      </c>
      <c r="T2307" s="239" t="e">
        <f t="shared" si="143"/>
        <v>#DIV/0!</v>
      </c>
      <c r="U2307" s="229"/>
    </row>
    <row r="2308" spans="1:21" ht="12.75">
      <c r="A2308" s="190" t="s">
        <v>109</v>
      </c>
      <c r="B2308" s="191" t="s">
        <v>1220</v>
      </c>
      <c r="C2308" s="230" t="s">
        <v>642</v>
      </c>
      <c r="D2308" s="230" t="s">
        <v>335</v>
      </c>
      <c r="E2308" s="230" t="s">
        <v>185</v>
      </c>
      <c r="F2308" s="230"/>
      <c r="G2308" s="190" t="s">
        <v>3066</v>
      </c>
      <c r="H2308" s="191"/>
      <c r="I2308" s="230"/>
      <c r="J2308" s="230"/>
      <c r="K2308" s="231"/>
      <c r="L2308" s="230" t="s">
        <v>3120</v>
      </c>
      <c r="M2308" s="450"/>
      <c r="N2308" s="218"/>
      <c r="O2308" s="567"/>
      <c r="P2308" s="237">
        <f t="shared" ref="P2308:P2371" si="144">ROUNDUP(N2308*O2308,0)</f>
        <v>0</v>
      </c>
      <c r="Q2308" s="218"/>
      <c r="R2308" s="238" t="e">
        <f t="shared" ref="R2308:R2371" si="145">Q2308/P2308</f>
        <v>#DIV/0!</v>
      </c>
      <c r="S2308" s="238" t="e">
        <f t="shared" ref="S2308:S2371" si="146">Q2308/N2308</f>
        <v>#DIV/0!</v>
      </c>
      <c r="T2308" s="239" t="e">
        <f t="shared" ref="T2308:T2371" si="147">O2308/K2308</f>
        <v>#DIV/0!</v>
      </c>
      <c r="U2308" s="451"/>
    </row>
    <row r="2309" spans="1:21" ht="12.75">
      <c r="A2309" s="190" t="s">
        <v>109</v>
      </c>
      <c r="B2309" s="191" t="s">
        <v>1220</v>
      </c>
      <c r="C2309" s="230" t="s">
        <v>642</v>
      </c>
      <c r="D2309" s="230" t="s">
        <v>335</v>
      </c>
      <c r="E2309" s="230" t="s">
        <v>185</v>
      </c>
      <c r="F2309" s="230"/>
      <c r="G2309" s="190" t="s">
        <v>3085</v>
      </c>
      <c r="H2309" s="191"/>
      <c r="I2309" s="230"/>
      <c r="J2309" s="230"/>
      <c r="K2309" s="231"/>
      <c r="L2309" s="230" t="s">
        <v>3120</v>
      </c>
      <c r="M2309" s="450"/>
      <c r="N2309" s="453"/>
      <c r="O2309" s="452"/>
      <c r="P2309" s="237">
        <f t="shared" si="144"/>
        <v>0</v>
      </c>
      <c r="Q2309" s="218"/>
      <c r="R2309" s="238" t="e">
        <f t="shared" si="145"/>
        <v>#DIV/0!</v>
      </c>
      <c r="S2309" s="238" t="e">
        <f t="shared" si="146"/>
        <v>#DIV/0!</v>
      </c>
      <c r="T2309" s="239" t="e">
        <f t="shared" si="147"/>
        <v>#DIV/0!</v>
      </c>
      <c r="U2309" s="229"/>
    </row>
    <row r="2310" spans="1:21" ht="12.75">
      <c r="A2310" s="190" t="s">
        <v>109</v>
      </c>
      <c r="B2310" s="191" t="s">
        <v>1220</v>
      </c>
      <c r="C2310" s="230" t="s">
        <v>642</v>
      </c>
      <c r="D2310" s="230" t="s">
        <v>335</v>
      </c>
      <c r="E2310" s="230" t="s">
        <v>185</v>
      </c>
      <c r="F2310" s="230"/>
      <c r="G2310" s="190" t="s">
        <v>3067</v>
      </c>
      <c r="H2310" s="191"/>
      <c r="I2310" s="230"/>
      <c r="J2310" s="230"/>
      <c r="K2310" s="231"/>
      <c r="L2310" s="230" t="s">
        <v>3120</v>
      </c>
      <c r="M2310" s="450"/>
      <c r="N2310" s="453"/>
      <c r="O2310" s="452"/>
      <c r="P2310" s="237">
        <f t="shared" si="144"/>
        <v>0</v>
      </c>
      <c r="Q2310" s="218"/>
      <c r="R2310" s="238" t="e">
        <f t="shared" si="145"/>
        <v>#DIV/0!</v>
      </c>
      <c r="S2310" s="238" t="e">
        <f t="shared" si="146"/>
        <v>#DIV/0!</v>
      </c>
      <c r="T2310" s="239" t="e">
        <f t="shared" si="147"/>
        <v>#DIV/0!</v>
      </c>
      <c r="U2310" s="229"/>
    </row>
    <row r="2311" spans="1:21" ht="12.75">
      <c r="A2311" s="190" t="s">
        <v>109</v>
      </c>
      <c r="B2311" s="191" t="s">
        <v>1220</v>
      </c>
      <c r="C2311" s="230" t="s">
        <v>642</v>
      </c>
      <c r="D2311" s="230" t="s">
        <v>335</v>
      </c>
      <c r="E2311" s="230" t="s">
        <v>185</v>
      </c>
      <c r="F2311" s="230" t="s">
        <v>519</v>
      </c>
      <c r="G2311" s="190" t="s">
        <v>3045</v>
      </c>
      <c r="H2311" s="191" t="s">
        <v>518</v>
      </c>
      <c r="I2311" s="230" t="s">
        <v>370</v>
      </c>
      <c r="J2311" s="565" t="s">
        <v>420</v>
      </c>
      <c r="K2311" s="566">
        <v>0.75</v>
      </c>
      <c r="L2311" s="230"/>
      <c r="M2311" s="450">
        <v>2022</v>
      </c>
      <c r="N2311" s="453">
        <v>11</v>
      </c>
      <c r="O2311" s="567">
        <v>1</v>
      </c>
      <c r="P2311" s="237">
        <f t="shared" si="144"/>
        <v>11</v>
      </c>
      <c r="Q2311" s="453">
        <v>11</v>
      </c>
      <c r="R2311" s="238">
        <f t="shared" si="145"/>
        <v>1</v>
      </c>
      <c r="S2311" s="238">
        <f t="shared" si="146"/>
        <v>1</v>
      </c>
      <c r="T2311" s="239">
        <f t="shared" si="147"/>
        <v>1.3333333333333333</v>
      </c>
      <c r="U2311" s="451" t="s">
        <v>3123</v>
      </c>
    </row>
    <row r="2312" spans="1:21" ht="12.75">
      <c r="A2312" s="190" t="s">
        <v>109</v>
      </c>
      <c r="B2312" s="191" t="s">
        <v>1220</v>
      </c>
      <c r="C2312" s="230" t="s">
        <v>642</v>
      </c>
      <c r="D2312" s="230" t="s">
        <v>335</v>
      </c>
      <c r="E2312" s="230" t="s">
        <v>185</v>
      </c>
      <c r="F2312" s="230" t="s">
        <v>577</v>
      </c>
      <c r="G2312" s="190" t="s">
        <v>3045</v>
      </c>
      <c r="H2312" s="191" t="s">
        <v>576</v>
      </c>
      <c r="I2312" s="230" t="s">
        <v>370</v>
      </c>
      <c r="J2312" s="565" t="s">
        <v>420</v>
      </c>
      <c r="K2312" s="566">
        <v>0.75</v>
      </c>
      <c r="L2312" s="230"/>
      <c r="M2312" s="450">
        <v>2022</v>
      </c>
      <c r="N2312" s="453">
        <v>11</v>
      </c>
      <c r="O2312" s="452">
        <v>0.45454545454545453</v>
      </c>
      <c r="P2312" s="237">
        <f t="shared" si="144"/>
        <v>5</v>
      </c>
      <c r="Q2312" s="218">
        <v>3</v>
      </c>
      <c r="R2312" s="238">
        <f t="shared" si="145"/>
        <v>0.6</v>
      </c>
      <c r="S2312" s="238">
        <f t="shared" si="146"/>
        <v>0.27272727272727271</v>
      </c>
      <c r="T2312" s="239">
        <f t="shared" si="147"/>
        <v>0.60606060606060608</v>
      </c>
      <c r="U2312" s="451" t="s">
        <v>3123</v>
      </c>
    </row>
    <row r="2313" spans="1:21" ht="12.75">
      <c r="A2313" s="190" t="s">
        <v>109</v>
      </c>
      <c r="B2313" s="191" t="s">
        <v>1220</v>
      </c>
      <c r="C2313" s="230" t="s">
        <v>642</v>
      </c>
      <c r="D2313" s="230" t="s">
        <v>335</v>
      </c>
      <c r="E2313" s="230" t="s">
        <v>185</v>
      </c>
      <c r="F2313" s="230" t="s">
        <v>577</v>
      </c>
      <c r="G2313" s="190" t="s">
        <v>3045</v>
      </c>
      <c r="H2313" s="191" t="s">
        <v>578</v>
      </c>
      <c r="I2313" s="230" t="s">
        <v>370</v>
      </c>
      <c r="J2313" s="565" t="s">
        <v>420</v>
      </c>
      <c r="K2313" s="566">
        <v>0.75</v>
      </c>
      <c r="L2313" s="230"/>
      <c r="M2313" s="450">
        <v>2022</v>
      </c>
      <c r="N2313" s="453">
        <v>11</v>
      </c>
      <c r="O2313" s="452">
        <v>0.45454545454545453</v>
      </c>
      <c r="P2313" s="237">
        <f t="shared" si="144"/>
        <v>5</v>
      </c>
      <c r="Q2313" s="218">
        <v>3</v>
      </c>
      <c r="R2313" s="238">
        <f t="shared" si="145"/>
        <v>0.6</v>
      </c>
      <c r="S2313" s="238">
        <f t="shared" si="146"/>
        <v>0.27272727272727271</v>
      </c>
      <c r="T2313" s="239">
        <f t="shared" si="147"/>
        <v>0.60606060606060608</v>
      </c>
      <c r="U2313" s="451" t="s">
        <v>3123</v>
      </c>
    </row>
    <row r="2314" spans="1:21" ht="12.75">
      <c r="A2314" s="190" t="s">
        <v>109</v>
      </c>
      <c r="B2314" s="191" t="s">
        <v>1220</v>
      </c>
      <c r="C2314" s="230" t="s">
        <v>642</v>
      </c>
      <c r="D2314" s="230" t="s">
        <v>335</v>
      </c>
      <c r="E2314" s="230" t="s">
        <v>185</v>
      </c>
      <c r="F2314" s="230" t="s">
        <v>577</v>
      </c>
      <c r="G2314" s="190" t="s">
        <v>3045</v>
      </c>
      <c r="H2314" s="191" t="s">
        <v>579</v>
      </c>
      <c r="I2314" s="230" t="s">
        <v>370</v>
      </c>
      <c r="J2314" s="565" t="s">
        <v>420</v>
      </c>
      <c r="K2314" s="566">
        <v>0.75</v>
      </c>
      <c r="L2314" s="230"/>
      <c r="M2314" s="450">
        <v>2022</v>
      </c>
      <c r="N2314" s="453">
        <v>11</v>
      </c>
      <c r="O2314" s="452">
        <v>0.45454545454545453</v>
      </c>
      <c r="P2314" s="237">
        <f t="shared" si="144"/>
        <v>5</v>
      </c>
      <c r="Q2314" s="218">
        <v>3</v>
      </c>
      <c r="R2314" s="238">
        <f t="shared" si="145"/>
        <v>0.6</v>
      </c>
      <c r="S2314" s="238">
        <f t="shared" si="146"/>
        <v>0.27272727272727271</v>
      </c>
      <c r="T2314" s="239">
        <f t="shared" si="147"/>
        <v>0.60606060606060608</v>
      </c>
      <c r="U2314" s="451" t="s">
        <v>3123</v>
      </c>
    </row>
    <row r="2315" spans="1:21" ht="12.75">
      <c r="A2315" s="190" t="s">
        <v>109</v>
      </c>
      <c r="B2315" s="191" t="s">
        <v>1220</v>
      </c>
      <c r="C2315" s="230" t="s">
        <v>642</v>
      </c>
      <c r="D2315" s="230" t="s">
        <v>335</v>
      </c>
      <c r="E2315" s="230" t="s">
        <v>185</v>
      </c>
      <c r="F2315" s="230" t="s">
        <v>577</v>
      </c>
      <c r="G2315" s="190" t="s">
        <v>3045</v>
      </c>
      <c r="H2315" s="191" t="s">
        <v>580</v>
      </c>
      <c r="I2315" s="230" t="s">
        <v>370</v>
      </c>
      <c r="J2315" s="565" t="s">
        <v>420</v>
      </c>
      <c r="K2315" s="566">
        <v>0.75</v>
      </c>
      <c r="L2315" s="230"/>
      <c r="M2315" s="450">
        <v>2022</v>
      </c>
      <c r="N2315" s="453">
        <v>11</v>
      </c>
      <c r="O2315" s="452">
        <v>0.45454545454545453</v>
      </c>
      <c r="P2315" s="237">
        <f t="shared" si="144"/>
        <v>5</v>
      </c>
      <c r="Q2315" s="218">
        <v>3</v>
      </c>
      <c r="R2315" s="238">
        <f t="shared" si="145"/>
        <v>0.6</v>
      </c>
      <c r="S2315" s="238">
        <f t="shared" si="146"/>
        <v>0.27272727272727271</v>
      </c>
      <c r="T2315" s="239">
        <f t="shared" si="147"/>
        <v>0.60606060606060608</v>
      </c>
      <c r="U2315" s="451" t="s">
        <v>3123</v>
      </c>
    </row>
    <row r="2316" spans="1:21" ht="12.75">
      <c r="A2316" s="190" t="s">
        <v>109</v>
      </c>
      <c r="B2316" s="191" t="s">
        <v>1220</v>
      </c>
      <c r="C2316" s="230" t="s">
        <v>642</v>
      </c>
      <c r="D2316" s="230" t="s">
        <v>335</v>
      </c>
      <c r="E2316" s="230" t="s">
        <v>185</v>
      </c>
      <c r="F2316" s="230" t="s">
        <v>577</v>
      </c>
      <c r="G2316" s="190" t="s">
        <v>3045</v>
      </c>
      <c r="H2316" s="191" t="s">
        <v>581</v>
      </c>
      <c r="I2316" s="230" t="s">
        <v>370</v>
      </c>
      <c r="J2316" s="565" t="s">
        <v>420</v>
      </c>
      <c r="K2316" s="566">
        <v>0.75</v>
      </c>
      <c r="L2316" s="230"/>
      <c r="M2316" s="450">
        <v>2022</v>
      </c>
      <c r="N2316" s="453">
        <v>11</v>
      </c>
      <c r="O2316" s="452">
        <v>0.45454545454545453</v>
      </c>
      <c r="P2316" s="237">
        <f t="shared" si="144"/>
        <v>5</v>
      </c>
      <c r="Q2316" s="218">
        <v>3</v>
      </c>
      <c r="R2316" s="238">
        <f t="shared" si="145"/>
        <v>0.6</v>
      </c>
      <c r="S2316" s="238">
        <f t="shared" si="146"/>
        <v>0.27272727272727271</v>
      </c>
      <c r="T2316" s="239">
        <f t="shared" si="147"/>
        <v>0.60606060606060608</v>
      </c>
      <c r="U2316" s="451" t="s">
        <v>3123</v>
      </c>
    </row>
    <row r="2317" spans="1:21" ht="12.75">
      <c r="A2317" s="190" t="s">
        <v>109</v>
      </c>
      <c r="B2317" s="191" t="s">
        <v>1220</v>
      </c>
      <c r="C2317" s="230" t="s">
        <v>642</v>
      </c>
      <c r="D2317" s="230" t="s">
        <v>335</v>
      </c>
      <c r="E2317" s="230" t="s">
        <v>185</v>
      </c>
      <c r="F2317" s="230" t="s">
        <v>519</v>
      </c>
      <c r="G2317" s="190" t="s">
        <v>3045</v>
      </c>
      <c r="H2317" s="191" t="s">
        <v>522</v>
      </c>
      <c r="I2317" s="230" t="s">
        <v>370</v>
      </c>
      <c r="J2317" s="565" t="s">
        <v>420</v>
      </c>
      <c r="K2317" s="566">
        <v>0.75</v>
      </c>
      <c r="L2317" s="230"/>
      <c r="M2317" s="450">
        <v>2022</v>
      </c>
      <c r="N2317" s="453">
        <v>11</v>
      </c>
      <c r="O2317" s="452">
        <v>0.45454545454545453</v>
      </c>
      <c r="P2317" s="237">
        <f t="shared" si="144"/>
        <v>5</v>
      </c>
      <c r="Q2317" s="218">
        <v>3</v>
      </c>
      <c r="R2317" s="238">
        <f t="shared" si="145"/>
        <v>0.6</v>
      </c>
      <c r="S2317" s="238">
        <f t="shared" si="146"/>
        <v>0.27272727272727271</v>
      </c>
      <c r="T2317" s="239">
        <f t="shared" si="147"/>
        <v>0.60606060606060608</v>
      </c>
      <c r="U2317" s="451" t="s">
        <v>3123</v>
      </c>
    </row>
    <row r="2318" spans="1:21" ht="12.75">
      <c r="A2318" s="190" t="s">
        <v>109</v>
      </c>
      <c r="B2318" s="191" t="s">
        <v>1220</v>
      </c>
      <c r="C2318" s="230" t="s">
        <v>642</v>
      </c>
      <c r="D2318" s="230" t="s">
        <v>335</v>
      </c>
      <c r="E2318" s="230" t="s">
        <v>185</v>
      </c>
      <c r="F2318" s="230" t="s">
        <v>519</v>
      </c>
      <c r="G2318" s="190" t="s">
        <v>3045</v>
      </c>
      <c r="H2318" s="191" t="s">
        <v>523</v>
      </c>
      <c r="I2318" s="230" t="s">
        <v>370</v>
      </c>
      <c r="J2318" s="565" t="s">
        <v>420</v>
      </c>
      <c r="K2318" s="566">
        <v>0.75</v>
      </c>
      <c r="L2318" s="230"/>
      <c r="M2318" s="450">
        <v>2022</v>
      </c>
      <c r="N2318" s="453">
        <v>11</v>
      </c>
      <c r="O2318" s="452">
        <v>0.45454545454545453</v>
      </c>
      <c r="P2318" s="237">
        <f t="shared" si="144"/>
        <v>5</v>
      </c>
      <c r="Q2318" s="218">
        <v>3</v>
      </c>
      <c r="R2318" s="238">
        <f t="shared" si="145"/>
        <v>0.6</v>
      </c>
      <c r="S2318" s="238">
        <f t="shared" si="146"/>
        <v>0.27272727272727271</v>
      </c>
      <c r="T2318" s="239">
        <f t="shared" si="147"/>
        <v>0.60606060606060608</v>
      </c>
      <c r="U2318" s="451" t="s">
        <v>3123</v>
      </c>
    </row>
    <row r="2319" spans="1:21" ht="12.75">
      <c r="A2319" s="190" t="s">
        <v>109</v>
      </c>
      <c r="B2319" s="191" t="s">
        <v>1220</v>
      </c>
      <c r="C2319" s="230" t="s">
        <v>642</v>
      </c>
      <c r="D2319" s="230" t="s">
        <v>335</v>
      </c>
      <c r="E2319" s="230" t="s">
        <v>185</v>
      </c>
      <c r="F2319" s="230" t="s">
        <v>577</v>
      </c>
      <c r="G2319" s="190" t="s">
        <v>3045</v>
      </c>
      <c r="H2319" s="191" t="s">
        <v>3124</v>
      </c>
      <c r="I2319" s="230" t="s">
        <v>370</v>
      </c>
      <c r="J2319" s="565" t="s">
        <v>420</v>
      </c>
      <c r="K2319" s="566">
        <v>0.75</v>
      </c>
      <c r="L2319" s="230"/>
      <c r="M2319" s="450">
        <v>2022</v>
      </c>
      <c r="N2319" s="453">
        <v>11</v>
      </c>
      <c r="O2319" s="452">
        <v>0.45454545454545453</v>
      </c>
      <c r="P2319" s="237">
        <f t="shared" si="144"/>
        <v>5</v>
      </c>
      <c r="Q2319" s="218">
        <v>3</v>
      </c>
      <c r="R2319" s="238">
        <f t="shared" si="145"/>
        <v>0.6</v>
      </c>
      <c r="S2319" s="238">
        <f t="shared" si="146"/>
        <v>0.27272727272727271</v>
      </c>
      <c r="T2319" s="239">
        <f t="shared" si="147"/>
        <v>0.60606060606060608</v>
      </c>
      <c r="U2319" s="451" t="s">
        <v>3123</v>
      </c>
    </row>
    <row r="2320" spans="1:21" ht="12.75">
      <c r="A2320" s="190" t="s">
        <v>109</v>
      </c>
      <c r="B2320" s="191" t="s">
        <v>1220</v>
      </c>
      <c r="C2320" s="230" t="s">
        <v>642</v>
      </c>
      <c r="D2320" s="230" t="s">
        <v>335</v>
      </c>
      <c r="E2320" s="230" t="s">
        <v>185</v>
      </c>
      <c r="F2320" s="230" t="s">
        <v>519</v>
      </c>
      <c r="G2320" s="190" t="s">
        <v>3045</v>
      </c>
      <c r="H2320" s="191" t="s">
        <v>3125</v>
      </c>
      <c r="I2320" s="230" t="s">
        <v>370</v>
      </c>
      <c r="J2320" s="565" t="s">
        <v>420</v>
      </c>
      <c r="K2320" s="566">
        <v>0.75</v>
      </c>
      <c r="L2320" s="230"/>
      <c r="M2320" s="450">
        <v>2022</v>
      </c>
      <c r="N2320" s="453">
        <v>11</v>
      </c>
      <c r="O2320" s="452">
        <v>0.45454545454545453</v>
      </c>
      <c r="P2320" s="237">
        <f t="shared" si="144"/>
        <v>5</v>
      </c>
      <c r="Q2320" s="218">
        <v>3</v>
      </c>
      <c r="R2320" s="238">
        <f t="shared" si="145"/>
        <v>0.6</v>
      </c>
      <c r="S2320" s="238">
        <f t="shared" si="146"/>
        <v>0.27272727272727271</v>
      </c>
      <c r="T2320" s="239">
        <f t="shared" si="147"/>
        <v>0.60606060606060608</v>
      </c>
      <c r="U2320" s="451" t="s">
        <v>3123</v>
      </c>
    </row>
    <row r="2321" spans="1:21" ht="12.75">
      <c r="A2321" s="190" t="s">
        <v>109</v>
      </c>
      <c r="B2321" s="191" t="s">
        <v>1220</v>
      </c>
      <c r="C2321" s="230" t="s">
        <v>642</v>
      </c>
      <c r="D2321" s="230" t="s">
        <v>335</v>
      </c>
      <c r="E2321" s="230" t="s">
        <v>185</v>
      </c>
      <c r="F2321" s="230" t="s">
        <v>519</v>
      </c>
      <c r="G2321" s="190" t="s">
        <v>3045</v>
      </c>
      <c r="H2321" s="191" t="s">
        <v>529</v>
      </c>
      <c r="I2321" s="230" t="s">
        <v>370</v>
      </c>
      <c r="J2321" s="565" t="s">
        <v>420</v>
      </c>
      <c r="K2321" s="566">
        <v>0.75</v>
      </c>
      <c r="L2321" s="230"/>
      <c r="M2321" s="450">
        <v>2022</v>
      </c>
      <c r="N2321" s="453">
        <v>11</v>
      </c>
      <c r="O2321" s="452">
        <v>0.45454545454545453</v>
      </c>
      <c r="P2321" s="237">
        <f t="shared" si="144"/>
        <v>5</v>
      </c>
      <c r="Q2321" s="218">
        <v>3</v>
      </c>
      <c r="R2321" s="238">
        <f t="shared" si="145"/>
        <v>0.6</v>
      </c>
      <c r="S2321" s="238">
        <f t="shared" si="146"/>
        <v>0.27272727272727271</v>
      </c>
      <c r="T2321" s="239">
        <f t="shared" si="147"/>
        <v>0.60606060606060608</v>
      </c>
      <c r="U2321" s="451" t="s">
        <v>3123</v>
      </c>
    </row>
    <row r="2322" spans="1:21" ht="12.75">
      <c r="A2322" s="190" t="s">
        <v>109</v>
      </c>
      <c r="B2322" s="191" t="s">
        <v>1220</v>
      </c>
      <c r="C2322" s="230" t="s">
        <v>642</v>
      </c>
      <c r="D2322" s="230" t="s">
        <v>335</v>
      </c>
      <c r="E2322" s="230" t="s">
        <v>185</v>
      </c>
      <c r="F2322" s="230" t="s">
        <v>519</v>
      </c>
      <c r="G2322" s="190" t="s">
        <v>3045</v>
      </c>
      <c r="H2322" s="191" t="s">
        <v>532</v>
      </c>
      <c r="I2322" s="230" t="s">
        <v>370</v>
      </c>
      <c r="J2322" s="565" t="s">
        <v>420</v>
      </c>
      <c r="K2322" s="568">
        <v>0.75</v>
      </c>
      <c r="L2322" s="230"/>
      <c r="M2322" s="450">
        <v>2022</v>
      </c>
      <c r="N2322" s="453">
        <v>11</v>
      </c>
      <c r="O2322" s="452">
        <v>0.45454545454545453</v>
      </c>
      <c r="P2322" s="237">
        <f t="shared" si="144"/>
        <v>5</v>
      </c>
      <c r="Q2322" s="218">
        <v>3</v>
      </c>
      <c r="R2322" s="238">
        <f t="shared" si="145"/>
        <v>0.6</v>
      </c>
      <c r="S2322" s="238">
        <f t="shared" si="146"/>
        <v>0.27272727272727271</v>
      </c>
      <c r="T2322" s="239">
        <f t="shared" si="147"/>
        <v>0.60606060606060608</v>
      </c>
      <c r="U2322" s="451" t="s">
        <v>3123</v>
      </c>
    </row>
    <row r="2323" spans="1:21" ht="12.75">
      <c r="A2323" s="190" t="s">
        <v>109</v>
      </c>
      <c r="B2323" s="191" t="s">
        <v>1220</v>
      </c>
      <c r="C2323" s="230" t="s">
        <v>642</v>
      </c>
      <c r="D2323" s="230" t="s">
        <v>335</v>
      </c>
      <c r="E2323" s="230" t="s">
        <v>185</v>
      </c>
      <c r="F2323" s="230" t="s">
        <v>519</v>
      </c>
      <c r="G2323" s="190" t="s">
        <v>3045</v>
      </c>
      <c r="H2323" s="191" t="s">
        <v>533</v>
      </c>
      <c r="I2323" s="230" t="s">
        <v>370</v>
      </c>
      <c r="J2323" s="565" t="s">
        <v>420</v>
      </c>
      <c r="K2323" s="566">
        <v>0.75</v>
      </c>
      <c r="L2323" s="230"/>
      <c r="M2323" s="450">
        <v>2022</v>
      </c>
      <c r="N2323" s="453">
        <v>11</v>
      </c>
      <c r="O2323" s="452">
        <v>0.45454545454545453</v>
      </c>
      <c r="P2323" s="237">
        <f t="shared" si="144"/>
        <v>5</v>
      </c>
      <c r="Q2323" s="218">
        <v>3</v>
      </c>
      <c r="R2323" s="238">
        <f t="shared" si="145"/>
        <v>0.6</v>
      </c>
      <c r="S2323" s="238">
        <f t="shared" si="146"/>
        <v>0.27272727272727271</v>
      </c>
      <c r="T2323" s="239">
        <f t="shared" si="147"/>
        <v>0.60606060606060608</v>
      </c>
      <c r="U2323" s="451" t="s">
        <v>3123</v>
      </c>
    </row>
    <row r="2324" spans="1:21" ht="12.75">
      <c r="A2324" s="190" t="s">
        <v>109</v>
      </c>
      <c r="B2324" s="191" t="s">
        <v>1220</v>
      </c>
      <c r="C2324" s="230" t="s">
        <v>642</v>
      </c>
      <c r="D2324" s="230" t="s">
        <v>335</v>
      </c>
      <c r="E2324" s="230" t="s">
        <v>185</v>
      </c>
      <c r="F2324" s="230" t="s">
        <v>519</v>
      </c>
      <c r="G2324" s="190" t="s">
        <v>3045</v>
      </c>
      <c r="H2324" s="191" t="s">
        <v>534</v>
      </c>
      <c r="I2324" s="230" t="s">
        <v>370</v>
      </c>
      <c r="J2324" s="565" t="s">
        <v>420</v>
      </c>
      <c r="K2324" s="566">
        <v>0.75</v>
      </c>
      <c r="L2324" s="230"/>
      <c r="M2324" s="450">
        <v>2022</v>
      </c>
      <c r="N2324" s="453">
        <v>11</v>
      </c>
      <c r="O2324" s="452">
        <v>0.45454545454545453</v>
      </c>
      <c r="P2324" s="237">
        <f t="shared" si="144"/>
        <v>5</v>
      </c>
      <c r="Q2324" s="218">
        <v>3</v>
      </c>
      <c r="R2324" s="238">
        <f t="shared" si="145"/>
        <v>0.6</v>
      </c>
      <c r="S2324" s="238">
        <f t="shared" si="146"/>
        <v>0.27272727272727271</v>
      </c>
      <c r="T2324" s="239">
        <f t="shared" si="147"/>
        <v>0.60606060606060608</v>
      </c>
      <c r="U2324" s="451" t="s">
        <v>3123</v>
      </c>
    </row>
    <row r="2325" spans="1:21" ht="12.75">
      <c r="A2325" s="190" t="s">
        <v>109</v>
      </c>
      <c r="B2325" s="191" t="s">
        <v>1220</v>
      </c>
      <c r="C2325" s="230" t="s">
        <v>642</v>
      </c>
      <c r="D2325" s="230" t="s">
        <v>335</v>
      </c>
      <c r="E2325" s="230" t="s">
        <v>185</v>
      </c>
      <c r="F2325" s="230" t="s">
        <v>519</v>
      </c>
      <c r="G2325" s="190" t="s">
        <v>3045</v>
      </c>
      <c r="H2325" s="191" t="s">
        <v>535</v>
      </c>
      <c r="I2325" s="230" t="s">
        <v>370</v>
      </c>
      <c r="J2325" s="565" t="s">
        <v>420</v>
      </c>
      <c r="K2325" s="566">
        <v>0.75</v>
      </c>
      <c r="L2325" s="230"/>
      <c r="M2325" s="450">
        <v>2022</v>
      </c>
      <c r="N2325" s="453">
        <v>11</v>
      </c>
      <c r="O2325" s="452">
        <v>0.45454545454545453</v>
      </c>
      <c r="P2325" s="237">
        <f t="shared" si="144"/>
        <v>5</v>
      </c>
      <c r="Q2325" s="218">
        <v>3</v>
      </c>
      <c r="R2325" s="238">
        <f t="shared" si="145"/>
        <v>0.6</v>
      </c>
      <c r="S2325" s="238">
        <f t="shared" si="146"/>
        <v>0.27272727272727271</v>
      </c>
      <c r="T2325" s="239">
        <f t="shared" si="147"/>
        <v>0.60606060606060608</v>
      </c>
      <c r="U2325" s="451" t="s">
        <v>3123</v>
      </c>
    </row>
    <row r="2326" spans="1:21" ht="12.75">
      <c r="A2326" s="190" t="s">
        <v>109</v>
      </c>
      <c r="B2326" s="191" t="s">
        <v>1220</v>
      </c>
      <c r="C2326" s="230" t="s">
        <v>642</v>
      </c>
      <c r="D2326" s="230" t="s">
        <v>335</v>
      </c>
      <c r="E2326" s="230" t="s">
        <v>185</v>
      </c>
      <c r="F2326" s="230" t="s">
        <v>519</v>
      </c>
      <c r="G2326" s="190" t="s">
        <v>3045</v>
      </c>
      <c r="H2326" s="191" t="s">
        <v>544</v>
      </c>
      <c r="I2326" s="230" t="s">
        <v>370</v>
      </c>
      <c r="J2326" s="565" t="s">
        <v>420</v>
      </c>
      <c r="K2326" s="566">
        <v>0.75</v>
      </c>
      <c r="L2326" s="230"/>
      <c r="M2326" s="450">
        <v>2022</v>
      </c>
      <c r="N2326" s="453">
        <v>11</v>
      </c>
      <c r="O2326" s="452">
        <v>0.45454545454545453</v>
      </c>
      <c r="P2326" s="237">
        <f t="shared" si="144"/>
        <v>5</v>
      </c>
      <c r="Q2326" s="218">
        <v>3</v>
      </c>
      <c r="R2326" s="238">
        <f t="shared" si="145"/>
        <v>0.6</v>
      </c>
      <c r="S2326" s="238">
        <f t="shared" si="146"/>
        <v>0.27272727272727271</v>
      </c>
      <c r="T2326" s="239">
        <f t="shared" si="147"/>
        <v>0.60606060606060608</v>
      </c>
      <c r="U2326" s="451" t="s">
        <v>3123</v>
      </c>
    </row>
    <row r="2327" spans="1:21" ht="12.75">
      <c r="A2327" s="190" t="s">
        <v>109</v>
      </c>
      <c r="B2327" s="191" t="s">
        <v>1220</v>
      </c>
      <c r="C2327" s="230" t="s">
        <v>642</v>
      </c>
      <c r="D2327" s="230" t="s">
        <v>335</v>
      </c>
      <c r="E2327" s="230" t="s">
        <v>185</v>
      </c>
      <c r="F2327" s="230" t="s">
        <v>519</v>
      </c>
      <c r="G2327" s="190" t="s">
        <v>3045</v>
      </c>
      <c r="H2327" s="191" t="s">
        <v>545</v>
      </c>
      <c r="I2327" s="230" t="s">
        <v>370</v>
      </c>
      <c r="J2327" s="565" t="s">
        <v>420</v>
      </c>
      <c r="K2327" s="566">
        <v>0.75</v>
      </c>
      <c r="L2327" s="230"/>
      <c r="M2327" s="450">
        <v>2022</v>
      </c>
      <c r="N2327" s="453">
        <v>11</v>
      </c>
      <c r="O2327" s="452">
        <v>0.45454545454545453</v>
      </c>
      <c r="P2327" s="237">
        <f t="shared" si="144"/>
        <v>5</v>
      </c>
      <c r="Q2327" s="218">
        <v>3</v>
      </c>
      <c r="R2327" s="238">
        <f t="shared" si="145"/>
        <v>0.6</v>
      </c>
      <c r="S2327" s="238">
        <f t="shared" si="146"/>
        <v>0.27272727272727271</v>
      </c>
      <c r="T2327" s="239">
        <f t="shared" si="147"/>
        <v>0.60606060606060608</v>
      </c>
      <c r="U2327" s="451" t="s">
        <v>3123</v>
      </c>
    </row>
    <row r="2328" spans="1:21" ht="12.75">
      <c r="A2328" s="190" t="s">
        <v>109</v>
      </c>
      <c r="B2328" s="191" t="s">
        <v>1220</v>
      </c>
      <c r="C2328" s="230" t="s">
        <v>642</v>
      </c>
      <c r="D2328" s="230" t="s">
        <v>335</v>
      </c>
      <c r="E2328" s="230" t="s">
        <v>185</v>
      </c>
      <c r="F2328" s="230" t="s">
        <v>519</v>
      </c>
      <c r="G2328" s="190" t="s">
        <v>3045</v>
      </c>
      <c r="H2328" s="191" t="s">
        <v>546</v>
      </c>
      <c r="I2328" s="230" t="s">
        <v>370</v>
      </c>
      <c r="J2328" s="565" t="s">
        <v>420</v>
      </c>
      <c r="K2328" s="566">
        <v>0.75</v>
      </c>
      <c r="L2328" s="230"/>
      <c r="M2328" s="450">
        <v>2022</v>
      </c>
      <c r="N2328" s="453">
        <v>11</v>
      </c>
      <c r="O2328" s="452">
        <v>0.45454545454545453</v>
      </c>
      <c r="P2328" s="237">
        <f t="shared" si="144"/>
        <v>5</v>
      </c>
      <c r="Q2328" s="218">
        <v>3</v>
      </c>
      <c r="R2328" s="238">
        <f t="shared" si="145"/>
        <v>0.6</v>
      </c>
      <c r="S2328" s="238">
        <f t="shared" si="146"/>
        <v>0.27272727272727271</v>
      </c>
      <c r="T2328" s="239">
        <f t="shared" si="147"/>
        <v>0.60606060606060608</v>
      </c>
      <c r="U2328" s="451" t="s">
        <v>3123</v>
      </c>
    </row>
    <row r="2329" spans="1:21" ht="12.75">
      <c r="A2329" s="190" t="s">
        <v>109</v>
      </c>
      <c r="B2329" s="191" t="s">
        <v>1220</v>
      </c>
      <c r="C2329" s="230" t="s">
        <v>642</v>
      </c>
      <c r="D2329" s="230" t="s">
        <v>335</v>
      </c>
      <c r="E2329" s="230" t="s">
        <v>185</v>
      </c>
      <c r="F2329" s="230" t="s">
        <v>519</v>
      </c>
      <c r="G2329" s="190" t="s">
        <v>3045</v>
      </c>
      <c r="H2329" s="191" t="s">
        <v>548</v>
      </c>
      <c r="I2329" s="230" t="s">
        <v>370</v>
      </c>
      <c r="J2329" s="565" t="s">
        <v>420</v>
      </c>
      <c r="K2329" s="566">
        <v>0.75</v>
      </c>
      <c r="L2329" s="230"/>
      <c r="M2329" s="450">
        <v>2022</v>
      </c>
      <c r="N2329" s="453">
        <v>11</v>
      </c>
      <c r="O2329" s="452">
        <v>0.45454545454545453</v>
      </c>
      <c r="P2329" s="237">
        <f t="shared" si="144"/>
        <v>5</v>
      </c>
      <c r="Q2329" s="218">
        <v>3</v>
      </c>
      <c r="R2329" s="238">
        <f t="shared" si="145"/>
        <v>0.6</v>
      </c>
      <c r="S2329" s="238">
        <f t="shared" si="146"/>
        <v>0.27272727272727271</v>
      </c>
      <c r="T2329" s="239">
        <f t="shared" si="147"/>
        <v>0.60606060606060608</v>
      </c>
      <c r="U2329" s="451" t="s">
        <v>3123</v>
      </c>
    </row>
    <row r="2330" spans="1:21" ht="12.75">
      <c r="A2330" s="190" t="s">
        <v>109</v>
      </c>
      <c r="B2330" s="191" t="s">
        <v>1220</v>
      </c>
      <c r="C2330" s="230" t="s">
        <v>642</v>
      </c>
      <c r="D2330" s="230" t="s">
        <v>335</v>
      </c>
      <c r="E2330" s="230" t="s">
        <v>185</v>
      </c>
      <c r="F2330" s="230" t="s">
        <v>519</v>
      </c>
      <c r="G2330" s="190" t="s">
        <v>3045</v>
      </c>
      <c r="H2330" s="191" t="s">
        <v>549</v>
      </c>
      <c r="I2330" s="230" t="s">
        <v>370</v>
      </c>
      <c r="J2330" s="565" t="s">
        <v>420</v>
      </c>
      <c r="K2330" s="566">
        <v>0.75</v>
      </c>
      <c r="L2330" s="230"/>
      <c r="M2330" s="450">
        <v>2022</v>
      </c>
      <c r="N2330" s="453">
        <v>11</v>
      </c>
      <c r="O2330" s="452">
        <v>0.45454545454545453</v>
      </c>
      <c r="P2330" s="237">
        <f t="shared" si="144"/>
        <v>5</v>
      </c>
      <c r="Q2330" s="218">
        <v>3</v>
      </c>
      <c r="R2330" s="238">
        <f t="shared" si="145"/>
        <v>0.6</v>
      </c>
      <c r="S2330" s="238">
        <f t="shared" si="146"/>
        <v>0.27272727272727271</v>
      </c>
      <c r="T2330" s="239">
        <f t="shared" si="147"/>
        <v>0.60606060606060608</v>
      </c>
      <c r="U2330" s="451" t="s">
        <v>3123</v>
      </c>
    </row>
    <row r="2331" spans="1:21" ht="12.75">
      <c r="A2331" s="190" t="s">
        <v>109</v>
      </c>
      <c r="B2331" s="191" t="s">
        <v>1220</v>
      </c>
      <c r="C2331" s="230" t="s">
        <v>642</v>
      </c>
      <c r="D2331" s="230" t="s">
        <v>335</v>
      </c>
      <c r="E2331" s="230" t="s">
        <v>185</v>
      </c>
      <c r="F2331" s="230" t="s">
        <v>519</v>
      </c>
      <c r="G2331" s="190" t="s">
        <v>3045</v>
      </c>
      <c r="H2331" s="191" t="s">
        <v>551</v>
      </c>
      <c r="I2331" s="230" t="s">
        <v>370</v>
      </c>
      <c r="J2331" s="565" t="s">
        <v>420</v>
      </c>
      <c r="K2331" s="566">
        <v>0.75</v>
      </c>
      <c r="L2331" s="230"/>
      <c r="M2331" s="450">
        <v>2022</v>
      </c>
      <c r="N2331" s="453">
        <v>11</v>
      </c>
      <c r="O2331" s="452">
        <v>0.45454545454545453</v>
      </c>
      <c r="P2331" s="237">
        <f t="shared" si="144"/>
        <v>5</v>
      </c>
      <c r="Q2331" s="218">
        <v>3</v>
      </c>
      <c r="R2331" s="238">
        <f t="shared" si="145"/>
        <v>0.6</v>
      </c>
      <c r="S2331" s="238">
        <f t="shared" si="146"/>
        <v>0.27272727272727271</v>
      </c>
      <c r="T2331" s="239">
        <f t="shared" si="147"/>
        <v>0.60606060606060608</v>
      </c>
      <c r="U2331" s="451" t="s">
        <v>3123</v>
      </c>
    </row>
    <row r="2332" spans="1:21" ht="12.75">
      <c r="A2332" s="190" t="s">
        <v>109</v>
      </c>
      <c r="B2332" s="191" t="s">
        <v>1220</v>
      </c>
      <c r="C2332" s="230" t="s">
        <v>642</v>
      </c>
      <c r="D2332" s="230" t="s">
        <v>335</v>
      </c>
      <c r="E2332" s="230" t="s">
        <v>185</v>
      </c>
      <c r="F2332" s="230" t="s">
        <v>519</v>
      </c>
      <c r="G2332" s="190" t="s">
        <v>3045</v>
      </c>
      <c r="H2332" s="191" t="s">
        <v>555</v>
      </c>
      <c r="I2332" s="230" t="s">
        <v>370</v>
      </c>
      <c r="J2332" s="565" t="s">
        <v>420</v>
      </c>
      <c r="K2332" s="566">
        <v>0.75</v>
      </c>
      <c r="L2332" s="230"/>
      <c r="M2332" s="450">
        <v>2022</v>
      </c>
      <c r="N2332" s="453">
        <v>11</v>
      </c>
      <c r="O2332" s="452">
        <v>0.45454545454545453</v>
      </c>
      <c r="P2332" s="237">
        <f t="shared" si="144"/>
        <v>5</v>
      </c>
      <c r="Q2332" s="218">
        <v>3</v>
      </c>
      <c r="R2332" s="238">
        <f t="shared" si="145"/>
        <v>0.6</v>
      </c>
      <c r="S2332" s="238">
        <f t="shared" si="146"/>
        <v>0.27272727272727271</v>
      </c>
      <c r="T2332" s="239">
        <f t="shared" si="147"/>
        <v>0.60606060606060608</v>
      </c>
      <c r="U2332" s="451" t="s">
        <v>3123</v>
      </c>
    </row>
    <row r="2333" spans="1:21" ht="12.75">
      <c r="A2333" s="190" t="s">
        <v>109</v>
      </c>
      <c r="B2333" s="191" t="s">
        <v>1220</v>
      </c>
      <c r="C2333" s="230" t="s">
        <v>642</v>
      </c>
      <c r="D2333" s="230" t="s">
        <v>335</v>
      </c>
      <c r="E2333" s="230" t="s">
        <v>185</v>
      </c>
      <c r="F2333" s="230" t="s">
        <v>519</v>
      </c>
      <c r="G2333" s="190" t="s">
        <v>3045</v>
      </c>
      <c r="H2333" s="191" t="s">
        <v>556</v>
      </c>
      <c r="I2333" s="230" t="s">
        <v>370</v>
      </c>
      <c r="J2333" s="565" t="s">
        <v>420</v>
      </c>
      <c r="K2333" s="566">
        <v>0.75</v>
      </c>
      <c r="L2333" s="230"/>
      <c r="M2333" s="450">
        <v>2022</v>
      </c>
      <c r="N2333" s="453">
        <v>11</v>
      </c>
      <c r="O2333" s="452">
        <v>0.45454545454545453</v>
      </c>
      <c r="P2333" s="237">
        <f t="shared" si="144"/>
        <v>5</v>
      </c>
      <c r="Q2333" s="218">
        <v>3</v>
      </c>
      <c r="R2333" s="238">
        <f t="shared" si="145"/>
        <v>0.6</v>
      </c>
      <c r="S2333" s="238">
        <f t="shared" si="146"/>
        <v>0.27272727272727271</v>
      </c>
      <c r="T2333" s="239">
        <f t="shared" si="147"/>
        <v>0.60606060606060608</v>
      </c>
      <c r="U2333" s="451" t="s">
        <v>3123</v>
      </c>
    </row>
    <row r="2334" spans="1:21" ht="12.75">
      <c r="A2334" s="190" t="s">
        <v>109</v>
      </c>
      <c r="B2334" s="191" t="s">
        <v>1220</v>
      </c>
      <c r="C2334" s="230" t="s">
        <v>642</v>
      </c>
      <c r="D2334" s="230" t="s">
        <v>335</v>
      </c>
      <c r="E2334" s="230" t="s">
        <v>185</v>
      </c>
      <c r="F2334" s="230" t="s">
        <v>519</v>
      </c>
      <c r="G2334" s="190" t="s">
        <v>3045</v>
      </c>
      <c r="H2334" s="191" t="s">
        <v>557</v>
      </c>
      <c r="I2334" s="230" t="s">
        <v>370</v>
      </c>
      <c r="J2334" s="565" t="s">
        <v>420</v>
      </c>
      <c r="K2334" s="566">
        <v>0.75</v>
      </c>
      <c r="L2334" s="230"/>
      <c r="M2334" s="450">
        <v>2022</v>
      </c>
      <c r="N2334" s="453">
        <v>11</v>
      </c>
      <c r="O2334" s="452">
        <v>0.45454545454545453</v>
      </c>
      <c r="P2334" s="237">
        <f t="shared" si="144"/>
        <v>5</v>
      </c>
      <c r="Q2334" s="218">
        <v>3</v>
      </c>
      <c r="R2334" s="238">
        <f t="shared" si="145"/>
        <v>0.6</v>
      </c>
      <c r="S2334" s="238">
        <f t="shared" si="146"/>
        <v>0.27272727272727271</v>
      </c>
      <c r="T2334" s="239">
        <f t="shared" si="147"/>
        <v>0.60606060606060608</v>
      </c>
      <c r="U2334" s="451" t="s">
        <v>3123</v>
      </c>
    </row>
    <row r="2335" spans="1:21" ht="12.75">
      <c r="A2335" s="190" t="s">
        <v>109</v>
      </c>
      <c r="B2335" s="191" t="s">
        <v>1220</v>
      </c>
      <c r="C2335" s="230" t="s">
        <v>642</v>
      </c>
      <c r="D2335" s="230" t="s">
        <v>335</v>
      </c>
      <c r="E2335" s="230" t="s">
        <v>185</v>
      </c>
      <c r="F2335" s="230" t="s">
        <v>519</v>
      </c>
      <c r="G2335" s="190" t="s">
        <v>3045</v>
      </c>
      <c r="H2335" s="191" t="s">
        <v>558</v>
      </c>
      <c r="I2335" s="230" t="s">
        <v>370</v>
      </c>
      <c r="J2335" s="565" t="s">
        <v>420</v>
      </c>
      <c r="K2335" s="566">
        <v>0.75</v>
      </c>
      <c r="L2335" s="230"/>
      <c r="M2335" s="450">
        <v>2022</v>
      </c>
      <c r="N2335" s="453">
        <v>11</v>
      </c>
      <c r="O2335" s="452">
        <v>0.45454545454545453</v>
      </c>
      <c r="P2335" s="237">
        <f t="shared" si="144"/>
        <v>5</v>
      </c>
      <c r="Q2335" s="218">
        <v>3</v>
      </c>
      <c r="R2335" s="238">
        <f t="shared" si="145"/>
        <v>0.6</v>
      </c>
      <c r="S2335" s="238">
        <f t="shared" si="146"/>
        <v>0.27272727272727271</v>
      </c>
      <c r="T2335" s="239">
        <f t="shared" si="147"/>
        <v>0.60606060606060608</v>
      </c>
      <c r="U2335" s="451" t="s">
        <v>3123</v>
      </c>
    </row>
    <row r="2336" spans="1:21" ht="12.75">
      <c r="A2336" s="190" t="s">
        <v>109</v>
      </c>
      <c r="B2336" s="191" t="s">
        <v>1220</v>
      </c>
      <c r="C2336" s="230" t="s">
        <v>642</v>
      </c>
      <c r="D2336" s="230" t="s">
        <v>335</v>
      </c>
      <c r="E2336" s="230" t="s">
        <v>185</v>
      </c>
      <c r="F2336" s="230" t="s">
        <v>519</v>
      </c>
      <c r="G2336" s="190" t="s">
        <v>3045</v>
      </c>
      <c r="H2336" s="191" t="s">
        <v>562</v>
      </c>
      <c r="I2336" s="230" t="s">
        <v>370</v>
      </c>
      <c r="J2336" s="565" t="s">
        <v>420</v>
      </c>
      <c r="K2336" s="566">
        <v>0.75</v>
      </c>
      <c r="L2336" s="230"/>
      <c r="M2336" s="450">
        <v>2022</v>
      </c>
      <c r="N2336" s="453">
        <v>11</v>
      </c>
      <c r="O2336" s="452">
        <v>0.45454545454545453</v>
      </c>
      <c r="P2336" s="237">
        <f t="shared" si="144"/>
        <v>5</v>
      </c>
      <c r="Q2336" s="218">
        <v>3</v>
      </c>
      <c r="R2336" s="238">
        <f t="shared" si="145"/>
        <v>0.6</v>
      </c>
      <c r="S2336" s="238">
        <f t="shared" si="146"/>
        <v>0.27272727272727271</v>
      </c>
      <c r="T2336" s="239">
        <f t="shared" si="147"/>
        <v>0.60606060606060608</v>
      </c>
      <c r="U2336" s="451" t="s">
        <v>3123</v>
      </c>
    </row>
    <row r="2337" spans="1:21" ht="12.75">
      <c r="A2337" s="190" t="s">
        <v>109</v>
      </c>
      <c r="B2337" s="191" t="s">
        <v>1220</v>
      </c>
      <c r="C2337" s="230" t="s">
        <v>642</v>
      </c>
      <c r="D2337" s="230" t="s">
        <v>335</v>
      </c>
      <c r="E2337" s="230" t="s">
        <v>185</v>
      </c>
      <c r="F2337" s="230" t="s">
        <v>577</v>
      </c>
      <c r="G2337" s="190" t="s">
        <v>3045</v>
      </c>
      <c r="H2337" s="191" t="s">
        <v>583</v>
      </c>
      <c r="I2337" s="230" t="s">
        <v>370</v>
      </c>
      <c r="J2337" s="565" t="s">
        <v>420</v>
      </c>
      <c r="K2337" s="566">
        <v>0.75</v>
      </c>
      <c r="L2337" s="230"/>
      <c r="M2337" s="450">
        <v>2022</v>
      </c>
      <c r="N2337" s="453">
        <v>11</v>
      </c>
      <c r="O2337" s="452">
        <v>0.45454545454545453</v>
      </c>
      <c r="P2337" s="237">
        <f t="shared" si="144"/>
        <v>5</v>
      </c>
      <c r="Q2337" s="218">
        <v>3</v>
      </c>
      <c r="R2337" s="238">
        <f t="shared" si="145"/>
        <v>0.6</v>
      </c>
      <c r="S2337" s="238">
        <f t="shared" si="146"/>
        <v>0.27272727272727271</v>
      </c>
      <c r="T2337" s="239">
        <f t="shared" si="147"/>
        <v>0.60606060606060608</v>
      </c>
      <c r="U2337" s="451" t="s">
        <v>3123</v>
      </c>
    </row>
    <row r="2338" spans="1:21" ht="12.75">
      <c r="A2338" s="190" t="s">
        <v>109</v>
      </c>
      <c r="B2338" s="191" t="s">
        <v>1220</v>
      </c>
      <c r="C2338" s="230" t="s">
        <v>642</v>
      </c>
      <c r="D2338" s="230" t="s">
        <v>335</v>
      </c>
      <c r="E2338" s="230" t="s">
        <v>185</v>
      </c>
      <c r="F2338" s="230" t="s">
        <v>519</v>
      </c>
      <c r="G2338" s="190" t="s">
        <v>3045</v>
      </c>
      <c r="H2338" s="191" t="s">
        <v>563</v>
      </c>
      <c r="I2338" s="230" t="s">
        <v>370</v>
      </c>
      <c r="J2338" s="565" t="s">
        <v>418</v>
      </c>
      <c r="K2338" s="566">
        <v>1</v>
      </c>
      <c r="L2338" s="230"/>
      <c r="M2338" s="450">
        <v>2022</v>
      </c>
      <c r="N2338" s="453">
        <v>11</v>
      </c>
      <c r="O2338" s="452">
        <v>1</v>
      </c>
      <c r="P2338" s="237">
        <f t="shared" si="144"/>
        <v>11</v>
      </c>
      <c r="Q2338" s="218">
        <v>11</v>
      </c>
      <c r="R2338" s="238">
        <f t="shared" si="145"/>
        <v>1</v>
      </c>
      <c r="S2338" s="238">
        <f t="shared" si="146"/>
        <v>1</v>
      </c>
      <c r="T2338" s="239">
        <f t="shared" si="147"/>
        <v>1</v>
      </c>
      <c r="U2338" s="229"/>
    </row>
    <row r="2339" spans="1:21" ht="12.75">
      <c r="A2339" s="190" t="s">
        <v>109</v>
      </c>
      <c r="B2339" s="191" t="s">
        <v>1220</v>
      </c>
      <c r="C2339" s="230" t="s">
        <v>642</v>
      </c>
      <c r="D2339" s="230" t="s">
        <v>335</v>
      </c>
      <c r="E2339" s="230" t="s">
        <v>185</v>
      </c>
      <c r="F2339" s="230" t="s">
        <v>519</v>
      </c>
      <c r="G2339" s="190" t="s">
        <v>3045</v>
      </c>
      <c r="H2339" s="191" t="s">
        <v>564</v>
      </c>
      <c r="I2339" s="230" t="s">
        <v>370</v>
      </c>
      <c r="J2339" s="565" t="s">
        <v>420</v>
      </c>
      <c r="K2339" s="566">
        <v>0.75</v>
      </c>
      <c r="L2339" s="230"/>
      <c r="M2339" s="450">
        <v>2022</v>
      </c>
      <c r="N2339" s="453">
        <v>11</v>
      </c>
      <c r="O2339" s="452">
        <v>0.45454545454545453</v>
      </c>
      <c r="P2339" s="237">
        <f t="shared" si="144"/>
        <v>5</v>
      </c>
      <c r="Q2339" s="218">
        <v>3</v>
      </c>
      <c r="R2339" s="238">
        <f t="shared" si="145"/>
        <v>0.6</v>
      </c>
      <c r="S2339" s="238">
        <f t="shared" si="146"/>
        <v>0.27272727272727271</v>
      </c>
      <c r="T2339" s="239">
        <f t="shared" si="147"/>
        <v>0.60606060606060608</v>
      </c>
      <c r="U2339" s="451" t="s">
        <v>3123</v>
      </c>
    </row>
    <row r="2340" spans="1:21" ht="12.75">
      <c r="A2340" s="190" t="s">
        <v>109</v>
      </c>
      <c r="B2340" s="191" t="s">
        <v>1220</v>
      </c>
      <c r="C2340" s="230" t="s">
        <v>642</v>
      </c>
      <c r="D2340" s="230" t="s">
        <v>335</v>
      </c>
      <c r="E2340" s="230" t="s">
        <v>185</v>
      </c>
      <c r="F2340" s="230" t="s">
        <v>519</v>
      </c>
      <c r="G2340" s="190" t="s">
        <v>3045</v>
      </c>
      <c r="H2340" s="191" t="s">
        <v>569</v>
      </c>
      <c r="I2340" s="230" t="s">
        <v>370</v>
      </c>
      <c r="J2340" s="565" t="s">
        <v>420</v>
      </c>
      <c r="K2340" s="566">
        <v>0.75</v>
      </c>
      <c r="L2340" s="230"/>
      <c r="M2340" s="450">
        <v>2022</v>
      </c>
      <c r="N2340" s="453">
        <v>11</v>
      </c>
      <c r="O2340" s="452">
        <v>0.45454545454545453</v>
      </c>
      <c r="P2340" s="237">
        <f t="shared" si="144"/>
        <v>5</v>
      </c>
      <c r="Q2340" s="218">
        <v>3</v>
      </c>
      <c r="R2340" s="238">
        <f t="shared" si="145"/>
        <v>0.6</v>
      </c>
      <c r="S2340" s="238">
        <f t="shared" si="146"/>
        <v>0.27272727272727271</v>
      </c>
      <c r="T2340" s="239">
        <f t="shared" si="147"/>
        <v>0.60606060606060608</v>
      </c>
      <c r="U2340" s="451" t="s">
        <v>3123</v>
      </c>
    </row>
    <row r="2341" spans="1:21" ht="12.75">
      <c r="A2341" s="190" t="s">
        <v>109</v>
      </c>
      <c r="B2341" s="191" t="s">
        <v>1220</v>
      </c>
      <c r="C2341" s="230" t="s">
        <v>642</v>
      </c>
      <c r="D2341" s="230" t="s">
        <v>335</v>
      </c>
      <c r="E2341" s="230" t="s">
        <v>185</v>
      </c>
      <c r="F2341" s="230" t="s">
        <v>519</v>
      </c>
      <c r="G2341" s="190" t="s">
        <v>3045</v>
      </c>
      <c r="H2341" s="191" t="s">
        <v>498</v>
      </c>
      <c r="I2341" s="230" t="s">
        <v>2243</v>
      </c>
      <c r="J2341" s="230" t="s">
        <v>418</v>
      </c>
      <c r="K2341" s="231">
        <v>1</v>
      </c>
      <c r="L2341" s="230" t="s">
        <v>3127</v>
      </c>
      <c r="M2341" s="450">
        <v>2023</v>
      </c>
      <c r="N2341" s="218">
        <v>9</v>
      </c>
      <c r="O2341" s="452">
        <v>1</v>
      </c>
      <c r="P2341" s="237">
        <f t="shared" si="144"/>
        <v>9</v>
      </c>
      <c r="Q2341" s="218">
        <v>9</v>
      </c>
      <c r="R2341" s="238">
        <f t="shared" si="145"/>
        <v>1</v>
      </c>
      <c r="S2341" s="238">
        <f t="shared" si="146"/>
        <v>1</v>
      </c>
      <c r="T2341" s="239">
        <f t="shared" si="147"/>
        <v>1</v>
      </c>
      <c r="U2341" s="451"/>
    </row>
    <row r="2342" spans="1:21" ht="12.75">
      <c r="A2342" s="190" t="s">
        <v>109</v>
      </c>
      <c r="B2342" s="191" t="s">
        <v>1220</v>
      </c>
      <c r="C2342" s="230" t="s">
        <v>642</v>
      </c>
      <c r="D2342" s="230" t="s">
        <v>335</v>
      </c>
      <c r="E2342" s="230" t="s">
        <v>185</v>
      </c>
      <c r="F2342" s="230" t="s">
        <v>519</v>
      </c>
      <c r="G2342" s="190" t="s">
        <v>3045</v>
      </c>
      <c r="H2342" s="191" t="s">
        <v>537</v>
      </c>
      <c r="I2342" s="230" t="s">
        <v>232</v>
      </c>
      <c r="J2342" s="230" t="s">
        <v>418</v>
      </c>
      <c r="K2342" s="231">
        <v>1</v>
      </c>
      <c r="L2342" s="230" t="s">
        <v>3128</v>
      </c>
      <c r="M2342" s="450">
        <v>2023</v>
      </c>
      <c r="N2342" s="218">
        <v>9</v>
      </c>
      <c r="O2342" s="452">
        <v>1</v>
      </c>
      <c r="P2342" s="237">
        <f t="shared" si="144"/>
        <v>9</v>
      </c>
      <c r="Q2342" s="218">
        <v>9</v>
      </c>
      <c r="R2342" s="238">
        <f t="shared" si="145"/>
        <v>1</v>
      </c>
      <c r="S2342" s="238">
        <f t="shared" si="146"/>
        <v>1</v>
      </c>
      <c r="T2342" s="239">
        <f t="shared" si="147"/>
        <v>1</v>
      </c>
      <c r="U2342" s="451"/>
    </row>
    <row r="2343" spans="1:21" ht="12.75">
      <c r="A2343" s="190" t="s">
        <v>109</v>
      </c>
      <c r="B2343" s="191" t="s">
        <v>1220</v>
      </c>
      <c r="C2343" s="230" t="s">
        <v>642</v>
      </c>
      <c r="D2343" s="230" t="s">
        <v>335</v>
      </c>
      <c r="E2343" s="230" t="s">
        <v>185</v>
      </c>
      <c r="F2343" s="230" t="s">
        <v>519</v>
      </c>
      <c r="G2343" s="190" t="s">
        <v>3045</v>
      </c>
      <c r="H2343" s="191" t="s">
        <v>538</v>
      </c>
      <c r="I2343" s="230" t="s">
        <v>232</v>
      </c>
      <c r="J2343" s="230" t="s">
        <v>418</v>
      </c>
      <c r="K2343" s="231">
        <v>1</v>
      </c>
      <c r="L2343" s="230" t="s">
        <v>3128</v>
      </c>
      <c r="M2343" s="450">
        <v>2023</v>
      </c>
      <c r="N2343" s="453">
        <v>9</v>
      </c>
      <c r="O2343" s="452">
        <v>1</v>
      </c>
      <c r="P2343" s="237">
        <f t="shared" si="144"/>
        <v>9</v>
      </c>
      <c r="Q2343" s="218">
        <v>9</v>
      </c>
      <c r="R2343" s="238">
        <f t="shared" si="145"/>
        <v>1</v>
      </c>
      <c r="S2343" s="238">
        <f t="shared" si="146"/>
        <v>1</v>
      </c>
      <c r="T2343" s="239">
        <f t="shared" si="147"/>
        <v>1</v>
      </c>
      <c r="U2343" s="229"/>
    </row>
    <row r="2344" spans="1:21" ht="12.75">
      <c r="A2344" s="190" t="s">
        <v>109</v>
      </c>
      <c r="B2344" s="191" t="s">
        <v>1220</v>
      </c>
      <c r="C2344" s="230" t="s">
        <v>642</v>
      </c>
      <c r="D2344" s="230" t="s">
        <v>335</v>
      </c>
      <c r="E2344" s="230" t="s">
        <v>185</v>
      </c>
      <c r="F2344" s="230" t="s">
        <v>519</v>
      </c>
      <c r="G2344" s="190" t="s">
        <v>3045</v>
      </c>
      <c r="H2344" s="191" t="s">
        <v>541</v>
      </c>
      <c r="I2344" s="230" t="s">
        <v>232</v>
      </c>
      <c r="J2344" s="230" t="s">
        <v>418</v>
      </c>
      <c r="K2344" s="231">
        <v>1</v>
      </c>
      <c r="L2344" s="230" t="s">
        <v>3128</v>
      </c>
      <c r="M2344" s="450">
        <v>2023</v>
      </c>
      <c r="N2344" s="453">
        <v>9</v>
      </c>
      <c r="O2344" s="452">
        <v>1</v>
      </c>
      <c r="P2344" s="237">
        <f t="shared" si="144"/>
        <v>9</v>
      </c>
      <c r="Q2344" s="218">
        <v>9</v>
      </c>
      <c r="R2344" s="238">
        <f t="shared" si="145"/>
        <v>1</v>
      </c>
      <c r="S2344" s="238">
        <f t="shared" si="146"/>
        <v>1</v>
      </c>
      <c r="T2344" s="239">
        <f t="shared" si="147"/>
        <v>1</v>
      </c>
      <c r="U2344" s="229"/>
    </row>
    <row r="2345" spans="1:21" ht="12.75">
      <c r="A2345" s="190" t="s">
        <v>109</v>
      </c>
      <c r="B2345" s="191" t="s">
        <v>1220</v>
      </c>
      <c r="C2345" s="230" t="s">
        <v>642</v>
      </c>
      <c r="D2345" s="230" t="s">
        <v>335</v>
      </c>
      <c r="E2345" s="230" t="s">
        <v>185</v>
      </c>
      <c r="F2345" s="230" t="s">
        <v>519</v>
      </c>
      <c r="G2345" s="190" t="s">
        <v>3045</v>
      </c>
      <c r="H2345" s="191" t="s">
        <v>493</v>
      </c>
      <c r="I2345" s="230" t="s">
        <v>232</v>
      </c>
      <c r="J2345" s="230" t="s">
        <v>418</v>
      </c>
      <c r="K2345" s="231">
        <v>1</v>
      </c>
      <c r="L2345" s="230" t="s">
        <v>3128</v>
      </c>
      <c r="M2345" s="450">
        <v>2023</v>
      </c>
      <c r="N2345" s="218">
        <v>9</v>
      </c>
      <c r="O2345" s="452">
        <v>1</v>
      </c>
      <c r="P2345" s="237">
        <f t="shared" si="144"/>
        <v>9</v>
      </c>
      <c r="Q2345" s="218">
        <v>9</v>
      </c>
      <c r="R2345" s="238">
        <f t="shared" si="145"/>
        <v>1</v>
      </c>
      <c r="S2345" s="238">
        <f t="shared" si="146"/>
        <v>1</v>
      </c>
      <c r="T2345" s="239">
        <f t="shared" si="147"/>
        <v>1</v>
      </c>
      <c r="U2345" s="451"/>
    </row>
    <row r="2346" spans="1:21" ht="12.75">
      <c r="A2346" s="190" t="s">
        <v>109</v>
      </c>
      <c r="B2346" s="191" t="s">
        <v>1220</v>
      </c>
      <c r="C2346" s="230" t="s">
        <v>642</v>
      </c>
      <c r="D2346" s="230" t="s">
        <v>335</v>
      </c>
      <c r="E2346" s="230" t="s">
        <v>185</v>
      </c>
      <c r="F2346" s="230" t="s">
        <v>519</v>
      </c>
      <c r="G2346" s="190" t="s">
        <v>3045</v>
      </c>
      <c r="H2346" s="191" t="s">
        <v>3129</v>
      </c>
      <c r="I2346" s="230" t="s">
        <v>232</v>
      </c>
      <c r="J2346" s="230" t="s">
        <v>418</v>
      </c>
      <c r="K2346" s="231">
        <v>1</v>
      </c>
      <c r="L2346" s="230" t="s">
        <v>3128</v>
      </c>
      <c r="M2346" s="450">
        <v>2023</v>
      </c>
      <c r="N2346" s="453">
        <v>9</v>
      </c>
      <c r="O2346" s="452">
        <v>1</v>
      </c>
      <c r="P2346" s="237">
        <f t="shared" si="144"/>
        <v>9</v>
      </c>
      <c r="Q2346" s="218">
        <v>9</v>
      </c>
      <c r="R2346" s="238">
        <f t="shared" si="145"/>
        <v>1</v>
      </c>
      <c r="S2346" s="238">
        <f t="shared" si="146"/>
        <v>1</v>
      </c>
      <c r="T2346" s="239">
        <f t="shared" si="147"/>
        <v>1</v>
      </c>
      <c r="U2346" s="229"/>
    </row>
    <row r="2347" spans="1:21" ht="12.75">
      <c r="A2347" s="190" t="s">
        <v>109</v>
      </c>
      <c r="B2347" s="191" t="s">
        <v>1220</v>
      </c>
      <c r="C2347" s="230" t="s">
        <v>642</v>
      </c>
      <c r="D2347" s="230" t="s">
        <v>335</v>
      </c>
      <c r="E2347" s="230" t="s">
        <v>185</v>
      </c>
      <c r="F2347" s="230" t="s">
        <v>519</v>
      </c>
      <c r="G2347" s="190" t="s">
        <v>3045</v>
      </c>
      <c r="H2347" s="191" t="s">
        <v>3130</v>
      </c>
      <c r="I2347" s="230" t="s">
        <v>232</v>
      </c>
      <c r="J2347" s="230" t="s">
        <v>418</v>
      </c>
      <c r="K2347" s="231">
        <v>1</v>
      </c>
      <c r="L2347" s="230" t="s">
        <v>3128</v>
      </c>
      <c r="M2347" s="450">
        <v>2023</v>
      </c>
      <c r="N2347" s="218">
        <v>9</v>
      </c>
      <c r="O2347" s="452">
        <v>1</v>
      </c>
      <c r="P2347" s="237">
        <f t="shared" si="144"/>
        <v>9</v>
      </c>
      <c r="Q2347" s="218">
        <v>9</v>
      </c>
      <c r="R2347" s="238">
        <f t="shared" si="145"/>
        <v>1</v>
      </c>
      <c r="S2347" s="238">
        <f t="shared" si="146"/>
        <v>1</v>
      </c>
      <c r="T2347" s="239">
        <f t="shared" si="147"/>
        <v>1</v>
      </c>
      <c r="U2347" s="451"/>
    </row>
    <row r="2348" spans="1:21" ht="12.75">
      <c r="A2348" s="190" t="s">
        <v>109</v>
      </c>
      <c r="B2348" s="191" t="s">
        <v>1220</v>
      </c>
      <c r="C2348" s="230" t="s">
        <v>642</v>
      </c>
      <c r="D2348" s="230" t="s">
        <v>335</v>
      </c>
      <c r="E2348" s="230" t="s">
        <v>185</v>
      </c>
      <c r="F2348" s="230"/>
      <c r="G2348" s="190" t="s">
        <v>3091</v>
      </c>
      <c r="H2348" s="191"/>
      <c r="I2348" s="230"/>
      <c r="J2348" s="230"/>
      <c r="K2348" s="231"/>
      <c r="L2348" s="230" t="s">
        <v>3120</v>
      </c>
      <c r="M2348" s="450"/>
      <c r="N2348" s="218"/>
      <c r="O2348" s="567"/>
      <c r="P2348" s="237">
        <f t="shared" si="144"/>
        <v>0</v>
      </c>
      <c r="Q2348" s="218"/>
      <c r="R2348" s="238" t="e">
        <f t="shared" si="145"/>
        <v>#DIV/0!</v>
      </c>
      <c r="S2348" s="238" t="e">
        <f t="shared" si="146"/>
        <v>#DIV/0!</v>
      </c>
      <c r="T2348" s="239" t="e">
        <f t="shared" si="147"/>
        <v>#DIV/0!</v>
      </c>
      <c r="U2348" s="451"/>
    </row>
    <row r="2349" spans="1:21" ht="12.75">
      <c r="A2349" s="190" t="s">
        <v>109</v>
      </c>
      <c r="B2349" s="191" t="s">
        <v>1220</v>
      </c>
      <c r="C2349" s="230" t="s">
        <v>642</v>
      </c>
      <c r="D2349" s="230" t="s">
        <v>335</v>
      </c>
      <c r="E2349" s="230" t="s">
        <v>185</v>
      </c>
      <c r="F2349" s="230"/>
      <c r="G2349" s="190" t="s">
        <v>3145</v>
      </c>
      <c r="H2349" s="191"/>
      <c r="I2349" s="230"/>
      <c r="J2349" s="230"/>
      <c r="K2349" s="231"/>
      <c r="L2349" s="230" t="s">
        <v>3120</v>
      </c>
      <c r="M2349" s="450"/>
      <c r="N2349" s="453"/>
      <c r="O2349" s="452"/>
      <c r="P2349" s="237">
        <f t="shared" si="144"/>
        <v>0</v>
      </c>
      <c r="Q2349" s="218"/>
      <c r="R2349" s="238" t="e">
        <f t="shared" si="145"/>
        <v>#DIV/0!</v>
      </c>
      <c r="S2349" s="238" t="e">
        <f t="shared" si="146"/>
        <v>#DIV/0!</v>
      </c>
      <c r="T2349" s="239" t="e">
        <f t="shared" si="147"/>
        <v>#DIV/0!</v>
      </c>
      <c r="U2349" s="229"/>
    </row>
    <row r="2350" spans="1:21" ht="12.75">
      <c r="A2350" s="190" t="s">
        <v>109</v>
      </c>
      <c r="B2350" s="191" t="s">
        <v>1220</v>
      </c>
      <c r="C2350" s="230" t="s">
        <v>642</v>
      </c>
      <c r="D2350" s="230" t="s">
        <v>335</v>
      </c>
      <c r="E2350" s="230" t="s">
        <v>185</v>
      </c>
      <c r="F2350" s="230"/>
      <c r="G2350" s="190" t="s">
        <v>3182</v>
      </c>
      <c r="H2350" s="191"/>
      <c r="I2350" s="230"/>
      <c r="J2350" s="230"/>
      <c r="K2350" s="231"/>
      <c r="L2350" s="230" t="s">
        <v>3120</v>
      </c>
      <c r="M2350" s="450"/>
      <c r="N2350" s="453"/>
      <c r="O2350" s="452"/>
      <c r="P2350" s="237">
        <f t="shared" si="144"/>
        <v>0</v>
      </c>
      <c r="Q2350" s="218"/>
      <c r="R2350" s="238" t="e">
        <f t="shared" si="145"/>
        <v>#DIV/0!</v>
      </c>
      <c r="S2350" s="238" t="e">
        <f t="shared" si="146"/>
        <v>#DIV/0!</v>
      </c>
      <c r="T2350" s="239" t="e">
        <f t="shared" si="147"/>
        <v>#DIV/0!</v>
      </c>
      <c r="U2350" s="229"/>
    </row>
    <row r="2351" spans="1:21" ht="12.75">
      <c r="A2351" s="190" t="s">
        <v>109</v>
      </c>
      <c r="B2351" s="191" t="s">
        <v>1220</v>
      </c>
      <c r="C2351" s="230" t="s">
        <v>642</v>
      </c>
      <c r="D2351" s="230" t="s">
        <v>335</v>
      </c>
      <c r="E2351" s="230" t="s">
        <v>185</v>
      </c>
      <c r="F2351" s="230"/>
      <c r="G2351" s="190" t="s">
        <v>3183</v>
      </c>
      <c r="H2351" s="191"/>
      <c r="I2351" s="230"/>
      <c r="J2351" s="230"/>
      <c r="K2351" s="231"/>
      <c r="L2351" s="230" t="s">
        <v>3120</v>
      </c>
      <c r="M2351" s="450"/>
      <c r="N2351" s="218"/>
      <c r="O2351" s="567"/>
      <c r="P2351" s="237">
        <f t="shared" si="144"/>
        <v>0</v>
      </c>
      <c r="Q2351" s="218"/>
      <c r="R2351" s="238" t="e">
        <f t="shared" si="145"/>
        <v>#DIV/0!</v>
      </c>
      <c r="S2351" s="238" t="e">
        <f t="shared" si="146"/>
        <v>#DIV/0!</v>
      </c>
      <c r="T2351" s="239" t="e">
        <f t="shared" si="147"/>
        <v>#DIV/0!</v>
      </c>
      <c r="U2351" s="451"/>
    </row>
    <row r="2352" spans="1:21" ht="12.75">
      <c r="A2352" s="190" t="s">
        <v>109</v>
      </c>
      <c r="B2352" s="191" t="s">
        <v>1220</v>
      </c>
      <c r="C2352" s="230" t="s">
        <v>642</v>
      </c>
      <c r="D2352" s="230" t="s">
        <v>335</v>
      </c>
      <c r="E2352" s="230" t="s">
        <v>185</v>
      </c>
      <c r="F2352" s="230"/>
      <c r="G2352" s="190" t="s">
        <v>3184</v>
      </c>
      <c r="H2352" s="191"/>
      <c r="I2352" s="230"/>
      <c r="J2352" s="230"/>
      <c r="K2352" s="231"/>
      <c r="L2352" s="230" t="s">
        <v>3120</v>
      </c>
      <c r="M2352" s="450"/>
      <c r="N2352" s="453"/>
      <c r="O2352" s="452"/>
      <c r="P2352" s="237">
        <f t="shared" si="144"/>
        <v>0</v>
      </c>
      <c r="Q2352" s="218"/>
      <c r="R2352" s="238" t="e">
        <f t="shared" si="145"/>
        <v>#DIV/0!</v>
      </c>
      <c r="S2352" s="238" t="e">
        <f t="shared" si="146"/>
        <v>#DIV/0!</v>
      </c>
      <c r="T2352" s="239" t="e">
        <f t="shared" si="147"/>
        <v>#DIV/0!</v>
      </c>
      <c r="U2352" s="229"/>
    </row>
    <row r="2353" spans="1:21" ht="12.75">
      <c r="A2353" s="190" t="s">
        <v>109</v>
      </c>
      <c r="B2353" s="191" t="s">
        <v>1220</v>
      </c>
      <c r="C2353" s="230" t="s">
        <v>642</v>
      </c>
      <c r="D2353" s="230" t="s">
        <v>335</v>
      </c>
      <c r="E2353" s="230" t="s">
        <v>185</v>
      </c>
      <c r="F2353" s="230"/>
      <c r="G2353" s="190" t="s">
        <v>3185</v>
      </c>
      <c r="H2353" s="191"/>
      <c r="I2353" s="230"/>
      <c r="J2353" s="230"/>
      <c r="K2353" s="231"/>
      <c r="L2353" s="230" t="s">
        <v>3120</v>
      </c>
      <c r="M2353" s="450"/>
      <c r="N2353" s="453"/>
      <c r="O2353" s="452"/>
      <c r="P2353" s="237">
        <f t="shared" si="144"/>
        <v>0</v>
      </c>
      <c r="Q2353" s="218"/>
      <c r="R2353" s="238" t="e">
        <f t="shared" si="145"/>
        <v>#DIV/0!</v>
      </c>
      <c r="S2353" s="238" t="e">
        <f t="shared" si="146"/>
        <v>#DIV/0!</v>
      </c>
      <c r="T2353" s="239" t="e">
        <f t="shared" si="147"/>
        <v>#DIV/0!</v>
      </c>
      <c r="U2353" s="229"/>
    </row>
    <row r="2354" spans="1:21" ht="12.75">
      <c r="A2354" s="190" t="s">
        <v>109</v>
      </c>
      <c r="B2354" s="191" t="s">
        <v>1220</v>
      </c>
      <c r="C2354" s="230" t="s">
        <v>642</v>
      </c>
      <c r="D2354" s="230" t="s">
        <v>335</v>
      </c>
      <c r="E2354" s="230" t="s">
        <v>185</v>
      </c>
      <c r="F2354" s="230"/>
      <c r="G2354" s="190" t="s">
        <v>3186</v>
      </c>
      <c r="H2354" s="191"/>
      <c r="I2354" s="230"/>
      <c r="J2354" s="230"/>
      <c r="K2354" s="231"/>
      <c r="L2354" s="230" t="s">
        <v>3120</v>
      </c>
      <c r="M2354" s="450"/>
      <c r="N2354" s="218"/>
      <c r="O2354" s="567"/>
      <c r="P2354" s="237">
        <f t="shared" si="144"/>
        <v>0</v>
      </c>
      <c r="Q2354" s="218"/>
      <c r="R2354" s="238" t="e">
        <f t="shared" si="145"/>
        <v>#DIV/0!</v>
      </c>
      <c r="S2354" s="238" t="e">
        <f t="shared" si="146"/>
        <v>#DIV/0!</v>
      </c>
      <c r="T2354" s="239" t="e">
        <f t="shared" si="147"/>
        <v>#DIV/0!</v>
      </c>
      <c r="U2354" s="451"/>
    </row>
    <row r="2355" spans="1:21" ht="12.75">
      <c r="A2355" s="190" t="s">
        <v>109</v>
      </c>
      <c r="B2355" s="191" t="s">
        <v>1220</v>
      </c>
      <c r="C2355" s="230" t="s">
        <v>642</v>
      </c>
      <c r="D2355" s="230" t="s">
        <v>335</v>
      </c>
      <c r="E2355" s="230" t="s">
        <v>185</v>
      </c>
      <c r="F2355" s="230"/>
      <c r="G2355" s="190" t="s">
        <v>3187</v>
      </c>
      <c r="H2355" s="191"/>
      <c r="I2355" s="230"/>
      <c r="J2355" s="230"/>
      <c r="K2355" s="231"/>
      <c r="L2355" s="230" t="s">
        <v>3120</v>
      </c>
      <c r="M2355" s="450"/>
      <c r="N2355" s="453"/>
      <c r="O2355" s="452"/>
      <c r="P2355" s="237">
        <f t="shared" si="144"/>
        <v>0</v>
      </c>
      <c r="Q2355" s="218"/>
      <c r="R2355" s="238" t="e">
        <f t="shared" si="145"/>
        <v>#DIV/0!</v>
      </c>
      <c r="S2355" s="238" t="e">
        <f t="shared" si="146"/>
        <v>#DIV/0!</v>
      </c>
      <c r="T2355" s="239" t="e">
        <f t="shared" si="147"/>
        <v>#DIV/0!</v>
      </c>
      <c r="U2355" s="229"/>
    </row>
    <row r="2356" spans="1:21" ht="12.75">
      <c r="A2356" s="190" t="s">
        <v>109</v>
      </c>
      <c r="B2356" s="191" t="s">
        <v>1220</v>
      </c>
      <c r="C2356" s="230" t="s">
        <v>642</v>
      </c>
      <c r="D2356" s="230" t="s">
        <v>335</v>
      </c>
      <c r="E2356" s="230" t="s">
        <v>185</v>
      </c>
      <c r="F2356" s="230"/>
      <c r="G2356" s="190" t="s">
        <v>3188</v>
      </c>
      <c r="H2356" s="191"/>
      <c r="I2356" s="230"/>
      <c r="J2356" s="230"/>
      <c r="K2356" s="231"/>
      <c r="L2356" s="230" t="s">
        <v>3120</v>
      </c>
      <c r="M2356" s="450"/>
      <c r="N2356" s="453"/>
      <c r="O2356" s="452"/>
      <c r="P2356" s="237">
        <f t="shared" si="144"/>
        <v>0</v>
      </c>
      <c r="Q2356" s="218"/>
      <c r="R2356" s="238" t="e">
        <f t="shared" si="145"/>
        <v>#DIV/0!</v>
      </c>
      <c r="S2356" s="238" t="e">
        <f t="shared" si="146"/>
        <v>#DIV/0!</v>
      </c>
      <c r="T2356" s="239" t="e">
        <f t="shared" si="147"/>
        <v>#DIV/0!</v>
      </c>
      <c r="U2356" s="229"/>
    </row>
    <row r="2357" spans="1:21" ht="12.75">
      <c r="A2357" s="190" t="s">
        <v>109</v>
      </c>
      <c r="B2357" s="191" t="s">
        <v>1220</v>
      </c>
      <c r="C2357" s="230" t="s">
        <v>642</v>
      </c>
      <c r="D2357" s="230" t="s">
        <v>335</v>
      </c>
      <c r="E2357" s="230" t="s">
        <v>185</v>
      </c>
      <c r="F2357" s="230"/>
      <c r="G2357" s="190" t="s">
        <v>3189</v>
      </c>
      <c r="H2357" s="191"/>
      <c r="I2357" s="230"/>
      <c r="J2357" s="230"/>
      <c r="K2357" s="231"/>
      <c r="L2357" s="230" t="s">
        <v>3120</v>
      </c>
      <c r="M2357" s="450"/>
      <c r="N2357" s="218"/>
      <c r="O2357" s="567"/>
      <c r="P2357" s="237">
        <f t="shared" si="144"/>
        <v>0</v>
      </c>
      <c r="Q2357" s="218"/>
      <c r="R2357" s="238" t="e">
        <f t="shared" si="145"/>
        <v>#DIV/0!</v>
      </c>
      <c r="S2357" s="238" t="e">
        <f t="shared" si="146"/>
        <v>#DIV/0!</v>
      </c>
      <c r="T2357" s="239" t="e">
        <f t="shared" si="147"/>
        <v>#DIV/0!</v>
      </c>
      <c r="U2357" s="451"/>
    </row>
    <row r="2358" spans="1:21" ht="12.75">
      <c r="A2358" s="190" t="s">
        <v>109</v>
      </c>
      <c r="B2358" s="191" t="s">
        <v>1220</v>
      </c>
      <c r="C2358" s="230" t="s">
        <v>642</v>
      </c>
      <c r="D2358" s="230" t="s">
        <v>335</v>
      </c>
      <c r="E2358" s="230" t="s">
        <v>185</v>
      </c>
      <c r="F2358" s="230" t="s">
        <v>519</v>
      </c>
      <c r="G2358" s="190" t="s">
        <v>3190</v>
      </c>
      <c r="H2358" s="191" t="s">
        <v>518</v>
      </c>
      <c r="I2358" s="230" t="s">
        <v>370</v>
      </c>
      <c r="J2358" s="565" t="s">
        <v>420</v>
      </c>
      <c r="K2358" s="566">
        <v>0.703125</v>
      </c>
      <c r="L2358" s="230"/>
      <c r="M2358" s="450">
        <v>2022</v>
      </c>
      <c r="N2358" s="218">
        <v>65</v>
      </c>
      <c r="O2358" s="567">
        <v>1</v>
      </c>
      <c r="P2358" s="237">
        <f t="shared" si="144"/>
        <v>65</v>
      </c>
      <c r="Q2358" s="218">
        <v>65</v>
      </c>
      <c r="R2358" s="238">
        <f t="shared" si="145"/>
        <v>1</v>
      </c>
      <c r="S2358" s="238">
        <f t="shared" si="146"/>
        <v>1</v>
      </c>
      <c r="T2358" s="239">
        <f t="shared" si="147"/>
        <v>1.4222222222222223</v>
      </c>
      <c r="U2358" s="451" t="s">
        <v>3123</v>
      </c>
    </row>
    <row r="2359" spans="1:21" ht="12.75">
      <c r="A2359" s="190" t="s">
        <v>109</v>
      </c>
      <c r="B2359" s="191" t="s">
        <v>1220</v>
      </c>
      <c r="C2359" s="230" t="s">
        <v>642</v>
      </c>
      <c r="D2359" s="230" t="s">
        <v>335</v>
      </c>
      <c r="E2359" s="230" t="s">
        <v>185</v>
      </c>
      <c r="F2359" s="230" t="s">
        <v>577</v>
      </c>
      <c r="G2359" s="190" t="s">
        <v>3190</v>
      </c>
      <c r="H2359" s="191" t="s">
        <v>576</v>
      </c>
      <c r="I2359" s="230" t="s">
        <v>370</v>
      </c>
      <c r="J2359" s="565" t="s">
        <v>420</v>
      </c>
      <c r="K2359" s="566">
        <v>0.703125</v>
      </c>
      <c r="L2359" s="230"/>
      <c r="M2359" s="450">
        <v>2022</v>
      </c>
      <c r="N2359" s="453">
        <v>65</v>
      </c>
      <c r="O2359" s="452">
        <v>0.46153846153846151</v>
      </c>
      <c r="P2359" s="237">
        <f t="shared" si="144"/>
        <v>30</v>
      </c>
      <c r="Q2359" s="218">
        <v>30</v>
      </c>
      <c r="R2359" s="238">
        <f t="shared" si="145"/>
        <v>1</v>
      </c>
      <c r="S2359" s="238">
        <f t="shared" si="146"/>
        <v>0.46153846153846156</v>
      </c>
      <c r="T2359" s="239">
        <f t="shared" si="147"/>
        <v>0.65641025641025641</v>
      </c>
      <c r="U2359" s="451" t="s">
        <v>3123</v>
      </c>
    </row>
    <row r="2360" spans="1:21" ht="12.75">
      <c r="A2360" s="190" t="s">
        <v>109</v>
      </c>
      <c r="B2360" s="191" t="s">
        <v>1220</v>
      </c>
      <c r="C2360" s="230" t="s">
        <v>642</v>
      </c>
      <c r="D2360" s="230" t="s">
        <v>335</v>
      </c>
      <c r="E2360" s="230" t="s">
        <v>185</v>
      </c>
      <c r="F2360" s="230" t="s">
        <v>577</v>
      </c>
      <c r="G2360" s="190" t="s">
        <v>3190</v>
      </c>
      <c r="H2360" s="191" t="s">
        <v>578</v>
      </c>
      <c r="I2360" s="230" t="s">
        <v>370</v>
      </c>
      <c r="J2360" s="565" t="s">
        <v>420</v>
      </c>
      <c r="K2360" s="566">
        <v>0.703125</v>
      </c>
      <c r="L2360" s="230"/>
      <c r="M2360" s="450">
        <v>2022</v>
      </c>
      <c r="N2360" s="453">
        <v>65</v>
      </c>
      <c r="O2360" s="452">
        <v>0.46153846153846151</v>
      </c>
      <c r="P2360" s="237">
        <f t="shared" si="144"/>
        <v>30</v>
      </c>
      <c r="Q2360" s="218">
        <v>30</v>
      </c>
      <c r="R2360" s="238">
        <f t="shared" si="145"/>
        <v>1</v>
      </c>
      <c r="S2360" s="238">
        <f t="shared" si="146"/>
        <v>0.46153846153846156</v>
      </c>
      <c r="T2360" s="239">
        <f t="shared" si="147"/>
        <v>0.65641025641025641</v>
      </c>
      <c r="U2360" s="451" t="s">
        <v>3123</v>
      </c>
    </row>
    <row r="2361" spans="1:21" ht="12.75">
      <c r="A2361" s="190" t="s">
        <v>109</v>
      </c>
      <c r="B2361" s="191" t="s">
        <v>1220</v>
      </c>
      <c r="C2361" s="230" t="s">
        <v>642</v>
      </c>
      <c r="D2361" s="230" t="s">
        <v>335</v>
      </c>
      <c r="E2361" s="230" t="s">
        <v>185</v>
      </c>
      <c r="F2361" s="230" t="s">
        <v>577</v>
      </c>
      <c r="G2361" s="190" t="s">
        <v>3190</v>
      </c>
      <c r="H2361" s="191" t="s">
        <v>579</v>
      </c>
      <c r="I2361" s="230" t="s">
        <v>370</v>
      </c>
      <c r="J2361" s="565" t="s">
        <v>420</v>
      </c>
      <c r="K2361" s="566">
        <v>0.703125</v>
      </c>
      <c r="L2361" s="230"/>
      <c r="M2361" s="450">
        <v>2022</v>
      </c>
      <c r="N2361" s="453">
        <v>65</v>
      </c>
      <c r="O2361" s="452">
        <v>0.46153846153846151</v>
      </c>
      <c r="P2361" s="237">
        <f t="shared" si="144"/>
        <v>30</v>
      </c>
      <c r="Q2361" s="218">
        <v>30</v>
      </c>
      <c r="R2361" s="238">
        <f t="shared" si="145"/>
        <v>1</v>
      </c>
      <c r="S2361" s="238">
        <f t="shared" si="146"/>
        <v>0.46153846153846156</v>
      </c>
      <c r="T2361" s="239">
        <f t="shared" si="147"/>
        <v>0.65641025641025641</v>
      </c>
      <c r="U2361" s="451" t="s">
        <v>3123</v>
      </c>
    </row>
    <row r="2362" spans="1:21" ht="12.75">
      <c r="A2362" s="190" t="s">
        <v>109</v>
      </c>
      <c r="B2362" s="191" t="s">
        <v>1220</v>
      </c>
      <c r="C2362" s="230" t="s">
        <v>642</v>
      </c>
      <c r="D2362" s="230" t="s">
        <v>335</v>
      </c>
      <c r="E2362" s="230" t="s">
        <v>185</v>
      </c>
      <c r="F2362" s="230" t="s">
        <v>577</v>
      </c>
      <c r="G2362" s="190" t="s">
        <v>3190</v>
      </c>
      <c r="H2362" s="191" t="s">
        <v>580</v>
      </c>
      <c r="I2362" s="230" t="s">
        <v>370</v>
      </c>
      <c r="J2362" s="565" t="s">
        <v>420</v>
      </c>
      <c r="K2362" s="566">
        <v>0.703125</v>
      </c>
      <c r="L2362" s="230"/>
      <c r="M2362" s="450">
        <v>2022</v>
      </c>
      <c r="N2362" s="453">
        <v>65</v>
      </c>
      <c r="O2362" s="452">
        <v>0.46153846153846151</v>
      </c>
      <c r="P2362" s="237">
        <f t="shared" si="144"/>
        <v>30</v>
      </c>
      <c r="Q2362" s="218">
        <v>30</v>
      </c>
      <c r="R2362" s="238">
        <f t="shared" si="145"/>
        <v>1</v>
      </c>
      <c r="S2362" s="238">
        <f t="shared" si="146"/>
        <v>0.46153846153846156</v>
      </c>
      <c r="T2362" s="239">
        <f t="shared" si="147"/>
        <v>0.65641025641025641</v>
      </c>
      <c r="U2362" s="451" t="s">
        <v>3123</v>
      </c>
    </row>
    <row r="2363" spans="1:21" ht="12.75">
      <c r="A2363" s="190" t="s">
        <v>109</v>
      </c>
      <c r="B2363" s="191" t="s">
        <v>1220</v>
      </c>
      <c r="C2363" s="230" t="s">
        <v>642</v>
      </c>
      <c r="D2363" s="230" t="s">
        <v>335</v>
      </c>
      <c r="E2363" s="230" t="s">
        <v>185</v>
      </c>
      <c r="F2363" s="230" t="s">
        <v>577</v>
      </c>
      <c r="G2363" s="190" t="s">
        <v>3190</v>
      </c>
      <c r="H2363" s="191" t="s">
        <v>581</v>
      </c>
      <c r="I2363" s="230" t="s">
        <v>370</v>
      </c>
      <c r="J2363" s="565" t="s">
        <v>420</v>
      </c>
      <c r="K2363" s="566">
        <v>0.703125</v>
      </c>
      <c r="L2363" s="230"/>
      <c r="M2363" s="450">
        <v>2022</v>
      </c>
      <c r="N2363" s="453">
        <v>65</v>
      </c>
      <c r="O2363" s="452">
        <v>0.46153846153846151</v>
      </c>
      <c r="P2363" s="237">
        <f t="shared" si="144"/>
        <v>30</v>
      </c>
      <c r="Q2363" s="218">
        <v>30</v>
      </c>
      <c r="R2363" s="238">
        <f t="shared" si="145"/>
        <v>1</v>
      </c>
      <c r="S2363" s="238">
        <f t="shared" si="146"/>
        <v>0.46153846153846156</v>
      </c>
      <c r="T2363" s="239">
        <f t="shared" si="147"/>
        <v>0.65641025641025641</v>
      </c>
      <c r="U2363" s="451" t="s">
        <v>3123</v>
      </c>
    </row>
    <row r="2364" spans="1:21" ht="12.75">
      <c r="A2364" s="190" t="s">
        <v>109</v>
      </c>
      <c r="B2364" s="191" t="s">
        <v>1220</v>
      </c>
      <c r="C2364" s="230" t="s">
        <v>642</v>
      </c>
      <c r="D2364" s="230" t="s">
        <v>335</v>
      </c>
      <c r="E2364" s="230" t="s">
        <v>185</v>
      </c>
      <c r="F2364" s="230" t="s">
        <v>519</v>
      </c>
      <c r="G2364" s="190" t="s">
        <v>3190</v>
      </c>
      <c r="H2364" s="191" t="s">
        <v>522</v>
      </c>
      <c r="I2364" s="230" t="s">
        <v>370</v>
      </c>
      <c r="J2364" s="565" t="s">
        <v>420</v>
      </c>
      <c r="K2364" s="566">
        <v>0.703125</v>
      </c>
      <c r="L2364" s="230"/>
      <c r="M2364" s="450">
        <v>2022</v>
      </c>
      <c r="N2364" s="453">
        <v>65</v>
      </c>
      <c r="O2364" s="452">
        <v>0.46153846153846151</v>
      </c>
      <c r="P2364" s="237">
        <f t="shared" si="144"/>
        <v>30</v>
      </c>
      <c r="Q2364" s="218">
        <v>30</v>
      </c>
      <c r="R2364" s="238">
        <f t="shared" si="145"/>
        <v>1</v>
      </c>
      <c r="S2364" s="238">
        <f t="shared" si="146"/>
        <v>0.46153846153846156</v>
      </c>
      <c r="T2364" s="239">
        <f t="shared" si="147"/>
        <v>0.65641025641025641</v>
      </c>
      <c r="U2364" s="451" t="s">
        <v>3123</v>
      </c>
    </row>
    <row r="2365" spans="1:21" ht="12.75">
      <c r="A2365" s="190" t="s">
        <v>109</v>
      </c>
      <c r="B2365" s="191" t="s">
        <v>1220</v>
      </c>
      <c r="C2365" s="230" t="s">
        <v>642</v>
      </c>
      <c r="D2365" s="230" t="s">
        <v>335</v>
      </c>
      <c r="E2365" s="230" t="s">
        <v>185</v>
      </c>
      <c r="F2365" s="230" t="s">
        <v>519</v>
      </c>
      <c r="G2365" s="190" t="s">
        <v>3190</v>
      </c>
      <c r="H2365" s="191" t="s">
        <v>523</v>
      </c>
      <c r="I2365" s="230" t="s">
        <v>370</v>
      </c>
      <c r="J2365" s="565" t="s">
        <v>420</v>
      </c>
      <c r="K2365" s="566">
        <v>0.703125</v>
      </c>
      <c r="L2365" s="230"/>
      <c r="M2365" s="450">
        <v>2022</v>
      </c>
      <c r="N2365" s="453">
        <v>65</v>
      </c>
      <c r="O2365" s="452">
        <v>0.46153846153846151</v>
      </c>
      <c r="P2365" s="237">
        <f t="shared" si="144"/>
        <v>30</v>
      </c>
      <c r="Q2365" s="218">
        <v>30</v>
      </c>
      <c r="R2365" s="238">
        <f t="shared" si="145"/>
        <v>1</v>
      </c>
      <c r="S2365" s="238">
        <f t="shared" si="146"/>
        <v>0.46153846153846156</v>
      </c>
      <c r="T2365" s="239">
        <f t="shared" si="147"/>
        <v>0.65641025641025641</v>
      </c>
      <c r="U2365" s="451" t="s">
        <v>3123</v>
      </c>
    </row>
    <row r="2366" spans="1:21" ht="12.75">
      <c r="A2366" s="190" t="s">
        <v>109</v>
      </c>
      <c r="B2366" s="191" t="s">
        <v>1220</v>
      </c>
      <c r="C2366" s="230" t="s">
        <v>642</v>
      </c>
      <c r="D2366" s="230" t="s">
        <v>335</v>
      </c>
      <c r="E2366" s="230" t="s">
        <v>185</v>
      </c>
      <c r="F2366" s="230" t="s">
        <v>577</v>
      </c>
      <c r="G2366" s="190" t="s">
        <v>3190</v>
      </c>
      <c r="H2366" s="191" t="s">
        <v>3124</v>
      </c>
      <c r="I2366" s="230" t="s">
        <v>370</v>
      </c>
      <c r="J2366" s="565" t="s">
        <v>420</v>
      </c>
      <c r="K2366" s="566">
        <v>0.703125</v>
      </c>
      <c r="L2366" s="230"/>
      <c r="M2366" s="450">
        <v>2022</v>
      </c>
      <c r="N2366" s="453">
        <v>65</v>
      </c>
      <c r="O2366" s="452">
        <v>0.46153846153846151</v>
      </c>
      <c r="P2366" s="237">
        <f t="shared" si="144"/>
        <v>30</v>
      </c>
      <c r="Q2366" s="218">
        <v>30</v>
      </c>
      <c r="R2366" s="238">
        <f t="shared" si="145"/>
        <v>1</v>
      </c>
      <c r="S2366" s="238">
        <f t="shared" si="146"/>
        <v>0.46153846153846156</v>
      </c>
      <c r="T2366" s="239">
        <f t="shared" si="147"/>
        <v>0.65641025641025641</v>
      </c>
      <c r="U2366" s="451" t="s">
        <v>3123</v>
      </c>
    </row>
    <row r="2367" spans="1:21" ht="12.75">
      <c r="A2367" s="190" t="s">
        <v>109</v>
      </c>
      <c r="B2367" s="191" t="s">
        <v>1220</v>
      </c>
      <c r="C2367" s="230" t="s">
        <v>642</v>
      </c>
      <c r="D2367" s="230" t="s">
        <v>335</v>
      </c>
      <c r="E2367" s="230" t="s">
        <v>185</v>
      </c>
      <c r="F2367" s="230" t="s">
        <v>519</v>
      </c>
      <c r="G2367" s="190" t="s">
        <v>3190</v>
      </c>
      <c r="H2367" s="191" t="s">
        <v>3125</v>
      </c>
      <c r="I2367" s="230" t="s">
        <v>370</v>
      </c>
      <c r="J2367" s="565" t="s">
        <v>420</v>
      </c>
      <c r="K2367" s="566">
        <v>0.703125</v>
      </c>
      <c r="L2367" s="230"/>
      <c r="M2367" s="450">
        <v>2022</v>
      </c>
      <c r="N2367" s="453">
        <v>65</v>
      </c>
      <c r="O2367" s="452">
        <v>0.46153846153846151</v>
      </c>
      <c r="P2367" s="237">
        <f t="shared" si="144"/>
        <v>30</v>
      </c>
      <c r="Q2367" s="218">
        <v>30</v>
      </c>
      <c r="R2367" s="238">
        <f t="shared" si="145"/>
        <v>1</v>
      </c>
      <c r="S2367" s="238">
        <f t="shared" si="146"/>
        <v>0.46153846153846156</v>
      </c>
      <c r="T2367" s="239">
        <f t="shared" si="147"/>
        <v>0.65641025641025641</v>
      </c>
      <c r="U2367" s="451" t="s">
        <v>3123</v>
      </c>
    </row>
    <row r="2368" spans="1:21" ht="12.75">
      <c r="A2368" s="190" t="s">
        <v>109</v>
      </c>
      <c r="B2368" s="191" t="s">
        <v>1220</v>
      </c>
      <c r="C2368" s="230" t="s">
        <v>642</v>
      </c>
      <c r="D2368" s="230" t="s">
        <v>335</v>
      </c>
      <c r="E2368" s="230" t="s">
        <v>185</v>
      </c>
      <c r="F2368" s="230" t="s">
        <v>519</v>
      </c>
      <c r="G2368" s="190" t="s">
        <v>3190</v>
      </c>
      <c r="H2368" s="191" t="s">
        <v>529</v>
      </c>
      <c r="I2368" s="230" t="s">
        <v>370</v>
      </c>
      <c r="J2368" s="565" t="s">
        <v>420</v>
      </c>
      <c r="K2368" s="566">
        <v>0.703125</v>
      </c>
      <c r="L2368" s="230"/>
      <c r="M2368" s="450">
        <v>2022</v>
      </c>
      <c r="N2368" s="453">
        <v>65</v>
      </c>
      <c r="O2368" s="452">
        <v>0.46153846153846151</v>
      </c>
      <c r="P2368" s="237">
        <f t="shared" si="144"/>
        <v>30</v>
      </c>
      <c r="Q2368" s="218">
        <v>30</v>
      </c>
      <c r="R2368" s="238">
        <f t="shared" si="145"/>
        <v>1</v>
      </c>
      <c r="S2368" s="238">
        <f t="shared" si="146"/>
        <v>0.46153846153846156</v>
      </c>
      <c r="T2368" s="239">
        <f t="shared" si="147"/>
        <v>0.65641025641025641</v>
      </c>
      <c r="U2368" s="451" t="s">
        <v>3123</v>
      </c>
    </row>
    <row r="2369" spans="1:21" ht="12.75">
      <c r="A2369" s="190" t="s">
        <v>109</v>
      </c>
      <c r="B2369" s="191" t="s">
        <v>1220</v>
      </c>
      <c r="C2369" s="230" t="s">
        <v>642</v>
      </c>
      <c r="D2369" s="230" t="s">
        <v>335</v>
      </c>
      <c r="E2369" s="230" t="s">
        <v>185</v>
      </c>
      <c r="F2369" s="230" t="s">
        <v>519</v>
      </c>
      <c r="G2369" s="190" t="s">
        <v>3190</v>
      </c>
      <c r="H2369" s="191" t="s">
        <v>532</v>
      </c>
      <c r="I2369" s="230" t="s">
        <v>370</v>
      </c>
      <c r="J2369" s="565" t="s">
        <v>420</v>
      </c>
      <c r="K2369" s="568">
        <v>0.703125</v>
      </c>
      <c r="L2369" s="230"/>
      <c r="M2369" s="450">
        <v>2022</v>
      </c>
      <c r="N2369" s="453">
        <v>65</v>
      </c>
      <c r="O2369" s="452">
        <v>0.46153846153846151</v>
      </c>
      <c r="P2369" s="237">
        <f t="shared" si="144"/>
        <v>30</v>
      </c>
      <c r="Q2369" s="218">
        <v>30</v>
      </c>
      <c r="R2369" s="238">
        <f t="shared" si="145"/>
        <v>1</v>
      </c>
      <c r="S2369" s="238">
        <f t="shared" si="146"/>
        <v>0.46153846153846156</v>
      </c>
      <c r="T2369" s="239">
        <f t="shared" si="147"/>
        <v>0.65641025641025641</v>
      </c>
      <c r="U2369" s="451" t="s">
        <v>3123</v>
      </c>
    </row>
    <row r="2370" spans="1:21" ht="12.75">
      <c r="A2370" s="190" t="s">
        <v>109</v>
      </c>
      <c r="B2370" s="191" t="s">
        <v>1220</v>
      </c>
      <c r="C2370" s="230" t="s">
        <v>642</v>
      </c>
      <c r="D2370" s="230" t="s">
        <v>335</v>
      </c>
      <c r="E2370" s="230" t="s">
        <v>185</v>
      </c>
      <c r="F2370" s="230" t="s">
        <v>519</v>
      </c>
      <c r="G2370" s="190" t="s">
        <v>3190</v>
      </c>
      <c r="H2370" s="191" t="s">
        <v>533</v>
      </c>
      <c r="I2370" s="230" t="s">
        <v>370</v>
      </c>
      <c r="J2370" s="565" t="s">
        <v>420</v>
      </c>
      <c r="K2370" s="566">
        <v>0.703125</v>
      </c>
      <c r="L2370" s="230"/>
      <c r="M2370" s="450">
        <v>2022</v>
      </c>
      <c r="N2370" s="453">
        <v>65</v>
      </c>
      <c r="O2370" s="452">
        <v>0.46153846153846151</v>
      </c>
      <c r="P2370" s="237">
        <f t="shared" si="144"/>
        <v>30</v>
      </c>
      <c r="Q2370" s="218">
        <v>30</v>
      </c>
      <c r="R2370" s="238">
        <f t="shared" si="145"/>
        <v>1</v>
      </c>
      <c r="S2370" s="238">
        <f t="shared" si="146"/>
        <v>0.46153846153846156</v>
      </c>
      <c r="T2370" s="239">
        <f t="shared" si="147"/>
        <v>0.65641025641025641</v>
      </c>
      <c r="U2370" s="451" t="s">
        <v>3123</v>
      </c>
    </row>
    <row r="2371" spans="1:21" ht="12.75">
      <c r="A2371" s="190" t="s">
        <v>109</v>
      </c>
      <c r="B2371" s="191" t="s">
        <v>1220</v>
      </c>
      <c r="C2371" s="230" t="s">
        <v>642</v>
      </c>
      <c r="D2371" s="230" t="s">
        <v>335</v>
      </c>
      <c r="E2371" s="230" t="s">
        <v>185</v>
      </c>
      <c r="F2371" s="230" t="s">
        <v>519</v>
      </c>
      <c r="G2371" s="190" t="s">
        <v>3190</v>
      </c>
      <c r="H2371" s="191" t="s">
        <v>534</v>
      </c>
      <c r="I2371" s="230" t="s">
        <v>370</v>
      </c>
      <c r="J2371" s="565" t="s">
        <v>420</v>
      </c>
      <c r="K2371" s="566">
        <v>0.703125</v>
      </c>
      <c r="L2371" s="230"/>
      <c r="M2371" s="450">
        <v>2022</v>
      </c>
      <c r="N2371" s="453">
        <v>65</v>
      </c>
      <c r="O2371" s="452">
        <v>0.46153846153846151</v>
      </c>
      <c r="P2371" s="237">
        <f t="shared" si="144"/>
        <v>30</v>
      </c>
      <c r="Q2371" s="218">
        <v>30</v>
      </c>
      <c r="R2371" s="238">
        <f t="shared" si="145"/>
        <v>1</v>
      </c>
      <c r="S2371" s="238">
        <f t="shared" si="146"/>
        <v>0.46153846153846156</v>
      </c>
      <c r="T2371" s="239">
        <f t="shared" si="147"/>
        <v>0.65641025641025641</v>
      </c>
      <c r="U2371" s="451" t="s">
        <v>3123</v>
      </c>
    </row>
    <row r="2372" spans="1:21" ht="12.75">
      <c r="A2372" s="190" t="s">
        <v>109</v>
      </c>
      <c r="B2372" s="191" t="s">
        <v>1220</v>
      </c>
      <c r="C2372" s="230" t="s">
        <v>642</v>
      </c>
      <c r="D2372" s="230" t="s">
        <v>335</v>
      </c>
      <c r="E2372" s="230" t="s">
        <v>185</v>
      </c>
      <c r="F2372" s="230" t="s">
        <v>519</v>
      </c>
      <c r="G2372" s="190" t="s">
        <v>3190</v>
      </c>
      <c r="H2372" s="191" t="s">
        <v>535</v>
      </c>
      <c r="I2372" s="230" t="s">
        <v>370</v>
      </c>
      <c r="J2372" s="565" t="s">
        <v>420</v>
      </c>
      <c r="K2372" s="566">
        <v>0.703125</v>
      </c>
      <c r="L2372" s="230"/>
      <c r="M2372" s="450">
        <v>2022</v>
      </c>
      <c r="N2372" s="453">
        <v>65</v>
      </c>
      <c r="O2372" s="452">
        <v>0.46153846153846151</v>
      </c>
      <c r="P2372" s="237">
        <f t="shared" ref="P2372:P2435" si="148">ROUNDUP(N2372*O2372,0)</f>
        <v>30</v>
      </c>
      <c r="Q2372" s="218">
        <v>30</v>
      </c>
      <c r="R2372" s="238">
        <f t="shared" ref="R2372:R2435" si="149">Q2372/P2372</f>
        <v>1</v>
      </c>
      <c r="S2372" s="238">
        <f t="shared" ref="S2372:S2436" si="150">Q2372/N2372</f>
        <v>0.46153846153846156</v>
      </c>
      <c r="T2372" s="239">
        <f t="shared" ref="T2372:T2436" si="151">O2372/K2372</f>
        <v>0.65641025641025641</v>
      </c>
      <c r="U2372" s="451" t="s">
        <v>3123</v>
      </c>
    </row>
    <row r="2373" spans="1:21" ht="12.75">
      <c r="A2373" s="190" t="s">
        <v>109</v>
      </c>
      <c r="B2373" s="191" t="s">
        <v>1220</v>
      </c>
      <c r="C2373" s="230" t="s">
        <v>642</v>
      </c>
      <c r="D2373" s="230" t="s">
        <v>335</v>
      </c>
      <c r="E2373" s="230" t="s">
        <v>185</v>
      </c>
      <c r="F2373" s="230" t="s">
        <v>519</v>
      </c>
      <c r="G2373" s="190" t="s">
        <v>3190</v>
      </c>
      <c r="H2373" s="191" t="s">
        <v>544</v>
      </c>
      <c r="I2373" s="230" t="s">
        <v>370</v>
      </c>
      <c r="J2373" s="565" t="s">
        <v>420</v>
      </c>
      <c r="K2373" s="566">
        <v>0.703125</v>
      </c>
      <c r="L2373" s="230"/>
      <c r="M2373" s="450">
        <v>2022</v>
      </c>
      <c r="N2373" s="453">
        <v>65</v>
      </c>
      <c r="O2373" s="452">
        <v>0.46153846153846151</v>
      </c>
      <c r="P2373" s="237">
        <f t="shared" si="148"/>
        <v>30</v>
      </c>
      <c r="Q2373" s="218">
        <v>30</v>
      </c>
      <c r="R2373" s="238">
        <f t="shared" si="149"/>
        <v>1</v>
      </c>
      <c r="S2373" s="238">
        <f t="shared" si="150"/>
        <v>0.46153846153846156</v>
      </c>
      <c r="T2373" s="239">
        <f t="shared" si="151"/>
        <v>0.65641025641025641</v>
      </c>
      <c r="U2373" s="451" t="s">
        <v>3123</v>
      </c>
    </row>
    <row r="2374" spans="1:21" ht="12.75">
      <c r="A2374" s="190" t="s">
        <v>109</v>
      </c>
      <c r="B2374" s="191" t="s">
        <v>1220</v>
      </c>
      <c r="C2374" s="230" t="s">
        <v>642</v>
      </c>
      <c r="D2374" s="230" t="s">
        <v>335</v>
      </c>
      <c r="E2374" s="230" t="s">
        <v>185</v>
      </c>
      <c r="F2374" s="230" t="s">
        <v>519</v>
      </c>
      <c r="G2374" s="190" t="s">
        <v>3190</v>
      </c>
      <c r="H2374" s="191" t="s">
        <v>545</v>
      </c>
      <c r="I2374" s="230" t="s">
        <v>370</v>
      </c>
      <c r="J2374" s="565" t="s">
        <v>420</v>
      </c>
      <c r="K2374" s="566">
        <v>0.703125</v>
      </c>
      <c r="L2374" s="230"/>
      <c r="M2374" s="450">
        <v>2022</v>
      </c>
      <c r="N2374" s="453">
        <v>65</v>
      </c>
      <c r="O2374" s="452">
        <v>0.46153846153846151</v>
      </c>
      <c r="P2374" s="237">
        <f t="shared" si="148"/>
        <v>30</v>
      </c>
      <c r="Q2374" s="218">
        <v>30</v>
      </c>
      <c r="R2374" s="238">
        <f t="shared" si="149"/>
        <v>1</v>
      </c>
      <c r="S2374" s="238">
        <f t="shared" si="150"/>
        <v>0.46153846153846156</v>
      </c>
      <c r="T2374" s="239">
        <f t="shared" si="151"/>
        <v>0.65641025641025641</v>
      </c>
      <c r="U2374" s="451" t="s">
        <v>3123</v>
      </c>
    </row>
    <row r="2375" spans="1:21" ht="12.75">
      <c r="A2375" s="190" t="s">
        <v>109</v>
      </c>
      <c r="B2375" s="191" t="s">
        <v>1220</v>
      </c>
      <c r="C2375" s="230" t="s">
        <v>642</v>
      </c>
      <c r="D2375" s="230" t="s">
        <v>335</v>
      </c>
      <c r="E2375" s="230" t="s">
        <v>185</v>
      </c>
      <c r="F2375" s="230" t="s">
        <v>519</v>
      </c>
      <c r="G2375" s="190" t="s">
        <v>3190</v>
      </c>
      <c r="H2375" s="191" t="s">
        <v>546</v>
      </c>
      <c r="I2375" s="230" t="s">
        <v>370</v>
      </c>
      <c r="J2375" s="565" t="s">
        <v>420</v>
      </c>
      <c r="K2375" s="566">
        <v>0.703125</v>
      </c>
      <c r="L2375" s="230"/>
      <c r="M2375" s="450">
        <v>2022</v>
      </c>
      <c r="N2375" s="453">
        <v>65</v>
      </c>
      <c r="O2375" s="452">
        <v>0.46153846153846151</v>
      </c>
      <c r="P2375" s="237">
        <f t="shared" si="148"/>
        <v>30</v>
      </c>
      <c r="Q2375" s="218">
        <v>30</v>
      </c>
      <c r="R2375" s="238">
        <f t="shared" si="149"/>
        <v>1</v>
      </c>
      <c r="S2375" s="238">
        <f t="shared" si="150"/>
        <v>0.46153846153846156</v>
      </c>
      <c r="T2375" s="239">
        <f t="shared" si="151"/>
        <v>0.65641025641025641</v>
      </c>
      <c r="U2375" s="451" t="s">
        <v>3123</v>
      </c>
    </row>
    <row r="2376" spans="1:21" ht="12.75">
      <c r="A2376" s="190" t="s">
        <v>109</v>
      </c>
      <c r="B2376" s="191" t="s">
        <v>1220</v>
      </c>
      <c r="C2376" s="230" t="s">
        <v>642</v>
      </c>
      <c r="D2376" s="230" t="s">
        <v>335</v>
      </c>
      <c r="E2376" s="230" t="s">
        <v>185</v>
      </c>
      <c r="F2376" s="230" t="s">
        <v>519</v>
      </c>
      <c r="G2376" s="190" t="s">
        <v>3190</v>
      </c>
      <c r="H2376" s="191" t="s">
        <v>548</v>
      </c>
      <c r="I2376" s="230" t="s">
        <v>370</v>
      </c>
      <c r="J2376" s="565" t="s">
        <v>420</v>
      </c>
      <c r="K2376" s="566">
        <v>0.703125</v>
      </c>
      <c r="L2376" s="230"/>
      <c r="M2376" s="450">
        <v>2022</v>
      </c>
      <c r="N2376" s="453">
        <v>65</v>
      </c>
      <c r="O2376" s="452">
        <v>0.46153846153846151</v>
      </c>
      <c r="P2376" s="237">
        <f t="shared" si="148"/>
        <v>30</v>
      </c>
      <c r="Q2376" s="218">
        <v>30</v>
      </c>
      <c r="R2376" s="238">
        <f t="shared" si="149"/>
        <v>1</v>
      </c>
      <c r="S2376" s="238">
        <f t="shared" si="150"/>
        <v>0.46153846153846156</v>
      </c>
      <c r="T2376" s="239">
        <f t="shared" si="151"/>
        <v>0.65641025641025641</v>
      </c>
      <c r="U2376" s="451" t="s">
        <v>3123</v>
      </c>
    </row>
    <row r="2377" spans="1:21" ht="12.75">
      <c r="A2377" s="190" t="s">
        <v>109</v>
      </c>
      <c r="B2377" s="191" t="s">
        <v>1220</v>
      </c>
      <c r="C2377" s="230" t="s">
        <v>642</v>
      </c>
      <c r="D2377" s="230" t="s">
        <v>335</v>
      </c>
      <c r="E2377" s="230" t="s">
        <v>185</v>
      </c>
      <c r="F2377" s="230" t="s">
        <v>519</v>
      </c>
      <c r="G2377" s="190" t="s">
        <v>3190</v>
      </c>
      <c r="H2377" s="191" t="s">
        <v>549</v>
      </c>
      <c r="I2377" s="230" t="s">
        <v>370</v>
      </c>
      <c r="J2377" s="565" t="s">
        <v>420</v>
      </c>
      <c r="K2377" s="566">
        <v>0.703125</v>
      </c>
      <c r="L2377" s="230"/>
      <c r="M2377" s="450">
        <v>2022</v>
      </c>
      <c r="N2377" s="453">
        <v>65</v>
      </c>
      <c r="O2377" s="452">
        <v>0.46153846153846151</v>
      </c>
      <c r="P2377" s="237">
        <f t="shared" si="148"/>
        <v>30</v>
      </c>
      <c r="Q2377" s="218">
        <v>30</v>
      </c>
      <c r="R2377" s="238">
        <f t="shared" si="149"/>
        <v>1</v>
      </c>
      <c r="S2377" s="238">
        <f t="shared" si="150"/>
        <v>0.46153846153846156</v>
      </c>
      <c r="T2377" s="239">
        <f t="shared" si="151"/>
        <v>0.65641025641025641</v>
      </c>
      <c r="U2377" s="451" t="s">
        <v>3123</v>
      </c>
    </row>
    <row r="2378" spans="1:21" ht="12.75">
      <c r="A2378" s="190" t="s">
        <v>109</v>
      </c>
      <c r="B2378" s="191" t="s">
        <v>1220</v>
      </c>
      <c r="C2378" s="230" t="s">
        <v>642</v>
      </c>
      <c r="D2378" s="230" t="s">
        <v>335</v>
      </c>
      <c r="E2378" s="230" t="s">
        <v>185</v>
      </c>
      <c r="F2378" s="230" t="s">
        <v>519</v>
      </c>
      <c r="G2378" s="190" t="s">
        <v>3190</v>
      </c>
      <c r="H2378" s="191" t="s">
        <v>551</v>
      </c>
      <c r="I2378" s="230" t="s">
        <v>370</v>
      </c>
      <c r="J2378" s="565" t="s">
        <v>420</v>
      </c>
      <c r="K2378" s="566">
        <v>0.703125</v>
      </c>
      <c r="L2378" s="230"/>
      <c r="M2378" s="450">
        <v>2022</v>
      </c>
      <c r="N2378" s="453">
        <v>65</v>
      </c>
      <c r="O2378" s="452">
        <v>0.46153846153846151</v>
      </c>
      <c r="P2378" s="237">
        <f t="shared" si="148"/>
        <v>30</v>
      </c>
      <c r="Q2378" s="218">
        <v>30</v>
      </c>
      <c r="R2378" s="238">
        <f t="shared" si="149"/>
        <v>1</v>
      </c>
      <c r="S2378" s="238">
        <f t="shared" si="150"/>
        <v>0.46153846153846156</v>
      </c>
      <c r="T2378" s="239">
        <f t="shared" si="151"/>
        <v>0.65641025641025641</v>
      </c>
      <c r="U2378" s="451" t="s">
        <v>3123</v>
      </c>
    </row>
    <row r="2379" spans="1:21" ht="12.75">
      <c r="A2379" s="190" t="s">
        <v>109</v>
      </c>
      <c r="B2379" s="191" t="s">
        <v>1220</v>
      </c>
      <c r="C2379" s="230" t="s">
        <v>642</v>
      </c>
      <c r="D2379" s="230" t="s">
        <v>335</v>
      </c>
      <c r="E2379" s="230" t="s">
        <v>185</v>
      </c>
      <c r="F2379" s="230" t="s">
        <v>519</v>
      </c>
      <c r="G2379" s="190" t="s">
        <v>3190</v>
      </c>
      <c r="H2379" s="191" t="s">
        <v>555</v>
      </c>
      <c r="I2379" s="230" t="s">
        <v>370</v>
      </c>
      <c r="J2379" s="565" t="s">
        <v>420</v>
      </c>
      <c r="K2379" s="566">
        <v>0.703125</v>
      </c>
      <c r="L2379" s="230"/>
      <c r="M2379" s="450">
        <v>2022</v>
      </c>
      <c r="N2379" s="453">
        <v>65</v>
      </c>
      <c r="O2379" s="452">
        <v>0.46153846153846151</v>
      </c>
      <c r="P2379" s="237">
        <f t="shared" si="148"/>
        <v>30</v>
      </c>
      <c r="Q2379" s="218">
        <v>30</v>
      </c>
      <c r="R2379" s="238">
        <f t="shared" si="149"/>
        <v>1</v>
      </c>
      <c r="S2379" s="238">
        <f t="shared" si="150"/>
        <v>0.46153846153846156</v>
      </c>
      <c r="T2379" s="239">
        <f t="shared" si="151"/>
        <v>0.65641025641025641</v>
      </c>
      <c r="U2379" s="451" t="s">
        <v>3123</v>
      </c>
    </row>
    <row r="2380" spans="1:21" ht="12.75">
      <c r="A2380" s="190" t="s">
        <v>109</v>
      </c>
      <c r="B2380" s="191" t="s">
        <v>1220</v>
      </c>
      <c r="C2380" s="230" t="s">
        <v>642</v>
      </c>
      <c r="D2380" s="230" t="s">
        <v>335</v>
      </c>
      <c r="E2380" s="230" t="s">
        <v>185</v>
      </c>
      <c r="F2380" s="230" t="s">
        <v>519</v>
      </c>
      <c r="G2380" s="190" t="s">
        <v>3190</v>
      </c>
      <c r="H2380" s="191" t="s">
        <v>556</v>
      </c>
      <c r="I2380" s="230" t="s">
        <v>370</v>
      </c>
      <c r="J2380" s="565" t="s">
        <v>420</v>
      </c>
      <c r="K2380" s="566">
        <v>0.703125</v>
      </c>
      <c r="L2380" s="230"/>
      <c r="M2380" s="450">
        <v>2022</v>
      </c>
      <c r="N2380" s="453">
        <v>65</v>
      </c>
      <c r="O2380" s="452">
        <v>0.46153846153846151</v>
      </c>
      <c r="P2380" s="237">
        <f t="shared" si="148"/>
        <v>30</v>
      </c>
      <c r="Q2380" s="218">
        <v>30</v>
      </c>
      <c r="R2380" s="238">
        <f t="shared" si="149"/>
        <v>1</v>
      </c>
      <c r="S2380" s="238">
        <f t="shared" si="150"/>
        <v>0.46153846153846156</v>
      </c>
      <c r="T2380" s="239">
        <f t="shared" si="151"/>
        <v>0.65641025641025641</v>
      </c>
      <c r="U2380" s="451" t="s">
        <v>3123</v>
      </c>
    </row>
    <row r="2381" spans="1:21" ht="12.75">
      <c r="A2381" s="190" t="s">
        <v>109</v>
      </c>
      <c r="B2381" s="191" t="s">
        <v>1220</v>
      </c>
      <c r="C2381" s="230" t="s">
        <v>642</v>
      </c>
      <c r="D2381" s="230" t="s">
        <v>335</v>
      </c>
      <c r="E2381" s="230" t="s">
        <v>185</v>
      </c>
      <c r="F2381" s="230" t="s">
        <v>519</v>
      </c>
      <c r="G2381" s="190" t="s">
        <v>3190</v>
      </c>
      <c r="H2381" s="191" t="s">
        <v>557</v>
      </c>
      <c r="I2381" s="230" t="s">
        <v>370</v>
      </c>
      <c r="J2381" s="565" t="s">
        <v>420</v>
      </c>
      <c r="K2381" s="566">
        <v>0.703125</v>
      </c>
      <c r="L2381" s="230"/>
      <c r="M2381" s="450">
        <v>2022</v>
      </c>
      <c r="N2381" s="453">
        <v>65</v>
      </c>
      <c r="O2381" s="452">
        <v>0.46153846153846151</v>
      </c>
      <c r="P2381" s="237">
        <f t="shared" si="148"/>
        <v>30</v>
      </c>
      <c r="Q2381" s="218">
        <v>30</v>
      </c>
      <c r="R2381" s="238">
        <f t="shared" si="149"/>
        <v>1</v>
      </c>
      <c r="S2381" s="238">
        <f t="shared" si="150"/>
        <v>0.46153846153846156</v>
      </c>
      <c r="T2381" s="239">
        <f t="shared" si="151"/>
        <v>0.65641025641025641</v>
      </c>
      <c r="U2381" s="451" t="s">
        <v>3123</v>
      </c>
    </row>
    <row r="2382" spans="1:21" ht="12.75">
      <c r="A2382" s="190" t="s">
        <v>109</v>
      </c>
      <c r="B2382" s="191" t="s">
        <v>1220</v>
      </c>
      <c r="C2382" s="230" t="s">
        <v>642</v>
      </c>
      <c r="D2382" s="230" t="s">
        <v>335</v>
      </c>
      <c r="E2382" s="230" t="s">
        <v>185</v>
      </c>
      <c r="F2382" s="230" t="s">
        <v>519</v>
      </c>
      <c r="G2382" s="190" t="s">
        <v>3190</v>
      </c>
      <c r="H2382" s="191" t="s">
        <v>558</v>
      </c>
      <c r="I2382" s="230" t="s">
        <v>370</v>
      </c>
      <c r="J2382" s="565" t="s">
        <v>420</v>
      </c>
      <c r="K2382" s="566">
        <v>0.703125</v>
      </c>
      <c r="L2382" s="230"/>
      <c r="M2382" s="450">
        <v>2022</v>
      </c>
      <c r="N2382" s="453">
        <v>65</v>
      </c>
      <c r="O2382" s="452">
        <v>0.46153846153846151</v>
      </c>
      <c r="P2382" s="237">
        <f t="shared" si="148"/>
        <v>30</v>
      </c>
      <c r="Q2382" s="218">
        <v>30</v>
      </c>
      <c r="R2382" s="238">
        <f t="shared" si="149"/>
        <v>1</v>
      </c>
      <c r="S2382" s="238">
        <f t="shared" si="150"/>
        <v>0.46153846153846156</v>
      </c>
      <c r="T2382" s="239">
        <f t="shared" si="151"/>
        <v>0.65641025641025641</v>
      </c>
      <c r="U2382" s="451" t="s">
        <v>3123</v>
      </c>
    </row>
    <row r="2383" spans="1:21" ht="12.75">
      <c r="A2383" s="190" t="s">
        <v>109</v>
      </c>
      <c r="B2383" s="191" t="s">
        <v>1220</v>
      </c>
      <c r="C2383" s="230" t="s">
        <v>642</v>
      </c>
      <c r="D2383" s="230" t="s">
        <v>335</v>
      </c>
      <c r="E2383" s="230" t="s">
        <v>185</v>
      </c>
      <c r="F2383" s="230" t="s">
        <v>519</v>
      </c>
      <c r="G2383" s="190" t="s">
        <v>3190</v>
      </c>
      <c r="H2383" s="191" t="s">
        <v>562</v>
      </c>
      <c r="I2383" s="230" t="s">
        <v>370</v>
      </c>
      <c r="J2383" s="565" t="s">
        <v>420</v>
      </c>
      <c r="K2383" s="566">
        <v>0.703125</v>
      </c>
      <c r="L2383" s="230"/>
      <c r="M2383" s="450">
        <v>2022</v>
      </c>
      <c r="N2383" s="453">
        <v>65</v>
      </c>
      <c r="O2383" s="452">
        <v>0.46153846153846151</v>
      </c>
      <c r="P2383" s="237">
        <f t="shared" si="148"/>
        <v>30</v>
      </c>
      <c r="Q2383" s="218">
        <v>30</v>
      </c>
      <c r="R2383" s="238">
        <f t="shared" si="149"/>
        <v>1</v>
      </c>
      <c r="S2383" s="238">
        <f t="shared" si="150"/>
        <v>0.46153846153846156</v>
      </c>
      <c r="T2383" s="239">
        <f t="shared" si="151"/>
        <v>0.65641025641025641</v>
      </c>
      <c r="U2383" s="451" t="s">
        <v>3123</v>
      </c>
    </row>
    <row r="2384" spans="1:21" ht="12.75">
      <c r="A2384" s="190" t="s">
        <v>109</v>
      </c>
      <c r="B2384" s="191" t="s">
        <v>1220</v>
      </c>
      <c r="C2384" s="230" t="s">
        <v>642</v>
      </c>
      <c r="D2384" s="230" t="s">
        <v>335</v>
      </c>
      <c r="E2384" s="230" t="s">
        <v>185</v>
      </c>
      <c r="F2384" s="230" t="s">
        <v>577</v>
      </c>
      <c r="G2384" s="190" t="s">
        <v>3190</v>
      </c>
      <c r="H2384" s="191" t="s">
        <v>583</v>
      </c>
      <c r="I2384" s="230" t="s">
        <v>370</v>
      </c>
      <c r="J2384" s="565" t="s">
        <v>420</v>
      </c>
      <c r="K2384" s="566">
        <v>0.703125</v>
      </c>
      <c r="L2384" s="230"/>
      <c r="M2384" s="450">
        <v>2022</v>
      </c>
      <c r="N2384" s="453">
        <v>65</v>
      </c>
      <c r="O2384" s="452">
        <v>0.46153846153846151</v>
      </c>
      <c r="P2384" s="237">
        <f t="shared" si="148"/>
        <v>30</v>
      </c>
      <c r="Q2384" s="218">
        <v>30</v>
      </c>
      <c r="R2384" s="238">
        <f t="shared" si="149"/>
        <v>1</v>
      </c>
      <c r="S2384" s="238">
        <f t="shared" si="150"/>
        <v>0.46153846153846156</v>
      </c>
      <c r="T2384" s="239">
        <f t="shared" si="151"/>
        <v>0.65641025641025641</v>
      </c>
      <c r="U2384" s="451" t="s">
        <v>3123</v>
      </c>
    </row>
    <row r="2385" spans="1:21" ht="12.75">
      <c r="A2385" s="190" t="s">
        <v>109</v>
      </c>
      <c r="B2385" s="191" t="s">
        <v>1220</v>
      </c>
      <c r="C2385" s="230" t="s">
        <v>642</v>
      </c>
      <c r="D2385" s="230" t="s">
        <v>335</v>
      </c>
      <c r="E2385" s="230" t="s">
        <v>185</v>
      </c>
      <c r="F2385" s="230" t="s">
        <v>519</v>
      </c>
      <c r="G2385" s="190" t="s">
        <v>3190</v>
      </c>
      <c r="H2385" s="191" t="s">
        <v>563</v>
      </c>
      <c r="I2385" s="230" t="s">
        <v>370</v>
      </c>
      <c r="J2385" s="565" t="s">
        <v>418</v>
      </c>
      <c r="K2385" s="566">
        <v>1</v>
      </c>
      <c r="L2385" s="230"/>
      <c r="M2385" s="450">
        <v>2022</v>
      </c>
      <c r="N2385" s="218">
        <v>65</v>
      </c>
      <c r="O2385" s="452">
        <v>1</v>
      </c>
      <c r="P2385" s="237">
        <f t="shared" si="148"/>
        <v>65</v>
      </c>
      <c r="Q2385" s="218">
        <v>65</v>
      </c>
      <c r="R2385" s="238">
        <f t="shared" si="149"/>
        <v>1</v>
      </c>
      <c r="S2385" s="238">
        <f t="shared" si="150"/>
        <v>1</v>
      </c>
      <c r="T2385" s="239">
        <f t="shared" si="151"/>
        <v>1</v>
      </c>
      <c r="U2385" s="451"/>
    </row>
    <row r="2386" spans="1:21" ht="12.75">
      <c r="A2386" s="190" t="s">
        <v>109</v>
      </c>
      <c r="B2386" s="191" t="s">
        <v>1220</v>
      </c>
      <c r="C2386" s="230" t="s">
        <v>642</v>
      </c>
      <c r="D2386" s="230" t="s">
        <v>335</v>
      </c>
      <c r="E2386" s="230" t="s">
        <v>185</v>
      </c>
      <c r="F2386" s="230" t="s">
        <v>519</v>
      </c>
      <c r="G2386" s="190" t="s">
        <v>3190</v>
      </c>
      <c r="H2386" s="191" t="s">
        <v>564</v>
      </c>
      <c r="I2386" s="230" t="s">
        <v>370</v>
      </c>
      <c r="J2386" s="565" t="s">
        <v>420</v>
      </c>
      <c r="K2386" s="566">
        <v>0.703125</v>
      </c>
      <c r="L2386" s="230"/>
      <c r="M2386" s="450">
        <v>2022</v>
      </c>
      <c r="N2386" s="453">
        <v>65</v>
      </c>
      <c r="O2386" s="452">
        <v>0.46153846153846151</v>
      </c>
      <c r="P2386" s="237">
        <f t="shared" si="148"/>
        <v>30</v>
      </c>
      <c r="Q2386" s="218">
        <v>30</v>
      </c>
      <c r="R2386" s="238">
        <f t="shared" si="149"/>
        <v>1</v>
      </c>
      <c r="S2386" s="238">
        <f t="shared" si="150"/>
        <v>0.46153846153846156</v>
      </c>
      <c r="T2386" s="239">
        <f t="shared" si="151"/>
        <v>0.65641025641025641</v>
      </c>
      <c r="U2386" s="451" t="s">
        <v>3123</v>
      </c>
    </row>
    <row r="2387" spans="1:21" ht="12.75">
      <c r="A2387" s="190" t="s">
        <v>109</v>
      </c>
      <c r="B2387" s="191" t="s">
        <v>1220</v>
      </c>
      <c r="C2387" s="230" t="s">
        <v>642</v>
      </c>
      <c r="D2387" s="230" t="s">
        <v>335</v>
      </c>
      <c r="E2387" s="230" t="s">
        <v>185</v>
      </c>
      <c r="F2387" s="230" t="s">
        <v>519</v>
      </c>
      <c r="G2387" s="190" t="s">
        <v>3190</v>
      </c>
      <c r="H2387" s="191" t="s">
        <v>569</v>
      </c>
      <c r="I2387" s="230" t="s">
        <v>370</v>
      </c>
      <c r="J2387" s="565" t="s">
        <v>420</v>
      </c>
      <c r="K2387" s="566">
        <v>0.703125</v>
      </c>
      <c r="L2387" s="230"/>
      <c r="M2387" s="450">
        <v>2022</v>
      </c>
      <c r="N2387" s="453">
        <v>65</v>
      </c>
      <c r="O2387" s="452">
        <v>0.46153846153846151</v>
      </c>
      <c r="P2387" s="237">
        <f t="shared" si="148"/>
        <v>30</v>
      </c>
      <c r="Q2387" s="218">
        <v>30</v>
      </c>
      <c r="R2387" s="238">
        <f t="shared" si="149"/>
        <v>1</v>
      </c>
      <c r="S2387" s="238">
        <f t="shared" si="150"/>
        <v>0.46153846153846156</v>
      </c>
      <c r="T2387" s="239">
        <f t="shared" si="151"/>
        <v>0.65641025641025641</v>
      </c>
      <c r="U2387" s="451" t="s">
        <v>3123</v>
      </c>
    </row>
    <row r="2388" spans="1:21" ht="12.75">
      <c r="A2388" s="190" t="s">
        <v>109</v>
      </c>
      <c r="B2388" s="191" t="s">
        <v>1220</v>
      </c>
      <c r="C2388" s="230" t="s">
        <v>642</v>
      </c>
      <c r="D2388" s="230" t="s">
        <v>335</v>
      </c>
      <c r="E2388" s="230" t="s">
        <v>185</v>
      </c>
      <c r="F2388" s="230" t="s">
        <v>519</v>
      </c>
      <c r="G2388" s="190" t="s">
        <v>3190</v>
      </c>
      <c r="H2388" s="191" t="s">
        <v>498</v>
      </c>
      <c r="I2388" s="230" t="s">
        <v>2243</v>
      </c>
      <c r="J2388" s="230" t="s">
        <v>418</v>
      </c>
      <c r="K2388" s="231">
        <v>1</v>
      </c>
      <c r="L2388" s="230" t="s">
        <v>3127</v>
      </c>
      <c r="M2388" s="450">
        <v>2023</v>
      </c>
      <c r="N2388" s="453">
        <v>61</v>
      </c>
      <c r="O2388" s="452">
        <v>1</v>
      </c>
      <c r="P2388" s="237">
        <f t="shared" si="148"/>
        <v>61</v>
      </c>
      <c r="Q2388" s="218">
        <v>61</v>
      </c>
      <c r="R2388" s="238">
        <f t="shared" si="149"/>
        <v>1</v>
      </c>
      <c r="S2388" s="238">
        <f t="shared" si="150"/>
        <v>1</v>
      </c>
      <c r="T2388" s="239">
        <f t="shared" si="151"/>
        <v>1</v>
      </c>
      <c r="U2388" s="229"/>
    </row>
    <row r="2389" spans="1:21" ht="12.75">
      <c r="A2389" s="190" t="s">
        <v>109</v>
      </c>
      <c r="B2389" s="191" t="s">
        <v>1220</v>
      </c>
      <c r="C2389" s="230" t="s">
        <v>642</v>
      </c>
      <c r="D2389" s="230" t="s">
        <v>335</v>
      </c>
      <c r="E2389" s="230" t="s">
        <v>185</v>
      </c>
      <c r="F2389" s="230" t="s">
        <v>519</v>
      </c>
      <c r="G2389" s="190" t="s">
        <v>3190</v>
      </c>
      <c r="H2389" s="191" t="s">
        <v>537</v>
      </c>
      <c r="I2389" s="230" t="s">
        <v>232</v>
      </c>
      <c r="J2389" s="230" t="s">
        <v>418</v>
      </c>
      <c r="K2389" s="231">
        <v>1</v>
      </c>
      <c r="L2389" s="230" t="s">
        <v>3128</v>
      </c>
      <c r="M2389" s="450">
        <v>2023</v>
      </c>
      <c r="N2389" s="453">
        <v>61</v>
      </c>
      <c r="O2389" s="452">
        <v>1</v>
      </c>
      <c r="P2389" s="237">
        <f t="shared" si="148"/>
        <v>61</v>
      </c>
      <c r="Q2389" s="218">
        <v>61</v>
      </c>
      <c r="R2389" s="238">
        <f t="shared" si="149"/>
        <v>1</v>
      </c>
      <c r="S2389" s="238">
        <f t="shared" si="150"/>
        <v>1</v>
      </c>
      <c r="T2389" s="239">
        <f t="shared" si="151"/>
        <v>1</v>
      </c>
      <c r="U2389" s="229"/>
    </row>
    <row r="2390" spans="1:21" ht="12.75">
      <c r="A2390" s="190" t="s">
        <v>109</v>
      </c>
      <c r="B2390" s="191" t="s">
        <v>1220</v>
      </c>
      <c r="C2390" s="230" t="s">
        <v>642</v>
      </c>
      <c r="D2390" s="230" t="s">
        <v>335</v>
      </c>
      <c r="E2390" s="230" t="s">
        <v>185</v>
      </c>
      <c r="F2390" s="230" t="s">
        <v>519</v>
      </c>
      <c r="G2390" s="190" t="s">
        <v>3190</v>
      </c>
      <c r="H2390" s="191" t="s">
        <v>538</v>
      </c>
      <c r="I2390" s="230" t="s">
        <v>232</v>
      </c>
      <c r="J2390" s="230" t="s">
        <v>418</v>
      </c>
      <c r="K2390" s="231">
        <v>1</v>
      </c>
      <c r="L2390" s="230" t="s">
        <v>3128</v>
      </c>
      <c r="M2390" s="450">
        <v>2023</v>
      </c>
      <c r="N2390" s="453">
        <v>61</v>
      </c>
      <c r="O2390" s="452">
        <v>1</v>
      </c>
      <c r="P2390" s="237">
        <f t="shared" si="148"/>
        <v>61</v>
      </c>
      <c r="Q2390" s="218">
        <v>61</v>
      </c>
      <c r="R2390" s="238">
        <f t="shared" si="149"/>
        <v>1</v>
      </c>
      <c r="S2390" s="238">
        <f t="shared" si="150"/>
        <v>1</v>
      </c>
      <c r="T2390" s="239">
        <f t="shared" si="151"/>
        <v>1</v>
      </c>
      <c r="U2390" s="229"/>
    </row>
    <row r="2391" spans="1:21" ht="12.75">
      <c r="A2391" s="190" t="s">
        <v>109</v>
      </c>
      <c r="B2391" s="191" t="s">
        <v>1220</v>
      </c>
      <c r="C2391" s="230" t="s">
        <v>642</v>
      </c>
      <c r="D2391" s="230" t="s">
        <v>335</v>
      </c>
      <c r="E2391" s="230" t="s">
        <v>185</v>
      </c>
      <c r="F2391" s="230" t="s">
        <v>519</v>
      </c>
      <c r="G2391" s="190" t="s">
        <v>3190</v>
      </c>
      <c r="H2391" s="191" t="s">
        <v>541</v>
      </c>
      <c r="I2391" s="230" t="s">
        <v>232</v>
      </c>
      <c r="J2391" s="230" t="s">
        <v>418</v>
      </c>
      <c r="K2391" s="231">
        <v>1</v>
      </c>
      <c r="L2391" s="230" t="s">
        <v>3128</v>
      </c>
      <c r="M2391" s="450">
        <v>2023</v>
      </c>
      <c r="N2391" s="218">
        <v>61</v>
      </c>
      <c r="O2391" s="452">
        <v>1</v>
      </c>
      <c r="P2391" s="237">
        <f t="shared" si="148"/>
        <v>61</v>
      </c>
      <c r="Q2391" s="218">
        <v>61</v>
      </c>
      <c r="R2391" s="238">
        <f t="shared" si="149"/>
        <v>1</v>
      </c>
      <c r="S2391" s="238">
        <f t="shared" si="150"/>
        <v>1</v>
      </c>
      <c r="T2391" s="239">
        <f t="shared" si="151"/>
        <v>1</v>
      </c>
      <c r="U2391" s="451"/>
    </row>
    <row r="2392" spans="1:21" ht="12.75">
      <c r="A2392" s="190" t="s">
        <v>109</v>
      </c>
      <c r="B2392" s="191" t="s">
        <v>1220</v>
      </c>
      <c r="C2392" s="230" t="s">
        <v>642</v>
      </c>
      <c r="D2392" s="230" t="s">
        <v>335</v>
      </c>
      <c r="E2392" s="230" t="s">
        <v>185</v>
      </c>
      <c r="F2392" s="230" t="s">
        <v>519</v>
      </c>
      <c r="G2392" s="190" t="s">
        <v>3190</v>
      </c>
      <c r="H2392" s="191" t="s">
        <v>493</v>
      </c>
      <c r="I2392" s="230" t="s">
        <v>232</v>
      </c>
      <c r="J2392" s="230" t="s">
        <v>418</v>
      </c>
      <c r="K2392" s="231">
        <v>1</v>
      </c>
      <c r="L2392" s="230" t="s">
        <v>3128</v>
      </c>
      <c r="M2392" s="450">
        <v>2023</v>
      </c>
      <c r="N2392" s="453">
        <v>61</v>
      </c>
      <c r="O2392" s="452">
        <v>1</v>
      </c>
      <c r="P2392" s="237">
        <f t="shared" si="148"/>
        <v>61</v>
      </c>
      <c r="Q2392" s="218">
        <v>61</v>
      </c>
      <c r="R2392" s="238">
        <f t="shared" si="149"/>
        <v>1</v>
      </c>
      <c r="S2392" s="238">
        <f t="shared" si="150"/>
        <v>1</v>
      </c>
      <c r="T2392" s="239">
        <f t="shared" si="151"/>
        <v>1</v>
      </c>
      <c r="U2392" s="229"/>
    </row>
    <row r="2393" spans="1:21" ht="12.75">
      <c r="A2393" s="190" t="s">
        <v>109</v>
      </c>
      <c r="B2393" s="191" t="s">
        <v>1220</v>
      </c>
      <c r="C2393" s="230" t="s">
        <v>642</v>
      </c>
      <c r="D2393" s="230" t="s">
        <v>335</v>
      </c>
      <c r="E2393" s="230" t="s">
        <v>185</v>
      </c>
      <c r="F2393" s="230" t="s">
        <v>519</v>
      </c>
      <c r="G2393" s="190" t="s">
        <v>3190</v>
      </c>
      <c r="H2393" s="191" t="s">
        <v>3129</v>
      </c>
      <c r="I2393" s="230" t="s">
        <v>232</v>
      </c>
      <c r="J2393" s="230" t="s">
        <v>418</v>
      </c>
      <c r="K2393" s="231">
        <v>1</v>
      </c>
      <c r="L2393" s="230" t="s">
        <v>3128</v>
      </c>
      <c r="M2393" s="450">
        <v>2023</v>
      </c>
      <c r="N2393" s="218">
        <v>61</v>
      </c>
      <c r="O2393" s="452">
        <v>1</v>
      </c>
      <c r="P2393" s="237">
        <f t="shared" si="148"/>
        <v>61</v>
      </c>
      <c r="Q2393" s="218">
        <v>61</v>
      </c>
      <c r="R2393" s="238">
        <f t="shared" si="149"/>
        <v>1</v>
      </c>
      <c r="S2393" s="238">
        <f t="shared" si="150"/>
        <v>1</v>
      </c>
      <c r="T2393" s="239">
        <f t="shared" si="151"/>
        <v>1</v>
      </c>
      <c r="U2393" s="451"/>
    </row>
    <row r="2394" spans="1:21" ht="12.75">
      <c r="A2394" s="190" t="s">
        <v>109</v>
      </c>
      <c r="B2394" s="191" t="s">
        <v>1220</v>
      </c>
      <c r="C2394" s="230" t="s">
        <v>642</v>
      </c>
      <c r="D2394" s="230" t="s">
        <v>335</v>
      </c>
      <c r="E2394" s="230" t="s">
        <v>185</v>
      </c>
      <c r="F2394" s="230" t="s">
        <v>519</v>
      </c>
      <c r="G2394" s="190" t="s">
        <v>3190</v>
      </c>
      <c r="H2394" s="191" t="s">
        <v>3130</v>
      </c>
      <c r="I2394" s="230" t="s">
        <v>232</v>
      </c>
      <c r="J2394" s="230" t="s">
        <v>418</v>
      </c>
      <c r="K2394" s="231">
        <v>1</v>
      </c>
      <c r="L2394" s="230" t="s">
        <v>3128</v>
      </c>
      <c r="M2394" s="450">
        <v>2023</v>
      </c>
      <c r="N2394" s="453">
        <v>61</v>
      </c>
      <c r="O2394" s="452">
        <v>1</v>
      </c>
      <c r="P2394" s="237">
        <f t="shared" si="148"/>
        <v>61</v>
      </c>
      <c r="Q2394" s="218">
        <v>61</v>
      </c>
      <c r="R2394" s="238">
        <f t="shared" si="149"/>
        <v>1</v>
      </c>
      <c r="S2394" s="238">
        <f t="shared" si="150"/>
        <v>1</v>
      </c>
      <c r="T2394" s="239">
        <f t="shared" si="151"/>
        <v>1</v>
      </c>
      <c r="U2394" s="229"/>
    </row>
    <row r="2395" spans="1:21" ht="12.75">
      <c r="A2395" s="190" t="s">
        <v>109</v>
      </c>
      <c r="B2395" s="191" t="s">
        <v>1220</v>
      </c>
      <c r="C2395" s="230" t="s">
        <v>642</v>
      </c>
      <c r="D2395" s="230" t="s">
        <v>335</v>
      </c>
      <c r="E2395" s="230" t="s">
        <v>185</v>
      </c>
      <c r="F2395" s="230"/>
      <c r="G2395" s="190" t="s">
        <v>3191</v>
      </c>
      <c r="H2395" s="191"/>
      <c r="I2395" s="230"/>
      <c r="J2395" s="230"/>
      <c r="K2395" s="231"/>
      <c r="L2395" s="230" t="s">
        <v>3120</v>
      </c>
      <c r="M2395" s="450"/>
      <c r="N2395" s="453"/>
      <c r="O2395" s="452"/>
      <c r="P2395" s="237">
        <f t="shared" si="148"/>
        <v>0</v>
      </c>
      <c r="Q2395" s="218"/>
      <c r="R2395" s="238" t="e">
        <f t="shared" si="149"/>
        <v>#DIV/0!</v>
      </c>
      <c r="S2395" s="238" t="e">
        <f t="shared" si="150"/>
        <v>#DIV/0!</v>
      </c>
      <c r="T2395" s="239" t="e">
        <f t="shared" si="151"/>
        <v>#DIV/0!</v>
      </c>
      <c r="U2395" s="229"/>
    </row>
    <row r="2396" spans="1:21" ht="12.75">
      <c r="A2396" s="190" t="s">
        <v>109</v>
      </c>
      <c r="B2396" s="191" t="s">
        <v>1220</v>
      </c>
      <c r="C2396" s="230" t="s">
        <v>642</v>
      </c>
      <c r="D2396" s="230" t="s">
        <v>335</v>
      </c>
      <c r="E2396" s="230" t="s">
        <v>185</v>
      </c>
      <c r="F2396" s="230" t="s">
        <v>519</v>
      </c>
      <c r="G2396" s="190" t="s">
        <v>3192</v>
      </c>
      <c r="H2396" s="191" t="s">
        <v>518</v>
      </c>
      <c r="I2396" s="230" t="s">
        <v>370</v>
      </c>
      <c r="J2396" s="565" t="s">
        <v>420</v>
      </c>
      <c r="K2396" s="566">
        <v>0.70370370370370372</v>
      </c>
      <c r="L2396" s="230"/>
      <c r="M2396" s="450">
        <v>2022</v>
      </c>
      <c r="N2396" s="453">
        <v>28</v>
      </c>
      <c r="O2396" s="567">
        <v>1</v>
      </c>
      <c r="P2396" s="237">
        <f t="shared" si="148"/>
        <v>28</v>
      </c>
      <c r="Q2396" s="453">
        <v>28</v>
      </c>
      <c r="R2396" s="238">
        <f t="shared" si="149"/>
        <v>1</v>
      </c>
      <c r="S2396" s="238">
        <f t="shared" si="150"/>
        <v>1</v>
      </c>
      <c r="T2396" s="239">
        <f t="shared" si="151"/>
        <v>1.4210526315789473</v>
      </c>
      <c r="U2396" s="451" t="s">
        <v>3123</v>
      </c>
    </row>
    <row r="2397" spans="1:21" ht="12.75">
      <c r="A2397" s="190" t="s">
        <v>109</v>
      </c>
      <c r="B2397" s="191" t="s">
        <v>1220</v>
      </c>
      <c r="C2397" s="230" t="s">
        <v>642</v>
      </c>
      <c r="D2397" s="230" t="s">
        <v>335</v>
      </c>
      <c r="E2397" s="230" t="s">
        <v>185</v>
      </c>
      <c r="F2397" s="230" t="s">
        <v>577</v>
      </c>
      <c r="G2397" s="190" t="s">
        <v>3192</v>
      </c>
      <c r="H2397" s="191" t="s">
        <v>576</v>
      </c>
      <c r="I2397" s="230" t="s">
        <v>370</v>
      </c>
      <c r="J2397" s="565" t="s">
        <v>420</v>
      </c>
      <c r="K2397" s="566">
        <v>0.70370370370370372</v>
      </c>
      <c r="L2397" s="230"/>
      <c r="M2397" s="450">
        <v>2022</v>
      </c>
      <c r="N2397" s="218">
        <v>28</v>
      </c>
      <c r="O2397" s="567">
        <v>0.4642857142857143</v>
      </c>
      <c r="P2397" s="237">
        <f t="shared" si="148"/>
        <v>13</v>
      </c>
      <c r="Q2397" s="218">
        <v>12</v>
      </c>
      <c r="R2397" s="238">
        <f t="shared" si="149"/>
        <v>0.92307692307692313</v>
      </c>
      <c r="S2397" s="238">
        <f t="shared" si="150"/>
        <v>0.42857142857142855</v>
      </c>
      <c r="T2397" s="239">
        <f t="shared" si="151"/>
        <v>0.65977443609022557</v>
      </c>
      <c r="U2397" s="451" t="s">
        <v>3123</v>
      </c>
    </row>
    <row r="2398" spans="1:21" ht="12.75">
      <c r="A2398" s="190" t="s">
        <v>109</v>
      </c>
      <c r="B2398" s="191" t="s">
        <v>1220</v>
      </c>
      <c r="C2398" s="230" t="s">
        <v>642</v>
      </c>
      <c r="D2398" s="230" t="s">
        <v>335</v>
      </c>
      <c r="E2398" s="230" t="s">
        <v>185</v>
      </c>
      <c r="F2398" s="230" t="s">
        <v>577</v>
      </c>
      <c r="G2398" s="190" t="s">
        <v>3192</v>
      </c>
      <c r="H2398" s="191" t="s">
        <v>578</v>
      </c>
      <c r="I2398" s="230" t="s">
        <v>370</v>
      </c>
      <c r="J2398" s="565" t="s">
        <v>420</v>
      </c>
      <c r="K2398" s="566">
        <v>0.70370370370370372</v>
      </c>
      <c r="L2398" s="230"/>
      <c r="M2398" s="450">
        <v>2022</v>
      </c>
      <c r="N2398" s="218">
        <v>28</v>
      </c>
      <c r="O2398" s="567">
        <v>0.4642857142857143</v>
      </c>
      <c r="P2398" s="237">
        <f t="shared" si="148"/>
        <v>13</v>
      </c>
      <c r="Q2398" s="218">
        <v>12</v>
      </c>
      <c r="R2398" s="238">
        <f t="shared" si="149"/>
        <v>0.92307692307692313</v>
      </c>
      <c r="S2398" s="238">
        <f t="shared" si="150"/>
        <v>0.42857142857142855</v>
      </c>
      <c r="T2398" s="239">
        <f t="shared" si="151"/>
        <v>0.65977443609022557</v>
      </c>
      <c r="U2398" s="451" t="s">
        <v>3123</v>
      </c>
    </row>
    <row r="2399" spans="1:21" ht="12.75">
      <c r="A2399" s="190" t="s">
        <v>109</v>
      </c>
      <c r="B2399" s="191" t="s">
        <v>1220</v>
      </c>
      <c r="C2399" s="230" t="s">
        <v>642</v>
      </c>
      <c r="D2399" s="230" t="s">
        <v>335</v>
      </c>
      <c r="E2399" s="230" t="s">
        <v>185</v>
      </c>
      <c r="F2399" s="230" t="s">
        <v>577</v>
      </c>
      <c r="G2399" s="190" t="s">
        <v>3192</v>
      </c>
      <c r="H2399" s="191" t="s">
        <v>579</v>
      </c>
      <c r="I2399" s="230" t="s">
        <v>370</v>
      </c>
      <c r="J2399" s="565" t="s">
        <v>420</v>
      </c>
      <c r="K2399" s="566">
        <v>0.70370370370370372</v>
      </c>
      <c r="L2399" s="230"/>
      <c r="M2399" s="450">
        <v>2022</v>
      </c>
      <c r="N2399" s="218">
        <v>28</v>
      </c>
      <c r="O2399" s="567">
        <v>0.4642857142857143</v>
      </c>
      <c r="P2399" s="237">
        <f t="shared" si="148"/>
        <v>13</v>
      </c>
      <c r="Q2399" s="218">
        <v>12</v>
      </c>
      <c r="R2399" s="238">
        <f t="shared" si="149"/>
        <v>0.92307692307692313</v>
      </c>
      <c r="S2399" s="238">
        <f t="shared" si="150"/>
        <v>0.42857142857142855</v>
      </c>
      <c r="T2399" s="239">
        <f t="shared" si="151"/>
        <v>0.65977443609022557</v>
      </c>
      <c r="U2399" s="451" t="s">
        <v>3123</v>
      </c>
    </row>
    <row r="2400" spans="1:21" ht="12.75">
      <c r="A2400" s="190" t="s">
        <v>109</v>
      </c>
      <c r="B2400" s="191" t="s">
        <v>1220</v>
      </c>
      <c r="C2400" s="230" t="s">
        <v>642</v>
      </c>
      <c r="D2400" s="230" t="s">
        <v>335</v>
      </c>
      <c r="E2400" s="230" t="s">
        <v>185</v>
      </c>
      <c r="F2400" s="230" t="s">
        <v>577</v>
      </c>
      <c r="G2400" s="190" t="s">
        <v>3192</v>
      </c>
      <c r="H2400" s="191" t="s">
        <v>580</v>
      </c>
      <c r="I2400" s="230" t="s">
        <v>370</v>
      </c>
      <c r="J2400" s="565" t="s">
        <v>420</v>
      </c>
      <c r="K2400" s="566">
        <v>0.70370370370370372</v>
      </c>
      <c r="L2400" s="230"/>
      <c r="M2400" s="450">
        <v>2022</v>
      </c>
      <c r="N2400" s="218">
        <v>28</v>
      </c>
      <c r="O2400" s="567">
        <v>0.4642857142857143</v>
      </c>
      <c r="P2400" s="237">
        <f t="shared" si="148"/>
        <v>13</v>
      </c>
      <c r="Q2400" s="218">
        <v>12</v>
      </c>
      <c r="R2400" s="238">
        <f t="shared" si="149"/>
        <v>0.92307692307692313</v>
      </c>
      <c r="S2400" s="238">
        <f t="shared" si="150"/>
        <v>0.42857142857142855</v>
      </c>
      <c r="T2400" s="239">
        <f t="shared" si="151"/>
        <v>0.65977443609022557</v>
      </c>
      <c r="U2400" s="451" t="s">
        <v>3123</v>
      </c>
    </row>
    <row r="2401" spans="1:21" ht="12.75">
      <c r="A2401" s="190" t="s">
        <v>109</v>
      </c>
      <c r="B2401" s="191" t="s">
        <v>1220</v>
      </c>
      <c r="C2401" s="230" t="s">
        <v>642</v>
      </c>
      <c r="D2401" s="230" t="s">
        <v>335</v>
      </c>
      <c r="E2401" s="230" t="s">
        <v>185</v>
      </c>
      <c r="F2401" s="230" t="s">
        <v>577</v>
      </c>
      <c r="G2401" s="190" t="s">
        <v>3192</v>
      </c>
      <c r="H2401" s="191" t="s">
        <v>581</v>
      </c>
      <c r="I2401" s="230" t="s">
        <v>370</v>
      </c>
      <c r="J2401" s="565" t="s">
        <v>420</v>
      </c>
      <c r="K2401" s="566">
        <v>0.70370370370370372</v>
      </c>
      <c r="L2401" s="230"/>
      <c r="M2401" s="450">
        <v>2022</v>
      </c>
      <c r="N2401" s="218">
        <v>28</v>
      </c>
      <c r="O2401" s="567">
        <v>0.4642857142857143</v>
      </c>
      <c r="P2401" s="237">
        <f t="shared" si="148"/>
        <v>13</v>
      </c>
      <c r="Q2401" s="218">
        <v>12</v>
      </c>
      <c r="R2401" s="238">
        <f t="shared" si="149"/>
        <v>0.92307692307692313</v>
      </c>
      <c r="S2401" s="238">
        <f t="shared" si="150"/>
        <v>0.42857142857142855</v>
      </c>
      <c r="T2401" s="239">
        <f t="shared" si="151"/>
        <v>0.65977443609022557</v>
      </c>
      <c r="U2401" s="451" t="s">
        <v>3123</v>
      </c>
    </row>
    <row r="2402" spans="1:21" ht="12.75">
      <c r="A2402" s="190" t="s">
        <v>109</v>
      </c>
      <c r="B2402" s="191" t="s">
        <v>1220</v>
      </c>
      <c r="C2402" s="230" t="s">
        <v>642</v>
      </c>
      <c r="D2402" s="230" t="s">
        <v>335</v>
      </c>
      <c r="E2402" s="230" t="s">
        <v>185</v>
      </c>
      <c r="F2402" s="230" t="s">
        <v>519</v>
      </c>
      <c r="G2402" s="190" t="s">
        <v>3192</v>
      </c>
      <c r="H2402" s="191" t="s">
        <v>522</v>
      </c>
      <c r="I2402" s="230" t="s">
        <v>370</v>
      </c>
      <c r="J2402" s="565" t="s">
        <v>420</v>
      </c>
      <c r="K2402" s="566">
        <v>0.70370370370370372</v>
      </c>
      <c r="L2402" s="230"/>
      <c r="M2402" s="450">
        <v>2022</v>
      </c>
      <c r="N2402" s="218">
        <v>28</v>
      </c>
      <c r="O2402" s="567">
        <v>0.4642857142857143</v>
      </c>
      <c r="P2402" s="237">
        <f t="shared" si="148"/>
        <v>13</v>
      </c>
      <c r="Q2402" s="218">
        <v>12</v>
      </c>
      <c r="R2402" s="238">
        <f t="shared" si="149"/>
        <v>0.92307692307692313</v>
      </c>
      <c r="S2402" s="238">
        <f t="shared" si="150"/>
        <v>0.42857142857142855</v>
      </c>
      <c r="T2402" s="239">
        <f t="shared" si="151"/>
        <v>0.65977443609022557</v>
      </c>
      <c r="U2402" s="451" t="s">
        <v>3123</v>
      </c>
    </row>
    <row r="2403" spans="1:21" ht="12.75">
      <c r="A2403" s="190" t="s">
        <v>109</v>
      </c>
      <c r="B2403" s="191" t="s">
        <v>1220</v>
      </c>
      <c r="C2403" s="230" t="s">
        <v>642</v>
      </c>
      <c r="D2403" s="230" t="s">
        <v>335</v>
      </c>
      <c r="E2403" s="230" t="s">
        <v>185</v>
      </c>
      <c r="F2403" s="230" t="s">
        <v>519</v>
      </c>
      <c r="G2403" s="190" t="s">
        <v>3192</v>
      </c>
      <c r="H2403" s="191" t="s">
        <v>523</v>
      </c>
      <c r="I2403" s="230" t="s">
        <v>370</v>
      </c>
      <c r="J2403" s="565" t="s">
        <v>420</v>
      </c>
      <c r="K2403" s="566">
        <v>0.70370370370370372</v>
      </c>
      <c r="L2403" s="230"/>
      <c r="M2403" s="450">
        <v>2022</v>
      </c>
      <c r="N2403" s="218">
        <v>28</v>
      </c>
      <c r="O2403" s="567">
        <v>0.4642857142857143</v>
      </c>
      <c r="P2403" s="237">
        <f t="shared" si="148"/>
        <v>13</v>
      </c>
      <c r="Q2403" s="218">
        <v>12</v>
      </c>
      <c r="R2403" s="238">
        <f t="shared" si="149"/>
        <v>0.92307692307692313</v>
      </c>
      <c r="S2403" s="238">
        <f t="shared" si="150"/>
        <v>0.42857142857142855</v>
      </c>
      <c r="T2403" s="239">
        <f t="shared" si="151"/>
        <v>0.65977443609022557</v>
      </c>
      <c r="U2403" s="451" t="s">
        <v>3123</v>
      </c>
    </row>
    <row r="2404" spans="1:21" ht="12.75">
      <c r="A2404" s="190" t="s">
        <v>109</v>
      </c>
      <c r="B2404" s="191" t="s">
        <v>1220</v>
      </c>
      <c r="C2404" s="230" t="s">
        <v>642</v>
      </c>
      <c r="D2404" s="230" t="s">
        <v>335</v>
      </c>
      <c r="E2404" s="230" t="s">
        <v>185</v>
      </c>
      <c r="F2404" s="230" t="s">
        <v>577</v>
      </c>
      <c r="G2404" s="190" t="s">
        <v>3192</v>
      </c>
      <c r="H2404" s="191" t="s">
        <v>3124</v>
      </c>
      <c r="I2404" s="230" t="s">
        <v>370</v>
      </c>
      <c r="J2404" s="565" t="s">
        <v>420</v>
      </c>
      <c r="K2404" s="566">
        <v>0.70370370370370372</v>
      </c>
      <c r="L2404" s="230"/>
      <c r="M2404" s="450">
        <v>2022</v>
      </c>
      <c r="N2404" s="218">
        <v>28</v>
      </c>
      <c r="O2404" s="567">
        <v>0.4642857142857143</v>
      </c>
      <c r="P2404" s="237">
        <f t="shared" si="148"/>
        <v>13</v>
      </c>
      <c r="Q2404" s="218">
        <v>12</v>
      </c>
      <c r="R2404" s="238">
        <f t="shared" si="149"/>
        <v>0.92307692307692313</v>
      </c>
      <c r="S2404" s="238">
        <f t="shared" si="150"/>
        <v>0.42857142857142855</v>
      </c>
      <c r="T2404" s="239">
        <f t="shared" si="151"/>
        <v>0.65977443609022557</v>
      </c>
      <c r="U2404" s="451" t="s">
        <v>3123</v>
      </c>
    </row>
    <row r="2405" spans="1:21" ht="12.75">
      <c r="A2405" s="190" t="s">
        <v>109</v>
      </c>
      <c r="B2405" s="191" t="s">
        <v>1220</v>
      </c>
      <c r="C2405" s="230" t="s">
        <v>642</v>
      </c>
      <c r="D2405" s="230" t="s">
        <v>335</v>
      </c>
      <c r="E2405" s="230" t="s">
        <v>185</v>
      </c>
      <c r="F2405" s="230" t="s">
        <v>519</v>
      </c>
      <c r="G2405" s="190" t="s">
        <v>3192</v>
      </c>
      <c r="H2405" s="191" t="s">
        <v>3125</v>
      </c>
      <c r="I2405" s="230" t="s">
        <v>370</v>
      </c>
      <c r="J2405" s="565" t="s">
        <v>420</v>
      </c>
      <c r="K2405" s="566">
        <v>0.70370370370370372</v>
      </c>
      <c r="L2405" s="230"/>
      <c r="M2405" s="450">
        <v>2022</v>
      </c>
      <c r="N2405" s="218">
        <v>28</v>
      </c>
      <c r="O2405" s="567">
        <v>0.4642857142857143</v>
      </c>
      <c r="P2405" s="237">
        <f t="shared" si="148"/>
        <v>13</v>
      </c>
      <c r="Q2405" s="218">
        <v>12</v>
      </c>
      <c r="R2405" s="238">
        <f t="shared" si="149"/>
        <v>0.92307692307692313</v>
      </c>
      <c r="S2405" s="238">
        <f t="shared" si="150"/>
        <v>0.42857142857142855</v>
      </c>
      <c r="T2405" s="239">
        <f t="shared" si="151"/>
        <v>0.65977443609022557</v>
      </c>
      <c r="U2405" s="451" t="s">
        <v>3123</v>
      </c>
    </row>
    <row r="2406" spans="1:21" ht="12.75">
      <c r="A2406" s="190" t="s">
        <v>109</v>
      </c>
      <c r="B2406" s="191" t="s">
        <v>1220</v>
      </c>
      <c r="C2406" s="230" t="s">
        <v>642</v>
      </c>
      <c r="D2406" s="230" t="s">
        <v>335</v>
      </c>
      <c r="E2406" s="230" t="s">
        <v>185</v>
      </c>
      <c r="F2406" s="230" t="s">
        <v>519</v>
      </c>
      <c r="G2406" s="190" t="s">
        <v>3192</v>
      </c>
      <c r="H2406" s="191" t="s">
        <v>529</v>
      </c>
      <c r="I2406" s="230" t="s">
        <v>370</v>
      </c>
      <c r="J2406" s="565" t="s">
        <v>420</v>
      </c>
      <c r="K2406" s="566">
        <v>0.70370370370370372</v>
      </c>
      <c r="L2406" s="230"/>
      <c r="M2406" s="450">
        <v>2022</v>
      </c>
      <c r="N2406" s="218">
        <v>28</v>
      </c>
      <c r="O2406" s="567">
        <v>0.4642857142857143</v>
      </c>
      <c r="P2406" s="237">
        <f t="shared" si="148"/>
        <v>13</v>
      </c>
      <c r="Q2406" s="218">
        <v>12</v>
      </c>
      <c r="R2406" s="238">
        <f t="shared" si="149"/>
        <v>0.92307692307692313</v>
      </c>
      <c r="S2406" s="238">
        <f t="shared" si="150"/>
        <v>0.42857142857142855</v>
      </c>
      <c r="T2406" s="239">
        <f t="shared" si="151"/>
        <v>0.65977443609022557</v>
      </c>
      <c r="U2406" s="451" t="s">
        <v>3123</v>
      </c>
    </row>
    <row r="2407" spans="1:21" ht="12.75">
      <c r="A2407" s="190" t="s">
        <v>109</v>
      </c>
      <c r="B2407" s="191" t="s">
        <v>1220</v>
      </c>
      <c r="C2407" s="230" t="s">
        <v>642</v>
      </c>
      <c r="D2407" s="230" t="s">
        <v>335</v>
      </c>
      <c r="E2407" s="230" t="s">
        <v>185</v>
      </c>
      <c r="F2407" s="230" t="s">
        <v>519</v>
      </c>
      <c r="G2407" s="190" t="s">
        <v>3192</v>
      </c>
      <c r="H2407" s="191" t="s">
        <v>532</v>
      </c>
      <c r="I2407" s="230" t="s">
        <v>370</v>
      </c>
      <c r="J2407" s="565" t="s">
        <v>420</v>
      </c>
      <c r="K2407" s="568">
        <v>0.70370370370370372</v>
      </c>
      <c r="L2407" s="230"/>
      <c r="M2407" s="450">
        <v>2022</v>
      </c>
      <c r="N2407" s="218">
        <v>28</v>
      </c>
      <c r="O2407" s="567">
        <v>0.4642857142857143</v>
      </c>
      <c r="P2407" s="237">
        <f t="shared" si="148"/>
        <v>13</v>
      </c>
      <c r="Q2407" s="218">
        <v>12</v>
      </c>
      <c r="R2407" s="238">
        <f t="shared" si="149"/>
        <v>0.92307692307692313</v>
      </c>
      <c r="S2407" s="238">
        <f t="shared" si="150"/>
        <v>0.42857142857142855</v>
      </c>
      <c r="T2407" s="239">
        <f t="shared" si="151"/>
        <v>0.65977443609022557</v>
      </c>
      <c r="U2407" s="451" t="s">
        <v>3123</v>
      </c>
    </row>
    <row r="2408" spans="1:21" ht="12.75">
      <c r="A2408" s="190" t="s">
        <v>109</v>
      </c>
      <c r="B2408" s="191" t="s">
        <v>1220</v>
      </c>
      <c r="C2408" s="230" t="s">
        <v>642</v>
      </c>
      <c r="D2408" s="230" t="s">
        <v>335</v>
      </c>
      <c r="E2408" s="230" t="s">
        <v>185</v>
      </c>
      <c r="F2408" s="230" t="s">
        <v>519</v>
      </c>
      <c r="G2408" s="190" t="s">
        <v>3192</v>
      </c>
      <c r="H2408" s="191" t="s">
        <v>533</v>
      </c>
      <c r="I2408" s="230" t="s">
        <v>370</v>
      </c>
      <c r="J2408" s="565" t="s">
        <v>420</v>
      </c>
      <c r="K2408" s="566">
        <v>0.70370370370370372</v>
      </c>
      <c r="L2408" s="230"/>
      <c r="M2408" s="450">
        <v>2022</v>
      </c>
      <c r="N2408" s="218">
        <v>28</v>
      </c>
      <c r="O2408" s="567">
        <v>0.4642857142857143</v>
      </c>
      <c r="P2408" s="237">
        <f t="shared" si="148"/>
        <v>13</v>
      </c>
      <c r="Q2408" s="218">
        <v>12</v>
      </c>
      <c r="R2408" s="238">
        <f t="shared" si="149"/>
        <v>0.92307692307692313</v>
      </c>
      <c r="S2408" s="238">
        <f t="shared" si="150"/>
        <v>0.42857142857142855</v>
      </c>
      <c r="T2408" s="239">
        <f t="shared" si="151"/>
        <v>0.65977443609022557</v>
      </c>
      <c r="U2408" s="451" t="s">
        <v>3123</v>
      </c>
    </row>
    <row r="2409" spans="1:21" ht="12.75">
      <c r="A2409" s="232" t="s">
        <v>109</v>
      </c>
      <c r="B2409" s="233" t="s">
        <v>1220</v>
      </c>
      <c r="C2409" s="234" t="s">
        <v>642</v>
      </c>
      <c r="D2409" s="234" t="s">
        <v>335</v>
      </c>
      <c r="E2409" s="234" t="s">
        <v>185</v>
      </c>
      <c r="F2409" s="234" t="s">
        <v>519</v>
      </c>
      <c r="G2409" s="232" t="s">
        <v>3192</v>
      </c>
      <c r="H2409" s="233" t="s">
        <v>534</v>
      </c>
      <c r="I2409" s="234" t="s">
        <v>370</v>
      </c>
      <c r="J2409" s="570" t="s">
        <v>420</v>
      </c>
      <c r="K2409" s="571">
        <v>0.70370370370370372</v>
      </c>
      <c r="L2409" s="234"/>
      <c r="M2409" s="450">
        <v>2022</v>
      </c>
      <c r="N2409" s="218">
        <v>28</v>
      </c>
      <c r="O2409" s="567">
        <v>0.4642857142857143</v>
      </c>
      <c r="P2409" s="237">
        <f t="shared" si="148"/>
        <v>13</v>
      </c>
      <c r="Q2409" s="218">
        <v>12</v>
      </c>
      <c r="R2409" s="238">
        <f t="shared" si="149"/>
        <v>0.92307692307692313</v>
      </c>
      <c r="S2409" s="238">
        <f t="shared" si="150"/>
        <v>0.42857142857142855</v>
      </c>
      <c r="T2409" s="239">
        <f t="shared" si="151"/>
        <v>0.65977443609022557</v>
      </c>
      <c r="U2409" s="451" t="s">
        <v>3123</v>
      </c>
    </row>
    <row r="2410" spans="1:21" ht="12.75">
      <c r="A2410" s="232" t="s">
        <v>109</v>
      </c>
      <c r="B2410" s="233" t="s">
        <v>1220</v>
      </c>
      <c r="C2410" s="234" t="s">
        <v>642</v>
      </c>
      <c r="D2410" s="234" t="s">
        <v>335</v>
      </c>
      <c r="E2410" s="234" t="s">
        <v>185</v>
      </c>
      <c r="F2410" s="234" t="s">
        <v>519</v>
      </c>
      <c r="G2410" s="232" t="s">
        <v>3192</v>
      </c>
      <c r="H2410" s="233" t="s">
        <v>535</v>
      </c>
      <c r="I2410" s="234" t="s">
        <v>370</v>
      </c>
      <c r="J2410" s="570" t="s">
        <v>420</v>
      </c>
      <c r="K2410" s="571">
        <v>0.70370370370370372</v>
      </c>
      <c r="L2410" s="234"/>
      <c r="M2410" s="450">
        <v>2022</v>
      </c>
      <c r="N2410" s="218">
        <v>28</v>
      </c>
      <c r="O2410" s="567">
        <v>0.4642857142857143</v>
      </c>
      <c r="P2410" s="237">
        <f t="shared" si="148"/>
        <v>13</v>
      </c>
      <c r="Q2410" s="218">
        <v>12</v>
      </c>
      <c r="R2410" s="238">
        <f t="shared" si="149"/>
        <v>0.92307692307692313</v>
      </c>
      <c r="S2410" s="238">
        <f t="shared" si="150"/>
        <v>0.42857142857142855</v>
      </c>
      <c r="T2410" s="239">
        <f t="shared" si="151"/>
        <v>0.65977443609022557</v>
      </c>
      <c r="U2410" s="451" t="s">
        <v>3123</v>
      </c>
    </row>
    <row r="2411" spans="1:21" ht="12.75">
      <c r="A2411" s="232" t="s">
        <v>109</v>
      </c>
      <c r="B2411" s="233" t="s">
        <v>1220</v>
      </c>
      <c r="C2411" s="234" t="s">
        <v>642</v>
      </c>
      <c r="D2411" s="234" t="s">
        <v>335</v>
      </c>
      <c r="E2411" s="234" t="s">
        <v>185</v>
      </c>
      <c r="F2411" s="234" t="s">
        <v>519</v>
      </c>
      <c r="G2411" s="232" t="s">
        <v>3192</v>
      </c>
      <c r="H2411" s="233" t="s">
        <v>544</v>
      </c>
      <c r="I2411" s="234" t="s">
        <v>370</v>
      </c>
      <c r="J2411" s="570" t="s">
        <v>420</v>
      </c>
      <c r="K2411" s="571">
        <v>0.70370370370370372</v>
      </c>
      <c r="L2411" s="234"/>
      <c r="M2411" s="450">
        <v>2022</v>
      </c>
      <c r="N2411" s="218">
        <v>28</v>
      </c>
      <c r="O2411" s="567">
        <v>0.4642857142857143</v>
      </c>
      <c r="P2411" s="237">
        <f t="shared" si="148"/>
        <v>13</v>
      </c>
      <c r="Q2411" s="218">
        <v>12</v>
      </c>
      <c r="R2411" s="238">
        <f t="shared" si="149"/>
        <v>0.92307692307692313</v>
      </c>
      <c r="S2411" s="238">
        <f t="shared" si="150"/>
        <v>0.42857142857142855</v>
      </c>
      <c r="T2411" s="239">
        <f t="shared" si="151"/>
        <v>0.65977443609022557</v>
      </c>
      <c r="U2411" s="451" t="s">
        <v>3123</v>
      </c>
    </row>
    <row r="2412" spans="1:21" ht="12.75">
      <c r="A2412" s="232" t="s">
        <v>109</v>
      </c>
      <c r="B2412" s="233" t="s">
        <v>1220</v>
      </c>
      <c r="C2412" s="234" t="s">
        <v>642</v>
      </c>
      <c r="D2412" s="234" t="s">
        <v>335</v>
      </c>
      <c r="E2412" s="234" t="s">
        <v>185</v>
      </c>
      <c r="F2412" s="234" t="s">
        <v>519</v>
      </c>
      <c r="G2412" s="232" t="s">
        <v>3192</v>
      </c>
      <c r="H2412" s="233" t="s">
        <v>545</v>
      </c>
      <c r="I2412" s="234" t="s">
        <v>370</v>
      </c>
      <c r="J2412" s="570" t="s">
        <v>420</v>
      </c>
      <c r="K2412" s="571">
        <v>0.70370370370370372</v>
      </c>
      <c r="L2412" s="234"/>
      <c r="M2412" s="450">
        <v>2022</v>
      </c>
      <c r="N2412" s="218">
        <v>28</v>
      </c>
      <c r="O2412" s="567">
        <v>0.4642857142857143</v>
      </c>
      <c r="P2412" s="237">
        <f t="shared" si="148"/>
        <v>13</v>
      </c>
      <c r="Q2412" s="218">
        <v>12</v>
      </c>
      <c r="R2412" s="238">
        <f t="shared" si="149"/>
        <v>0.92307692307692313</v>
      </c>
      <c r="S2412" s="238">
        <f t="shared" si="150"/>
        <v>0.42857142857142855</v>
      </c>
      <c r="T2412" s="239">
        <f t="shared" si="151"/>
        <v>0.65977443609022557</v>
      </c>
      <c r="U2412" s="451" t="s">
        <v>3123</v>
      </c>
    </row>
    <row r="2413" spans="1:21" ht="12.75">
      <c r="A2413" s="232" t="s">
        <v>109</v>
      </c>
      <c r="B2413" s="233" t="s">
        <v>1220</v>
      </c>
      <c r="C2413" s="234" t="s">
        <v>642</v>
      </c>
      <c r="D2413" s="234" t="s">
        <v>335</v>
      </c>
      <c r="E2413" s="234" t="s">
        <v>185</v>
      </c>
      <c r="F2413" s="234" t="s">
        <v>519</v>
      </c>
      <c r="G2413" s="232" t="s">
        <v>3192</v>
      </c>
      <c r="H2413" s="233" t="s">
        <v>546</v>
      </c>
      <c r="I2413" s="234" t="s">
        <v>370</v>
      </c>
      <c r="J2413" s="570" t="s">
        <v>420</v>
      </c>
      <c r="K2413" s="571">
        <v>0.70370370370370372</v>
      </c>
      <c r="L2413" s="234"/>
      <c r="M2413" s="450">
        <v>2022</v>
      </c>
      <c r="N2413" s="218">
        <v>28</v>
      </c>
      <c r="O2413" s="567">
        <v>0.4642857142857143</v>
      </c>
      <c r="P2413" s="237">
        <f t="shared" si="148"/>
        <v>13</v>
      </c>
      <c r="Q2413" s="218">
        <v>12</v>
      </c>
      <c r="R2413" s="238">
        <f t="shared" si="149"/>
        <v>0.92307692307692313</v>
      </c>
      <c r="S2413" s="238">
        <f t="shared" si="150"/>
        <v>0.42857142857142855</v>
      </c>
      <c r="T2413" s="239">
        <f t="shared" si="151"/>
        <v>0.65977443609022557</v>
      </c>
      <c r="U2413" s="451" t="s">
        <v>3123</v>
      </c>
    </row>
    <row r="2414" spans="1:21" ht="12.75">
      <c r="A2414" s="232" t="s">
        <v>109</v>
      </c>
      <c r="B2414" s="233" t="s">
        <v>1220</v>
      </c>
      <c r="C2414" s="234" t="s">
        <v>642</v>
      </c>
      <c r="D2414" s="234" t="s">
        <v>335</v>
      </c>
      <c r="E2414" s="234" t="s">
        <v>185</v>
      </c>
      <c r="F2414" s="234" t="s">
        <v>519</v>
      </c>
      <c r="G2414" s="232" t="s">
        <v>3192</v>
      </c>
      <c r="H2414" s="233" t="s">
        <v>548</v>
      </c>
      <c r="I2414" s="234" t="s">
        <v>370</v>
      </c>
      <c r="J2414" s="570" t="s">
        <v>420</v>
      </c>
      <c r="K2414" s="571">
        <v>0.70370370370370372</v>
      </c>
      <c r="L2414" s="234"/>
      <c r="M2414" s="450">
        <v>2022</v>
      </c>
      <c r="N2414" s="218">
        <v>28</v>
      </c>
      <c r="O2414" s="567">
        <v>0.4642857142857143</v>
      </c>
      <c r="P2414" s="237">
        <f t="shared" si="148"/>
        <v>13</v>
      </c>
      <c r="Q2414" s="218">
        <v>12</v>
      </c>
      <c r="R2414" s="238">
        <f t="shared" si="149"/>
        <v>0.92307692307692313</v>
      </c>
      <c r="S2414" s="238">
        <f t="shared" si="150"/>
        <v>0.42857142857142855</v>
      </c>
      <c r="T2414" s="239">
        <f t="shared" si="151"/>
        <v>0.65977443609022557</v>
      </c>
      <c r="U2414" s="451" t="s">
        <v>3123</v>
      </c>
    </row>
    <row r="2415" spans="1:21" ht="12.75">
      <c r="A2415" s="232" t="s">
        <v>109</v>
      </c>
      <c r="B2415" s="233" t="s">
        <v>1220</v>
      </c>
      <c r="C2415" s="234" t="s">
        <v>642</v>
      </c>
      <c r="D2415" s="234" t="s">
        <v>335</v>
      </c>
      <c r="E2415" s="234" t="s">
        <v>185</v>
      </c>
      <c r="F2415" s="234" t="s">
        <v>519</v>
      </c>
      <c r="G2415" s="232" t="s">
        <v>3192</v>
      </c>
      <c r="H2415" s="233" t="s">
        <v>549</v>
      </c>
      <c r="I2415" s="234" t="s">
        <v>370</v>
      </c>
      <c r="J2415" s="570" t="s">
        <v>420</v>
      </c>
      <c r="K2415" s="571">
        <v>0.70370370370370372</v>
      </c>
      <c r="L2415" s="234"/>
      <c r="M2415" s="450">
        <v>2022</v>
      </c>
      <c r="N2415" s="218">
        <v>28</v>
      </c>
      <c r="O2415" s="567">
        <v>0.4642857142857143</v>
      </c>
      <c r="P2415" s="237">
        <f t="shared" si="148"/>
        <v>13</v>
      </c>
      <c r="Q2415" s="218">
        <v>12</v>
      </c>
      <c r="R2415" s="238">
        <f t="shared" si="149"/>
        <v>0.92307692307692313</v>
      </c>
      <c r="S2415" s="238">
        <f t="shared" si="150"/>
        <v>0.42857142857142855</v>
      </c>
      <c r="T2415" s="239">
        <f t="shared" si="151"/>
        <v>0.65977443609022557</v>
      </c>
      <c r="U2415" s="451" t="s">
        <v>3123</v>
      </c>
    </row>
    <row r="2416" spans="1:21" ht="12.75">
      <c r="A2416" s="190" t="s">
        <v>109</v>
      </c>
      <c r="B2416" s="191" t="s">
        <v>1220</v>
      </c>
      <c r="C2416" s="230" t="s">
        <v>642</v>
      </c>
      <c r="D2416" s="230" t="s">
        <v>335</v>
      </c>
      <c r="E2416" s="230" t="s">
        <v>185</v>
      </c>
      <c r="F2416" s="230" t="s">
        <v>519</v>
      </c>
      <c r="G2416" s="190" t="s">
        <v>3192</v>
      </c>
      <c r="H2416" s="191" t="s">
        <v>551</v>
      </c>
      <c r="I2416" s="230" t="s">
        <v>370</v>
      </c>
      <c r="J2416" s="565" t="s">
        <v>420</v>
      </c>
      <c r="K2416" s="566">
        <v>0.70370370370370372</v>
      </c>
      <c r="L2416" s="230"/>
      <c r="M2416" s="450">
        <v>2022</v>
      </c>
      <c r="N2416" s="218">
        <v>28</v>
      </c>
      <c r="O2416" s="567">
        <v>0.4642857142857143</v>
      </c>
      <c r="P2416" s="237">
        <f t="shared" si="148"/>
        <v>13</v>
      </c>
      <c r="Q2416" s="218">
        <v>12</v>
      </c>
      <c r="R2416" s="238">
        <f t="shared" si="149"/>
        <v>0.92307692307692313</v>
      </c>
      <c r="S2416" s="238">
        <f t="shared" si="150"/>
        <v>0.42857142857142855</v>
      </c>
      <c r="T2416" s="239">
        <f t="shared" si="151"/>
        <v>0.65977443609022557</v>
      </c>
      <c r="U2416" s="451" t="s">
        <v>3123</v>
      </c>
    </row>
    <row r="2417" spans="1:21" ht="12.75">
      <c r="A2417" s="190" t="s">
        <v>109</v>
      </c>
      <c r="B2417" s="191" t="s">
        <v>1220</v>
      </c>
      <c r="C2417" s="230" t="s">
        <v>642</v>
      </c>
      <c r="D2417" s="230" t="s">
        <v>335</v>
      </c>
      <c r="E2417" s="230" t="s">
        <v>185</v>
      </c>
      <c r="F2417" s="230" t="s">
        <v>519</v>
      </c>
      <c r="G2417" s="190" t="s">
        <v>3192</v>
      </c>
      <c r="H2417" s="191" t="s">
        <v>555</v>
      </c>
      <c r="I2417" s="230" t="s">
        <v>370</v>
      </c>
      <c r="J2417" s="565" t="s">
        <v>420</v>
      </c>
      <c r="K2417" s="566">
        <v>0.70370370370370372</v>
      </c>
      <c r="L2417" s="230"/>
      <c r="M2417" s="450">
        <v>2022</v>
      </c>
      <c r="N2417" s="218">
        <v>28</v>
      </c>
      <c r="O2417" s="567">
        <v>0.4642857142857143</v>
      </c>
      <c r="P2417" s="237">
        <f t="shared" si="148"/>
        <v>13</v>
      </c>
      <c r="Q2417" s="218">
        <v>12</v>
      </c>
      <c r="R2417" s="238">
        <f t="shared" si="149"/>
        <v>0.92307692307692313</v>
      </c>
      <c r="S2417" s="238">
        <f t="shared" si="150"/>
        <v>0.42857142857142855</v>
      </c>
      <c r="T2417" s="239">
        <f t="shared" si="151"/>
        <v>0.65977443609022557</v>
      </c>
      <c r="U2417" s="451" t="s">
        <v>3123</v>
      </c>
    </row>
    <row r="2418" spans="1:21" ht="12.75">
      <c r="A2418" s="190" t="s">
        <v>109</v>
      </c>
      <c r="B2418" s="191" t="s">
        <v>1220</v>
      </c>
      <c r="C2418" s="230" t="s">
        <v>642</v>
      </c>
      <c r="D2418" s="230" t="s">
        <v>335</v>
      </c>
      <c r="E2418" s="230" t="s">
        <v>185</v>
      </c>
      <c r="F2418" s="230" t="s">
        <v>519</v>
      </c>
      <c r="G2418" s="190" t="s">
        <v>3192</v>
      </c>
      <c r="H2418" s="191" t="s">
        <v>556</v>
      </c>
      <c r="I2418" s="230" t="s">
        <v>370</v>
      </c>
      <c r="J2418" s="565" t="s">
        <v>420</v>
      </c>
      <c r="K2418" s="566">
        <v>0.70370370370370372</v>
      </c>
      <c r="L2418" s="230"/>
      <c r="M2418" s="450">
        <v>2022</v>
      </c>
      <c r="N2418" s="218">
        <v>28</v>
      </c>
      <c r="O2418" s="567">
        <v>0.4642857142857143</v>
      </c>
      <c r="P2418" s="237">
        <f t="shared" si="148"/>
        <v>13</v>
      </c>
      <c r="Q2418" s="218">
        <v>12</v>
      </c>
      <c r="R2418" s="238">
        <f t="shared" si="149"/>
        <v>0.92307692307692313</v>
      </c>
      <c r="S2418" s="238">
        <f t="shared" si="150"/>
        <v>0.42857142857142855</v>
      </c>
      <c r="T2418" s="239">
        <f t="shared" si="151"/>
        <v>0.65977443609022557</v>
      </c>
      <c r="U2418" s="451" t="s">
        <v>3123</v>
      </c>
    </row>
    <row r="2419" spans="1:21" ht="12.75">
      <c r="A2419" s="190" t="s">
        <v>109</v>
      </c>
      <c r="B2419" s="191" t="s">
        <v>1220</v>
      </c>
      <c r="C2419" s="230" t="s">
        <v>642</v>
      </c>
      <c r="D2419" s="230" t="s">
        <v>335</v>
      </c>
      <c r="E2419" s="230" t="s">
        <v>185</v>
      </c>
      <c r="F2419" s="230" t="s">
        <v>519</v>
      </c>
      <c r="G2419" s="190" t="s">
        <v>3192</v>
      </c>
      <c r="H2419" s="191" t="s">
        <v>557</v>
      </c>
      <c r="I2419" s="230" t="s">
        <v>370</v>
      </c>
      <c r="J2419" s="565" t="s">
        <v>420</v>
      </c>
      <c r="K2419" s="566">
        <v>0.70370370370370372</v>
      </c>
      <c r="L2419" s="230"/>
      <c r="M2419" s="450">
        <v>2022</v>
      </c>
      <c r="N2419" s="218">
        <v>28</v>
      </c>
      <c r="O2419" s="567">
        <v>0.4642857142857143</v>
      </c>
      <c r="P2419" s="237">
        <f t="shared" si="148"/>
        <v>13</v>
      </c>
      <c r="Q2419" s="218">
        <v>12</v>
      </c>
      <c r="R2419" s="238">
        <f t="shared" si="149"/>
        <v>0.92307692307692313</v>
      </c>
      <c r="S2419" s="238">
        <f t="shared" si="150"/>
        <v>0.42857142857142855</v>
      </c>
      <c r="T2419" s="239">
        <f t="shared" si="151"/>
        <v>0.65977443609022557</v>
      </c>
      <c r="U2419" s="451" t="s">
        <v>3123</v>
      </c>
    </row>
    <row r="2420" spans="1:21" ht="12.75">
      <c r="A2420" s="190" t="s">
        <v>109</v>
      </c>
      <c r="B2420" s="191" t="s">
        <v>1220</v>
      </c>
      <c r="C2420" s="230" t="s">
        <v>642</v>
      </c>
      <c r="D2420" s="230" t="s">
        <v>335</v>
      </c>
      <c r="E2420" s="230" t="s">
        <v>185</v>
      </c>
      <c r="F2420" s="230" t="s">
        <v>519</v>
      </c>
      <c r="G2420" s="190" t="s">
        <v>3192</v>
      </c>
      <c r="H2420" s="191" t="s">
        <v>558</v>
      </c>
      <c r="I2420" s="230" t="s">
        <v>370</v>
      </c>
      <c r="J2420" s="565" t="s">
        <v>420</v>
      </c>
      <c r="K2420" s="566">
        <v>0.70370370370370372</v>
      </c>
      <c r="L2420" s="230"/>
      <c r="M2420" s="450">
        <v>2022</v>
      </c>
      <c r="N2420" s="218">
        <v>28</v>
      </c>
      <c r="O2420" s="567">
        <v>0.4642857142857143</v>
      </c>
      <c r="P2420" s="237">
        <f t="shared" si="148"/>
        <v>13</v>
      </c>
      <c r="Q2420" s="218">
        <v>12</v>
      </c>
      <c r="R2420" s="238">
        <f t="shared" si="149"/>
        <v>0.92307692307692313</v>
      </c>
      <c r="S2420" s="238">
        <f t="shared" si="150"/>
        <v>0.42857142857142855</v>
      </c>
      <c r="T2420" s="239">
        <f t="shared" si="151"/>
        <v>0.65977443609022557</v>
      </c>
      <c r="U2420" s="451" t="s">
        <v>3123</v>
      </c>
    </row>
    <row r="2421" spans="1:21" ht="12.75">
      <c r="A2421" s="190" t="s">
        <v>109</v>
      </c>
      <c r="B2421" s="191" t="s">
        <v>1220</v>
      </c>
      <c r="C2421" s="230" t="s">
        <v>642</v>
      </c>
      <c r="D2421" s="230" t="s">
        <v>335</v>
      </c>
      <c r="E2421" s="230" t="s">
        <v>185</v>
      </c>
      <c r="F2421" s="230" t="s">
        <v>519</v>
      </c>
      <c r="G2421" s="190" t="s">
        <v>3192</v>
      </c>
      <c r="H2421" s="191" t="s">
        <v>562</v>
      </c>
      <c r="I2421" s="230" t="s">
        <v>370</v>
      </c>
      <c r="J2421" s="565" t="s">
        <v>420</v>
      </c>
      <c r="K2421" s="566">
        <v>0.70370370370370372</v>
      </c>
      <c r="L2421" s="230"/>
      <c r="M2421" s="450">
        <v>2022</v>
      </c>
      <c r="N2421" s="218">
        <v>28</v>
      </c>
      <c r="O2421" s="567">
        <v>0.4642857142857143</v>
      </c>
      <c r="P2421" s="237">
        <f t="shared" si="148"/>
        <v>13</v>
      </c>
      <c r="Q2421" s="218">
        <v>12</v>
      </c>
      <c r="R2421" s="238">
        <f t="shared" si="149"/>
        <v>0.92307692307692313</v>
      </c>
      <c r="S2421" s="238">
        <f t="shared" si="150"/>
        <v>0.42857142857142855</v>
      </c>
      <c r="T2421" s="239">
        <f t="shared" si="151"/>
        <v>0.65977443609022557</v>
      </c>
      <c r="U2421" s="451" t="s">
        <v>3123</v>
      </c>
    </row>
    <row r="2422" spans="1:21" ht="12.75">
      <c r="A2422" s="190" t="s">
        <v>109</v>
      </c>
      <c r="B2422" s="191" t="s">
        <v>1220</v>
      </c>
      <c r="C2422" s="230" t="s">
        <v>642</v>
      </c>
      <c r="D2422" s="230" t="s">
        <v>335</v>
      </c>
      <c r="E2422" s="230" t="s">
        <v>185</v>
      </c>
      <c r="F2422" s="230" t="s">
        <v>577</v>
      </c>
      <c r="G2422" s="190" t="s">
        <v>3192</v>
      </c>
      <c r="H2422" s="191" t="s">
        <v>583</v>
      </c>
      <c r="I2422" s="230" t="s">
        <v>370</v>
      </c>
      <c r="J2422" s="565" t="s">
        <v>420</v>
      </c>
      <c r="K2422" s="566">
        <v>0.70370370370370372</v>
      </c>
      <c r="L2422" s="230"/>
      <c r="M2422" s="450">
        <v>2022</v>
      </c>
      <c r="N2422" s="218">
        <v>28</v>
      </c>
      <c r="O2422" s="567">
        <v>0.4642857142857143</v>
      </c>
      <c r="P2422" s="237">
        <f t="shared" si="148"/>
        <v>13</v>
      </c>
      <c r="Q2422" s="218">
        <v>12</v>
      </c>
      <c r="R2422" s="238">
        <f t="shared" si="149"/>
        <v>0.92307692307692313</v>
      </c>
      <c r="S2422" s="238">
        <f t="shared" si="150"/>
        <v>0.42857142857142855</v>
      </c>
      <c r="T2422" s="239">
        <f t="shared" si="151"/>
        <v>0.65977443609022557</v>
      </c>
      <c r="U2422" s="451" t="s">
        <v>3123</v>
      </c>
    </row>
    <row r="2423" spans="1:21" ht="12.75">
      <c r="A2423" s="190" t="s">
        <v>109</v>
      </c>
      <c r="B2423" s="191" t="s">
        <v>1220</v>
      </c>
      <c r="C2423" s="230" t="s">
        <v>642</v>
      </c>
      <c r="D2423" s="230" t="s">
        <v>335</v>
      </c>
      <c r="E2423" s="230" t="s">
        <v>185</v>
      </c>
      <c r="F2423" s="230" t="s">
        <v>519</v>
      </c>
      <c r="G2423" s="190" t="s">
        <v>3192</v>
      </c>
      <c r="H2423" s="191" t="s">
        <v>563</v>
      </c>
      <c r="I2423" s="230" t="s">
        <v>370</v>
      </c>
      <c r="J2423" s="565" t="s">
        <v>418</v>
      </c>
      <c r="K2423" s="566">
        <v>1</v>
      </c>
      <c r="L2423" s="230"/>
      <c r="M2423" s="450">
        <v>2022</v>
      </c>
      <c r="N2423" s="453">
        <v>28</v>
      </c>
      <c r="O2423" s="452">
        <v>1</v>
      </c>
      <c r="P2423" s="237">
        <f t="shared" si="148"/>
        <v>28</v>
      </c>
      <c r="Q2423" s="218">
        <v>28</v>
      </c>
      <c r="R2423" s="238">
        <f t="shared" si="149"/>
        <v>1</v>
      </c>
      <c r="S2423" s="238">
        <f t="shared" si="150"/>
        <v>1</v>
      </c>
      <c r="T2423" s="239">
        <f t="shared" si="151"/>
        <v>1</v>
      </c>
      <c r="U2423" s="229"/>
    </row>
    <row r="2424" spans="1:21" ht="12.75">
      <c r="A2424" s="190" t="s">
        <v>109</v>
      </c>
      <c r="B2424" s="191" t="s">
        <v>1220</v>
      </c>
      <c r="C2424" s="230" t="s">
        <v>642</v>
      </c>
      <c r="D2424" s="230" t="s">
        <v>335</v>
      </c>
      <c r="E2424" s="230" t="s">
        <v>185</v>
      </c>
      <c r="F2424" s="230" t="s">
        <v>519</v>
      </c>
      <c r="G2424" s="190" t="s">
        <v>3192</v>
      </c>
      <c r="H2424" s="191" t="s">
        <v>564</v>
      </c>
      <c r="I2424" s="230" t="s">
        <v>370</v>
      </c>
      <c r="J2424" s="565" t="s">
        <v>420</v>
      </c>
      <c r="K2424" s="566">
        <v>0.70370370370370372</v>
      </c>
      <c r="L2424" s="230"/>
      <c r="M2424" s="450">
        <v>2022</v>
      </c>
      <c r="N2424" s="218">
        <v>28</v>
      </c>
      <c r="O2424" s="567">
        <v>0.4642857142857143</v>
      </c>
      <c r="P2424" s="237">
        <f t="shared" si="148"/>
        <v>13</v>
      </c>
      <c r="Q2424" s="218">
        <v>12</v>
      </c>
      <c r="R2424" s="238">
        <f t="shared" si="149"/>
        <v>0.92307692307692313</v>
      </c>
      <c r="S2424" s="238">
        <f t="shared" si="150"/>
        <v>0.42857142857142855</v>
      </c>
      <c r="T2424" s="239">
        <f t="shared" si="151"/>
        <v>0.65977443609022557</v>
      </c>
      <c r="U2424" s="451" t="s">
        <v>3123</v>
      </c>
    </row>
    <row r="2425" spans="1:21" ht="12.75">
      <c r="A2425" s="190" t="s">
        <v>109</v>
      </c>
      <c r="B2425" s="191" t="s">
        <v>1220</v>
      </c>
      <c r="C2425" s="230" t="s">
        <v>642</v>
      </c>
      <c r="D2425" s="230" t="s">
        <v>335</v>
      </c>
      <c r="E2425" s="230" t="s">
        <v>185</v>
      </c>
      <c r="F2425" s="230" t="s">
        <v>519</v>
      </c>
      <c r="G2425" s="190" t="s">
        <v>3192</v>
      </c>
      <c r="H2425" s="191" t="s">
        <v>569</v>
      </c>
      <c r="I2425" s="230" t="s">
        <v>370</v>
      </c>
      <c r="J2425" s="565" t="s">
        <v>420</v>
      </c>
      <c r="K2425" s="566">
        <v>0.70370370370370372</v>
      </c>
      <c r="L2425" s="230"/>
      <c r="M2425" s="450">
        <v>2022</v>
      </c>
      <c r="N2425" s="218">
        <v>28</v>
      </c>
      <c r="O2425" s="567">
        <v>0.4642857142857143</v>
      </c>
      <c r="P2425" s="237">
        <f t="shared" si="148"/>
        <v>13</v>
      </c>
      <c r="Q2425" s="218">
        <v>12</v>
      </c>
      <c r="R2425" s="238">
        <f t="shared" si="149"/>
        <v>0.92307692307692313</v>
      </c>
      <c r="S2425" s="238">
        <f t="shared" si="150"/>
        <v>0.42857142857142855</v>
      </c>
      <c r="T2425" s="239">
        <f t="shared" si="151"/>
        <v>0.65977443609022557</v>
      </c>
      <c r="U2425" s="451" t="s">
        <v>3123</v>
      </c>
    </row>
    <row r="2426" spans="1:21" ht="12.75">
      <c r="A2426" s="190" t="s">
        <v>109</v>
      </c>
      <c r="B2426" s="191" t="s">
        <v>1220</v>
      </c>
      <c r="C2426" s="230" t="s">
        <v>642</v>
      </c>
      <c r="D2426" s="230" t="s">
        <v>335</v>
      </c>
      <c r="E2426" s="230" t="s">
        <v>185</v>
      </c>
      <c r="F2426" s="230" t="s">
        <v>519</v>
      </c>
      <c r="G2426" s="190" t="s">
        <v>3192</v>
      </c>
      <c r="H2426" s="191" t="s">
        <v>498</v>
      </c>
      <c r="I2426" s="230" t="s">
        <v>2243</v>
      </c>
      <c r="J2426" s="230" t="s">
        <v>418</v>
      </c>
      <c r="K2426" s="231">
        <v>1</v>
      </c>
      <c r="L2426" s="230" t="s">
        <v>3127</v>
      </c>
      <c r="M2426" s="450">
        <v>2023</v>
      </c>
      <c r="N2426" s="453">
        <v>28</v>
      </c>
      <c r="O2426" s="452">
        <v>1</v>
      </c>
      <c r="P2426" s="237">
        <f t="shared" si="148"/>
        <v>28</v>
      </c>
      <c r="Q2426" s="218">
        <v>28</v>
      </c>
      <c r="R2426" s="238">
        <f t="shared" si="149"/>
        <v>1</v>
      </c>
      <c r="S2426" s="238">
        <f t="shared" si="150"/>
        <v>1</v>
      </c>
      <c r="T2426" s="239">
        <f t="shared" si="151"/>
        <v>1</v>
      </c>
      <c r="U2426" s="229"/>
    </row>
    <row r="2427" spans="1:21" ht="12.75">
      <c r="A2427" s="190" t="s">
        <v>109</v>
      </c>
      <c r="B2427" s="191" t="s">
        <v>1220</v>
      </c>
      <c r="C2427" s="230" t="s">
        <v>642</v>
      </c>
      <c r="D2427" s="230" t="s">
        <v>335</v>
      </c>
      <c r="E2427" s="230" t="s">
        <v>185</v>
      </c>
      <c r="F2427" s="230" t="s">
        <v>519</v>
      </c>
      <c r="G2427" s="190" t="s">
        <v>3192</v>
      </c>
      <c r="H2427" s="191" t="s">
        <v>537</v>
      </c>
      <c r="I2427" s="230" t="s">
        <v>232</v>
      </c>
      <c r="J2427" s="230" t="s">
        <v>418</v>
      </c>
      <c r="K2427" s="231">
        <v>1</v>
      </c>
      <c r="L2427" s="230" t="s">
        <v>3128</v>
      </c>
      <c r="M2427" s="450">
        <v>2023</v>
      </c>
      <c r="N2427" s="453">
        <v>28</v>
      </c>
      <c r="O2427" s="452">
        <v>1</v>
      </c>
      <c r="P2427" s="237">
        <f t="shared" si="148"/>
        <v>28</v>
      </c>
      <c r="Q2427" s="218">
        <v>28</v>
      </c>
      <c r="R2427" s="238">
        <f t="shared" si="149"/>
        <v>1</v>
      </c>
      <c r="S2427" s="238">
        <f t="shared" si="150"/>
        <v>1</v>
      </c>
      <c r="T2427" s="239">
        <f t="shared" si="151"/>
        <v>1</v>
      </c>
      <c r="U2427" s="229"/>
    </row>
    <row r="2428" spans="1:21" ht="12.75">
      <c r="A2428" s="190" t="s">
        <v>109</v>
      </c>
      <c r="B2428" s="191" t="s">
        <v>1220</v>
      </c>
      <c r="C2428" s="230" t="s">
        <v>642</v>
      </c>
      <c r="D2428" s="230" t="s">
        <v>335</v>
      </c>
      <c r="E2428" s="230" t="s">
        <v>185</v>
      </c>
      <c r="F2428" s="230" t="s">
        <v>519</v>
      </c>
      <c r="G2428" s="190" t="s">
        <v>3192</v>
      </c>
      <c r="H2428" s="191" t="s">
        <v>538</v>
      </c>
      <c r="I2428" s="230" t="s">
        <v>232</v>
      </c>
      <c r="J2428" s="230" t="s">
        <v>418</v>
      </c>
      <c r="K2428" s="231">
        <v>1</v>
      </c>
      <c r="L2428" s="230" t="s">
        <v>3128</v>
      </c>
      <c r="M2428" s="450">
        <v>2023</v>
      </c>
      <c r="N2428" s="218">
        <v>28</v>
      </c>
      <c r="O2428" s="452">
        <v>1</v>
      </c>
      <c r="P2428" s="237">
        <f t="shared" si="148"/>
        <v>28</v>
      </c>
      <c r="Q2428" s="218">
        <v>28</v>
      </c>
      <c r="R2428" s="238">
        <f t="shared" si="149"/>
        <v>1</v>
      </c>
      <c r="S2428" s="238">
        <f t="shared" si="150"/>
        <v>1</v>
      </c>
      <c r="T2428" s="239">
        <f t="shared" si="151"/>
        <v>1</v>
      </c>
      <c r="U2428" s="451"/>
    </row>
    <row r="2429" spans="1:21" ht="12.75">
      <c r="A2429" s="190" t="s">
        <v>109</v>
      </c>
      <c r="B2429" s="191" t="s">
        <v>1220</v>
      </c>
      <c r="C2429" s="230" t="s">
        <v>642</v>
      </c>
      <c r="D2429" s="230" t="s">
        <v>335</v>
      </c>
      <c r="E2429" s="230" t="s">
        <v>185</v>
      </c>
      <c r="F2429" s="230" t="s">
        <v>519</v>
      </c>
      <c r="G2429" s="190" t="s">
        <v>3192</v>
      </c>
      <c r="H2429" s="191" t="s">
        <v>541</v>
      </c>
      <c r="I2429" s="230" t="s">
        <v>232</v>
      </c>
      <c r="J2429" s="230" t="s">
        <v>418</v>
      </c>
      <c r="K2429" s="231">
        <v>1</v>
      </c>
      <c r="L2429" s="191" t="s">
        <v>3128</v>
      </c>
      <c r="M2429" s="450">
        <v>2023</v>
      </c>
      <c r="N2429" s="453">
        <v>28</v>
      </c>
      <c r="O2429" s="452">
        <v>1</v>
      </c>
      <c r="P2429" s="237">
        <f t="shared" si="148"/>
        <v>28</v>
      </c>
      <c r="Q2429" s="218">
        <v>28</v>
      </c>
      <c r="R2429" s="238">
        <f t="shared" si="149"/>
        <v>1</v>
      </c>
      <c r="S2429" s="238">
        <f t="shared" si="150"/>
        <v>1</v>
      </c>
      <c r="T2429" s="239">
        <f t="shared" si="151"/>
        <v>1</v>
      </c>
      <c r="U2429" s="229"/>
    </row>
    <row r="2430" spans="1:21" ht="12.75">
      <c r="A2430" s="232" t="s">
        <v>109</v>
      </c>
      <c r="B2430" s="233" t="s">
        <v>1220</v>
      </c>
      <c r="C2430" s="234" t="s">
        <v>642</v>
      </c>
      <c r="D2430" s="234" t="s">
        <v>335</v>
      </c>
      <c r="E2430" s="234" t="s">
        <v>185</v>
      </c>
      <c r="F2430" s="234" t="s">
        <v>519</v>
      </c>
      <c r="G2430" s="232" t="s">
        <v>3192</v>
      </c>
      <c r="H2430" s="233" t="s">
        <v>493</v>
      </c>
      <c r="I2430" s="234" t="s">
        <v>232</v>
      </c>
      <c r="J2430" s="234" t="s">
        <v>418</v>
      </c>
      <c r="K2430" s="235">
        <v>1</v>
      </c>
      <c r="L2430" s="234" t="s">
        <v>3128</v>
      </c>
      <c r="M2430" s="450">
        <v>2023</v>
      </c>
      <c r="N2430" s="453">
        <v>28</v>
      </c>
      <c r="O2430" s="452">
        <v>1</v>
      </c>
      <c r="P2430" s="237">
        <f t="shared" si="148"/>
        <v>28</v>
      </c>
      <c r="Q2430" s="218">
        <v>28</v>
      </c>
      <c r="R2430" s="238">
        <f t="shared" si="149"/>
        <v>1</v>
      </c>
      <c r="S2430" s="238">
        <f t="shared" si="150"/>
        <v>1</v>
      </c>
      <c r="T2430" s="239">
        <f t="shared" si="151"/>
        <v>1</v>
      </c>
      <c r="U2430" s="229"/>
    </row>
    <row r="2431" spans="1:21" ht="12.75">
      <c r="A2431" s="232" t="s">
        <v>109</v>
      </c>
      <c r="B2431" s="233" t="s">
        <v>1220</v>
      </c>
      <c r="C2431" s="234" t="s">
        <v>642</v>
      </c>
      <c r="D2431" s="234" t="s">
        <v>335</v>
      </c>
      <c r="E2431" s="234" t="s">
        <v>185</v>
      </c>
      <c r="F2431" s="234" t="s">
        <v>519</v>
      </c>
      <c r="G2431" s="232" t="s">
        <v>3192</v>
      </c>
      <c r="H2431" s="233" t="s">
        <v>3129</v>
      </c>
      <c r="I2431" s="234" t="s">
        <v>232</v>
      </c>
      <c r="J2431" s="234" t="s">
        <v>418</v>
      </c>
      <c r="K2431" s="235">
        <v>1</v>
      </c>
      <c r="L2431" s="234" t="s">
        <v>3128</v>
      </c>
      <c r="M2431" s="450">
        <v>2023</v>
      </c>
      <c r="N2431" s="453">
        <v>28</v>
      </c>
      <c r="O2431" s="452">
        <v>1</v>
      </c>
      <c r="P2431" s="237">
        <f t="shared" si="148"/>
        <v>28</v>
      </c>
      <c r="Q2431" s="218">
        <v>28</v>
      </c>
      <c r="R2431" s="238">
        <f t="shared" si="149"/>
        <v>1</v>
      </c>
      <c r="S2431" s="238">
        <f t="shared" si="150"/>
        <v>1</v>
      </c>
      <c r="T2431" s="239">
        <f t="shared" si="151"/>
        <v>1</v>
      </c>
      <c r="U2431" s="229"/>
    </row>
    <row r="2432" spans="1:21" ht="12.75">
      <c r="A2432" s="232" t="s">
        <v>109</v>
      </c>
      <c r="B2432" s="233" t="s">
        <v>1220</v>
      </c>
      <c r="C2432" s="234" t="s">
        <v>642</v>
      </c>
      <c r="D2432" s="234" t="s">
        <v>335</v>
      </c>
      <c r="E2432" s="234" t="s">
        <v>185</v>
      </c>
      <c r="F2432" s="234" t="s">
        <v>519</v>
      </c>
      <c r="G2432" s="232" t="s">
        <v>3192</v>
      </c>
      <c r="H2432" s="233" t="s">
        <v>3130</v>
      </c>
      <c r="I2432" s="234" t="s">
        <v>232</v>
      </c>
      <c r="J2432" s="234" t="s">
        <v>418</v>
      </c>
      <c r="K2432" s="235">
        <v>1</v>
      </c>
      <c r="L2432" s="234" t="s">
        <v>3128</v>
      </c>
      <c r="M2432" s="450">
        <v>2023</v>
      </c>
      <c r="N2432" s="453">
        <v>28</v>
      </c>
      <c r="O2432" s="452">
        <v>1</v>
      </c>
      <c r="P2432" s="237">
        <f t="shared" si="148"/>
        <v>28</v>
      </c>
      <c r="Q2432" s="218">
        <v>28</v>
      </c>
      <c r="R2432" s="238">
        <f t="shared" si="149"/>
        <v>1</v>
      </c>
      <c r="S2432" s="238">
        <f t="shared" si="150"/>
        <v>1</v>
      </c>
      <c r="T2432" s="239">
        <f t="shared" si="151"/>
        <v>1</v>
      </c>
      <c r="U2432" s="229"/>
    </row>
    <row r="2433" spans="1:21" ht="12.75">
      <c r="A2433" s="232" t="s">
        <v>109</v>
      </c>
      <c r="B2433" s="233" t="s">
        <v>1220</v>
      </c>
      <c r="C2433" s="234" t="s">
        <v>642</v>
      </c>
      <c r="D2433" s="234" t="s">
        <v>335</v>
      </c>
      <c r="E2433" s="234" t="s">
        <v>185</v>
      </c>
      <c r="F2433" s="234"/>
      <c r="G2433" s="232" t="s">
        <v>3193</v>
      </c>
      <c r="H2433" s="233"/>
      <c r="I2433" s="234"/>
      <c r="J2433" s="234"/>
      <c r="K2433" s="235"/>
      <c r="L2433" s="234" t="s">
        <v>3120</v>
      </c>
      <c r="M2433" s="450"/>
      <c r="N2433" s="453"/>
      <c r="O2433" s="452"/>
      <c r="P2433" s="237">
        <f t="shared" si="148"/>
        <v>0</v>
      </c>
      <c r="Q2433" s="218"/>
      <c r="R2433" s="238" t="e">
        <f t="shared" si="149"/>
        <v>#DIV/0!</v>
      </c>
      <c r="S2433" s="238" t="e">
        <f t="shared" si="150"/>
        <v>#DIV/0!</v>
      </c>
      <c r="T2433" s="239" t="e">
        <f t="shared" si="151"/>
        <v>#DIV/0!</v>
      </c>
      <c r="U2433" s="229"/>
    </row>
    <row r="2434" spans="1:21" ht="12.75">
      <c r="A2434" s="232" t="s">
        <v>109</v>
      </c>
      <c r="B2434" s="233" t="s">
        <v>1220</v>
      </c>
      <c r="C2434" s="234" t="s">
        <v>642</v>
      </c>
      <c r="D2434" s="234" t="s">
        <v>3072</v>
      </c>
      <c r="E2434" s="234" t="s">
        <v>185</v>
      </c>
      <c r="F2434" s="234" t="s">
        <v>519</v>
      </c>
      <c r="G2434" s="232" t="s">
        <v>3092</v>
      </c>
      <c r="H2434" s="233" t="s">
        <v>518</v>
      </c>
      <c r="I2434" s="234" t="s">
        <v>370</v>
      </c>
      <c r="J2434" s="570" t="s">
        <v>418</v>
      </c>
      <c r="K2434" s="571">
        <v>1</v>
      </c>
      <c r="L2434" s="234"/>
      <c r="M2434" s="450">
        <v>2022</v>
      </c>
      <c r="N2434" s="218">
        <v>21</v>
      </c>
      <c r="O2434" s="567">
        <v>1</v>
      </c>
      <c r="P2434" s="237">
        <f t="shared" si="148"/>
        <v>21</v>
      </c>
      <c r="Q2434" s="218">
        <v>21</v>
      </c>
      <c r="R2434" s="238">
        <f t="shared" si="149"/>
        <v>1</v>
      </c>
      <c r="S2434" s="238">
        <f t="shared" si="150"/>
        <v>1</v>
      </c>
      <c r="T2434" s="239">
        <f t="shared" si="151"/>
        <v>1</v>
      </c>
      <c r="U2434" s="451"/>
    </row>
    <row r="2435" spans="1:21" ht="12.75">
      <c r="A2435" s="232" t="s">
        <v>109</v>
      </c>
      <c r="B2435" s="233" t="s">
        <v>1220</v>
      </c>
      <c r="C2435" s="234" t="s">
        <v>642</v>
      </c>
      <c r="D2435" s="234" t="s">
        <v>3072</v>
      </c>
      <c r="E2435" s="234" t="s">
        <v>185</v>
      </c>
      <c r="F2435" s="234" t="s">
        <v>519</v>
      </c>
      <c r="G2435" s="232" t="s">
        <v>3092</v>
      </c>
      <c r="H2435" s="233" t="s">
        <v>563</v>
      </c>
      <c r="I2435" s="234" t="s">
        <v>370</v>
      </c>
      <c r="J2435" s="570" t="s">
        <v>418</v>
      </c>
      <c r="K2435" s="571">
        <v>1</v>
      </c>
      <c r="L2435" s="234"/>
      <c r="M2435" s="450">
        <v>2022</v>
      </c>
      <c r="N2435" s="218">
        <v>21</v>
      </c>
      <c r="O2435" s="452">
        <v>1</v>
      </c>
      <c r="P2435" s="237">
        <f t="shared" si="148"/>
        <v>21</v>
      </c>
      <c r="Q2435" s="218">
        <v>21</v>
      </c>
      <c r="R2435" s="238">
        <f t="shared" si="149"/>
        <v>1</v>
      </c>
      <c r="S2435" s="238">
        <f t="shared" si="150"/>
        <v>1</v>
      </c>
      <c r="T2435" s="239">
        <f t="shared" si="151"/>
        <v>1</v>
      </c>
      <c r="U2435" s="451"/>
    </row>
    <row r="2436" spans="1:21" ht="12.75">
      <c r="A2436" s="232" t="s">
        <v>109</v>
      </c>
      <c r="B2436" s="233" t="s">
        <v>1220</v>
      </c>
      <c r="C2436" s="234" t="s">
        <v>642</v>
      </c>
      <c r="D2436" s="234" t="s">
        <v>3072</v>
      </c>
      <c r="E2436" s="234" t="s">
        <v>185</v>
      </c>
      <c r="F2436" s="234" t="s">
        <v>519</v>
      </c>
      <c r="G2436" s="232" t="s">
        <v>3092</v>
      </c>
      <c r="H2436" s="233" t="s">
        <v>564</v>
      </c>
      <c r="I2436" s="234"/>
      <c r="J2436" s="570"/>
      <c r="K2436" s="571"/>
      <c r="L2436" s="233" t="s">
        <v>3118</v>
      </c>
      <c r="M2436" s="450"/>
      <c r="N2436" s="453"/>
      <c r="O2436" s="452"/>
      <c r="P2436" s="237">
        <f t="shared" ref="P2436:P2499" si="152">ROUNDUP(N2436*O2436,0)</f>
        <v>0</v>
      </c>
      <c r="Q2436" s="218"/>
      <c r="R2436" s="238" t="e">
        <f t="shared" ref="R2436:R2499" si="153">Q2436/P2436</f>
        <v>#DIV/0!</v>
      </c>
      <c r="S2436" s="238" t="e">
        <f t="shared" si="150"/>
        <v>#DIV/0!</v>
      </c>
      <c r="T2436" s="239" t="e">
        <f t="shared" si="151"/>
        <v>#DIV/0!</v>
      </c>
      <c r="U2436" s="229"/>
    </row>
    <row r="2437" spans="1:21" s="581" customFormat="1" ht="12.75">
      <c r="A2437" s="592" t="s">
        <v>109</v>
      </c>
      <c r="B2437" s="592" t="s">
        <v>1220</v>
      </c>
      <c r="C2437" s="592" t="s">
        <v>646</v>
      </c>
      <c r="D2437" s="592" t="s">
        <v>335</v>
      </c>
      <c r="E2437" s="592" t="s">
        <v>185</v>
      </c>
      <c r="F2437" s="592" t="s">
        <v>519</v>
      </c>
      <c r="G2437" s="592" t="s">
        <v>3173</v>
      </c>
      <c r="H2437" s="592" t="s">
        <v>498</v>
      </c>
      <c r="I2437" s="592" t="s">
        <v>3126</v>
      </c>
      <c r="J2437" s="592" t="s">
        <v>418</v>
      </c>
      <c r="K2437" s="603">
        <v>1</v>
      </c>
      <c r="L2437" s="592"/>
      <c r="M2437" s="593">
        <v>2023</v>
      </c>
      <c r="N2437" s="594">
        <v>117</v>
      </c>
      <c r="O2437" s="595">
        <v>1</v>
      </c>
      <c r="P2437" s="596">
        <f t="shared" si="152"/>
        <v>117</v>
      </c>
      <c r="Q2437" s="594">
        <v>117</v>
      </c>
      <c r="R2437" s="597">
        <f t="shared" si="153"/>
        <v>1</v>
      </c>
      <c r="S2437" s="597">
        <f t="shared" ref="S2437:S2500" si="154">Q2437/N2437</f>
        <v>1</v>
      </c>
      <c r="T2437" s="597">
        <f t="shared" ref="T2437:T2500" si="155">O2437/K2437</f>
        <v>1</v>
      </c>
      <c r="U2437" s="592"/>
    </row>
    <row r="2438" spans="1:21" s="581" customFormat="1" ht="12.75">
      <c r="A2438" s="592" t="s">
        <v>109</v>
      </c>
      <c r="B2438" s="592" t="s">
        <v>1220</v>
      </c>
      <c r="C2438" s="592" t="s">
        <v>646</v>
      </c>
      <c r="D2438" s="592" t="s">
        <v>335</v>
      </c>
      <c r="E2438" s="592" t="s">
        <v>185</v>
      </c>
      <c r="F2438" s="592" t="s">
        <v>519</v>
      </c>
      <c r="G2438" s="592" t="s">
        <v>3173</v>
      </c>
      <c r="H2438" s="592" t="s">
        <v>537</v>
      </c>
      <c r="I2438" s="592" t="s">
        <v>232</v>
      </c>
      <c r="J2438" s="592" t="s">
        <v>418</v>
      </c>
      <c r="K2438" s="603">
        <v>1</v>
      </c>
      <c r="L2438" s="592" t="s">
        <v>3229</v>
      </c>
      <c r="M2438" s="593">
        <v>2023</v>
      </c>
      <c r="N2438" s="594">
        <v>117</v>
      </c>
      <c r="O2438" s="595">
        <v>1</v>
      </c>
      <c r="P2438" s="596">
        <f t="shared" si="152"/>
        <v>117</v>
      </c>
      <c r="Q2438" s="594">
        <v>117</v>
      </c>
      <c r="R2438" s="597">
        <f t="shared" si="153"/>
        <v>1</v>
      </c>
      <c r="S2438" s="597">
        <f t="shared" si="154"/>
        <v>1</v>
      </c>
      <c r="T2438" s="597">
        <f t="shared" si="155"/>
        <v>1</v>
      </c>
      <c r="U2438" s="592"/>
    </row>
    <row r="2439" spans="1:21" s="581" customFormat="1" ht="12.75">
      <c r="A2439" s="592" t="s">
        <v>109</v>
      </c>
      <c r="B2439" s="592" t="s">
        <v>1220</v>
      </c>
      <c r="C2439" s="592" t="s">
        <v>646</v>
      </c>
      <c r="D2439" s="592" t="s">
        <v>335</v>
      </c>
      <c r="E2439" s="592" t="s">
        <v>185</v>
      </c>
      <c r="F2439" s="592" t="s">
        <v>519</v>
      </c>
      <c r="G2439" s="592" t="s">
        <v>3173</v>
      </c>
      <c r="H2439" s="592" t="s">
        <v>538</v>
      </c>
      <c r="I2439" s="592" t="s">
        <v>232</v>
      </c>
      <c r="J2439" s="592" t="s">
        <v>418</v>
      </c>
      <c r="K2439" s="603">
        <v>1</v>
      </c>
      <c r="L2439" s="592" t="s">
        <v>3229</v>
      </c>
      <c r="M2439" s="593">
        <v>2023</v>
      </c>
      <c r="N2439" s="594">
        <v>117</v>
      </c>
      <c r="O2439" s="595">
        <v>1</v>
      </c>
      <c r="P2439" s="596">
        <f t="shared" si="152"/>
        <v>117</v>
      </c>
      <c r="Q2439" s="594">
        <v>117</v>
      </c>
      <c r="R2439" s="597">
        <f t="shared" si="153"/>
        <v>1</v>
      </c>
      <c r="S2439" s="597">
        <f t="shared" si="154"/>
        <v>1</v>
      </c>
      <c r="T2439" s="597">
        <f t="shared" si="155"/>
        <v>1</v>
      </c>
      <c r="U2439" s="592"/>
    </row>
    <row r="2440" spans="1:21" s="581" customFormat="1" ht="12.75">
      <c r="A2440" s="592" t="s">
        <v>109</v>
      </c>
      <c r="B2440" s="592" t="s">
        <v>1220</v>
      </c>
      <c r="C2440" s="592" t="s">
        <v>646</v>
      </c>
      <c r="D2440" s="592" t="s">
        <v>335</v>
      </c>
      <c r="E2440" s="592" t="s">
        <v>185</v>
      </c>
      <c r="F2440" s="592" t="s">
        <v>519</v>
      </c>
      <c r="G2440" s="592" t="s">
        <v>3173</v>
      </c>
      <c r="H2440" s="592" t="s">
        <v>541</v>
      </c>
      <c r="I2440" s="592" t="s">
        <v>232</v>
      </c>
      <c r="J2440" s="592" t="s">
        <v>418</v>
      </c>
      <c r="K2440" s="603">
        <v>1</v>
      </c>
      <c r="L2440" s="592" t="s">
        <v>3229</v>
      </c>
      <c r="M2440" s="593">
        <v>2023</v>
      </c>
      <c r="N2440" s="594">
        <v>117</v>
      </c>
      <c r="O2440" s="595">
        <v>1</v>
      </c>
      <c r="P2440" s="596">
        <f t="shared" si="152"/>
        <v>117</v>
      </c>
      <c r="Q2440" s="594">
        <v>117</v>
      </c>
      <c r="R2440" s="597">
        <f t="shared" si="153"/>
        <v>1</v>
      </c>
      <c r="S2440" s="597">
        <f t="shared" si="154"/>
        <v>1</v>
      </c>
      <c r="T2440" s="597">
        <f t="shared" si="155"/>
        <v>1</v>
      </c>
      <c r="U2440" s="592"/>
    </row>
    <row r="2441" spans="1:21" s="581" customFormat="1" ht="12.75">
      <c r="A2441" s="592" t="s">
        <v>109</v>
      </c>
      <c r="B2441" s="592" t="s">
        <v>1220</v>
      </c>
      <c r="C2441" s="592" t="s">
        <v>646</v>
      </c>
      <c r="D2441" s="592" t="s">
        <v>335</v>
      </c>
      <c r="E2441" s="592" t="s">
        <v>185</v>
      </c>
      <c r="F2441" s="592" t="s">
        <v>519</v>
      </c>
      <c r="G2441" s="592" t="s">
        <v>3173</v>
      </c>
      <c r="H2441" s="592" t="s">
        <v>493</v>
      </c>
      <c r="I2441" s="592" t="s">
        <v>232</v>
      </c>
      <c r="J2441" s="592" t="s">
        <v>418</v>
      </c>
      <c r="K2441" s="603">
        <v>1</v>
      </c>
      <c r="L2441" s="592" t="s">
        <v>3229</v>
      </c>
      <c r="M2441" s="593">
        <v>2023</v>
      </c>
      <c r="N2441" s="594">
        <v>117</v>
      </c>
      <c r="O2441" s="595">
        <v>1</v>
      </c>
      <c r="P2441" s="596">
        <f t="shared" si="152"/>
        <v>117</v>
      </c>
      <c r="Q2441" s="594">
        <v>117</v>
      </c>
      <c r="R2441" s="597">
        <f t="shared" si="153"/>
        <v>1</v>
      </c>
      <c r="S2441" s="597">
        <f t="shared" si="154"/>
        <v>1</v>
      </c>
      <c r="T2441" s="597">
        <f t="shared" si="155"/>
        <v>1</v>
      </c>
      <c r="U2441" s="592"/>
    </row>
    <row r="2442" spans="1:21" s="581" customFormat="1" ht="12.75">
      <c r="A2442" s="592" t="s">
        <v>109</v>
      </c>
      <c r="B2442" s="592" t="s">
        <v>1220</v>
      </c>
      <c r="C2442" s="592" t="s">
        <v>646</v>
      </c>
      <c r="D2442" s="592" t="s">
        <v>335</v>
      </c>
      <c r="E2442" s="592" t="s">
        <v>185</v>
      </c>
      <c r="F2442" s="592" t="s">
        <v>519</v>
      </c>
      <c r="G2442" s="592" t="s">
        <v>3173</v>
      </c>
      <c r="H2442" s="592" t="s">
        <v>3129</v>
      </c>
      <c r="I2442" s="592" t="s">
        <v>232</v>
      </c>
      <c r="J2442" s="592" t="s">
        <v>418</v>
      </c>
      <c r="K2442" s="603">
        <v>1</v>
      </c>
      <c r="L2442" s="592" t="s">
        <v>3229</v>
      </c>
      <c r="M2442" s="593">
        <v>2023</v>
      </c>
      <c r="N2442" s="594">
        <v>117</v>
      </c>
      <c r="O2442" s="595">
        <v>1</v>
      </c>
      <c r="P2442" s="596">
        <f t="shared" si="152"/>
        <v>117</v>
      </c>
      <c r="Q2442" s="594">
        <v>117</v>
      </c>
      <c r="R2442" s="597">
        <f t="shared" si="153"/>
        <v>1</v>
      </c>
      <c r="S2442" s="597">
        <f t="shared" si="154"/>
        <v>1</v>
      </c>
      <c r="T2442" s="597">
        <f t="shared" si="155"/>
        <v>1</v>
      </c>
      <c r="U2442" s="592"/>
    </row>
    <row r="2443" spans="1:21" s="581" customFormat="1" ht="12.75">
      <c r="A2443" s="592" t="s">
        <v>109</v>
      </c>
      <c r="B2443" s="592" t="s">
        <v>1220</v>
      </c>
      <c r="C2443" s="592" t="s">
        <v>646</v>
      </c>
      <c r="D2443" s="592" t="s">
        <v>335</v>
      </c>
      <c r="E2443" s="592" t="s">
        <v>185</v>
      </c>
      <c r="F2443" s="592" t="s">
        <v>519</v>
      </c>
      <c r="G2443" s="592" t="s">
        <v>3173</v>
      </c>
      <c r="H2443" s="592" t="s">
        <v>3130</v>
      </c>
      <c r="I2443" s="592" t="s">
        <v>232</v>
      </c>
      <c r="J2443" s="592" t="s">
        <v>418</v>
      </c>
      <c r="K2443" s="603">
        <v>1</v>
      </c>
      <c r="L2443" s="592" t="s">
        <v>3229</v>
      </c>
      <c r="M2443" s="593">
        <v>2023</v>
      </c>
      <c r="N2443" s="594">
        <v>117</v>
      </c>
      <c r="O2443" s="595">
        <v>1</v>
      </c>
      <c r="P2443" s="596">
        <f t="shared" si="152"/>
        <v>117</v>
      </c>
      <c r="Q2443" s="594">
        <v>117</v>
      </c>
      <c r="R2443" s="597">
        <f t="shared" si="153"/>
        <v>1</v>
      </c>
      <c r="S2443" s="597">
        <f t="shared" si="154"/>
        <v>1</v>
      </c>
      <c r="T2443" s="597">
        <f t="shared" si="155"/>
        <v>1</v>
      </c>
      <c r="U2443" s="592"/>
    </row>
    <row r="2444" spans="1:21" s="581" customFormat="1" ht="12.75">
      <c r="A2444" s="592" t="s">
        <v>109</v>
      </c>
      <c r="B2444" s="598" t="s">
        <v>1220</v>
      </c>
      <c r="C2444" s="598" t="s">
        <v>646</v>
      </c>
      <c r="D2444" s="598" t="s">
        <v>335</v>
      </c>
      <c r="E2444" s="598" t="s">
        <v>185</v>
      </c>
      <c r="F2444" s="598" t="s">
        <v>519</v>
      </c>
      <c r="G2444" s="592" t="s">
        <v>3092</v>
      </c>
      <c r="H2444" s="598" t="s">
        <v>518</v>
      </c>
      <c r="I2444" s="598" t="s">
        <v>370</v>
      </c>
      <c r="J2444" s="599" t="s">
        <v>418</v>
      </c>
      <c r="K2444" s="603">
        <v>1</v>
      </c>
      <c r="L2444" s="598"/>
      <c r="M2444" s="593"/>
      <c r="N2444" s="600"/>
      <c r="O2444" s="595"/>
      <c r="P2444" s="596">
        <f t="shared" si="152"/>
        <v>0</v>
      </c>
      <c r="Q2444" s="594"/>
      <c r="R2444" s="597" t="e">
        <f t="shared" si="153"/>
        <v>#DIV/0!</v>
      </c>
      <c r="S2444" s="597" t="e">
        <f t="shared" si="154"/>
        <v>#DIV/0!</v>
      </c>
      <c r="T2444" s="597">
        <f t="shared" si="155"/>
        <v>0</v>
      </c>
      <c r="U2444" s="602" t="s">
        <v>3230</v>
      </c>
    </row>
    <row r="2445" spans="1:21" s="581" customFormat="1" ht="12.75">
      <c r="A2445" s="592" t="s">
        <v>109</v>
      </c>
      <c r="B2445" s="598" t="s">
        <v>1220</v>
      </c>
      <c r="C2445" s="598" t="s">
        <v>646</v>
      </c>
      <c r="D2445" s="598" t="s">
        <v>335</v>
      </c>
      <c r="E2445" s="598" t="s">
        <v>185</v>
      </c>
      <c r="F2445" s="598" t="s">
        <v>519</v>
      </c>
      <c r="G2445" s="592" t="s">
        <v>3092</v>
      </c>
      <c r="H2445" s="598" t="s">
        <v>563</v>
      </c>
      <c r="I2445" s="598" t="s">
        <v>370</v>
      </c>
      <c r="J2445" s="599" t="s">
        <v>418</v>
      </c>
      <c r="K2445" s="603">
        <v>1</v>
      </c>
      <c r="L2445" s="598"/>
      <c r="M2445" s="593"/>
      <c r="N2445" s="594"/>
      <c r="O2445" s="601"/>
      <c r="P2445" s="596">
        <f t="shared" si="152"/>
        <v>0</v>
      </c>
      <c r="Q2445" s="594"/>
      <c r="R2445" s="597" t="e">
        <f t="shared" si="153"/>
        <v>#DIV/0!</v>
      </c>
      <c r="S2445" s="597" t="e">
        <f t="shared" si="154"/>
        <v>#DIV/0!</v>
      </c>
      <c r="T2445" s="597">
        <f t="shared" si="155"/>
        <v>0</v>
      </c>
      <c r="U2445" s="602" t="s">
        <v>3230</v>
      </c>
    </row>
    <row r="2446" spans="1:21" s="581" customFormat="1" ht="12.75">
      <c r="A2446" s="592" t="s">
        <v>109</v>
      </c>
      <c r="B2446" s="598" t="s">
        <v>1220</v>
      </c>
      <c r="C2446" s="598" t="s">
        <v>646</v>
      </c>
      <c r="D2446" s="598" t="s">
        <v>335</v>
      </c>
      <c r="E2446" s="598" t="s">
        <v>185</v>
      </c>
      <c r="F2446" s="598" t="s">
        <v>519</v>
      </c>
      <c r="G2446" s="592" t="s">
        <v>3092</v>
      </c>
      <c r="H2446" s="598" t="s">
        <v>564</v>
      </c>
      <c r="I2446" s="598"/>
      <c r="J2446" s="599"/>
      <c r="K2446" s="603"/>
      <c r="L2446" s="598" t="s">
        <v>3118</v>
      </c>
      <c r="M2446" s="593"/>
      <c r="N2446" s="600"/>
      <c r="O2446" s="595"/>
      <c r="P2446" s="596">
        <f t="shared" si="152"/>
        <v>0</v>
      </c>
      <c r="Q2446" s="594"/>
      <c r="R2446" s="597" t="e">
        <f t="shared" si="153"/>
        <v>#DIV/0!</v>
      </c>
      <c r="S2446" s="597" t="e">
        <f t="shared" si="154"/>
        <v>#DIV/0!</v>
      </c>
      <c r="T2446" s="597" t="e">
        <f t="shared" si="155"/>
        <v>#DIV/0!</v>
      </c>
      <c r="U2446" s="602"/>
    </row>
    <row r="2447" spans="1:21" s="581" customFormat="1" ht="12.75">
      <c r="A2447" s="592" t="s">
        <v>109</v>
      </c>
      <c r="B2447" s="598" t="s">
        <v>1220</v>
      </c>
      <c r="C2447" s="598" t="s">
        <v>646</v>
      </c>
      <c r="D2447" s="598" t="s">
        <v>335</v>
      </c>
      <c r="E2447" s="598" t="s">
        <v>185</v>
      </c>
      <c r="F2447" s="598" t="s">
        <v>519</v>
      </c>
      <c r="G2447" s="592" t="s">
        <v>3080</v>
      </c>
      <c r="H2447" s="598" t="s">
        <v>498</v>
      </c>
      <c r="I2447" s="598" t="s">
        <v>2243</v>
      </c>
      <c r="J2447" s="598" t="s">
        <v>418</v>
      </c>
      <c r="K2447" s="604">
        <v>1</v>
      </c>
      <c r="L2447" s="598" t="s">
        <v>3127</v>
      </c>
      <c r="M2447" s="593">
        <v>2023</v>
      </c>
      <c r="N2447" s="594">
        <v>88</v>
      </c>
      <c r="O2447" s="595">
        <v>1</v>
      </c>
      <c r="P2447" s="596">
        <f t="shared" si="152"/>
        <v>88</v>
      </c>
      <c r="Q2447" s="594">
        <v>88</v>
      </c>
      <c r="R2447" s="597">
        <f t="shared" si="153"/>
        <v>1</v>
      </c>
      <c r="S2447" s="597">
        <f t="shared" si="154"/>
        <v>1</v>
      </c>
      <c r="T2447" s="597">
        <f t="shared" si="155"/>
        <v>1</v>
      </c>
      <c r="U2447" s="602"/>
    </row>
    <row r="2448" spans="1:21" s="581" customFormat="1" ht="12.75">
      <c r="A2448" s="592" t="s">
        <v>109</v>
      </c>
      <c r="B2448" s="598" t="s">
        <v>1220</v>
      </c>
      <c r="C2448" s="598" t="s">
        <v>646</v>
      </c>
      <c r="D2448" s="598" t="s">
        <v>335</v>
      </c>
      <c r="E2448" s="598" t="s">
        <v>185</v>
      </c>
      <c r="F2448" s="598" t="s">
        <v>519</v>
      </c>
      <c r="G2448" s="592" t="s">
        <v>3080</v>
      </c>
      <c r="H2448" s="598" t="s">
        <v>537</v>
      </c>
      <c r="I2448" s="598" t="s">
        <v>232</v>
      </c>
      <c r="J2448" s="598" t="s">
        <v>418</v>
      </c>
      <c r="K2448" s="604">
        <v>1</v>
      </c>
      <c r="L2448" s="598" t="s">
        <v>3128</v>
      </c>
      <c r="M2448" s="593">
        <v>2023</v>
      </c>
      <c r="N2448" s="594">
        <v>88</v>
      </c>
      <c r="O2448" s="595">
        <v>1</v>
      </c>
      <c r="P2448" s="596">
        <f t="shared" si="152"/>
        <v>88</v>
      </c>
      <c r="Q2448" s="594">
        <v>88</v>
      </c>
      <c r="R2448" s="597">
        <f t="shared" si="153"/>
        <v>1</v>
      </c>
      <c r="S2448" s="597">
        <f t="shared" si="154"/>
        <v>1</v>
      </c>
      <c r="T2448" s="597">
        <f t="shared" si="155"/>
        <v>1</v>
      </c>
      <c r="U2448" s="602"/>
    </row>
    <row r="2449" spans="1:21" s="581" customFormat="1" ht="12.75">
      <c r="A2449" s="592" t="s">
        <v>109</v>
      </c>
      <c r="B2449" s="598" t="s">
        <v>1220</v>
      </c>
      <c r="C2449" s="598" t="s">
        <v>646</v>
      </c>
      <c r="D2449" s="598" t="s">
        <v>335</v>
      </c>
      <c r="E2449" s="598" t="s">
        <v>185</v>
      </c>
      <c r="F2449" s="598" t="s">
        <v>519</v>
      </c>
      <c r="G2449" s="592" t="s">
        <v>3080</v>
      </c>
      <c r="H2449" s="598" t="s">
        <v>538</v>
      </c>
      <c r="I2449" s="598" t="s">
        <v>232</v>
      </c>
      <c r="J2449" s="598" t="s">
        <v>418</v>
      </c>
      <c r="K2449" s="604">
        <v>1</v>
      </c>
      <c r="L2449" s="598" t="s">
        <v>3128</v>
      </c>
      <c r="M2449" s="593">
        <v>2023</v>
      </c>
      <c r="N2449" s="600">
        <v>88</v>
      </c>
      <c r="O2449" s="595">
        <v>1</v>
      </c>
      <c r="P2449" s="596">
        <f t="shared" si="152"/>
        <v>88</v>
      </c>
      <c r="Q2449" s="594">
        <v>88</v>
      </c>
      <c r="R2449" s="597">
        <f t="shared" si="153"/>
        <v>1</v>
      </c>
      <c r="S2449" s="597">
        <f t="shared" si="154"/>
        <v>1</v>
      </c>
      <c r="T2449" s="597">
        <f t="shared" si="155"/>
        <v>1</v>
      </c>
      <c r="U2449" s="602"/>
    </row>
    <row r="2450" spans="1:21" s="581" customFormat="1" ht="12.75">
      <c r="A2450" s="592" t="s">
        <v>109</v>
      </c>
      <c r="B2450" s="598" t="s">
        <v>1220</v>
      </c>
      <c r="C2450" s="598" t="s">
        <v>646</v>
      </c>
      <c r="D2450" s="598" t="s">
        <v>335</v>
      </c>
      <c r="E2450" s="598" t="s">
        <v>185</v>
      </c>
      <c r="F2450" s="598" t="s">
        <v>519</v>
      </c>
      <c r="G2450" s="592" t="s">
        <v>3080</v>
      </c>
      <c r="H2450" s="598" t="s">
        <v>541</v>
      </c>
      <c r="I2450" s="598" t="s">
        <v>232</v>
      </c>
      <c r="J2450" s="598" t="s">
        <v>418</v>
      </c>
      <c r="K2450" s="604">
        <v>1</v>
      </c>
      <c r="L2450" s="598" t="s">
        <v>3128</v>
      </c>
      <c r="M2450" s="593">
        <v>2023</v>
      </c>
      <c r="N2450" s="600">
        <v>88</v>
      </c>
      <c r="O2450" s="595">
        <v>1</v>
      </c>
      <c r="P2450" s="596">
        <f t="shared" si="152"/>
        <v>88</v>
      </c>
      <c r="Q2450" s="594">
        <v>88</v>
      </c>
      <c r="R2450" s="597">
        <f t="shared" si="153"/>
        <v>1</v>
      </c>
      <c r="S2450" s="597">
        <f t="shared" si="154"/>
        <v>1</v>
      </c>
      <c r="T2450" s="597">
        <f t="shared" si="155"/>
        <v>1</v>
      </c>
      <c r="U2450" s="602"/>
    </row>
    <row r="2451" spans="1:21" s="581" customFormat="1" ht="12.75">
      <c r="A2451" s="592" t="s">
        <v>109</v>
      </c>
      <c r="B2451" s="598" t="s">
        <v>1220</v>
      </c>
      <c r="C2451" s="598" t="s">
        <v>646</v>
      </c>
      <c r="D2451" s="598" t="s">
        <v>335</v>
      </c>
      <c r="E2451" s="598" t="s">
        <v>185</v>
      </c>
      <c r="F2451" s="598" t="s">
        <v>519</v>
      </c>
      <c r="G2451" s="592" t="s">
        <v>3080</v>
      </c>
      <c r="H2451" s="598" t="s">
        <v>493</v>
      </c>
      <c r="I2451" s="598" t="s">
        <v>232</v>
      </c>
      <c r="J2451" s="598" t="s">
        <v>418</v>
      </c>
      <c r="K2451" s="604">
        <v>1</v>
      </c>
      <c r="L2451" s="598" t="s">
        <v>3128</v>
      </c>
      <c r="M2451" s="593">
        <v>2023</v>
      </c>
      <c r="N2451" s="594">
        <v>88</v>
      </c>
      <c r="O2451" s="595">
        <v>1</v>
      </c>
      <c r="P2451" s="596">
        <f t="shared" si="152"/>
        <v>88</v>
      </c>
      <c r="Q2451" s="594">
        <v>88</v>
      </c>
      <c r="R2451" s="597">
        <f t="shared" si="153"/>
        <v>1</v>
      </c>
      <c r="S2451" s="597">
        <f t="shared" si="154"/>
        <v>1</v>
      </c>
      <c r="T2451" s="597">
        <f t="shared" si="155"/>
        <v>1</v>
      </c>
      <c r="U2451" s="602"/>
    </row>
    <row r="2452" spans="1:21" s="581" customFormat="1" ht="12.75">
      <c r="A2452" s="592" t="s">
        <v>109</v>
      </c>
      <c r="B2452" s="598" t="s">
        <v>1220</v>
      </c>
      <c r="C2452" s="598" t="s">
        <v>646</v>
      </c>
      <c r="D2452" s="598" t="s">
        <v>335</v>
      </c>
      <c r="E2452" s="598" t="s">
        <v>185</v>
      </c>
      <c r="F2452" s="598" t="s">
        <v>519</v>
      </c>
      <c r="G2452" s="592" t="s">
        <v>3080</v>
      </c>
      <c r="H2452" s="598" t="s">
        <v>3129</v>
      </c>
      <c r="I2452" s="598" t="s">
        <v>232</v>
      </c>
      <c r="J2452" s="598" t="s">
        <v>418</v>
      </c>
      <c r="K2452" s="604">
        <v>1</v>
      </c>
      <c r="L2452" s="598" t="s">
        <v>3128</v>
      </c>
      <c r="M2452" s="593">
        <v>2023</v>
      </c>
      <c r="N2452" s="600">
        <v>88</v>
      </c>
      <c r="O2452" s="595">
        <v>1</v>
      </c>
      <c r="P2452" s="596">
        <f t="shared" si="152"/>
        <v>88</v>
      </c>
      <c r="Q2452" s="594">
        <v>88</v>
      </c>
      <c r="R2452" s="597">
        <f t="shared" si="153"/>
        <v>1</v>
      </c>
      <c r="S2452" s="597">
        <f t="shared" si="154"/>
        <v>1</v>
      </c>
      <c r="T2452" s="597">
        <f t="shared" si="155"/>
        <v>1</v>
      </c>
      <c r="U2452" s="602"/>
    </row>
    <row r="2453" spans="1:21" s="581" customFormat="1" ht="12.75">
      <c r="A2453" s="592" t="s">
        <v>109</v>
      </c>
      <c r="B2453" s="598" t="s">
        <v>1220</v>
      </c>
      <c r="C2453" s="598" t="s">
        <v>646</v>
      </c>
      <c r="D2453" s="598" t="s">
        <v>335</v>
      </c>
      <c r="E2453" s="598" t="s">
        <v>185</v>
      </c>
      <c r="F2453" s="598" t="s">
        <v>519</v>
      </c>
      <c r="G2453" s="592" t="s">
        <v>3080</v>
      </c>
      <c r="H2453" s="598" t="s">
        <v>3130</v>
      </c>
      <c r="I2453" s="598" t="s">
        <v>232</v>
      </c>
      <c r="J2453" s="598" t="s">
        <v>418</v>
      </c>
      <c r="K2453" s="604">
        <v>1</v>
      </c>
      <c r="L2453" s="598" t="s">
        <v>3128</v>
      </c>
      <c r="M2453" s="593">
        <v>2023</v>
      </c>
      <c r="N2453" s="594">
        <v>88</v>
      </c>
      <c r="O2453" s="595">
        <v>1</v>
      </c>
      <c r="P2453" s="596">
        <f t="shared" si="152"/>
        <v>88</v>
      </c>
      <c r="Q2453" s="594">
        <v>88</v>
      </c>
      <c r="R2453" s="597">
        <f t="shared" si="153"/>
        <v>1</v>
      </c>
      <c r="S2453" s="597">
        <f t="shared" si="154"/>
        <v>1</v>
      </c>
      <c r="T2453" s="597">
        <f t="shared" si="155"/>
        <v>1</v>
      </c>
      <c r="U2453" s="602"/>
    </row>
    <row r="2454" spans="1:21" s="581" customFormat="1" ht="12.75">
      <c r="A2454" s="592" t="s">
        <v>109</v>
      </c>
      <c r="B2454" s="598" t="s">
        <v>1220</v>
      </c>
      <c r="C2454" s="598" t="s">
        <v>646</v>
      </c>
      <c r="D2454" s="598" t="s">
        <v>335</v>
      </c>
      <c r="E2454" s="598" t="s">
        <v>185</v>
      </c>
      <c r="F2454" s="598" t="s">
        <v>519</v>
      </c>
      <c r="G2454" s="592" t="s">
        <v>3131</v>
      </c>
      <c r="H2454" s="598" t="s">
        <v>498</v>
      </c>
      <c r="I2454" s="598" t="s">
        <v>2243</v>
      </c>
      <c r="J2454" s="598" t="s">
        <v>418</v>
      </c>
      <c r="K2454" s="604">
        <v>1</v>
      </c>
      <c r="L2454" s="598" t="s">
        <v>3127</v>
      </c>
      <c r="M2454" s="593">
        <v>2023</v>
      </c>
      <c r="N2454" s="600">
        <v>58</v>
      </c>
      <c r="O2454" s="595">
        <v>1</v>
      </c>
      <c r="P2454" s="596">
        <f t="shared" si="152"/>
        <v>58</v>
      </c>
      <c r="Q2454" s="594">
        <v>58</v>
      </c>
      <c r="R2454" s="597">
        <f t="shared" si="153"/>
        <v>1</v>
      </c>
      <c r="S2454" s="597">
        <f t="shared" si="154"/>
        <v>1</v>
      </c>
      <c r="T2454" s="597">
        <f t="shared" si="155"/>
        <v>1</v>
      </c>
      <c r="U2454" s="602"/>
    </row>
    <row r="2455" spans="1:21" s="581" customFormat="1" ht="12.75">
      <c r="A2455" s="592" t="s">
        <v>109</v>
      </c>
      <c r="B2455" s="598" t="s">
        <v>1220</v>
      </c>
      <c r="C2455" s="598" t="s">
        <v>646</v>
      </c>
      <c r="D2455" s="598" t="s">
        <v>335</v>
      </c>
      <c r="E2455" s="598" t="s">
        <v>185</v>
      </c>
      <c r="F2455" s="598" t="s">
        <v>519</v>
      </c>
      <c r="G2455" s="592" t="s">
        <v>3131</v>
      </c>
      <c r="H2455" s="598" t="s">
        <v>537</v>
      </c>
      <c r="I2455" s="598" t="s">
        <v>232</v>
      </c>
      <c r="J2455" s="598" t="s">
        <v>418</v>
      </c>
      <c r="K2455" s="604">
        <v>1</v>
      </c>
      <c r="L2455" s="598" t="s">
        <v>3128</v>
      </c>
      <c r="M2455" s="593">
        <v>2023</v>
      </c>
      <c r="N2455" s="600">
        <v>58</v>
      </c>
      <c r="O2455" s="595">
        <v>1</v>
      </c>
      <c r="P2455" s="596">
        <f t="shared" si="152"/>
        <v>58</v>
      </c>
      <c r="Q2455" s="594">
        <v>58</v>
      </c>
      <c r="R2455" s="597">
        <f t="shared" si="153"/>
        <v>1</v>
      </c>
      <c r="S2455" s="597">
        <f t="shared" si="154"/>
        <v>1</v>
      </c>
      <c r="T2455" s="597">
        <f t="shared" si="155"/>
        <v>1</v>
      </c>
      <c r="U2455" s="602"/>
    </row>
    <row r="2456" spans="1:21" s="581" customFormat="1" ht="12.75">
      <c r="A2456" s="592" t="s">
        <v>109</v>
      </c>
      <c r="B2456" s="598" t="s">
        <v>1220</v>
      </c>
      <c r="C2456" s="598" t="s">
        <v>646</v>
      </c>
      <c r="D2456" s="598" t="s">
        <v>335</v>
      </c>
      <c r="E2456" s="598" t="s">
        <v>185</v>
      </c>
      <c r="F2456" s="598" t="s">
        <v>519</v>
      </c>
      <c r="G2456" s="592" t="s">
        <v>3131</v>
      </c>
      <c r="H2456" s="598" t="s">
        <v>538</v>
      </c>
      <c r="I2456" s="598" t="s">
        <v>232</v>
      </c>
      <c r="J2456" s="598" t="s">
        <v>418</v>
      </c>
      <c r="K2456" s="604">
        <v>1</v>
      </c>
      <c r="L2456" s="598" t="s">
        <v>3128</v>
      </c>
      <c r="M2456" s="593">
        <v>2023</v>
      </c>
      <c r="N2456" s="600">
        <v>58</v>
      </c>
      <c r="O2456" s="595">
        <v>1</v>
      </c>
      <c r="P2456" s="596">
        <f t="shared" si="152"/>
        <v>58</v>
      </c>
      <c r="Q2456" s="594">
        <v>58</v>
      </c>
      <c r="R2456" s="597">
        <f t="shared" si="153"/>
        <v>1</v>
      </c>
      <c r="S2456" s="597">
        <f t="shared" si="154"/>
        <v>1</v>
      </c>
      <c r="T2456" s="597">
        <f t="shared" si="155"/>
        <v>1</v>
      </c>
      <c r="U2456" s="602"/>
    </row>
    <row r="2457" spans="1:21" s="581" customFormat="1" ht="12.75">
      <c r="A2457" s="592" t="s">
        <v>109</v>
      </c>
      <c r="B2457" s="598" t="s">
        <v>1220</v>
      </c>
      <c r="C2457" s="598" t="s">
        <v>646</v>
      </c>
      <c r="D2457" s="598" t="s">
        <v>335</v>
      </c>
      <c r="E2457" s="598" t="s">
        <v>185</v>
      </c>
      <c r="F2457" s="598" t="s">
        <v>519</v>
      </c>
      <c r="G2457" s="592" t="s">
        <v>3131</v>
      </c>
      <c r="H2457" s="598" t="s">
        <v>541</v>
      </c>
      <c r="I2457" s="598" t="s">
        <v>232</v>
      </c>
      <c r="J2457" s="598" t="s">
        <v>418</v>
      </c>
      <c r="K2457" s="604">
        <v>1</v>
      </c>
      <c r="L2457" s="598" t="s">
        <v>3128</v>
      </c>
      <c r="M2457" s="593">
        <v>2023</v>
      </c>
      <c r="N2457" s="594">
        <v>58</v>
      </c>
      <c r="O2457" s="595">
        <v>1</v>
      </c>
      <c r="P2457" s="596">
        <f t="shared" si="152"/>
        <v>58</v>
      </c>
      <c r="Q2457" s="594">
        <v>58</v>
      </c>
      <c r="R2457" s="597">
        <f t="shared" si="153"/>
        <v>1</v>
      </c>
      <c r="S2457" s="597">
        <f t="shared" si="154"/>
        <v>1</v>
      </c>
      <c r="T2457" s="597">
        <f t="shared" si="155"/>
        <v>1</v>
      </c>
      <c r="U2457" s="602"/>
    </row>
    <row r="2458" spans="1:21" s="581" customFormat="1" ht="12.75">
      <c r="A2458" s="592" t="s">
        <v>109</v>
      </c>
      <c r="B2458" s="598" t="s">
        <v>1220</v>
      </c>
      <c r="C2458" s="598" t="s">
        <v>646</v>
      </c>
      <c r="D2458" s="598" t="s">
        <v>335</v>
      </c>
      <c r="E2458" s="598" t="s">
        <v>185</v>
      </c>
      <c r="F2458" s="598" t="s">
        <v>519</v>
      </c>
      <c r="G2458" s="592" t="s">
        <v>3131</v>
      </c>
      <c r="H2458" s="598" t="s">
        <v>493</v>
      </c>
      <c r="I2458" s="598" t="s">
        <v>232</v>
      </c>
      <c r="J2458" s="598" t="s">
        <v>418</v>
      </c>
      <c r="K2458" s="604">
        <v>1</v>
      </c>
      <c r="L2458" s="598" t="s">
        <v>3128</v>
      </c>
      <c r="M2458" s="593">
        <v>2023</v>
      </c>
      <c r="N2458" s="600">
        <v>58</v>
      </c>
      <c r="O2458" s="595">
        <v>1</v>
      </c>
      <c r="P2458" s="596">
        <f t="shared" si="152"/>
        <v>58</v>
      </c>
      <c r="Q2458" s="594">
        <v>58</v>
      </c>
      <c r="R2458" s="597">
        <f t="shared" si="153"/>
        <v>1</v>
      </c>
      <c r="S2458" s="597">
        <f t="shared" si="154"/>
        <v>1</v>
      </c>
      <c r="T2458" s="597">
        <f t="shared" si="155"/>
        <v>1</v>
      </c>
      <c r="U2458" s="602"/>
    </row>
    <row r="2459" spans="1:21" s="581" customFormat="1" ht="12.75">
      <c r="A2459" s="592" t="s">
        <v>109</v>
      </c>
      <c r="B2459" s="598" t="s">
        <v>1220</v>
      </c>
      <c r="C2459" s="598" t="s">
        <v>646</v>
      </c>
      <c r="D2459" s="598" t="s">
        <v>335</v>
      </c>
      <c r="E2459" s="598" t="s">
        <v>185</v>
      </c>
      <c r="F2459" s="598" t="s">
        <v>519</v>
      </c>
      <c r="G2459" s="592" t="s">
        <v>3131</v>
      </c>
      <c r="H2459" s="598" t="s">
        <v>3129</v>
      </c>
      <c r="I2459" s="598" t="s">
        <v>232</v>
      </c>
      <c r="J2459" s="598" t="s">
        <v>418</v>
      </c>
      <c r="K2459" s="604">
        <v>1</v>
      </c>
      <c r="L2459" s="598" t="s">
        <v>3128</v>
      </c>
      <c r="M2459" s="593">
        <v>2023</v>
      </c>
      <c r="N2459" s="594">
        <v>58</v>
      </c>
      <c r="O2459" s="595">
        <v>1</v>
      </c>
      <c r="P2459" s="596">
        <f t="shared" si="152"/>
        <v>58</v>
      </c>
      <c r="Q2459" s="594">
        <v>58</v>
      </c>
      <c r="R2459" s="597">
        <f t="shared" si="153"/>
        <v>1</v>
      </c>
      <c r="S2459" s="597">
        <f t="shared" si="154"/>
        <v>1</v>
      </c>
      <c r="T2459" s="597">
        <f t="shared" si="155"/>
        <v>1</v>
      </c>
      <c r="U2459" s="602"/>
    </row>
    <row r="2460" spans="1:21" s="581" customFormat="1" ht="12.75">
      <c r="A2460" s="592" t="s">
        <v>109</v>
      </c>
      <c r="B2460" s="598" t="s">
        <v>1220</v>
      </c>
      <c r="C2460" s="598" t="s">
        <v>646</v>
      </c>
      <c r="D2460" s="598" t="s">
        <v>335</v>
      </c>
      <c r="E2460" s="598" t="s">
        <v>185</v>
      </c>
      <c r="F2460" s="598" t="s">
        <v>519</v>
      </c>
      <c r="G2460" s="592" t="s">
        <v>3131</v>
      </c>
      <c r="H2460" s="598" t="s">
        <v>3130</v>
      </c>
      <c r="I2460" s="598" t="s">
        <v>232</v>
      </c>
      <c r="J2460" s="598" t="s">
        <v>418</v>
      </c>
      <c r="K2460" s="604">
        <v>1</v>
      </c>
      <c r="L2460" s="598" t="s">
        <v>3128</v>
      </c>
      <c r="M2460" s="593">
        <v>2023</v>
      </c>
      <c r="N2460" s="600">
        <v>58</v>
      </c>
      <c r="O2460" s="595">
        <v>1</v>
      </c>
      <c r="P2460" s="596">
        <f t="shared" si="152"/>
        <v>58</v>
      </c>
      <c r="Q2460" s="594">
        <v>58</v>
      </c>
      <c r="R2460" s="597">
        <f t="shared" si="153"/>
        <v>1</v>
      </c>
      <c r="S2460" s="597">
        <f t="shared" si="154"/>
        <v>1</v>
      </c>
      <c r="T2460" s="597">
        <f t="shared" si="155"/>
        <v>1</v>
      </c>
      <c r="U2460" s="602"/>
    </row>
    <row r="2461" spans="1:21" s="581" customFormat="1" ht="25.5">
      <c r="A2461" s="605" t="s">
        <v>109</v>
      </c>
      <c r="B2461" s="606" t="s">
        <v>1220</v>
      </c>
      <c r="C2461" s="606" t="s">
        <v>646</v>
      </c>
      <c r="D2461" s="606" t="s">
        <v>335</v>
      </c>
      <c r="E2461" s="606" t="s">
        <v>185</v>
      </c>
      <c r="F2461" s="606" t="s">
        <v>519</v>
      </c>
      <c r="G2461" s="605" t="s">
        <v>3231</v>
      </c>
      <c r="H2461" s="606" t="s">
        <v>518</v>
      </c>
      <c r="I2461" s="606" t="s">
        <v>370</v>
      </c>
      <c r="J2461" s="607" t="s">
        <v>420</v>
      </c>
      <c r="K2461" s="608">
        <v>0.2</v>
      </c>
      <c r="L2461" s="606"/>
      <c r="M2461" s="613"/>
      <c r="N2461" s="614"/>
      <c r="O2461" s="610"/>
      <c r="P2461" s="611">
        <f t="shared" si="152"/>
        <v>0</v>
      </c>
      <c r="Q2461" s="609"/>
      <c r="R2461" s="612" t="e">
        <f t="shared" si="153"/>
        <v>#DIV/0!</v>
      </c>
      <c r="S2461" s="612" t="e">
        <f t="shared" si="154"/>
        <v>#DIV/0!</v>
      </c>
      <c r="T2461" s="612">
        <f t="shared" si="155"/>
        <v>0</v>
      </c>
      <c r="U2461" s="613" t="s">
        <v>3232</v>
      </c>
    </row>
    <row r="2462" spans="1:21" s="581" customFormat="1" ht="25.5">
      <c r="A2462" s="605" t="s">
        <v>109</v>
      </c>
      <c r="B2462" s="606" t="s">
        <v>1220</v>
      </c>
      <c r="C2462" s="606" t="s">
        <v>646</v>
      </c>
      <c r="D2462" s="606" t="s">
        <v>335</v>
      </c>
      <c r="E2462" s="606" t="s">
        <v>185</v>
      </c>
      <c r="F2462" s="606" t="s">
        <v>577</v>
      </c>
      <c r="G2462" s="605" t="s">
        <v>3231</v>
      </c>
      <c r="H2462" s="606" t="s">
        <v>576</v>
      </c>
      <c r="I2462" s="606" t="s">
        <v>370</v>
      </c>
      <c r="J2462" s="607" t="s">
        <v>420</v>
      </c>
      <c r="K2462" s="608">
        <v>0.2</v>
      </c>
      <c r="L2462" s="606"/>
      <c r="M2462" s="613"/>
      <c r="N2462" s="614"/>
      <c r="O2462" s="610"/>
      <c r="P2462" s="611">
        <f t="shared" si="152"/>
        <v>0</v>
      </c>
      <c r="Q2462" s="609"/>
      <c r="R2462" s="612" t="e">
        <f t="shared" si="153"/>
        <v>#DIV/0!</v>
      </c>
      <c r="S2462" s="612" t="e">
        <f t="shared" si="154"/>
        <v>#DIV/0!</v>
      </c>
      <c r="T2462" s="612">
        <f t="shared" si="155"/>
        <v>0</v>
      </c>
      <c r="U2462" s="613" t="s">
        <v>3232</v>
      </c>
    </row>
    <row r="2463" spans="1:21" s="581" customFormat="1" ht="25.5">
      <c r="A2463" s="605" t="s">
        <v>109</v>
      </c>
      <c r="B2463" s="606" t="s">
        <v>1220</v>
      </c>
      <c r="C2463" s="606" t="s">
        <v>646</v>
      </c>
      <c r="D2463" s="606" t="s">
        <v>335</v>
      </c>
      <c r="E2463" s="606" t="s">
        <v>185</v>
      </c>
      <c r="F2463" s="606" t="s">
        <v>577</v>
      </c>
      <c r="G2463" s="605" t="s">
        <v>3231</v>
      </c>
      <c r="H2463" s="606" t="s">
        <v>578</v>
      </c>
      <c r="I2463" s="606" t="s">
        <v>370</v>
      </c>
      <c r="J2463" s="607" t="s">
        <v>420</v>
      </c>
      <c r="K2463" s="608">
        <v>0.2</v>
      </c>
      <c r="L2463" s="606"/>
      <c r="M2463" s="613"/>
      <c r="N2463" s="614"/>
      <c r="O2463" s="610"/>
      <c r="P2463" s="611">
        <f t="shared" si="152"/>
        <v>0</v>
      </c>
      <c r="Q2463" s="609"/>
      <c r="R2463" s="612" t="e">
        <f t="shared" si="153"/>
        <v>#DIV/0!</v>
      </c>
      <c r="S2463" s="612" t="e">
        <f t="shared" si="154"/>
        <v>#DIV/0!</v>
      </c>
      <c r="T2463" s="612">
        <f t="shared" si="155"/>
        <v>0</v>
      </c>
      <c r="U2463" s="613" t="s">
        <v>3232</v>
      </c>
    </row>
    <row r="2464" spans="1:21" s="581" customFormat="1" ht="25.5">
      <c r="A2464" s="605" t="s">
        <v>109</v>
      </c>
      <c r="B2464" s="606" t="s">
        <v>1220</v>
      </c>
      <c r="C2464" s="606" t="s">
        <v>646</v>
      </c>
      <c r="D2464" s="606" t="s">
        <v>335</v>
      </c>
      <c r="E2464" s="606" t="s">
        <v>185</v>
      </c>
      <c r="F2464" s="606" t="s">
        <v>577</v>
      </c>
      <c r="G2464" s="605" t="s">
        <v>3231</v>
      </c>
      <c r="H2464" s="606" t="s">
        <v>579</v>
      </c>
      <c r="I2464" s="606" t="s">
        <v>370</v>
      </c>
      <c r="J2464" s="607" t="s">
        <v>420</v>
      </c>
      <c r="K2464" s="608">
        <v>0.2</v>
      </c>
      <c r="L2464" s="606"/>
      <c r="M2464" s="613"/>
      <c r="N2464" s="609"/>
      <c r="O2464" s="615"/>
      <c r="P2464" s="611">
        <f t="shared" si="152"/>
        <v>0</v>
      </c>
      <c r="Q2464" s="609"/>
      <c r="R2464" s="612" t="e">
        <f t="shared" si="153"/>
        <v>#DIV/0!</v>
      </c>
      <c r="S2464" s="612" t="e">
        <f t="shared" si="154"/>
        <v>#DIV/0!</v>
      </c>
      <c r="T2464" s="612">
        <f t="shared" si="155"/>
        <v>0</v>
      </c>
      <c r="U2464" s="613" t="s">
        <v>3232</v>
      </c>
    </row>
    <row r="2465" spans="1:21" s="581" customFormat="1" ht="25.5">
      <c r="A2465" s="605" t="s">
        <v>109</v>
      </c>
      <c r="B2465" s="606" t="s">
        <v>1220</v>
      </c>
      <c r="C2465" s="606" t="s">
        <v>646</v>
      </c>
      <c r="D2465" s="606" t="s">
        <v>335</v>
      </c>
      <c r="E2465" s="606" t="s">
        <v>185</v>
      </c>
      <c r="F2465" s="606" t="s">
        <v>577</v>
      </c>
      <c r="G2465" s="605" t="s">
        <v>3231</v>
      </c>
      <c r="H2465" s="606" t="s">
        <v>580</v>
      </c>
      <c r="I2465" s="606" t="s">
        <v>370</v>
      </c>
      <c r="J2465" s="607" t="s">
        <v>420</v>
      </c>
      <c r="K2465" s="608">
        <v>0.2</v>
      </c>
      <c r="L2465" s="606"/>
      <c r="M2465" s="613"/>
      <c r="N2465" s="614"/>
      <c r="O2465" s="610"/>
      <c r="P2465" s="611">
        <f t="shared" si="152"/>
        <v>0</v>
      </c>
      <c r="Q2465" s="609"/>
      <c r="R2465" s="612" t="e">
        <f t="shared" si="153"/>
        <v>#DIV/0!</v>
      </c>
      <c r="S2465" s="612" t="e">
        <f t="shared" si="154"/>
        <v>#DIV/0!</v>
      </c>
      <c r="T2465" s="612">
        <f t="shared" si="155"/>
        <v>0</v>
      </c>
      <c r="U2465" s="613" t="s">
        <v>3232</v>
      </c>
    </row>
    <row r="2466" spans="1:21" s="581" customFormat="1" ht="25.5">
      <c r="A2466" s="605" t="s">
        <v>109</v>
      </c>
      <c r="B2466" s="606" t="s">
        <v>1220</v>
      </c>
      <c r="C2466" s="606" t="s">
        <v>646</v>
      </c>
      <c r="D2466" s="606" t="s">
        <v>335</v>
      </c>
      <c r="E2466" s="606" t="s">
        <v>185</v>
      </c>
      <c r="F2466" s="606" t="s">
        <v>577</v>
      </c>
      <c r="G2466" s="605" t="s">
        <v>3231</v>
      </c>
      <c r="H2466" s="606" t="s">
        <v>581</v>
      </c>
      <c r="I2466" s="606" t="s">
        <v>370</v>
      </c>
      <c r="J2466" s="607" t="s">
        <v>420</v>
      </c>
      <c r="K2466" s="608">
        <v>0.2</v>
      </c>
      <c r="L2466" s="606"/>
      <c r="M2466" s="613"/>
      <c r="N2466" s="614"/>
      <c r="O2466" s="610"/>
      <c r="P2466" s="611">
        <f t="shared" si="152"/>
        <v>0</v>
      </c>
      <c r="Q2466" s="609"/>
      <c r="R2466" s="612" t="e">
        <f t="shared" si="153"/>
        <v>#DIV/0!</v>
      </c>
      <c r="S2466" s="612" t="e">
        <f t="shared" si="154"/>
        <v>#DIV/0!</v>
      </c>
      <c r="T2466" s="612">
        <f t="shared" si="155"/>
        <v>0</v>
      </c>
      <c r="U2466" s="613" t="s">
        <v>3232</v>
      </c>
    </row>
    <row r="2467" spans="1:21" s="581" customFormat="1" ht="25.5">
      <c r="A2467" s="605" t="s">
        <v>109</v>
      </c>
      <c r="B2467" s="606" t="s">
        <v>1220</v>
      </c>
      <c r="C2467" s="606" t="s">
        <v>646</v>
      </c>
      <c r="D2467" s="606" t="s">
        <v>335</v>
      </c>
      <c r="E2467" s="606" t="s">
        <v>185</v>
      </c>
      <c r="F2467" s="606" t="s">
        <v>519</v>
      </c>
      <c r="G2467" s="605" t="s">
        <v>3231</v>
      </c>
      <c r="H2467" s="606" t="s">
        <v>522</v>
      </c>
      <c r="I2467" s="606" t="s">
        <v>370</v>
      </c>
      <c r="J2467" s="607" t="s">
        <v>420</v>
      </c>
      <c r="K2467" s="608">
        <v>0.2</v>
      </c>
      <c r="L2467" s="606"/>
      <c r="M2467" s="613"/>
      <c r="N2467" s="609"/>
      <c r="O2467" s="615"/>
      <c r="P2467" s="611">
        <f t="shared" si="152"/>
        <v>0</v>
      </c>
      <c r="Q2467" s="609"/>
      <c r="R2467" s="612" t="e">
        <f t="shared" si="153"/>
        <v>#DIV/0!</v>
      </c>
      <c r="S2467" s="612" t="e">
        <f t="shared" si="154"/>
        <v>#DIV/0!</v>
      </c>
      <c r="T2467" s="612">
        <f t="shared" si="155"/>
        <v>0</v>
      </c>
      <c r="U2467" s="613" t="s">
        <v>3232</v>
      </c>
    </row>
    <row r="2468" spans="1:21" s="581" customFormat="1" ht="25.5">
      <c r="A2468" s="605" t="s">
        <v>109</v>
      </c>
      <c r="B2468" s="606" t="s">
        <v>1220</v>
      </c>
      <c r="C2468" s="606" t="s">
        <v>646</v>
      </c>
      <c r="D2468" s="606" t="s">
        <v>335</v>
      </c>
      <c r="E2468" s="606" t="s">
        <v>185</v>
      </c>
      <c r="F2468" s="606" t="s">
        <v>519</v>
      </c>
      <c r="G2468" s="605" t="s">
        <v>3231</v>
      </c>
      <c r="H2468" s="606" t="s">
        <v>523</v>
      </c>
      <c r="I2468" s="606" t="s">
        <v>370</v>
      </c>
      <c r="J2468" s="607" t="s">
        <v>420</v>
      </c>
      <c r="K2468" s="608">
        <v>0.2</v>
      </c>
      <c r="L2468" s="606"/>
      <c r="M2468" s="613"/>
      <c r="N2468" s="614"/>
      <c r="O2468" s="610"/>
      <c r="P2468" s="611">
        <f t="shared" si="152"/>
        <v>0</v>
      </c>
      <c r="Q2468" s="609"/>
      <c r="R2468" s="612" t="e">
        <f t="shared" si="153"/>
        <v>#DIV/0!</v>
      </c>
      <c r="S2468" s="612" t="e">
        <f t="shared" si="154"/>
        <v>#DIV/0!</v>
      </c>
      <c r="T2468" s="612">
        <f t="shared" si="155"/>
        <v>0</v>
      </c>
      <c r="U2468" s="613" t="s">
        <v>3232</v>
      </c>
    </row>
    <row r="2469" spans="1:21" s="581" customFormat="1" ht="25.5">
      <c r="A2469" s="605" t="s">
        <v>109</v>
      </c>
      <c r="B2469" s="606" t="s">
        <v>1220</v>
      </c>
      <c r="C2469" s="606" t="s">
        <v>646</v>
      </c>
      <c r="D2469" s="606" t="s">
        <v>335</v>
      </c>
      <c r="E2469" s="606" t="s">
        <v>185</v>
      </c>
      <c r="F2469" s="606" t="s">
        <v>577</v>
      </c>
      <c r="G2469" s="605" t="s">
        <v>3231</v>
      </c>
      <c r="H2469" s="606" t="s">
        <v>3124</v>
      </c>
      <c r="I2469" s="606" t="s">
        <v>370</v>
      </c>
      <c r="J2469" s="607" t="s">
        <v>420</v>
      </c>
      <c r="K2469" s="608">
        <v>0.2</v>
      </c>
      <c r="L2469" s="606"/>
      <c r="M2469" s="613"/>
      <c r="N2469" s="614"/>
      <c r="O2469" s="610"/>
      <c r="P2469" s="611">
        <f t="shared" si="152"/>
        <v>0</v>
      </c>
      <c r="Q2469" s="609"/>
      <c r="R2469" s="612" t="e">
        <f t="shared" si="153"/>
        <v>#DIV/0!</v>
      </c>
      <c r="S2469" s="612" t="e">
        <f t="shared" si="154"/>
        <v>#DIV/0!</v>
      </c>
      <c r="T2469" s="612">
        <f t="shared" si="155"/>
        <v>0</v>
      </c>
      <c r="U2469" s="613" t="s">
        <v>3232</v>
      </c>
    </row>
    <row r="2470" spans="1:21" s="581" customFormat="1" ht="25.5">
      <c r="A2470" s="605" t="s">
        <v>109</v>
      </c>
      <c r="B2470" s="606" t="s">
        <v>1220</v>
      </c>
      <c r="C2470" s="606" t="s">
        <v>646</v>
      </c>
      <c r="D2470" s="606" t="s">
        <v>335</v>
      </c>
      <c r="E2470" s="606" t="s">
        <v>185</v>
      </c>
      <c r="F2470" s="606" t="s">
        <v>519</v>
      </c>
      <c r="G2470" s="605" t="s">
        <v>3231</v>
      </c>
      <c r="H2470" s="606" t="s">
        <v>3125</v>
      </c>
      <c r="I2470" s="606" t="s">
        <v>370</v>
      </c>
      <c r="J2470" s="607" t="s">
        <v>420</v>
      </c>
      <c r="K2470" s="608">
        <v>0.2</v>
      </c>
      <c r="L2470" s="606"/>
      <c r="M2470" s="613"/>
      <c r="N2470" s="609"/>
      <c r="O2470" s="615"/>
      <c r="P2470" s="611">
        <f t="shared" si="152"/>
        <v>0</v>
      </c>
      <c r="Q2470" s="609"/>
      <c r="R2470" s="612" t="e">
        <f t="shared" si="153"/>
        <v>#DIV/0!</v>
      </c>
      <c r="S2470" s="612" t="e">
        <f t="shared" si="154"/>
        <v>#DIV/0!</v>
      </c>
      <c r="T2470" s="612">
        <f t="shared" si="155"/>
        <v>0</v>
      </c>
      <c r="U2470" s="613" t="s">
        <v>3232</v>
      </c>
    </row>
    <row r="2471" spans="1:21" s="581" customFormat="1" ht="25.5">
      <c r="A2471" s="605" t="s">
        <v>109</v>
      </c>
      <c r="B2471" s="606" t="s">
        <v>1220</v>
      </c>
      <c r="C2471" s="606" t="s">
        <v>646</v>
      </c>
      <c r="D2471" s="606" t="s">
        <v>335</v>
      </c>
      <c r="E2471" s="606" t="s">
        <v>185</v>
      </c>
      <c r="F2471" s="606" t="s">
        <v>519</v>
      </c>
      <c r="G2471" s="605" t="s">
        <v>3231</v>
      </c>
      <c r="H2471" s="606" t="s">
        <v>529</v>
      </c>
      <c r="I2471" s="606" t="s">
        <v>370</v>
      </c>
      <c r="J2471" s="607" t="s">
        <v>420</v>
      </c>
      <c r="K2471" s="608">
        <v>0.2</v>
      </c>
      <c r="L2471" s="606"/>
      <c r="M2471" s="613"/>
      <c r="N2471" s="614"/>
      <c r="O2471" s="610"/>
      <c r="P2471" s="611">
        <f t="shared" si="152"/>
        <v>0</v>
      </c>
      <c r="Q2471" s="609"/>
      <c r="R2471" s="612" t="e">
        <f t="shared" si="153"/>
        <v>#DIV/0!</v>
      </c>
      <c r="S2471" s="612" t="e">
        <f t="shared" si="154"/>
        <v>#DIV/0!</v>
      </c>
      <c r="T2471" s="612">
        <f t="shared" si="155"/>
        <v>0</v>
      </c>
      <c r="U2471" s="613" t="s">
        <v>3232</v>
      </c>
    </row>
    <row r="2472" spans="1:21" s="581" customFormat="1" ht="25.5">
      <c r="A2472" s="605" t="s">
        <v>109</v>
      </c>
      <c r="B2472" s="606" t="s">
        <v>1220</v>
      </c>
      <c r="C2472" s="606" t="s">
        <v>646</v>
      </c>
      <c r="D2472" s="606" t="s">
        <v>335</v>
      </c>
      <c r="E2472" s="606" t="s">
        <v>185</v>
      </c>
      <c r="F2472" s="606" t="s">
        <v>519</v>
      </c>
      <c r="G2472" s="605" t="s">
        <v>3231</v>
      </c>
      <c r="H2472" s="606" t="s">
        <v>532</v>
      </c>
      <c r="I2472" s="606" t="s">
        <v>370</v>
      </c>
      <c r="J2472" s="607" t="s">
        <v>420</v>
      </c>
      <c r="K2472" s="608">
        <v>0.2</v>
      </c>
      <c r="L2472" s="606"/>
      <c r="M2472" s="613"/>
      <c r="N2472" s="614"/>
      <c r="O2472" s="610"/>
      <c r="P2472" s="611">
        <f t="shared" si="152"/>
        <v>0</v>
      </c>
      <c r="Q2472" s="609"/>
      <c r="R2472" s="612" t="e">
        <f t="shared" si="153"/>
        <v>#DIV/0!</v>
      </c>
      <c r="S2472" s="612" t="e">
        <f t="shared" si="154"/>
        <v>#DIV/0!</v>
      </c>
      <c r="T2472" s="612">
        <f t="shared" si="155"/>
        <v>0</v>
      </c>
      <c r="U2472" s="613" t="s">
        <v>3232</v>
      </c>
    </row>
    <row r="2473" spans="1:21" s="581" customFormat="1" ht="25.5">
      <c r="A2473" s="605" t="s">
        <v>109</v>
      </c>
      <c r="B2473" s="606" t="s">
        <v>1220</v>
      </c>
      <c r="C2473" s="606" t="s">
        <v>646</v>
      </c>
      <c r="D2473" s="606" t="s">
        <v>335</v>
      </c>
      <c r="E2473" s="606" t="s">
        <v>185</v>
      </c>
      <c r="F2473" s="606" t="s">
        <v>519</v>
      </c>
      <c r="G2473" s="605" t="s">
        <v>3231</v>
      </c>
      <c r="H2473" s="606" t="s">
        <v>533</v>
      </c>
      <c r="I2473" s="606" t="s">
        <v>370</v>
      </c>
      <c r="J2473" s="607" t="s">
        <v>420</v>
      </c>
      <c r="K2473" s="608">
        <v>0.2</v>
      </c>
      <c r="L2473" s="606"/>
      <c r="M2473" s="613"/>
      <c r="N2473" s="609"/>
      <c r="O2473" s="615"/>
      <c r="P2473" s="611">
        <f t="shared" si="152"/>
        <v>0</v>
      </c>
      <c r="Q2473" s="609"/>
      <c r="R2473" s="612" t="e">
        <f t="shared" si="153"/>
        <v>#DIV/0!</v>
      </c>
      <c r="S2473" s="612" t="e">
        <f t="shared" si="154"/>
        <v>#DIV/0!</v>
      </c>
      <c r="T2473" s="612">
        <f t="shared" si="155"/>
        <v>0</v>
      </c>
      <c r="U2473" s="613" t="s">
        <v>3232</v>
      </c>
    </row>
    <row r="2474" spans="1:21" s="581" customFormat="1" ht="25.5">
      <c r="A2474" s="605" t="s">
        <v>109</v>
      </c>
      <c r="B2474" s="606" t="s">
        <v>1220</v>
      </c>
      <c r="C2474" s="606" t="s">
        <v>646</v>
      </c>
      <c r="D2474" s="606" t="s">
        <v>335</v>
      </c>
      <c r="E2474" s="606" t="s">
        <v>185</v>
      </c>
      <c r="F2474" s="606" t="s">
        <v>519</v>
      </c>
      <c r="G2474" s="605" t="s">
        <v>3231</v>
      </c>
      <c r="H2474" s="606" t="s">
        <v>534</v>
      </c>
      <c r="I2474" s="606" t="s">
        <v>370</v>
      </c>
      <c r="J2474" s="607" t="s">
        <v>420</v>
      </c>
      <c r="K2474" s="608">
        <v>0.2</v>
      </c>
      <c r="L2474" s="606"/>
      <c r="M2474" s="613"/>
      <c r="N2474" s="614"/>
      <c r="O2474" s="610"/>
      <c r="P2474" s="611">
        <f t="shared" si="152"/>
        <v>0</v>
      </c>
      <c r="Q2474" s="609"/>
      <c r="R2474" s="612" t="e">
        <f t="shared" si="153"/>
        <v>#DIV/0!</v>
      </c>
      <c r="S2474" s="612" t="e">
        <f t="shared" si="154"/>
        <v>#DIV/0!</v>
      </c>
      <c r="T2474" s="612">
        <f t="shared" si="155"/>
        <v>0</v>
      </c>
      <c r="U2474" s="613" t="s">
        <v>3232</v>
      </c>
    </row>
    <row r="2475" spans="1:21" s="581" customFormat="1" ht="25.5">
      <c r="A2475" s="605" t="s">
        <v>109</v>
      </c>
      <c r="B2475" s="606" t="s">
        <v>1220</v>
      </c>
      <c r="C2475" s="606" t="s">
        <v>646</v>
      </c>
      <c r="D2475" s="606" t="s">
        <v>335</v>
      </c>
      <c r="E2475" s="606" t="s">
        <v>185</v>
      </c>
      <c r="F2475" s="606" t="s">
        <v>519</v>
      </c>
      <c r="G2475" s="605" t="s">
        <v>3231</v>
      </c>
      <c r="H2475" s="606" t="s">
        <v>535</v>
      </c>
      <c r="I2475" s="606" t="s">
        <v>370</v>
      </c>
      <c r="J2475" s="607" t="s">
        <v>420</v>
      </c>
      <c r="K2475" s="608">
        <v>0.2</v>
      </c>
      <c r="L2475" s="606"/>
      <c r="M2475" s="613"/>
      <c r="N2475" s="614"/>
      <c r="O2475" s="610"/>
      <c r="P2475" s="611">
        <f t="shared" si="152"/>
        <v>0</v>
      </c>
      <c r="Q2475" s="609"/>
      <c r="R2475" s="612" t="e">
        <f t="shared" si="153"/>
        <v>#DIV/0!</v>
      </c>
      <c r="S2475" s="612" t="e">
        <f t="shared" si="154"/>
        <v>#DIV/0!</v>
      </c>
      <c r="T2475" s="612">
        <f t="shared" si="155"/>
        <v>0</v>
      </c>
      <c r="U2475" s="613" t="s">
        <v>3232</v>
      </c>
    </row>
    <row r="2476" spans="1:21" s="581" customFormat="1" ht="25.5">
      <c r="A2476" s="605" t="s">
        <v>109</v>
      </c>
      <c r="B2476" s="606" t="s">
        <v>1220</v>
      </c>
      <c r="C2476" s="606" t="s">
        <v>646</v>
      </c>
      <c r="D2476" s="606" t="s">
        <v>335</v>
      </c>
      <c r="E2476" s="606" t="s">
        <v>185</v>
      </c>
      <c r="F2476" s="606" t="s">
        <v>519</v>
      </c>
      <c r="G2476" s="605" t="s">
        <v>3231</v>
      </c>
      <c r="H2476" s="606" t="s">
        <v>544</v>
      </c>
      <c r="I2476" s="606" t="s">
        <v>370</v>
      </c>
      <c r="J2476" s="607" t="s">
        <v>420</v>
      </c>
      <c r="K2476" s="608">
        <v>0.2</v>
      </c>
      <c r="L2476" s="606"/>
      <c r="M2476" s="613"/>
      <c r="N2476" s="614"/>
      <c r="O2476" s="610"/>
      <c r="P2476" s="611">
        <f t="shared" si="152"/>
        <v>0</v>
      </c>
      <c r="Q2476" s="609"/>
      <c r="R2476" s="612" t="e">
        <f t="shared" si="153"/>
        <v>#DIV/0!</v>
      </c>
      <c r="S2476" s="612" t="e">
        <f t="shared" si="154"/>
        <v>#DIV/0!</v>
      </c>
      <c r="T2476" s="612">
        <f t="shared" si="155"/>
        <v>0</v>
      </c>
      <c r="U2476" s="613" t="s">
        <v>3232</v>
      </c>
    </row>
    <row r="2477" spans="1:21" s="581" customFormat="1" ht="25.5">
      <c r="A2477" s="605" t="s">
        <v>109</v>
      </c>
      <c r="B2477" s="606" t="s">
        <v>1220</v>
      </c>
      <c r="C2477" s="606" t="s">
        <v>646</v>
      </c>
      <c r="D2477" s="606" t="s">
        <v>335</v>
      </c>
      <c r="E2477" s="606" t="s">
        <v>185</v>
      </c>
      <c r="F2477" s="606" t="s">
        <v>519</v>
      </c>
      <c r="G2477" s="605" t="s">
        <v>3231</v>
      </c>
      <c r="H2477" s="606" t="s">
        <v>545</v>
      </c>
      <c r="I2477" s="606" t="s">
        <v>370</v>
      </c>
      <c r="J2477" s="607" t="s">
        <v>420</v>
      </c>
      <c r="K2477" s="608">
        <v>0.2</v>
      </c>
      <c r="L2477" s="606"/>
      <c r="M2477" s="613"/>
      <c r="N2477" s="614"/>
      <c r="O2477" s="610"/>
      <c r="P2477" s="611">
        <f t="shared" si="152"/>
        <v>0</v>
      </c>
      <c r="Q2477" s="609"/>
      <c r="R2477" s="612" t="e">
        <f t="shared" si="153"/>
        <v>#DIV/0!</v>
      </c>
      <c r="S2477" s="612" t="e">
        <f t="shared" si="154"/>
        <v>#DIV/0!</v>
      </c>
      <c r="T2477" s="612">
        <f t="shared" si="155"/>
        <v>0</v>
      </c>
      <c r="U2477" s="613" t="s">
        <v>3232</v>
      </c>
    </row>
    <row r="2478" spans="1:21" s="581" customFormat="1" ht="25.5">
      <c r="A2478" s="605" t="s">
        <v>109</v>
      </c>
      <c r="B2478" s="606" t="s">
        <v>1220</v>
      </c>
      <c r="C2478" s="606" t="s">
        <v>646</v>
      </c>
      <c r="D2478" s="606" t="s">
        <v>335</v>
      </c>
      <c r="E2478" s="606" t="s">
        <v>185</v>
      </c>
      <c r="F2478" s="606" t="s">
        <v>519</v>
      </c>
      <c r="G2478" s="605" t="s">
        <v>3231</v>
      </c>
      <c r="H2478" s="606" t="s">
        <v>546</v>
      </c>
      <c r="I2478" s="606" t="s">
        <v>370</v>
      </c>
      <c r="J2478" s="607" t="s">
        <v>420</v>
      </c>
      <c r="K2478" s="608">
        <v>0.2</v>
      </c>
      <c r="L2478" s="606"/>
      <c r="M2478" s="613"/>
      <c r="N2478" s="609"/>
      <c r="O2478" s="615"/>
      <c r="P2478" s="611">
        <f t="shared" si="152"/>
        <v>0</v>
      </c>
      <c r="Q2478" s="609"/>
      <c r="R2478" s="612" t="e">
        <f t="shared" si="153"/>
        <v>#DIV/0!</v>
      </c>
      <c r="S2478" s="612" t="e">
        <f t="shared" si="154"/>
        <v>#DIV/0!</v>
      </c>
      <c r="T2478" s="612">
        <f t="shared" si="155"/>
        <v>0</v>
      </c>
      <c r="U2478" s="613" t="s">
        <v>3232</v>
      </c>
    </row>
    <row r="2479" spans="1:21" s="581" customFormat="1" ht="25.5">
      <c r="A2479" s="605" t="s">
        <v>109</v>
      </c>
      <c r="B2479" s="606" t="s">
        <v>1220</v>
      </c>
      <c r="C2479" s="606" t="s">
        <v>646</v>
      </c>
      <c r="D2479" s="606" t="s">
        <v>335</v>
      </c>
      <c r="E2479" s="606" t="s">
        <v>185</v>
      </c>
      <c r="F2479" s="606" t="s">
        <v>519</v>
      </c>
      <c r="G2479" s="605" t="s">
        <v>3231</v>
      </c>
      <c r="H2479" s="606" t="s">
        <v>548</v>
      </c>
      <c r="I2479" s="606" t="s">
        <v>370</v>
      </c>
      <c r="J2479" s="607" t="s">
        <v>420</v>
      </c>
      <c r="K2479" s="608">
        <v>0.2</v>
      </c>
      <c r="L2479" s="606"/>
      <c r="M2479" s="613"/>
      <c r="N2479" s="614"/>
      <c r="O2479" s="610"/>
      <c r="P2479" s="611">
        <f t="shared" si="152"/>
        <v>0</v>
      </c>
      <c r="Q2479" s="609"/>
      <c r="R2479" s="612" t="e">
        <f t="shared" si="153"/>
        <v>#DIV/0!</v>
      </c>
      <c r="S2479" s="612" t="e">
        <f t="shared" si="154"/>
        <v>#DIV/0!</v>
      </c>
      <c r="T2479" s="612">
        <f t="shared" si="155"/>
        <v>0</v>
      </c>
      <c r="U2479" s="613" t="s">
        <v>3232</v>
      </c>
    </row>
    <row r="2480" spans="1:21" s="581" customFormat="1" ht="25.5">
      <c r="A2480" s="605" t="s">
        <v>109</v>
      </c>
      <c r="B2480" s="606" t="s">
        <v>1220</v>
      </c>
      <c r="C2480" s="606" t="s">
        <v>646</v>
      </c>
      <c r="D2480" s="606" t="s">
        <v>335</v>
      </c>
      <c r="E2480" s="606" t="s">
        <v>185</v>
      </c>
      <c r="F2480" s="606" t="s">
        <v>519</v>
      </c>
      <c r="G2480" s="605" t="s">
        <v>3231</v>
      </c>
      <c r="H2480" s="606" t="s">
        <v>549</v>
      </c>
      <c r="I2480" s="606" t="s">
        <v>370</v>
      </c>
      <c r="J2480" s="607" t="s">
        <v>420</v>
      </c>
      <c r="K2480" s="608">
        <v>0.2</v>
      </c>
      <c r="L2480" s="606"/>
      <c r="M2480" s="613"/>
      <c r="N2480" s="614"/>
      <c r="O2480" s="610"/>
      <c r="P2480" s="611">
        <f t="shared" si="152"/>
        <v>0</v>
      </c>
      <c r="Q2480" s="609"/>
      <c r="R2480" s="612" t="e">
        <f t="shared" si="153"/>
        <v>#DIV/0!</v>
      </c>
      <c r="S2480" s="612" t="e">
        <f t="shared" si="154"/>
        <v>#DIV/0!</v>
      </c>
      <c r="T2480" s="612">
        <f t="shared" si="155"/>
        <v>0</v>
      </c>
      <c r="U2480" s="613" t="s">
        <v>3232</v>
      </c>
    </row>
    <row r="2481" spans="1:21" s="581" customFormat="1" ht="25.5">
      <c r="A2481" s="605" t="s">
        <v>109</v>
      </c>
      <c r="B2481" s="606" t="s">
        <v>1220</v>
      </c>
      <c r="C2481" s="606" t="s">
        <v>646</v>
      </c>
      <c r="D2481" s="606" t="s">
        <v>335</v>
      </c>
      <c r="E2481" s="606" t="s">
        <v>185</v>
      </c>
      <c r="F2481" s="606" t="s">
        <v>519</v>
      </c>
      <c r="G2481" s="605" t="s">
        <v>3231</v>
      </c>
      <c r="H2481" s="606" t="s">
        <v>551</v>
      </c>
      <c r="I2481" s="606" t="s">
        <v>370</v>
      </c>
      <c r="J2481" s="607" t="s">
        <v>420</v>
      </c>
      <c r="K2481" s="608">
        <v>0.2</v>
      </c>
      <c r="L2481" s="606"/>
      <c r="M2481" s="613"/>
      <c r="N2481" s="609"/>
      <c r="O2481" s="615"/>
      <c r="P2481" s="611">
        <f t="shared" si="152"/>
        <v>0</v>
      </c>
      <c r="Q2481" s="609"/>
      <c r="R2481" s="612" t="e">
        <f t="shared" si="153"/>
        <v>#DIV/0!</v>
      </c>
      <c r="S2481" s="612" t="e">
        <f t="shared" si="154"/>
        <v>#DIV/0!</v>
      </c>
      <c r="T2481" s="612">
        <f t="shared" si="155"/>
        <v>0</v>
      </c>
      <c r="U2481" s="613" t="s">
        <v>3232</v>
      </c>
    </row>
    <row r="2482" spans="1:21" s="581" customFormat="1" ht="25.5">
      <c r="A2482" s="605" t="s">
        <v>109</v>
      </c>
      <c r="B2482" s="606" t="s">
        <v>1220</v>
      </c>
      <c r="C2482" s="606" t="s">
        <v>646</v>
      </c>
      <c r="D2482" s="606" t="s">
        <v>335</v>
      </c>
      <c r="E2482" s="606" t="s">
        <v>185</v>
      </c>
      <c r="F2482" s="606" t="s">
        <v>519</v>
      </c>
      <c r="G2482" s="605" t="s">
        <v>3231</v>
      </c>
      <c r="H2482" s="606" t="s">
        <v>555</v>
      </c>
      <c r="I2482" s="606" t="s">
        <v>370</v>
      </c>
      <c r="J2482" s="607" t="s">
        <v>420</v>
      </c>
      <c r="K2482" s="608">
        <v>0.2</v>
      </c>
      <c r="L2482" s="606"/>
      <c r="M2482" s="613"/>
      <c r="N2482" s="614"/>
      <c r="O2482" s="610"/>
      <c r="P2482" s="611">
        <f t="shared" si="152"/>
        <v>0</v>
      </c>
      <c r="Q2482" s="609"/>
      <c r="R2482" s="612" t="e">
        <f t="shared" si="153"/>
        <v>#DIV/0!</v>
      </c>
      <c r="S2482" s="612" t="e">
        <f t="shared" si="154"/>
        <v>#DIV/0!</v>
      </c>
      <c r="T2482" s="612">
        <f t="shared" si="155"/>
        <v>0</v>
      </c>
      <c r="U2482" s="613" t="s">
        <v>3232</v>
      </c>
    </row>
    <row r="2483" spans="1:21" s="581" customFormat="1" ht="25.5">
      <c r="A2483" s="605" t="s">
        <v>109</v>
      </c>
      <c r="B2483" s="606" t="s">
        <v>1220</v>
      </c>
      <c r="C2483" s="606" t="s">
        <v>646</v>
      </c>
      <c r="D2483" s="606" t="s">
        <v>335</v>
      </c>
      <c r="E2483" s="606" t="s">
        <v>185</v>
      </c>
      <c r="F2483" s="606" t="s">
        <v>519</v>
      </c>
      <c r="G2483" s="605" t="s">
        <v>3231</v>
      </c>
      <c r="H2483" s="606" t="s">
        <v>556</v>
      </c>
      <c r="I2483" s="606" t="s">
        <v>370</v>
      </c>
      <c r="J2483" s="607" t="s">
        <v>420</v>
      </c>
      <c r="K2483" s="608">
        <v>0.2</v>
      </c>
      <c r="L2483" s="606"/>
      <c r="M2483" s="613"/>
      <c r="N2483" s="614"/>
      <c r="O2483" s="610"/>
      <c r="P2483" s="611">
        <f t="shared" si="152"/>
        <v>0</v>
      </c>
      <c r="Q2483" s="609"/>
      <c r="R2483" s="612" t="e">
        <f t="shared" si="153"/>
        <v>#DIV/0!</v>
      </c>
      <c r="S2483" s="612" t="e">
        <f t="shared" si="154"/>
        <v>#DIV/0!</v>
      </c>
      <c r="T2483" s="612">
        <f t="shared" si="155"/>
        <v>0</v>
      </c>
      <c r="U2483" s="613" t="s">
        <v>3232</v>
      </c>
    </row>
    <row r="2484" spans="1:21" s="581" customFormat="1" ht="25.5">
      <c r="A2484" s="605" t="s">
        <v>109</v>
      </c>
      <c r="B2484" s="606" t="s">
        <v>1220</v>
      </c>
      <c r="C2484" s="606" t="s">
        <v>646</v>
      </c>
      <c r="D2484" s="606" t="s">
        <v>335</v>
      </c>
      <c r="E2484" s="606" t="s">
        <v>185</v>
      </c>
      <c r="F2484" s="606" t="s">
        <v>519</v>
      </c>
      <c r="G2484" s="605" t="s">
        <v>3231</v>
      </c>
      <c r="H2484" s="606" t="s">
        <v>557</v>
      </c>
      <c r="I2484" s="606" t="s">
        <v>370</v>
      </c>
      <c r="J2484" s="607" t="s">
        <v>420</v>
      </c>
      <c r="K2484" s="608">
        <v>0.2</v>
      </c>
      <c r="L2484" s="606"/>
      <c r="M2484" s="613"/>
      <c r="N2484" s="609"/>
      <c r="O2484" s="615"/>
      <c r="P2484" s="611">
        <f t="shared" si="152"/>
        <v>0</v>
      </c>
      <c r="Q2484" s="609"/>
      <c r="R2484" s="612" t="e">
        <f t="shared" si="153"/>
        <v>#DIV/0!</v>
      </c>
      <c r="S2484" s="612" t="e">
        <f t="shared" si="154"/>
        <v>#DIV/0!</v>
      </c>
      <c r="T2484" s="612">
        <f t="shared" si="155"/>
        <v>0</v>
      </c>
      <c r="U2484" s="613" t="s">
        <v>3232</v>
      </c>
    </row>
    <row r="2485" spans="1:21" s="581" customFormat="1" ht="25.5">
      <c r="A2485" s="605" t="s">
        <v>109</v>
      </c>
      <c r="B2485" s="606" t="s">
        <v>1220</v>
      </c>
      <c r="C2485" s="606" t="s">
        <v>646</v>
      </c>
      <c r="D2485" s="606" t="s">
        <v>335</v>
      </c>
      <c r="E2485" s="606" t="s">
        <v>185</v>
      </c>
      <c r="F2485" s="606" t="s">
        <v>519</v>
      </c>
      <c r="G2485" s="605" t="s">
        <v>3231</v>
      </c>
      <c r="H2485" s="606" t="s">
        <v>558</v>
      </c>
      <c r="I2485" s="606" t="s">
        <v>370</v>
      </c>
      <c r="J2485" s="607" t="s">
        <v>420</v>
      </c>
      <c r="K2485" s="608">
        <v>0.2</v>
      </c>
      <c r="L2485" s="606"/>
      <c r="M2485" s="613"/>
      <c r="N2485" s="614"/>
      <c r="O2485" s="610"/>
      <c r="P2485" s="611">
        <f t="shared" si="152"/>
        <v>0</v>
      </c>
      <c r="Q2485" s="609"/>
      <c r="R2485" s="612" t="e">
        <f t="shared" si="153"/>
        <v>#DIV/0!</v>
      </c>
      <c r="S2485" s="612" t="e">
        <f t="shared" si="154"/>
        <v>#DIV/0!</v>
      </c>
      <c r="T2485" s="612">
        <f t="shared" si="155"/>
        <v>0</v>
      </c>
      <c r="U2485" s="613" t="s">
        <v>3232</v>
      </c>
    </row>
    <row r="2486" spans="1:21" s="581" customFormat="1" ht="25.5">
      <c r="A2486" s="605" t="s">
        <v>109</v>
      </c>
      <c r="B2486" s="606" t="s">
        <v>1220</v>
      </c>
      <c r="C2486" s="606" t="s">
        <v>646</v>
      </c>
      <c r="D2486" s="606" t="s">
        <v>335</v>
      </c>
      <c r="E2486" s="606" t="s">
        <v>185</v>
      </c>
      <c r="F2486" s="606" t="s">
        <v>519</v>
      </c>
      <c r="G2486" s="605" t="s">
        <v>3231</v>
      </c>
      <c r="H2486" s="606" t="s">
        <v>562</v>
      </c>
      <c r="I2486" s="606" t="s">
        <v>370</v>
      </c>
      <c r="J2486" s="607" t="s">
        <v>420</v>
      </c>
      <c r="K2486" s="608">
        <v>0.2</v>
      </c>
      <c r="L2486" s="606"/>
      <c r="M2486" s="613"/>
      <c r="N2486" s="614"/>
      <c r="O2486" s="610"/>
      <c r="P2486" s="611">
        <f t="shared" si="152"/>
        <v>0</v>
      </c>
      <c r="Q2486" s="609"/>
      <c r="R2486" s="612" t="e">
        <f t="shared" si="153"/>
        <v>#DIV/0!</v>
      </c>
      <c r="S2486" s="612" t="e">
        <f t="shared" si="154"/>
        <v>#DIV/0!</v>
      </c>
      <c r="T2486" s="612">
        <f t="shared" si="155"/>
        <v>0</v>
      </c>
      <c r="U2486" s="613" t="s">
        <v>3232</v>
      </c>
    </row>
    <row r="2487" spans="1:21" s="581" customFormat="1" ht="25.5">
      <c r="A2487" s="605" t="s">
        <v>109</v>
      </c>
      <c r="B2487" s="606" t="s">
        <v>1220</v>
      </c>
      <c r="C2487" s="606" t="s">
        <v>646</v>
      </c>
      <c r="D2487" s="606" t="s">
        <v>335</v>
      </c>
      <c r="E2487" s="606" t="s">
        <v>185</v>
      </c>
      <c r="F2487" s="606" t="s">
        <v>577</v>
      </c>
      <c r="G2487" s="605" t="s">
        <v>3231</v>
      </c>
      <c r="H2487" s="606" t="s">
        <v>583</v>
      </c>
      <c r="I2487" s="606" t="s">
        <v>370</v>
      </c>
      <c r="J2487" s="607" t="s">
        <v>420</v>
      </c>
      <c r="K2487" s="608">
        <v>0.2</v>
      </c>
      <c r="L2487" s="606"/>
      <c r="M2487" s="613"/>
      <c r="N2487" s="614"/>
      <c r="O2487" s="610"/>
      <c r="P2487" s="611">
        <f t="shared" si="152"/>
        <v>0</v>
      </c>
      <c r="Q2487" s="609"/>
      <c r="R2487" s="612" t="e">
        <f t="shared" si="153"/>
        <v>#DIV/0!</v>
      </c>
      <c r="S2487" s="612" t="e">
        <f t="shared" si="154"/>
        <v>#DIV/0!</v>
      </c>
      <c r="T2487" s="612">
        <f t="shared" si="155"/>
        <v>0</v>
      </c>
      <c r="U2487" s="613" t="s">
        <v>3232</v>
      </c>
    </row>
    <row r="2488" spans="1:21" s="581" customFormat="1" ht="25.5">
      <c r="A2488" s="605" t="s">
        <v>109</v>
      </c>
      <c r="B2488" s="606" t="s">
        <v>1220</v>
      </c>
      <c r="C2488" s="606" t="s">
        <v>646</v>
      </c>
      <c r="D2488" s="606" t="s">
        <v>335</v>
      </c>
      <c r="E2488" s="606" t="s">
        <v>185</v>
      </c>
      <c r="F2488" s="606" t="s">
        <v>519</v>
      </c>
      <c r="G2488" s="605" t="s">
        <v>3231</v>
      </c>
      <c r="H2488" s="606" t="s">
        <v>563</v>
      </c>
      <c r="I2488" s="606" t="s">
        <v>370</v>
      </c>
      <c r="J2488" s="607" t="s">
        <v>418</v>
      </c>
      <c r="K2488" s="608">
        <v>0.2</v>
      </c>
      <c r="L2488" s="606"/>
      <c r="M2488" s="613"/>
      <c r="N2488" s="609"/>
      <c r="O2488" s="615"/>
      <c r="P2488" s="611">
        <f t="shared" si="152"/>
        <v>0</v>
      </c>
      <c r="Q2488" s="609"/>
      <c r="R2488" s="612" t="e">
        <f t="shared" si="153"/>
        <v>#DIV/0!</v>
      </c>
      <c r="S2488" s="612" t="e">
        <f t="shared" si="154"/>
        <v>#DIV/0!</v>
      </c>
      <c r="T2488" s="612">
        <f t="shared" si="155"/>
        <v>0</v>
      </c>
      <c r="U2488" s="613" t="s">
        <v>3232</v>
      </c>
    </row>
    <row r="2489" spans="1:21" s="581" customFormat="1" ht="25.5">
      <c r="A2489" s="605" t="s">
        <v>109</v>
      </c>
      <c r="B2489" s="606" t="s">
        <v>1220</v>
      </c>
      <c r="C2489" s="606" t="s">
        <v>646</v>
      </c>
      <c r="D2489" s="606" t="s">
        <v>335</v>
      </c>
      <c r="E2489" s="606" t="s">
        <v>185</v>
      </c>
      <c r="F2489" s="606" t="s">
        <v>519</v>
      </c>
      <c r="G2489" s="605" t="s">
        <v>3231</v>
      </c>
      <c r="H2489" s="606" t="s">
        <v>564</v>
      </c>
      <c r="I2489" s="606" t="s">
        <v>370</v>
      </c>
      <c r="J2489" s="607" t="s">
        <v>420</v>
      </c>
      <c r="K2489" s="608">
        <v>0.2</v>
      </c>
      <c r="L2489" s="606"/>
      <c r="M2489" s="613"/>
      <c r="N2489" s="614"/>
      <c r="O2489" s="610"/>
      <c r="P2489" s="611">
        <f t="shared" si="152"/>
        <v>0</v>
      </c>
      <c r="Q2489" s="609"/>
      <c r="R2489" s="612" t="e">
        <f t="shared" si="153"/>
        <v>#DIV/0!</v>
      </c>
      <c r="S2489" s="612" t="e">
        <f t="shared" si="154"/>
        <v>#DIV/0!</v>
      </c>
      <c r="T2489" s="612">
        <f t="shared" si="155"/>
        <v>0</v>
      </c>
      <c r="U2489" s="613" t="s">
        <v>3232</v>
      </c>
    </row>
    <row r="2490" spans="1:21" s="581" customFormat="1" ht="25.5">
      <c r="A2490" s="605" t="s">
        <v>109</v>
      </c>
      <c r="B2490" s="606" t="s">
        <v>1220</v>
      </c>
      <c r="C2490" s="606" t="s">
        <v>646</v>
      </c>
      <c r="D2490" s="606" t="s">
        <v>335</v>
      </c>
      <c r="E2490" s="606" t="s">
        <v>185</v>
      </c>
      <c r="F2490" s="606" t="s">
        <v>519</v>
      </c>
      <c r="G2490" s="605" t="s">
        <v>3231</v>
      </c>
      <c r="H2490" s="606" t="s">
        <v>569</v>
      </c>
      <c r="I2490" s="606" t="s">
        <v>370</v>
      </c>
      <c r="J2490" s="607" t="s">
        <v>420</v>
      </c>
      <c r="K2490" s="608">
        <v>0.2</v>
      </c>
      <c r="L2490" s="606"/>
      <c r="M2490" s="613"/>
      <c r="N2490" s="614"/>
      <c r="O2490" s="610"/>
      <c r="P2490" s="611">
        <f t="shared" si="152"/>
        <v>0</v>
      </c>
      <c r="Q2490" s="609"/>
      <c r="R2490" s="612" t="e">
        <f t="shared" si="153"/>
        <v>#DIV/0!</v>
      </c>
      <c r="S2490" s="612" t="e">
        <f t="shared" si="154"/>
        <v>#DIV/0!</v>
      </c>
      <c r="T2490" s="612">
        <f t="shared" si="155"/>
        <v>0</v>
      </c>
      <c r="U2490" s="613" t="s">
        <v>3232</v>
      </c>
    </row>
    <row r="2491" spans="1:21" s="581" customFormat="1" ht="12.75">
      <c r="A2491" s="605" t="s">
        <v>109</v>
      </c>
      <c r="B2491" s="606" t="s">
        <v>1220</v>
      </c>
      <c r="C2491" s="606" t="s">
        <v>646</v>
      </c>
      <c r="D2491" s="606" t="s">
        <v>335</v>
      </c>
      <c r="E2491" s="606" t="s">
        <v>185</v>
      </c>
      <c r="F2491" s="606" t="s">
        <v>519</v>
      </c>
      <c r="G2491" s="605" t="s">
        <v>3231</v>
      </c>
      <c r="H2491" s="606" t="s">
        <v>498</v>
      </c>
      <c r="I2491" s="606" t="s">
        <v>3126</v>
      </c>
      <c r="J2491" s="607" t="s">
        <v>418</v>
      </c>
      <c r="K2491" s="608">
        <v>1</v>
      </c>
      <c r="L2491" s="606"/>
      <c r="M2491" s="609">
        <v>2023</v>
      </c>
      <c r="N2491" s="609">
        <v>25</v>
      </c>
      <c r="O2491" s="610">
        <v>1</v>
      </c>
      <c r="P2491" s="611">
        <f t="shared" si="152"/>
        <v>25</v>
      </c>
      <c r="Q2491" s="609">
        <v>25</v>
      </c>
      <c r="R2491" s="612">
        <f t="shared" si="153"/>
        <v>1</v>
      </c>
      <c r="S2491" s="612">
        <f t="shared" si="154"/>
        <v>1</v>
      </c>
      <c r="T2491" s="612">
        <f t="shared" si="155"/>
        <v>1</v>
      </c>
      <c r="U2491" s="605" t="s">
        <v>3233</v>
      </c>
    </row>
    <row r="2492" spans="1:21" s="581" customFormat="1" ht="12.75">
      <c r="A2492" s="605" t="s">
        <v>109</v>
      </c>
      <c r="B2492" s="606" t="s">
        <v>1220</v>
      </c>
      <c r="C2492" s="606" t="s">
        <v>646</v>
      </c>
      <c r="D2492" s="606" t="s">
        <v>335</v>
      </c>
      <c r="E2492" s="606" t="s">
        <v>185</v>
      </c>
      <c r="F2492" s="606" t="s">
        <v>519</v>
      </c>
      <c r="G2492" s="605" t="s">
        <v>3231</v>
      </c>
      <c r="H2492" s="606" t="s">
        <v>537</v>
      </c>
      <c r="I2492" s="606" t="s">
        <v>232</v>
      </c>
      <c r="J2492" s="607" t="s">
        <v>418</v>
      </c>
      <c r="K2492" s="608">
        <v>1</v>
      </c>
      <c r="L2492" s="606" t="s">
        <v>3128</v>
      </c>
      <c r="M2492" s="613">
        <v>2023</v>
      </c>
      <c r="N2492" s="609">
        <v>25</v>
      </c>
      <c r="O2492" s="610">
        <v>1</v>
      </c>
      <c r="P2492" s="611">
        <f t="shared" si="152"/>
        <v>25</v>
      </c>
      <c r="Q2492" s="609">
        <v>25</v>
      </c>
      <c r="R2492" s="612">
        <f t="shared" si="153"/>
        <v>1</v>
      </c>
      <c r="S2492" s="612">
        <f t="shared" si="154"/>
        <v>1</v>
      </c>
      <c r="T2492" s="612">
        <f t="shared" si="155"/>
        <v>1</v>
      </c>
      <c r="U2492" s="605" t="s">
        <v>3233</v>
      </c>
    </row>
    <row r="2493" spans="1:21" s="581" customFormat="1" ht="12.75">
      <c r="A2493" s="605" t="s">
        <v>109</v>
      </c>
      <c r="B2493" s="606" t="s">
        <v>1220</v>
      </c>
      <c r="C2493" s="606" t="s">
        <v>646</v>
      </c>
      <c r="D2493" s="606" t="s">
        <v>335</v>
      </c>
      <c r="E2493" s="606" t="s">
        <v>185</v>
      </c>
      <c r="F2493" s="606" t="s">
        <v>519</v>
      </c>
      <c r="G2493" s="605" t="s">
        <v>3231</v>
      </c>
      <c r="H2493" s="606" t="s">
        <v>538</v>
      </c>
      <c r="I2493" s="606" t="s">
        <v>232</v>
      </c>
      <c r="J2493" s="607" t="s">
        <v>418</v>
      </c>
      <c r="K2493" s="608">
        <v>1</v>
      </c>
      <c r="L2493" s="606" t="s">
        <v>3128</v>
      </c>
      <c r="M2493" s="613">
        <v>2023</v>
      </c>
      <c r="N2493" s="614">
        <v>25</v>
      </c>
      <c r="O2493" s="610">
        <v>1</v>
      </c>
      <c r="P2493" s="611">
        <f t="shared" si="152"/>
        <v>25</v>
      </c>
      <c r="Q2493" s="609">
        <v>25</v>
      </c>
      <c r="R2493" s="612">
        <f t="shared" si="153"/>
        <v>1</v>
      </c>
      <c r="S2493" s="612">
        <f t="shared" si="154"/>
        <v>1</v>
      </c>
      <c r="T2493" s="612">
        <f t="shared" si="155"/>
        <v>1</v>
      </c>
      <c r="U2493" s="605" t="s">
        <v>3233</v>
      </c>
    </row>
    <row r="2494" spans="1:21" s="581" customFormat="1" ht="12.75">
      <c r="A2494" s="605" t="s">
        <v>109</v>
      </c>
      <c r="B2494" s="606" t="s">
        <v>1220</v>
      </c>
      <c r="C2494" s="606" t="s">
        <v>646</v>
      </c>
      <c r="D2494" s="606" t="s">
        <v>335</v>
      </c>
      <c r="E2494" s="606" t="s">
        <v>185</v>
      </c>
      <c r="F2494" s="606" t="s">
        <v>519</v>
      </c>
      <c r="G2494" s="605" t="s">
        <v>3231</v>
      </c>
      <c r="H2494" s="606" t="s">
        <v>541</v>
      </c>
      <c r="I2494" s="606" t="s">
        <v>232</v>
      </c>
      <c r="J2494" s="607" t="s">
        <v>418</v>
      </c>
      <c r="K2494" s="608">
        <v>1</v>
      </c>
      <c r="L2494" s="606" t="s">
        <v>3128</v>
      </c>
      <c r="M2494" s="613">
        <v>2023</v>
      </c>
      <c r="N2494" s="614">
        <v>25</v>
      </c>
      <c r="O2494" s="610">
        <v>1</v>
      </c>
      <c r="P2494" s="611">
        <f t="shared" si="152"/>
        <v>25</v>
      </c>
      <c r="Q2494" s="609">
        <v>25</v>
      </c>
      <c r="R2494" s="612">
        <f t="shared" si="153"/>
        <v>1</v>
      </c>
      <c r="S2494" s="612">
        <f t="shared" si="154"/>
        <v>1</v>
      </c>
      <c r="T2494" s="612">
        <f t="shared" si="155"/>
        <v>1</v>
      </c>
      <c r="U2494" s="605" t="s">
        <v>3233</v>
      </c>
    </row>
    <row r="2495" spans="1:21" s="581" customFormat="1" ht="12.75">
      <c r="A2495" s="605" t="s">
        <v>109</v>
      </c>
      <c r="B2495" s="606" t="s">
        <v>1220</v>
      </c>
      <c r="C2495" s="606" t="s">
        <v>646</v>
      </c>
      <c r="D2495" s="606" t="s">
        <v>335</v>
      </c>
      <c r="E2495" s="606" t="s">
        <v>185</v>
      </c>
      <c r="F2495" s="606" t="s">
        <v>519</v>
      </c>
      <c r="G2495" s="605" t="s">
        <v>3231</v>
      </c>
      <c r="H2495" s="606" t="s">
        <v>493</v>
      </c>
      <c r="I2495" s="606" t="s">
        <v>232</v>
      </c>
      <c r="J2495" s="607" t="s">
        <v>418</v>
      </c>
      <c r="K2495" s="608">
        <v>1</v>
      </c>
      <c r="L2495" s="606" t="s">
        <v>3128</v>
      </c>
      <c r="M2495" s="613">
        <v>2023</v>
      </c>
      <c r="N2495" s="609">
        <v>25</v>
      </c>
      <c r="O2495" s="610">
        <v>1</v>
      </c>
      <c r="P2495" s="611">
        <f t="shared" si="152"/>
        <v>25</v>
      </c>
      <c r="Q2495" s="609">
        <v>25</v>
      </c>
      <c r="R2495" s="612">
        <f t="shared" si="153"/>
        <v>1</v>
      </c>
      <c r="S2495" s="612">
        <f t="shared" si="154"/>
        <v>1</v>
      </c>
      <c r="T2495" s="612">
        <f t="shared" si="155"/>
        <v>1</v>
      </c>
      <c r="U2495" s="605" t="s">
        <v>3233</v>
      </c>
    </row>
    <row r="2496" spans="1:21" s="581" customFormat="1" ht="12.75">
      <c r="A2496" s="605" t="s">
        <v>109</v>
      </c>
      <c r="B2496" s="606" t="s">
        <v>1220</v>
      </c>
      <c r="C2496" s="606" t="s">
        <v>646</v>
      </c>
      <c r="D2496" s="606" t="s">
        <v>335</v>
      </c>
      <c r="E2496" s="606" t="s">
        <v>185</v>
      </c>
      <c r="F2496" s="606" t="s">
        <v>519</v>
      </c>
      <c r="G2496" s="605" t="s">
        <v>3231</v>
      </c>
      <c r="H2496" s="606" t="s">
        <v>3129</v>
      </c>
      <c r="I2496" s="606" t="s">
        <v>232</v>
      </c>
      <c r="J2496" s="607" t="s">
        <v>418</v>
      </c>
      <c r="K2496" s="608">
        <v>1</v>
      </c>
      <c r="L2496" s="606" t="s">
        <v>3128</v>
      </c>
      <c r="M2496" s="613">
        <v>2023</v>
      </c>
      <c r="N2496" s="614">
        <v>25</v>
      </c>
      <c r="O2496" s="610">
        <v>1</v>
      </c>
      <c r="P2496" s="611">
        <f t="shared" si="152"/>
        <v>25</v>
      </c>
      <c r="Q2496" s="609">
        <v>25</v>
      </c>
      <c r="R2496" s="612">
        <f t="shared" si="153"/>
        <v>1</v>
      </c>
      <c r="S2496" s="612">
        <f t="shared" si="154"/>
        <v>1</v>
      </c>
      <c r="T2496" s="612">
        <f t="shared" si="155"/>
        <v>1</v>
      </c>
      <c r="U2496" s="605" t="s">
        <v>3233</v>
      </c>
    </row>
    <row r="2497" spans="1:21" s="581" customFormat="1" ht="12.75">
      <c r="A2497" s="605" t="s">
        <v>109</v>
      </c>
      <c r="B2497" s="606" t="s">
        <v>1220</v>
      </c>
      <c r="C2497" s="606" t="s">
        <v>646</v>
      </c>
      <c r="D2497" s="606" t="s">
        <v>335</v>
      </c>
      <c r="E2497" s="606" t="s">
        <v>185</v>
      </c>
      <c r="F2497" s="606" t="s">
        <v>519</v>
      </c>
      <c r="G2497" s="605" t="s">
        <v>3231</v>
      </c>
      <c r="H2497" s="606" t="s">
        <v>3130</v>
      </c>
      <c r="I2497" s="606" t="s">
        <v>232</v>
      </c>
      <c r="J2497" s="607" t="s">
        <v>418</v>
      </c>
      <c r="K2497" s="608">
        <v>1</v>
      </c>
      <c r="L2497" s="606" t="s">
        <v>3128</v>
      </c>
      <c r="M2497" s="613">
        <v>2023</v>
      </c>
      <c r="N2497" s="609">
        <v>25</v>
      </c>
      <c r="O2497" s="610">
        <v>1</v>
      </c>
      <c r="P2497" s="611">
        <f t="shared" si="152"/>
        <v>25</v>
      </c>
      <c r="Q2497" s="609">
        <v>25</v>
      </c>
      <c r="R2497" s="612">
        <f t="shared" si="153"/>
        <v>1</v>
      </c>
      <c r="S2497" s="612">
        <f t="shared" si="154"/>
        <v>1</v>
      </c>
      <c r="T2497" s="612">
        <f t="shared" si="155"/>
        <v>1</v>
      </c>
      <c r="U2497" s="605" t="s">
        <v>3233</v>
      </c>
    </row>
    <row r="2498" spans="1:21" s="581" customFormat="1" ht="12.75">
      <c r="A2498" s="592" t="s">
        <v>109</v>
      </c>
      <c r="B2498" s="598" t="s">
        <v>1220</v>
      </c>
      <c r="C2498" s="598" t="s">
        <v>647</v>
      </c>
      <c r="D2498" s="598" t="s">
        <v>335</v>
      </c>
      <c r="E2498" s="598" t="s">
        <v>185</v>
      </c>
      <c r="F2498" s="598" t="s">
        <v>519</v>
      </c>
      <c r="G2498" s="592" t="s">
        <v>3221</v>
      </c>
      <c r="H2498" s="598" t="s">
        <v>498</v>
      </c>
      <c r="I2498" s="598" t="s">
        <v>3126</v>
      </c>
      <c r="J2498" s="598" t="s">
        <v>418</v>
      </c>
      <c r="K2498" s="604">
        <v>1</v>
      </c>
      <c r="L2498" s="598" t="s">
        <v>3127</v>
      </c>
      <c r="M2498" s="593">
        <v>2023</v>
      </c>
      <c r="N2498" s="600">
        <v>54</v>
      </c>
      <c r="O2498" s="595">
        <v>1</v>
      </c>
      <c r="P2498" s="596">
        <f t="shared" si="152"/>
        <v>54</v>
      </c>
      <c r="Q2498" s="594">
        <v>54</v>
      </c>
      <c r="R2498" s="597">
        <f t="shared" si="153"/>
        <v>1</v>
      </c>
      <c r="S2498" s="597">
        <f t="shared" si="154"/>
        <v>1</v>
      </c>
      <c r="T2498" s="597">
        <f t="shared" si="155"/>
        <v>1</v>
      </c>
      <c r="U2498" s="602"/>
    </row>
    <row r="2499" spans="1:21" s="581" customFormat="1" ht="12.75">
      <c r="A2499" s="592" t="s">
        <v>109</v>
      </c>
      <c r="B2499" s="598" t="s">
        <v>1220</v>
      </c>
      <c r="C2499" s="598" t="s">
        <v>647</v>
      </c>
      <c r="D2499" s="598" t="s">
        <v>335</v>
      </c>
      <c r="E2499" s="598" t="s">
        <v>185</v>
      </c>
      <c r="F2499" s="598" t="s">
        <v>519</v>
      </c>
      <c r="G2499" s="592" t="s">
        <v>3221</v>
      </c>
      <c r="H2499" s="598" t="s">
        <v>537</v>
      </c>
      <c r="I2499" s="598" t="s">
        <v>232</v>
      </c>
      <c r="J2499" s="598" t="s">
        <v>418</v>
      </c>
      <c r="K2499" s="604">
        <v>1</v>
      </c>
      <c r="L2499" s="598" t="s">
        <v>3128</v>
      </c>
      <c r="M2499" s="593">
        <v>2023</v>
      </c>
      <c r="N2499" s="600">
        <v>54</v>
      </c>
      <c r="O2499" s="595">
        <v>1</v>
      </c>
      <c r="P2499" s="596">
        <f t="shared" si="152"/>
        <v>54</v>
      </c>
      <c r="Q2499" s="594">
        <v>54</v>
      </c>
      <c r="R2499" s="597">
        <f t="shared" si="153"/>
        <v>1</v>
      </c>
      <c r="S2499" s="597">
        <f t="shared" si="154"/>
        <v>1</v>
      </c>
      <c r="T2499" s="597">
        <f t="shared" si="155"/>
        <v>1</v>
      </c>
      <c r="U2499" s="602"/>
    </row>
    <row r="2500" spans="1:21" s="581" customFormat="1" ht="12.75">
      <c r="A2500" s="592" t="s">
        <v>109</v>
      </c>
      <c r="B2500" s="598" t="s">
        <v>1220</v>
      </c>
      <c r="C2500" s="598" t="s">
        <v>647</v>
      </c>
      <c r="D2500" s="598" t="s">
        <v>335</v>
      </c>
      <c r="E2500" s="598" t="s">
        <v>185</v>
      </c>
      <c r="F2500" s="598" t="s">
        <v>519</v>
      </c>
      <c r="G2500" s="592" t="s">
        <v>3221</v>
      </c>
      <c r="H2500" s="598" t="s">
        <v>538</v>
      </c>
      <c r="I2500" s="598" t="s">
        <v>232</v>
      </c>
      <c r="J2500" s="598" t="s">
        <v>418</v>
      </c>
      <c r="K2500" s="604">
        <v>1</v>
      </c>
      <c r="L2500" s="598" t="s">
        <v>3128</v>
      </c>
      <c r="M2500" s="593">
        <v>2023</v>
      </c>
      <c r="N2500" s="600">
        <v>54</v>
      </c>
      <c r="O2500" s="595">
        <v>1</v>
      </c>
      <c r="P2500" s="596">
        <f t="shared" ref="P2500" si="156">ROUNDUP(N2500*O2500,0)</f>
        <v>54</v>
      </c>
      <c r="Q2500" s="594">
        <v>54</v>
      </c>
      <c r="R2500" s="597">
        <f t="shared" ref="R2500" si="157">Q2500/P2500</f>
        <v>1</v>
      </c>
      <c r="S2500" s="597">
        <f t="shared" si="154"/>
        <v>1</v>
      </c>
      <c r="T2500" s="597">
        <f t="shared" si="155"/>
        <v>1</v>
      </c>
      <c r="U2500" s="602"/>
    </row>
    <row r="2501" spans="1:21" s="581" customFormat="1" ht="12.75">
      <c r="A2501" s="592" t="s">
        <v>109</v>
      </c>
      <c r="B2501" s="598" t="s">
        <v>1220</v>
      </c>
      <c r="C2501" s="598" t="s">
        <v>647</v>
      </c>
      <c r="D2501" s="598" t="s">
        <v>335</v>
      </c>
      <c r="E2501" s="598" t="s">
        <v>185</v>
      </c>
      <c r="F2501" s="598" t="s">
        <v>519</v>
      </c>
      <c r="G2501" s="592" t="s">
        <v>3221</v>
      </c>
      <c r="H2501" s="598" t="s">
        <v>541</v>
      </c>
      <c r="I2501" s="598" t="s">
        <v>232</v>
      </c>
      <c r="J2501" s="598" t="s">
        <v>418</v>
      </c>
      <c r="K2501" s="604">
        <v>1</v>
      </c>
      <c r="L2501" s="598" t="s">
        <v>3128</v>
      </c>
      <c r="M2501" s="593">
        <v>2023</v>
      </c>
      <c r="N2501" s="594">
        <v>54</v>
      </c>
      <c r="O2501" s="595">
        <v>1</v>
      </c>
      <c r="P2501" s="596">
        <f>ROUNDUP(N2501*O2501,0)</f>
        <v>54</v>
      </c>
      <c r="Q2501" s="594">
        <v>54</v>
      </c>
      <c r="R2501" s="597">
        <f>Q2501/P2501</f>
        <v>1</v>
      </c>
      <c r="S2501" s="597">
        <f t="shared" ref="S2501:S2504" si="158">Q2501/N2501</f>
        <v>1</v>
      </c>
      <c r="T2501" s="597">
        <f t="shared" ref="T2501:T2504" si="159">O2501/K2501</f>
        <v>1</v>
      </c>
      <c r="U2501" s="602"/>
    </row>
    <row r="2502" spans="1:21" s="581" customFormat="1" ht="12.75">
      <c r="A2502" s="592" t="s">
        <v>109</v>
      </c>
      <c r="B2502" s="598" t="s">
        <v>1220</v>
      </c>
      <c r="C2502" s="598" t="s">
        <v>647</v>
      </c>
      <c r="D2502" s="598" t="s">
        <v>335</v>
      </c>
      <c r="E2502" s="598" t="s">
        <v>185</v>
      </c>
      <c r="F2502" s="598" t="s">
        <v>519</v>
      </c>
      <c r="G2502" s="592" t="s">
        <v>3221</v>
      </c>
      <c r="H2502" s="598" t="s">
        <v>493</v>
      </c>
      <c r="I2502" s="598" t="s">
        <v>232</v>
      </c>
      <c r="J2502" s="598" t="s">
        <v>418</v>
      </c>
      <c r="K2502" s="604">
        <v>1</v>
      </c>
      <c r="L2502" s="598" t="s">
        <v>3128</v>
      </c>
      <c r="M2502" s="593">
        <v>2023</v>
      </c>
      <c r="N2502" s="600">
        <v>54</v>
      </c>
      <c r="O2502" s="595">
        <v>1</v>
      </c>
      <c r="P2502" s="596">
        <f>ROUNDUP(N2502*O2502,0)</f>
        <v>54</v>
      </c>
      <c r="Q2502" s="594">
        <v>54</v>
      </c>
      <c r="R2502" s="597">
        <f>Q2502/P2502</f>
        <v>1</v>
      </c>
      <c r="S2502" s="597">
        <f t="shared" si="158"/>
        <v>1</v>
      </c>
      <c r="T2502" s="597">
        <f t="shared" si="159"/>
        <v>1</v>
      </c>
      <c r="U2502" s="602"/>
    </row>
    <row r="2503" spans="1:21" s="581" customFormat="1" ht="12.75">
      <c r="A2503" s="592" t="s">
        <v>109</v>
      </c>
      <c r="B2503" s="598" t="s">
        <v>1220</v>
      </c>
      <c r="C2503" s="598" t="s">
        <v>647</v>
      </c>
      <c r="D2503" s="598" t="s">
        <v>335</v>
      </c>
      <c r="E2503" s="598" t="s">
        <v>185</v>
      </c>
      <c r="F2503" s="598" t="s">
        <v>519</v>
      </c>
      <c r="G2503" s="592" t="s">
        <v>3221</v>
      </c>
      <c r="H2503" s="598" t="s">
        <v>3129</v>
      </c>
      <c r="I2503" s="598" t="s">
        <v>232</v>
      </c>
      <c r="J2503" s="598" t="s">
        <v>418</v>
      </c>
      <c r="K2503" s="604">
        <v>1</v>
      </c>
      <c r="L2503" s="598" t="s">
        <v>3128</v>
      </c>
      <c r="M2503" s="593">
        <v>2023</v>
      </c>
      <c r="N2503" s="594">
        <v>54</v>
      </c>
      <c r="O2503" s="595">
        <v>1</v>
      </c>
      <c r="P2503" s="596">
        <f>ROUNDUP(N2503*O2503,0)</f>
        <v>54</v>
      </c>
      <c r="Q2503" s="594">
        <v>54</v>
      </c>
      <c r="R2503" s="597">
        <f>Q2503/P2503</f>
        <v>1</v>
      </c>
      <c r="S2503" s="597">
        <f t="shared" si="158"/>
        <v>1</v>
      </c>
      <c r="T2503" s="597">
        <f t="shared" si="159"/>
        <v>1</v>
      </c>
      <c r="U2503" s="602"/>
    </row>
    <row r="2504" spans="1:21" s="581" customFormat="1" ht="12.75">
      <c r="A2504" s="592" t="s">
        <v>109</v>
      </c>
      <c r="B2504" s="598" t="s">
        <v>1220</v>
      </c>
      <c r="C2504" s="598" t="s">
        <v>647</v>
      </c>
      <c r="D2504" s="598" t="s">
        <v>335</v>
      </c>
      <c r="E2504" s="598" t="s">
        <v>185</v>
      </c>
      <c r="F2504" s="598" t="s">
        <v>519</v>
      </c>
      <c r="G2504" s="592" t="s">
        <v>3221</v>
      </c>
      <c r="H2504" s="598" t="s">
        <v>3130</v>
      </c>
      <c r="I2504" s="598" t="s">
        <v>232</v>
      </c>
      <c r="J2504" s="598" t="s">
        <v>418</v>
      </c>
      <c r="K2504" s="604">
        <v>1</v>
      </c>
      <c r="L2504" s="598" t="s">
        <v>3128</v>
      </c>
      <c r="M2504" s="593">
        <v>2023</v>
      </c>
      <c r="N2504" s="600">
        <v>54</v>
      </c>
      <c r="O2504" s="595">
        <v>1</v>
      </c>
      <c r="P2504" s="596">
        <f>ROUNDUP(N2504*O2504,0)</f>
        <v>54</v>
      </c>
      <c r="Q2504" s="594">
        <v>54</v>
      </c>
      <c r="R2504" s="597">
        <f>Q2504/P2504</f>
        <v>1</v>
      </c>
      <c r="S2504" s="597">
        <f t="shared" si="158"/>
        <v>1</v>
      </c>
      <c r="T2504" s="597">
        <f t="shared" si="159"/>
        <v>1</v>
      </c>
      <c r="U2504" s="602"/>
    </row>
    <row r="2505" spans="1:21" ht="15.75" customHeight="1"/>
    <row r="2506" spans="1:21" ht="15.75" customHeight="1"/>
    <row r="2507" spans="1:21" ht="15.75" customHeight="1"/>
    <row r="2508" spans="1:21" ht="15.75" customHeight="1"/>
    <row r="2509" spans="1:21" ht="15.75" customHeight="1"/>
    <row r="2510" spans="1:21" ht="15.75" customHeight="1"/>
    <row r="2511" spans="1:21" ht="15.75" customHeight="1"/>
    <row r="2512" spans="1:21" ht="15.75" customHeight="1"/>
    <row r="2513" ht="15.75" customHeight="1"/>
    <row r="2514" ht="15.75" customHeight="1"/>
    <row r="2515" ht="15.75" customHeight="1"/>
    <row r="2516" ht="15.75" customHeight="1"/>
    <row r="2517" ht="15.75" customHeight="1"/>
    <row r="2518" ht="15.75" customHeight="1"/>
    <row r="2519" ht="15.75" customHeight="1"/>
    <row r="2520" ht="15.75" customHeight="1"/>
    <row r="2521" ht="15.75" customHeight="1"/>
    <row r="2522" ht="15.75" customHeight="1"/>
    <row r="2523" ht="15.75" customHeight="1"/>
    <row r="2524" ht="15.75" customHeight="1"/>
    <row r="2525" ht="15.75" customHeight="1"/>
    <row r="2526" ht="15.75" customHeight="1"/>
    <row r="2527" ht="15.75" customHeight="1"/>
    <row r="2528" ht="15.75" customHeight="1"/>
    <row r="2529" ht="15.75" customHeight="1"/>
    <row r="2530" ht="15.75" customHeight="1"/>
    <row r="2531" ht="15.75" customHeight="1"/>
    <row r="2532" ht="15.75" customHeight="1"/>
    <row r="2533" ht="15.75" customHeight="1"/>
    <row r="2534" ht="15.75" customHeight="1"/>
    <row r="2535" ht="15.75" customHeight="1"/>
    <row r="2536" ht="15.75" customHeight="1"/>
    <row r="2537" ht="15.75" customHeight="1"/>
    <row r="2538" ht="15.75" customHeight="1"/>
    <row r="2539" ht="15.75" customHeight="1"/>
    <row r="2540" ht="15.75" customHeight="1"/>
    <row r="2541" ht="15.75" customHeight="1"/>
    <row r="2542" ht="15.75" customHeight="1"/>
    <row r="2543" ht="15.75" customHeight="1"/>
    <row r="2544" ht="15.75" customHeight="1"/>
    <row r="2545" ht="15.75" customHeight="1"/>
    <row r="2546" ht="15.75" customHeight="1"/>
    <row r="2547" ht="15.75" customHeight="1"/>
    <row r="2548" ht="15.75" customHeight="1"/>
    <row r="2549" ht="15.75" customHeight="1"/>
    <row r="2550" ht="15.75" customHeight="1"/>
    <row r="2551" ht="15.75" customHeight="1"/>
    <row r="2552" ht="15.75" customHeight="1"/>
    <row r="2553" ht="15.75" customHeight="1"/>
    <row r="2554" ht="15.75" customHeight="1"/>
    <row r="2555" ht="15.75" customHeight="1"/>
    <row r="2556" ht="15.75" customHeight="1"/>
    <row r="2557" ht="15.75" customHeight="1"/>
    <row r="2558" ht="15.75" customHeight="1"/>
    <row r="2559" ht="15.75" customHeight="1"/>
    <row r="2560" ht="15.75" customHeight="1"/>
    <row r="2561" ht="15.75" customHeight="1"/>
    <row r="2562" ht="15.75" customHeight="1"/>
    <row r="2563" ht="15.75" customHeight="1"/>
    <row r="2564" ht="15.75" customHeight="1"/>
    <row r="2565" ht="15.75" customHeight="1"/>
    <row r="2566" ht="15.75" customHeight="1"/>
    <row r="2567" ht="15.75" customHeight="1"/>
    <row r="2568" ht="15.75" customHeight="1"/>
    <row r="2569" ht="15.75" customHeight="1"/>
    <row r="2570" ht="15.75" customHeight="1"/>
    <row r="2571" ht="15.75" customHeight="1"/>
    <row r="2572" ht="15.75" customHeight="1"/>
    <row r="2573" ht="15.75" customHeight="1"/>
    <row r="2574" ht="15.75" customHeight="1"/>
    <row r="2575" ht="15.75" customHeight="1"/>
    <row r="2576" ht="15.75" customHeight="1"/>
    <row r="2577" ht="15.75" customHeight="1"/>
    <row r="2578" ht="15.75" customHeight="1"/>
    <row r="2579" ht="15.75" customHeight="1"/>
    <row r="2580" ht="15.75" customHeight="1"/>
    <row r="2581" ht="15.75" customHeight="1"/>
    <row r="2582" ht="15.75" customHeight="1"/>
    <row r="2583" ht="15.75" customHeight="1"/>
    <row r="2584" ht="15.75" customHeight="1"/>
    <row r="2585" ht="15.75" customHeight="1"/>
    <row r="2586" ht="15.75" customHeight="1"/>
    <row r="2587" ht="15.75" customHeight="1"/>
    <row r="2588" ht="15.75" customHeight="1"/>
    <row r="2589" ht="15.75" customHeight="1"/>
    <row r="2590" ht="15.75" customHeight="1"/>
    <row r="2591" ht="15.75" customHeight="1"/>
    <row r="2592" ht="15.75" customHeight="1"/>
    <row r="2593" ht="15.75" customHeight="1"/>
    <row r="2594" ht="15.75" customHeight="1"/>
    <row r="2595" ht="15.75" customHeight="1"/>
    <row r="2596" ht="15.75" customHeight="1"/>
    <row r="2597" ht="15.75" customHeight="1"/>
    <row r="2598" ht="15.75" customHeight="1"/>
    <row r="2599" ht="15.75" customHeight="1"/>
    <row r="2600" ht="15.75" customHeight="1"/>
    <row r="2601" ht="15.75" customHeight="1"/>
    <row r="2602" ht="15.75" customHeight="1"/>
    <row r="2603" ht="15.75" customHeight="1"/>
    <row r="2604" ht="15.75" customHeight="1"/>
    <row r="2605" ht="15.75" customHeight="1"/>
    <row r="2606" ht="15.75" customHeight="1"/>
    <row r="2607" ht="15.75" customHeight="1"/>
    <row r="2608" ht="15.75" customHeight="1"/>
    <row r="2609" ht="15.75" customHeight="1"/>
    <row r="2610" ht="15.75" customHeight="1"/>
    <row r="2611" ht="15.75" customHeight="1"/>
    <row r="2612" ht="15.75" customHeight="1"/>
    <row r="2613" ht="15.75" customHeight="1"/>
    <row r="2614" ht="15.75" customHeight="1"/>
    <row r="2615" ht="15.75" customHeight="1"/>
    <row r="2616" ht="15.75" customHeight="1"/>
    <row r="2617" ht="15.75" customHeight="1"/>
    <row r="2618" ht="15.75" customHeight="1"/>
    <row r="2619" ht="15.75" customHeight="1"/>
    <row r="2620" ht="15.75" customHeight="1"/>
    <row r="2621" ht="15.75" customHeight="1"/>
    <row r="2622" ht="15.75" customHeight="1"/>
    <row r="2623" ht="15.75" customHeight="1"/>
    <row r="2624" ht="15.75" customHeight="1"/>
    <row r="2625" ht="15.75" customHeight="1"/>
    <row r="2626" ht="15.75" customHeight="1"/>
    <row r="2627" ht="15.75" customHeight="1"/>
    <row r="2628" ht="15.75" customHeight="1"/>
    <row r="2629" ht="15.75" customHeight="1"/>
    <row r="2630" ht="15.75" customHeight="1"/>
    <row r="2631" ht="15.75" customHeight="1"/>
    <row r="2632" ht="15.75" customHeight="1"/>
    <row r="2633" ht="15.75" customHeight="1"/>
    <row r="2634" ht="15.75" customHeight="1"/>
    <row r="2635" ht="15.75" customHeight="1"/>
    <row r="2636" ht="15.75" customHeight="1"/>
    <row r="2637" ht="15.75" customHeight="1"/>
    <row r="2638" ht="15.75" customHeight="1"/>
    <row r="2639" ht="15.75" customHeight="1"/>
    <row r="2640" ht="15.75" customHeight="1"/>
    <row r="2641" ht="15.75" customHeight="1"/>
    <row r="2642" ht="15.75" customHeight="1"/>
    <row r="2643" ht="15.75" customHeight="1"/>
    <row r="2644" ht="15.75" customHeight="1"/>
    <row r="2645" ht="15.75" customHeight="1"/>
    <row r="2646" ht="15.75" customHeight="1"/>
    <row r="2647" ht="15.75" customHeight="1"/>
    <row r="2648" ht="15.75" customHeight="1"/>
    <row r="2649" ht="15.75" customHeight="1"/>
    <row r="2650" ht="15.75" customHeight="1"/>
    <row r="2651" ht="15.75" customHeight="1"/>
    <row r="2652" ht="15.75" customHeight="1"/>
    <row r="2653" ht="15.75" customHeight="1"/>
    <row r="2654" ht="15.75" customHeight="1"/>
    <row r="2655" ht="15.75" customHeight="1"/>
    <row r="2656" ht="15.75" customHeight="1"/>
    <row r="2657" ht="15.75" customHeight="1"/>
    <row r="2658" ht="15.75" customHeight="1"/>
    <row r="2659" ht="15.75" customHeight="1"/>
    <row r="2660" ht="15.75" customHeight="1"/>
    <row r="2661" ht="15.75" customHeight="1"/>
    <row r="2662" ht="15.75" customHeight="1"/>
    <row r="2663" ht="15.75" customHeight="1"/>
    <row r="2664" ht="15.75" customHeight="1"/>
    <row r="2665" ht="15.75" customHeight="1"/>
    <row r="2666" ht="15.75" customHeight="1"/>
    <row r="2667" ht="15.75" customHeight="1"/>
    <row r="2668" ht="15.75" customHeight="1"/>
    <row r="2669" ht="15.75" customHeight="1"/>
    <row r="2670" ht="15.75" customHeight="1"/>
    <row r="2671" ht="15.75" customHeight="1"/>
    <row r="2672" ht="15.75" customHeight="1"/>
    <row r="2673" ht="15.75" customHeight="1"/>
    <row r="2674" ht="15.75" customHeight="1"/>
    <row r="2675" ht="15.75" customHeight="1"/>
    <row r="2676" ht="15.75" customHeight="1"/>
    <row r="2677" ht="15.75" customHeight="1"/>
    <row r="2678" ht="15.75" customHeight="1"/>
    <row r="2679" ht="15.75" customHeight="1"/>
    <row r="2680" ht="15.75" customHeight="1"/>
    <row r="2681" ht="15.75" customHeight="1"/>
    <row r="2682" ht="15.75" customHeight="1"/>
    <row r="2683" ht="15.75" customHeight="1"/>
    <row r="2684" ht="15.75" customHeight="1"/>
    <row r="2685" ht="15.75" customHeight="1"/>
    <row r="2686" ht="15.75" customHeight="1"/>
    <row r="2687" ht="15.75" customHeight="1"/>
    <row r="2688" ht="15.75" customHeight="1"/>
    <row r="2689" ht="15.75" customHeight="1"/>
    <row r="2690" ht="15.75" customHeight="1"/>
    <row r="2691" ht="15.75" customHeight="1"/>
    <row r="2692" ht="15.75" customHeight="1"/>
    <row r="2693" ht="15.75" customHeight="1"/>
    <row r="2694" ht="15.75" customHeight="1"/>
    <row r="2695" ht="15.75" customHeight="1"/>
    <row r="2696" ht="15.75" customHeight="1"/>
    <row r="2697" ht="15.75" customHeight="1"/>
    <row r="2698" ht="15.75" customHeight="1"/>
    <row r="2699" ht="15.75" customHeight="1"/>
    <row r="2700" ht="15.75" customHeight="1"/>
    <row r="2701" ht="15.75" customHeight="1"/>
    <row r="2702" ht="15.75" customHeight="1"/>
    <row r="2703" ht="15.75" customHeight="1"/>
    <row r="2704" ht="15.75" customHeight="1"/>
    <row r="2705" ht="15.75" customHeight="1"/>
    <row r="2706" ht="15.75" customHeight="1"/>
    <row r="2707" ht="15.75" customHeight="1"/>
    <row r="2708" ht="15.75" customHeight="1"/>
    <row r="2709" ht="15.75" customHeight="1"/>
    <row r="2710" ht="15.75" customHeight="1"/>
    <row r="2711" ht="15.75" customHeight="1"/>
    <row r="2712" ht="15.75" customHeight="1"/>
    <row r="2713" ht="15.75" customHeight="1"/>
    <row r="2714" ht="15.75" customHeight="1"/>
    <row r="2715" ht="15.75" customHeight="1"/>
    <row r="2716" ht="15.75" customHeight="1"/>
    <row r="2717" ht="15.75" customHeight="1"/>
    <row r="2718" ht="15.75" customHeight="1"/>
    <row r="2719" ht="15.75" customHeight="1"/>
    <row r="2720" ht="15.75" customHeight="1"/>
    <row r="2721" ht="15.75" customHeight="1"/>
    <row r="2722" ht="15.75" customHeight="1"/>
    <row r="2723" ht="15.75" customHeight="1"/>
    <row r="2724" ht="15.75" customHeight="1"/>
    <row r="2725" ht="15.75" customHeight="1"/>
    <row r="2726" ht="15.75" customHeight="1"/>
    <row r="2727" ht="15.75" customHeight="1"/>
    <row r="2728" ht="15.75" customHeight="1"/>
    <row r="2729" ht="15.75" customHeight="1"/>
    <row r="2730" ht="15.75" customHeight="1"/>
    <row r="2731" ht="15.75" customHeight="1"/>
    <row r="2732" ht="15.75" customHeight="1"/>
    <row r="2733" ht="15.75" customHeight="1"/>
    <row r="2734" ht="15.75" customHeight="1"/>
    <row r="2735" ht="15.75" customHeight="1"/>
    <row r="2736" ht="15.75" customHeight="1"/>
    <row r="2737" ht="15.75" customHeight="1"/>
    <row r="2738" ht="15.75" customHeight="1"/>
    <row r="2739" ht="15.75" customHeight="1"/>
    <row r="2740" ht="15.75" customHeight="1"/>
    <row r="2741" ht="15.75" customHeight="1"/>
    <row r="2742" ht="15.75" customHeight="1"/>
    <row r="2743" ht="15.75" customHeight="1"/>
    <row r="2744" ht="15.75" customHeight="1"/>
    <row r="2745" ht="15.75" customHeight="1"/>
    <row r="2746" ht="15.75" customHeight="1"/>
    <row r="2747" ht="15.75" customHeight="1"/>
    <row r="2748" ht="15.75" customHeight="1"/>
    <row r="2749" ht="15.75" customHeight="1"/>
    <row r="2750" ht="15.75" customHeight="1"/>
    <row r="2751" ht="15.75" customHeight="1"/>
    <row r="2752" ht="15.75" customHeight="1"/>
    <row r="2753" ht="15.75" customHeight="1"/>
    <row r="2754" ht="15.75" customHeight="1"/>
    <row r="2755" ht="15.75" customHeight="1"/>
    <row r="2756" ht="15.75" customHeight="1"/>
    <row r="2757" ht="15.75" customHeight="1"/>
    <row r="2758" ht="15.75" customHeight="1"/>
    <row r="2759" ht="15.75" customHeight="1"/>
    <row r="2760" ht="15.75" customHeight="1"/>
    <row r="2761" ht="15.75" customHeight="1"/>
    <row r="2762" ht="15.75" customHeight="1"/>
    <row r="2763" ht="15.75" customHeight="1"/>
    <row r="2764" ht="15.75" customHeight="1"/>
    <row r="2765" ht="15.75" customHeight="1"/>
    <row r="2766" ht="15.75" customHeight="1"/>
    <row r="2767" ht="15.75" customHeight="1"/>
    <row r="2768" ht="15.75" customHeight="1"/>
    <row r="2769" ht="15.75" customHeight="1"/>
    <row r="2770" ht="15.75" customHeight="1"/>
    <row r="2771" ht="15.75" customHeight="1"/>
    <row r="2772" ht="15.75" customHeight="1"/>
    <row r="2773" ht="15.75" customHeight="1"/>
    <row r="2774" ht="15.75" customHeight="1"/>
    <row r="2775" ht="15.75" customHeight="1"/>
    <row r="2776" ht="15.75" customHeight="1"/>
    <row r="2777" ht="15.75" customHeight="1"/>
    <row r="2778" ht="15.75" customHeight="1"/>
    <row r="2779" ht="15.75" customHeight="1"/>
    <row r="2780" ht="15.75" customHeight="1"/>
    <row r="2781" ht="15.75" customHeight="1"/>
    <row r="2782" ht="15.75" customHeight="1"/>
    <row r="2783" ht="15.75" customHeight="1"/>
    <row r="2784" ht="15.75" customHeight="1"/>
    <row r="2785" ht="15.75" customHeight="1"/>
    <row r="2786" ht="15.75" customHeight="1"/>
    <row r="2787" ht="15.75" customHeight="1"/>
    <row r="2788" ht="15.75" customHeight="1"/>
    <row r="2789" ht="15.75" customHeight="1"/>
    <row r="2790" ht="15.75" customHeight="1"/>
    <row r="2791" ht="15.75" customHeight="1"/>
    <row r="2792" ht="15.75" customHeight="1"/>
    <row r="2793" ht="15.75" customHeight="1"/>
    <row r="2794" ht="15.75" customHeight="1"/>
    <row r="2795" ht="15.75" customHeight="1"/>
    <row r="2796" ht="15.75" customHeight="1"/>
    <row r="2797" ht="15.75" customHeight="1"/>
    <row r="2798" ht="15.75" customHeight="1"/>
    <row r="2799" ht="15.75" customHeight="1"/>
    <row r="2800" ht="15.75" customHeight="1"/>
    <row r="2801" ht="15.75" customHeight="1"/>
    <row r="2802" ht="15.75" customHeight="1"/>
    <row r="2803" ht="15.75" customHeight="1"/>
    <row r="2804" ht="15.75" customHeight="1"/>
    <row r="2805" ht="15.75" customHeight="1"/>
    <row r="2806" ht="15.75" customHeight="1"/>
    <row r="2807" ht="15.75" customHeight="1"/>
    <row r="2808" ht="15.75" customHeight="1"/>
    <row r="2809" ht="15.75" customHeight="1"/>
    <row r="2810" ht="15.75" customHeight="1"/>
    <row r="2811" ht="15.75" customHeight="1"/>
    <row r="2812" ht="15.75" customHeight="1"/>
    <row r="2813" ht="15.75" customHeight="1"/>
    <row r="2814" ht="15.75" customHeight="1"/>
    <row r="2815" ht="15.75" customHeight="1"/>
    <row r="2816" ht="15.75" customHeight="1"/>
    <row r="2817" ht="15.75" customHeight="1"/>
    <row r="2818" ht="15.75" customHeight="1"/>
    <row r="2819" ht="15.75" customHeight="1"/>
    <row r="2820" ht="15.75" customHeight="1"/>
    <row r="2821" ht="15.75" customHeight="1"/>
    <row r="2822" ht="15.75" customHeight="1"/>
    <row r="2823" ht="15.75" customHeight="1"/>
    <row r="2824" ht="15.75" customHeight="1"/>
    <row r="2825" ht="15.75" customHeight="1"/>
    <row r="2826" ht="15.75" customHeight="1"/>
    <row r="2827" ht="15.75" customHeight="1"/>
    <row r="2828" ht="15.75" customHeight="1"/>
    <row r="2829" ht="15.75" customHeight="1"/>
    <row r="2830" ht="15.75" customHeight="1"/>
    <row r="2831" ht="15.75" customHeight="1"/>
    <row r="2832" ht="15.75" customHeight="1"/>
    <row r="2833" ht="15.75" customHeight="1"/>
    <row r="2834" ht="15.75" customHeight="1"/>
    <row r="2835" ht="15.75" customHeight="1"/>
    <row r="2836" ht="15.75" customHeight="1"/>
    <row r="2837" ht="15.75" customHeight="1"/>
    <row r="2838" ht="15.75" customHeight="1"/>
    <row r="2839" ht="15.75" customHeight="1"/>
    <row r="2840" ht="15.75" customHeight="1"/>
    <row r="2841" ht="15.75" customHeight="1"/>
    <row r="2842" ht="15.75" customHeight="1"/>
    <row r="2843" ht="15.75" customHeight="1"/>
    <row r="2844" ht="15.75" customHeight="1"/>
    <row r="2845" ht="15.75" customHeight="1"/>
    <row r="2846" ht="15.75" customHeight="1"/>
    <row r="2847" ht="15.75" customHeight="1"/>
    <row r="2848" ht="15.75" customHeight="1"/>
    <row r="2849" ht="15.75" customHeight="1"/>
    <row r="2850" ht="15.75" customHeight="1"/>
    <row r="2851" ht="15.75" customHeight="1"/>
    <row r="2852" ht="15.75" customHeight="1"/>
    <row r="2853" ht="15.75" customHeight="1"/>
    <row r="2854" ht="15.75" customHeight="1"/>
    <row r="2855" ht="15.75" customHeight="1"/>
    <row r="2856" ht="15.75" customHeight="1"/>
    <row r="2857" ht="15.75" customHeight="1"/>
    <row r="2858" ht="15.75" customHeight="1"/>
    <row r="2859" ht="15.75" customHeight="1"/>
    <row r="2860" ht="15.75" customHeight="1"/>
    <row r="2861" ht="15.75" customHeight="1"/>
    <row r="2862" ht="15.75" customHeight="1"/>
    <row r="2863" ht="15.75" customHeight="1"/>
    <row r="2864" ht="15.75" customHeight="1"/>
    <row r="2865" ht="15.75" customHeight="1"/>
    <row r="2866" ht="15.75" customHeight="1"/>
    <row r="2867" ht="15.75" customHeight="1"/>
    <row r="2868" ht="15.75" customHeight="1"/>
    <row r="2869" ht="15.75" customHeight="1"/>
    <row r="2870" ht="15.75" customHeight="1"/>
    <row r="2871" ht="15.75" customHeight="1"/>
    <row r="2872" ht="15.75" customHeight="1"/>
    <row r="2873" ht="15.75" customHeight="1"/>
    <row r="2874" ht="15.75" customHeight="1"/>
    <row r="2875" ht="15.75" customHeight="1"/>
    <row r="2876" ht="15.75" customHeight="1"/>
    <row r="2877" ht="15.75" customHeight="1"/>
    <row r="2878" ht="15.75" customHeight="1"/>
    <row r="2879" ht="15.75" customHeight="1"/>
    <row r="2880" ht="15.75" customHeight="1"/>
    <row r="2881" ht="15.75" customHeight="1"/>
    <row r="2882" ht="15.75" customHeight="1"/>
    <row r="2883" ht="15.75" customHeight="1"/>
    <row r="2884" ht="15.75" customHeight="1"/>
    <row r="2885" ht="15.75" customHeight="1"/>
    <row r="2886" ht="15.75" customHeight="1"/>
    <row r="2887" ht="15.75" customHeight="1"/>
    <row r="2888" ht="15.75" customHeight="1"/>
    <row r="2889" ht="15.75" customHeight="1"/>
    <row r="2890" ht="15.75" customHeight="1"/>
    <row r="2891" ht="15.75" customHeight="1"/>
    <row r="2892" ht="15.75" customHeight="1"/>
    <row r="2893" ht="15.75" customHeight="1"/>
    <row r="2894" ht="15.75" customHeight="1"/>
    <row r="2895" ht="15.75" customHeight="1"/>
    <row r="2896" ht="15.75" customHeight="1"/>
    <row r="2897" ht="15.75" customHeight="1"/>
    <row r="2898" ht="15.75" customHeight="1"/>
    <row r="2899" ht="15.75" customHeight="1"/>
    <row r="2900" ht="15.75" customHeight="1"/>
    <row r="2901" ht="15.75" customHeight="1"/>
    <row r="2902" ht="15.75" customHeight="1"/>
    <row r="2903" ht="15.75" customHeight="1"/>
    <row r="2904" ht="15.75" customHeight="1"/>
    <row r="2905" ht="15.75" customHeight="1"/>
    <row r="2906" ht="15.75" customHeight="1"/>
    <row r="2907" ht="15.75" customHeight="1"/>
    <row r="2908" ht="15.75" customHeight="1"/>
    <row r="2909" ht="15.75" customHeight="1"/>
    <row r="2910" ht="15.75" customHeight="1"/>
    <row r="2911" ht="15.75" customHeight="1"/>
    <row r="2912" ht="15.75" customHeight="1"/>
    <row r="2913" ht="15.75" customHeight="1"/>
    <row r="2914" ht="15.75" customHeight="1"/>
    <row r="2915" ht="15.75" customHeight="1"/>
    <row r="2916" ht="15.75" customHeight="1"/>
    <row r="2917" ht="15.75" customHeight="1"/>
    <row r="2918" ht="15.75" customHeight="1"/>
    <row r="2919" ht="15.75" customHeight="1"/>
    <row r="2920" ht="15.75" customHeight="1"/>
    <row r="2921" ht="15.75" customHeight="1"/>
    <row r="2922" ht="15.75" customHeight="1"/>
    <row r="2923" ht="15.75" customHeight="1"/>
    <row r="2924" ht="15.75" customHeight="1"/>
    <row r="2925" ht="15.75" customHeight="1"/>
    <row r="2926" ht="15.75" customHeight="1"/>
    <row r="2927" ht="15.75" customHeight="1"/>
    <row r="2928" ht="15.75" customHeight="1"/>
    <row r="2929" ht="15.75" customHeight="1"/>
    <row r="2930" ht="15.75" customHeight="1"/>
    <row r="2931" ht="15.75" customHeight="1"/>
    <row r="2932" ht="15.75" customHeight="1"/>
    <row r="2933" ht="15.75" customHeight="1"/>
    <row r="2934" ht="15.75" customHeight="1"/>
    <row r="2935" ht="15.75" customHeight="1"/>
    <row r="2936" ht="15.75" customHeight="1"/>
    <row r="2937" ht="15.75" customHeight="1"/>
    <row r="2938" ht="15.75" customHeight="1"/>
    <row r="2939" ht="15.75" customHeight="1"/>
    <row r="2940" ht="15.75" customHeight="1"/>
    <row r="2941" ht="15.75" customHeight="1"/>
    <row r="2942" ht="15.75" customHeight="1"/>
    <row r="2943" ht="15.75" customHeight="1"/>
    <row r="2944" ht="15.75" customHeight="1"/>
    <row r="2945" ht="15.75" customHeight="1"/>
    <row r="2946" ht="15.75" customHeight="1"/>
    <row r="2947" ht="15.75" customHeight="1"/>
    <row r="2948" ht="15.75" customHeight="1"/>
    <row r="2949" ht="15.75" customHeight="1"/>
    <row r="2950" ht="15.75" customHeight="1"/>
    <row r="2951" ht="15.75" customHeight="1"/>
    <row r="2952" ht="15.75" customHeight="1"/>
    <row r="2953" ht="15.75" customHeight="1"/>
    <row r="2954" ht="15.75" customHeight="1"/>
    <row r="2955" ht="15.75" customHeight="1"/>
    <row r="2956" ht="15.75" customHeight="1"/>
    <row r="2957" ht="15.75" customHeight="1"/>
    <row r="2958" ht="15.75" customHeight="1"/>
    <row r="2959" ht="15.75" customHeight="1"/>
    <row r="2960" ht="15.75" customHeight="1"/>
    <row r="2961" ht="15.75" customHeight="1"/>
    <row r="2962" ht="15.75" customHeight="1"/>
    <row r="2963" ht="15.75" customHeight="1"/>
    <row r="2964" ht="15.75" customHeight="1"/>
    <row r="2965" ht="15.75" customHeight="1"/>
    <row r="2966" ht="15.75" customHeight="1"/>
    <row r="2967" ht="15.75" customHeight="1"/>
    <row r="2968" ht="15.75" customHeight="1"/>
    <row r="2969" ht="15.75" customHeight="1"/>
    <row r="2970" ht="15.75" customHeight="1"/>
    <row r="2971" ht="15.75" customHeight="1"/>
    <row r="2972" ht="15.75" customHeight="1"/>
    <row r="2973" ht="15.75" customHeight="1"/>
    <row r="2974" ht="15.75" customHeight="1"/>
    <row r="2975" ht="15.75" customHeight="1"/>
    <row r="2976" ht="15.75" customHeight="1"/>
    <row r="2977" ht="15.75" customHeight="1"/>
    <row r="2978" ht="15.75" customHeight="1"/>
    <row r="2979" ht="15.75" customHeight="1"/>
    <row r="2980" ht="15.75" customHeight="1"/>
    <row r="2981" ht="15.75" customHeight="1"/>
    <row r="2982" ht="15.75" customHeight="1"/>
    <row r="2983" ht="15.75" customHeight="1"/>
    <row r="2984" ht="15.75" customHeight="1"/>
    <row r="2985" ht="15.75" customHeight="1"/>
    <row r="2986" ht="15.75" customHeight="1"/>
    <row r="2987" ht="15.75" customHeight="1"/>
    <row r="2988" ht="15.75" customHeight="1"/>
    <row r="2989" ht="15.75" customHeight="1"/>
    <row r="2990" ht="15.75" customHeight="1"/>
    <row r="2991" ht="15.75" customHeight="1"/>
    <row r="2992" ht="15.75" customHeight="1"/>
    <row r="2993" ht="15.75" customHeight="1"/>
    <row r="2994" ht="15.75" customHeight="1"/>
    <row r="2995" ht="15.75" customHeight="1"/>
    <row r="2996" ht="15.75" customHeight="1"/>
    <row r="2997" ht="15.75" customHeight="1"/>
    <row r="2998" ht="15.75" customHeight="1"/>
    <row r="2999" ht="15.75" customHeight="1"/>
    <row r="3000" ht="15.75" customHeight="1"/>
    <row r="3001" ht="15.75" customHeight="1"/>
    <row r="3002" ht="15.75" customHeight="1"/>
    <row r="3003" ht="15.75" customHeight="1"/>
    <row r="3004" ht="15.75" customHeight="1"/>
    <row r="3005" ht="15.75" customHeight="1"/>
    <row r="3006" ht="15.75" customHeight="1"/>
    <row r="3007" ht="15.75" customHeight="1"/>
    <row r="3008" ht="15.75" customHeight="1"/>
    <row r="3009" ht="15.75" customHeight="1"/>
    <row r="3010" ht="15.75" customHeight="1"/>
    <row r="3011" ht="15.75" customHeight="1"/>
    <row r="3012" ht="15.75" customHeight="1"/>
    <row r="3013" ht="15.75" customHeight="1"/>
    <row r="3014" ht="15.75" customHeight="1"/>
    <row r="3015" ht="15.75" customHeight="1"/>
    <row r="3016" ht="15.75" customHeight="1"/>
    <row r="3017" ht="15.75" customHeight="1"/>
    <row r="3018" ht="15.75" customHeight="1"/>
    <row r="3019" ht="15.75" customHeight="1"/>
    <row r="3020" ht="15.75" customHeight="1"/>
    <row r="3021" ht="15.75" customHeight="1"/>
    <row r="3022" ht="15.75" customHeight="1"/>
    <row r="3023" ht="15.75" customHeight="1"/>
    <row r="3024" ht="15.75" customHeight="1"/>
    <row r="3025" ht="15.75" customHeight="1"/>
    <row r="3026" ht="15.75" customHeight="1"/>
    <row r="3027" ht="15.75" customHeight="1"/>
    <row r="3028" ht="15.75" customHeight="1"/>
    <row r="3029" ht="15.75" customHeight="1"/>
    <row r="3030" ht="15.75" customHeight="1"/>
    <row r="3031" ht="15.75" customHeight="1"/>
    <row r="3032" ht="15.75" customHeight="1"/>
    <row r="3033" ht="15.75" customHeight="1"/>
    <row r="3034" ht="15.75" customHeight="1"/>
    <row r="3035" ht="15.75" customHeight="1"/>
    <row r="3036" ht="15.75" customHeight="1"/>
    <row r="3037" ht="15.75" customHeight="1"/>
    <row r="3038" ht="15.75" customHeight="1"/>
    <row r="3039" ht="15.75" customHeight="1"/>
    <row r="3040" ht="15.75" customHeight="1"/>
    <row r="3041" ht="15.75" customHeight="1"/>
    <row r="3042" ht="15.75" customHeight="1"/>
    <row r="3043" ht="15.75" customHeight="1"/>
    <row r="3044" ht="15.75" customHeight="1"/>
    <row r="3045" ht="15.75" customHeight="1"/>
    <row r="3046" ht="15.75" customHeight="1"/>
    <row r="3047" ht="15.75" customHeight="1"/>
    <row r="3048" ht="15.75" customHeight="1"/>
    <row r="3049" ht="15.75" customHeight="1"/>
    <row r="3050" ht="15.75" customHeight="1"/>
    <row r="3051" ht="15.75" customHeight="1"/>
    <row r="3052" ht="15.75" customHeight="1"/>
    <row r="3053" ht="15.75" customHeight="1"/>
    <row r="3054" ht="15.75" customHeight="1"/>
    <row r="3055" ht="15.75" customHeight="1"/>
    <row r="3056" ht="15.75" customHeight="1"/>
    <row r="3057" ht="15.75" customHeight="1"/>
    <row r="3058" ht="15.75" customHeight="1"/>
    <row r="3059" ht="15.75" customHeight="1"/>
    <row r="3060" ht="15.75" customHeight="1"/>
    <row r="3061" ht="15.75" customHeight="1"/>
    <row r="3062" ht="15.75" customHeight="1"/>
    <row r="3063" ht="15.75" customHeight="1"/>
    <row r="3064" ht="15.75" customHeight="1"/>
    <row r="3065" ht="15.75" customHeight="1"/>
    <row r="3066" ht="15.75" customHeight="1"/>
    <row r="3067" ht="15.75" customHeight="1"/>
    <row r="3068" ht="15.75" customHeight="1"/>
    <row r="3069" ht="15.75" customHeight="1"/>
    <row r="3070" ht="15.75" customHeight="1"/>
    <row r="3071" ht="15.75" customHeight="1"/>
    <row r="3072" ht="15.75" customHeight="1"/>
    <row r="3073" ht="15.75" customHeight="1"/>
    <row r="3074" ht="15.75" customHeight="1"/>
    <row r="3075" ht="15.75" customHeight="1"/>
    <row r="3076" ht="15.75" customHeight="1"/>
    <row r="3077" ht="15.75" customHeight="1"/>
    <row r="3078" ht="15.75" customHeight="1"/>
    <row r="3079" ht="15.75" customHeight="1"/>
    <row r="3080" ht="15.75" customHeight="1"/>
    <row r="3081" ht="15.75" customHeight="1"/>
    <row r="3082" ht="15.75" customHeight="1"/>
    <row r="3083" ht="15.75" customHeight="1"/>
    <row r="3084" ht="15.75" customHeight="1"/>
    <row r="3085" ht="15.75" customHeight="1"/>
    <row r="3086" ht="15.75" customHeight="1"/>
    <row r="3087" ht="15.75" customHeight="1"/>
    <row r="3088" ht="15.75" customHeight="1"/>
    <row r="3089" ht="15.75" customHeight="1"/>
    <row r="3090" ht="15.75" customHeight="1"/>
    <row r="3091" ht="15.75" customHeight="1"/>
    <row r="3092" ht="15.75" customHeight="1"/>
    <row r="3093" ht="15.75" customHeight="1"/>
    <row r="3094" ht="15.75" customHeight="1"/>
    <row r="3095" ht="15.75" customHeight="1"/>
    <row r="3096" ht="15.75" customHeight="1"/>
    <row r="3097" ht="15.75" customHeight="1"/>
    <row r="3098" ht="15.75" customHeight="1"/>
    <row r="3099" ht="15.75" customHeight="1"/>
    <row r="3100" ht="15.75" customHeight="1"/>
    <row r="3101" ht="15.75" customHeight="1"/>
    <row r="3102" ht="15.75" customHeight="1"/>
    <row r="3103" ht="15.75" customHeight="1"/>
    <row r="3104" ht="15.75" customHeight="1"/>
    <row r="3105" ht="15.75" customHeight="1"/>
    <row r="3106" ht="15.75" customHeight="1"/>
    <row r="3107" ht="15.75" customHeight="1"/>
    <row r="3108" ht="15.75" customHeight="1"/>
    <row r="3109" ht="15.75" customHeight="1"/>
    <row r="3110" ht="15.75" customHeight="1"/>
    <row r="3111" ht="15.75" customHeight="1"/>
    <row r="3112" ht="15.75" customHeight="1"/>
    <row r="3113" ht="15.75" customHeight="1"/>
    <row r="3114" ht="15.75" customHeight="1"/>
    <row r="3115" ht="15.75" customHeight="1"/>
    <row r="3116" ht="15.75" customHeight="1"/>
    <row r="3117" ht="15.75" customHeight="1"/>
    <row r="3118" ht="15.75" customHeight="1"/>
    <row r="3119" ht="15.75" customHeight="1"/>
    <row r="3120" ht="15.75" customHeight="1"/>
    <row r="3121" ht="15.75" customHeight="1"/>
    <row r="3122" ht="15.75" customHeight="1"/>
    <row r="3123" ht="15.75" customHeight="1"/>
    <row r="3124" ht="15.75" customHeight="1"/>
    <row r="3125" ht="15.75" customHeight="1"/>
    <row r="3126" ht="15.75" customHeight="1"/>
    <row r="3127" ht="15.75" customHeight="1"/>
    <row r="3128" ht="15.75" customHeight="1"/>
    <row r="3129" ht="15.75" customHeight="1"/>
    <row r="3130" ht="15.75" customHeight="1"/>
    <row r="3131" ht="15.75" customHeight="1"/>
    <row r="3132" ht="15.75" customHeight="1"/>
    <row r="3133" ht="15.75" customHeight="1"/>
    <row r="3134" ht="15.75" customHeight="1"/>
    <row r="3135" ht="15.75" customHeight="1"/>
    <row r="3136" ht="15.75" customHeight="1"/>
    <row r="3137" ht="15.75" customHeight="1"/>
    <row r="3138" ht="15.75" customHeight="1"/>
    <row r="3139" ht="15.75" customHeight="1"/>
    <row r="3140" ht="15.75" customHeight="1"/>
    <row r="3141" ht="15.75" customHeight="1"/>
    <row r="3142" ht="15.75" customHeight="1"/>
    <row r="3143" ht="15.75" customHeight="1"/>
    <row r="3144" ht="15.75" customHeight="1"/>
    <row r="3145" ht="15.75" customHeight="1"/>
    <row r="3146" ht="15.75" customHeight="1"/>
    <row r="3147" ht="15.75" customHeight="1"/>
    <row r="3148" ht="15.75" customHeight="1"/>
    <row r="3149" ht="15.75" customHeight="1"/>
    <row r="3150" ht="15.75" customHeight="1"/>
    <row r="3151" ht="15.75" customHeight="1"/>
    <row r="3152" ht="15.75" customHeight="1"/>
    <row r="3153" ht="15.75" customHeight="1"/>
    <row r="3154" ht="15.75" customHeight="1"/>
    <row r="3155" ht="15.75" customHeight="1"/>
    <row r="3156" ht="15.75" customHeight="1"/>
    <row r="3157" ht="15.75" customHeight="1"/>
    <row r="3158" ht="15.75" customHeight="1"/>
    <row r="3159" ht="15.75" customHeight="1"/>
    <row r="3160" ht="15.75" customHeight="1"/>
    <row r="3161" ht="15.75" customHeight="1"/>
    <row r="3162" ht="15.75" customHeight="1"/>
    <row r="3163" ht="15.75" customHeight="1"/>
    <row r="3164" ht="15.75" customHeight="1"/>
    <row r="3165" ht="15.75" customHeight="1"/>
    <row r="3166" ht="15.75" customHeight="1"/>
    <row r="3167" ht="15.75" customHeight="1"/>
    <row r="3168" ht="15.75" customHeight="1"/>
    <row r="3169" ht="15.75" customHeight="1"/>
    <row r="3170" ht="15.75" customHeight="1"/>
    <row r="3171" ht="15.75" customHeight="1"/>
    <row r="3172" ht="15.75" customHeight="1"/>
    <row r="3173" ht="15.75" customHeight="1"/>
    <row r="3174" ht="15.75" customHeight="1"/>
    <row r="3175" ht="15.75" customHeight="1"/>
    <row r="3176" ht="15.75" customHeight="1"/>
    <row r="3177" ht="15.75" customHeight="1"/>
    <row r="3178" ht="15.75" customHeight="1"/>
    <row r="3179" ht="15.75" customHeight="1"/>
    <row r="3180" ht="15.75" customHeight="1"/>
    <row r="3181" ht="15.75" customHeight="1"/>
    <row r="3182" ht="15.75" customHeight="1"/>
    <row r="3183" ht="15.75" customHeight="1"/>
    <row r="3184" ht="15.75" customHeight="1"/>
    <row r="3185" ht="15.75" customHeight="1"/>
    <row r="3186" ht="15.75" customHeight="1"/>
    <row r="3187" ht="15.75" customHeight="1"/>
    <row r="3188" ht="15.75" customHeight="1"/>
    <row r="3189" ht="15.75" customHeight="1"/>
    <row r="3190" ht="15.75" customHeight="1"/>
    <row r="3191" ht="15.75" customHeight="1"/>
    <row r="3192" ht="15.75" customHeight="1"/>
    <row r="3193" ht="15.75" customHeight="1"/>
    <row r="3194" ht="15.75" customHeight="1"/>
    <row r="3195" ht="15.75" customHeight="1"/>
    <row r="3196" ht="15.75" customHeight="1"/>
    <row r="3197" ht="15.75" customHeight="1"/>
    <row r="3198" ht="15.75" customHeight="1"/>
    <row r="3199" ht="15.75" customHeight="1"/>
    <row r="3200" ht="15.75" customHeight="1"/>
    <row r="3201" ht="15.75" customHeight="1"/>
    <row r="3202" ht="15.75" customHeight="1"/>
    <row r="3203" ht="15.75" customHeight="1"/>
    <row r="3204" ht="15.75" customHeight="1"/>
    <row r="3205" ht="15.75" customHeight="1"/>
    <row r="3206" ht="15.75" customHeight="1"/>
    <row r="3207" ht="15.75" customHeight="1"/>
    <row r="3208" ht="15.75" customHeight="1"/>
    <row r="3209" ht="15.75" customHeight="1"/>
    <row r="3210" ht="15.75" customHeight="1"/>
    <row r="3211" ht="15.75" customHeight="1"/>
    <row r="3212" ht="15.75" customHeight="1"/>
    <row r="3213" ht="15.75" customHeight="1"/>
    <row r="3214" ht="15.75" customHeight="1"/>
    <row r="3215" ht="15.75" customHeight="1"/>
    <row r="3216" ht="15.75" customHeight="1"/>
    <row r="3217" ht="15.75" customHeight="1"/>
    <row r="3218" ht="15.75" customHeight="1"/>
    <row r="3219" ht="15.75" customHeight="1"/>
    <row r="3220" ht="15.75" customHeight="1"/>
    <row r="3221" ht="15.75" customHeight="1"/>
    <row r="3222" ht="15.75" customHeight="1"/>
    <row r="3223" ht="15.75" customHeight="1"/>
    <row r="3224" ht="15.75" customHeight="1"/>
    <row r="3225" ht="15.75" customHeight="1"/>
    <row r="3226" ht="15.75" customHeight="1"/>
    <row r="3227" ht="15.75" customHeight="1"/>
    <row r="3228" ht="15.75" customHeight="1"/>
    <row r="3229" ht="15.75" customHeight="1"/>
    <row r="3230" ht="15.75" customHeight="1"/>
    <row r="3231" ht="15.75" customHeight="1"/>
    <row r="3232" ht="15.75" customHeight="1"/>
    <row r="3233" ht="15.75" customHeight="1"/>
    <row r="3234" ht="15.75" customHeight="1"/>
    <row r="3235" ht="15.75" customHeight="1"/>
    <row r="3236" ht="15.75" customHeight="1"/>
    <row r="3237" ht="15.75" customHeight="1"/>
    <row r="3238" ht="15.75" customHeight="1"/>
    <row r="3239" ht="15.75" customHeight="1"/>
    <row r="3240" ht="15.75" customHeight="1"/>
    <row r="3241" ht="15.75" customHeight="1"/>
    <row r="3242" ht="15.75" customHeight="1"/>
    <row r="3243" ht="15.75" customHeight="1"/>
    <row r="3244" ht="15.75" customHeight="1"/>
    <row r="3245" ht="15.75" customHeight="1"/>
    <row r="3246" ht="15.75" customHeight="1"/>
    <row r="3247" ht="15.75" customHeight="1"/>
    <row r="3248" ht="15.75" customHeight="1"/>
    <row r="3249" ht="15.75" customHeight="1"/>
    <row r="3250" ht="15.75" customHeight="1"/>
    <row r="3251" ht="15.75" customHeight="1"/>
    <row r="3252" ht="15.75" customHeight="1"/>
    <row r="3253" ht="15.75" customHeight="1"/>
    <row r="3254" ht="15.75" customHeight="1"/>
    <row r="3255" ht="15.75" customHeight="1"/>
    <row r="3256" ht="15.75" customHeight="1"/>
    <row r="3257" ht="15.75" customHeight="1"/>
    <row r="3258" ht="15.75" customHeight="1"/>
    <row r="3259" ht="15.75" customHeight="1"/>
    <row r="3260" ht="15.75" customHeight="1"/>
    <row r="3261" ht="15.75" customHeight="1"/>
    <row r="3262" ht="15.75" customHeight="1"/>
    <row r="3263" ht="15.75" customHeight="1"/>
    <row r="3264" ht="15.75" customHeight="1"/>
    <row r="3265" ht="15.75" customHeight="1"/>
    <row r="3266" ht="15.75" customHeight="1"/>
    <row r="3267" ht="15.75" customHeight="1"/>
    <row r="3268" ht="15.75" customHeight="1"/>
    <row r="3269" ht="15.75" customHeight="1"/>
    <row r="3270" ht="15.75" customHeight="1"/>
    <row r="3271" ht="15.75" customHeight="1"/>
    <row r="3272" ht="15.75" customHeight="1"/>
    <row r="3273" ht="15.75" customHeight="1"/>
    <row r="3274" ht="15.75" customHeight="1"/>
    <row r="3275" ht="15.75" customHeight="1"/>
    <row r="3276" ht="15.75" customHeight="1"/>
    <row r="3277" ht="15.75" customHeight="1"/>
    <row r="3278" ht="15.75" customHeight="1"/>
    <row r="3279" ht="15.75" customHeight="1"/>
    <row r="3280" ht="15.75" customHeight="1"/>
    <row r="3281" ht="15.75" customHeight="1"/>
    <row r="3282" ht="15.75" customHeight="1"/>
    <row r="3283" ht="15.75" customHeight="1"/>
    <row r="3284" ht="15.75" customHeight="1"/>
    <row r="3285" ht="15.75" customHeight="1"/>
    <row r="3286" ht="15.75" customHeight="1"/>
    <row r="3287" ht="15.75" customHeight="1"/>
    <row r="3288" ht="15.75" customHeight="1"/>
    <row r="3289" ht="15.75" customHeight="1"/>
    <row r="3290" ht="15.75" customHeight="1"/>
    <row r="3291" ht="15.75" customHeight="1"/>
    <row r="3292" ht="15.75" customHeight="1"/>
    <row r="3293" ht="15.75" customHeight="1"/>
    <row r="3294" ht="15.75" customHeight="1"/>
    <row r="3295" ht="15.75" customHeight="1"/>
    <row r="3296" ht="15.75" customHeight="1"/>
    <row r="3297" ht="15.75" customHeight="1"/>
    <row r="3298" ht="15.75" customHeight="1"/>
    <row r="3299" ht="15.75" customHeight="1"/>
    <row r="3300" ht="15.75" customHeight="1"/>
    <row r="3301" ht="15.75" customHeight="1"/>
    <row r="3302" ht="15.75" customHeight="1"/>
    <row r="3303" ht="15.75" customHeight="1"/>
    <row r="3304" ht="15.75" customHeight="1"/>
    <row r="3305" ht="15.75" customHeight="1"/>
    <row r="3306" ht="15.75" customHeight="1"/>
    <row r="3307" ht="15.75" customHeight="1"/>
    <row r="3308" ht="15.75" customHeight="1"/>
    <row r="3309" ht="15.75" customHeight="1"/>
    <row r="3310" ht="15.75" customHeight="1"/>
    <row r="3311" ht="15.75" customHeight="1"/>
    <row r="3312" ht="15.75" customHeight="1"/>
    <row r="3313" ht="15.75" customHeight="1"/>
    <row r="3314" ht="15.75" customHeight="1"/>
    <row r="3315" ht="15.75" customHeight="1"/>
    <row r="3316" ht="15.75" customHeight="1"/>
    <row r="3317" ht="15.75" customHeight="1"/>
    <row r="3318" ht="15.75" customHeight="1"/>
    <row r="3319" ht="15.75" customHeight="1"/>
    <row r="3320" ht="15.75" customHeight="1"/>
    <row r="3321" ht="15.75" customHeight="1"/>
    <row r="3322" ht="15.75" customHeight="1"/>
    <row r="3323" ht="15.75" customHeight="1"/>
    <row r="3324" ht="15.75" customHeight="1"/>
    <row r="3325" ht="15.75" customHeight="1"/>
    <row r="3326" ht="15.75" customHeight="1"/>
    <row r="3327" ht="15.75" customHeight="1"/>
    <row r="3328" ht="15.75" customHeight="1"/>
    <row r="3329" ht="15.75" customHeight="1"/>
    <row r="3330" ht="15.75" customHeight="1"/>
    <row r="3331" ht="15.75" customHeight="1"/>
    <row r="3332" ht="15.75" customHeight="1"/>
    <row r="3333" ht="15.75" customHeight="1"/>
    <row r="3334" ht="15.75" customHeight="1"/>
    <row r="3335" ht="15.75" customHeight="1"/>
    <row r="3336" ht="15.75" customHeight="1"/>
    <row r="3337" ht="15.75" customHeight="1"/>
    <row r="3338" ht="15.75" customHeight="1"/>
    <row r="3339" ht="15.75" customHeight="1"/>
    <row r="3340" ht="15.75" customHeight="1"/>
    <row r="3341" ht="15.75" customHeight="1"/>
    <row r="3342" ht="15.75" customHeight="1"/>
    <row r="3343" ht="15.75" customHeight="1"/>
    <row r="3344" ht="15.75" customHeight="1"/>
    <row r="3345" ht="15.75" customHeight="1"/>
    <row r="3346" ht="15.75" customHeight="1"/>
    <row r="3347" ht="15.75" customHeight="1"/>
    <row r="3348" ht="15.75" customHeight="1"/>
    <row r="3349" ht="15.75" customHeight="1"/>
    <row r="3350" ht="15.75" customHeight="1"/>
    <row r="3351" ht="15.75" customHeight="1"/>
    <row r="3352" ht="15.75" customHeight="1"/>
    <row r="3353" ht="15.75" customHeight="1"/>
    <row r="3354" ht="15.75" customHeight="1"/>
    <row r="3355" ht="15.75" customHeight="1"/>
    <row r="3356" ht="15.75" customHeight="1"/>
    <row r="3357" ht="15.75" customHeight="1"/>
    <row r="3358" ht="15.75" customHeight="1"/>
    <row r="3359" ht="15.75" customHeight="1"/>
    <row r="3360" ht="15.75" customHeight="1"/>
    <row r="3361" ht="15.75" customHeight="1"/>
    <row r="3362" ht="15.75" customHeight="1"/>
    <row r="3363" ht="15.75" customHeight="1"/>
    <row r="3364" ht="15.75" customHeight="1"/>
    <row r="3365" ht="15.75" customHeight="1"/>
    <row r="3366" ht="15.75" customHeight="1"/>
    <row r="3367" ht="15.75" customHeight="1"/>
    <row r="3368" ht="15.75" customHeight="1"/>
    <row r="3369" ht="15.75" customHeight="1"/>
    <row r="3370" ht="15.75" customHeight="1"/>
    <row r="3371" ht="15.75" customHeight="1"/>
    <row r="3372" ht="15.75" customHeight="1"/>
    <row r="3373" ht="15.75" customHeight="1"/>
    <row r="3374" ht="15.75" customHeight="1"/>
    <row r="3375" ht="15.75" customHeight="1"/>
    <row r="3376" ht="15.75" customHeight="1"/>
    <row r="3377" ht="15.75" customHeight="1"/>
    <row r="3378" ht="15.75" customHeight="1"/>
    <row r="3379" ht="15.75" customHeight="1"/>
    <row r="3380" ht="15.75" customHeight="1"/>
    <row r="3381" ht="15.75" customHeight="1"/>
    <row r="3382" ht="15.75" customHeight="1"/>
    <row r="3383" ht="15.75" customHeight="1"/>
    <row r="3384" ht="15.75" customHeight="1"/>
    <row r="3385" ht="15.75" customHeight="1"/>
    <row r="3386" ht="15.75" customHeight="1"/>
    <row r="3387" ht="15.75" customHeight="1"/>
    <row r="3388" ht="15.75" customHeight="1"/>
    <row r="3389" ht="15.75" customHeight="1"/>
    <row r="3390" ht="15.75" customHeight="1"/>
    <row r="3391" ht="15.75" customHeight="1"/>
    <row r="3392" ht="15.75" customHeight="1"/>
    <row r="3393" ht="15.75" customHeight="1"/>
    <row r="3394" ht="15.75" customHeight="1"/>
    <row r="3395" ht="15.75" customHeight="1"/>
    <row r="3396" ht="15.75" customHeight="1"/>
    <row r="3397" ht="15.75" customHeight="1"/>
    <row r="3398" ht="15.75" customHeight="1"/>
    <row r="3399" ht="15.75" customHeight="1"/>
    <row r="3400" ht="15.75" customHeight="1"/>
    <row r="3401" ht="15.75" customHeight="1"/>
    <row r="3402" ht="15.75" customHeight="1"/>
    <row r="3403" ht="15.75" customHeight="1"/>
    <row r="3404" ht="15.75" customHeight="1"/>
    <row r="3405" ht="15.75" customHeight="1"/>
    <row r="3406" ht="15.75" customHeight="1"/>
    <row r="3407" ht="15.75" customHeight="1"/>
    <row r="3408" ht="15.75" customHeight="1"/>
    <row r="3409" ht="15.75" customHeight="1"/>
    <row r="3410" ht="15.75" customHeight="1"/>
    <row r="3411" ht="15.75" customHeight="1"/>
    <row r="3412" ht="15.75" customHeight="1"/>
    <row r="3413" ht="15.75" customHeight="1"/>
    <row r="3414" ht="15.75" customHeight="1"/>
    <row r="3415" ht="15.75" customHeight="1"/>
    <row r="3416" ht="15.75" customHeight="1"/>
    <row r="3417" ht="15.75" customHeight="1"/>
    <row r="3418" ht="15.75" customHeight="1"/>
    <row r="3419" ht="15.75" customHeight="1"/>
    <row r="3420" ht="15.75" customHeight="1"/>
    <row r="3421" ht="15.75" customHeight="1"/>
    <row r="3422" ht="15.75" customHeight="1"/>
    <row r="3423" ht="15.75" customHeight="1"/>
    <row r="3424" ht="15.75" customHeight="1"/>
    <row r="3425" ht="15.75" customHeight="1"/>
    <row r="3426" ht="15.75" customHeight="1"/>
    <row r="3427" ht="15.75" customHeight="1"/>
    <row r="3428" ht="15.75" customHeight="1"/>
    <row r="3429" ht="15.75" customHeight="1"/>
    <row r="3430" ht="15.75" customHeight="1"/>
    <row r="3431" ht="15.75" customHeight="1"/>
    <row r="3432" ht="15.75" customHeight="1"/>
    <row r="3433" ht="15.75" customHeight="1"/>
    <row r="3434" ht="15.75" customHeight="1"/>
    <row r="3435" ht="15.75" customHeight="1"/>
    <row r="3436" ht="15.75" customHeight="1"/>
    <row r="3437" ht="15.75" customHeight="1"/>
    <row r="3438" ht="15.75" customHeight="1"/>
    <row r="3439" ht="15.75" customHeight="1"/>
    <row r="3440" ht="15.75" customHeight="1"/>
    <row r="3441" ht="15.75" customHeight="1"/>
    <row r="3442" ht="15.75" customHeight="1"/>
    <row r="3443" ht="15.75" customHeight="1"/>
    <row r="3444" ht="15.75" customHeight="1"/>
    <row r="3445" ht="15.75" customHeight="1"/>
    <row r="3446" ht="15.75" customHeight="1"/>
    <row r="3447" ht="15.75" customHeight="1"/>
    <row r="3448" ht="15.75" customHeight="1"/>
    <row r="3449" ht="15.75" customHeight="1"/>
    <row r="3450" ht="15.75" customHeight="1"/>
    <row r="3451" ht="15.75" customHeight="1"/>
    <row r="3452" ht="15.75" customHeight="1"/>
    <row r="3453" ht="15.75" customHeight="1"/>
    <row r="3454" ht="15.75" customHeight="1"/>
    <row r="3455" ht="15.75" customHeight="1"/>
    <row r="3456" ht="15.75" customHeight="1"/>
    <row r="3457" ht="15.75" customHeight="1"/>
    <row r="3458" ht="15.75" customHeight="1"/>
    <row r="3459" ht="15.75" customHeight="1"/>
    <row r="3460" ht="15.75" customHeight="1"/>
    <row r="3461" ht="15.75" customHeight="1"/>
    <row r="3462" ht="15.75" customHeight="1"/>
    <row r="3463" ht="15.75" customHeight="1"/>
    <row r="3464" ht="15.75" customHeight="1"/>
    <row r="3465" ht="15.75" customHeight="1"/>
    <row r="3466" ht="15.75" customHeight="1"/>
    <row r="3467" ht="15.75" customHeight="1"/>
    <row r="3468" ht="15.75" customHeight="1"/>
    <row r="3469" ht="15.75" customHeight="1"/>
    <row r="3470" ht="15.75" customHeight="1"/>
    <row r="3471" ht="15.75" customHeight="1"/>
    <row r="3472" ht="15.75" customHeight="1"/>
    <row r="3473" ht="15.75" customHeight="1"/>
    <row r="3474" ht="15.75" customHeight="1"/>
    <row r="3475" ht="15.75" customHeight="1"/>
    <row r="3476" ht="15.75" customHeight="1"/>
    <row r="3477" ht="15.75" customHeight="1"/>
    <row r="3478" ht="15.75" customHeight="1"/>
    <row r="3479" ht="15.75" customHeight="1"/>
    <row r="3480" ht="15.75" customHeight="1"/>
    <row r="3481" ht="15.75" customHeight="1"/>
    <row r="3482" ht="15.75" customHeight="1"/>
    <row r="3483" ht="15.75" customHeight="1"/>
    <row r="3484" ht="15.75" customHeight="1"/>
    <row r="3485" ht="15.75" customHeight="1"/>
    <row r="3486" ht="15.75" customHeight="1"/>
    <row r="3487" ht="15.75" customHeight="1"/>
    <row r="3488" ht="15.75" customHeight="1"/>
    <row r="3489" ht="15.75" customHeight="1"/>
    <row r="3490" ht="15.75" customHeight="1"/>
    <row r="3491" ht="15.75" customHeight="1"/>
    <row r="3492" ht="15.75" customHeight="1"/>
    <row r="3493" ht="15.75" customHeight="1"/>
    <row r="3494" ht="15.75" customHeight="1"/>
    <row r="3495" ht="15.75" customHeight="1"/>
    <row r="3496" ht="15.75" customHeight="1"/>
    <row r="3497" ht="15.75" customHeight="1"/>
    <row r="3498" ht="15.75" customHeight="1"/>
    <row r="3499" ht="15.75" customHeight="1"/>
    <row r="3500" ht="15.75" customHeight="1"/>
    <row r="3501" ht="15.75" customHeight="1"/>
    <row r="3502" ht="15.75" customHeight="1"/>
    <row r="3503" ht="15.75" customHeight="1"/>
    <row r="3504" ht="15.75" customHeight="1"/>
    <row r="3505" ht="15.75" customHeight="1"/>
    <row r="3506" ht="15.75" customHeight="1"/>
    <row r="3507" ht="15.75" customHeight="1"/>
    <row r="3508" ht="15.75" customHeight="1"/>
    <row r="3509" ht="15.75" customHeight="1"/>
    <row r="3510" ht="15.75" customHeight="1"/>
    <row r="3511" ht="15.75" customHeight="1"/>
    <row r="3512" ht="15.75" customHeight="1"/>
    <row r="3513" ht="15.75" customHeight="1"/>
    <row r="3514" ht="15.75" customHeight="1"/>
    <row r="3515" ht="15.75" customHeight="1"/>
    <row r="3516" ht="15.75" customHeight="1"/>
    <row r="3517" ht="15.75" customHeight="1"/>
    <row r="3518" ht="15.75" customHeight="1"/>
    <row r="3519" ht="15.75" customHeight="1"/>
    <row r="3520" ht="15.75" customHeight="1"/>
    <row r="3521" ht="15.75" customHeight="1"/>
    <row r="3522" ht="15.75" customHeight="1"/>
    <row r="3523" ht="15.75" customHeight="1"/>
    <row r="3524" ht="15.75" customHeight="1"/>
    <row r="3525" ht="15.75" customHeight="1"/>
    <row r="3526" ht="15.75" customHeight="1"/>
    <row r="3527" ht="15.75" customHeight="1"/>
    <row r="3528" ht="15.75" customHeight="1"/>
    <row r="3529" ht="15.75" customHeight="1"/>
    <row r="3530" ht="15.75" customHeight="1"/>
    <row r="3531" ht="15.75" customHeight="1"/>
    <row r="3532" ht="15.75" customHeight="1"/>
    <row r="3533" ht="15.75" customHeight="1"/>
    <row r="3534" ht="15.75" customHeight="1"/>
    <row r="3535" ht="15.75" customHeight="1"/>
    <row r="3536" ht="15.75" customHeight="1"/>
    <row r="3537" ht="15.75" customHeight="1"/>
    <row r="3538" ht="15.75" customHeight="1"/>
    <row r="3539" ht="15.75" customHeight="1"/>
    <row r="3540" ht="15.75" customHeight="1"/>
    <row r="3541" ht="15.75" customHeight="1"/>
    <row r="3542" ht="15.75" customHeight="1"/>
    <row r="3543" ht="15.75" customHeight="1"/>
    <row r="3544" ht="15.75" customHeight="1"/>
    <row r="3545" ht="15.75" customHeight="1"/>
    <row r="3546" ht="15.75" customHeight="1"/>
    <row r="3547" ht="15.75" customHeight="1"/>
    <row r="3548" ht="15.75" customHeight="1"/>
    <row r="3549" ht="15.75" customHeight="1"/>
    <row r="3550" ht="15.75" customHeight="1"/>
    <row r="3551" ht="15.75" customHeight="1"/>
    <row r="3552" ht="15.75" customHeight="1"/>
    <row r="3553" ht="15.75" customHeight="1"/>
    <row r="3554" ht="15.75" customHeight="1"/>
    <row r="3555" ht="15.75" customHeight="1"/>
    <row r="3556" ht="15.75" customHeight="1"/>
    <row r="3557" ht="15.75" customHeight="1"/>
    <row r="3558" ht="15.75" customHeight="1"/>
    <row r="3559" ht="15.75" customHeight="1"/>
    <row r="3560" ht="15.75" customHeight="1"/>
    <row r="3561" ht="15.75" customHeight="1"/>
    <row r="3562" ht="15.75" customHeight="1"/>
    <row r="3563" ht="15.75" customHeight="1"/>
    <row r="3564" ht="15.75" customHeight="1"/>
    <row r="3565" ht="15.75" customHeight="1"/>
    <row r="3566" ht="15.75" customHeight="1"/>
    <row r="3567" ht="15.75" customHeight="1"/>
    <row r="3568" ht="15.75" customHeight="1"/>
    <row r="3569" ht="15.75" customHeight="1"/>
    <row r="3570" ht="15.75" customHeight="1"/>
    <row r="3571" ht="15.75" customHeight="1"/>
    <row r="3572" ht="15.75" customHeight="1"/>
    <row r="3573" ht="15.75" customHeight="1"/>
    <row r="3574" ht="15.75" customHeight="1"/>
    <row r="3575" ht="15.75" customHeight="1"/>
    <row r="3576" ht="15.75" customHeight="1"/>
    <row r="3577" ht="15.75" customHeight="1"/>
    <row r="3578" ht="15.75" customHeight="1"/>
    <row r="3579" ht="15.75" customHeight="1"/>
    <row r="3580" ht="15.75" customHeight="1"/>
    <row r="3581" ht="15.75" customHeight="1"/>
    <row r="3582" ht="15.75" customHeight="1"/>
    <row r="3583" ht="15.75" customHeight="1"/>
    <row r="3584" ht="15.75" customHeight="1"/>
    <row r="3585" ht="15.75" customHeight="1"/>
    <row r="3586" ht="15.75" customHeight="1"/>
    <row r="3587" ht="15.75" customHeight="1"/>
    <row r="3588" ht="15.75" customHeight="1"/>
    <row r="3589" ht="15.75" customHeight="1"/>
    <row r="3590" ht="15.75" customHeight="1"/>
    <row r="3591" ht="15.75" customHeight="1"/>
    <row r="3592" ht="15.75" customHeight="1"/>
    <row r="3593" ht="15.75" customHeight="1"/>
    <row r="3594" ht="15.75" customHeight="1"/>
    <row r="3595" ht="15.75" customHeight="1"/>
    <row r="3596" ht="15.75" customHeight="1"/>
    <row r="3597" ht="15.75" customHeight="1"/>
    <row r="3598" ht="15.75" customHeight="1"/>
    <row r="3599" ht="15.75" customHeight="1"/>
    <row r="3600" ht="15.75" customHeight="1"/>
    <row r="3601" ht="15.75" customHeight="1"/>
    <row r="3602" ht="15.75" customHeight="1"/>
    <row r="3603" ht="15.75" customHeight="1"/>
    <row r="3604" ht="15.75" customHeight="1"/>
    <row r="3605" ht="15.75" customHeight="1"/>
    <row r="3606" ht="15.75" customHeight="1"/>
    <row r="3607" ht="15.75" customHeight="1"/>
    <row r="3608" ht="15.75" customHeight="1"/>
    <row r="3609" ht="15.75" customHeight="1"/>
    <row r="3610" ht="15.75" customHeight="1"/>
    <row r="3611" ht="15.75" customHeight="1"/>
    <row r="3612" ht="15.75" customHeight="1"/>
    <row r="3613" ht="15.75" customHeight="1"/>
    <row r="3614" ht="15.75" customHeight="1"/>
    <row r="3615" ht="15.75" customHeight="1"/>
    <row r="3616" ht="15.75" customHeight="1"/>
    <row r="3617" ht="15.75" customHeight="1"/>
    <row r="3618" ht="15.75" customHeight="1"/>
    <row r="3619" ht="15.75" customHeight="1"/>
    <row r="3620" ht="15.75" customHeight="1"/>
    <row r="3621" ht="15.75" customHeight="1"/>
    <row r="3622" ht="15.75" customHeight="1"/>
    <row r="3623" ht="15.75" customHeight="1"/>
    <row r="3624" ht="15.75" customHeight="1"/>
    <row r="3625" ht="15.75" customHeight="1"/>
    <row r="3626" ht="15.75" customHeight="1"/>
    <row r="3627" ht="15.75" customHeight="1"/>
    <row r="3628" ht="15.75" customHeight="1"/>
    <row r="3629" ht="15.75" customHeight="1"/>
    <row r="3630" ht="15.75" customHeight="1"/>
    <row r="3631" ht="15.75" customHeight="1"/>
    <row r="3632" ht="15.75" customHeight="1"/>
    <row r="3633" ht="15.75" customHeight="1"/>
    <row r="3634" ht="15.75" customHeight="1"/>
    <row r="3635" ht="15.75" customHeight="1"/>
    <row r="3636" ht="15.75" customHeight="1"/>
    <row r="3637" ht="15.75" customHeight="1"/>
    <row r="3638" ht="15.75" customHeight="1"/>
    <row r="3639" ht="15.75" customHeight="1"/>
    <row r="3640" ht="15.75" customHeight="1"/>
    <row r="3641" ht="15.75" customHeight="1"/>
    <row r="3642" ht="15.75" customHeight="1"/>
    <row r="3643" ht="15.75" customHeight="1"/>
    <row r="3644" ht="15.75" customHeight="1"/>
    <row r="3645" ht="15.75" customHeight="1"/>
    <row r="3646" ht="15.75" customHeight="1"/>
    <row r="3647" ht="15.75" customHeight="1"/>
    <row r="3648" ht="15.75" customHeight="1"/>
    <row r="3649" ht="15.75" customHeight="1"/>
    <row r="3650" ht="15.75" customHeight="1"/>
    <row r="3651" ht="15.75" customHeight="1"/>
    <row r="3652" ht="15.75" customHeight="1"/>
    <row r="3653" ht="15.75" customHeight="1"/>
    <row r="3654" ht="15.75" customHeight="1"/>
    <row r="3655" ht="15.75" customHeight="1"/>
    <row r="3656" ht="15.75" customHeight="1"/>
    <row r="3657" ht="15.75" customHeight="1"/>
    <row r="3658" ht="15.75" customHeight="1"/>
    <row r="3659" ht="15.75" customHeight="1"/>
    <row r="3660" ht="15.75" customHeight="1"/>
    <row r="3661" ht="15.75" customHeight="1"/>
    <row r="3662" ht="15.75" customHeight="1"/>
    <row r="3663" ht="15.75" customHeight="1"/>
    <row r="3664" ht="15.75" customHeight="1"/>
    <row r="3665" ht="15.75" customHeight="1"/>
    <row r="3666" ht="15.75" customHeight="1"/>
    <row r="3667" ht="15.75" customHeight="1"/>
    <row r="3668" ht="15.75" customHeight="1"/>
    <row r="3669" ht="15.75" customHeight="1"/>
    <row r="3670" ht="15.75" customHeight="1"/>
    <row r="3671" ht="15.75" customHeight="1"/>
    <row r="3672" ht="15.75" customHeight="1"/>
    <row r="3673" ht="15.75" customHeight="1"/>
    <row r="3674" ht="15.75" customHeight="1"/>
    <row r="3675" ht="15.75" customHeight="1"/>
    <row r="3676" ht="15.75" customHeight="1"/>
    <row r="3677" ht="15.75" customHeight="1"/>
    <row r="3678" ht="15.75" customHeight="1"/>
    <row r="3679" ht="15.75" customHeight="1"/>
    <row r="3680" ht="15.75" customHeight="1"/>
    <row r="3681" ht="15.75" customHeight="1"/>
    <row r="3682" ht="15.75" customHeight="1"/>
    <row r="3683" ht="15.75" customHeight="1"/>
    <row r="3684" ht="15.75" customHeight="1"/>
    <row r="3685" ht="15.75" customHeight="1"/>
    <row r="3686" ht="15.75" customHeight="1"/>
    <row r="3687" ht="15.75" customHeight="1"/>
    <row r="3688" ht="15.75" customHeight="1"/>
    <row r="3689" ht="15.75" customHeight="1"/>
    <row r="3690" ht="15.75" customHeight="1"/>
    <row r="3691" ht="15.75" customHeight="1"/>
    <row r="3692" ht="15.75" customHeight="1"/>
    <row r="3693" ht="15.75" customHeight="1"/>
    <row r="3694" ht="15.75" customHeight="1"/>
    <row r="3695" ht="15.75" customHeight="1"/>
    <row r="3696" ht="15.75" customHeight="1"/>
    <row r="3697" ht="15.75" customHeight="1"/>
    <row r="3698" ht="15.75" customHeight="1"/>
    <row r="3699" ht="15.75" customHeight="1"/>
    <row r="3700" ht="15.75" customHeight="1"/>
    <row r="3701" ht="15.75" customHeight="1"/>
    <row r="3702" ht="15.75" customHeight="1"/>
    <row r="3703" ht="15.75" customHeight="1"/>
    <row r="3704" ht="15.75" customHeight="1"/>
    <row r="3705" ht="15.75" customHeight="1"/>
    <row r="3706" ht="15.75" customHeight="1"/>
    <row r="3707" ht="15.75" customHeight="1"/>
    <row r="3708" ht="15.75" customHeight="1"/>
    <row r="3709" ht="15.75" customHeight="1"/>
    <row r="3710" ht="15.75" customHeight="1"/>
    <row r="3711" ht="15.75" customHeight="1"/>
    <row r="3712" ht="15.75" customHeight="1"/>
    <row r="3713" ht="15.75" customHeight="1"/>
    <row r="3714" ht="15.75" customHeight="1"/>
    <row r="3715" ht="15.75" customHeight="1"/>
    <row r="3716" ht="15.75" customHeight="1"/>
    <row r="3717" ht="15.75" customHeight="1"/>
    <row r="3718" ht="15.75" customHeight="1"/>
    <row r="3719" ht="15.75" customHeight="1"/>
    <row r="3720" ht="15.75" customHeight="1"/>
    <row r="3721" ht="15.75" customHeight="1"/>
    <row r="3722" ht="15.75" customHeight="1"/>
    <row r="3723" ht="15.75" customHeight="1"/>
    <row r="3724" ht="15.75" customHeight="1"/>
    <row r="3725" ht="15.75" customHeight="1"/>
    <row r="3726" ht="15.75" customHeight="1"/>
    <row r="3727" ht="15.75" customHeight="1"/>
    <row r="3728" ht="15.75" customHeight="1"/>
    <row r="3729" ht="15.75" customHeight="1"/>
    <row r="3730" ht="15.75" customHeight="1"/>
    <row r="3731" ht="15.75" customHeight="1"/>
    <row r="3732" ht="15.75" customHeight="1"/>
    <row r="3733" ht="15.75" customHeight="1"/>
    <row r="3734" ht="15.75" customHeight="1"/>
    <row r="3735" ht="15.75" customHeight="1"/>
    <row r="3736" ht="15.75" customHeight="1"/>
    <row r="3737" ht="15.75" customHeight="1"/>
    <row r="3738" ht="15.75" customHeight="1"/>
    <row r="3739" ht="15.75" customHeight="1"/>
    <row r="3740" ht="15.75" customHeight="1"/>
    <row r="3741" ht="15.75" customHeight="1"/>
    <row r="3742" ht="15.75" customHeight="1"/>
    <row r="3743" ht="15.75" customHeight="1"/>
    <row r="3744" ht="15.75" customHeight="1"/>
    <row r="3745" ht="15.75" customHeight="1"/>
    <row r="3746" ht="15.75" customHeight="1"/>
    <row r="3747" ht="15.75" customHeight="1"/>
    <row r="3748" ht="15.75" customHeight="1"/>
    <row r="3749" ht="15.75" customHeight="1"/>
    <row r="3750" ht="15.75" customHeight="1"/>
    <row r="3751" ht="15.75" customHeight="1"/>
    <row r="3752" ht="15.75" customHeight="1"/>
    <row r="3753" ht="15.75" customHeight="1"/>
    <row r="3754" ht="15.75" customHeight="1"/>
    <row r="3755" ht="15.75" customHeight="1"/>
    <row r="3756" ht="15.75" customHeight="1"/>
    <row r="3757" ht="15.75" customHeight="1"/>
    <row r="3758" ht="15.75" customHeight="1"/>
    <row r="3759" ht="15.75" customHeight="1"/>
    <row r="3760" ht="15.75" customHeight="1"/>
    <row r="3761" ht="15.75" customHeight="1"/>
    <row r="3762" ht="15.75" customHeight="1"/>
    <row r="3763" ht="15.75" customHeight="1"/>
    <row r="3764" ht="15.75" customHeight="1"/>
    <row r="3765" ht="15.75" customHeight="1"/>
    <row r="3766" ht="15.75" customHeight="1"/>
    <row r="3767" ht="15.75" customHeight="1"/>
    <row r="3768" ht="15.75" customHeight="1"/>
    <row r="3769" ht="15.75" customHeight="1"/>
    <row r="3770" ht="15.75" customHeight="1"/>
    <row r="3771" ht="15.75" customHeight="1"/>
    <row r="3772" ht="15.75" customHeight="1"/>
    <row r="3773" ht="15.75" customHeight="1"/>
    <row r="3774" ht="15.75" customHeight="1"/>
    <row r="3775" ht="15.75" customHeight="1"/>
    <row r="3776" ht="15.75" customHeight="1"/>
    <row r="3777" ht="15.75" customHeight="1"/>
    <row r="3778" ht="15.75" customHeight="1"/>
    <row r="3779" ht="15.75" customHeight="1"/>
    <row r="3780" ht="15.75" customHeight="1"/>
    <row r="3781" ht="15.75" customHeight="1"/>
    <row r="3782" ht="15.75" customHeight="1"/>
    <row r="3783" ht="15.75" customHeight="1"/>
    <row r="3784" ht="15.75" customHeight="1"/>
    <row r="3785" ht="15.75" customHeight="1"/>
    <row r="3786" ht="15.75" customHeight="1"/>
    <row r="3787" ht="15.75" customHeight="1"/>
    <row r="3788" ht="15.75" customHeight="1"/>
    <row r="3789" ht="15.75" customHeight="1"/>
    <row r="3790" ht="15.75" customHeight="1"/>
    <row r="3791" ht="15.75" customHeight="1"/>
    <row r="3792" ht="15.75" customHeight="1"/>
    <row r="3793" ht="15.75" customHeight="1"/>
    <row r="3794" ht="15.75" customHeight="1"/>
    <row r="3795" ht="15.75" customHeight="1"/>
    <row r="3796" ht="15.75" customHeight="1"/>
    <row r="3797" ht="15.75" customHeight="1"/>
    <row r="3798" ht="15.75" customHeight="1"/>
    <row r="3799" ht="15.75" customHeight="1"/>
    <row r="3800" ht="15.75" customHeight="1"/>
    <row r="3801" ht="15.75" customHeight="1"/>
    <row r="3802" ht="15.75" customHeight="1"/>
    <row r="3803" ht="15.75" customHeight="1"/>
    <row r="3804" ht="15.75" customHeight="1"/>
    <row r="3805" ht="15.75" customHeight="1"/>
    <row r="3806" ht="15.75" customHeight="1"/>
    <row r="3807" ht="15.75" customHeight="1"/>
    <row r="3808" ht="15.75" customHeight="1"/>
    <row r="3809" ht="15.75" customHeight="1"/>
    <row r="3810" ht="15.75" customHeight="1"/>
    <row r="3811" ht="15.75" customHeight="1"/>
    <row r="3812" ht="15.75" customHeight="1"/>
    <row r="3813" ht="15.75" customHeight="1"/>
    <row r="3814" ht="15.75" customHeight="1"/>
    <row r="3815" ht="15.75" customHeight="1"/>
    <row r="3816" ht="15.75" customHeight="1"/>
    <row r="3817" ht="15.75" customHeight="1"/>
    <row r="3818" ht="15.75" customHeight="1"/>
    <row r="3819" ht="15.75" customHeight="1"/>
    <row r="3820" ht="15.75" customHeight="1"/>
    <row r="3821" ht="15.75" customHeight="1"/>
    <row r="3822" ht="15.75" customHeight="1"/>
    <row r="3823" ht="15.75" customHeight="1"/>
    <row r="3824" ht="15.75" customHeight="1"/>
    <row r="3825" ht="15.75" customHeight="1"/>
    <row r="3826" ht="15.75" customHeight="1"/>
    <row r="3827" ht="15.75" customHeight="1"/>
    <row r="3828" ht="15.75" customHeight="1"/>
    <row r="3829" ht="15.75" customHeight="1"/>
    <row r="3830" ht="15.75" customHeight="1"/>
    <row r="3831" ht="15.75" customHeight="1"/>
    <row r="3832" ht="15.75" customHeight="1"/>
    <row r="3833" ht="15.75" customHeight="1"/>
    <row r="3834" ht="15.75" customHeight="1"/>
    <row r="3835" ht="15.75" customHeight="1"/>
    <row r="3836" ht="15.75" customHeight="1"/>
    <row r="3837" ht="15.75" customHeight="1"/>
    <row r="3838" ht="15.75" customHeight="1"/>
    <row r="3839" ht="15.75" customHeight="1"/>
    <row r="3840" ht="15.75" customHeight="1"/>
    <row r="3841" ht="15.75" customHeight="1"/>
    <row r="3842" ht="15.75" customHeight="1"/>
    <row r="3843" ht="15.75" customHeight="1"/>
    <row r="3844" ht="15.75" customHeight="1"/>
    <row r="3845" ht="15.75" customHeight="1"/>
    <row r="3846" ht="15.75" customHeight="1"/>
    <row r="3847" ht="15.75" customHeight="1"/>
    <row r="3848" ht="15.75" customHeight="1"/>
    <row r="3849" ht="15.75" customHeight="1"/>
    <row r="3850" ht="15.75" customHeight="1"/>
    <row r="3851" ht="15.75" customHeight="1"/>
    <row r="3852" ht="15.75" customHeight="1"/>
    <row r="3853" ht="15.75" customHeight="1"/>
    <row r="3854" ht="15.75" customHeight="1"/>
    <row r="3855" ht="15.75" customHeight="1"/>
    <row r="3856" ht="15.75" customHeight="1"/>
    <row r="3857" ht="15.75" customHeight="1"/>
    <row r="3858" ht="15.75" customHeight="1"/>
    <row r="3859" ht="15.75" customHeight="1"/>
    <row r="3860" ht="15.75" customHeight="1"/>
    <row r="3861" ht="15.75" customHeight="1"/>
    <row r="3862" ht="15.75" customHeight="1"/>
    <row r="3863" ht="15.75" customHeight="1"/>
    <row r="3864" ht="15.75" customHeight="1"/>
    <row r="3865" ht="15.75" customHeight="1"/>
    <row r="3866" ht="15.75" customHeight="1"/>
    <row r="3867" ht="15.75" customHeight="1"/>
    <row r="3868" ht="15.75" customHeight="1"/>
    <row r="3869" ht="15.75" customHeight="1"/>
    <row r="3870" ht="15.75" customHeight="1"/>
    <row r="3871" ht="15.75" customHeight="1"/>
    <row r="3872" ht="15.75" customHeight="1"/>
    <row r="3873" ht="15.75" customHeight="1"/>
    <row r="3874" ht="15.75" customHeight="1"/>
    <row r="3875" ht="15.75" customHeight="1"/>
    <row r="3876" ht="15.75" customHeight="1"/>
    <row r="3877" ht="15.75" customHeight="1"/>
    <row r="3878" ht="15.75" customHeight="1"/>
    <row r="3879" ht="15.75" customHeight="1"/>
    <row r="3880" ht="15.75" customHeight="1"/>
    <row r="3881" ht="15.75" customHeight="1"/>
    <row r="3882" ht="15.75" customHeight="1"/>
    <row r="3883" ht="15.75" customHeight="1"/>
    <row r="3884" ht="15.75" customHeight="1"/>
    <row r="3885" ht="15.75" customHeight="1"/>
    <row r="3886" ht="15.75" customHeight="1"/>
    <row r="3887" ht="15.75" customHeight="1"/>
    <row r="3888" ht="15.75" customHeight="1"/>
    <row r="3889" ht="15.75" customHeight="1"/>
    <row r="3890" ht="15.75" customHeight="1"/>
    <row r="3891" ht="15.75" customHeight="1"/>
    <row r="3892" ht="15.75" customHeight="1"/>
    <row r="3893" ht="15.75" customHeight="1"/>
    <row r="3894" ht="15.75" customHeight="1"/>
    <row r="3895" ht="15.75" customHeight="1"/>
    <row r="3896" ht="15.75" customHeight="1"/>
    <row r="3897" ht="15.75" customHeight="1"/>
    <row r="3898" ht="15.75" customHeight="1"/>
    <row r="3899" ht="15.75" customHeight="1"/>
    <row r="3900" ht="15.75" customHeight="1"/>
    <row r="3901" ht="15.75" customHeight="1"/>
    <row r="3902" ht="15.75" customHeight="1"/>
    <row r="3903" ht="15.75" customHeight="1"/>
    <row r="3904" ht="15.75" customHeight="1"/>
    <row r="3905" ht="15.75" customHeight="1"/>
    <row r="3906" ht="15.75" customHeight="1"/>
    <row r="3907" ht="15.75" customHeight="1"/>
    <row r="3908" ht="15.75" customHeight="1"/>
    <row r="3909" ht="15.75" customHeight="1"/>
    <row r="3910" ht="15.75" customHeight="1"/>
    <row r="3911" ht="15.75" customHeight="1"/>
    <row r="3912" ht="15.75" customHeight="1"/>
    <row r="3913" ht="15.75" customHeight="1"/>
    <row r="3914" ht="15.75" customHeight="1"/>
    <row r="3915" ht="15.75" customHeight="1"/>
    <row r="3916" ht="15.75" customHeight="1"/>
    <row r="3917" ht="15.75" customHeight="1"/>
    <row r="3918" ht="15.75" customHeight="1"/>
    <row r="3919" ht="15.75" customHeight="1"/>
    <row r="3920" ht="15.75" customHeight="1"/>
    <row r="3921" ht="15.75" customHeight="1"/>
    <row r="3922" ht="15.75" customHeight="1"/>
    <row r="3923" ht="15.75" customHeight="1"/>
    <row r="3924" ht="15.75" customHeight="1"/>
    <row r="3925" ht="15.75" customHeight="1"/>
    <row r="3926" ht="15.75" customHeight="1"/>
    <row r="3927" ht="15.75" customHeight="1"/>
    <row r="3928" ht="15.75" customHeight="1"/>
    <row r="3929" ht="15.75" customHeight="1"/>
    <row r="3930" ht="15.75" customHeight="1"/>
    <row r="3931" ht="15.75" customHeight="1"/>
    <row r="3932" ht="15.75" customHeight="1"/>
    <row r="3933" ht="15.75" customHeight="1"/>
    <row r="3934" ht="15.75" customHeight="1"/>
    <row r="3935" ht="15.75" customHeight="1"/>
    <row r="3936" ht="15.75" customHeight="1"/>
    <row r="3937" ht="15.75" customHeight="1"/>
    <row r="3938" ht="15.75" customHeight="1"/>
    <row r="3939" ht="15.75" customHeight="1"/>
    <row r="3940" ht="15.75" customHeight="1"/>
    <row r="3941" ht="15.75" customHeight="1"/>
    <row r="3942" ht="15.75" customHeight="1"/>
    <row r="3943" ht="15.75" customHeight="1"/>
    <row r="3944" ht="15.75" customHeight="1"/>
    <row r="3945" ht="15.75" customHeight="1"/>
    <row r="3946" ht="15.75" customHeight="1"/>
    <row r="3947" ht="15.75" customHeight="1"/>
    <row r="3948" ht="15.75" customHeight="1"/>
    <row r="3949" ht="15.75" customHeight="1"/>
    <row r="3950" ht="15.75" customHeight="1"/>
    <row r="3951" ht="15.75" customHeight="1"/>
    <row r="3952" ht="15.75" customHeight="1"/>
    <row r="3953" ht="15.75" customHeight="1"/>
    <row r="3954" ht="15.75" customHeight="1"/>
    <row r="3955" ht="15.75" customHeight="1"/>
    <row r="3956" ht="15.75" customHeight="1"/>
    <row r="3957" ht="15.75" customHeight="1"/>
    <row r="3958" ht="15.75" customHeight="1"/>
    <row r="3959" ht="15.75" customHeight="1"/>
    <row r="3960" ht="15.75" customHeight="1"/>
    <row r="3961" ht="15.75" customHeight="1"/>
    <row r="3962" ht="15.75" customHeight="1"/>
    <row r="3963" ht="15.75" customHeight="1"/>
    <row r="3964" ht="15.75" customHeight="1"/>
    <row r="3965" ht="15.75" customHeight="1"/>
    <row r="3966" ht="15.75" customHeight="1"/>
    <row r="3967" ht="15.75" customHeight="1"/>
    <row r="3968" ht="15.75" customHeight="1"/>
    <row r="3969" ht="15.75" customHeight="1"/>
    <row r="3970" ht="15.75" customHeight="1"/>
    <row r="3971" ht="15.75" customHeight="1"/>
    <row r="3972" ht="15.75" customHeight="1"/>
    <row r="3973" ht="15.75" customHeight="1"/>
    <row r="3974" ht="15.75" customHeight="1"/>
    <row r="3975" ht="15.75" customHeight="1"/>
    <row r="3976" ht="15.75" customHeight="1"/>
    <row r="3977" ht="15.75" customHeight="1"/>
    <row r="3978" ht="15.75" customHeight="1"/>
    <row r="3979" ht="15.75" customHeight="1"/>
    <row r="3980" ht="15.75" customHeight="1"/>
    <row r="3981" ht="15.75" customHeight="1"/>
    <row r="3982" ht="15.75" customHeight="1"/>
    <row r="3983" ht="15.75" customHeight="1"/>
    <row r="3984" ht="15.75" customHeight="1"/>
    <row r="3985" ht="15.75" customHeight="1"/>
    <row r="3986" ht="15.75" customHeight="1"/>
    <row r="3987" ht="15.75" customHeight="1"/>
    <row r="3988" ht="15.75" customHeight="1"/>
    <row r="3989" ht="15.75" customHeight="1"/>
    <row r="3990" ht="15.75" customHeight="1"/>
    <row r="3991" ht="15.75" customHeight="1"/>
    <row r="3992" ht="15.75" customHeight="1"/>
    <row r="3993" ht="15.75" customHeight="1"/>
    <row r="3994" ht="15.75" customHeight="1"/>
    <row r="3995" ht="15.75" customHeight="1"/>
    <row r="3996" ht="15.75" customHeight="1"/>
    <row r="3997" ht="15.75" customHeight="1"/>
    <row r="3998" ht="15.75" customHeight="1"/>
    <row r="3999" ht="15.75" customHeight="1"/>
    <row r="4000" ht="15.75" customHeight="1"/>
    <row r="4001" ht="15.75" customHeight="1"/>
    <row r="4002" ht="15.75" customHeight="1"/>
    <row r="4003" ht="15.75" customHeight="1"/>
    <row r="4004" ht="15.75" customHeight="1"/>
    <row r="4005" ht="15.75" customHeight="1"/>
    <row r="4006" ht="15.75" customHeight="1"/>
    <row r="4007" ht="15.75" customHeight="1"/>
    <row r="4008" ht="15.75" customHeight="1"/>
    <row r="4009" ht="15.75" customHeight="1"/>
    <row r="4010" ht="15.75" customHeight="1"/>
    <row r="4011" ht="15.75" customHeight="1"/>
    <row r="4012" ht="15.75" customHeight="1"/>
    <row r="4013" ht="15.75" customHeight="1"/>
    <row r="4014" ht="15.75" customHeight="1"/>
    <row r="4015" ht="15.75" customHeight="1"/>
    <row r="4016" ht="15.75" customHeight="1"/>
    <row r="4017" ht="15.75" customHeight="1"/>
    <row r="4018" ht="15.75" customHeight="1"/>
    <row r="4019" ht="15.75" customHeight="1"/>
    <row r="4020" ht="15.75" customHeight="1"/>
    <row r="4021" ht="15.75" customHeight="1"/>
    <row r="4022" ht="15.75" customHeight="1"/>
    <row r="4023" ht="15.75" customHeight="1"/>
    <row r="4024" ht="15.75" customHeight="1"/>
    <row r="4025" ht="15.75" customHeight="1"/>
    <row r="4026" ht="15.75" customHeight="1"/>
    <row r="4027" ht="15.75" customHeight="1"/>
    <row r="4028" ht="15.75" customHeight="1"/>
    <row r="4029" ht="15.75" customHeight="1"/>
    <row r="4030" ht="15.75" customHeight="1"/>
    <row r="4031" ht="15.75" customHeight="1"/>
    <row r="4032" ht="15.75" customHeight="1"/>
    <row r="4033" ht="15.75" customHeight="1"/>
    <row r="4034" ht="15.75" customHeight="1"/>
    <row r="4035" ht="15.75" customHeight="1"/>
    <row r="4036" ht="15.75" customHeight="1"/>
    <row r="4037" ht="15.75" customHeight="1"/>
    <row r="4038" ht="15.75" customHeight="1"/>
    <row r="4039" ht="15.75" customHeight="1"/>
    <row r="4040" ht="15.75" customHeight="1"/>
    <row r="4041" ht="15.75" customHeight="1"/>
    <row r="4042" ht="15.75" customHeight="1"/>
    <row r="4043" ht="15.75" customHeight="1"/>
    <row r="4044" ht="15.75" customHeight="1"/>
    <row r="4045" ht="15.75" customHeight="1"/>
    <row r="4046" ht="15.75" customHeight="1"/>
    <row r="4047" ht="15.75" customHeight="1"/>
    <row r="4048" ht="15.75" customHeight="1"/>
    <row r="4049" ht="15.75" customHeight="1"/>
    <row r="4050" ht="15.75" customHeight="1"/>
    <row r="4051" ht="15.75" customHeight="1"/>
    <row r="4052" ht="15.75" customHeight="1"/>
    <row r="4053" ht="15.75" customHeight="1"/>
    <row r="4054" ht="15.75" customHeight="1"/>
    <row r="4055" ht="15.75" customHeight="1"/>
    <row r="4056" ht="15.75" customHeight="1"/>
    <row r="4057" ht="15.75" customHeight="1"/>
    <row r="4058" ht="15.75" customHeight="1"/>
    <row r="4059" ht="15.75" customHeight="1"/>
    <row r="4060" ht="15.75" customHeight="1"/>
    <row r="4061" ht="15.75" customHeight="1"/>
    <row r="4062" ht="15.75" customHeight="1"/>
    <row r="4063" ht="15.75" customHeight="1"/>
    <row r="4064" ht="15.75" customHeight="1"/>
    <row r="4065" ht="15.75" customHeight="1"/>
    <row r="4066" ht="15.75" customHeight="1"/>
    <row r="4067" ht="15.75" customHeight="1"/>
    <row r="4068" ht="15.75" customHeight="1"/>
    <row r="4069" ht="15.75" customHeight="1"/>
    <row r="4070" ht="15.75" customHeight="1"/>
    <row r="4071" ht="15.75" customHeight="1"/>
    <row r="4072" ht="15.75" customHeight="1"/>
    <row r="4073" ht="15.75" customHeight="1"/>
    <row r="4074" ht="15.75" customHeight="1"/>
    <row r="4075" ht="15.75" customHeight="1"/>
    <row r="4076" ht="15.75" customHeight="1"/>
    <row r="4077" ht="15.75" customHeight="1"/>
    <row r="4078" ht="15.75" customHeight="1"/>
    <row r="4079" ht="15.75" customHeight="1"/>
    <row r="4080" ht="15.75" customHeight="1"/>
    <row r="4081" ht="15.75" customHeight="1"/>
    <row r="4082" ht="15.75" customHeight="1"/>
    <row r="4083" ht="15.75" customHeight="1"/>
    <row r="4084" ht="15.75" customHeight="1"/>
    <row r="4085" ht="15.75" customHeight="1"/>
    <row r="4086" ht="15.75" customHeight="1"/>
    <row r="4087" ht="15.75" customHeight="1"/>
    <row r="4088" ht="15.75" customHeight="1"/>
    <row r="4089" ht="15.75" customHeight="1"/>
    <row r="4090" ht="15.75" customHeight="1"/>
    <row r="4091" ht="15.75" customHeight="1"/>
    <row r="4092" ht="15.75" customHeight="1"/>
    <row r="4093" ht="15.75" customHeight="1"/>
    <row r="4094" ht="15.75" customHeight="1"/>
    <row r="4095" ht="15.75" customHeight="1"/>
    <row r="4096" ht="15.75" customHeight="1"/>
    <row r="4097" ht="15.75" customHeight="1"/>
    <row r="4098" ht="15.75" customHeight="1"/>
    <row r="4099" ht="15.75" customHeight="1"/>
    <row r="4100" ht="15.75" customHeight="1"/>
    <row r="4101" ht="15.75" customHeight="1"/>
    <row r="4102" ht="15.75" customHeight="1"/>
    <row r="4103" ht="15.75" customHeight="1"/>
    <row r="4104" ht="15.75" customHeight="1"/>
    <row r="4105" ht="15.75" customHeight="1"/>
    <row r="4106" ht="15.75" customHeight="1"/>
    <row r="4107" ht="15.75" customHeight="1"/>
    <row r="4108" ht="15.75" customHeight="1"/>
    <row r="4109" ht="15.75" customHeight="1"/>
    <row r="4110" ht="15.75" customHeight="1"/>
    <row r="4111" ht="15.75" customHeight="1"/>
    <row r="4112" ht="15.75" customHeight="1"/>
    <row r="4113" ht="15.75" customHeight="1"/>
    <row r="4114" ht="15.75" customHeight="1"/>
    <row r="4115" ht="15.75" customHeight="1"/>
    <row r="4116" ht="15.75" customHeight="1"/>
    <row r="4117" ht="15.75" customHeight="1"/>
    <row r="4118" ht="15.75" customHeight="1"/>
    <row r="4119" ht="15.75" customHeight="1"/>
    <row r="4120" ht="15.75" customHeight="1"/>
    <row r="4121" ht="15.75" customHeight="1"/>
    <row r="4122" ht="15.75" customHeight="1"/>
    <row r="4123" ht="15.75" customHeight="1"/>
    <row r="4124" ht="15.75" customHeight="1"/>
    <row r="4125" ht="15.75" customHeight="1"/>
    <row r="4126" ht="15.75" customHeight="1"/>
    <row r="4127" ht="15.75" customHeight="1"/>
    <row r="4128" ht="15.75" customHeight="1"/>
    <row r="4129" ht="15.75" customHeight="1"/>
    <row r="4130" ht="15.75" customHeight="1"/>
    <row r="4131" ht="15.75" customHeight="1"/>
    <row r="4132" ht="15.75" customHeight="1"/>
    <row r="4133" ht="15.75" customHeight="1"/>
    <row r="4134" ht="15.75" customHeight="1"/>
    <row r="4135" ht="15.75" customHeight="1"/>
    <row r="4136" ht="15.75" customHeight="1"/>
    <row r="4137" ht="15.75" customHeight="1"/>
    <row r="4138" ht="15.75" customHeight="1"/>
    <row r="4139" ht="15.75" customHeight="1"/>
    <row r="4140" ht="15.75" customHeight="1"/>
    <row r="4141" ht="15.75" customHeight="1"/>
    <row r="4142" ht="15.75" customHeight="1"/>
    <row r="4143" ht="15.75" customHeight="1"/>
    <row r="4144" ht="15.75" customHeight="1"/>
    <row r="4145" ht="15.75" customHeight="1"/>
    <row r="4146" ht="15.75" customHeight="1"/>
    <row r="4147" ht="15.75" customHeight="1"/>
    <row r="4148" ht="15.75" customHeight="1"/>
    <row r="4149" ht="15.75" customHeight="1"/>
    <row r="4150" ht="15.75" customHeight="1"/>
    <row r="4151" ht="15.75" customHeight="1"/>
    <row r="4152" ht="15.75" customHeight="1"/>
    <row r="4153" ht="15.75" customHeight="1"/>
    <row r="4154" ht="15.75" customHeight="1"/>
    <row r="4155" ht="15.75" customHeight="1"/>
    <row r="4156" ht="15.75" customHeight="1"/>
    <row r="4157" ht="15.75" customHeight="1"/>
    <row r="4158" ht="15.75" customHeight="1"/>
    <row r="4159" ht="15.75" customHeight="1"/>
    <row r="4160" ht="15.75" customHeight="1"/>
    <row r="4161" ht="15.75" customHeight="1"/>
    <row r="4162" ht="15.75" customHeight="1"/>
    <row r="4163" ht="15.75" customHeight="1"/>
    <row r="4164" ht="15.75" customHeight="1"/>
    <row r="4165" ht="15.75" customHeight="1"/>
    <row r="4166" ht="15.75" customHeight="1"/>
    <row r="4167" ht="15.75" customHeight="1"/>
    <row r="4168" ht="15.75" customHeight="1"/>
    <row r="4169" ht="15.75" customHeight="1"/>
    <row r="4170" ht="15.75" customHeight="1"/>
    <row r="4171" ht="15.75" customHeight="1"/>
    <row r="4172" ht="15.75" customHeight="1"/>
    <row r="4173" ht="15.75" customHeight="1"/>
    <row r="4174" ht="15.75" customHeight="1"/>
    <row r="4175" ht="15.75" customHeight="1"/>
    <row r="4176" ht="15.75" customHeight="1"/>
    <row r="4177" ht="15.75" customHeight="1"/>
    <row r="4178" ht="15.75" customHeight="1"/>
    <row r="4179" ht="15.75" customHeight="1"/>
    <row r="4180" ht="15.75" customHeight="1"/>
    <row r="4181" ht="15.75" customHeight="1"/>
    <row r="4182" ht="15.75" customHeight="1"/>
    <row r="4183" ht="15.75" customHeight="1"/>
    <row r="4184" ht="15.75" customHeight="1"/>
    <row r="4185" ht="15.75" customHeight="1"/>
    <row r="4186" ht="15.75" customHeight="1"/>
    <row r="4187" ht="15.75" customHeight="1"/>
    <row r="4188" ht="15.75" customHeight="1"/>
    <row r="4189" ht="15.75" customHeight="1"/>
    <row r="4190" ht="15.75" customHeight="1"/>
    <row r="4191" ht="15.75" customHeight="1"/>
    <row r="4192" ht="15.75" customHeight="1"/>
    <row r="4193" ht="15.75" customHeight="1"/>
    <row r="4194" ht="15.75" customHeight="1"/>
    <row r="4195" ht="15.75" customHeight="1"/>
    <row r="4196" ht="15.75" customHeight="1"/>
    <row r="4197" ht="15.75" customHeight="1"/>
    <row r="4198" ht="15.75" customHeight="1"/>
    <row r="4199" ht="15.75" customHeight="1"/>
    <row r="4200" ht="15.75" customHeight="1"/>
    <row r="4201" ht="15.75" customHeight="1"/>
    <row r="4202" ht="15.75" customHeight="1"/>
    <row r="4203" ht="15.75" customHeight="1"/>
    <row r="4204" ht="15.75" customHeight="1"/>
    <row r="4205" ht="15.75" customHeight="1"/>
    <row r="4206" ht="15.75" customHeight="1"/>
    <row r="4207" ht="15.75" customHeight="1"/>
    <row r="4208" ht="15.75" customHeight="1"/>
    <row r="4209" ht="15.75" customHeight="1"/>
    <row r="4210" ht="15.75" customHeight="1"/>
    <row r="4211" ht="15.75" customHeight="1"/>
    <row r="4212" ht="15.75" customHeight="1"/>
    <row r="4213" ht="15.75" customHeight="1"/>
    <row r="4214" ht="15.75" customHeight="1"/>
    <row r="4215" ht="15.75" customHeight="1"/>
    <row r="4216" ht="15.75" customHeight="1"/>
    <row r="4217" ht="15.75" customHeight="1"/>
    <row r="4218" ht="15.75" customHeight="1"/>
    <row r="4219" ht="15.75" customHeight="1"/>
    <row r="4220" ht="15.75" customHeight="1"/>
    <row r="4221" ht="15.75" customHeight="1"/>
    <row r="4222" ht="15.75" customHeight="1"/>
    <row r="4223" ht="15.75" customHeight="1"/>
    <row r="4224" ht="15.75" customHeight="1"/>
    <row r="4225" ht="15.75" customHeight="1"/>
    <row r="4226" ht="15.75" customHeight="1"/>
    <row r="4227" ht="15.75" customHeight="1"/>
    <row r="4228" ht="15.75" customHeight="1"/>
    <row r="4229" ht="15.75" customHeight="1"/>
    <row r="4230" ht="15.75" customHeight="1"/>
    <row r="4231" ht="15.75" customHeight="1"/>
    <row r="4232" ht="15.75" customHeight="1"/>
    <row r="4233" ht="15.75" customHeight="1"/>
    <row r="4234" ht="15.75" customHeight="1"/>
    <row r="4235" ht="15.75" customHeight="1"/>
    <row r="4236" ht="15.75" customHeight="1"/>
    <row r="4237" ht="15.75" customHeight="1"/>
    <row r="4238" ht="15.75" customHeight="1"/>
    <row r="4239" ht="15.75" customHeight="1"/>
    <row r="4240" ht="15.75" customHeight="1"/>
    <row r="4241" ht="15.75" customHeight="1"/>
    <row r="4242" ht="15.75" customHeight="1"/>
    <row r="4243" ht="15.75" customHeight="1"/>
    <row r="4244" ht="15.75" customHeight="1"/>
    <row r="4245" ht="15.75" customHeight="1"/>
    <row r="4246" ht="15.75" customHeight="1"/>
    <row r="4247" ht="15.75" customHeight="1"/>
    <row r="4248" ht="15.75" customHeight="1"/>
    <row r="4249" ht="15.75" customHeight="1"/>
    <row r="4250" ht="15.75" customHeight="1"/>
    <row r="4251" ht="15.75" customHeight="1"/>
    <row r="4252" ht="15.75" customHeight="1"/>
    <row r="4253" ht="15.75" customHeight="1"/>
    <row r="4254" ht="15.75" customHeight="1"/>
    <row r="4255" ht="15.75" customHeight="1"/>
    <row r="4256" ht="15.75" customHeight="1"/>
    <row r="4257" ht="15.75" customHeight="1"/>
    <row r="4258" ht="15.75" customHeight="1"/>
    <row r="4259" ht="15.75" customHeight="1"/>
    <row r="4260" ht="15.75" customHeight="1"/>
    <row r="4261" ht="15.75" customHeight="1"/>
    <row r="4262" ht="15.75" customHeight="1"/>
    <row r="4263" ht="15.75" customHeight="1"/>
    <row r="4264" ht="15.75" customHeight="1"/>
    <row r="4265" ht="15.75" customHeight="1"/>
    <row r="4266" ht="15.75" customHeight="1"/>
    <row r="4267" ht="15.75" customHeight="1"/>
    <row r="4268" ht="15.75" customHeight="1"/>
    <row r="4269" ht="15.75" customHeight="1"/>
    <row r="4270" ht="15.75" customHeight="1"/>
    <row r="4271" ht="15.75" customHeight="1"/>
    <row r="4272" ht="15.75" customHeight="1"/>
    <row r="4273" ht="15.75" customHeight="1"/>
    <row r="4274" ht="15.75" customHeight="1"/>
    <row r="4275" ht="15.75" customHeight="1"/>
    <row r="4276" ht="15.75" customHeight="1"/>
    <row r="4277" ht="15.75" customHeight="1"/>
    <row r="4278" ht="15.75" customHeight="1"/>
    <row r="4279" ht="15.75" customHeight="1"/>
    <row r="4280" ht="15.75" customHeight="1"/>
    <row r="4281" ht="15.75" customHeight="1"/>
    <row r="4282" ht="15.75" customHeight="1"/>
    <row r="4283" ht="15.75" customHeight="1"/>
    <row r="4284" ht="15.75" customHeight="1"/>
    <row r="4285" ht="15.75" customHeight="1"/>
    <row r="4286" ht="15.75" customHeight="1"/>
    <row r="4287" ht="15.75" customHeight="1"/>
    <row r="4288" ht="15.75" customHeight="1"/>
    <row r="4289" ht="15.75" customHeight="1"/>
    <row r="4290" ht="15.75" customHeight="1"/>
    <row r="4291" ht="15.75" customHeight="1"/>
    <row r="4292" ht="15.75" customHeight="1"/>
    <row r="4293" ht="15.75" customHeight="1"/>
    <row r="4294" ht="15.75" customHeight="1"/>
    <row r="4295" ht="15.75" customHeight="1"/>
    <row r="4296" ht="15.75" customHeight="1"/>
    <row r="4297" ht="15.75" customHeight="1"/>
    <row r="4298" ht="15.75" customHeight="1"/>
    <row r="4299" ht="15.75" customHeight="1"/>
    <row r="4300" ht="15.75" customHeight="1"/>
    <row r="4301" ht="15.75" customHeight="1"/>
    <row r="4302" ht="15.75" customHeight="1"/>
    <row r="4303" ht="15.75" customHeight="1"/>
    <row r="4304" ht="15.75" customHeight="1"/>
    <row r="4305" ht="15.75" customHeight="1"/>
    <row r="4306" ht="15.75" customHeight="1"/>
    <row r="4307" ht="15.75" customHeight="1"/>
    <row r="4308" ht="15.75" customHeight="1"/>
    <row r="4309" ht="15.75" customHeight="1"/>
    <row r="4310" ht="15.75" customHeight="1"/>
    <row r="4311" ht="15.75" customHeight="1"/>
    <row r="4312" ht="15.75" customHeight="1"/>
    <row r="4313" ht="15.75" customHeight="1"/>
    <row r="4314" ht="15.75" customHeight="1"/>
    <row r="4315" ht="15.75" customHeight="1"/>
    <row r="4316" ht="15.75" customHeight="1"/>
    <row r="4317" ht="15.75" customHeight="1"/>
    <row r="4318" ht="15.75" customHeight="1"/>
    <row r="4319" ht="15.75" customHeight="1"/>
    <row r="4320" ht="15.75" customHeight="1"/>
    <row r="4321" spans="13:23" ht="15.75" customHeight="1"/>
    <row r="4322" spans="13:23" ht="15.75" customHeight="1"/>
    <row r="4323" spans="13:23" ht="15.75" customHeight="1"/>
    <row r="4324" spans="13:23" ht="15.75" customHeight="1"/>
    <row r="4325" spans="13:23" ht="15.75" customHeight="1">
      <c r="M4325" s="21"/>
      <c r="N4325" s="21"/>
      <c r="O4325" s="21"/>
      <c r="P4325" s="22"/>
      <c r="Q4325" s="21"/>
      <c r="R4325" s="22"/>
      <c r="S4325" s="22"/>
      <c r="T4325" s="22"/>
      <c r="U4325" s="21"/>
      <c r="V4325" s="21"/>
      <c r="W4325" s="21"/>
    </row>
    <row r="4326" spans="13:23" ht="15.75" customHeight="1"/>
    <row r="4327" spans="13:23" ht="15.75" customHeight="1"/>
    <row r="4328" spans="13:23" ht="15.75" customHeight="1"/>
    <row r="4329" spans="13:23" ht="15.75" customHeight="1"/>
    <row r="4330" spans="13:23" ht="15.75" customHeight="1"/>
    <row r="4331" spans="13:23" ht="15.75" customHeight="1"/>
    <row r="4332" spans="13:23" ht="15.75" customHeight="1"/>
    <row r="4333" spans="13:23" ht="15.75" customHeight="1"/>
    <row r="4334" spans="13:23" ht="15.75" customHeight="1"/>
    <row r="4335" spans="13:23" ht="15.75" customHeight="1"/>
    <row r="4336" spans="13:23" ht="15.75" customHeight="1"/>
    <row r="4337" ht="15.75" customHeight="1"/>
    <row r="4338" ht="15.75" customHeight="1"/>
    <row r="4339" ht="15.75" customHeight="1"/>
  </sheetData>
  <autoFilter ref="A2:W2504" xr:uid="{00000000-0001-0000-0E00-000000000000}"/>
  <dataValidations count="2">
    <dataValidation type="list" allowBlank="1" showInputMessage="1" showErrorMessage="1" sqref="G2440:G2448" xr:uid="{8B0075EA-1B08-4E8F-9AA3-3EF9990B5557}">
      <formula1>"E,S"</formula1>
    </dataValidation>
    <dataValidation type="custom" allowBlank="1" showInputMessage="1" showErrorMessage="1" sqref="G2449:G2450" xr:uid="{F4E1C472-9BC0-479E-AA93-41FC257041D8}">
      <formula1>"E;S"</formula1>
    </dataValidation>
  </dataValidations>
  <pageMargins left="0.7" right="0.7" top="0.75" bottom="0.75" header="0" footer="0"/>
  <pageSetup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Z1001"/>
  <sheetViews>
    <sheetView workbookViewId="0">
      <selection activeCell="C1" sqref="C1"/>
    </sheetView>
  </sheetViews>
  <sheetFormatPr defaultColWidth="12.5703125" defaultRowHeight="15" customHeight="1"/>
  <cols>
    <col min="1" max="1" width="6.42578125" style="23" customWidth="1"/>
    <col min="2" max="2" width="11.140625" style="23" customWidth="1"/>
    <col min="3" max="3" width="19.7109375" style="23" customWidth="1"/>
    <col min="4" max="4" width="20.85546875" style="23" customWidth="1"/>
    <col min="5" max="5" width="9.28515625" style="23" customWidth="1"/>
    <col min="6" max="6" width="23" style="23" customWidth="1"/>
    <col min="7" max="7" width="15.42578125" style="23" customWidth="1"/>
    <col min="8" max="8" width="8.140625" style="32" customWidth="1"/>
    <col min="9" max="9" width="8.28515625" style="32" customWidth="1"/>
    <col min="10" max="10" width="18.140625" style="32" customWidth="1"/>
    <col min="11" max="11" width="19" style="23" customWidth="1"/>
    <col min="12" max="26" width="14.42578125" style="23" customWidth="1"/>
    <col min="27" max="16384" width="12.5703125" style="23"/>
  </cols>
  <sheetData>
    <row r="1" spans="1:26" ht="15" customHeight="1">
      <c r="A1" s="20" t="s">
        <v>3234</v>
      </c>
      <c r="B1" s="21"/>
      <c r="C1" s="20"/>
      <c r="D1" s="20"/>
      <c r="E1" s="20"/>
      <c r="F1" s="21"/>
      <c r="G1" s="21"/>
      <c r="H1" s="22"/>
      <c r="I1" s="22"/>
      <c r="J1" s="22"/>
      <c r="K1" s="21"/>
      <c r="L1" s="21"/>
      <c r="M1" s="21"/>
      <c r="N1" s="21"/>
      <c r="O1" s="21"/>
      <c r="P1" s="21"/>
      <c r="Q1" s="21"/>
      <c r="R1" s="21"/>
      <c r="S1" s="21"/>
      <c r="T1" s="21"/>
      <c r="U1" s="21"/>
      <c r="V1" s="21"/>
      <c r="W1" s="21"/>
      <c r="X1" s="21"/>
      <c r="Y1" s="21"/>
      <c r="Z1" s="21"/>
    </row>
    <row r="2" spans="1:26" ht="76.5">
      <c r="A2" s="24" t="s">
        <v>92</v>
      </c>
      <c r="B2" s="24" t="s">
        <v>3019</v>
      </c>
      <c r="C2" s="25" t="s">
        <v>3235</v>
      </c>
      <c r="D2" s="25" t="s">
        <v>669</v>
      </c>
      <c r="E2" s="24" t="s">
        <v>3236</v>
      </c>
      <c r="F2" s="24" t="s">
        <v>3096</v>
      </c>
      <c r="G2" s="24" t="s">
        <v>366</v>
      </c>
      <c r="H2" s="24" t="s">
        <v>416</v>
      </c>
      <c r="I2" s="24" t="s">
        <v>3237</v>
      </c>
      <c r="J2" s="24" t="s">
        <v>3098</v>
      </c>
      <c r="K2" s="33" t="s">
        <v>1858</v>
      </c>
      <c r="L2" s="455" t="s">
        <v>3024</v>
      </c>
      <c r="M2" s="455" t="s">
        <v>3238</v>
      </c>
      <c r="N2" s="455" t="s">
        <v>3100</v>
      </c>
      <c r="O2" s="114" t="s">
        <v>3101</v>
      </c>
      <c r="P2" s="455" t="s">
        <v>3102</v>
      </c>
      <c r="Q2" s="114" t="s">
        <v>3103</v>
      </c>
      <c r="R2" s="115" t="s">
        <v>3104</v>
      </c>
      <c r="S2" s="113" t="s">
        <v>3105</v>
      </c>
      <c r="T2" s="456" t="s">
        <v>849</v>
      </c>
      <c r="U2" s="21"/>
      <c r="V2" s="21"/>
      <c r="W2" s="21"/>
      <c r="X2" s="21"/>
      <c r="Y2" s="21"/>
      <c r="Z2" s="21"/>
    </row>
    <row r="3" spans="1:26" s="250" customFormat="1" ht="12.75">
      <c r="A3" s="170" t="s">
        <v>850</v>
      </c>
      <c r="B3" s="170" t="s">
        <v>3026</v>
      </c>
      <c r="C3" s="170" t="s">
        <v>3239</v>
      </c>
      <c r="D3" s="170" t="s">
        <v>3240</v>
      </c>
      <c r="E3" s="170" t="s">
        <v>3106</v>
      </c>
      <c r="F3" s="170" t="s">
        <v>3108</v>
      </c>
      <c r="G3" s="170" t="s">
        <v>3109</v>
      </c>
      <c r="H3" s="170" t="s">
        <v>3110</v>
      </c>
      <c r="I3" s="170" t="s">
        <v>3241</v>
      </c>
      <c r="J3" s="170" t="s">
        <v>3242</v>
      </c>
      <c r="K3" s="170" t="s">
        <v>3242</v>
      </c>
      <c r="L3" s="184" t="s">
        <v>3034</v>
      </c>
      <c r="M3" s="185" t="s">
        <v>3242</v>
      </c>
      <c r="N3" s="185" t="s">
        <v>3242</v>
      </c>
      <c r="O3" s="179" t="s">
        <v>3243</v>
      </c>
      <c r="P3" s="185" t="s">
        <v>3242</v>
      </c>
      <c r="Q3" s="179" t="s">
        <v>3244</v>
      </c>
      <c r="R3" s="186" t="s">
        <v>3245</v>
      </c>
      <c r="S3" s="187" t="s">
        <v>3246</v>
      </c>
      <c r="T3" s="185" t="s">
        <v>3247</v>
      </c>
    </row>
    <row r="4" spans="1:26" ht="12.75">
      <c r="A4" s="190" t="s">
        <v>109</v>
      </c>
      <c r="B4" s="191" t="s">
        <v>1220</v>
      </c>
      <c r="C4" s="191" t="s">
        <v>663</v>
      </c>
      <c r="D4" s="191" t="s">
        <v>670</v>
      </c>
      <c r="E4" s="190" t="s">
        <v>519</v>
      </c>
      <c r="F4" s="191" t="s">
        <v>531</v>
      </c>
      <c r="G4" s="191" t="s">
        <v>370</v>
      </c>
      <c r="H4" s="192" t="s">
        <v>418</v>
      </c>
      <c r="I4" s="192" t="s">
        <v>185</v>
      </c>
      <c r="J4" s="193">
        <v>1</v>
      </c>
      <c r="K4" s="191" t="s">
        <v>3248</v>
      </c>
      <c r="L4" s="194">
        <v>2022</v>
      </c>
      <c r="M4" s="457">
        <v>3</v>
      </c>
      <c r="N4" s="458">
        <v>1</v>
      </c>
      <c r="O4" s="195">
        <f>ROUNDUP(N4*M4,0)</f>
        <v>3</v>
      </c>
      <c r="P4" s="457">
        <v>1</v>
      </c>
      <c r="Q4" s="196">
        <f>P4/(O4)</f>
        <v>0.33333333333333331</v>
      </c>
      <c r="R4" s="197">
        <f>P4/M4</f>
        <v>0.33333333333333331</v>
      </c>
      <c r="S4" s="198">
        <f t="shared" ref="S4:S67" si="0">N4/J4</f>
        <v>1</v>
      </c>
      <c r="T4" s="194" t="s">
        <v>3249</v>
      </c>
      <c r="U4" s="21"/>
      <c r="V4" s="21"/>
      <c r="W4" s="21"/>
      <c r="X4" s="21"/>
      <c r="Y4" s="21"/>
      <c r="Z4" s="21"/>
    </row>
    <row r="5" spans="1:26" ht="12.75">
      <c r="A5" s="190" t="s">
        <v>109</v>
      </c>
      <c r="B5" s="191" t="s">
        <v>1220</v>
      </c>
      <c r="C5" s="191" t="s">
        <v>658</v>
      </c>
      <c r="D5" s="191" t="s">
        <v>671</v>
      </c>
      <c r="E5" s="190" t="s">
        <v>519</v>
      </c>
      <c r="F5" s="191" t="s">
        <v>531</v>
      </c>
      <c r="G5" s="191" t="s">
        <v>370</v>
      </c>
      <c r="H5" s="192" t="s">
        <v>420</v>
      </c>
      <c r="I5" s="192" t="s">
        <v>185</v>
      </c>
      <c r="J5" s="193">
        <v>0.55405405405405406</v>
      </c>
      <c r="K5" s="191" t="s">
        <v>3250</v>
      </c>
      <c r="L5" s="194">
        <v>2022</v>
      </c>
      <c r="M5" s="457">
        <v>67</v>
      </c>
      <c r="N5" s="458">
        <v>0.56716417910447758</v>
      </c>
      <c r="O5" s="195">
        <f>ROUNDUP(N5*M5,0)</f>
        <v>38</v>
      </c>
      <c r="P5" s="457">
        <v>33</v>
      </c>
      <c r="Q5" s="196">
        <f>P5/(O5)</f>
        <v>0.86842105263157898</v>
      </c>
      <c r="R5" s="197">
        <f>P5/M5</f>
        <v>0.4925373134328358</v>
      </c>
      <c r="S5" s="198">
        <f t="shared" si="0"/>
        <v>1.0236621769202765</v>
      </c>
      <c r="T5" s="194"/>
      <c r="U5" s="21"/>
      <c r="V5" s="21"/>
      <c r="W5" s="21"/>
      <c r="X5" s="21"/>
      <c r="Y5" s="21"/>
      <c r="Z5" s="21"/>
    </row>
    <row r="6" spans="1:26" ht="12.75">
      <c r="A6" s="190" t="s">
        <v>109</v>
      </c>
      <c r="B6" s="191" t="s">
        <v>1220</v>
      </c>
      <c r="C6" s="191" t="s">
        <v>664</v>
      </c>
      <c r="D6" s="191" t="s">
        <v>671</v>
      </c>
      <c r="E6" s="190" t="s">
        <v>519</v>
      </c>
      <c r="F6" s="191" t="s">
        <v>531</v>
      </c>
      <c r="G6" s="191" t="s">
        <v>370</v>
      </c>
      <c r="H6" s="192" t="s">
        <v>418</v>
      </c>
      <c r="I6" s="192" t="s">
        <v>185</v>
      </c>
      <c r="J6" s="193">
        <v>1</v>
      </c>
      <c r="K6" s="191" t="s">
        <v>3251</v>
      </c>
      <c r="L6" s="194">
        <v>2022</v>
      </c>
      <c r="M6" s="457">
        <v>8</v>
      </c>
      <c r="N6" s="458">
        <v>0.625</v>
      </c>
      <c r="O6" s="195">
        <f t="shared" ref="O6:O69" si="1">ROUNDUP(N6*M6,0)</f>
        <v>5</v>
      </c>
      <c r="P6" s="457">
        <v>3</v>
      </c>
      <c r="Q6" s="196">
        <f t="shared" ref="Q6:Q69" si="2">P6/(O6)</f>
        <v>0.6</v>
      </c>
      <c r="R6" s="197">
        <f t="shared" ref="R6:R69" si="3">P6/M6</f>
        <v>0.375</v>
      </c>
      <c r="S6" s="198">
        <f t="shared" si="0"/>
        <v>0.625</v>
      </c>
      <c r="T6" s="194" t="s">
        <v>3252</v>
      </c>
      <c r="U6" s="21"/>
      <c r="V6" s="21"/>
      <c r="W6" s="21"/>
      <c r="X6" s="21"/>
      <c r="Y6" s="21"/>
      <c r="Z6" s="21"/>
    </row>
    <row r="7" spans="1:26" ht="12.75">
      <c r="A7" s="190" t="s">
        <v>109</v>
      </c>
      <c r="B7" s="191" t="s">
        <v>1220</v>
      </c>
      <c r="C7" s="191" t="s">
        <v>658</v>
      </c>
      <c r="D7" s="191" t="s">
        <v>672</v>
      </c>
      <c r="E7" s="190" t="s">
        <v>519</v>
      </c>
      <c r="F7" s="191" t="s">
        <v>531</v>
      </c>
      <c r="G7" s="191" t="s">
        <v>370</v>
      </c>
      <c r="H7" s="192" t="s">
        <v>418</v>
      </c>
      <c r="I7" s="192" t="s">
        <v>185</v>
      </c>
      <c r="J7" s="193">
        <v>1</v>
      </c>
      <c r="K7" s="191" t="s">
        <v>3248</v>
      </c>
      <c r="L7" s="194">
        <v>2022</v>
      </c>
      <c r="M7" s="457">
        <v>2</v>
      </c>
      <c r="N7" s="458">
        <v>1</v>
      </c>
      <c r="O7" s="195">
        <f t="shared" si="1"/>
        <v>2</v>
      </c>
      <c r="P7" s="457">
        <v>2</v>
      </c>
      <c r="Q7" s="196">
        <f t="shared" si="2"/>
        <v>1</v>
      </c>
      <c r="R7" s="197">
        <f t="shared" si="3"/>
        <v>1</v>
      </c>
      <c r="S7" s="198">
        <f t="shared" si="0"/>
        <v>1</v>
      </c>
      <c r="T7" s="194" t="s">
        <v>3249</v>
      </c>
      <c r="U7" s="21"/>
      <c r="V7" s="21"/>
      <c r="W7" s="21"/>
      <c r="X7" s="21"/>
      <c r="Y7" s="21"/>
      <c r="Z7" s="21"/>
    </row>
    <row r="8" spans="1:26" ht="12.75">
      <c r="A8" s="190" t="s">
        <v>109</v>
      </c>
      <c r="B8" s="191" t="s">
        <v>1220</v>
      </c>
      <c r="C8" s="191" t="s">
        <v>662</v>
      </c>
      <c r="D8" s="191" t="s">
        <v>672</v>
      </c>
      <c r="E8" s="190" t="s">
        <v>519</v>
      </c>
      <c r="F8" s="191" t="s">
        <v>531</v>
      </c>
      <c r="G8" s="191" t="s">
        <v>370</v>
      </c>
      <c r="H8" s="192" t="s">
        <v>418</v>
      </c>
      <c r="I8" s="192" t="s">
        <v>185</v>
      </c>
      <c r="J8" s="193">
        <v>1</v>
      </c>
      <c r="K8" s="191" t="s">
        <v>3251</v>
      </c>
      <c r="L8" s="194">
        <v>2022</v>
      </c>
      <c r="M8" s="457">
        <v>20</v>
      </c>
      <c r="N8" s="458">
        <v>1</v>
      </c>
      <c r="O8" s="195">
        <f t="shared" si="1"/>
        <v>20</v>
      </c>
      <c r="P8" s="457">
        <v>19</v>
      </c>
      <c r="Q8" s="196">
        <f t="shared" si="2"/>
        <v>0.95</v>
      </c>
      <c r="R8" s="197">
        <f t="shared" si="3"/>
        <v>0.95</v>
      </c>
      <c r="S8" s="198">
        <f t="shared" si="0"/>
        <v>1</v>
      </c>
      <c r="T8" s="194"/>
      <c r="U8" s="21"/>
      <c r="V8" s="21"/>
      <c r="W8" s="21"/>
      <c r="X8" s="21"/>
      <c r="Y8" s="21"/>
      <c r="Z8" s="21"/>
    </row>
    <row r="9" spans="1:26" ht="12.75">
      <c r="A9" s="190" t="s">
        <v>109</v>
      </c>
      <c r="B9" s="191" t="s">
        <v>1220</v>
      </c>
      <c r="C9" s="191" t="s">
        <v>664</v>
      </c>
      <c r="D9" s="191" t="s">
        <v>672</v>
      </c>
      <c r="E9" s="190" t="s">
        <v>519</v>
      </c>
      <c r="F9" s="191" t="s">
        <v>531</v>
      </c>
      <c r="G9" s="191" t="s">
        <v>370</v>
      </c>
      <c r="H9" s="192" t="s">
        <v>418</v>
      </c>
      <c r="I9" s="192" t="s">
        <v>185</v>
      </c>
      <c r="J9" s="193">
        <v>1</v>
      </c>
      <c r="K9" s="191" t="s">
        <v>3251</v>
      </c>
      <c r="L9" s="194">
        <v>2022</v>
      </c>
      <c r="M9" s="457">
        <v>2</v>
      </c>
      <c r="N9" s="458">
        <v>1</v>
      </c>
      <c r="O9" s="195">
        <f t="shared" si="1"/>
        <v>2</v>
      </c>
      <c r="P9" s="457">
        <v>2</v>
      </c>
      <c r="Q9" s="196">
        <f t="shared" si="2"/>
        <v>1</v>
      </c>
      <c r="R9" s="197">
        <f t="shared" si="3"/>
        <v>1</v>
      </c>
      <c r="S9" s="198">
        <f t="shared" si="0"/>
        <v>1</v>
      </c>
      <c r="T9" s="194" t="s">
        <v>3249</v>
      </c>
      <c r="U9" s="21"/>
      <c r="V9" s="21"/>
      <c r="W9" s="21"/>
      <c r="X9" s="21"/>
      <c r="Y9" s="21"/>
      <c r="Z9" s="21"/>
    </row>
    <row r="10" spans="1:26" ht="12.75">
      <c r="A10" s="190" t="s">
        <v>109</v>
      </c>
      <c r="B10" s="191" t="s">
        <v>1220</v>
      </c>
      <c r="C10" s="191" t="s">
        <v>656</v>
      </c>
      <c r="D10" s="191" t="s">
        <v>673</v>
      </c>
      <c r="E10" s="190" t="s">
        <v>519</v>
      </c>
      <c r="F10" s="191" t="s">
        <v>531</v>
      </c>
      <c r="G10" s="191" t="s">
        <v>370</v>
      </c>
      <c r="H10" s="192" t="s">
        <v>418</v>
      </c>
      <c r="I10" s="192" t="s">
        <v>185</v>
      </c>
      <c r="J10" s="193">
        <v>1</v>
      </c>
      <c r="K10" s="191" t="s">
        <v>3251</v>
      </c>
      <c r="L10" s="194">
        <v>2022</v>
      </c>
      <c r="M10" s="457">
        <v>19</v>
      </c>
      <c r="N10" s="458">
        <v>0.89473684210526316</v>
      </c>
      <c r="O10" s="195">
        <f t="shared" si="1"/>
        <v>17</v>
      </c>
      <c r="P10" s="457">
        <v>11</v>
      </c>
      <c r="Q10" s="196">
        <f t="shared" si="2"/>
        <v>0.6470588235294118</v>
      </c>
      <c r="R10" s="197">
        <f t="shared" si="3"/>
        <v>0.57894736842105265</v>
      </c>
      <c r="S10" s="198">
        <f t="shared" si="0"/>
        <v>0.89473684210526316</v>
      </c>
      <c r="T10" s="194" t="s">
        <v>3252</v>
      </c>
      <c r="U10" s="21"/>
      <c r="V10" s="21"/>
      <c r="W10" s="21"/>
      <c r="X10" s="21"/>
      <c r="Y10" s="21"/>
      <c r="Z10" s="21"/>
    </row>
    <row r="11" spans="1:26" ht="12.75">
      <c r="A11" s="190" t="s">
        <v>109</v>
      </c>
      <c r="B11" s="191" t="s">
        <v>1220</v>
      </c>
      <c r="C11" s="191" t="s">
        <v>658</v>
      </c>
      <c r="D11" s="191" t="s">
        <v>673</v>
      </c>
      <c r="E11" s="190" t="s">
        <v>519</v>
      </c>
      <c r="F11" s="191" t="s">
        <v>531</v>
      </c>
      <c r="G11" s="191" t="s">
        <v>370</v>
      </c>
      <c r="H11" s="192" t="s">
        <v>418</v>
      </c>
      <c r="I11" s="192" t="s">
        <v>185</v>
      </c>
      <c r="J11" s="193">
        <v>1</v>
      </c>
      <c r="K11" s="191" t="s">
        <v>3251</v>
      </c>
      <c r="L11" s="194">
        <v>2022</v>
      </c>
      <c r="M11" s="457">
        <v>2</v>
      </c>
      <c r="N11" s="458">
        <v>1</v>
      </c>
      <c r="O11" s="195">
        <f t="shared" si="1"/>
        <v>2</v>
      </c>
      <c r="P11" s="457">
        <v>2</v>
      </c>
      <c r="Q11" s="196">
        <f t="shared" si="2"/>
        <v>1</v>
      </c>
      <c r="R11" s="197">
        <f t="shared" si="3"/>
        <v>1</v>
      </c>
      <c r="S11" s="198">
        <f t="shared" si="0"/>
        <v>1</v>
      </c>
      <c r="T11" s="194" t="s">
        <v>3249</v>
      </c>
      <c r="U11" s="21"/>
      <c r="V11" s="21"/>
      <c r="W11" s="21"/>
      <c r="X11" s="21"/>
      <c r="Y11" s="21"/>
      <c r="Z11" s="21"/>
    </row>
    <row r="12" spans="1:26" ht="12.75">
      <c r="A12" s="190" t="s">
        <v>109</v>
      </c>
      <c r="B12" s="191" t="s">
        <v>1220</v>
      </c>
      <c r="C12" s="191" t="s">
        <v>662</v>
      </c>
      <c r="D12" s="191" t="s">
        <v>674</v>
      </c>
      <c r="E12" s="190" t="s">
        <v>519</v>
      </c>
      <c r="F12" s="191" t="s">
        <v>531</v>
      </c>
      <c r="G12" s="191" t="s">
        <v>370</v>
      </c>
      <c r="H12" s="192" t="s">
        <v>418</v>
      </c>
      <c r="I12" s="192" t="s">
        <v>185</v>
      </c>
      <c r="J12" s="193">
        <v>1</v>
      </c>
      <c r="K12" s="191" t="s">
        <v>3251</v>
      </c>
      <c r="L12" s="194">
        <v>2022</v>
      </c>
      <c r="M12" s="457">
        <v>3</v>
      </c>
      <c r="N12" s="458">
        <v>1</v>
      </c>
      <c r="O12" s="195">
        <f t="shared" si="1"/>
        <v>3</v>
      </c>
      <c r="P12" s="457">
        <v>3</v>
      </c>
      <c r="Q12" s="196">
        <f t="shared" si="2"/>
        <v>1</v>
      </c>
      <c r="R12" s="197">
        <f t="shared" si="3"/>
        <v>1</v>
      </c>
      <c r="S12" s="198">
        <f t="shared" si="0"/>
        <v>1</v>
      </c>
      <c r="T12" s="194"/>
      <c r="U12" s="21"/>
      <c r="V12" s="21"/>
      <c r="W12" s="21"/>
      <c r="X12" s="21"/>
      <c r="Y12" s="21"/>
      <c r="Z12" s="21"/>
    </row>
    <row r="13" spans="1:26" ht="12.75">
      <c r="A13" s="190" t="s">
        <v>109</v>
      </c>
      <c r="B13" s="191" t="s">
        <v>1220</v>
      </c>
      <c r="C13" s="191" t="s">
        <v>658</v>
      </c>
      <c r="D13" s="191" t="s">
        <v>677</v>
      </c>
      <c r="E13" s="190" t="s">
        <v>519</v>
      </c>
      <c r="F13" s="191" t="s">
        <v>531</v>
      </c>
      <c r="G13" s="191" t="s">
        <v>370</v>
      </c>
      <c r="H13" s="192" t="s">
        <v>418</v>
      </c>
      <c r="I13" s="192" t="s">
        <v>185</v>
      </c>
      <c r="J13" s="193">
        <v>1</v>
      </c>
      <c r="K13" s="191" t="s">
        <v>3248</v>
      </c>
      <c r="L13" s="194">
        <v>2022</v>
      </c>
      <c r="M13" s="457">
        <v>5</v>
      </c>
      <c r="N13" s="458">
        <v>1</v>
      </c>
      <c r="O13" s="195">
        <f t="shared" si="1"/>
        <v>5</v>
      </c>
      <c r="P13" s="457">
        <v>5</v>
      </c>
      <c r="Q13" s="196">
        <f t="shared" si="2"/>
        <v>1</v>
      </c>
      <c r="R13" s="197">
        <f t="shared" si="3"/>
        <v>1</v>
      </c>
      <c r="S13" s="198">
        <f t="shared" si="0"/>
        <v>1</v>
      </c>
      <c r="T13" s="194" t="s">
        <v>3249</v>
      </c>
      <c r="U13" s="21"/>
      <c r="V13" s="21"/>
      <c r="W13" s="21"/>
      <c r="X13" s="21"/>
      <c r="Y13" s="21"/>
      <c r="Z13" s="21"/>
    </row>
    <row r="14" spans="1:26" ht="12.75">
      <c r="A14" s="190" t="s">
        <v>109</v>
      </c>
      <c r="B14" s="191" t="s">
        <v>1220</v>
      </c>
      <c r="C14" s="191" t="s">
        <v>658</v>
      </c>
      <c r="D14" s="191" t="s">
        <v>678</v>
      </c>
      <c r="E14" s="190" t="s">
        <v>519</v>
      </c>
      <c r="F14" s="191" t="s">
        <v>531</v>
      </c>
      <c r="G14" s="191" t="s">
        <v>370</v>
      </c>
      <c r="H14" s="192" t="s">
        <v>418</v>
      </c>
      <c r="I14" s="192" t="s">
        <v>185</v>
      </c>
      <c r="J14" s="193">
        <v>1</v>
      </c>
      <c r="K14" s="191" t="s">
        <v>3251</v>
      </c>
      <c r="L14" s="194">
        <v>2022</v>
      </c>
      <c r="M14" s="457">
        <v>8</v>
      </c>
      <c r="N14" s="458">
        <v>1</v>
      </c>
      <c r="O14" s="195">
        <f t="shared" si="1"/>
        <v>8</v>
      </c>
      <c r="P14" s="457">
        <v>8</v>
      </c>
      <c r="Q14" s="196">
        <f t="shared" si="2"/>
        <v>1</v>
      </c>
      <c r="R14" s="197">
        <f t="shared" si="3"/>
        <v>1</v>
      </c>
      <c r="S14" s="198">
        <f t="shared" si="0"/>
        <v>1</v>
      </c>
      <c r="T14" s="194"/>
      <c r="U14" s="21"/>
      <c r="V14" s="21"/>
      <c r="W14" s="21"/>
      <c r="X14" s="21"/>
      <c r="Y14" s="21"/>
      <c r="Z14" s="21"/>
    </row>
    <row r="15" spans="1:26" ht="12.75">
      <c r="A15" s="190" t="s">
        <v>109</v>
      </c>
      <c r="B15" s="191" t="s">
        <v>1220</v>
      </c>
      <c r="C15" s="191" t="s">
        <v>663</v>
      </c>
      <c r="D15" s="191" t="s">
        <v>678</v>
      </c>
      <c r="E15" s="190" t="s">
        <v>519</v>
      </c>
      <c r="F15" s="191" t="s">
        <v>531</v>
      </c>
      <c r="G15" s="191" t="s">
        <v>370</v>
      </c>
      <c r="H15" s="192" t="s">
        <v>418</v>
      </c>
      <c r="I15" s="192" t="s">
        <v>185</v>
      </c>
      <c r="J15" s="193">
        <v>1</v>
      </c>
      <c r="K15" s="191" t="s">
        <v>3248</v>
      </c>
      <c r="L15" s="194">
        <v>2022</v>
      </c>
      <c r="M15" s="457">
        <v>5</v>
      </c>
      <c r="N15" s="458">
        <v>0.8</v>
      </c>
      <c r="O15" s="195">
        <f t="shared" si="1"/>
        <v>4</v>
      </c>
      <c r="P15" s="457">
        <v>3</v>
      </c>
      <c r="Q15" s="196">
        <f t="shared" si="2"/>
        <v>0.75</v>
      </c>
      <c r="R15" s="197">
        <f t="shared" si="3"/>
        <v>0.6</v>
      </c>
      <c r="S15" s="198">
        <f t="shared" si="0"/>
        <v>0.8</v>
      </c>
      <c r="T15" s="194" t="s">
        <v>3253</v>
      </c>
      <c r="U15" s="21"/>
      <c r="V15" s="21"/>
      <c r="W15" s="21"/>
      <c r="X15" s="21"/>
      <c r="Y15" s="21"/>
      <c r="Z15" s="21"/>
    </row>
    <row r="16" spans="1:26" ht="12.75">
      <c r="A16" s="190" t="s">
        <v>109</v>
      </c>
      <c r="B16" s="191" t="s">
        <v>1220</v>
      </c>
      <c r="C16" s="191" t="s">
        <v>665</v>
      </c>
      <c r="D16" s="191" t="s">
        <v>679</v>
      </c>
      <c r="E16" s="190" t="s">
        <v>519</v>
      </c>
      <c r="F16" s="191" t="s">
        <v>531</v>
      </c>
      <c r="G16" s="191" t="s">
        <v>370</v>
      </c>
      <c r="H16" s="192" t="s">
        <v>420</v>
      </c>
      <c r="I16" s="192" t="s">
        <v>185</v>
      </c>
      <c r="J16" s="193">
        <v>9.193054136874361E-2</v>
      </c>
      <c r="K16" s="191" t="s">
        <v>3250</v>
      </c>
      <c r="L16" s="194">
        <v>2022</v>
      </c>
      <c r="M16" s="457">
        <v>1926</v>
      </c>
      <c r="N16" s="458">
        <v>5.3997923156801658E-2</v>
      </c>
      <c r="O16" s="195">
        <f t="shared" si="1"/>
        <v>104</v>
      </c>
      <c r="P16" s="457">
        <v>95</v>
      </c>
      <c r="Q16" s="196">
        <f t="shared" si="2"/>
        <v>0.91346153846153844</v>
      </c>
      <c r="R16" s="197">
        <f t="shared" si="3"/>
        <v>4.9325025960539982E-2</v>
      </c>
      <c r="S16" s="198">
        <f t="shared" si="0"/>
        <v>0.58737740856120924</v>
      </c>
      <c r="T16" s="194" t="s">
        <v>3249</v>
      </c>
      <c r="U16" s="21"/>
      <c r="V16" s="21"/>
      <c r="W16" s="21"/>
      <c r="X16" s="21"/>
      <c r="Y16" s="21"/>
      <c r="Z16" s="21"/>
    </row>
    <row r="17" spans="1:26" ht="12.75">
      <c r="A17" s="190" t="s">
        <v>109</v>
      </c>
      <c r="B17" s="191" t="s">
        <v>1220</v>
      </c>
      <c r="C17" s="191" t="s">
        <v>666</v>
      </c>
      <c r="D17" s="191" t="s">
        <v>679</v>
      </c>
      <c r="E17" s="190" t="s">
        <v>519</v>
      </c>
      <c r="F17" s="191" t="s">
        <v>531</v>
      </c>
      <c r="G17" s="191" t="s">
        <v>370</v>
      </c>
      <c r="H17" s="192" t="s">
        <v>418</v>
      </c>
      <c r="I17" s="192" t="s">
        <v>185</v>
      </c>
      <c r="J17" s="193">
        <v>1</v>
      </c>
      <c r="K17" s="191" t="s">
        <v>3251</v>
      </c>
      <c r="L17" s="194">
        <v>2022</v>
      </c>
      <c r="M17" s="457">
        <v>7</v>
      </c>
      <c r="N17" s="458">
        <v>0.2857142857142857</v>
      </c>
      <c r="O17" s="195">
        <f t="shared" si="1"/>
        <v>2</v>
      </c>
      <c r="P17" s="457">
        <v>2</v>
      </c>
      <c r="Q17" s="196">
        <f t="shared" si="2"/>
        <v>1</v>
      </c>
      <c r="R17" s="197">
        <f t="shared" si="3"/>
        <v>0.2857142857142857</v>
      </c>
      <c r="S17" s="198">
        <f t="shared" si="0"/>
        <v>0.2857142857142857</v>
      </c>
      <c r="T17" s="194" t="s">
        <v>3252</v>
      </c>
      <c r="U17" s="21"/>
      <c r="V17" s="21"/>
      <c r="W17" s="21"/>
      <c r="X17" s="21"/>
      <c r="Y17" s="21"/>
      <c r="Z17" s="21"/>
    </row>
    <row r="18" spans="1:26" ht="12.75">
      <c r="A18" s="190" t="s">
        <v>109</v>
      </c>
      <c r="B18" s="191" t="s">
        <v>1220</v>
      </c>
      <c r="C18" s="191" t="s">
        <v>665</v>
      </c>
      <c r="D18" s="191" t="s">
        <v>680</v>
      </c>
      <c r="E18" s="190" t="s">
        <v>519</v>
      </c>
      <c r="F18" s="191" t="s">
        <v>531</v>
      </c>
      <c r="G18" s="191" t="s">
        <v>370</v>
      </c>
      <c r="H18" s="192" t="s">
        <v>420</v>
      </c>
      <c r="I18" s="192" t="s">
        <v>185</v>
      </c>
      <c r="J18" s="193">
        <v>0.60465116279069764</v>
      </c>
      <c r="K18" s="191" t="s">
        <v>3250</v>
      </c>
      <c r="L18" s="194">
        <v>2022</v>
      </c>
      <c r="M18" s="457">
        <v>43</v>
      </c>
      <c r="N18" s="458">
        <v>0.34883720930232559</v>
      </c>
      <c r="O18" s="195">
        <f t="shared" si="1"/>
        <v>15</v>
      </c>
      <c r="P18" s="457">
        <v>15</v>
      </c>
      <c r="Q18" s="196">
        <f t="shared" si="2"/>
        <v>1</v>
      </c>
      <c r="R18" s="197">
        <f t="shared" si="3"/>
        <v>0.34883720930232559</v>
      </c>
      <c r="S18" s="198">
        <f t="shared" si="0"/>
        <v>0.57692307692307698</v>
      </c>
      <c r="T18" s="194" t="s">
        <v>3249</v>
      </c>
      <c r="U18" s="21"/>
      <c r="V18" s="21"/>
      <c r="W18" s="21"/>
      <c r="X18" s="21"/>
      <c r="Y18" s="21"/>
      <c r="Z18" s="21"/>
    </row>
    <row r="19" spans="1:26" ht="12.75">
      <c r="A19" s="190" t="s">
        <v>109</v>
      </c>
      <c r="B19" s="191" t="s">
        <v>1220</v>
      </c>
      <c r="C19" s="191" t="s">
        <v>668</v>
      </c>
      <c r="D19" s="191" t="s">
        <v>680</v>
      </c>
      <c r="E19" s="190" t="s">
        <v>519</v>
      </c>
      <c r="F19" s="191" t="s">
        <v>531</v>
      </c>
      <c r="G19" s="191" t="s">
        <v>370</v>
      </c>
      <c r="H19" s="192" t="s">
        <v>418</v>
      </c>
      <c r="I19" s="192" t="s">
        <v>185</v>
      </c>
      <c r="J19" s="193">
        <v>1</v>
      </c>
      <c r="K19" s="191" t="s">
        <v>3251</v>
      </c>
      <c r="L19" s="194">
        <v>2022</v>
      </c>
      <c r="M19" s="457">
        <v>6</v>
      </c>
      <c r="N19" s="458">
        <v>1</v>
      </c>
      <c r="O19" s="195">
        <f t="shared" si="1"/>
        <v>6</v>
      </c>
      <c r="P19" s="457">
        <v>6</v>
      </c>
      <c r="Q19" s="196">
        <f t="shared" si="2"/>
        <v>1</v>
      </c>
      <c r="R19" s="197">
        <f t="shared" si="3"/>
        <v>1</v>
      </c>
      <c r="S19" s="198">
        <f t="shared" si="0"/>
        <v>1</v>
      </c>
      <c r="T19" s="194"/>
      <c r="U19" s="21"/>
      <c r="V19" s="21"/>
      <c r="W19" s="21"/>
      <c r="X19" s="21"/>
      <c r="Y19" s="21"/>
      <c r="Z19" s="21"/>
    </row>
    <row r="20" spans="1:26" ht="12.75">
      <c r="A20" s="190" t="s">
        <v>109</v>
      </c>
      <c r="B20" s="191" t="s">
        <v>1220</v>
      </c>
      <c r="C20" s="191" t="s">
        <v>665</v>
      </c>
      <c r="D20" s="191" t="s">
        <v>681</v>
      </c>
      <c r="E20" s="190" t="s">
        <v>519</v>
      </c>
      <c r="F20" s="191" t="s">
        <v>531</v>
      </c>
      <c r="G20" s="191" t="s">
        <v>370</v>
      </c>
      <c r="H20" s="192" t="s">
        <v>418</v>
      </c>
      <c r="I20" s="192" t="s">
        <v>185</v>
      </c>
      <c r="J20" s="193">
        <v>1</v>
      </c>
      <c r="K20" s="191" t="s">
        <v>3251</v>
      </c>
      <c r="L20" s="194">
        <v>2022</v>
      </c>
      <c r="M20" s="457">
        <v>6</v>
      </c>
      <c r="N20" s="458">
        <v>1</v>
      </c>
      <c r="O20" s="195">
        <f t="shared" si="1"/>
        <v>6</v>
      </c>
      <c r="P20" s="457">
        <v>6</v>
      </c>
      <c r="Q20" s="196">
        <f t="shared" si="2"/>
        <v>1</v>
      </c>
      <c r="R20" s="197">
        <f t="shared" si="3"/>
        <v>1</v>
      </c>
      <c r="S20" s="198">
        <f t="shared" si="0"/>
        <v>1</v>
      </c>
      <c r="T20" s="194"/>
      <c r="U20" s="21"/>
      <c r="V20" s="21"/>
      <c r="W20" s="21"/>
      <c r="X20" s="21"/>
      <c r="Y20" s="21"/>
      <c r="Z20" s="21"/>
    </row>
    <row r="21" spans="1:26" ht="12.75">
      <c r="A21" s="190" t="s">
        <v>109</v>
      </c>
      <c r="B21" s="191" t="s">
        <v>1220</v>
      </c>
      <c r="C21" s="191" t="s">
        <v>667</v>
      </c>
      <c r="D21" s="191" t="s">
        <v>681</v>
      </c>
      <c r="E21" s="190" t="s">
        <v>519</v>
      </c>
      <c r="F21" s="191" t="s">
        <v>531</v>
      </c>
      <c r="G21" s="191" t="s">
        <v>370</v>
      </c>
      <c r="H21" s="192" t="s">
        <v>420</v>
      </c>
      <c r="I21" s="192" t="s">
        <v>185</v>
      </c>
      <c r="J21" s="193">
        <v>0.1691275167785235</v>
      </c>
      <c r="K21" s="191" t="s">
        <v>3250</v>
      </c>
      <c r="L21" s="194">
        <v>2022</v>
      </c>
      <c r="M21" s="457">
        <v>611</v>
      </c>
      <c r="N21" s="458">
        <v>7.0376432078559745E-2</v>
      </c>
      <c r="O21" s="195">
        <f t="shared" si="1"/>
        <v>43</v>
      </c>
      <c r="P21" s="457">
        <v>42</v>
      </c>
      <c r="Q21" s="196">
        <f t="shared" si="2"/>
        <v>0.97674418604651159</v>
      </c>
      <c r="R21" s="197">
        <f t="shared" si="3"/>
        <v>6.8739770867430439E-2</v>
      </c>
      <c r="S21" s="198">
        <f t="shared" si="0"/>
        <v>0.4161146182422778</v>
      </c>
      <c r="T21" s="194" t="s">
        <v>3249</v>
      </c>
      <c r="U21" s="21"/>
      <c r="V21" s="21"/>
      <c r="W21" s="21"/>
      <c r="X21" s="21"/>
      <c r="Y21" s="21"/>
      <c r="Z21" s="21"/>
    </row>
    <row r="22" spans="1:26" ht="12.75">
      <c r="A22" s="190" t="s">
        <v>109</v>
      </c>
      <c r="B22" s="191" t="s">
        <v>1220</v>
      </c>
      <c r="C22" s="191" t="s">
        <v>660</v>
      </c>
      <c r="D22" s="191" t="s">
        <v>682</v>
      </c>
      <c r="E22" s="190" t="s">
        <v>519</v>
      </c>
      <c r="F22" s="191" t="s">
        <v>531</v>
      </c>
      <c r="G22" s="191" t="s">
        <v>370</v>
      </c>
      <c r="H22" s="192" t="s">
        <v>418</v>
      </c>
      <c r="I22" s="192" t="s">
        <v>185</v>
      </c>
      <c r="J22" s="193">
        <v>1</v>
      </c>
      <c r="K22" s="191" t="s">
        <v>3248</v>
      </c>
      <c r="L22" s="194">
        <v>2022</v>
      </c>
      <c r="M22" s="457">
        <v>2</v>
      </c>
      <c r="N22" s="458">
        <v>1</v>
      </c>
      <c r="O22" s="195">
        <f t="shared" si="1"/>
        <v>2</v>
      </c>
      <c r="P22" s="457">
        <v>2</v>
      </c>
      <c r="Q22" s="196">
        <f t="shared" si="2"/>
        <v>1</v>
      </c>
      <c r="R22" s="197">
        <f t="shared" si="3"/>
        <v>1</v>
      </c>
      <c r="S22" s="198">
        <f t="shared" si="0"/>
        <v>1</v>
      </c>
      <c r="T22" s="194" t="s">
        <v>3249</v>
      </c>
      <c r="U22" s="21"/>
      <c r="V22" s="21"/>
      <c r="W22" s="21"/>
      <c r="X22" s="21"/>
      <c r="Y22" s="21"/>
      <c r="Z22" s="21"/>
    </row>
    <row r="23" spans="1:26" ht="12.75">
      <c r="A23" s="190" t="s">
        <v>109</v>
      </c>
      <c r="B23" s="191" t="s">
        <v>1220</v>
      </c>
      <c r="C23" s="191" t="s">
        <v>668</v>
      </c>
      <c r="D23" s="191" t="s">
        <v>683</v>
      </c>
      <c r="E23" s="190" t="s">
        <v>519</v>
      </c>
      <c r="F23" s="191" t="s">
        <v>531</v>
      </c>
      <c r="G23" s="191" t="s">
        <v>370</v>
      </c>
      <c r="H23" s="192" t="s">
        <v>418</v>
      </c>
      <c r="I23" s="192" t="s">
        <v>185</v>
      </c>
      <c r="J23" s="193">
        <v>1</v>
      </c>
      <c r="K23" s="191" t="s">
        <v>3248</v>
      </c>
      <c r="L23" s="194">
        <v>2022</v>
      </c>
      <c r="M23" s="457">
        <v>7</v>
      </c>
      <c r="N23" s="458">
        <v>0.8571428571428571</v>
      </c>
      <c r="O23" s="195">
        <f t="shared" si="1"/>
        <v>6</v>
      </c>
      <c r="P23" s="457">
        <v>4</v>
      </c>
      <c r="Q23" s="196">
        <f t="shared" si="2"/>
        <v>0.66666666666666663</v>
      </c>
      <c r="R23" s="197">
        <f t="shared" si="3"/>
        <v>0.5714285714285714</v>
      </c>
      <c r="S23" s="198">
        <f t="shared" si="0"/>
        <v>0.8571428571428571</v>
      </c>
      <c r="T23" s="194" t="s">
        <v>3253</v>
      </c>
      <c r="U23" s="21"/>
      <c r="V23" s="21"/>
      <c r="W23" s="21"/>
      <c r="X23" s="21"/>
      <c r="Y23" s="21"/>
      <c r="Z23" s="21"/>
    </row>
    <row r="24" spans="1:26" ht="12.75">
      <c r="A24" s="190" t="s">
        <v>109</v>
      </c>
      <c r="B24" s="191" t="s">
        <v>1220</v>
      </c>
      <c r="C24" s="191" t="s">
        <v>659</v>
      </c>
      <c r="D24" s="191" t="s">
        <v>684</v>
      </c>
      <c r="E24" s="190" t="s">
        <v>519</v>
      </c>
      <c r="F24" s="191" t="s">
        <v>531</v>
      </c>
      <c r="G24" s="191" t="s">
        <v>370</v>
      </c>
      <c r="H24" s="192" t="s">
        <v>418</v>
      </c>
      <c r="I24" s="192" t="s">
        <v>185</v>
      </c>
      <c r="J24" s="193">
        <v>1</v>
      </c>
      <c r="K24" s="191" t="s">
        <v>3248</v>
      </c>
      <c r="L24" s="194">
        <v>2022</v>
      </c>
      <c r="M24" s="457">
        <v>28</v>
      </c>
      <c r="N24" s="458">
        <v>0.9642857142857143</v>
      </c>
      <c r="O24" s="195">
        <f t="shared" si="1"/>
        <v>27</v>
      </c>
      <c r="P24" s="457">
        <v>25</v>
      </c>
      <c r="Q24" s="196">
        <f t="shared" si="2"/>
        <v>0.92592592592592593</v>
      </c>
      <c r="R24" s="197">
        <f t="shared" si="3"/>
        <v>0.8928571428571429</v>
      </c>
      <c r="S24" s="198">
        <f t="shared" si="0"/>
        <v>0.9642857142857143</v>
      </c>
      <c r="T24" s="194" t="s">
        <v>3252</v>
      </c>
      <c r="U24" s="21"/>
      <c r="V24" s="21"/>
      <c r="W24" s="21"/>
      <c r="X24" s="21"/>
      <c r="Y24" s="21"/>
      <c r="Z24" s="21"/>
    </row>
    <row r="25" spans="1:26" ht="12.75">
      <c r="A25" s="190" t="s">
        <v>109</v>
      </c>
      <c r="B25" s="191" t="s">
        <v>1220</v>
      </c>
      <c r="C25" s="191" t="s">
        <v>663</v>
      </c>
      <c r="D25" s="191" t="s">
        <v>686</v>
      </c>
      <c r="E25" s="190" t="s">
        <v>519</v>
      </c>
      <c r="F25" s="191" t="s">
        <v>531</v>
      </c>
      <c r="G25" s="191" t="s">
        <v>370</v>
      </c>
      <c r="H25" s="192" t="s">
        <v>418</v>
      </c>
      <c r="I25" s="192" t="s">
        <v>185</v>
      </c>
      <c r="J25" s="193">
        <v>1</v>
      </c>
      <c r="K25" s="191" t="s">
        <v>3248</v>
      </c>
      <c r="L25" s="194">
        <v>2022</v>
      </c>
      <c r="M25" s="457">
        <v>15</v>
      </c>
      <c r="N25" s="458">
        <v>0.73333333333333328</v>
      </c>
      <c r="O25" s="195">
        <f t="shared" si="1"/>
        <v>11</v>
      </c>
      <c r="P25" s="457">
        <v>11</v>
      </c>
      <c r="Q25" s="196">
        <f t="shared" si="2"/>
        <v>1</v>
      </c>
      <c r="R25" s="197">
        <f t="shared" si="3"/>
        <v>0.73333333333333328</v>
      </c>
      <c r="S25" s="198">
        <f t="shared" si="0"/>
        <v>0.73333333333333328</v>
      </c>
      <c r="T25" s="194" t="s">
        <v>3253</v>
      </c>
      <c r="U25" s="21"/>
      <c r="V25" s="21"/>
      <c r="W25" s="21"/>
      <c r="X25" s="21"/>
      <c r="Y25" s="21"/>
      <c r="Z25" s="21"/>
    </row>
    <row r="26" spans="1:26" ht="12.75">
      <c r="A26" s="190" t="s">
        <v>109</v>
      </c>
      <c r="B26" s="191" t="s">
        <v>1220</v>
      </c>
      <c r="C26" s="191" t="s">
        <v>663</v>
      </c>
      <c r="D26" s="191" t="s">
        <v>685</v>
      </c>
      <c r="E26" s="190" t="s">
        <v>519</v>
      </c>
      <c r="F26" s="191" t="s">
        <v>531</v>
      </c>
      <c r="G26" s="191" t="s">
        <v>370</v>
      </c>
      <c r="H26" s="192" t="s">
        <v>418</v>
      </c>
      <c r="I26" s="192" t="s">
        <v>185</v>
      </c>
      <c r="J26" s="193">
        <v>1</v>
      </c>
      <c r="K26" s="191" t="s">
        <v>3248</v>
      </c>
      <c r="L26" s="194">
        <v>2022</v>
      </c>
      <c r="M26" s="457">
        <v>2</v>
      </c>
      <c r="N26" s="458">
        <v>1</v>
      </c>
      <c r="O26" s="195">
        <f t="shared" si="1"/>
        <v>2</v>
      </c>
      <c r="P26" s="457">
        <v>2</v>
      </c>
      <c r="Q26" s="196">
        <f t="shared" si="2"/>
        <v>1</v>
      </c>
      <c r="R26" s="197">
        <f t="shared" si="3"/>
        <v>1</v>
      </c>
      <c r="S26" s="198">
        <f t="shared" si="0"/>
        <v>1</v>
      </c>
      <c r="T26" s="194" t="s">
        <v>3249</v>
      </c>
      <c r="U26" s="21"/>
      <c r="V26" s="21"/>
      <c r="W26" s="21"/>
      <c r="X26" s="21"/>
      <c r="Y26" s="21"/>
      <c r="Z26" s="21"/>
    </row>
    <row r="27" spans="1:26" ht="12.75">
      <c r="A27" s="190" t="s">
        <v>109</v>
      </c>
      <c r="B27" s="191" t="s">
        <v>1220</v>
      </c>
      <c r="C27" s="191" t="s">
        <v>663</v>
      </c>
      <c r="D27" s="191" t="s">
        <v>670</v>
      </c>
      <c r="E27" s="190" t="s">
        <v>519</v>
      </c>
      <c r="F27" s="191" t="s">
        <v>545</v>
      </c>
      <c r="G27" s="191" t="s">
        <v>370</v>
      </c>
      <c r="H27" s="192" t="s">
        <v>418</v>
      </c>
      <c r="I27" s="192" t="s">
        <v>185</v>
      </c>
      <c r="J27" s="193">
        <v>1</v>
      </c>
      <c r="K27" s="191" t="s">
        <v>3248</v>
      </c>
      <c r="L27" s="194">
        <v>2022</v>
      </c>
      <c r="M27" s="457">
        <v>3</v>
      </c>
      <c r="N27" s="458">
        <v>1</v>
      </c>
      <c r="O27" s="195">
        <f t="shared" si="1"/>
        <v>3</v>
      </c>
      <c r="P27" s="457">
        <v>1</v>
      </c>
      <c r="Q27" s="196">
        <f t="shared" si="2"/>
        <v>0.33333333333333331</v>
      </c>
      <c r="R27" s="197">
        <f t="shared" si="3"/>
        <v>0.33333333333333331</v>
      </c>
      <c r="S27" s="198">
        <f t="shared" si="0"/>
        <v>1</v>
      </c>
      <c r="T27" s="194" t="s">
        <v>3249</v>
      </c>
      <c r="U27" s="21"/>
      <c r="V27" s="21"/>
      <c r="W27" s="21"/>
      <c r="X27" s="21"/>
      <c r="Y27" s="21"/>
      <c r="Z27" s="21"/>
    </row>
    <row r="28" spans="1:26" ht="12.75">
      <c r="A28" s="190" t="s">
        <v>109</v>
      </c>
      <c r="B28" s="191" t="s">
        <v>1220</v>
      </c>
      <c r="C28" s="191" t="s">
        <v>658</v>
      </c>
      <c r="D28" s="191" t="s">
        <v>671</v>
      </c>
      <c r="E28" s="190" t="s">
        <v>519</v>
      </c>
      <c r="F28" s="191" t="s">
        <v>545</v>
      </c>
      <c r="G28" s="191" t="s">
        <v>370</v>
      </c>
      <c r="H28" s="192" t="s">
        <v>420</v>
      </c>
      <c r="I28" s="192" t="s">
        <v>185</v>
      </c>
      <c r="J28" s="193">
        <v>0.55405405405405406</v>
      </c>
      <c r="K28" s="191" t="s">
        <v>3250</v>
      </c>
      <c r="L28" s="194">
        <v>2022</v>
      </c>
      <c r="M28" s="457">
        <v>67</v>
      </c>
      <c r="N28" s="458">
        <v>0.56716417910447758</v>
      </c>
      <c r="O28" s="195">
        <f t="shared" si="1"/>
        <v>38</v>
      </c>
      <c r="P28" s="457">
        <v>33</v>
      </c>
      <c r="Q28" s="196">
        <f t="shared" si="2"/>
        <v>0.86842105263157898</v>
      </c>
      <c r="R28" s="197">
        <f t="shared" si="3"/>
        <v>0.4925373134328358</v>
      </c>
      <c r="S28" s="198">
        <f t="shared" si="0"/>
        <v>1.0236621769202765</v>
      </c>
      <c r="T28" s="194"/>
      <c r="U28" s="21"/>
      <c r="V28" s="21"/>
      <c r="W28" s="21"/>
      <c r="X28" s="21"/>
      <c r="Y28" s="21"/>
      <c r="Z28" s="21"/>
    </row>
    <row r="29" spans="1:26" ht="12.75">
      <c r="A29" s="190" t="s">
        <v>109</v>
      </c>
      <c r="B29" s="191" t="s">
        <v>1220</v>
      </c>
      <c r="C29" s="191" t="s">
        <v>664</v>
      </c>
      <c r="D29" s="191" t="s">
        <v>671</v>
      </c>
      <c r="E29" s="190" t="s">
        <v>519</v>
      </c>
      <c r="F29" s="191" t="s">
        <v>545</v>
      </c>
      <c r="G29" s="191" t="s">
        <v>370</v>
      </c>
      <c r="H29" s="192" t="s">
        <v>418</v>
      </c>
      <c r="I29" s="192" t="s">
        <v>185</v>
      </c>
      <c r="J29" s="193">
        <v>1</v>
      </c>
      <c r="K29" s="191" t="s">
        <v>3251</v>
      </c>
      <c r="L29" s="194">
        <v>2022</v>
      </c>
      <c r="M29" s="457">
        <v>8</v>
      </c>
      <c r="N29" s="458">
        <v>0.625</v>
      </c>
      <c r="O29" s="195">
        <f t="shared" si="1"/>
        <v>5</v>
      </c>
      <c r="P29" s="457">
        <v>3</v>
      </c>
      <c r="Q29" s="196">
        <f t="shared" si="2"/>
        <v>0.6</v>
      </c>
      <c r="R29" s="197">
        <f t="shared" si="3"/>
        <v>0.375</v>
      </c>
      <c r="S29" s="198">
        <f t="shared" si="0"/>
        <v>0.625</v>
      </c>
      <c r="T29" s="194" t="s">
        <v>3252</v>
      </c>
      <c r="U29" s="21"/>
      <c r="V29" s="21"/>
      <c r="W29" s="21"/>
      <c r="X29" s="21"/>
      <c r="Y29" s="21"/>
      <c r="Z29" s="21"/>
    </row>
    <row r="30" spans="1:26" ht="12.75">
      <c r="A30" s="190" t="s">
        <v>109</v>
      </c>
      <c r="B30" s="191" t="s">
        <v>1220</v>
      </c>
      <c r="C30" s="191" t="s">
        <v>658</v>
      </c>
      <c r="D30" s="191" t="s">
        <v>672</v>
      </c>
      <c r="E30" s="190" t="s">
        <v>519</v>
      </c>
      <c r="F30" s="191" t="s">
        <v>545</v>
      </c>
      <c r="G30" s="191" t="s">
        <v>370</v>
      </c>
      <c r="H30" s="192" t="s">
        <v>418</v>
      </c>
      <c r="I30" s="192" t="s">
        <v>185</v>
      </c>
      <c r="J30" s="193">
        <v>1</v>
      </c>
      <c r="K30" s="191" t="s">
        <v>3248</v>
      </c>
      <c r="L30" s="194">
        <v>2022</v>
      </c>
      <c r="M30" s="457">
        <v>2</v>
      </c>
      <c r="N30" s="458">
        <v>1</v>
      </c>
      <c r="O30" s="195">
        <f t="shared" si="1"/>
        <v>2</v>
      </c>
      <c r="P30" s="457">
        <v>2</v>
      </c>
      <c r="Q30" s="196">
        <f t="shared" si="2"/>
        <v>1</v>
      </c>
      <c r="R30" s="197">
        <f t="shared" si="3"/>
        <v>1</v>
      </c>
      <c r="S30" s="198">
        <f t="shared" si="0"/>
        <v>1</v>
      </c>
      <c r="T30" s="194" t="s">
        <v>3249</v>
      </c>
      <c r="U30" s="21"/>
      <c r="V30" s="21"/>
      <c r="W30" s="21"/>
      <c r="X30" s="21"/>
      <c r="Y30" s="21"/>
      <c r="Z30" s="21"/>
    </row>
    <row r="31" spans="1:26" ht="12.75">
      <c r="A31" s="190" t="s">
        <v>109</v>
      </c>
      <c r="B31" s="191" t="s">
        <v>1220</v>
      </c>
      <c r="C31" s="191" t="s">
        <v>662</v>
      </c>
      <c r="D31" s="191" t="s">
        <v>672</v>
      </c>
      <c r="E31" s="190" t="s">
        <v>519</v>
      </c>
      <c r="F31" s="191" t="s">
        <v>545</v>
      </c>
      <c r="G31" s="191" t="s">
        <v>370</v>
      </c>
      <c r="H31" s="192" t="s">
        <v>418</v>
      </c>
      <c r="I31" s="192" t="s">
        <v>185</v>
      </c>
      <c r="J31" s="193">
        <v>1</v>
      </c>
      <c r="K31" s="191" t="s">
        <v>3251</v>
      </c>
      <c r="L31" s="194">
        <v>2022</v>
      </c>
      <c r="M31" s="457">
        <v>20</v>
      </c>
      <c r="N31" s="458">
        <v>1</v>
      </c>
      <c r="O31" s="195">
        <f t="shared" si="1"/>
        <v>20</v>
      </c>
      <c r="P31" s="457">
        <v>19</v>
      </c>
      <c r="Q31" s="196">
        <f t="shared" si="2"/>
        <v>0.95</v>
      </c>
      <c r="R31" s="197">
        <f t="shared" si="3"/>
        <v>0.95</v>
      </c>
      <c r="S31" s="198">
        <f t="shared" si="0"/>
        <v>1</v>
      </c>
      <c r="T31" s="194"/>
      <c r="U31" s="21"/>
      <c r="V31" s="21"/>
      <c r="W31" s="21"/>
      <c r="X31" s="21"/>
      <c r="Y31" s="21"/>
      <c r="Z31" s="21"/>
    </row>
    <row r="32" spans="1:26" ht="12.75">
      <c r="A32" s="190" t="s">
        <v>109</v>
      </c>
      <c r="B32" s="191" t="s">
        <v>1220</v>
      </c>
      <c r="C32" s="191" t="s">
        <v>664</v>
      </c>
      <c r="D32" s="191" t="s">
        <v>672</v>
      </c>
      <c r="E32" s="190" t="s">
        <v>519</v>
      </c>
      <c r="F32" s="191" t="s">
        <v>545</v>
      </c>
      <c r="G32" s="191" t="s">
        <v>370</v>
      </c>
      <c r="H32" s="192" t="s">
        <v>418</v>
      </c>
      <c r="I32" s="192" t="s">
        <v>185</v>
      </c>
      <c r="J32" s="193">
        <v>1</v>
      </c>
      <c r="K32" s="191" t="s">
        <v>3251</v>
      </c>
      <c r="L32" s="194">
        <v>2022</v>
      </c>
      <c r="M32" s="457">
        <v>2</v>
      </c>
      <c r="N32" s="458">
        <v>1</v>
      </c>
      <c r="O32" s="195">
        <f t="shared" si="1"/>
        <v>2</v>
      </c>
      <c r="P32" s="457">
        <v>2</v>
      </c>
      <c r="Q32" s="196">
        <f t="shared" si="2"/>
        <v>1</v>
      </c>
      <c r="R32" s="197">
        <f t="shared" si="3"/>
        <v>1</v>
      </c>
      <c r="S32" s="198">
        <f t="shared" si="0"/>
        <v>1</v>
      </c>
      <c r="T32" s="194" t="s">
        <v>3249</v>
      </c>
      <c r="U32" s="21"/>
      <c r="V32" s="21"/>
      <c r="W32" s="21"/>
      <c r="X32" s="21"/>
      <c r="Y32" s="21"/>
      <c r="Z32" s="21"/>
    </row>
    <row r="33" spans="1:26" ht="12.75">
      <c r="A33" s="190" t="s">
        <v>109</v>
      </c>
      <c r="B33" s="191" t="s">
        <v>1220</v>
      </c>
      <c r="C33" s="191" t="s">
        <v>656</v>
      </c>
      <c r="D33" s="191" t="s">
        <v>673</v>
      </c>
      <c r="E33" s="190" t="s">
        <v>519</v>
      </c>
      <c r="F33" s="191" t="s">
        <v>545</v>
      </c>
      <c r="G33" s="191" t="s">
        <v>370</v>
      </c>
      <c r="H33" s="192" t="s">
        <v>418</v>
      </c>
      <c r="I33" s="192" t="s">
        <v>185</v>
      </c>
      <c r="J33" s="193">
        <v>1</v>
      </c>
      <c r="K33" s="191" t="s">
        <v>3251</v>
      </c>
      <c r="L33" s="194">
        <v>2022</v>
      </c>
      <c r="M33" s="457">
        <v>19</v>
      </c>
      <c r="N33" s="458">
        <v>0.89473684210526316</v>
      </c>
      <c r="O33" s="195">
        <f t="shared" si="1"/>
        <v>17</v>
      </c>
      <c r="P33" s="457">
        <v>11</v>
      </c>
      <c r="Q33" s="196">
        <f t="shared" si="2"/>
        <v>0.6470588235294118</v>
      </c>
      <c r="R33" s="197">
        <f t="shared" si="3"/>
        <v>0.57894736842105265</v>
      </c>
      <c r="S33" s="198">
        <f t="shared" si="0"/>
        <v>0.89473684210526316</v>
      </c>
      <c r="T33" s="194" t="s">
        <v>3252</v>
      </c>
      <c r="U33" s="21"/>
      <c r="V33" s="21"/>
      <c r="W33" s="21"/>
      <c r="X33" s="21"/>
      <c r="Y33" s="21"/>
      <c r="Z33" s="21"/>
    </row>
    <row r="34" spans="1:26" ht="12.75">
      <c r="A34" s="190" t="s">
        <v>109</v>
      </c>
      <c r="B34" s="191" t="s">
        <v>1220</v>
      </c>
      <c r="C34" s="191" t="s">
        <v>658</v>
      </c>
      <c r="D34" s="191" t="s">
        <v>673</v>
      </c>
      <c r="E34" s="190" t="s">
        <v>519</v>
      </c>
      <c r="F34" s="191" t="s">
        <v>545</v>
      </c>
      <c r="G34" s="191" t="s">
        <v>370</v>
      </c>
      <c r="H34" s="192" t="s">
        <v>418</v>
      </c>
      <c r="I34" s="192" t="s">
        <v>185</v>
      </c>
      <c r="J34" s="193">
        <v>1</v>
      </c>
      <c r="K34" s="191" t="s">
        <v>3251</v>
      </c>
      <c r="L34" s="194">
        <v>2022</v>
      </c>
      <c r="M34" s="457">
        <v>2</v>
      </c>
      <c r="N34" s="458">
        <v>1</v>
      </c>
      <c r="O34" s="195">
        <f t="shared" si="1"/>
        <v>2</v>
      </c>
      <c r="P34" s="457">
        <v>2</v>
      </c>
      <c r="Q34" s="196">
        <f t="shared" si="2"/>
        <v>1</v>
      </c>
      <c r="R34" s="197">
        <f t="shared" si="3"/>
        <v>1</v>
      </c>
      <c r="S34" s="198">
        <f t="shared" si="0"/>
        <v>1</v>
      </c>
      <c r="T34" s="194" t="s">
        <v>3249</v>
      </c>
      <c r="U34" s="21"/>
      <c r="V34" s="21"/>
      <c r="W34" s="21"/>
      <c r="X34" s="21"/>
      <c r="Y34" s="21"/>
      <c r="Z34" s="21"/>
    </row>
    <row r="35" spans="1:26" ht="12.75">
      <c r="A35" s="190" t="s">
        <v>109</v>
      </c>
      <c r="B35" s="191" t="s">
        <v>1220</v>
      </c>
      <c r="C35" s="191" t="s">
        <v>662</v>
      </c>
      <c r="D35" s="191" t="s">
        <v>674</v>
      </c>
      <c r="E35" s="190" t="s">
        <v>519</v>
      </c>
      <c r="F35" s="191" t="s">
        <v>545</v>
      </c>
      <c r="G35" s="191" t="s">
        <v>370</v>
      </c>
      <c r="H35" s="192" t="s">
        <v>418</v>
      </c>
      <c r="I35" s="192" t="s">
        <v>185</v>
      </c>
      <c r="J35" s="193">
        <v>1</v>
      </c>
      <c r="K35" s="191" t="s">
        <v>3251</v>
      </c>
      <c r="L35" s="194">
        <v>2022</v>
      </c>
      <c r="M35" s="457">
        <v>3</v>
      </c>
      <c r="N35" s="458">
        <v>1</v>
      </c>
      <c r="O35" s="195">
        <f t="shared" si="1"/>
        <v>3</v>
      </c>
      <c r="P35" s="457">
        <v>3</v>
      </c>
      <c r="Q35" s="196">
        <f t="shared" si="2"/>
        <v>1</v>
      </c>
      <c r="R35" s="197">
        <f t="shared" si="3"/>
        <v>1</v>
      </c>
      <c r="S35" s="198">
        <f t="shared" si="0"/>
        <v>1</v>
      </c>
      <c r="T35" s="194"/>
      <c r="U35" s="21"/>
      <c r="V35" s="21"/>
      <c r="W35" s="21"/>
      <c r="X35" s="21"/>
      <c r="Y35" s="21"/>
      <c r="Z35" s="21"/>
    </row>
    <row r="36" spans="1:26" ht="12.75">
      <c r="A36" s="190" t="s">
        <v>109</v>
      </c>
      <c r="B36" s="191" t="s">
        <v>1220</v>
      </c>
      <c r="C36" s="191" t="s">
        <v>658</v>
      </c>
      <c r="D36" s="191" t="s">
        <v>677</v>
      </c>
      <c r="E36" s="190" t="s">
        <v>519</v>
      </c>
      <c r="F36" s="191" t="s">
        <v>545</v>
      </c>
      <c r="G36" s="191" t="s">
        <v>370</v>
      </c>
      <c r="H36" s="192" t="s">
        <v>418</v>
      </c>
      <c r="I36" s="192" t="s">
        <v>185</v>
      </c>
      <c r="J36" s="193">
        <v>1</v>
      </c>
      <c r="K36" s="191" t="s">
        <v>3248</v>
      </c>
      <c r="L36" s="194">
        <v>2022</v>
      </c>
      <c r="M36" s="457">
        <v>5</v>
      </c>
      <c r="N36" s="458">
        <v>1</v>
      </c>
      <c r="O36" s="195">
        <f t="shared" si="1"/>
        <v>5</v>
      </c>
      <c r="P36" s="457">
        <v>5</v>
      </c>
      <c r="Q36" s="196">
        <f t="shared" si="2"/>
        <v>1</v>
      </c>
      <c r="R36" s="197">
        <f t="shared" si="3"/>
        <v>1</v>
      </c>
      <c r="S36" s="198">
        <f t="shared" si="0"/>
        <v>1</v>
      </c>
      <c r="T36" s="194" t="s">
        <v>3249</v>
      </c>
      <c r="U36" s="21"/>
      <c r="V36" s="21"/>
      <c r="W36" s="21"/>
      <c r="X36" s="21"/>
      <c r="Y36" s="21"/>
      <c r="Z36" s="21"/>
    </row>
    <row r="37" spans="1:26" ht="12.75">
      <c r="A37" s="190" t="s">
        <v>109</v>
      </c>
      <c r="B37" s="191" t="s">
        <v>1220</v>
      </c>
      <c r="C37" s="191" t="s">
        <v>658</v>
      </c>
      <c r="D37" s="191" t="s">
        <v>678</v>
      </c>
      <c r="E37" s="190" t="s">
        <v>519</v>
      </c>
      <c r="F37" s="191" t="s">
        <v>545</v>
      </c>
      <c r="G37" s="191" t="s">
        <v>370</v>
      </c>
      <c r="H37" s="192" t="s">
        <v>418</v>
      </c>
      <c r="I37" s="192" t="s">
        <v>185</v>
      </c>
      <c r="J37" s="193">
        <v>1</v>
      </c>
      <c r="K37" s="191" t="s">
        <v>3251</v>
      </c>
      <c r="L37" s="194">
        <v>2022</v>
      </c>
      <c r="M37" s="457">
        <v>8</v>
      </c>
      <c r="N37" s="458">
        <v>1</v>
      </c>
      <c r="O37" s="195">
        <f t="shared" si="1"/>
        <v>8</v>
      </c>
      <c r="P37" s="457">
        <v>8</v>
      </c>
      <c r="Q37" s="196">
        <f t="shared" si="2"/>
        <v>1</v>
      </c>
      <c r="R37" s="197">
        <f t="shared" si="3"/>
        <v>1</v>
      </c>
      <c r="S37" s="198">
        <f t="shared" si="0"/>
        <v>1</v>
      </c>
      <c r="T37" s="194"/>
      <c r="U37" s="21"/>
      <c r="V37" s="21"/>
      <c r="W37" s="21"/>
      <c r="X37" s="21"/>
      <c r="Y37" s="21"/>
      <c r="Z37" s="21"/>
    </row>
    <row r="38" spans="1:26" ht="12.75">
      <c r="A38" s="190" t="s">
        <v>109</v>
      </c>
      <c r="B38" s="191" t="s">
        <v>1220</v>
      </c>
      <c r="C38" s="191" t="s">
        <v>663</v>
      </c>
      <c r="D38" s="191" t="s">
        <v>678</v>
      </c>
      <c r="E38" s="190" t="s">
        <v>519</v>
      </c>
      <c r="F38" s="191" t="s">
        <v>545</v>
      </c>
      <c r="G38" s="191" t="s">
        <v>370</v>
      </c>
      <c r="H38" s="192" t="s">
        <v>418</v>
      </c>
      <c r="I38" s="192" t="s">
        <v>185</v>
      </c>
      <c r="J38" s="193">
        <v>1</v>
      </c>
      <c r="K38" s="191" t="s">
        <v>3248</v>
      </c>
      <c r="L38" s="194">
        <v>2022</v>
      </c>
      <c r="M38" s="457">
        <v>5</v>
      </c>
      <c r="N38" s="458">
        <v>0.8</v>
      </c>
      <c r="O38" s="195">
        <f t="shared" si="1"/>
        <v>4</v>
      </c>
      <c r="P38" s="457">
        <v>3</v>
      </c>
      <c r="Q38" s="196">
        <f t="shared" si="2"/>
        <v>0.75</v>
      </c>
      <c r="R38" s="197">
        <f t="shared" si="3"/>
        <v>0.6</v>
      </c>
      <c r="S38" s="198">
        <f t="shared" si="0"/>
        <v>0.8</v>
      </c>
      <c r="T38" s="194" t="s">
        <v>3253</v>
      </c>
      <c r="U38" s="21"/>
      <c r="V38" s="21"/>
      <c r="W38" s="21"/>
      <c r="X38" s="21"/>
      <c r="Y38" s="21"/>
      <c r="Z38" s="21"/>
    </row>
    <row r="39" spans="1:26" ht="12.75">
      <c r="A39" s="190" t="s">
        <v>109</v>
      </c>
      <c r="B39" s="191" t="s">
        <v>1220</v>
      </c>
      <c r="C39" s="191" t="s">
        <v>665</v>
      </c>
      <c r="D39" s="191" t="s">
        <v>679</v>
      </c>
      <c r="E39" s="190" t="s">
        <v>519</v>
      </c>
      <c r="F39" s="191" t="s">
        <v>545</v>
      </c>
      <c r="G39" s="191" t="s">
        <v>370</v>
      </c>
      <c r="H39" s="192" t="s">
        <v>420</v>
      </c>
      <c r="I39" s="192" t="s">
        <v>185</v>
      </c>
      <c r="J39" s="193">
        <v>9.193054136874361E-2</v>
      </c>
      <c r="K39" s="191" t="s">
        <v>3250</v>
      </c>
      <c r="L39" s="194">
        <v>2022</v>
      </c>
      <c r="M39" s="457">
        <v>1926</v>
      </c>
      <c r="N39" s="458">
        <v>5.3997923156801658E-2</v>
      </c>
      <c r="O39" s="195">
        <f t="shared" si="1"/>
        <v>104</v>
      </c>
      <c r="P39" s="457">
        <v>95</v>
      </c>
      <c r="Q39" s="196">
        <f t="shared" si="2"/>
        <v>0.91346153846153844</v>
      </c>
      <c r="R39" s="197">
        <f t="shared" si="3"/>
        <v>4.9325025960539982E-2</v>
      </c>
      <c r="S39" s="198">
        <f t="shared" si="0"/>
        <v>0.58737740856120924</v>
      </c>
      <c r="T39" s="194" t="s">
        <v>3249</v>
      </c>
      <c r="U39" s="21"/>
      <c r="V39" s="21"/>
      <c r="W39" s="21"/>
      <c r="X39" s="21"/>
      <c r="Y39" s="21"/>
      <c r="Z39" s="21"/>
    </row>
    <row r="40" spans="1:26" ht="12.75">
      <c r="A40" s="190" t="s">
        <v>109</v>
      </c>
      <c r="B40" s="191" t="s">
        <v>1220</v>
      </c>
      <c r="C40" s="191" t="s">
        <v>666</v>
      </c>
      <c r="D40" s="191" t="s">
        <v>679</v>
      </c>
      <c r="E40" s="190" t="s">
        <v>519</v>
      </c>
      <c r="F40" s="191" t="s">
        <v>545</v>
      </c>
      <c r="G40" s="191" t="s">
        <v>370</v>
      </c>
      <c r="H40" s="192" t="s">
        <v>418</v>
      </c>
      <c r="I40" s="192" t="s">
        <v>185</v>
      </c>
      <c r="J40" s="193">
        <v>1</v>
      </c>
      <c r="K40" s="191" t="s">
        <v>3251</v>
      </c>
      <c r="L40" s="194">
        <v>2022</v>
      </c>
      <c r="M40" s="457">
        <v>7</v>
      </c>
      <c r="N40" s="458">
        <v>0.2857142857142857</v>
      </c>
      <c r="O40" s="195">
        <f t="shared" si="1"/>
        <v>2</v>
      </c>
      <c r="P40" s="457">
        <v>2</v>
      </c>
      <c r="Q40" s="196">
        <f t="shared" si="2"/>
        <v>1</v>
      </c>
      <c r="R40" s="197">
        <f t="shared" si="3"/>
        <v>0.2857142857142857</v>
      </c>
      <c r="S40" s="198">
        <f t="shared" si="0"/>
        <v>0.2857142857142857</v>
      </c>
      <c r="T40" s="194" t="s">
        <v>3252</v>
      </c>
      <c r="U40" s="21"/>
      <c r="V40" s="21"/>
      <c r="W40" s="21"/>
      <c r="X40" s="21"/>
      <c r="Y40" s="21"/>
      <c r="Z40" s="21"/>
    </row>
    <row r="41" spans="1:26" ht="12.75">
      <c r="A41" s="190" t="s">
        <v>109</v>
      </c>
      <c r="B41" s="191" t="s">
        <v>1220</v>
      </c>
      <c r="C41" s="191" t="s">
        <v>665</v>
      </c>
      <c r="D41" s="191" t="s">
        <v>680</v>
      </c>
      <c r="E41" s="190" t="s">
        <v>519</v>
      </c>
      <c r="F41" s="191" t="s">
        <v>545</v>
      </c>
      <c r="G41" s="191" t="s">
        <v>370</v>
      </c>
      <c r="H41" s="192" t="s">
        <v>420</v>
      </c>
      <c r="I41" s="192" t="s">
        <v>185</v>
      </c>
      <c r="J41" s="193">
        <v>0.60465116279069764</v>
      </c>
      <c r="K41" s="191" t="s">
        <v>3250</v>
      </c>
      <c r="L41" s="194">
        <v>2022</v>
      </c>
      <c r="M41" s="457">
        <v>43</v>
      </c>
      <c r="N41" s="458">
        <v>0.34883720930232559</v>
      </c>
      <c r="O41" s="195">
        <f t="shared" si="1"/>
        <v>15</v>
      </c>
      <c r="P41" s="457">
        <v>15</v>
      </c>
      <c r="Q41" s="196">
        <f t="shared" si="2"/>
        <v>1</v>
      </c>
      <c r="R41" s="197">
        <f t="shared" si="3"/>
        <v>0.34883720930232559</v>
      </c>
      <c r="S41" s="198">
        <f t="shared" si="0"/>
        <v>0.57692307692307698</v>
      </c>
      <c r="T41" s="194" t="s">
        <v>3249</v>
      </c>
      <c r="U41" s="21"/>
      <c r="V41" s="21"/>
      <c r="W41" s="21"/>
      <c r="X41" s="21"/>
      <c r="Y41" s="21"/>
      <c r="Z41" s="21"/>
    </row>
    <row r="42" spans="1:26" ht="12.75">
      <c r="A42" s="190" t="s">
        <v>109</v>
      </c>
      <c r="B42" s="191" t="s">
        <v>1220</v>
      </c>
      <c r="C42" s="191" t="s">
        <v>668</v>
      </c>
      <c r="D42" s="191" t="s">
        <v>680</v>
      </c>
      <c r="E42" s="190" t="s">
        <v>519</v>
      </c>
      <c r="F42" s="191" t="s">
        <v>545</v>
      </c>
      <c r="G42" s="191" t="s">
        <v>370</v>
      </c>
      <c r="H42" s="192" t="s">
        <v>418</v>
      </c>
      <c r="I42" s="192" t="s">
        <v>185</v>
      </c>
      <c r="J42" s="193">
        <v>1</v>
      </c>
      <c r="K42" s="191" t="s">
        <v>3251</v>
      </c>
      <c r="L42" s="194">
        <v>2022</v>
      </c>
      <c r="M42" s="457">
        <v>6</v>
      </c>
      <c r="N42" s="458">
        <v>1</v>
      </c>
      <c r="O42" s="195">
        <f t="shared" si="1"/>
        <v>6</v>
      </c>
      <c r="P42" s="457">
        <v>6</v>
      </c>
      <c r="Q42" s="196">
        <f t="shared" si="2"/>
        <v>1</v>
      </c>
      <c r="R42" s="197">
        <f t="shared" si="3"/>
        <v>1</v>
      </c>
      <c r="S42" s="198">
        <f t="shared" si="0"/>
        <v>1</v>
      </c>
      <c r="T42" s="194"/>
      <c r="U42" s="21"/>
      <c r="V42" s="21"/>
      <c r="W42" s="21"/>
      <c r="X42" s="21"/>
      <c r="Y42" s="21"/>
      <c r="Z42" s="21"/>
    </row>
    <row r="43" spans="1:26" ht="12.75">
      <c r="A43" s="190" t="s">
        <v>109</v>
      </c>
      <c r="B43" s="191" t="s">
        <v>1220</v>
      </c>
      <c r="C43" s="191" t="s">
        <v>665</v>
      </c>
      <c r="D43" s="191" t="s">
        <v>681</v>
      </c>
      <c r="E43" s="190" t="s">
        <v>519</v>
      </c>
      <c r="F43" s="191" t="s">
        <v>545</v>
      </c>
      <c r="G43" s="191" t="s">
        <v>370</v>
      </c>
      <c r="H43" s="192" t="s">
        <v>418</v>
      </c>
      <c r="I43" s="192" t="s">
        <v>185</v>
      </c>
      <c r="J43" s="193">
        <v>1</v>
      </c>
      <c r="K43" s="191" t="s">
        <v>3251</v>
      </c>
      <c r="L43" s="194">
        <v>2022</v>
      </c>
      <c r="M43" s="457">
        <v>6</v>
      </c>
      <c r="N43" s="458">
        <v>1</v>
      </c>
      <c r="O43" s="195">
        <f t="shared" si="1"/>
        <v>6</v>
      </c>
      <c r="P43" s="457">
        <v>6</v>
      </c>
      <c r="Q43" s="196">
        <f t="shared" si="2"/>
        <v>1</v>
      </c>
      <c r="R43" s="197">
        <f t="shared" si="3"/>
        <v>1</v>
      </c>
      <c r="S43" s="198">
        <f t="shared" si="0"/>
        <v>1</v>
      </c>
      <c r="T43" s="194"/>
      <c r="U43" s="21"/>
      <c r="V43" s="21"/>
      <c r="W43" s="21"/>
      <c r="X43" s="21"/>
      <c r="Y43" s="21"/>
      <c r="Z43" s="21"/>
    </row>
    <row r="44" spans="1:26" ht="12.75">
      <c r="A44" s="190" t="s">
        <v>109</v>
      </c>
      <c r="B44" s="191" t="s">
        <v>1220</v>
      </c>
      <c r="C44" s="191" t="s">
        <v>667</v>
      </c>
      <c r="D44" s="191" t="s">
        <v>681</v>
      </c>
      <c r="E44" s="190" t="s">
        <v>519</v>
      </c>
      <c r="F44" s="191" t="s">
        <v>545</v>
      </c>
      <c r="G44" s="191" t="s">
        <v>370</v>
      </c>
      <c r="H44" s="192" t="s">
        <v>420</v>
      </c>
      <c r="I44" s="192" t="s">
        <v>185</v>
      </c>
      <c r="J44" s="193">
        <v>0.1691275167785235</v>
      </c>
      <c r="K44" s="191" t="s">
        <v>3250</v>
      </c>
      <c r="L44" s="194">
        <v>2022</v>
      </c>
      <c r="M44" s="457">
        <v>611</v>
      </c>
      <c r="N44" s="458">
        <v>7.0376432078559745E-2</v>
      </c>
      <c r="O44" s="195">
        <f t="shared" si="1"/>
        <v>43</v>
      </c>
      <c r="P44" s="457">
        <v>42</v>
      </c>
      <c r="Q44" s="196">
        <f t="shared" si="2"/>
        <v>0.97674418604651159</v>
      </c>
      <c r="R44" s="197">
        <f t="shared" si="3"/>
        <v>6.8739770867430439E-2</v>
      </c>
      <c r="S44" s="198">
        <f t="shared" si="0"/>
        <v>0.4161146182422778</v>
      </c>
      <c r="T44" s="194" t="s">
        <v>3249</v>
      </c>
      <c r="U44" s="21"/>
      <c r="V44" s="21"/>
      <c r="W44" s="21"/>
      <c r="X44" s="21"/>
      <c r="Y44" s="21"/>
      <c r="Z44" s="21"/>
    </row>
    <row r="45" spans="1:26" ht="12.75">
      <c r="A45" s="190" t="s">
        <v>109</v>
      </c>
      <c r="B45" s="191" t="s">
        <v>1220</v>
      </c>
      <c r="C45" s="191" t="s">
        <v>660</v>
      </c>
      <c r="D45" s="191" t="s">
        <v>682</v>
      </c>
      <c r="E45" s="190" t="s">
        <v>519</v>
      </c>
      <c r="F45" s="191" t="s">
        <v>545</v>
      </c>
      <c r="G45" s="191" t="s">
        <v>370</v>
      </c>
      <c r="H45" s="192" t="s">
        <v>418</v>
      </c>
      <c r="I45" s="192" t="s">
        <v>185</v>
      </c>
      <c r="J45" s="193">
        <v>1</v>
      </c>
      <c r="K45" s="191" t="s">
        <v>3248</v>
      </c>
      <c r="L45" s="194">
        <v>2022</v>
      </c>
      <c r="M45" s="457">
        <v>2</v>
      </c>
      <c r="N45" s="458">
        <v>1</v>
      </c>
      <c r="O45" s="195">
        <f t="shared" si="1"/>
        <v>2</v>
      </c>
      <c r="P45" s="457">
        <v>2</v>
      </c>
      <c r="Q45" s="196">
        <f t="shared" si="2"/>
        <v>1</v>
      </c>
      <c r="R45" s="197">
        <f t="shared" si="3"/>
        <v>1</v>
      </c>
      <c r="S45" s="198">
        <f t="shared" si="0"/>
        <v>1</v>
      </c>
      <c r="T45" s="194" t="s">
        <v>3249</v>
      </c>
      <c r="U45" s="21"/>
      <c r="V45" s="21"/>
      <c r="W45" s="21"/>
      <c r="X45" s="21"/>
      <c r="Y45" s="21"/>
      <c r="Z45" s="21"/>
    </row>
    <row r="46" spans="1:26" ht="12.75">
      <c r="A46" s="190" t="s">
        <v>109</v>
      </c>
      <c r="B46" s="191" t="s">
        <v>1220</v>
      </c>
      <c r="C46" s="191" t="s">
        <v>668</v>
      </c>
      <c r="D46" s="191" t="s">
        <v>683</v>
      </c>
      <c r="E46" s="190" t="s">
        <v>519</v>
      </c>
      <c r="F46" s="191" t="s">
        <v>545</v>
      </c>
      <c r="G46" s="191" t="s">
        <v>370</v>
      </c>
      <c r="H46" s="192" t="s">
        <v>418</v>
      </c>
      <c r="I46" s="192" t="s">
        <v>185</v>
      </c>
      <c r="J46" s="193">
        <v>1</v>
      </c>
      <c r="K46" s="191" t="s">
        <v>3248</v>
      </c>
      <c r="L46" s="194">
        <v>2022</v>
      </c>
      <c r="M46" s="457">
        <v>7</v>
      </c>
      <c r="N46" s="458">
        <v>0.8571428571428571</v>
      </c>
      <c r="O46" s="195">
        <f t="shared" si="1"/>
        <v>6</v>
      </c>
      <c r="P46" s="457">
        <v>4</v>
      </c>
      <c r="Q46" s="196">
        <f t="shared" si="2"/>
        <v>0.66666666666666663</v>
      </c>
      <c r="R46" s="197">
        <f t="shared" si="3"/>
        <v>0.5714285714285714</v>
      </c>
      <c r="S46" s="198">
        <f t="shared" si="0"/>
        <v>0.8571428571428571</v>
      </c>
      <c r="T46" s="194" t="s">
        <v>3253</v>
      </c>
      <c r="U46" s="21"/>
      <c r="V46" s="21"/>
      <c r="W46" s="21"/>
      <c r="X46" s="21"/>
      <c r="Y46" s="21"/>
      <c r="Z46" s="21"/>
    </row>
    <row r="47" spans="1:26" ht="12.75">
      <c r="A47" s="190" t="s">
        <v>109</v>
      </c>
      <c r="B47" s="191" t="s">
        <v>1220</v>
      </c>
      <c r="C47" s="191" t="s">
        <v>659</v>
      </c>
      <c r="D47" s="191" t="s">
        <v>684</v>
      </c>
      <c r="E47" s="190" t="s">
        <v>519</v>
      </c>
      <c r="F47" s="191" t="s">
        <v>545</v>
      </c>
      <c r="G47" s="191" t="s">
        <v>370</v>
      </c>
      <c r="H47" s="192" t="s">
        <v>418</v>
      </c>
      <c r="I47" s="192" t="s">
        <v>185</v>
      </c>
      <c r="J47" s="193">
        <v>1</v>
      </c>
      <c r="K47" s="191" t="s">
        <v>3248</v>
      </c>
      <c r="L47" s="194">
        <v>2022</v>
      </c>
      <c r="M47" s="457">
        <v>28</v>
      </c>
      <c r="N47" s="458">
        <v>0.9642857142857143</v>
      </c>
      <c r="O47" s="195">
        <f t="shared" si="1"/>
        <v>27</v>
      </c>
      <c r="P47" s="457">
        <v>25</v>
      </c>
      <c r="Q47" s="196">
        <f t="shared" si="2"/>
        <v>0.92592592592592593</v>
      </c>
      <c r="R47" s="197">
        <f t="shared" si="3"/>
        <v>0.8928571428571429</v>
      </c>
      <c r="S47" s="198">
        <f t="shared" si="0"/>
        <v>0.9642857142857143</v>
      </c>
      <c r="T47" s="194" t="s">
        <v>3252</v>
      </c>
      <c r="U47" s="21"/>
      <c r="V47" s="21"/>
      <c r="W47" s="21"/>
      <c r="X47" s="21"/>
      <c r="Y47" s="21"/>
      <c r="Z47" s="21"/>
    </row>
    <row r="48" spans="1:26" ht="12.75">
      <c r="A48" s="190" t="s">
        <v>109</v>
      </c>
      <c r="B48" s="191" t="s">
        <v>1220</v>
      </c>
      <c r="C48" s="191" t="s">
        <v>663</v>
      </c>
      <c r="D48" s="191" t="s">
        <v>686</v>
      </c>
      <c r="E48" s="190" t="s">
        <v>519</v>
      </c>
      <c r="F48" s="191" t="s">
        <v>545</v>
      </c>
      <c r="G48" s="191" t="s">
        <v>370</v>
      </c>
      <c r="H48" s="192" t="s">
        <v>418</v>
      </c>
      <c r="I48" s="192" t="s">
        <v>185</v>
      </c>
      <c r="J48" s="193">
        <v>1</v>
      </c>
      <c r="K48" s="191" t="s">
        <v>3248</v>
      </c>
      <c r="L48" s="194">
        <v>2022</v>
      </c>
      <c r="M48" s="457">
        <v>15</v>
      </c>
      <c r="N48" s="458">
        <v>0.73333333333333328</v>
      </c>
      <c r="O48" s="195">
        <f t="shared" si="1"/>
        <v>11</v>
      </c>
      <c r="P48" s="457">
        <v>11</v>
      </c>
      <c r="Q48" s="196">
        <f t="shared" si="2"/>
        <v>1</v>
      </c>
      <c r="R48" s="197">
        <f t="shared" si="3"/>
        <v>0.73333333333333328</v>
      </c>
      <c r="S48" s="198">
        <f t="shared" si="0"/>
        <v>0.73333333333333328</v>
      </c>
      <c r="T48" s="194" t="s">
        <v>3253</v>
      </c>
      <c r="U48" s="21"/>
      <c r="V48" s="21"/>
      <c r="W48" s="21"/>
      <c r="X48" s="21"/>
      <c r="Y48" s="21"/>
      <c r="Z48" s="21"/>
    </row>
    <row r="49" spans="1:26" ht="12.75">
      <c r="A49" s="190" t="s">
        <v>109</v>
      </c>
      <c r="B49" s="191" t="s">
        <v>1220</v>
      </c>
      <c r="C49" s="191" t="s">
        <v>663</v>
      </c>
      <c r="D49" s="191" t="s">
        <v>685</v>
      </c>
      <c r="E49" s="190" t="s">
        <v>519</v>
      </c>
      <c r="F49" s="191" t="s">
        <v>545</v>
      </c>
      <c r="G49" s="191" t="s">
        <v>370</v>
      </c>
      <c r="H49" s="192" t="s">
        <v>418</v>
      </c>
      <c r="I49" s="192" t="s">
        <v>185</v>
      </c>
      <c r="J49" s="193">
        <v>1</v>
      </c>
      <c r="K49" s="191" t="s">
        <v>3248</v>
      </c>
      <c r="L49" s="194">
        <v>2022</v>
      </c>
      <c r="M49" s="457">
        <v>2</v>
      </c>
      <c r="N49" s="458">
        <v>1</v>
      </c>
      <c r="O49" s="195">
        <f t="shared" si="1"/>
        <v>2</v>
      </c>
      <c r="P49" s="457">
        <v>2</v>
      </c>
      <c r="Q49" s="196">
        <f t="shared" si="2"/>
        <v>1</v>
      </c>
      <c r="R49" s="197">
        <f t="shared" si="3"/>
        <v>1</v>
      </c>
      <c r="S49" s="198">
        <f t="shared" si="0"/>
        <v>1</v>
      </c>
      <c r="T49" s="194" t="s">
        <v>3249</v>
      </c>
      <c r="U49" s="21"/>
      <c r="V49" s="21"/>
      <c r="W49" s="21"/>
      <c r="X49" s="21"/>
      <c r="Y49" s="21"/>
      <c r="Z49" s="21"/>
    </row>
    <row r="50" spans="1:26" ht="12.75">
      <c r="A50" s="190" t="s">
        <v>109</v>
      </c>
      <c r="B50" s="191" t="s">
        <v>1220</v>
      </c>
      <c r="C50" s="191" t="s">
        <v>663</v>
      </c>
      <c r="D50" s="191" t="s">
        <v>670</v>
      </c>
      <c r="E50" s="190" t="s">
        <v>519</v>
      </c>
      <c r="F50" s="191" t="s">
        <v>551</v>
      </c>
      <c r="G50" s="191" t="s">
        <v>370</v>
      </c>
      <c r="H50" s="192" t="s">
        <v>418</v>
      </c>
      <c r="I50" s="192" t="s">
        <v>185</v>
      </c>
      <c r="J50" s="193">
        <v>1</v>
      </c>
      <c r="K50" s="191" t="s">
        <v>3248</v>
      </c>
      <c r="L50" s="194">
        <v>2022</v>
      </c>
      <c r="M50" s="457">
        <v>3</v>
      </c>
      <c r="N50" s="458">
        <v>1</v>
      </c>
      <c r="O50" s="195">
        <f t="shared" si="1"/>
        <v>3</v>
      </c>
      <c r="P50" s="457">
        <v>1</v>
      </c>
      <c r="Q50" s="196">
        <f t="shared" si="2"/>
        <v>0.33333333333333331</v>
      </c>
      <c r="R50" s="197">
        <f t="shared" si="3"/>
        <v>0.33333333333333331</v>
      </c>
      <c r="S50" s="198">
        <f t="shared" si="0"/>
        <v>1</v>
      </c>
      <c r="T50" s="194" t="s">
        <v>3249</v>
      </c>
      <c r="U50" s="21"/>
      <c r="V50" s="21"/>
      <c r="W50" s="21"/>
      <c r="X50" s="21"/>
      <c r="Y50" s="21"/>
      <c r="Z50" s="21"/>
    </row>
    <row r="51" spans="1:26" ht="12.75">
      <c r="A51" s="190" t="s">
        <v>109</v>
      </c>
      <c r="B51" s="191" t="s">
        <v>1220</v>
      </c>
      <c r="C51" s="191" t="s">
        <v>658</v>
      </c>
      <c r="D51" s="191" t="s">
        <v>671</v>
      </c>
      <c r="E51" s="190" t="s">
        <v>519</v>
      </c>
      <c r="F51" s="191" t="s">
        <v>551</v>
      </c>
      <c r="G51" s="191" t="s">
        <v>370</v>
      </c>
      <c r="H51" s="192" t="s">
        <v>420</v>
      </c>
      <c r="I51" s="192" t="s">
        <v>185</v>
      </c>
      <c r="J51" s="193">
        <v>0.55405405405405406</v>
      </c>
      <c r="K51" s="191" t="s">
        <v>3250</v>
      </c>
      <c r="L51" s="194">
        <v>2022</v>
      </c>
      <c r="M51" s="457">
        <v>67</v>
      </c>
      <c r="N51" s="458">
        <v>0.56716417910447758</v>
      </c>
      <c r="O51" s="195">
        <f t="shared" si="1"/>
        <v>38</v>
      </c>
      <c r="P51" s="457">
        <v>33</v>
      </c>
      <c r="Q51" s="196">
        <f t="shared" si="2"/>
        <v>0.86842105263157898</v>
      </c>
      <c r="R51" s="197">
        <f t="shared" si="3"/>
        <v>0.4925373134328358</v>
      </c>
      <c r="S51" s="198">
        <f t="shared" si="0"/>
        <v>1.0236621769202765</v>
      </c>
      <c r="T51" s="194"/>
      <c r="U51" s="21"/>
      <c r="V51" s="21"/>
      <c r="W51" s="21"/>
      <c r="X51" s="21"/>
      <c r="Y51" s="21"/>
      <c r="Z51" s="21"/>
    </row>
    <row r="52" spans="1:26" ht="12.75">
      <c r="A52" s="190" t="s">
        <v>109</v>
      </c>
      <c r="B52" s="191" t="s">
        <v>1220</v>
      </c>
      <c r="C52" s="191" t="s">
        <v>664</v>
      </c>
      <c r="D52" s="191" t="s">
        <v>671</v>
      </c>
      <c r="E52" s="190" t="s">
        <v>519</v>
      </c>
      <c r="F52" s="191" t="s">
        <v>551</v>
      </c>
      <c r="G52" s="191" t="s">
        <v>370</v>
      </c>
      <c r="H52" s="192" t="s">
        <v>418</v>
      </c>
      <c r="I52" s="192" t="s">
        <v>185</v>
      </c>
      <c r="J52" s="193">
        <v>1</v>
      </c>
      <c r="K52" s="191" t="s">
        <v>3251</v>
      </c>
      <c r="L52" s="194">
        <v>2022</v>
      </c>
      <c r="M52" s="457">
        <v>8</v>
      </c>
      <c r="N52" s="458">
        <v>0.625</v>
      </c>
      <c r="O52" s="195">
        <f t="shared" si="1"/>
        <v>5</v>
      </c>
      <c r="P52" s="457">
        <v>3</v>
      </c>
      <c r="Q52" s="196">
        <f t="shared" si="2"/>
        <v>0.6</v>
      </c>
      <c r="R52" s="197">
        <f t="shared" si="3"/>
        <v>0.375</v>
      </c>
      <c r="S52" s="198">
        <f t="shared" si="0"/>
        <v>0.625</v>
      </c>
      <c r="T52" s="194" t="s">
        <v>3252</v>
      </c>
      <c r="U52" s="21"/>
      <c r="V52" s="21"/>
      <c r="W52" s="21"/>
      <c r="X52" s="21"/>
      <c r="Y52" s="21"/>
      <c r="Z52" s="21"/>
    </row>
    <row r="53" spans="1:26" ht="12.75">
      <c r="A53" s="190" t="s">
        <v>109</v>
      </c>
      <c r="B53" s="191" t="s">
        <v>1220</v>
      </c>
      <c r="C53" s="191" t="s">
        <v>658</v>
      </c>
      <c r="D53" s="191" t="s">
        <v>672</v>
      </c>
      <c r="E53" s="190" t="s">
        <v>519</v>
      </c>
      <c r="F53" s="191" t="s">
        <v>551</v>
      </c>
      <c r="G53" s="191" t="s">
        <v>370</v>
      </c>
      <c r="H53" s="192" t="s">
        <v>418</v>
      </c>
      <c r="I53" s="192" t="s">
        <v>185</v>
      </c>
      <c r="J53" s="193">
        <v>1</v>
      </c>
      <c r="K53" s="191" t="s">
        <v>3248</v>
      </c>
      <c r="L53" s="194">
        <v>2022</v>
      </c>
      <c r="M53" s="457">
        <v>2</v>
      </c>
      <c r="N53" s="458">
        <v>1</v>
      </c>
      <c r="O53" s="195">
        <f t="shared" si="1"/>
        <v>2</v>
      </c>
      <c r="P53" s="457">
        <v>2</v>
      </c>
      <c r="Q53" s="196">
        <f t="shared" si="2"/>
        <v>1</v>
      </c>
      <c r="R53" s="197">
        <f t="shared" si="3"/>
        <v>1</v>
      </c>
      <c r="S53" s="198">
        <f t="shared" si="0"/>
        <v>1</v>
      </c>
      <c r="T53" s="194" t="s">
        <v>3249</v>
      </c>
      <c r="U53" s="21"/>
      <c r="V53" s="21"/>
      <c r="W53" s="21"/>
      <c r="X53" s="21"/>
      <c r="Y53" s="21"/>
      <c r="Z53" s="21"/>
    </row>
    <row r="54" spans="1:26" ht="12.75">
      <c r="A54" s="190" t="s">
        <v>109</v>
      </c>
      <c r="B54" s="191" t="s">
        <v>1220</v>
      </c>
      <c r="C54" s="191" t="s">
        <v>662</v>
      </c>
      <c r="D54" s="191" t="s">
        <v>672</v>
      </c>
      <c r="E54" s="190" t="s">
        <v>519</v>
      </c>
      <c r="F54" s="191" t="s">
        <v>551</v>
      </c>
      <c r="G54" s="191" t="s">
        <v>370</v>
      </c>
      <c r="H54" s="192" t="s">
        <v>418</v>
      </c>
      <c r="I54" s="192" t="s">
        <v>185</v>
      </c>
      <c r="J54" s="193">
        <v>1</v>
      </c>
      <c r="K54" s="191" t="s">
        <v>3251</v>
      </c>
      <c r="L54" s="194">
        <v>2022</v>
      </c>
      <c r="M54" s="457">
        <v>20</v>
      </c>
      <c r="N54" s="458">
        <v>1</v>
      </c>
      <c r="O54" s="195">
        <f t="shared" si="1"/>
        <v>20</v>
      </c>
      <c r="P54" s="457">
        <v>19</v>
      </c>
      <c r="Q54" s="196">
        <f t="shared" si="2"/>
        <v>0.95</v>
      </c>
      <c r="R54" s="197">
        <f t="shared" si="3"/>
        <v>0.95</v>
      </c>
      <c r="S54" s="198">
        <f t="shared" si="0"/>
        <v>1</v>
      </c>
      <c r="T54" s="194"/>
      <c r="U54" s="21"/>
      <c r="V54" s="21"/>
      <c r="W54" s="21"/>
      <c r="X54" s="21"/>
      <c r="Y54" s="21"/>
      <c r="Z54" s="21"/>
    </row>
    <row r="55" spans="1:26" ht="12.75">
      <c r="A55" s="190" t="s">
        <v>109</v>
      </c>
      <c r="B55" s="191" t="s">
        <v>1220</v>
      </c>
      <c r="C55" s="191" t="s">
        <v>664</v>
      </c>
      <c r="D55" s="191" t="s">
        <v>672</v>
      </c>
      <c r="E55" s="190" t="s">
        <v>519</v>
      </c>
      <c r="F55" s="191" t="s">
        <v>551</v>
      </c>
      <c r="G55" s="191" t="s">
        <v>370</v>
      </c>
      <c r="H55" s="192" t="s">
        <v>418</v>
      </c>
      <c r="I55" s="192" t="s">
        <v>185</v>
      </c>
      <c r="J55" s="193">
        <v>1</v>
      </c>
      <c r="K55" s="191" t="s">
        <v>3251</v>
      </c>
      <c r="L55" s="194">
        <v>2022</v>
      </c>
      <c r="M55" s="457">
        <v>2</v>
      </c>
      <c r="N55" s="458">
        <v>1</v>
      </c>
      <c r="O55" s="195">
        <f t="shared" si="1"/>
        <v>2</v>
      </c>
      <c r="P55" s="457">
        <v>2</v>
      </c>
      <c r="Q55" s="196">
        <f t="shared" si="2"/>
        <v>1</v>
      </c>
      <c r="R55" s="197">
        <f t="shared" si="3"/>
        <v>1</v>
      </c>
      <c r="S55" s="198">
        <f t="shared" si="0"/>
        <v>1</v>
      </c>
      <c r="T55" s="194" t="s">
        <v>3249</v>
      </c>
      <c r="U55" s="21"/>
      <c r="V55" s="21"/>
      <c r="W55" s="21"/>
      <c r="X55" s="21"/>
      <c r="Y55" s="21"/>
      <c r="Z55" s="21"/>
    </row>
    <row r="56" spans="1:26" ht="12.75">
      <c r="A56" s="190" t="s">
        <v>109</v>
      </c>
      <c r="B56" s="191" t="s">
        <v>1220</v>
      </c>
      <c r="C56" s="191" t="s">
        <v>656</v>
      </c>
      <c r="D56" s="191" t="s">
        <v>673</v>
      </c>
      <c r="E56" s="190" t="s">
        <v>519</v>
      </c>
      <c r="F56" s="191" t="s">
        <v>551</v>
      </c>
      <c r="G56" s="191" t="s">
        <v>370</v>
      </c>
      <c r="H56" s="192" t="s">
        <v>418</v>
      </c>
      <c r="I56" s="192" t="s">
        <v>185</v>
      </c>
      <c r="J56" s="193">
        <v>1</v>
      </c>
      <c r="K56" s="191" t="s">
        <v>3251</v>
      </c>
      <c r="L56" s="194">
        <v>2022</v>
      </c>
      <c r="M56" s="457">
        <v>19</v>
      </c>
      <c r="N56" s="458">
        <v>0.89473684210526316</v>
      </c>
      <c r="O56" s="195">
        <f t="shared" si="1"/>
        <v>17</v>
      </c>
      <c r="P56" s="457">
        <v>11</v>
      </c>
      <c r="Q56" s="196">
        <f t="shared" si="2"/>
        <v>0.6470588235294118</v>
      </c>
      <c r="R56" s="197">
        <f t="shared" si="3"/>
        <v>0.57894736842105265</v>
      </c>
      <c r="S56" s="198">
        <f t="shared" si="0"/>
        <v>0.89473684210526316</v>
      </c>
      <c r="T56" s="194" t="s">
        <v>3252</v>
      </c>
      <c r="U56" s="21"/>
      <c r="V56" s="21"/>
      <c r="W56" s="21"/>
      <c r="X56" s="21"/>
      <c r="Y56" s="21"/>
      <c r="Z56" s="21"/>
    </row>
    <row r="57" spans="1:26" ht="12.75">
      <c r="A57" s="190" t="s">
        <v>109</v>
      </c>
      <c r="B57" s="191" t="s">
        <v>1220</v>
      </c>
      <c r="C57" s="191" t="s">
        <v>658</v>
      </c>
      <c r="D57" s="191" t="s">
        <v>673</v>
      </c>
      <c r="E57" s="190" t="s">
        <v>519</v>
      </c>
      <c r="F57" s="191" t="s">
        <v>551</v>
      </c>
      <c r="G57" s="191" t="s">
        <v>370</v>
      </c>
      <c r="H57" s="192" t="s">
        <v>418</v>
      </c>
      <c r="I57" s="192" t="s">
        <v>185</v>
      </c>
      <c r="J57" s="193">
        <v>1</v>
      </c>
      <c r="K57" s="191" t="s">
        <v>3251</v>
      </c>
      <c r="L57" s="194">
        <v>2022</v>
      </c>
      <c r="M57" s="457">
        <v>2</v>
      </c>
      <c r="N57" s="458">
        <v>1</v>
      </c>
      <c r="O57" s="195">
        <f t="shared" si="1"/>
        <v>2</v>
      </c>
      <c r="P57" s="457">
        <v>2</v>
      </c>
      <c r="Q57" s="196">
        <f t="shared" si="2"/>
        <v>1</v>
      </c>
      <c r="R57" s="197">
        <f t="shared" si="3"/>
        <v>1</v>
      </c>
      <c r="S57" s="198">
        <f t="shared" si="0"/>
        <v>1</v>
      </c>
      <c r="T57" s="194" t="s">
        <v>3249</v>
      </c>
      <c r="U57" s="21"/>
      <c r="V57" s="21"/>
      <c r="W57" s="21"/>
      <c r="X57" s="21"/>
      <c r="Y57" s="21"/>
      <c r="Z57" s="21"/>
    </row>
    <row r="58" spans="1:26" ht="12.75">
      <c r="A58" s="190" t="s">
        <v>109</v>
      </c>
      <c r="B58" s="191" t="s">
        <v>1220</v>
      </c>
      <c r="C58" s="191" t="s">
        <v>662</v>
      </c>
      <c r="D58" s="191" t="s">
        <v>674</v>
      </c>
      <c r="E58" s="190" t="s">
        <v>519</v>
      </c>
      <c r="F58" s="191" t="s">
        <v>551</v>
      </c>
      <c r="G58" s="191" t="s">
        <v>370</v>
      </c>
      <c r="H58" s="192" t="s">
        <v>418</v>
      </c>
      <c r="I58" s="192" t="s">
        <v>185</v>
      </c>
      <c r="J58" s="193">
        <v>1</v>
      </c>
      <c r="K58" s="191" t="s">
        <v>3251</v>
      </c>
      <c r="L58" s="194">
        <v>2022</v>
      </c>
      <c r="M58" s="457">
        <v>3</v>
      </c>
      <c r="N58" s="458">
        <v>1</v>
      </c>
      <c r="O58" s="195">
        <f t="shared" si="1"/>
        <v>3</v>
      </c>
      <c r="P58" s="457">
        <v>3</v>
      </c>
      <c r="Q58" s="196">
        <f t="shared" si="2"/>
        <v>1</v>
      </c>
      <c r="R58" s="197">
        <f t="shared" si="3"/>
        <v>1</v>
      </c>
      <c r="S58" s="198">
        <f t="shared" si="0"/>
        <v>1</v>
      </c>
      <c r="T58" s="194"/>
      <c r="U58" s="21"/>
      <c r="V58" s="21"/>
      <c r="W58" s="21"/>
      <c r="X58" s="21"/>
      <c r="Y58" s="21"/>
      <c r="Z58" s="21"/>
    </row>
    <row r="59" spans="1:26" ht="12.75">
      <c r="A59" s="190" t="s">
        <v>109</v>
      </c>
      <c r="B59" s="191" t="s">
        <v>1220</v>
      </c>
      <c r="C59" s="191" t="s">
        <v>658</v>
      </c>
      <c r="D59" s="191" t="s">
        <v>677</v>
      </c>
      <c r="E59" s="190" t="s">
        <v>519</v>
      </c>
      <c r="F59" s="191" t="s">
        <v>551</v>
      </c>
      <c r="G59" s="191" t="s">
        <v>370</v>
      </c>
      <c r="H59" s="192" t="s">
        <v>418</v>
      </c>
      <c r="I59" s="192" t="s">
        <v>185</v>
      </c>
      <c r="J59" s="193">
        <v>1</v>
      </c>
      <c r="K59" s="191" t="s">
        <v>3248</v>
      </c>
      <c r="L59" s="194">
        <v>2022</v>
      </c>
      <c r="M59" s="457">
        <v>5</v>
      </c>
      <c r="N59" s="458">
        <v>1</v>
      </c>
      <c r="O59" s="195">
        <f t="shared" si="1"/>
        <v>5</v>
      </c>
      <c r="P59" s="457">
        <v>5</v>
      </c>
      <c r="Q59" s="196">
        <f t="shared" si="2"/>
        <v>1</v>
      </c>
      <c r="R59" s="197">
        <f t="shared" si="3"/>
        <v>1</v>
      </c>
      <c r="S59" s="198">
        <f t="shared" si="0"/>
        <v>1</v>
      </c>
      <c r="T59" s="194" t="s">
        <v>3249</v>
      </c>
      <c r="U59" s="21"/>
      <c r="V59" s="21"/>
      <c r="W59" s="21"/>
      <c r="X59" s="21"/>
      <c r="Y59" s="21"/>
      <c r="Z59" s="21"/>
    </row>
    <row r="60" spans="1:26" ht="12.75">
      <c r="A60" s="190" t="s">
        <v>109</v>
      </c>
      <c r="B60" s="191" t="s">
        <v>1220</v>
      </c>
      <c r="C60" s="191" t="s">
        <v>658</v>
      </c>
      <c r="D60" s="191" t="s">
        <v>678</v>
      </c>
      <c r="E60" s="190" t="s">
        <v>519</v>
      </c>
      <c r="F60" s="191" t="s">
        <v>551</v>
      </c>
      <c r="G60" s="191" t="s">
        <v>370</v>
      </c>
      <c r="H60" s="192" t="s">
        <v>418</v>
      </c>
      <c r="I60" s="192" t="s">
        <v>185</v>
      </c>
      <c r="J60" s="193">
        <v>1</v>
      </c>
      <c r="K60" s="191" t="s">
        <v>3251</v>
      </c>
      <c r="L60" s="194">
        <v>2022</v>
      </c>
      <c r="M60" s="457">
        <v>8</v>
      </c>
      <c r="N60" s="458">
        <v>1</v>
      </c>
      <c r="O60" s="195">
        <f t="shared" si="1"/>
        <v>8</v>
      </c>
      <c r="P60" s="457">
        <v>8</v>
      </c>
      <c r="Q60" s="196">
        <f t="shared" si="2"/>
        <v>1</v>
      </c>
      <c r="R60" s="197">
        <f t="shared" si="3"/>
        <v>1</v>
      </c>
      <c r="S60" s="198">
        <f t="shared" si="0"/>
        <v>1</v>
      </c>
      <c r="T60" s="194"/>
      <c r="U60" s="21"/>
      <c r="V60" s="21"/>
      <c r="W60" s="21"/>
      <c r="X60" s="21"/>
      <c r="Y60" s="21"/>
      <c r="Z60" s="21"/>
    </row>
    <row r="61" spans="1:26" ht="12.75">
      <c r="A61" s="190" t="s">
        <v>109</v>
      </c>
      <c r="B61" s="191" t="s">
        <v>1220</v>
      </c>
      <c r="C61" s="191" t="s">
        <v>663</v>
      </c>
      <c r="D61" s="191" t="s">
        <v>678</v>
      </c>
      <c r="E61" s="190" t="s">
        <v>519</v>
      </c>
      <c r="F61" s="191" t="s">
        <v>551</v>
      </c>
      <c r="G61" s="191" t="s">
        <v>370</v>
      </c>
      <c r="H61" s="192" t="s">
        <v>418</v>
      </c>
      <c r="I61" s="192" t="s">
        <v>185</v>
      </c>
      <c r="J61" s="193">
        <v>1</v>
      </c>
      <c r="K61" s="191" t="s">
        <v>3248</v>
      </c>
      <c r="L61" s="194">
        <v>2022</v>
      </c>
      <c r="M61" s="457">
        <v>5</v>
      </c>
      <c r="N61" s="458">
        <v>0.8</v>
      </c>
      <c r="O61" s="195">
        <f t="shared" si="1"/>
        <v>4</v>
      </c>
      <c r="P61" s="457">
        <v>3</v>
      </c>
      <c r="Q61" s="196">
        <f t="shared" si="2"/>
        <v>0.75</v>
      </c>
      <c r="R61" s="197">
        <f t="shared" si="3"/>
        <v>0.6</v>
      </c>
      <c r="S61" s="198">
        <f t="shared" si="0"/>
        <v>0.8</v>
      </c>
      <c r="T61" s="194" t="s">
        <v>3253</v>
      </c>
      <c r="U61" s="21"/>
      <c r="V61" s="21"/>
      <c r="W61" s="21"/>
      <c r="X61" s="21"/>
      <c r="Y61" s="21"/>
      <c r="Z61" s="21"/>
    </row>
    <row r="62" spans="1:26" ht="12.75">
      <c r="A62" s="190" t="s">
        <v>109</v>
      </c>
      <c r="B62" s="191" t="s">
        <v>1220</v>
      </c>
      <c r="C62" s="191" t="s">
        <v>665</v>
      </c>
      <c r="D62" s="191" t="s">
        <v>679</v>
      </c>
      <c r="E62" s="190" t="s">
        <v>519</v>
      </c>
      <c r="F62" s="191" t="s">
        <v>551</v>
      </c>
      <c r="G62" s="191" t="s">
        <v>370</v>
      </c>
      <c r="H62" s="192" t="s">
        <v>420</v>
      </c>
      <c r="I62" s="192" t="s">
        <v>185</v>
      </c>
      <c r="J62" s="193">
        <v>9.193054136874361E-2</v>
      </c>
      <c r="K62" s="191" t="s">
        <v>3250</v>
      </c>
      <c r="L62" s="194">
        <v>2022</v>
      </c>
      <c r="M62" s="457">
        <v>1926</v>
      </c>
      <c r="N62" s="458">
        <v>5.3997923156801658E-2</v>
      </c>
      <c r="O62" s="195">
        <f t="shared" si="1"/>
        <v>104</v>
      </c>
      <c r="P62" s="457">
        <v>95</v>
      </c>
      <c r="Q62" s="196">
        <f t="shared" si="2"/>
        <v>0.91346153846153844</v>
      </c>
      <c r="R62" s="197">
        <f t="shared" si="3"/>
        <v>4.9325025960539982E-2</v>
      </c>
      <c r="S62" s="198">
        <f t="shared" si="0"/>
        <v>0.58737740856120924</v>
      </c>
      <c r="T62" s="194" t="s">
        <v>3249</v>
      </c>
      <c r="U62" s="21"/>
      <c r="V62" s="21"/>
      <c r="W62" s="21"/>
      <c r="X62" s="21"/>
      <c r="Y62" s="21"/>
      <c r="Z62" s="21"/>
    </row>
    <row r="63" spans="1:26" ht="12.75">
      <c r="A63" s="190" t="s">
        <v>109</v>
      </c>
      <c r="B63" s="191" t="s">
        <v>1220</v>
      </c>
      <c r="C63" s="191" t="s">
        <v>666</v>
      </c>
      <c r="D63" s="191" t="s">
        <v>679</v>
      </c>
      <c r="E63" s="190" t="s">
        <v>519</v>
      </c>
      <c r="F63" s="191" t="s">
        <v>551</v>
      </c>
      <c r="G63" s="191" t="s">
        <v>370</v>
      </c>
      <c r="H63" s="192" t="s">
        <v>418</v>
      </c>
      <c r="I63" s="192" t="s">
        <v>185</v>
      </c>
      <c r="J63" s="193">
        <v>1</v>
      </c>
      <c r="K63" s="191" t="s">
        <v>3251</v>
      </c>
      <c r="L63" s="194">
        <v>2022</v>
      </c>
      <c r="M63" s="457">
        <v>7</v>
      </c>
      <c r="N63" s="458">
        <v>0.2857142857142857</v>
      </c>
      <c r="O63" s="195">
        <f t="shared" si="1"/>
        <v>2</v>
      </c>
      <c r="P63" s="457">
        <v>2</v>
      </c>
      <c r="Q63" s="196">
        <f t="shared" si="2"/>
        <v>1</v>
      </c>
      <c r="R63" s="197">
        <f t="shared" si="3"/>
        <v>0.2857142857142857</v>
      </c>
      <c r="S63" s="198">
        <f t="shared" si="0"/>
        <v>0.2857142857142857</v>
      </c>
      <c r="T63" s="194" t="s">
        <v>3252</v>
      </c>
      <c r="U63" s="21"/>
      <c r="V63" s="21"/>
      <c r="W63" s="21"/>
      <c r="X63" s="21"/>
      <c r="Y63" s="21"/>
      <c r="Z63" s="21"/>
    </row>
    <row r="64" spans="1:26" ht="12.75">
      <c r="A64" s="190" t="s">
        <v>109</v>
      </c>
      <c r="B64" s="191" t="s">
        <v>1220</v>
      </c>
      <c r="C64" s="191" t="s">
        <v>665</v>
      </c>
      <c r="D64" s="191" t="s">
        <v>680</v>
      </c>
      <c r="E64" s="190" t="s">
        <v>519</v>
      </c>
      <c r="F64" s="191" t="s">
        <v>551</v>
      </c>
      <c r="G64" s="191" t="s">
        <v>370</v>
      </c>
      <c r="H64" s="192" t="s">
        <v>420</v>
      </c>
      <c r="I64" s="192" t="s">
        <v>185</v>
      </c>
      <c r="J64" s="193">
        <v>0.60465116279069764</v>
      </c>
      <c r="K64" s="191" t="s">
        <v>3250</v>
      </c>
      <c r="L64" s="194">
        <v>2022</v>
      </c>
      <c r="M64" s="457">
        <v>43</v>
      </c>
      <c r="N64" s="458">
        <v>0.34883720930232559</v>
      </c>
      <c r="O64" s="195">
        <f t="shared" si="1"/>
        <v>15</v>
      </c>
      <c r="P64" s="457">
        <v>15</v>
      </c>
      <c r="Q64" s="196">
        <f t="shared" si="2"/>
        <v>1</v>
      </c>
      <c r="R64" s="197">
        <f t="shared" si="3"/>
        <v>0.34883720930232559</v>
      </c>
      <c r="S64" s="198">
        <f t="shared" si="0"/>
        <v>0.57692307692307698</v>
      </c>
      <c r="T64" s="194" t="s">
        <v>3249</v>
      </c>
      <c r="U64" s="21"/>
      <c r="V64" s="21"/>
      <c r="W64" s="21"/>
      <c r="X64" s="21"/>
      <c r="Y64" s="21"/>
      <c r="Z64" s="21"/>
    </row>
    <row r="65" spans="1:26" ht="12.75">
      <c r="A65" s="190" t="s">
        <v>109</v>
      </c>
      <c r="B65" s="191" t="s">
        <v>1220</v>
      </c>
      <c r="C65" s="191" t="s">
        <v>668</v>
      </c>
      <c r="D65" s="191" t="s">
        <v>680</v>
      </c>
      <c r="E65" s="190" t="s">
        <v>519</v>
      </c>
      <c r="F65" s="191" t="s">
        <v>551</v>
      </c>
      <c r="G65" s="191" t="s">
        <v>370</v>
      </c>
      <c r="H65" s="192" t="s">
        <v>418</v>
      </c>
      <c r="I65" s="192" t="s">
        <v>185</v>
      </c>
      <c r="J65" s="193">
        <v>1</v>
      </c>
      <c r="K65" s="191" t="s">
        <v>3251</v>
      </c>
      <c r="L65" s="194">
        <v>2022</v>
      </c>
      <c r="M65" s="457">
        <v>6</v>
      </c>
      <c r="N65" s="458">
        <v>1</v>
      </c>
      <c r="O65" s="195">
        <f t="shared" si="1"/>
        <v>6</v>
      </c>
      <c r="P65" s="457">
        <v>6</v>
      </c>
      <c r="Q65" s="196">
        <f t="shared" si="2"/>
        <v>1</v>
      </c>
      <c r="R65" s="197">
        <f t="shared" si="3"/>
        <v>1</v>
      </c>
      <c r="S65" s="198">
        <f t="shared" si="0"/>
        <v>1</v>
      </c>
      <c r="T65" s="194"/>
      <c r="U65" s="21"/>
      <c r="V65" s="21"/>
      <c r="W65" s="21"/>
      <c r="X65" s="21"/>
      <c r="Y65" s="21"/>
      <c r="Z65" s="21"/>
    </row>
    <row r="66" spans="1:26" ht="12.75">
      <c r="A66" s="190" t="s">
        <v>109</v>
      </c>
      <c r="B66" s="191" t="s">
        <v>1220</v>
      </c>
      <c r="C66" s="191" t="s">
        <v>665</v>
      </c>
      <c r="D66" s="191" t="s">
        <v>681</v>
      </c>
      <c r="E66" s="190" t="s">
        <v>519</v>
      </c>
      <c r="F66" s="191" t="s">
        <v>551</v>
      </c>
      <c r="G66" s="191" t="s">
        <v>370</v>
      </c>
      <c r="H66" s="192" t="s">
        <v>418</v>
      </c>
      <c r="I66" s="192" t="s">
        <v>185</v>
      </c>
      <c r="J66" s="193">
        <v>1</v>
      </c>
      <c r="K66" s="191" t="s">
        <v>3251</v>
      </c>
      <c r="L66" s="194">
        <v>2022</v>
      </c>
      <c r="M66" s="457">
        <v>6</v>
      </c>
      <c r="N66" s="458">
        <v>1</v>
      </c>
      <c r="O66" s="195">
        <f t="shared" si="1"/>
        <v>6</v>
      </c>
      <c r="P66" s="457">
        <v>6</v>
      </c>
      <c r="Q66" s="196">
        <f t="shared" si="2"/>
        <v>1</v>
      </c>
      <c r="R66" s="197">
        <f t="shared" si="3"/>
        <v>1</v>
      </c>
      <c r="S66" s="198">
        <f t="shared" si="0"/>
        <v>1</v>
      </c>
      <c r="T66" s="194"/>
      <c r="U66" s="21"/>
      <c r="V66" s="21"/>
      <c r="W66" s="21"/>
      <c r="X66" s="21"/>
      <c r="Y66" s="21"/>
      <c r="Z66" s="21"/>
    </row>
    <row r="67" spans="1:26" ht="12.75">
      <c r="A67" s="190" t="s">
        <v>109</v>
      </c>
      <c r="B67" s="191" t="s">
        <v>1220</v>
      </c>
      <c r="C67" s="191" t="s">
        <v>667</v>
      </c>
      <c r="D67" s="191" t="s">
        <v>681</v>
      </c>
      <c r="E67" s="190" t="s">
        <v>519</v>
      </c>
      <c r="F67" s="191" t="s">
        <v>551</v>
      </c>
      <c r="G67" s="191" t="s">
        <v>370</v>
      </c>
      <c r="H67" s="192" t="s">
        <v>420</v>
      </c>
      <c r="I67" s="192" t="s">
        <v>185</v>
      </c>
      <c r="J67" s="193">
        <v>0.1691275167785235</v>
      </c>
      <c r="K67" s="191" t="s">
        <v>3250</v>
      </c>
      <c r="L67" s="194">
        <v>2022</v>
      </c>
      <c r="M67" s="457">
        <v>611</v>
      </c>
      <c r="N67" s="458">
        <v>7.0376432078559745E-2</v>
      </c>
      <c r="O67" s="195">
        <f t="shared" si="1"/>
        <v>43</v>
      </c>
      <c r="P67" s="457">
        <v>42</v>
      </c>
      <c r="Q67" s="196">
        <f t="shared" si="2"/>
        <v>0.97674418604651159</v>
      </c>
      <c r="R67" s="197">
        <f t="shared" si="3"/>
        <v>6.8739770867430439E-2</v>
      </c>
      <c r="S67" s="198">
        <f t="shared" si="0"/>
        <v>0.4161146182422778</v>
      </c>
      <c r="T67" s="194" t="s">
        <v>3249</v>
      </c>
      <c r="U67" s="21"/>
      <c r="V67" s="21"/>
      <c r="W67" s="21"/>
      <c r="X67" s="21"/>
      <c r="Y67" s="21"/>
      <c r="Z67" s="21"/>
    </row>
    <row r="68" spans="1:26" ht="12.75">
      <c r="A68" s="190" t="s">
        <v>109</v>
      </c>
      <c r="B68" s="191" t="s">
        <v>1220</v>
      </c>
      <c r="C68" s="191" t="s">
        <v>660</v>
      </c>
      <c r="D68" s="191" t="s">
        <v>682</v>
      </c>
      <c r="E68" s="190" t="s">
        <v>519</v>
      </c>
      <c r="F68" s="191" t="s">
        <v>551</v>
      </c>
      <c r="G68" s="191" t="s">
        <v>370</v>
      </c>
      <c r="H68" s="192" t="s">
        <v>418</v>
      </c>
      <c r="I68" s="192" t="s">
        <v>185</v>
      </c>
      <c r="J68" s="193">
        <v>1</v>
      </c>
      <c r="K68" s="191" t="s">
        <v>3248</v>
      </c>
      <c r="L68" s="194">
        <v>2022</v>
      </c>
      <c r="M68" s="457">
        <v>2</v>
      </c>
      <c r="N68" s="458">
        <v>1</v>
      </c>
      <c r="O68" s="195">
        <f t="shared" si="1"/>
        <v>2</v>
      </c>
      <c r="P68" s="457">
        <v>2</v>
      </c>
      <c r="Q68" s="196">
        <f t="shared" si="2"/>
        <v>1</v>
      </c>
      <c r="R68" s="197">
        <f t="shared" si="3"/>
        <v>1</v>
      </c>
      <c r="S68" s="198">
        <f t="shared" ref="S68:S131" si="4">N68/J68</f>
        <v>1</v>
      </c>
      <c r="T68" s="194" t="s">
        <v>3249</v>
      </c>
      <c r="U68" s="21"/>
      <c r="V68" s="21"/>
      <c r="W68" s="21"/>
      <c r="X68" s="21"/>
      <c r="Y68" s="21"/>
      <c r="Z68" s="21"/>
    </row>
    <row r="69" spans="1:26" ht="12.75">
      <c r="A69" s="190" t="s">
        <v>109</v>
      </c>
      <c r="B69" s="191" t="s">
        <v>1220</v>
      </c>
      <c r="C69" s="191" t="s">
        <v>668</v>
      </c>
      <c r="D69" s="191" t="s">
        <v>683</v>
      </c>
      <c r="E69" s="190" t="s">
        <v>519</v>
      </c>
      <c r="F69" s="191" t="s">
        <v>551</v>
      </c>
      <c r="G69" s="191" t="s">
        <v>370</v>
      </c>
      <c r="H69" s="192" t="s">
        <v>418</v>
      </c>
      <c r="I69" s="192" t="s">
        <v>185</v>
      </c>
      <c r="J69" s="193">
        <v>1</v>
      </c>
      <c r="K69" s="191" t="s">
        <v>3248</v>
      </c>
      <c r="L69" s="194">
        <v>2022</v>
      </c>
      <c r="M69" s="457">
        <v>7</v>
      </c>
      <c r="N69" s="458">
        <v>0.8571428571428571</v>
      </c>
      <c r="O69" s="195">
        <f t="shared" si="1"/>
        <v>6</v>
      </c>
      <c r="P69" s="457">
        <v>4</v>
      </c>
      <c r="Q69" s="196">
        <f t="shared" si="2"/>
        <v>0.66666666666666663</v>
      </c>
      <c r="R69" s="197">
        <f t="shared" si="3"/>
        <v>0.5714285714285714</v>
      </c>
      <c r="S69" s="198">
        <f t="shared" si="4"/>
        <v>0.8571428571428571</v>
      </c>
      <c r="T69" s="194" t="s">
        <v>3253</v>
      </c>
      <c r="U69" s="21"/>
      <c r="V69" s="21"/>
      <c r="W69" s="21"/>
      <c r="X69" s="21"/>
      <c r="Y69" s="21"/>
      <c r="Z69" s="21"/>
    </row>
    <row r="70" spans="1:26" ht="12.75">
      <c r="A70" s="190" t="s">
        <v>109</v>
      </c>
      <c r="B70" s="191" t="s">
        <v>1220</v>
      </c>
      <c r="C70" s="191" t="s">
        <v>659</v>
      </c>
      <c r="D70" s="191" t="s">
        <v>684</v>
      </c>
      <c r="E70" s="190" t="s">
        <v>519</v>
      </c>
      <c r="F70" s="191" t="s">
        <v>551</v>
      </c>
      <c r="G70" s="191" t="s">
        <v>370</v>
      </c>
      <c r="H70" s="192" t="s">
        <v>418</v>
      </c>
      <c r="I70" s="192" t="s">
        <v>185</v>
      </c>
      <c r="J70" s="193">
        <v>1</v>
      </c>
      <c r="K70" s="191" t="s">
        <v>3248</v>
      </c>
      <c r="L70" s="194">
        <v>2022</v>
      </c>
      <c r="M70" s="457">
        <v>28</v>
      </c>
      <c r="N70" s="458">
        <v>0.9642857142857143</v>
      </c>
      <c r="O70" s="195">
        <f t="shared" ref="O70:O133" si="5">ROUNDUP(N70*M70,0)</f>
        <v>27</v>
      </c>
      <c r="P70" s="457">
        <v>25</v>
      </c>
      <c r="Q70" s="196">
        <f t="shared" ref="Q70:Q133" si="6">P70/(O70)</f>
        <v>0.92592592592592593</v>
      </c>
      <c r="R70" s="197">
        <f t="shared" ref="R70:R133" si="7">P70/M70</f>
        <v>0.8928571428571429</v>
      </c>
      <c r="S70" s="198">
        <f t="shared" si="4"/>
        <v>0.9642857142857143</v>
      </c>
      <c r="T70" s="194" t="s">
        <v>3252</v>
      </c>
      <c r="U70" s="21"/>
      <c r="V70" s="21"/>
      <c r="W70" s="21"/>
      <c r="X70" s="21"/>
      <c r="Y70" s="21"/>
      <c r="Z70" s="21"/>
    </row>
    <row r="71" spans="1:26" ht="12.75">
      <c r="A71" s="190" t="s">
        <v>109</v>
      </c>
      <c r="B71" s="191" t="s">
        <v>1220</v>
      </c>
      <c r="C71" s="191" t="s">
        <v>663</v>
      </c>
      <c r="D71" s="191" t="s">
        <v>686</v>
      </c>
      <c r="E71" s="190" t="s">
        <v>519</v>
      </c>
      <c r="F71" s="191" t="s">
        <v>551</v>
      </c>
      <c r="G71" s="191" t="s">
        <v>370</v>
      </c>
      <c r="H71" s="192" t="s">
        <v>418</v>
      </c>
      <c r="I71" s="192" t="s">
        <v>185</v>
      </c>
      <c r="J71" s="193">
        <v>1</v>
      </c>
      <c r="K71" s="191" t="s">
        <v>3248</v>
      </c>
      <c r="L71" s="194">
        <v>2022</v>
      </c>
      <c r="M71" s="457">
        <v>15</v>
      </c>
      <c r="N71" s="458">
        <v>0.73333333333333328</v>
      </c>
      <c r="O71" s="195">
        <f t="shared" si="5"/>
        <v>11</v>
      </c>
      <c r="P71" s="457">
        <v>11</v>
      </c>
      <c r="Q71" s="196">
        <f t="shared" si="6"/>
        <v>1</v>
      </c>
      <c r="R71" s="197">
        <f t="shared" si="7"/>
        <v>0.73333333333333328</v>
      </c>
      <c r="S71" s="198">
        <f t="shared" si="4"/>
        <v>0.73333333333333328</v>
      </c>
      <c r="T71" s="194" t="s">
        <v>3253</v>
      </c>
      <c r="U71" s="21"/>
      <c r="V71" s="21"/>
      <c r="W71" s="21"/>
      <c r="X71" s="21"/>
      <c r="Y71" s="21"/>
      <c r="Z71" s="21"/>
    </row>
    <row r="72" spans="1:26" ht="12.75">
      <c r="A72" s="190" t="s">
        <v>109</v>
      </c>
      <c r="B72" s="191" t="s">
        <v>1220</v>
      </c>
      <c r="C72" s="191" t="s">
        <v>663</v>
      </c>
      <c r="D72" s="191" t="s">
        <v>685</v>
      </c>
      <c r="E72" s="190" t="s">
        <v>519</v>
      </c>
      <c r="F72" s="191" t="s">
        <v>551</v>
      </c>
      <c r="G72" s="191" t="s">
        <v>370</v>
      </c>
      <c r="H72" s="192" t="s">
        <v>418</v>
      </c>
      <c r="I72" s="192" t="s">
        <v>185</v>
      </c>
      <c r="J72" s="193">
        <v>1</v>
      </c>
      <c r="K72" s="191" t="s">
        <v>3248</v>
      </c>
      <c r="L72" s="194">
        <v>2022</v>
      </c>
      <c r="M72" s="457">
        <v>2</v>
      </c>
      <c r="N72" s="458">
        <v>1</v>
      </c>
      <c r="O72" s="195">
        <f t="shared" si="5"/>
        <v>2</v>
      </c>
      <c r="P72" s="457">
        <v>2</v>
      </c>
      <c r="Q72" s="196">
        <f t="shared" si="6"/>
        <v>1</v>
      </c>
      <c r="R72" s="197">
        <f t="shared" si="7"/>
        <v>1</v>
      </c>
      <c r="S72" s="198">
        <f t="shared" si="4"/>
        <v>1</v>
      </c>
      <c r="T72" s="194" t="s">
        <v>3249</v>
      </c>
      <c r="U72" s="21"/>
      <c r="V72" s="21"/>
      <c r="W72" s="21"/>
      <c r="X72" s="21"/>
      <c r="Y72" s="21"/>
      <c r="Z72" s="21"/>
    </row>
    <row r="73" spans="1:26" ht="12.75">
      <c r="A73" s="190" t="s">
        <v>109</v>
      </c>
      <c r="B73" s="191" t="s">
        <v>1220</v>
      </c>
      <c r="C73" s="191" t="s">
        <v>663</v>
      </c>
      <c r="D73" s="191" t="s">
        <v>670</v>
      </c>
      <c r="E73" s="190" t="s">
        <v>519</v>
      </c>
      <c r="F73" s="191" t="s">
        <v>569</v>
      </c>
      <c r="G73" s="191" t="s">
        <v>370</v>
      </c>
      <c r="H73" s="192" t="s">
        <v>418</v>
      </c>
      <c r="I73" s="192" t="s">
        <v>185</v>
      </c>
      <c r="J73" s="193">
        <v>1</v>
      </c>
      <c r="K73" s="191" t="s">
        <v>3248</v>
      </c>
      <c r="L73" s="194">
        <v>2022</v>
      </c>
      <c r="M73" s="457">
        <v>3</v>
      </c>
      <c r="N73" s="458">
        <v>1</v>
      </c>
      <c r="O73" s="195">
        <f t="shared" si="5"/>
        <v>3</v>
      </c>
      <c r="P73" s="457">
        <v>1</v>
      </c>
      <c r="Q73" s="196">
        <f t="shared" si="6"/>
        <v>0.33333333333333331</v>
      </c>
      <c r="R73" s="197">
        <f t="shared" si="7"/>
        <v>0.33333333333333331</v>
      </c>
      <c r="S73" s="198">
        <f t="shared" si="4"/>
        <v>1</v>
      </c>
      <c r="T73" s="194" t="s">
        <v>3249</v>
      </c>
      <c r="U73" s="21"/>
      <c r="V73" s="21"/>
      <c r="W73" s="21"/>
      <c r="X73" s="21"/>
      <c r="Y73" s="21"/>
      <c r="Z73" s="21"/>
    </row>
    <row r="74" spans="1:26" ht="12.75">
      <c r="A74" s="190" t="s">
        <v>109</v>
      </c>
      <c r="B74" s="191" t="s">
        <v>1220</v>
      </c>
      <c r="C74" s="191" t="s">
        <v>658</v>
      </c>
      <c r="D74" s="191" t="s">
        <v>671</v>
      </c>
      <c r="E74" s="190" t="s">
        <v>519</v>
      </c>
      <c r="F74" s="191" t="s">
        <v>569</v>
      </c>
      <c r="G74" s="191" t="s">
        <v>370</v>
      </c>
      <c r="H74" s="192" t="s">
        <v>420</v>
      </c>
      <c r="I74" s="192" t="s">
        <v>185</v>
      </c>
      <c r="J74" s="193">
        <v>0.55405405405405406</v>
      </c>
      <c r="K74" s="191" t="s">
        <v>3250</v>
      </c>
      <c r="L74" s="194">
        <v>2022</v>
      </c>
      <c r="M74" s="457">
        <v>67</v>
      </c>
      <c r="N74" s="458">
        <v>0.56716417910447758</v>
      </c>
      <c r="O74" s="195">
        <f t="shared" si="5"/>
        <v>38</v>
      </c>
      <c r="P74" s="457">
        <v>33</v>
      </c>
      <c r="Q74" s="196">
        <f t="shared" si="6"/>
        <v>0.86842105263157898</v>
      </c>
      <c r="R74" s="197">
        <f t="shared" si="7"/>
        <v>0.4925373134328358</v>
      </c>
      <c r="S74" s="198">
        <f t="shared" si="4"/>
        <v>1.0236621769202765</v>
      </c>
      <c r="T74" s="194"/>
      <c r="U74" s="21"/>
      <c r="V74" s="21"/>
      <c r="W74" s="21"/>
      <c r="X74" s="21"/>
      <c r="Y74" s="21"/>
      <c r="Z74" s="21"/>
    </row>
    <row r="75" spans="1:26" ht="12.75">
      <c r="A75" s="190" t="s">
        <v>109</v>
      </c>
      <c r="B75" s="191" t="s">
        <v>1220</v>
      </c>
      <c r="C75" s="191" t="s">
        <v>664</v>
      </c>
      <c r="D75" s="191" t="s">
        <v>671</v>
      </c>
      <c r="E75" s="190" t="s">
        <v>519</v>
      </c>
      <c r="F75" s="191" t="s">
        <v>569</v>
      </c>
      <c r="G75" s="191" t="s">
        <v>370</v>
      </c>
      <c r="H75" s="192" t="s">
        <v>418</v>
      </c>
      <c r="I75" s="192" t="s">
        <v>185</v>
      </c>
      <c r="J75" s="193">
        <v>1</v>
      </c>
      <c r="K75" s="191" t="s">
        <v>3251</v>
      </c>
      <c r="L75" s="194">
        <v>2022</v>
      </c>
      <c r="M75" s="457">
        <v>8</v>
      </c>
      <c r="N75" s="458">
        <v>0.625</v>
      </c>
      <c r="O75" s="195">
        <f t="shared" si="5"/>
        <v>5</v>
      </c>
      <c r="P75" s="457">
        <v>3</v>
      </c>
      <c r="Q75" s="196">
        <f t="shared" si="6"/>
        <v>0.6</v>
      </c>
      <c r="R75" s="197">
        <f t="shared" si="7"/>
        <v>0.375</v>
      </c>
      <c r="S75" s="198">
        <f t="shared" si="4"/>
        <v>0.625</v>
      </c>
      <c r="T75" s="194" t="s">
        <v>3252</v>
      </c>
      <c r="U75" s="21"/>
      <c r="V75" s="21"/>
      <c r="W75" s="21"/>
      <c r="X75" s="21"/>
      <c r="Y75" s="21"/>
      <c r="Z75" s="21"/>
    </row>
    <row r="76" spans="1:26" ht="12.75">
      <c r="A76" s="190" t="s">
        <v>109</v>
      </c>
      <c r="B76" s="191" t="s">
        <v>1220</v>
      </c>
      <c r="C76" s="191" t="s">
        <v>658</v>
      </c>
      <c r="D76" s="191" t="s">
        <v>672</v>
      </c>
      <c r="E76" s="190" t="s">
        <v>519</v>
      </c>
      <c r="F76" s="191" t="s">
        <v>569</v>
      </c>
      <c r="G76" s="191" t="s">
        <v>370</v>
      </c>
      <c r="H76" s="192" t="s">
        <v>418</v>
      </c>
      <c r="I76" s="192" t="s">
        <v>185</v>
      </c>
      <c r="J76" s="193">
        <v>1</v>
      </c>
      <c r="K76" s="191" t="s">
        <v>3248</v>
      </c>
      <c r="L76" s="194">
        <v>2022</v>
      </c>
      <c r="M76" s="457">
        <v>2</v>
      </c>
      <c r="N76" s="458">
        <v>1</v>
      </c>
      <c r="O76" s="195">
        <f t="shared" si="5"/>
        <v>2</v>
      </c>
      <c r="P76" s="457">
        <v>2</v>
      </c>
      <c r="Q76" s="196">
        <f t="shared" si="6"/>
        <v>1</v>
      </c>
      <c r="R76" s="197">
        <f t="shared" si="7"/>
        <v>1</v>
      </c>
      <c r="S76" s="198">
        <f t="shared" si="4"/>
        <v>1</v>
      </c>
      <c r="T76" s="194" t="s">
        <v>3249</v>
      </c>
      <c r="U76" s="21"/>
      <c r="V76" s="21"/>
      <c r="W76" s="21"/>
      <c r="X76" s="21"/>
      <c r="Y76" s="21"/>
      <c r="Z76" s="21"/>
    </row>
    <row r="77" spans="1:26" ht="12.75">
      <c r="A77" s="190" t="s">
        <v>109</v>
      </c>
      <c r="B77" s="191" t="s">
        <v>1220</v>
      </c>
      <c r="C77" s="191" t="s">
        <v>662</v>
      </c>
      <c r="D77" s="191" t="s">
        <v>672</v>
      </c>
      <c r="E77" s="190" t="s">
        <v>519</v>
      </c>
      <c r="F77" s="191" t="s">
        <v>569</v>
      </c>
      <c r="G77" s="191" t="s">
        <v>370</v>
      </c>
      <c r="H77" s="192" t="s">
        <v>418</v>
      </c>
      <c r="I77" s="192" t="s">
        <v>185</v>
      </c>
      <c r="J77" s="193">
        <v>1</v>
      </c>
      <c r="K77" s="191" t="s">
        <v>3251</v>
      </c>
      <c r="L77" s="194">
        <v>2022</v>
      </c>
      <c r="M77" s="457">
        <v>20</v>
      </c>
      <c r="N77" s="458">
        <v>1</v>
      </c>
      <c r="O77" s="195">
        <f t="shared" si="5"/>
        <v>20</v>
      </c>
      <c r="P77" s="457">
        <v>19</v>
      </c>
      <c r="Q77" s="196">
        <f t="shared" si="6"/>
        <v>0.95</v>
      </c>
      <c r="R77" s="197">
        <f t="shared" si="7"/>
        <v>0.95</v>
      </c>
      <c r="S77" s="198">
        <f t="shared" si="4"/>
        <v>1</v>
      </c>
      <c r="T77" s="194"/>
      <c r="U77" s="21"/>
      <c r="V77" s="21"/>
      <c r="W77" s="21"/>
      <c r="X77" s="21"/>
      <c r="Y77" s="21"/>
      <c r="Z77" s="21"/>
    </row>
    <row r="78" spans="1:26" ht="12.75">
      <c r="A78" s="190" t="s">
        <v>109</v>
      </c>
      <c r="B78" s="191" t="s">
        <v>1220</v>
      </c>
      <c r="C78" s="191" t="s">
        <v>664</v>
      </c>
      <c r="D78" s="191" t="s">
        <v>672</v>
      </c>
      <c r="E78" s="190" t="s">
        <v>519</v>
      </c>
      <c r="F78" s="191" t="s">
        <v>569</v>
      </c>
      <c r="G78" s="191" t="s">
        <v>370</v>
      </c>
      <c r="H78" s="192" t="s">
        <v>418</v>
      </c>
      <c r="I78" s="192" t="s">
        <v>185</v>
      </c>
      <c r="J78" s="193">
        <v>1</v>
      </c>
      <c r="K78" s="191" t="s">
        <v>3251</v>
      </c>
      <c r="L78" s="194">
        <v>2022</v>
      </c>
      <c r="M78" s="457">
        <v>2</v>
      </c>
      <c r="N78" s="458">
        <v>1</v>
      </c>
      <c r="O78" s="195">
        <f t="shared" si="5"/>
        <v>2</v>
      </c>
      <c r="P78" s="457">
        <v>2</v>
      </c>
      <c r="Q78" s="196">
        <f t="shared" si="6"/>
        <v>1</v>
      </c>
      <c r="R78" s="197">
        <f t="shared" si="7"/>
        <v>1</v>
      </c>
      <c r="S78" s="198">
        <f t="shared" si="4"/>
        <v>1</v>
      </c>
      <c r="T78" s="194" t="s">
        <v>3249</v>
      </c>
      <c r="U78" s="21"/>
      <c r="V78" s="21"/>
      <c r="W78" s="21"/>
      <c r="X78" s="21"/>
      <c r="Y78" s="21"/>
      <c r="Z78" s="21"/>
    </row>
    <row r="79" spans="1:26" ht="12.75">
      <c r="A79" s="190" t="s">
        <v>109</v>
      </c>
      <c r="B79" s="191" t="s">
        <v>1220</v>
      </c>
      <c r="C79" s="191" t="s">
        <v>656</v>
      </c>
      <c r="D79" s="191" t="s">
        <v>673</v>
      </c>
      <c r="E79" s="190" t="s">
        <v>519</v>
      </c>
      <c r="F79" s="191" t="s">
        <v>569</v>
      </c>
      <c r="G79" s="191" t="s">
        <v>370</v>
      </c>
      <c r="H79" s="192" t="s">
        <v>418</v>
      </c>
      <c r="I79" s="192" t="s">
        <v>185</v>
      </c>
      <c r="J79" s="193">
        <v>1</v>
      </c>
      <c r="K79" s="191" t="s">
        <v>3251</v>
      </c>
      <c r="L79" s="194">
        <v>2022</v>
      </c>
      <c r="M79" s="457">
        <v>19</v>
      </c>
      <c r="N79" s="458">
        <v>0.89473684210526316</v>
      </c>
      <c r="O79" s="195">
        <f t="shared" si="5"/>
        <v>17</v>
      </c>
      <c r="P79" s="457">
        <v>11</v>
      </c>
      <c r="Q79" s="196">
        <f t="shared" si="6"/>
        <v>0.6470588235294118</v>
      </c>
      <c r="R79" s="197">
        <f t="shared" si="7"/>
        <v>0.57894736842105265</v>
      </c>
      <c r="S79" s="198">
        <f t="shared" si="4"/>
        <v>0.89473684210526316</v>
      </c>
      <c r="T79" s="194" t="s">
        <v>3252</v>
      </c>
      <c r="U79" s="21"/>
      <c r="V79" s="21"/>
      <c r="W79" s="21"/>
      <c r="X79" s="21"/>
      <c r="Y79" s="21"/>
      <c r="Z79" s="21"/>
    </row>
    <row r="80" spans="1:26" ht="12.75">
      <c r="A80" s="190" t="s">
        <v>109</v>
      </c>
      <c r="B80" s="191" t="s">
        <v>1220</v>
      </c>
      <c r="C80" s="191" t="s">
        <v>658</v>
      </c>
      <c r="D80" s="191" t="s">
        <v>673</v>
      </c>
      <c r="E80" s="190" t="s">
        <v>519</v>
      </c>
      <c r="F80" s="191" t="s">
        <v>569</v>
      </c>
      <c r="G80" s="191" t="s">
        <v>370</v>
      </c>
      <c r="H80" s="192" t="s">
        <v>418</v>
      </c>
      <c r="I80" s="192" t="s">
        <v>185</v>
      </c>
      <c r="J80" s="193">
        <v>1</v>
      </c>
      <c r="K80" s="191" t="s">
        <v>3251</v>
      </c>
      <c r="L80" s="194">
        <v>2022</v>
      </c>
      <c r="M80" s="457">
        <v>2</v>
      </c>
      <c r="N80" s="458">
        <v>1</v>
      </c>
      <c r="O80" s="195">
        <f t="shared" si="5"/>
        <v>2</v>
      </c>
      <c r="P80" s="457">
        <v>2</v>
      </c>
      <c r="Q80" s="196">
        <f t="shared" si="6"/>
        <v>1</v>
      </c>
      <c r="R80" s="197">
        <f t="shared" si="7"/>
        <v>1</v>
      </c>
      <c r="S80" s="198">
        <f t="shared" si="4"/>
        <v>1</v>
      </c>
      <c r="T80" s="194" t="s">
        <v>3249</v>
      </c>
      <c r="U80" s="21"/>
      <c r="V80" s="21"/>
      <c r="W80" s="21"/>
      <c r="X80" s="21"/>
      <c r="Y80" s="21"/>
      <c r="Z80" s="21"/>
    </row>
    <row r="81" spans="1:26" ht="12.75">
      <c r="A81" s="190" t="s">
        <v>109</v>
      </c>
      <c r="B81" s="191" t="s">
        <v>1220</v>
      </c>
      <c r="C81" s="191" t="s">
        <v>662</v>
      </c>
      <c r="D81" s="191" t="s">
        <v>674</v>
      </c>
      <c r="E81" s="190" t="s">
        <v>519</v>
      </c>
      <c r="F81" s="191" t="s">
        <v>569</v>
      </c>
      <c r="G81" s="191" t="s">
        <v>370</v>
      </c>
      <c r="H81" s="192" t="s">
        <v>418</v>
      </c>
      <c r="I81" s="192" t="s">
        <v>185</v>
      </c>
      <c r="J81" s="193">
        <v>1</v>
      </c>
      <c r="K81" s="191" t="s">
        <v>3251</v>
      </c>
      <c r="L81" s="194">
        <v>2022</v>
      </c>
      <c r="M81" s="457">
        <v>3</v>
      </c>
      <c r="N81" s="458">
        <v>1</v>
      </c>
      <c r="O81" s="195">
        <f t="shared" si="5"/>
        <v>3</v>
      </c>
      <c r="P81" s="457">
        <v>3</v>
      </c>
      <c r="Q81" s="196">
        <f t="shared" si="6"/>
        <v>1</v>
      </c>
      <c r="R81" s="197">
        <f t="shared" si="7"/>
        <v>1</v>
      </c>
      <c r="S81" s="198">
        <f t="shared" si="4"/>
        <v>1</v>
      </c>
      <c r="T81" s="194"/>
      <c r="U81" s="21"/>
      <c r="V81" s="21"/>
      <c r="W81" s="21"/>
      <c r="X81" s="21"/>
      <c r="Y81" s="21"/>
      <c r="Z81" s="21"/>
    </row>
    <row r="82" spans="1:26" ht="12.75">
      <c r="A82" s="190" t="s">
        <v>109</v>
      </c>
      <c r="B82" s="191" t="s">
        <v>1220</v>
      </c>
      <c r="C82" s="191" t="s">
        <v>658</v>
      </c>
      <c r="D82" s="191" t="s">
        <v>677</v>
      </c>
      <c r="E82" s="190" t="s">
        <v>519</v>
      </c>
      <c r="F82" s="191" t="s">
        <v>569</v>
      </c>
      <c r="G82" s="191" t="s">
        <v>370</v>
      </c>
      <c r="H82" s="192" t="s">
        <v>418</v>
      </c>
      <c r="I82" s="192" t="s">
        <v>185</v>
      </c>
      <c r="J82" s="193">
        <v>1</v>
      </c>
      <c r="K82" s="191" t="s">
        <v>3248</v>
      </c>
      <c r="L82" s="194">
        <v>2022</v>
      </c>
      <c r="M82" s="457">
        <v>5</v>
      </c>
      <c r="N82" s="458">
        <v>1</v>
      </c>
      <c r="O82" s="195">
        <f t="shared" si="5"/>
        <v>5</v>
      </c>
      <c r="P82" s="457">
        <v>5</v>
      </c>
      <c r="Q82" s="196">
        <f t="shared" si="6"/>
        <v>1</v>
      </c>
      <c r="R82" s="197">
        <f t="shared" si="7"/>
        <v>1</v>
      </c>
      <c r="S82" s="198">
        <f t="shared" si="4"/>
        <v>1</v>
      </c>
      <c r="T82" s="194" t="s">
        <v>3249</v>
      </c>
      <c r="U82" s="21"/>
      <c r="V82" s="21"/>
      <c r="W82" s="21"/>
      <c r="X82" s="21"/>
      <c r="Y82" s="21"/>
      <c r="Z82" s="21"/>
    </row>
    <row r="83" spans="1:26" ht="12.75">
      <c r="A83" s="190" t="s">
        <v>109</v>
      </c>
      <c r="B83" s="191" t="s">
        <v>1220</v>
      </c>
      <c r="C83" s="191" t="s">
        <v>658</v>
      </c>
      <c r="D83" s="191" t="s">
        <v>678</v>
      </c>
      <c r="E83" s="190" t="s">
        <v>519</v>
      </c>
      <c r="F83" s="191" t="s">
        <v>569</v>
      </c>
      <c r="G83" s="191" t="s">
        <v>370</v>
      </c>
      <c r="H83" s="192" t="s">
        <v>418</v>
      </c>
      <c r="I83" s="192" t="s">
        <v>185</v>
      </c>
      <c r="J83" s="193">
        <v>1</v>
      </c>
      <c r="K83" s="191" t="s">
        <v>3251</v>
      </c>
      <c r="L83" s="194">
        <v>2022</v>
      </c>
      <c r="M83" s="457">
        <v>8</v>
      </c>
      <c r="N83" s="458">
        <v>1</v>
      </c>
      <c r="O83" s="195">
        <f t="shared" si="5"/>
        <v>8</v>
      </c>
      <c r="P83" s="457">
        <v>8</v>
      </c>
      <c r="Q83" s="196">
        <f t="shared" si="6"/>
        <v>1</v>
      </c>
      <c r="R83" s="197">
        <f t="shared" si="7"/>
        <v>1</v>
      </c>
      <c r="S83" s="198">
        <f t="shared" si="4"/>
        <v>1</v>
      </c>
      <c r="T83" s="194"/>
      <c r="U83" s="21"/>
      <c r="V83" s="21"/>
      <c r="W83" s="21"/>
      <c r="X83" s="21"/>
      <c r="Y83" s="21"/>
      <c r="Z83" s="21"/>
    </row>
    <row r="84" spans="1:26" ht="12.75">
      <c r="A84" s="190" t="s">
        <v>109</v>
      </c>
      <c r="B84" s="191" t="s">
        <v>1220</v>
      </c>
      <c r="C84" s="191" t="s">
        <v>663</v>
      </c>
      <c r="D84" s="191" t="s">
        <v>678</v>
      </c>
      <c r="E84" s="190" t="s">
        <v>519</v>
      </c>
      <c r="F84" s="191" t="s">
        <v>569</v>
      </c>
      <c r="G84" s="191" t="s">
        <v>370</v>
      </c>
      <c r="H84" s="192" t="s">
        <v>418</v>
      </c>
      <c r="I84" s="192" t="s">
        <v>185</v>
      </c>
      <c r="J84" s="193">
        <v>1</v>
      </c>
      <c r="K84" s="191" t="s">
        <v>3248</v>
      </c>
      <c r="L84" s="194">
        <v>2022</v>
      </c>
      <c r="M84" s="457">
        <v>5</v>
      </c>
      <c r="N84" s="458">
        <v>0.8</v>
      </c>
      <c r="O84" s="195">
        <f t="shared" si="5"/>
        <v>4</v>
      </c>
      <c r="P84" s="457">
        <v>3</v>
      </c>
      <c r="Q84" s="196">
        <f t="shared" si="6"/>
        <v>0.75</v>
      </c>
      <c r="R84" s="197">
        <f t="shared" si="7"/>
        <v>0.6</v>
      </c>
      <c r="S84" s="198">
        <f t="shared" si="4"/>
        <v>0.8</v>
      </c>
      <c r="T84" s="194" t="s">
        <v>3253</v>
      </c>
      <c r="U84" s="21"/>
      <c r="V84" s="21"/>
      <c r="W84" s="21"/>
      <c r="X84" s="21"/>
      <c r="Y84" s="21"/>
      <c r="Z84" s="21"/>
    </row>
    <row r="85" spans="1:26" ht="12.75">
      <c r="A85" s="190" t="s">
        <v>109</v>
      </c>
      <c r="B85" s="191" t="s">
        <v>1220</v>
      </c>
      <c r="C85" s="191" t="s">
        <v>665</v>
      </c>
      <c r="D85" s="191" t="s">
        <v>679</v>
      </c>
      <c r="E85" s="190" t="s">
        <v>519</v>
      </c>
      <c r="F85" s="191" t="s">
        <v>569</v>
      </c>
      <c r="G85" s="191" t="s">
        <v>370</v>
      </c>
      <c r="H85" s="192" t="s">
        <v>420</v>
      </c>
      <c r="I85" s="192" t="s">
        <v>185</v>
      </c>
      <c r="J85" s="193">
        <v>9.193054136874361E-2</v>
      </c>
      <c r="K85" s="191" t="s">
        <v>3250</v>
      </c>
      <c r="L85" s="194">
        <v>2022</v>
      </c>
      <c r="M85" s="457">
        <v>1926</v>
      </c>
      <c r="N85" s="458">
        <v>5.3997923156801658E-2</v>
      </c>
      <c r="O85" s="195">
        <f t="shared" si="5"/>
        <v>104</v>
      </c>
      <c r="P85" s="457">
        <v>95</v>
      </c>
      <c r="Q85" s="196">
        <f t="shared" si="6"/>
        <v>0.91346153846153844</v>
      </c>
      <c r="R85" s="197">
        <f t="shared" si="7"/>
        <v>4.9325025960539982E-2</v>
      </c>
      <c r="S85" s="198">
        <f t="shared" si="4"/>
        <v>0.58737740856120924</v>
      </c>
      <c r="T85" s="194" t="s">
        <v>3249</v>
      </c>
      <c r="U85" s="21"/>
      <c r="V85" s="21"/>
      <c r="W85" s="21"/>
      <c r="X85" s="21"/>
      <c r="Y85" s="21"/>
      <c r="Z85" s="21"/>
    </row>
    <row r="86" spans="1:26" ht="12.75">
      <c r="A86" s="190" t="s">
        <v>109</v>
      </c>
      <c r="B86" s="191" t="s">
        <v>1220</v>
      </c>
      <c r="C86" s="191" t="s">
        <v>666</v>
      </c>
      <c r="D86" s="191" t="s">
        <v>679</v>
      </c>
      <c r="E86" s="190" t="s">
        <v>519</v>
      </c>
      <c r="F86" s="191" t="s">
        <v>569</v>
      </c>
      <c r="G86" s="191" t="s">
        <v>370</v>
      </c>
      <c r="H86" s="192" t="s">
        <v>418</v>
      </c>
      <c r="I86" s="192" t="s">
        <v>185</v>
      </c>
      <c r="J86" s="193">
        <v>1</v>
      </c>
      <c r="K86" s="191" t="s">
        <v>3251</v>
      </c>
      <c r="L86" s="194">
        <v>2022</v>
      </c>
      <c r="M86" s="457">
        <v>7</v>
      </c>
      <c r="N86" s="458">
        <v>0.2857142857142857</v>
      </c>
      <c r="O86" s="195">
        <f t="shared" si="5"/>
        <v>2</v>
      </c>
      <c r="P86" s="457">
        <v>2</v>
      </c>
      <c r="Q86" s="196">
        <f t="shared" si="6"/>
        <v>1</v>
      </c>
      <c r="R86" s="197">
        <f t="shared" si="7"/>
        <v>0.2857142857142857</v>
      </c>
      <c r="S86" s="198">
        <f t="shared" si="4"/>
        <v>0.2857142857142857</v>
      </c>
      <c r="T86" s="194" t="s">
        <v>3252</v>
      </c>
      <c r="U86" s="21"/>
      <c r="V86" s="21"/>
      <c r="W86" s="21"/>
      <c r="X86" s="21"/>
      <c r="Y86" s="21"/>
      <c r="Z86" s="21"/>
    </row>
    <row r="87" spans="1:26" ht="12.75">
      <c r="A87" s="190" t="s">
        <v>109</v>
      </c>
      <c r="B87" s="191" t="s">
        <v>1220</v>
      </c>
      <c r="C87" s="191" t="s">
        <v>665</v>
      </c>
      <c r="D87" s="191" t="s">
        <v>680</v>
      </c>
      <c r="E87" s="190" t="s">
        <v>519</v>
      </c>
      <c r="F87" s="191" t="s">
        <v>569</v>
      </c>
      <c r="G87" s="191" t="s">
        <v>370</v>
      </c>
      <c r="H87" s="192" t="s">
        <v>420</v>
      </c>
      <c r="I87" s="192" t="s">
        <v>185</v>
      </c>
      <c r="J87" s="193">
        <v>0.60465116279069764</v>
      </c>
      <c r="K87" s="191" t="s">
        <v>3250</v>
      </c>
      <c r="L87" s="194">
        <v>2022</v>
      </c>
      <c r="M87" s="457">
        <v>43</v>
      </c>
      <c r="N87" s="458">
        <v>0.34883720930232559</v>
      </c>
      <c r="O87" s="195">
        <f t="shared" si="5"/>
        <v>15</v>
      </c>
      <c r="P87" s="457">
        <v>15</v>
      </c>
      <c r="Q87" s="196">
        <f t="shared" si="6"/>
        <v>1</v>
      </c>
      <c r="R87" s="197">
        <f t="shared" si="7"/>
        <v>0.34883720930232559</v>
      </c>
      <c r="S87" s="198">
        <f t="shared" si="4"/>
        <v>0.57692307692307698</v>
      </c>
      <c r="T87" s="194" t="s">
        <v>3249</v>
      </c>
      <c r="U87" s="21"/>
      <c r="V87" s="21"/>
      <c r="W87" s="21"/>
      <c r="X87" s="21"/>
      <c r="Y87" s="21"/>
      <c r="Z87" s="21"/>
    </row>
    <row r="88" spans="1:26" ht="12.75">
      <c r="A88" s="190" t="s">
        <v>109</v>
      </c>
      <c r="B88" s="191" t="s">
        <v>1220</v>
      </c>
      <c r="C88" s="191" t="s">
        <v>668</v>
      </c>
      <c r="D88" s="191" t="s">
        <v>680</v>
      </c>
      <c r="E88" s="190" t="s">
        <v>519</v>
      </c>
      <c r="F88" s="191" t="s">
        <v>569</v>
      </c>
      <c r="G88" s="191" t="s">
        <v>370</v>
      </c>
      <c r="H88" s="192" t="s">
        <v>418</v>
      </c>
      <c r="I88" s="192" t="s">
        <v>185</v>
      </c>
      <c r="J88" s="193">
        <v>1</v>
      </c>
      <c r="K88" s="191" t="s">
        <v>3251</v>
      </c>
      <c r="L88" s="194">
        <v>2022</v>
      </c>
      <c r="M88" s="457">
        <v>6</v>
      </c>
      <c r="N88" s="458">
        <v>1</v>
      </c>
      <c r="O88" s="195">
        <f t="shared" si="5"/>
        <v>6</v>
      </c>
      <c r="P88" s="457">
        <v>6</v>
      </c>
      <c r="Q88" s="196">
        <f t="shared" si="6"/>
        <v>1</v>
      </c>
      <c r="R88" s="197">
        <f t="shared" si="7"/>
        <v>1</v>
      </c>
      <c r="S88" s="198">
        <f t="shared" si="4"/>
        <v>1</v>
      </c>
      <c r="T88" s="194"/>
      <c r="U88" s="21"/>
      <c r="V88" s="21"/>
      <c r="W88" s="21"/>
      <c r="X88" s="21"/>
      <c r="Y88" s="21"/>
      <c r="Z88" s="21"/>
    </row>
    <row r="89" spans="1:26" ht="12.75">
      <c r="A89" s="190" t="s">
        <v>109</v>
      </c>
      <c r="B89" s="191" t="s">
        <v>1220</v>
      </c>
      <c r="C89" s="191" t="s">
        <v>665</v>
      </c>
      <c r="D89" s="191" t="s">
        <v>681</v>
      </c>
      <c r="E89" s="190" t="s">
        <v>519</v>
      </c>
      <c r="F89" s="191" t="s">
        <v>569</v>
      </c>
      <c r="G89" s="191" t="s">
        <v>370</v>
      </c>
      <c r="H89" s="192" t="s">
        <v>418</v>
      </c>
      <c r="I89" s="192" t="s">
        <v>185</v>
      </c>
      <c r="J89" s="193">
        <v>1</v>
      </c>
      <c r="K89" s="191" t="s">
        <v>3251</v>
      </c>
      <c r="L89" s="194">
        <v>2022</v>
      </c>
      <c r="M89" s="457">
        <v>6</v>
      </c>
      <c r="N89" s="458">
        <v>1</v>
      </c>
      <c r="O89" s="195">
        <f t="shared" si="5"/>
        <v>6</v>
      </c>
      <c r="P89" s="457">
        <v>6</v>
      </c>
      <c r="Q89" s="196">
        <f t="shared" si="6"/>
        <v>1</v>
      </c>
      <c r="R89" s="197">
        <f t="shared" si="7"/>
        <v>1</v>
      </c>
      <c r="S89" s="198">
        <f t="shared" si="4"/>
        <v>1</v>
      </c>
      <c r="T89" s="194"/>
      <c r="U89" s="21"/>
      <c r="V89" s="21"/>
      <c r="W89" s="21"/>
      <c r="X89" s="21"/>
      <c r="Y89" s="21"/>
      <c r="Z89" s="21"/>
    </row>
    <row r="90" spans="1:26" ht="12.75">
      <c r="A90" s="190" t="s">
        <v>109</v>
      </c>
      <c r="B90" s="191" t="s">
        <v>1220</v>
      </c>
      <c r="C90" s="191" t="s">
        <v>667</v>
      </c>
      <c r="D90" s="191" t="s">
        <v>681</v>
      </c>
      <c r="E90" s="190" t="s">
        <v>519</v>
      </c>
      <c r="F90" s="191" t="s">
        <v>569</v>
      </c>
      <c r="G90" s="191" t="s">
        <v>370</v>
      </c>
      <c r="H90" s="192" t="s">
        <v>420</v>
      </c>
      <c r="I90" s="192" t="s">
        <v>185</v>
      </c>
      <c r="J90" s="193">
        <v>0.1691275167785235</v>
      </c>
      <c r="K90" s="191" t="s">
        <v>3250</v>
      </c>
      <c r="L90" s="194">
        <v>2022</v>
      </c>
      <c r="M90" s="457">
        <v>611</v>
      </c>
      <c r="N90" s="458">
        <v>7.0376432078559745E-2</v>
      </c>
      <c r="O90" s="195">
        <f t="shared" si="5"/>
        <v>43</v>
      </c>
      <c r="P90" s="457">
        <v>42</v>
      </c>
      <c r="Q90" s="196">
        <f t="shared" si="6"/>
        <v>0.97674418604651159</v>
      </c>
      <c r="R90" s="197">
        <f t="shared" si="7"/>
        <v>6.8739770867430439E-2</v>
      </c>
      <c r="S90" s="198">
        <f t="shared" si="4"/>
        <v>0.4161146182422778</v>
      </c>
      <c r="T90" s="194" t="s">
        <v>3249</v>
      </c>
      <c r="U90" s="21"/>
      <c r="V90" s="21"/>
      <c r="W90" s="21"/>
      <c r="X90" s="21"/>
      <c r="Y90" s="21"/>
      <c r="Z90" s="21"/>
    </row>
    <row r="91" spans="1:26" ht="12.75">
      <c r="A91" s="190" t="s">
        <v>109</v>
      </c>
      <c r="B91" s="191" t="s">
        <v>1220</v>
      </c>
      <c r="C91" s="191" t="s">
        <v>660</v>
      </c>
      <c r="D91" s="191" t="s">
        <v>682</v>
      </c>
      <c r="E91" s="190" t="s">
        <v>519</v>
      </c>
      <c r="F91" s="191" t="s">
        <v>569</v>
      </c>
      <c r="G91" s="191" t="s">
        <v>370</v>
      </c>
      <c r="H91" s="192" t="s">
        <v>418</v>
      </c>
      <c r="I91" s="192" t="s">
        <v>185</v>
      </c>
      <c r="J91" s="193">
        <v>1</v>
      </c>
      <c r="K91" s="191" t="s">
        <v>3248</v>
      </c>
      <c r="L91" s="194">
        <v>2022</v>
      </c>
      <c r="M91" s="457">
        <v>2</v>
      </c>
      <c r="N91" s="458">
        <v>1</v>
      </c>
      <c r="O91" s="195">
        <f t="shared" si="5"/>
        <v>2</v>
      </c>
      <c r="P91" s="457">
        <v>2</v>
      </c>
      <c r="Q91" s="196">
        <f t="shared" si="6"/>
        <v>1</v>
      </c>
      <c r="R91" s="197">
        <f t="shared" si="7"/>
        <v>1</v>
      </c>
      <c r="S91" s="198">
        <f t="shared" si="4"/>
        <v>1</v>
      </c>
      <c r="T91" s="194" t="s">
        <v>3249</v>
      </c>
      <c r="U91" s="21"/>
      <c r="V91" s="21"/>
      <c r="W91" s="21"/>
      <c r="X91" s="21"/>
      <c r="Y91" s="21"/>
      <c r="Z91" s="21"/>
    </row>
    <row r="92" spans="1:26" ht="12.75">
      <c r="A92" s="190" t="s">
        <v>109</v>
      </c>
      <c r="B92" s="191" t="s">
        <v>1220</v>
      </c>
      <c r="C92" s="191" t="s">
        <v>668</v>
      </c>
      <c r="D92" s="191" t="s">
        <v>683</v>
      </c>
      <c r="E92" s="190" t="s">
        <v>519</v>
      </c>
      <c r="F92" s="191" t="s">
        <v>569</v>
      </c>
      <c r="G92" s="191" t="s">
        <v>370</v>
      </c>
      <c r="H92" s="192" t="s">
        <v>418</v>
      </c>
      <c r="I92" s="192" t="s">
        <v>185</v>
      </c>
      <c r="J92" s="193">
        <v>1</v>
      </c>
      <c r="K92" s="191" t="s">
        <v>3248</v>
      </c>
      <c r="L92" s="194">
        <v>2022</v>
      </c>
      <c r="M92" s="457">
        <v>7</v>
      </c>
      <c r="N92" s="458">
        <v>0.8571428571428571</v>
      </c>
      <c r="O92" s="195">
        <f t="shared" si="5"/>
        <v>6</v>
      </c>
      <c r="P92" s="457">
        <v>4</v>
      </c>
      <c r="Q92" s="196">
        <f t="shared" si="6"/>
        <v>0.66666666666666663</v>
      </c>
      <c r="R92" s="197">
        <f t="shared" si="7"/>
        <v>0.5714285714285714</v>
      </c>
      <c r="S92" s="198">
        <f t="shared" si="4"/>
        <v>0.8571428571428571</v>
      </c>
      <c r="T92" s="194" t="s">
        <v>3253</v>
      </c>
      <c r="U92" s="21"/>
      <c r="V92" s="21"/>
      <c r="W92" s="21"/>
      <c r="X92" s="21"/>
      <c r="Y92" s="21"/>
      <c r="Z92" s="21"/>
    </row>
    <row r="93" spans="1:26" ht="12.75">
      <c r="A93" s="190" t="s">
        <v>109</v>
      </c>
      <c r="B93" s="191" t="s">
        <v>1220</v>
      </c>
      <c r="C93" s="191" t="s">
        <v>659</v>
      </c>
      <c r="D93" s="191" t="s">
        <v>684</v>
      </c>
      <c r="E93" s="190" t="s">
        <v>519</v>
      </c>
      <c r="F93" s="191" t="s">
        <v>569</v>
      </c>
      <c r="G93" s="191" t="s">
        <v>370</v>
      </c>
      <c r="H93" s="192" t="s">
        <v>418</v>
      </c>
      <c r="I93" s="192" t="s">
        <v>185</v>
      </c>
      <c r="J93" s="193">
        <v>1</v>
      </c>
      <c r="K93" s="191" t="s">
        <v>3248</v>
      </c>
      <c r="L93" s="194">
        <v>2022</v>
      </c>
      <c r="M93" s="457">
        <v>28</v>
      </c>
      <c r="N93" s="458">
        <v>0.9642857142857143</v>
      </c>
      <c r="O93" s="195">
        <f t="shared" si="5"/>
        <v>27</v>
      </c>
      <c r="P93" s="457">
        <v>25</v>
      </c>
      <c r="Q93" s="196">
        <f t="shared" si="6"/>
        <v>0.92592592592592593</v>
      </c>
      <c r="R93" s="197">
        <f t="shared" si="7"/>
        <v>0.8928571428571429</v>
      </c>
      <c r="S93" s="198">
        <f t="shared" si="4"/>
        <v>0.9642857142857143</v>
      </c>
      <c r="T93" s="194" t="s">
        <v>3252</v>
      </c>
      <c r="U93" s="21"/>
      <c r="V93" s="21"/>
      <c r="W93" s="21"/>
      <c r="X93" s="21"/>
      <c r="Y93" s="21"/>
      <c r="Z93" s="21"/>
    </row>
    <row r="94" spans="1:26" ht="12.75">
      <c r="A94" s="190" t="s">
        <v>109</v>
      </c>
      <c r="B94" s="191" t="s">
        <v>1220</v>
      </c>
      <c r="C94" s="191" t="s">
        <v>663</v>
      </c>
      <c r="D94" s="191" t="s">
        <v>686</v>
      </c>
      <c r="E94" s="190" t="s">
        <v>519</v>
      </c>
      <c r="F94" s="191" t="s">
        <v>569</v>
      </c>
      <c r="G94" s="191" t="s">
        <v>370</v>
      </c>
      <c r="H94" s="192" t="s">
        <v>418</v>
      </c>
      <c r="I94" s="192" t="s">
        <v>185</v>
      </c>
      <c r="J94" s="193">
        <v>1</v>
      </c>
      <c r="K94" s="191" t="s">
        <v>3248</v>
      </c>
      <c r="L94" s="194">
        <v>2022</v>
      </c>
      <c r="M94" s="457">
        <v>15</v>
      </c>
      <c r="N94" s="458">
        <v>0.73333333333333328</v>
      </c>
      <c r="O94" s="195">
        <f t="shared" si="5"/>
        <v>11</v>
      </c>
      <c r="P94" s="457">
        <v>11</v>
      </c>
      <c r="Q94" s="196">
        <f t="shared" si="6"/>
        <v>1</v>
      </c>
      <c r="R94" s="197">
        <f t="shared" si="7"/>
        <v>0.73333333333333328</v>
      </c>
      <c r="S94" s="198">
        <f t="shared" si="4"/>
        <v>0.73333333333333328</v>
      </c>
      <c r="T94" s="194" t="s">
        <v>3253</v>
      </c>
      <c r="U94" s="21"/>
      <c r="V94" s="21"/>
      <c r="W94" s="21"/>
      <c r="X94" s="21"/>
      <c r="Y94" s="21"/>
      <c r="Z94" s="21"/>
    </row>
    <row r="95" spans="1:26" ht="12.75">
      <c r="A95" s="190" t="s">
        <v>109</v>
      </c>
      <c r="B95" s="191" t="s">
        <v>1220</v>
      </c>
      <c r="C95" s="191" t="s">
        <v>663</v>
      </c>
      <c r="D95" s="191" t="s">
        <v>685</v>
      </c>
      <c r="E95" s="190" t="s">
        <v>519</v>
      </c>
      <c r="F95" s="191" t="s">
        <v>569</v>
      </c>
      <c r="G95" s="191" t="s">
        <v>370</v>
      </c>
      <c r="H95" s="192" t="s">
        <v>418</v>
      </c>
      <c r="I95" s="192" t="s">
        <v>185</v>
      </c>
      <c r="J95" s="193">
        <v>1</v>
      </c>
      <c r="K95" s="191" t="s">
        <v>3248</v>
      </c>
      <c r="L95" s="194">
        <v>2022</v>
      </c>
      <c r="M95" s="457">
        <v>2</v>
      </c>
      <c r="N95" s="458">
        <v>1</v>
      </c>
      <c r="O95" s="195">
        <f t="shared" si="5"/>
        <v>2</v>
      </c>
      <c r="P95" s="457">
        <v>2</v>
      </c>
      <c r="Q95" s="196">
        <f t="shared" si="6"/>
        <v>1</v>
      </c>
      <c r="R95" s="197">
        <f t="shared" si="7"/>
        <v>1</v>
      </c>
      <c r="S95" s="198">
        <f t="shared" si="4"/>
        <v>1</v>
      </c>
      <c r="T95" s="194" t="s">
        <v>3249</v>
      </c>
      <c r="U95" s="21"/>
      <c r="V95" s="21"/>
      <c r="W95" s="21"/>
      <c r="X95" s="21"/>
      <c r="Y95" s="21"/>
      <c r="Z95" s="21"/>
    </row>
    <row r="96" spans="1:26" ht="12.75">
      <c r="A96" s="190" t="s">
        <v>109</v>
      </c>
      <c r="B96" s="191" t="s">
        <v>1220</v>
      </c>
      <c r="C96" s="191" t="s">
        <v>663</v>
      </c>
      <c r="D96" s="191" t="s">
        <v>670</v>
      </c>
      <c r="E96" s="190" t="s">
        <v>519</v>
      </c>
      <c r="F96" s="191" t="s">
        <v>523</v>
      </c>
      <c r="G96" s="191" t="s">
        <v>370</v>
      </c>
      <c r="H96" s="192" t="s">
        <v>418</v>
      </c>
      <c r="I96" s="192" t="s">
        <v>185</v>
      </c>
      <c r="J96" s="193">
        <v>1</v>
      </c>
      <c r="K96" s="191" t="s">
        <v>3248</v>
      </c>
      <c r="L96" s="194">
        <v>2022</v>
      </c>
      <c r="M96" s="457">
        <v>3</v>
      </c>
      <c r="N96" s="458">
        <v>1</v>
      </c>
      <c r="O96" s="195">
        <f t="shared" si="5"/>
        <v>3</v>
      </c>
      <c r="P96" s="457">
        <v>1</v>
      </c>
      <c r="Q96" s="196">
        <f t="shared" si="6"/>
        <v>0.33333333333333331</v>
      </c>
      <c r="R96" s="197">
        <f t="shared" si="7"/>
        <v>0.33333333333333331</v>
      </c>
      <c r="S96" s="198">
        <f t="shared" si="4"/>
        <v>1</v>
      </c>
      <c r="T96" s="194" t="s">
        <v>3249</v>
      </c>
      <c r="U96" s="21"/>
      <c r="V96" s="21"/>
      <c r="W96" s="21"/>
      <c r="X96" s="21"/>
      <c r="Y96" s="21"/>
      <c r="Z96" s="21"/>
    </row>
    <row r="97" spans="1:26" ht="12.75">
      <c r="A97" s="190" t="s">
        <v>109</v>
      </c>
      <c r="B97" s="191" t="s">
        <v>1220</v>
      </c>
      <c r="C97" s="191" t="s">
        <v>658</v>
      </c>
      <c r="D97" s="191" t="s">
        <v>671</v>
      </c>
      <c r="E97" s="190" t="s">
        <v>519</v>
      </c>
      <c r="F97" s="191" t="s">
        <v>523</v>
      </c>
      <c r="G97" s="191" t="s">
        <v>370</v>
      </c>
      <c r="H97" s="192" t="s">
        <v>420</v>
      </c>
      <c r="I97" s="192" t="s">
        <v>185</v>
      </c>
      <c r="J97" s="193">
        <v>0.55405405405405406</v>
      </c>
      <c r="K97" s="191" t="s">
        <v>3250</v>
      </c>
      <c r="L97" s="194">
        <v>2022</v>
      </c>
      <c r="M97" s="457">
        <v>67</v>
      </c>
      <c r="N97" s="458">
        <v>0.56716417910447758</v>
      </c>
      <c r="O97" s="195">
        <f t="shared" si="5"/>
        <v>38</v>
      </c>
      <c r="P97" s="457">
        <v>33</v>
      </c>
      <c r="Q97" s="196">
        <f t="shared" si="6"/>
        <v>0.86842105263157898</v>
      </c>
      <c r="R97" s="197">
        <f t="shared" si="7"/>
        <v>0.4925373134328358</v>
      </c>
      <c r="S97" s="198">
        <f t="shared" si="4"/>
        <v>1.0236621769202765</v>
      </c>
      <c r="T97" s="194"/>
      <c r="U97" s="21"/>
      <c r="V97" s="21"/>
      <c r="W97" s="21"/>
      <c r="X97" s="21"/>
      <c r="Y97" s="21"/>
      <c r="Z97" s="21"/>
    </row>
    <row r="98" spans="1:26" ht="12.75">
      <c r="A98" s="190" t="s">
        <v>109</v>
      </c>
      <c r="B98" s="191" t="s">
        <v>1220</v>
      </c>
      <c r="C98" s="191" t="s">
        <v>664</v>
      </c>
      <c r="D98" s="191" t="s">
        <v>671</v>
      </c>
      <c r="E98" s="190" t="s">
        <v>519</v>
      </c>
      <c r="F98" s="191" t="s">
        <v>523</v>
      </c>
      <c r="G98" s="191" t="s">
        <v>370</v>
      </c>
      <c r="H98" s="192" t="s">
        <v>418</v>
      </c>
      <c r="I98" s="192" t="s">
        <v>185</v>
      </c>
      <c r="J98" s="193">
        <v>1</v>
      </c>
      <c r="K98" s="191" t="s">
        <v>3251</v>
      </c>
      <c r="L98" s="194">
        <v>2022</v>
      </c>
      <c r="M98" s="457">
        <v>8</v>
      </c>
      <c r="N98" s="458">
        <v>0.625</v>
      </c>
      <c r="O98" s="195">
        <f t="shared" si="5"/>
        <v>5</v>
      </c>
      <c r="P98" s="457">
        <v>3</v>
      </c>
      <c r="Q98" s="196">
        <f t="shared" si="6"/>
        <v>0.6</v>
      </c>
      <c r="R98" s="197">
        <f t="shared" si="7"/>
        <v>0.375</v>
      </c>
      <c r="S98" s="198">
        <f t="shared" si="4"/>
        <v>0.625</v>
      </c>
      <c r="T98" s="194" t="s">
        <v>3252</v>
      </c>
      <c r="U98" s="21"/>
      <c r="V98" s="21"/>
      <c r="W98" s="21"/>
      <c r="X98" s="21"/>
      <c r="Y98" s="21"/>
      <c r="Z98" s="21"/>
    </row>
    <row r="99" spans="1:26" ht="12.75">
      <c r="A99" s="190" t="s">
        <v>109</v>
      </c>
      <c r="B99" s="191" t="s">
        <v>1220</v>
      </c>
      <c r="C99" s="191" t="s">
        <v>658</v>
      </c>
      <c r="D99" s="191" t="s">
        <v>672</v>
      </c>
      <c r="E99" s="190" t="s">
        <v>519</v>
      </c>
      <c r="F99" s="191" t="s">
        <v>523</v>
      </c>
      <c r="G99" s="191" t="s">
        <v>370</v>
      </c>
      <c r="H99" s="192" t="s">
        <v>418</v>
      </c>
      <c r="I99" s="192" t="s">
        <v>185</v>
      </c>
      <c r="J99" s="193">
        <v>1</v>
      </c>
      <c r="K99" s="191" t="s">
        <v>3248</v>
      </c>
      <c r="L99" s="194">
        <v>2022</v>
      </c>
      <c r="M99" s="457">
        <v>2</v>
      </c>
      <c r="N99" s="458">
        <v>1</v>
      </c>
      <c r="O99" s="195">
        <f t="shared" si="5"/>
        <v>2</v>
      </c>
      <c r="P99" s="457">
        <v>2</v>
      </c>
      <c r="Q99" s="196">
        <f t="shared" si="6"/>
        <v>1</v>
      </c>
      <c r="R99" s="197">
        <f t="shared" si="7"/>
        <v>1</v>
      </c>
      <c r="S99" s="198">
        <f t="shared" si="4"/>
        <v>1</v>
      </c>
      <c r="T99" s="194" t="s">
        <v>3249</v>
      </c>
      <c r="U99" s="21"/>
      <c r="V99" s="21"/>
      <c r="W99" s="21"/>
      <c r="X99" s="21"/>
      <c r="Y99" s="21"/>
      <c r="Z99" s="21"/>
    </row>
    <row r="100" spans="1:26" ht="12.75">
      <c r="A100" s="190" t="s">
        <v>109</v>
      </c>
      <c r="B100" s="191" t="s">
        <v>1220</v>
      </c>
      <c r="C100" s="191" t="s">
        <v>662</v>
      </c>
      <c r="D100" s="191" t="s">
        <v>672</v>
      </c>
      <c r="E100" s="190" t="s">
        <v>519</v>
      </c>
      <c r="F100" s="191" t="s">
        <v>523</v>
      </c>
      <c r="G100" s="191" t="s">
        <v>370</v>
      </c>
      <c r="H100" s="192" t="s">
        <v>418</v>
      </c>
      <c r="I100" s="192" t="s">
        <v>185</v>
      </c>
      <c r="J100" s="193">
        <v>1</v>
      </c>
      <c r="K100" s="191" t="s">
        <v>3251</v>
      </c>
      <c r="L100" s="194">
        <v>2022</v>
      </c>
      <c r="M100" s="457">
        <v>20</v>
      </c>
      <c r="N100" s="458">
        <v>1</v>
      </c>
      <c r="O100" s="195">
        <f t="shared" si="5"/>
        <v>20</v>
      </c>
      <c r="P100" s="457">
        <v>19</v>
      </c>
      <c r="Q100" s="196">
        <f t="shared" si="6"/>
        <v>0.95</v>
      </c>
      <c r="R100" s="197">
        <f t="shared" si="7"/>
        <v>0.95</v>
      </c>
      <c r="S100" s="198">
        <f t="shared" si="4"/>
        <v>1</v>
      </c>
      <c r="T100" s="194"/>
      <c r="U100" s="21"/>
      <c r="V100" s="21"/>
      <c r="W100" s="21"/>
      <c r="X100" s="21"/>
      <c r="Y100" s="21"/>
      <c r="Z100" s="21"/>
    </row>
    <row r="101" spans="1:26" ht="12.75">
      <c r="A101" s="190" t="s">
        <v>109</v>
      </c>
      <c r="B101" s="191" t="s">
        <v>1220</v>
      </c>
      <c r="C101" s="191" t="s">
        <v>664</v>
      </c>
      <c r="D101" s="191" t="s">
        <v>672</v>
      </c>
      <c r="E101" s="190" t="s">
        <v>519</v>
      </c>
      <c r="F101" s="191" t="s">
        <v>523</v>
      </c>
      <c r="G101" s="191" t="s">
        <v>370</v>
      </c>
      <c r="H101" s="192" t="s">
        <v>418</v>
      </c>
      <c r="I101" s="192" t="s">
        <v>185</v>
      </c>
      <c r="J101" s="193">
        <v>1</v>
      </c>
      <c r="K101" s="191" t="s">
        <v>3251</v>
      </c>
      <c r="L101" s="194">
        <v>2022</v>
      </c>
      <c r="M101" s="457">
        <v>2</v>
      </c>
      <c r="N101" s="458">
        <v>1</v>
      </c>
      <c r="O101" s="195">
        <f t="shared" si="5"/>
        <v>2</v>
      </c>
      <c r="P101" s="457">
        <v>2</v>
      </c>
      <c r="Q101" s="196">
        <f t="shared" si="6"/>
        <v>1</v>
      </c>
      <c r="R101" s="197">
        <f t="shared" si="7"/>
        <v>1</v>
      </c>
      <c r="S101" s="198">
        <f t="shared" si="4"/>
        <v>1</v>
      </c>
      <c r="T101" s="194" t="s">
        <v>3249</v>
      </c>
      <c r="U101" s="21"/>
      <c r="V101" s="21"/>
      <c r="W101" s="21"/>
      <c r="X101" s="21"/>
      <c r="Y101" s="21"/>
      <c r="Z101" s="21"/>
    </row>
    <row r="102" spans="1:26" ht="12.75">
      <c r="A102" s="190" t="s">
        <v>109</v>
      </c>
      <c r="B102" s="191" t="s">
        <v>1220</v>
      </c>
      <c r="C102" s="191" t="s">
        <v>656</v>
      </c>
      <c r="D102" s="191" t="s">
        <v>673</v>
      </c>
      <c r="E102" s="190" t="s">
        <v>519</v>
      </c>
      <c r="F102" s="191" t="s">
        <v>523</v>
      </c>
      <c r="G102" s="191" t="s">
        <v>370</v>
      </c>
      <c r="H102" s="192" t="s">
        <v>418</v>
      </c>
      <c r="I102" s="192" t="s">
        <v>185</v>
      </c>
      <c r="J102" s="193">
        <v>1</v>
      </c>
      <c r="K102" s="191" t="s">
        <v>3251</v>
      </c>
      <c r="L102" s="194">
        <v>2022</v>
      </c>
      <c r="M102" s="457">
        <v>19</v>
      </c>
      <c r="N102" s="458">
        <v>0.89473684210526316</v>
      </c>
      <c r="O102" s="195">
        <f t="shared" si="5"/>
        <v>17</v>
      </c>
      <c r="P102" s="457">
        <v>11</v>
      </c>
      <c r="Q102" s="196">
        <f t="shared" si="6"/>
        <v>0.6470588235294118</v>
      </c>
      <c r="R102" s="197">
        <f t="shared" si="7"/>
        <v>0.57894736842105265</v>
      </c>
      <c r="S102" s="198">
        <f t="shared" si="4"/>
        <v>0.89473684210526316</v>
      </c>
      <c r="T102" s="194" t="s">
        <v>3252</v>
      </c>
      <c r="U102" s="21"/>
      <c r="V102" s="21"/>
      <c r="W102" s="21"/>
      <c r="X102" s="21"/>
      <c r="Y102" s="21"/>
      <c r="Z102" s="21"/>
    </row>
    <row r="103" spans="1:26" ht="12.75">
      <c r="A103" s="190" t="s">
        <v>109</v>
      </c>
      <c r="B103" s="191" t="s">
        <v>1220</v>
      </c>
      <c r="C103" s="191" t="s">
        <v>658</v>
      </c>
      <c r="D103" s="191" t="s">
        <v>673</v>
      </c>
      <c r="E103" s="190" t="s">
        <v>519</v>
      </c>
      <c r="F103" s="191" t="s">
        <v>523</v>
      </c>
      <c r="G103" s="191" t="s">
        <v>370</v>
      </c>
      <c r="H103" s="192" t="s">
        <v>418</v>
      </c>
      <c r="I103" s="192" t="s">
        <v>185</v>
      </c>
      <c r="J103" s="193">
        <v>1</v>
      </c>
      <c r="K103" s="191" t="s">
        <v>3251</v>
      </c>
      <c r="L103" s="194">
        <v>2022</v>
      </c>
      <c r="M103" s="457">
        <v>2</v>
      </c>
      <c r="N103" s="458">
        <v>1</v>
      </c>
      <c r="O103" s="195">
        <f t="shared" si="5"/>
        <v>2</v>
      </c>
      <c r="P103" s="457">
        <v>2</v>
      </c>
      <c r="Q103" s="196">
        <f t="shared" si="6"/>
        <v>1</v>
      </c>
      <c r="R103" s="197">
        <f t="shared" si="7"/>
        <v>1</v>
      </c>
      <c r="S103" s="198">
        <f t="shared" si="4"/>
        <v>1</v>
      </c>
      <c r="T103" s="194" t="s">
        <v>3249</v>
      </c>
      <c r="U103" s="21"/>
      <c r="V103" s="21"/>
      <c r="W103" s="21"/>
      <c r="X103" s="21"/>
      <c r="Y103" s="21"/>
      <c r="Z103" s="21"/>
    </row>
    <row r="104" spans="1:26" ht="12.75">
      <c r="A104" s="190" t="s">
        <v>109</v>
      </c>
      <c r="B104" s="191" t="s">
        <v>1220</v>
      </c>
      <c r="C104" s="191" t="s">
        <v>662</v>
      </c>
      <c r="D104" s="191" t="s">
        <v>674</v>
      </c>
      <c r="E104" s="190" t="s">
        <v>519</v>
      </c>
      <c r="F104" s="191" t="s">
        <v>523</v>
      </c>
      <c r="G104" s="191" t="s">
        <v>370</v>
      </c>
      <c r="H104" s="192" t="s">
        <v>418</v>
      </c>
      <c r="I104" s="192" t="s">
        <v>185</v>
      </c>
      <c r="J104" s="193">
        <v>1</v>
      </c>
      <c r="K104" s="191" t="s">
        <v>3251</v>
      </c>
      <c r="L104" s="194">
        <v>2022</v>
      </c>
      <c r="M104" s="457">
        <v>3</v>
      </c>
      <c r="N104" s="458">
        <v>1</v>
      </c>
      <c r="O104" s="195">
        <f t="shared" si="5"/>
        <v>3</v>
      </c>
      <c r="P104" s="457">
        <v>3</v>
      </c>
      <c r="Q104" s="196">
        <f t="shared" si="6"/>
        <v>1</v>
      </c>
      <c r="R104" s="197">
        <f t="shared" si="7"/>
        <v>1</v>
      </c>
      <c r="S104" s="198">
        <f t="shared" si="4"/>
        <v>1</v>
      </c>
      <c r="T104" s="194"/>
      <c r="U104" s="21"/>
      <c r="V104" s="21"/>
      <c r="W104" s="21"/>
      <c r="X104" s="21"/>
      <c r="Y104" s="21"/>
      <c r="Z104" s="21"/>
    </row>
    <row r="105" spans="1:26" ht="12.75">
      <c r="A105" s="190" t="s">
        <v>109</v>
      </c>
      <c r="B105" s="191" t="s">
        <v>1220</v>
      </c>
      <c r="C105" s="191" t="s">
        <v>658</v>
      </c>
      <c r="D105" s="191" t="s">
        <v>677</v>
      </c>
      <c r="E105" s="190" t="s">
        <v>519</v>
      </c>
      <c r="F105" s="191" t="s">
        <v>523</v>
      </c>
      <c r="G105" s="191" t="s">
        <v>370</v>
      </c>
      <c r="H105" s="192" t="s">
        <v>418</v>
      </c>
      <c r="I105" s="192" t="s">
        <v>185</v>
      </c>
      <c r="J105" s="193">
        <v>1</v>
      </c>
      <c r="K105" s="191" t="s">
        <v>3248</v>
      </c>
      <c r="L105" s="194">
        <v>2022</v>
      </c>
      <c r="M105" s="457">
        <v>5</v>
      </c>
      <c r="N105" s="458">
        <v>1</v>
      </c>
      <c r="O105" s="195">
        <f t="shared" si="5"/>
        <v>5</v>
      </c>
      <c r="P105" s="457">
        <v>5</v>
      </c>
      <c r="Q105" s="196">
        <f t="shared" si="6"/>
        <v>1</v>
      </c>
      <c r="R105" s="197">
        <f t="shared" si="7"/>
        <v>1</v>
      </c>
      <c r="S105" s="198">
        <f t="shared" si="4"/>
        <v>1</v>
      </c>
      <c r="T105" s="194" t="s">
        <v>3249</v>
      </c>
      <c r="U105" s="21"/>
      <c r="V105" s="21"/>
      <c r="W105" s="21"/>
      <c r="X105" s="21"/>
      <c r="Y105" s="21"/>
      <c r="Z105" s="21"/>
    </row>
    <row r="106" spans="1:26" ht="12.75">
      <c r="A106" s="190" t="s">
        <v>109</v>
      </c>
      <c r="B106" s="191" t="s">
        <v>1220</v>
      </c>
      <c r="C106" s="191" t="s">
        <v>658</v>
      </c>
      <c r="D106" s="191" t="s">
        <v>678</v>
      </c>
      <c r="E106" s="190" t="s">
        <v>519</v>
      </c>
      <c r="F106" s="191" t="s">
        <v>523</v>
      </c>
      <c r="G106" s="191" t="s">
        <v>370</v>
      </c>
      <c r="H106" s="192" t="s">
        <v>418</v>
      </c>
      <c r="I106" s="192" t="s">
        <v>185</v>
      </c>
      <c r="J106" s="193">
        <v>1</v>
      </c>
      <c r="K106" s="191" t="s">
        <v>3251</v>
      </c>
      <c r="L106" s="194">
        <v>2022</v>
      </c>
      <c r="M106" s="457">
        <v>8</v>
      </c>
      <c r="N106" s="458">
        <v>1</v>
      </c>
      <c r="O106" s="195">
        <f t="shared" si="5"/>
        <v>8</v>
      </c>
      <c r="P106" s="457">
        <v>8</v>
      </c>
      <c r="Q106" s="196">
        <f t="shared" si="6"/>
        <v>1</v>
      </c>
      <c r="R106" s="197">
        <f t="shared" si="7"/>
        <v>1</v>
      </c>
      <c r="S106" s="198">
        <f t="shared" si="4"/>
        <v>1</v>
      </c>
      <c r="T106" s="194"/>
      <c r="U106" s="21"/>
      <c r="V106" s="21"/>
      <c r="W106" s="21"/>
      <c r="X106" s="21"/>
      <c r="Y106" s="21"/>
      <c r="Z106" s="21"/>
    </row>
    <row r="107" spans="1:26" ht="12.75">
      <c r="A107" s="190" t="s">
        <v>109</v>
      </c>
      <c r="B107" s="191" t="s">
        <v>1220</v>
      </c>
      <c r="C107" s="191" t="s">
        <v>663</v>
      </c>
      <c r="D107" s="191" t="s">
        <v>678</v>
      </c>
      <c r="E107" s="190" t="s">
        <v>519</v>
      </c>
      <c r="F107" s="191" t="s">
        <v>523</v>
      </c>
      <c r="G107" s="191" t="s">
        <v>370</v>
      </c>
      <c r="H107" s="192" t="s">
        <v>418</v>
      </c>
      <c r="I107" s="192" t="s">
        <v>185</v>
      </c>
      <c r="J107" s="193">
        <v>1</v>
      </c>
      <c r="K107" s="191" t="s">
        <v>3248</v>
      </c>
      <c r="L107" s="194">
        <v>2022</v>
      </c>
      <c r="M107" s="457">
        <v>5</v>
      </c>
      <c r="N107" s="458">
        <v>0.8</v>
      </c>
      <c r="O107" s="195">
        <f t="shared" si="5"/>
        <v>4</v>
      </c>
      <c r="P107" s="457">
        <v>3</v>
      </c>
      <c r="Q107" s="196">
        <f t="shared" si="6"/>
        <v>0.75</v>
      </c>
      <c r="R107" s="197">
        <f t="shared" si="7"/>
        <v>0.6</v>
      </c>
      <c r="S107" s="198">
        <f t="shared" si="4"/>
        <v>0.8</v>
      </c>
      <c r="T107" s="194" t="s">
        <v>3253</v>
      </c>
      <c r="U107" s="21"/>
      <c r="V107" s="21"/>
      <c r="W107" s="21"/>
      <c r="X107" s="21"/>
      <c r="Y107" s="21"/>
      <c r="Z107" s="21"/>
    </row>
    <row r="108" spans="1:26" ht="12.75">
      <c r="A108" s="190" t="s">
        <v>109</v>
      </c>
      <c r="B108" s="191" t="s">
        <v>1220</v>
      </c>
      <c r="C108" s="191" t="s">
        <v>665</v>
      </c>
      <c r="D108" s="191" t="s">
        <v>679</v>
      </c>
      <c r="E108" s="190" t="s">
        <v>519</v>
      </c>
      <c r="F108" s="191" t="s">
        <v>523</v>
      </c>
      <c r="G108" s="191" t="s">
        <v>370</v>
      </c>
      <c r="H108" s="192" t="s">
        <v>420</v>
      </c>
      <c r="I108" s="192" t="s">
        <v>185</v>
      </c>
      <c r="J108" s="193">
        <v>9.193054136874361E-2</v>
      </c>
      <c r="K108" s="191" t="s">
        <v>3250</v>
      </c>
      <c r="L108" s="194">
        <v>2022</v>
      </c>
      <c r="M108" s="457">
        <v>1926</v>
      </c>
      <c r="N108" s="458">
        <v>5.3997923156801658E-2</v>
      </c>
      <c r="O108" s="195">
        <f t="shared" si="5"/>
        <v>104</v>
      </c>
      <c r="P108" s="457">
        <v>95</v>
      </c>
      <c r="Q108" s="196">
        <f t="shared" si="6"/>
        <v>0.91346153846153844</v>
      </c>
      <c r="R108" s="197">
        <f t="shared" si="7"/>
        <v>4.9325025960539982E-2</v>
      </c>
      <c r="S108" s="198">
        <f t="shared" si="4"/>
        <v>0.58737740856120924</v>
      </c>
      <c r="T108" s="194" t="s">
        <v>3249</v>
      </c>
      <c r="U108" s="21"/>
      <c r="V108" s="21"/>
      <c r="W108" s="21"/>
      <c r="X108" s="21"/>
      <c r="Y108" s="21"/>
      <c r="Z108" s="21"/>
    </row>
    <row r="109" spans="1:26" ht="12.75">
      <c r="A109" s="190" t="s">
        <v>109</v>
      </c>
      <c r="B109" s="191" t="s">
        <v>1220</v>
      </c>
      <c r="C109" s="191" t="s">
        <v>666</v>
      </c>
      <c r="D109" s="191" t="s">
        <v>679</v>
      </c>
      <c r="E109" s="190" t="s">
        <v>519</v>
      </c>
      <c r="F109" s="191" t="s">
        <v>523</v>
      </c>
      <c r="G109" s="191" t="s">
        <v>370</v>
      </c>
      <c r="H109" s="192" t="s">
        <v>418</v>
      </c>
      <c r="I109" s="192" t="s">
        <v>185</v>
      </c>
      <c r="J109" s="193">
        <v>1</v>
      </c>
      <c r="K109" s="191" t="s">
        <v>3251</v>
      </c>
      <c r="L109" s="194">
        <v>2022</v>
      </c>
      <c r="M109" s="457">
        <v>7</v>
      </c>
      <c r="N109" s="458">
        <v>0.2857142857142857</v>
      </c>
      <c r="O109" s="195">
        <f t="shared" si="5"/>
        <v>2</v>
      </c>
      <c r="P109" s="457">
        <v>2</v>
      </c>
      <c r="Q109" s="196">
        <f t="shared" si="6"/>
        <v>1</v>
      </c>
      <c r="R109" s="197">
        <f t="shared" si="7"/>
        <v>0.2857142857142857</v>
      </c>
      <c r="S109" s="198">
        <f t="shared" si="4"/>
        <v>0.2857142857142857</v>
      </c>
      <c r="T109" s="194" t="s">
        <v>3252</v>
      </c>
      <c r="U109" s="21"/>
      <c r="V109" s="21"/>
      <c r="W109" s="21"/>
      <c r="X109" s="21"/>
      <c r="Y109" s="21"/>
      <c r="Z109" s="21"/>
    </row>
    <row r="110" spans="1:26" ht="12.75">
      <c r="A110" s="190" t="s">
        <v>109</v>
      </c>
      <c r="B110" s="191" t="s">
        <v>1220</v>
      </c>
      <c r="C110" s="191" t="s">
        <v>665</v>
      </c>
      <c r="D110" s="191" t="s">
        <v>680</v>
      </c>
      <c r="E110" s="190" t="s">
        <v>519</v>
      </c>
      <c r="F110" s="191" t="s">
        <v>523</v>
      </c>
      <c r="G110" s="191" t="s">
        <v>370</v>
      </c>
      <c r="H110" s="192" t="s">
        <v>420</v>
      </c>
      <c r="I110" s="192" t="s">
        <v>185</v>
      </c>
      <c r="J110" s="193">
        <v>0.60465116279069764</v>
      </c>
      <c r="K110" s="191" t="s">
        <v>3250</v>
      </c>
      <c r="L110" s="194">
        <v>2022</v>
      </c>
      <c r="M110" s="457">
        <v>43</v>
      </c>
      <c r="N110" s="458">
        <v>0.34883720930232559</v>
      </c>
      <c r="O110" s="195">
        <f t="shared" si="5"/>
        <v>15</v>
      </c>
      <c r="P110" s="457">
        <v>15</v>
      </c>
      <c r="Q110" s="196">
        <f t="shared" si="6"/>
        <v>1</v>
      </c>
      <c r="R110" s="197">
        <f t="shared" si="7"/>
        <v>0.34883720930232559</v>
      </c>
      <c r="S110" s="198">
        <f t="shared" si="4"/>
        <v>0.57692307692307698</v>
      </c>
      <c r="T110" s="194" t="s">
        <v>3249</v>
      </c>
      <c r="U110" s="21"/>
      <c r="V110" s="21"/>
      <c r="W110" s="21"/>
      <c r="X110" s="21"/>
      <c r="Y110" s="21"/>
      <c r="Z110" s="21"/>
    </row>
    <row r="111" spans="1:26" ht="12.75">
      <c r="A111" s="190" t="s">
        <v>109</v>
      </c>
      <c r="B111" s="191" t="s">
        <v>1220</v>
      </c>
      <c r="C111" s="191" t="s">
        <v>668</v>
      </c>
      <c r="D111" s="191" t="s">
        <v>680</v>
      </c>
      <c r="E111" s="190" t="s">
        <v>519</v>
      </c>
      <c r="F111" s="191" t="s">
        <v>523</v>
      </c>
      <c r="G111" s="191" t="s">
        <v>370</v>
      </c>
      <c r="H111" s="192" t="s">
        <v>418</v>
      </c>
      <c r="I111" s="192" t="s">
        <v>185</v>
      </c>
      <c r="J111" s="193">
        <v>1</v>
      </c>
      <c r="K111" s="191" t="s">
        <v>3251</v>
      </c>
      <c r="L111" s="194">
        <v>2022</v>
      </c>
      <c r="M111" s="457">
        <v>6</v>
      </c>
      <c r="N111" s="458">
        <v>1</v>
      </c>
      <c r="O111" s="195">
        <f t="shared" si="5"/>
        <v>6</v>
      </c>
      <c r="P111" s="457">
        <v>6</v>
      </c>
      <c r="Q111" s="196">
        <f t="shared" si="6"/>
        <v>1</v>
      </c>
      <c r="R111" s="197">
        <f t="shared" si="7"/>
        <v>1</v>
      </c>
      <c r="S111" s="198">
        <f t="shared" si="4"/>
        <v>1</v>
      </c>
      <c r="T111" s="194"/>
      <c r="U111" s="21"/>
      <c r="V111" s="21"/>
      <c r="W111" s="21"/>
      <c r="X111" s="21"/>
      <c r="Y111" s="21"/>
      <c r="Z111" s="21"/>
    </row>
    <row r="112" spans="1:26" ht="12.75">
      <c r="A112" s="190" t="s">
        <v>109</v>
      </c>
      <c r="B112" s="191" t="s">
        <v>1220</v>
      </c>
      <c r="C112" s="191" t="s">
        <v>665</v>
      </c>
      <c r="D112" s="191" t="s">
        <v>681</v>
      </c>
      <c r="E112" s="190" t="s">
        <v>519</v>
      </c>
      <c r="F112" s="191" t="s">
        <v>523</v>
      </c>
      <c r="G112" s="191" t="s">
        <v>370</v>
      </c>
      <c r="H112" s="192" t="s">
        <v>418</v>
      </c>
      <c r="I112" s="192" t="s">
        <v>185</v>
      </c>
      <c r="J112" s="193">
        <v>1</v>
      </c>
      <c r="K112" s="191" t="s">
        <v>3251</v>
      </c>
      <c r="L112" s="194">
        <v>2022</v>
      </c>
      <c r="M112" s="457">
        <v>6</v>
      </c>
      <c r="N112" s="458">
        <v>1</v>
      </c>
      <c r="O112" s="195">
        <f t="shared" si="5"/>
        <v>6</v>
      </c>
      <c r="P112" s="457">
        <v>6</v>
      </c>
      <c r="Q112" s="196">
        <f t="shared" si="6"/>
        <v>1</v>
      </c>
      <c r="R112" s="197">
        <f t="shared" si="7"/>
        <v>1</v>
      </c>
      <c r="S112" s="198">
        <f t="shared" si="4"/>
        <v>1</v>
      </c>
      <c r="T112" s="194"/>
      <c r="U112" s="21"/>
      <c r="V112" s="21"/>
      <c r="W112" s="21"/>
      <c r="X112" s="21"/>
      <c r="Y112" s="21"/>
      <c r="Z112" s="21"/>
    </row>
    <row r="113" spans="1:26" ht="12.75">
      <c r="A113" s="190" t="s">
        <v>109</v>
      </c>
      <c r="B113" s="191" t="s">
        <v>1220</v>
      </c>
      <c r="C113" s="191" t="s">
        <v>667</v>
      </c>
      <c r="D113" s="191" t="s">
        <v>681</v>
      </c>
      <c r="E113" s="190" t="s">
        <v>519</v>
      </c>
      <c r="F113" s="191" t="s">
        <v>523</v>
      </c>
      <c r="G113" s="191" t="s">
        <v>370</v>
      </c>
      <c r="H113" s="192" t="s">
        <v>420</v>
      </c>
      <c r="I113" s="192" t="s">
        <v>185</v>
      </c>
      <c r="J113" s="193">
        <v>0.1691275167785235</v>
      </c>
      <c r="K113" s="191" t="s">
        <v>3250</v>
      </c>
      <c r="L113" s="194">
        <v>2022</v>
      </c>
      <c r="M113" s="457">
        <v>611</v>
      </c>
      <c r="N113" s="458">
        <v>7.0376432078559745E-2</v>
      </c>
      <c r="O113" s="195">
        <f t="shared" si="5"/>
        <v>43</v>
      </c>
      <c r="P113" s="457">
        <v>42</v>
      </c>
      <c r="Q113" s="196">
        <f t="shared" si="6"/>
        <v>0.97674418604651159</v>
      </c>
      <c r="R113" s="197">
        <f t="shared" si="7"/>
        <v>6.8739770867430439E-2</v>
      </c>
      <c r="S113" s="198">
        <f t="shared" si="4"/>
        <v>0.4161146182422778</v>
      </c>
      <c r="T113" s="194" t="s">
        <v>3249</v>
      </c>
      <c r="U113" s="21"/>
      <c r="V113" s="21"/>
      <c r="W113" s="21"/>
      <c r="X113" s="21"/>
      <c r="Y113" s="21"/>
      <c r="Z113" s="21"/>
    </row>
    <row r="114" spans="1:26" ht="12.75">
      <c r="A114" s="190" t="s">
        <v>109</v>
      </c>
      <c r="B114" s="191" t="s">
        <v>1220</v>
      </c>
      <c r="C114" s="191" t="s">
        <v>660</v>
      </c>
      <c r="D114" s="191" t="s">
        <v>682</v>
      </c>
      <c r="E114" s="190" t="s">
        <v>519</v>
      </c>
      <c r="F114" s="191" t="s">
        <v>523</v>
      </c>
      <c r="G114" s="191" t="s">
        <v>370</v>
      </c>
      <c r="H114" s="192" t="s">
        <v>418</v>
      </c>
      <c r="I114" s="192" t="s">
        <v>185</v>
      </c>
      <c r="J114" s="193">
        <v>1</v>
      </c>
      <c r="K114" s="191" t="s">
        <v>3248</v>
      </c>
      <c r="L114" s="194">
        <v>2022</v>
      </c>
      <c r="M114" s="457">
        <v>2</v>
      </c>
      <c r="N114" s="458">
        <v>1</v>
      </c>
      <c r="O114" s="195">
        <f t="shared" si="5"/>
        <v>2</v>
      </c>
      <c r="P114" s="457">
        <v>2</v>
      </c>
      <c r="Q114" s="196">
        <f t="shared" si="6"/>
        <v>1</v>
      </c>
      <c r="R114" s="197">
        <f t="shared" si="7"/>
        <v>1</v>
      </c>
      <c r="S114" s="198">
        <f t="shared" si="4"/>
        <v>1</v>
      </c>
      <c r="T114" s="194" t="s">
        <v>3249</v>
      </c>
      <c r="U114" s="21"/>
      <c r="V114" s="21"/>
      <c r="W114" s="21"/>
      <c r="X114" s="21"/>
      <c r="Y114" s="21"/>
      <c r="Z114" s="21"/>
    </row>
    <row r="115" spans="1:26" ht="12.75">
      <c r="A115" s="190" t="s">
        <v>109</v>
      </c>
      <c r="B115" s="191" t="s">
        <v>1220</v>
      </c>
      <c r="C115" s="191" t="s">
        <v>668</v>
      </c>
      <c r="D115" s="191" t="s">
        <v>683</v>
      </c>
      <c r="E115" s="190" t="s">
        <v>519</v>
      </c>
      <c r="F115" s="191" t="s">
        <v>523</v>
      </c>
      <c r="G115" s="191" t="s">
        <v>370</v>
      </c>
      <c r="H115" s="192" t="s">
        <v>418</v>
      </c>
      <c r="I115" s="192" t="s">
        <v>185</v>
      </c>
      <c r="J115" s="193">
        <v>1</v>
      </c>
      <c r="K115" s="191" t="s">
        <v>3248</v>
      </c>
      <c r="L115" s="194">
        <v>2022</v>
      </c>
      <c r="M115" s="457">
        <v>7</v>
      </c>
      <c r="N115" s="458">
        <v>0.8571428571428571</v>
      </c>
      <c r="O115" s="195">
        <f t="shared" si="5"/>
        <v>6</v>
      </c>
      <c r="P115" s="457">
        <v>4</v>
      </c>
      <c r="Q115" s="196">
        <f t="shared" si="6"/>
        <v>0.66666666666666663</v>
      </c>
      <c r="R115" s="197">
        <f t="shared" si="7"/>
        <v>0.5714285714285714</v>
      </c>
      <c r="S115" s="198">
        <f t="shared" si="4"/>
        <v>0.8571428571428571</v>
      </c>
      <c r="T115" s="194" t="s">
        <v>3253</v>
      </c>
      <c r="U115" s="21"/>
      <c r="V115" s="21"/>
      <c r="W115" s="21"/>
      <c r="X115" s="21"/>
      <c r="Y115" s="21"/>
      <c r="Z115" s="21"/>
    </row>
    <row r="116" spans="1:26" ht="12.75">
      <c r="A116" s="190" t="s">
        <v>109</v>
      </c>
      <c r="B116" s="191" t="s">
        <v>1220</v>
      </c>
      <c r="C116" s="191" t="s">
        <v>659</v>
      </c>
      <c r="D116" s="191" t="s">
        <v>684</v>
      </c>
      <c r="E116" s="190" t="s">
        <v>519</v>
      </c>
      <c r="F116" s="191" t="s">
        <v>523</v>
      </c>
      <c r="G116" s="191" t="s">
        <v>370</v>
      </c>
      <c r="H116" s="192" t="s">
        <v>418</v>
      </c>
      <c r="I116" s="192" t="s">
        <v>185</v>
      </c>
      <c r="J116" s="193">
        <v>1</v>
      </c>
      <c r="K116" s="191" t="s">
        <v>3248</v>
      </c>
      <c r="L116" s="194">
        <v>2022</v>
      </c>
      <c r="M116" s="457">
        <v>28</v>
      </c>
      <c r="N116" s="458">
        <v>0.9642857142857143</v>
      </c>
      <c r="O116" s="195">
        <f t="shared" si="5"/>
        <v>27</v>
      </c>
      <c r="P116" s="457">
        <v>25</v>
      </c>
      <c r="Q116" s="196">
        <f t="shared" si="6"/>
        <v>0.92592592592592593</v>
      </c>
      <c r="R116" s="197">
        <f t="shared" si="7"/>
        <v>0.8928571428571429</v>
      </c>
      <c r="S116" s="198">
        <f t="shared" si="4"/>
        <v>0.9642857142857143</v>
      </c>
      <c r="T116" s="194" t="s">
        <v>3252</v>
      </c>
      <c r="U116" s="21"/>
      <c r="V116" s="21"/>
      <c r="W116" s="21"/>
      <c r="X116" s="21"/>
      <c r="Y116" s="21"/>
      <c r="Z116" s="21"/>
    </row>
    <row r="117" spans="1:26" ht="12.75">
      <c r="A117" s="190" t="s">
        <v>109</v>
      </c>
      <c r="B117" s="191" t="s">
        <v>1220</v>
      </c>
      <c r="C117" s="191" t="s">
        <v>663</v>
      </c>
      <c r="D117" s="191" t="s">
        <v>686</v>
      </c>
      <c r="E117" s="190" t="s">
        <v>519</v>
      </c>
      <c r="F117" s="191" t="s">
        <v>523</v>
      </c>
      <c r="G117" s="191" t="s">
        <v>370</v>
      </c>
      <c r="H117" s="192" t="s">
        <v>418</v>
      </c>
      <c r="I117" s="192" t="s">
        <v>185</v>
      </c>
      <c r="J117" s="193">
        <v>1</v>
      </c>
      <c r="K117" s="191" t="s">
        <v>3248</v>
      </c>
      <c r="L117" s="194">
        <v>2022</v>
      </c>
      <c r="M117" s="457">
        <v>15</v>
      </c>
      <c r="N117" s="458">
        <v>0.73333333333333328</v>
      </c>
      <c r="O117" s="195">
        <f t="shared" si="5"/>
        <v>11</v>
      </c>
      <c r="P117" s="457">
        <v>11</v>
      </c>
      <c r="Q117" s="196">
        <f t="shared" si="6"/>
        <v>1</v>
      </c>
      <c r="R117" s="197">
        <f t="shared" si="7"/>
        <v>0.73333333333333328</v>
      </c>
      <c r="S117" s="198">
        <f t="shared" si="4"/>
        <v>0.73333333333333328</v>
      </c>
      <c r="T117" s="194" t="s">
        <v>3253</v>
      </c>
      <c r="U117" s="21"/>
      <c r="V117" s="21"/>
      <c r="W117" s="21"/>
      <c r="X117" s="21"/>
      <c r="Y117" s="21"/>
      <c r="Z117" s="21"/>
    </row>
    <row r="118" spans="1:26" ht="12.75">
      <c r="A118" s="190" t="s">
        <v>109</v>
      </c>
      <c r="B118" s="191" t="s">
        <v>1220</v>
      </c>
      <c r="C118" s="191" t="s">
        <v>663</v>
      </c>
      <c r="D118" s="191" t="s">
        <v>685</v>
      </c>
      <c r="E118" s="190" t="s">
        <v>519</v>
      </c>
      <c r="F118" s="191" t="s">
        <v>523</v>
      </c>
      <c r="G118" s="191" t="s">
        <v>370</v>
      </c>
      <c r="H118" s="192" t="s">
        <v>418</v>
      </c>
      <c r="I118" s="192" t="s">
        <v>185</v>
      </c>
      <c r="J118" s="193">
        <v>1</v>
      </c>
      <c r="K118" s="191" t="s">
        <v>3248</v>
      </c>
      <c r="L118" s="194">
        <v>2022</v>
      </c>
      <c r="M118" s="457">
        <v>2</v>
      </c>
      <c r="N118" s="458">
        <v>1</v>
      </c>
      <c r="O118" s="195">
        <f t="shared" si="5"/>
        <v>2</v>
      </c>
      <c r="P118" s="457">
        <v>2</v>
      </c>
      <c r="Q118" s="196">
        <f t="shared" si="6"/>
        <v>1</v>
      </c>
      <c r="R118" s="197">
        <f t="shared" si="7"/>
        <v>1</v>
      </c>
      <c r="S118" s="198">
        <f t="shared" si="4"/>
        <v>1</v>
      </c>
      <c r="T118" s="194" t="s">
        <v>3249</v>
      </c>
      <c r="U118" s="21"/>
      <c r="V118" s="21"/>
      <c r="W118" s="21"/>
      <c r="X118" s="21"/>
      <c r="Y118" s="21"/>
      <c r="Z118" s="21"/>
    </row>
    <row r="119" spans="1:26" ht="12.75">
      <c r="A119" s="190" t="s">
        <v>109</v>
      </c>
      <c r="B119" s="191" t="s">
        <v>1220</v>
      </c>
      <c r="C119" s="191" t="s">
        <v>663</v>
      </c>
      <c r="D119" s="191" t="s">
        <v>670</v>
      </c>
      <c r="E119" s="190" t="s">
        <v>519</v>
      </c>
      <c r="F119" s="191" t="s">
        <v>555</v>
      </c>
      <c r="G119" s="191" t="s">
        <v>370</v>
      </c>
      <c r="H119" s="192" t="s">
        <v>418</v>
      </c>
      <c r="I119" s="192" t="s">
        <v>185</v>
      </c>
      <c r="J119" s="193">
        <v>1</v>
      </c>
      <c r="K119" s="191" t="s">
        <v>3248</v>
      </c>
      <c r="L119" s="194">
        <v>2022</v>
      </c>
      <c r="M119" s="457">
        <v>3</v>
      </c>
      <c r="N119" s="458">
        <v>1</v>
      </c>
      <c r="O119" s="195">
        <f t="shared" si="5"/>
        <v>3</v>
      </c>
      <c r="P119" s="457">
        <v>1</v>
      </c>
      <c r="Q119" s="196">
        <f t="shared" si="6"/>
        <v>0.33333333333333331</v>
      </c>
      <c r="R119" s="197">
        <f t="shared" si="7"/>
        <v>0.33333333333333331</v>
      </c>
      <c r="S119" s="198">
        <f t="shared" si="4"/>
        <v>1</v>
      </c>
      <c r="T119" s="194" t="s">
        <v>3249</v>
      </c>
      <c r="U119" s="21"/>
      <c r="V119" s="21"/>
      <c r="W119" s="21"/>
      <c r="X119" s="21"/>
      <c r="Y119" s="21"/>
      <c r="Z119" s="21"/>
    </row>
    <row r="120" spans="1:26" ht="12.75">
      <c r="A120" s="190" t="s">
        <v>109</v>
      </c>
      <c r="B120" s="191" t="s">
        <v>1220</v>
      </c>
      <c r="C120" s="191" t="s">
        <v>658</v>
      </c>
      <c r="D120" s="191" t="s">
        <v>671</v>
      </c>
      <c r="E120" s="190" t="s">
        <v>519</v>
      </c>
      <c r="F120" s="191" t="s">
        <v>555</v>
      </c>
      <c r="G120" s="191" t="s">
        <v>370</v>
      </c>
      <c r="H120" s="192" t="s">
        <v>420</v>
      </c>
      <c r="I120" s="192" t="s">
        <v>185</v>
      </c>
      <c r="J120" s="193">
        <v>0.55405405405405406</v>
      </c>
      <c r="K120" s="191" t="s">
        <v>3250</v>
      </c>
      <c r="L120" s="194">
        <v>2022</v>
      </c>
      <c r="M120" s="457">
        <v>67</v>
      </c>
      <c r="N120" s="458">
        <v>0.56716417910447758</v>
      </c>
      <c r="O120" s="195">
        <f t="shared" si="5"/>
        <v>38</v>
      </c>
      <c r="P120" s="457">
        <v>33</v>
      </c>
      <c r="Q120" s="196">
        <f t="shared" si="6"/>
        <v>0.86842105263157898</v>
      </c>
      <c r="R120" s="197">
        <f t="shared" si="7"/>
        <v>0.4925373134328358</v>
      </c>
      <c r="S120" s="198">
        <f t="shared" si="4"/>
        <v>1.0236621769202765</v>
      </c>
      <c r="T120" s="194"/>
      <c r="U120" s="21"/>
      <c r="V120" s="21"/>
      <c r="W120" s="21"/>
      <c r="X120" s="21"/>
      <c r="Y120" s="21"/>
      <c r="Z120" s="21"/>
    </row>
    <row r="121" spans="1:26" ht="12.75">
      <c r="A121" s="190" t="s">
        <v>109</v>
      </c>
      <c r="B121" s="191" t="s">
        <v>1220</v>
      </c>
      <c r="C121" s="191" t="s">
        <v>664</v>
      </c>
      <c r="D121" s="191" t="s">
        <v>671</v>
      </c>
      <c r="E121" s="190" t="s">
        <v>519</v>
      </c>
      <c r="F121" s="191" t="s">
        <v>555</v>
      </c>
      <c r="G121" s="191" t="s">
        <v>370</v>
      </c>
      <c r="H121" s="192" t="s">
        <v>418</v>
      </c>
      <c r="I121" s="192" t="s">
        <v>185</v>
      </c>
      <c r="J121" s="193">
        <v>1</v>
      </c>
      <c r="K121" s="191" t="s">
        <v>3251</v>
      </c>
      <c r="L121" s="194">
        <v>2022</v>
      </c>
      <c r="M121" s="457">
        <v>8</v>
      </c>
      <c r="N121" s="458">
        <v>0.625</v>
      </c>
      <c r="O121" s="195">
        <f t="shared" si="5"/>
        <v>5</v>
      </c>
      <c r="P121" s="457">
        <v>3</v>
      </c>
      <c r="Q121" s="196">
        <f t="shared" si="6"/>
        <v>0.6</v>
      </c>
      <c r="R121" s="197">
        <f t="shared" si="7"/>
        <v>0.375</v>
      </c>
      <c r="S121" s="198">
        <f t="shared" si="4"/>
        <v>0.625</v>
      </c>
      <c r="T121" s="194" t="s">
        <v>3252</v>
      </c>
      <c r="U121" s="21"/>
      <c r="V121" s="21"/>
      <c r="W121" s="21"/>
      <c r="X121" s="21"/>
      <c r="Y121" s="21"/>
      <c r="Z121" s="21"/>
    </row>
    <row r="122" spans="1:26" ht="12.75">
      <c r="A122" s="190" t="s">
        <v>109</v>
      </c>
      <c r="B122" s="191" t="s">
        <v>1220</v>
      </c>
      <c r="C122" s="191" t="s">
        <v>658</v>
      </c>
      <c r="D122" s="191" t="s">
        <v>672</v>
      </c>
      <c r="E122" s="190" t="s">
        <v>519</v>
      </c>
      <c r="F122" s="191" t="s">
        <v>555</v>
      </c>
      <c r="G122" s="191" t="s">
        <v>370</v>
      </c>
      <c r="H122" s="192" t="s">
        <v>418</v>
      </c>
      <c r="I122" s="192" t="s">
        <v>185</v>
      </c>
      <c r="J122" s="193">
        <v>1</v>
      </c>
      <c r="K122" s="191" t="s">
        <v>3248</v>
      </c>
      <c r="L122" s="194">
        <v>2022</v>
      </c>
      <c r="M122" s="457">
        <v>2</v>
      </c>
      <c r="N122" s="458">
        <v>1</v>
      </c>
      <c r="O122" s="195">
        <f t="shared" si="5"/>
        <v>2</v>
      </c>
      <c r="P122" s="457">
        <v>2</v>
      </c>
      <c r="Q122" s="196">
        <f t="shared" si="6"/>
        <v>1</v>
      </c>
      <c r="R122" s="197">
        <f t="shared" si="7"/>
        <v>1</v>
      </c>
      <c r="S122" s="198">
        <f t="shared" si="4"/>
        <v>1</v>
      </c>
      <c r="T122" s="194" t="s">
        <v>3249</v>
      </c>
      <c r="U122" s="21"/>
      <c r="V122" s="21"/>
      <c r="W122" s="21"/>
      <c r="X122" s="21"/>
      <c r="Y122" s="21"/>
      <c r="Z122" s="21"/>
    </row>
    <row r="123" spans="1:26" ht="12.75">
      <c r="A123" s="190" t="s">
        <v>109</v>
      </c>
      <c r="B123" s="191" t="s">
        <v>1220</v>
      </c>
      <c r="C123" s="191" t="s">
        <v>662</v>
      </c>
      <c r="D123" s="191" t="s">
        <v>672</v>
      </c>
      <c r="E123" s="190" t="s">
        <v>519</v>
      </c>
      <c r="F123" s="191" t="s">
        <v>555</v>
      </c>
      <c r="G123" s="191" t="s">
        <v>370</v>
      </c>
      <c r="H123" s="192" t="s">
        <v>418</v>
      </c>
      <c r="I123" s="192" t="s">
        <v>185</v>
      </c>
      <c r="J123" s="193">
        <v>1</v>
      </c>
      <c r="K123" s="191" t="s">
        <v>3251</v>
      </c>
      <c r="L123" s="194">
        <v>2022</v>
      </c>
      <c r="M123" s="457">
        <v>20</v>
      </c>
      <c r="N123" s="458">
        <v>1</v>
      </c>
      <c r="O123" s="195">
        <f t="shared" si="5"/>
        <v>20</v>
      </c>
      <c r="P123" s="457">
        <v>19</v>
      </c>
      <c r="Q123" s="196">
        <f t="shared" si="6"/>
        <v>0.95</v>
      </c>
      <c r="R123" s="197">
        <f t="shared" si="7"/>
        <v>0.95</v>
      </c>
      <c r="S123" s="198">
        <f t="shared" si="4"/>
        <v>1</v>
      </c>
      <c r="T123" s="194"/>
      <c r="U123" s="21"/>
      <c r="V123" s="21"/>
      <c r="W123" s="21"/>
      <c r="X123" s="21"/>
      <c r="Y123" s="21"/>
      <c r="Z123" s="21"/>
    </row>
    <row r="124" spans="1:26" ht="12.75">
      <c r="A124" s="190" t="s">
        <v>109</v>
      </c>
      <c r="B124" s="191" t="s">
        <v>1220</v>
      </c>
      <c r="C124" s="191" t="s">
        <v>664</v>
      </c>
      <c r="D124" s="191" t="s">
        <v>672</v>
      </c>
      <c r="E124" s="190" t="s">
        <v>519</v>
      </c>
      <c r="F124" s="191" t="s">
        <v>555</v>
      </c>
      <c r="G124" s="191" t="s">
        <v>370</v>
      </c>
      <c r="H124" s="192" t="s">
        <v>418</v>
      </c>
      <c r="I124" s="192" t="s">
        <v>185</v>
      </c>
      <c r="J124" s="193">
        <v>1</v>
      </c>
      <c r="K124" s="191" t="s">
        <v>3251</v>
      </c>
      <c r="L124" s="194">
        <v>2022</v>
      </c>
      <c r="M124" s="457">
        <v>2</v>
      </c>
      <c r="N124" s="458">
        <v>1</v>
      </c>
      <c r="O124" s="195">
        <f t="shared" si="5"/>
        <v>2</v>
      </c>
      <c r="P124" s="457">
        <v>2</v>
      </c>
      <c r="Q124" s="196">
        <f t="shared" si="6"/>
        <v>1</v>
      </c>
      <c r="R124" s="197">
        <f t="shared" si="7"/>
        <v>1</v>
      </c>
      <c r="S124" s="198">
        <f t="shared" si="4"/>
        <v>1</v>
      </c>
      <c r="T124" s="194" t="s">
        <v>3249</v>
      </c>
      <c r="U124" s="21"/>
      <c r="V124" s="21"/>
      <c r="W124" s="21"/>
      <c r="X124" s="21"/>
      <c r="Y124" s="21"/>
      <c r="Z124" s="21"/>
    </row>
    <row r="125" spans="1:26" ht="12.75">
      <c r="A125" s="190" t="s">
        <v>109</v>
      </c>
      <c r="B125" s="191" t="s">
        <v>1220</v>
      </c>
      <c r="C125" s="191" t="s">
        <v>656</v>
      </c>
      <c r="D125" s="191" t="s">
        <v>673</v>
      </c>
      <c r="E125" s="190" t="s">
        <v>519</v>
      </c>
      <c r="F125" s="191" t="s">
        <v>555</v>
      </c>
      <c r="G125" s="191" t="s">
        <v>370</v>
      </c>
      <c r="H125" s="192" t="s">
        <v>418</v>
      </c>
      <c r="I125" s="192" t="s">
        <v>185</v>
      </c>
      <c r="J125" s="193">
        <v>1</v>
      </c>
      <c r="K125" s="191" t="s">
        <v>3251</v>
      </c>
      <c r="L125" s="194">
        <v>2022</v>
      </c>
      <c r="M125" s="457">
        <v>19</v>
      </c>
      <c r="N125" s="458">
        <v>0.89473684210526316</v>
      </c>
      <c r="O125" s="195">
        <f t="shared" si="5"/>
        <v>17</v>
      </c>
      <c r="P125" s="457">
        <v>11</v>
      </c>
      <c r="Q125" s="196">
        <f t="shared" si="6"/>
        <v>0.6470588235294118</v>
      </c>
      <c r="R125" s="197">
        <f t="shared" si="7"/>
        <v>0.57894736842105265</v>
      </c>
      <c r="S125" s="198">
        <f t="shared" si="4"/>
        <v>0.89473684210526316</v>
      </c>
      <c r="T125" s="194" t="s">
        <v>3252</v>
      </c>
      <c r="U125" s="21"/>
      <c r="V125" s="21"/>
      <c r="W125" s="21"/>
      <c r="X125" s="21"/>
      <c r="Y125" s="21"/>
      <c r="Z125" s="21"/>
    </row>
    <row r="126" spans="1:26" ht="12.75">
      <c r="A126" s="190" t="s">
        <v>109</v>
      </c>
      <c r="B126" s="191" t="s">
        <v>1220</v>
      </c>
      <c r="C126" s="191" t="s">
        <v>658</v>
      </c>
      <c r="D126" s="191" t="s">
        <v>673</v>
      </c>
      <c r="E126" s="190" t="s">
        <v>519</v>
      </c>
      <c r="F126" s="191" t="s">
        <v>555</v>
      </c>
      <c r="G126" s="191" t="s">
        <v>370</v>
      </c>
      <c r="H126" s="192" t="s">
        <v>418</v>
      </c>
      <c r="I126" s="192" t="s">
        <v>185</v>
      </c>
      <c r="J126" s="193">
        <v>1</v>
      </c>
      <c r="K126" s="191" t="s">
        <v>3251</v>
      </c>
      <c r="L126" s="194">
        <v>2022</v>
      </c>
      <c r="M126" s="457">
        <v>2</v>
      </c>
      <c r="N126" s="458">
        <v>1</v>
      </c>
      <c r="O126" s="195">
        <f t="shared" si="5"/>
        <v>2</v>
      </c>
      <c r="P126" s="457">
        <v>2</v>
      </c>
      <c r="Q126" s="196">
        <f t="shared" si="6"/>
        <v>1</v>
      </c>
      <c r="R126" s="197">
        <f t="shared" si="7"/>
        <v>1</v>
      </c>
      <c r="S126" s="198">
        <f t="shared" si="4"/>
        <v>1</v>
      </c>
      <c r="T126" s="194" t="s">
        <v>3249</v>
      </c>
      <c r="U126" s="21"/>
      <c r="V126" s="21"/>
      <c r="W126" s="21"/>
      <c r="X126" s="21"/>
      <c r="Y126" s="21"/>
      <c r="Z126" s="21"/>
    </row>
    <row r="127" spans="1:26" ht="12.75">
      <c r="A127" s="190" t="s">
        <v>109</v>
      </c>
      <c r="B127" s="191" t="s">
        <v>1220</v>
      </c>
      <c r="C127" s="191" t="s">
        <v>662</v>
      </c>
      <c r="D127" s="191" t="s">
        <v>674</v>
      </c>
      <c r="E127" s="190" t="s">
        <v>519</v>
      </c>
      <c r="F127" s="191" t="s">
        <v>555</v>
      </c>
      <c r="G127" s="191" t="s">
        <v>370</v>
      </c>
      <c r="H127" s="192" t="s">
        <v>418</v>
      </c>
      <c r="I127" s="192" t="s">
        <v>185</v>
      </c>
      <c r="J127" s="193">
        <v>1</v>
      </c>
      <c r="K127" s="191" t="s">
        <v>3251</v>
      </c>
      <c r="L127" s="194">
        <v>2022</v>
      </c>
      <c r="M127" s="457">
        <v>3</v>
      </c>
      <c r="N127" s="458">
        <v>1</v>
      </c>
      <c r="O127" s="195">
        <f t="shared" si="5"/>
        <v>3</v>
      </c>
      <c r="P127" s="457">
        <v>3</v>
      </c>
      <c r="Q127" s="196">
        <f t="shared" si="6"/>
        <v>1</v>
      </c>
      <c r="R127" s="197">
        <f t="shared" si="7"/>
        <v>1</v>
      </c>
      <c r="S127" s="198">
        <f t="shared" si="4"/>
        <v>1</v>
      </c>
      <c r="T127" s="194"/>
      <c r="U127" s="21"/>
      <c r="V127" s="21"/>
      <c r="W127" s="21"/>
      <c r="X127" s="21"/>
      <c r="Y127" s="21"/>
      <c r="Z127" s="21"/>
    </row>
    <row r="128" spans="1:26" ht="12.75">
      <c r="A128" s="190" t="s">
        <v>109</v>
      </c>
      <c r="B128" s="191" t="s">
        <v>1220</v>
      </c>
      <c r="C128" s="191" t="s">
        <v>658</v>
      </c>
      <c r="D128" s="191" t="s">
        <v>677</v>
      </c>
      <c r="E128" s="190" t="s">
        <v>519</v>
      </c>
      <c r="F128" s="191" t="s">
        <v>555</v>
      </c>
      <c r="G128" s="191" t="s">
        <v>370</v>
      </c>
      <c r="H128" s="192" t="s">
        <v>418</v>
      </c>
      <c r="I128" s="192" t="s">
        <v>185</v>
      </c>
      <c r="J128" s="193">
        <v>1</v>
      </c>
      <c r="K128" s="191" t="s">
        <v>3248</v>
      </c>
      <c r="L128" s="194">
        <v>2022</v>
      </c>
      <c r="M128" s="457">
        <v>5</v>
      </c>
      <c r="N128" s="458">
        <v>1</v>
      </c>
      <c r="O128" s="195">
        <f t="shared" si="5"/>
        <v>5</v>
      </c>
      <c r="P128" s="457">
        <v>5</v>
      </c>
      <c r="Q128" s="196">
        <f t="shared" si="6"/>
        <v>1</v>
      </c>
      <c r="R128" s="197">
        <f t="shared" si="7"/>
        <v>1</v>
      </c>
      <c r="S128" s="198">
        <f t="shared" si="4"/>
        <v>1</v>
      </c>
      <c r="T128" s="194" t="s">
        <v>3249</v>
      </c>
      <c r="U128" s="21"/>
      <c r="V128" s="21"/>
      <c r="W128" s="21"/>
      <c r="X128" s="21"/>
      <c r="Y128" s="21"/>
      <c r="Z128" s="21"/>
    </row>
    <row r="129" spans="1:26" ht="12.75">
      <c r="A129" s="190" t="s">
        <v>109</v>
      </c>
      <c r="B129" s="191" t="s">
        <v>1220</v>
      </c>
      <c r="C129" s="191" t="s">
        <v>658</v>
      </c>
      <c r="D129" s="191" t="s">
        <v>678</v>
      </c>
      <c r="E129" s="190" t="s">
        <v>519</v>
      </c>
      <c r="F129" s="191" t="s">
        <v>555</v>
      </c>
      <c r="G129" s="191" t="s">
        <v>370</v>
      </c>
      <c r="H129" s="192" t="s">
        <v>418</v>
      </c>
      <c r="I129" s="192" t="s">
        <v>185</v>
      </c>
      <c r="J129" s="193">
        <v>1</v>
      </c>
      <c r="K129" s="191" t="s">
        <v>3251</v>
      </c>
      <c r="L129" s="194">
        <v>2022</v>
      </c>
      <c r="M129" s="457">
        <v>8</v>
      </c>
      <c r="N129" s="458">
        <v>1</v>
      </c>
      <c r="O129" s="195">
        <f t="shared" si="5"/>
        <v>8</v>
      </c>
      <c r="P129" s="457">
        <v>8</v>
      </c>
      <c r="Q129" s="196">
        <f t="shared" si="6"/>
        <v>1</v>
      </c>
      <c r="R129" s="197">
        <f t="shared" si="7"/>
        <v>1</v>
      </c>
      <c r="S129" s="198">
        <f t="shared" si="4"/>
        <v>1</v>
      </c>
      <c r="T129" s="194"/>
      <c r="U129" s="21"/>
      <c r="V129" s="21"/>
      <c r="W129" s="21"/>
      <c r="X129" s="21"/>
      <c r="Y129" s="21"/>
      <c r="Z129" s="21"/>
    </row>
    <row r="130" spans="1:26" ht="12.75">
      <c r="A130" s="190" t="s">
        <v>109</v>
      </c>
      <c r="B130" s="191" t="s">
        <v>1220</v>
      </c>
      <c r="C130" s="191" t="s">
        <v>663</v>
      </c>
      <c r="D130" s="191" t="s">
        <v>678</v>
      </c>
      <c r="E130" s="190" t="s">
        <v>519</v>
      </c>
      <c r="F130" s="191" t="s">
        <v>555</v>
      </c>
      <c r="G130" s="191" t="s">
        <v>370</v>
      </c>
      <c r="H130" s="192" t="s">
        <v>418</v>
      </c>
      <c r="I130" s="192" t="s">
        <v>185</v>
      </c>
      <c r="J130" s="193">
        <v>1</v>
      </c>
      <c r="K130" s="191" t="s">
        <v>3248</v>
      </c>
      <c r="L130" s="194">
        <v>2022</v>
      </c>
      <c r="M130" s="457">
        <v>5</v>
      </c>
      <c r="N130" s="458">
        <v>0.8</v>
      </c>
      <c r="O130" s="195">
        <f t="shared" si="5"/>
        <v>4</v>
      </c>
      <c r="P130" s="457">
        <v>3</v>
      </c>
      <c r="Q130" s="196">
        <f t="shared" si="6"/>
        <v>0.75</v>
      </c>
      <c r="R130" s="197">
        <f t="shared" si="7"/>
        <v>0.6</v>
      </c>
      <c r="S130" s="198">
        <f t="shared" si="4"/>
        <v>0.8</v>
      </c>
      <c r="T130" s="194" t="s">
        <v>3253</v>
      </c>
      <c r="U130" s="21"/>
      <c r="V130" s="21"/>
      <c r="W130" s="21"/>
      <c r="X130" s="21"/>
      <c r="Y130" s="21"/>
      <c r="Z130" s="21"/>
    </row>
    <row r="131" spans="1:26" ht="12.75">
      <c r="A131" s="190" t="s">
        <v>109</v>
      </c>
      <c r="B131" s="191" t="s">
        <v>1220</v>
      </c>
      <c r="C131" s="191" t="s">
        <v>665</v>
      </c>
      <c r="D131" s="191" t="s">
        <v>679</v>
      </c>
      <c r="E131" s="190" t="s">
        <v>519</v>
      </c>
      <c r="F131" s="191" t="s">
        <v>555</v>
      </c>
      <c r="G131" s="191" t="s">
        <v>370</v>
      </c>
      <c r="H131" s="192" t="s">
        <v>420</v>
      </c>
      <c r="I131" s="192" t="s">
        <v>185</v>
      </c>
      <c r="J131" s="193">
        <v>9.193054136874361E-2</v>
      </c>
      <c r="K131" s="191" t="s">
        <v>3250</v>
      </c>
      <c r="L131" s="194">
        <v>2022</v>
      </c>
      <c r="M131" s="457">
        <v>1926</v>
      </c>
      <c r="N131" s="458">
        <v>5.3997923156801658E-2</v>
      </c>
      <c r="O131" s="195">
        <f t="shared" si="5"/>
        <v>104</v>
      </c>
      <c r="P131" s="457">
        <v>95</v>
      </c>
      <c r="Q131" s="196">
        <f t="shared" si="6"/>
        <v>0.91346153846153844</v>
      </c>
      <c r="R131" s="197">
        <f t="shared" si="7"/>
        <v>4.9325025960539982E-2</v>
      </c>
      <c r="S131" s="198">
        <f t="shared" si="4"/>
        <v>0.58737740856120924</v>
      </c>
      <c r="T131" s="194" t="s">
        <v>3249</v>
      </c>
      <c r="U131" s="21"/>
      <c r="V131" s="21"/>
      <c r="W131" s="21"/>
      <c r="X131" s="21"/>
      <c r="Y131" s="21"/>
      <c r="Z131" s="21"/>
    </row>
    <row r="132" spans="1:26" ht="12.75">
      <c r="A132" s="190" t="s">
        <v>109</v>
      </c>
      <c r="B132" s="191" t="s">
        <v>1220</v>
      </c>
      <c r="C132" s="191" t="s">
        <v>666</v>
      </c>
      <c r="D132" s="191" t="s">
        <v>679</v>
      </c>
      <c r="E132" s="190" t="s">
        <v>519</v>
      </c>
      <c r="F132" s="191" t="s">
        <v>555</v>
      </c>
      <c r="G132" s="191" t="s">
        <v>370</v>
      </c>
      <c r="H132" s="192" t="s">
        <v>418</v>
      </c>
      <c r="I132" s="192" t="s">
        <v>185</v>
      </c>
      <c r="J132" s="193">
        <v>1</v>
      </c>
      <c r="K132" s="191" t="s">
        <v>3251</v>
      </c>
      <c r="L132" s="194">
        <v>2022</v>
      </c>
      <c r="M132" s="457">
        <v>7</v>
      </c>
      <c r="N132" s="458">
        <v>0.2857142857142857</v>
      </c>
      <c r="O132" s="195">
        <f t="shared" si="5"/>
        <v>2</v>
      </c>
      <c r="P132" s="457">
        <v>2</v>
      </c>
      <c r="Q132" s="196">
        <f t="shared" si="6"/>
        <v>1</v>
      </c>
      <c r="R132" s="197">
        <f t="shared" si="7"/>
        <v>0.2857142857142857</v>
      </c>
      <c r="S132" s="198">
        <f t="shared" ref="S132:S195" si="8">N132/J132</f>
        <v>0.2857142857142857</v>
      </c>
      <c r="T132" s="194" t="s">
        <v>3252</v>
      </c>
      <c r="U132" s="21"/>
      <c r="V132" s="21"/>
      <c r="W132" s="21"/>
      <c r="X132" s="21"/>
      <c r="Y132" s="21"/>
      <c r="Z132" s="21"/>
    </row>
    <row r="133" spans="1:26" ht="12.75">
      <c r="A133" s="190" t="s">
        <v>109</v>
      </c>
      <c r="B133" s="191" t="s">
        <v>1220</v>
      </c>
      <c r="C133" s="191" t="s">
        <v>665</v>
      </c>
      <c r="D133" s="191" t="s">
        <v>680</v>
      </c>
      <c r="E133" s="190" t="s">
        <v>519</v>
      </c>
      <c r="F133" s="191" t="s">
        <v>555</v>
      </c>
      <c r="G133" s="191" t="s">
        <v>370</v>
      </c>
      <c r="H133" s="192" t="s">
        <v>420</v>
      </c>
      <c r="I133" s="192" t="s">
        <v>185</v>
      </c>
      <c r="J133" s="193">
        <v>0.60465116279069764</v>
      </c>
      <c r="K133" s="191" t="s">
        <v>3250</v>
      </c>
      <c r="L133" s="194">
        <v>2022</v>
      </c>
      <c r="M133" s="457">
        <v>43</v>
      </c>
      <c r="N133" s="458">
        <v>0.34883720930232559</v>
      </c>
      <c r="O133" s="195">
        <f t="shared" si="5"/>
        <v>15</v>
      </c>
      <c r="P133" s="457">
        <v>15</v>
      </c>
      <c r="Q133" s="196">
        <f t="shared" si="6"/>
        <v>1</v>
      </c>
      <c r="R133" s="197">
        <f t="shared" si="7"/>
        <v>0.34883720930232559</v>
      </c>
      <c r="S133" s="198">
        <f t="shared" si="8"/>
        <v>0.57692307692307698</v>
      </c>
      <c r="T133" s="194" t="s">
        <v>3249</v>
      </c>
      <c r="U133" s="21"/>
      <c r="V133" s="21"/>
      <c r="W133" s="21"/>
      <c r="X133" s="21"/>
      <c r="Y133" s="21"/>
      <c r="Z133" s="21"/>
    </row>
    <row r="134" spans="1:26" ht="12.75">
      <c r="A134" s="190" t="s">
        <v>109</v>
      </c>
      <c r="B134" s="191" t="s">
        <v>1220</v>
      </c>
      <c r="C134" s="191" t="s">
        <v>668</v>
      </c>
      <c r="D134" s="191" t="s">
        <v>680</v>
      </c>
      <c r="E134" s="190" t="s">
        <v>519</v>
      </c>
      <c r="F134" s="191" t="s">
        <v>555</v>
      </c>
      <c r="G134" s="191" t="s">
        <v>370</v>
      </c>
      <c r="H134" s="192" t="s">
        <v>418</v>
      </c>
      <c r="I134" s="192" t="s">
        <v>185</v>
      </c>
      <c r="J134" s="193">
        <v>1</v>
      </c>
      <c r="K134" s="191" t="s">
        <v>3251</v>
      </c>
      <c r="L134" s="194">
        <v>2022</v>
      </c>
      <c r="M134" s="457">
        <v>6</v>
      </c>
      <c r="N134" s="458">
        <v>1</v>
      </c>
      <c r="O134" s="195">
        <f t="shared" ref="O134:O197" si="9">ROUNDUP(N134*M134,0)</f>
        <v>6</v>
      </c>
      <c r="P134" s="457">
        <v>6</v>
      </c>
      <c r="Q134" s="196">
        <f t="shared" ref="Q134:Q197" si="10">P134/(O134)</f>
        <v>1</v>
      </c>
      <c r="R134" s="197">
        <f t="shared" ref="R134:R197" si="11">P134/M134</f>
        <v>1</v>
      </c>
      <c r="S134" s="198">
        <f t="shared" si="8"/>
        <v>1</v>
      </c>
      <c r="T134" s="194"/>
      <c r="U134" s="21"/>
      <c r="V134" s="21"/>
      <c r="W134" s="21"/>
      <c r="X134" s="21"/>
      <c r="Y134" s="21"/>
      <c r="Z134" s="21"/>
    </row>
    <row r="135" spans="1:26" ht="12.75">
      <c r="A135" s="190" t="s">
        <v>109</v>
      </c>
      <c r="B135" s="191" t="s">
        <v>1220</v>
      </c>
      <c r="C135" s="191" t="s">
        <v>665</v>
      </c>
      <c r="D135" s="191" t="s">
        <v>681</v>
      </c>
      <c r="E135" s="190" t="s">
        <v>519</v>
      </c>
      <c r="F135" s="191" t="s">
        <v>555</v>
      </c>
      <c r="G135" s="191" t="s">
        <v>370</v>
      </c>
      <c r="H135" s="192" t="s">
        <v>418</v>
      </c>
      <c r="I135" s="192" t="s">
        <v>185</v>
      </c>
      <c r="J135" s="193">
        <v>1</v>
      </c>
      <c r="K135" s="191" t="s">
        <v>3251</v>
      </c>
      <c r="L135" s="194">
        <v>2022</v>
      </c>
      <c r="M135" s="457">
        <v>6</v>
      </c>
      <c r="N135" s="458">
        <v>1</v>
      </c>
      <c r="O135" s="195">
        <f t="shared" si="9"/>
        <v>6</v>
      </c>
      <c r="P135" s="457">
        <v>6</v>
      </c>
      <c r="Q135" s="196">
        <f t="shared" si="10"/>
        <v>1</v>
      </c>
      <c r="R135" s="197">
        <f t="shared" si="11"/>
        <v>1</v>
      </c>
      <c r="S135" s="198">
        <f t="shared" si="8"/>
        <v>1</v>
      </c>
      <c r="T135" s="194"/>
      <c r="U135" s="21"/>
      <c r="V135" s="21"/>
      <c r="W135" s="21"/>
      <c r="X135" s="21"/>
      <c r="Y135" s="21"/>
      <c r="Z135" s="21"/>
    </row>
    <row r="136" spans="1:26" ht="12.75">
      <c r="A136" s="190" t="s">
        <v>109</v>
      </c>
      <c r="B136" s="191" t="s">
        <v>1220</v>
      </c>
      <c r="C136" s="191" t="s">
        <v>667</v>
      </c>
      <c r="D136" s="191" t="s">
        <v>681</v>
      </c>
      <c r="E136" s="190" t="s">
        <v>519</v>
      </c>
      <c r="F136" s="191" t="s">
        <v>555</v>
      </c>
      <c r="G136" s="191" t="s">
        <v>370</v>
      </c>
      <c r="H136" s="192" t="s">
        <v>420</v>
      </c>
      <c r="I136" s="192" t="s">
        <v>185</v>
      </c>
      <c r="J136" s="193">
        <v>0.1691275167785235</v>
      </c>
      <c r="K136" s="191" t="s">
        <v>3250</v>
      </c>
      <c r="L136" s="194">
        <v>2022</v>
      </c>
      <c r="M136" s="457">
        <v>611</v>
      </c>
      <c r="N136" s="458">
        <v>7.0376432078559745E-2</v>
      </c>
      <c r="O136" s="195">
        <f t="shared" si="9"/>
        <v>43</v>
      </c>
      <c r="P136" s="457">
        <v>42</v>
      </c>
      <c r="Q136" s="196">
        <f t="shared" si="10"/>
        <v>0.97674418604651159</v>
      </c>
      <c r="R136" s="197">
        <f t="shared" si="11"/>
        <v>6.8739770867430439E-2</v>
      </c>
      <c r="S136" s="198">
        <f t="shared" si="8"/>
        <v>0.4161146182422778</v>
      </c>
      <c r="T136" s="194" t="s">
        <v>3249</v>
      </c>
      <c r="U136" s="21"/>
      <c r="V136" s="21"/>
      <c r="W136" s="21"/>
      <c r="X136" s="21"/>
      <c r="Y136" s="21"/>
      <c r="Z136" s="21"/>
    </row>
    <row r="137" spans="1:26" ht="12.75">
      <c r="A137" s="190" t="s">
        <v>109</v>
      </c>
      <c r="B137" s="191" t="s">
        <v>1220</v>
      </c>
      <c r="C137" s="191" t="s">
        <v>660</v>
      </c>
      <c r="D137" s="191" t="s">
        <v>682</v>
      </c>
      <c r="E137" s="190" t="s">
        <v>519</v>
      </c>
      <c r="F137" s="191" t="s">
        <v>555</v>
      </c>
      <c r="G137" s="191" t="s">
        <v>370</v>
      </c>
      <c r="H137" s="192" t="s">
        <v>418</v>
      </c>
      <c r="I137" s="192" t="s">
        <v>185</v>
      </c>
      <c r="J137" s="193">
        <v>1</v>
      </c>
      <c r="K137" s="191" t="s">
        <v>3248</v>
      </c>
      <c r="L137" s="194">
        <v>2022</v>
      </c>
      <c r="M137" s="457">
        <v>2</v>
      </c>
      <c r="N137" s="458">
        <v>1</v>
      </c>
      <c r="O137" s="195">
        <f t="shared" si="9"/>
        <v>2</v>
      </c>
      <c r="P137" s="457">
        <v>2</v>
      </c>
      <c r="Q137" s="196">
        <f t="shared" si="10"/>
        <v>1</v>
      </c>
      <c r="R137" s="197">
        <f t="shared" si="11"/>
        <v>1</v>
      </c>
      <c r="S137" s="198">
        <f t="shared" si="8"/>
        <v>1</v>
      </c>
      <c r="T137" s="194" t="s">
        <v>3249</v>
      </c>
      <c r="U137" s="21"/>
      <c r="V137" s="21"/>
      <c r="W137" s="21"/>
      <c r="X137" s="21"/>
      <c r="Y137" s="21"/>
      <c r="Z137" s="21"/>
    </row>
    <row r="138" spans="1:26" ht="12.75">
      <c r="A138" s="190" t="s">
        <v>109</v>
      </c>
      <c r="B138" s="191" t="s">
        <v>1220</v>
      </c>
      <c r="C138" s="191" t="s">
        <v>668</v>
      </c>
      <c r="D138" s="191" t="s">
        <v>683</v>
      </c>
      <c r="E138" s="190" t="s">
        <v>519</v>
      </c>
      <c r="F138" s="191" t="s">
        <v>555</v>
      </c>
      <c r="G138" s="191" t="s">
        <v>370</v>
      </c>
      <c r="H138" s="192" t="s">
        <v>418</v>
      </c>
      <c r="I138" s="192" t="s">
        <v>185</v>
      </c>
      <c r="J138" s="193">
        <v>1</v>
      </c>
      <c r="K138" s="191" t="s">
        <v>3248</v>
      </c>
      <c r="L138" s="194">
        <v>2022</v>
      </c>
      <c r="M138" s="457">
        <v>7</v>
      </c>
      <c r="N138" s="458">
        <v>0.8571428571428571</v>
      </c>
      <c r="O138" s="195">
        <f t="shared" si="9"/>
        <v>6</v>
      </c>
      <c r="P138" s="457">
        <v>4</v>
      </c>
      <c r="Q138" s="196">
        <f t="shared" si="10"/>
        <v>0.66666666666666663</v>
      </c>
      <c r="R138" s="197">
        <f t="shared" si="11"/>
        <v>0.5714285714285714</v>
      </c>
      <c r="S138" s="198">
        <f t="shared" si="8"/>
        <v>0.8571428571428571</v>
      </c>
      <c r="T138" s="194" t="s">
        <v>3253</v>
      </c>
      <c r="U138" s="21"/>
      <c r="V138" s="21"/>
      <c r="W138" s="21"/>
      <c r="X138" s="21"/>
      <c r="Y138" s="21"/>
      <c r="Z138" s="21"/>
    </row>
    <row r="139" spans="1:26" ht="12.75">
      <c r="A139" s="190" t="s">
        <v>109</v>
      </c>
      <c r="B139" s="191" t="s">
        <v>1220</v>
      </c>
      <c r="C139" s="191" t="s">
        <v>659</v>
      </c>
      <c r="D139" s="191" t="s">
        <v>684</v>
      </c>
      <c r="E139" s="190" t="s">
        <v>519</v>
      </c>
      <c r="F139" s="191" t="s">
        <v>555</v>
      </c>
      <c r="G139" s="191" t="s">
        <v>370</v>
      </c>
      <c r="H139" s="192" t="s">
        <v>418</v>
      </c>
      <c r="I139" s="192" t="s">
        <v>185</v>
      </c>
      <c r="J139" s="193">
        <v>1</v>
      </c>
      <c r="K139" s="191" t="s">
        <v>3248</v>
      </c>
      <c r="L139" s="194">
        <v>2022</v>
      </c>
      <c r="M139" s="457">
        <v>28</v>
      </c>
      <c r="N139" s="458">
        <v>0.9642857142857143</v>
      </c>
      <c r="O139" s="195">
        <f t="shared" si="9"/>
        <v>27</v>
      </c>
      <c r="P139" s="457">
        <v>25</v>
      </c>
      <c r="Q139" s="196">
        <f t="shared" si="10"/>
        <v>0.92592592592592593</v>
      </c>
      <c r="R139" s="197">
        <f t="shared" si="11"/>
        <v>0.8928571428571429</v>
      </c>
      <c r="S139" s="198">
        <f t="shared" si="8"/>
        <v>0.9642857142857143</v>
      </c>
      <c r="T139" s="194" t="s">
        <v>3252</v>
      </c>
      <c r="U139" s="21"/>
      <c r="V139" s="21"/>
      <c r="W139" s="21"/>
      <c r="X139" s="21"/>
      <c r="Y139" s="21"/>
      <c r="Z139" s="21"/>
    </row>
    <row r="140" spans="1:26" ht="12.75">
      <c r="A140" s="190" t="s">
        <v>109</v>
      </c>
      <c r="B140" s="191" t="s">
        <v>1220</v>
      </c>
      <c r="C140" s="191" t="s">
        <v>663</v>
      </c>
      <c r="D140" s="191" t="s">
        <v>686</v>
      </c>
      <c r="E140" s="190" t="s">
        <v>519</v>
      </c>
      <c r="F140" s="191" t="s">
        <v>555</v>
      </c>
      <c r="G140" s="191" t="s">
        <v>370</v>
      </c>
      <c r="H140" s="192" t="s">
        <v>418</v>
      </c>
      <c r="I140" s="192" t="s">
        <v>185</v>
      </c>
      <c r="J140" s="193">
        <v>1</v>
      </c>
      <c r="K140" s="191" t="s">
        <v>3248</v>
      </c>
      <c r="L140" s="194">
        <v>2022</v>
      </c>
      <c r="M140" s="457">
        <v>15</v>
      </c>
      <c r="N140" s="458">
        <v>0.73333333333333328</v>
      </c>
      <c r="O140" s="195">
        <f t="shared" si="9"/>
        <v>11</v>
      </c>
      <c r="P140" s="457">
        <v>11</v>
      </c>
      <c r="Q140" s="196">
        <f t="shared" si="10"/>
        <v>1</v>
      </c>
      <c r="R140" s="197">
        <f t="shared" si="11"/>
        <v>0.73333333333333328</v>
      </c>
      <c r="S140" s="198">
        <f t="shared" si="8"/>
        <v>0.73333333333333328</v>
      </c>
      <c r="T140" s="194" t="s">
        <v>3253</v>
      </c>
      <c r="U140" s="21"/>
      <c r="V140" s="21"/>
      <c r="W140" s="21"/>
      <c r="X140" s="21"/>
      <c r="Y140" s="21"/>
      <c r="Z140" s="21"/>
    </row>
    <row r="141" spans="1:26" ht="12.75">
      <c r="A141" s="190" t="s">
        <v>109</v>
      </c>
      <c r="B141" s="191" t="s">
        <v>1220</v>
      </c>
      <c r="C141" s="191" t="s">
        <v>663</v>
      </c>
      <c r="D141" s="191" t="s">
        <v>685</v>
      </c>
      <c r="E141" s="190" t="s">
        <v>519</v>
      </c>
      <c r="F141" s="191" t="s">
        <v>555</v>
      </c>
      <c r="G141" s="191" t="s">
        <v>370</v>
      </c>
      <c r="H141" s="192" t="s">
        <v>418</v>
      </c>
      <c r="I141" s="192" t="s">
        <v>185</v>
      </c>
      <c r="J141" s="193">
        <v>1</v>
      </c>
      <c r="K141" s="191" t="s">
        <v>3248</v>
      </c>
      <c r="L141" s="194">
        <v>2022</v>
      </c>
      <c r="M141" s="457">
        <v>2</v>
      </c>
      <c r="N141" s="458">
        <v>1</v>
      </c>
      <c r="O141" s="195">
        <f t="shared" si="9"/>
        <v>2</v>
      </c>
      <c r="P141" s="457">
        <v>2</v>
      </c>
      <c r="Q141" s="196">
        <f t="shared" si="10"/>
        <v>1</v>
      </c>
      <c r="R141" s="197">
        <f t="shared" si="11"/>
        <v>1</v>
      </c>
      <c r="S141" s="198">
        <f t="shared" si="8"/>
        <v>1</v>
      </c>
      <c r="T141" s="194" t="s">
        <v>3249</v>
      </c>
      <c r="U141" s="21"/>
      <c r="V141" s="21"/>
      <c r="W141" s="21"/>
      <c r="X141" s="21"/>
      <c r="Y141" s="21"/>
      <c r="Z141" s="21"/>
    </row>
    <row r="142" spans="1:26" ht="12.75">
      <c r="A142" s="190" t="s">
        <v>109</v>
      </c>
      <c r="B142" s="191" t="s">
        <v>1220</v>
      </c>
      <c r="C142" s="191" t="s">
        <v>663</v>
      </c>
      <c r="D142" s="191" t="s">
        <v>670</v>
      </c>
      <c r="E142" s="190" t="s">
        <v>519</v>
      </c>
      <c r="F142" s="191" t="s">
        <v>547</v>
      </c>
      <c r="G142" s="191" t="s">
        <v>370</v>
      </c>
      <c r="H142" s="192" t="s">
        <v>418</v>
      </c>
      <c r="I142" s="192" t="s">
        <v>185</v>
      </c>
      <c r="J142" s="193">
        <v>1</v>
      </c>
      <c r="K142" s="191" t="s">
        <v>3248</v>
      </c>
      <c r="L142" s="194">
        <v>2022</v>
      </c>
      <c r="M142" s="457">
        <v>3</v>
      </c>
      <c r="N142" s="458">
        <v>1</v>
      </c>
      <c r="O142" s="195">
        <f t="shared" si="9"/>
        <v>3</v>
      </c>
      <c r="P142" s="457">
        <v>1</v>
      </c>
      <c r="Q142" s="196">
        <f t="shared" si="10"/>
        <v>0.33333333333333331</v>
      </c>
      <c r="R142" s="197">
        <f t="shared" si="11"/>
        <v>0.33333333333333331</v>
      </c>
      <c r="S142" s="198">
        <f t="shared" si="8"/>
        <v>1</v>
      </c>
      <c r="T142" s="194" t="s">
        <v>3249</v>
      </c>
      <c r="U142" s="21"/>
      <c r="V142" s="21"/>
      <c r="W142" s="21"/>
      <c r="X142" s="21"/>
      <c r="Y142" s="21"/>
      <c r="Z142" s="21"/>
    </row>
    <row r="143" spans="1:26" ht="12.75">
      <c r="A143" s="190" t="s">
        <v>109</v>
      </c>
      <c r="B143" s="191" t="s">
        <v>1220</v>
      </c>
      <c r="C143" s="191" t="s">
        <v>658</v>
      </c>
      <c r="D143" s="191" t="s">
        <v>671</v>
      </c>
      <c r="E143" s="190" t="s">
        <v>519</v>
      </c>
      <c r="F143" s="191" t="s">
        <v>547</v>
      </c>
      <c r="G143" s="191" t="s">
        <v>370</v>
      </c>
      <c r="H143" s="192" t="s">
        <v>420</v>
      </c>
      <c r="I143" s="192" t="s">
        <v>185</v>
      </c>
      <c r="J143" s="193">
        <v>0.55405405405405406</v>
      </c>
      <c r="K143" s="191" t="s">
        <v>3250</v>
      </c>
      <c r="L143" s="194">
        <v>2022</v>
      </c>
      <c r="M143" s="457">
        <v>67</v>
      </c>
      <c r="N143" s="458">
        <v>0.56716417910447758</v>
      </c>
      <c r="O143" s="195">
        <f t="shared" si="9"/>
        <v>38</v>
      </c>
      <c r="P143" s="457">
        <v>33</v>
      </c>
      <c r="Q143" s="196">
        <f t="shared" si="10"/>
        <v>0.86842105263157898</v>
      </c>
      <c r="R143" s="197">
        <f t="shared" si="11"/>
        <v>0.4925373134328358</v>
      </c>
      <c r="S143" s="198">
        <f t="shared" si="8"/>
        <v>1.0236621769202765</v>
      </c>
      <c r="T143" s="194"/>
      <c r="U143" s="21"/>
      <c r="V143" s="21"/>
      <c r="W143" s="21"/>
      <c r="X143" s="21"/>
      <c r="Y143" s="21"/>
      <c r="Z143" s="21"/>
    </row>
    <row r="144" spans="1:26" ht="12.75">
      <c r="A144" s="190" t="s">
        <v>109</v>
      </c>
      <c r="B144" s="191" t="s">
        <v>1220</v>
      </c>
      <c r="C144" s="191" t="s">
        <v>664</v>
      </c>
      <c r="D144" s="191" t="s">
        <v>671</v>
      </c>
      <c r="E144" s="190" t="s">
        <v>519</v>
      </c>
      <c r="F144" s="191" t="s">
        <v>547</v>
      </c>
      <c r="G144" s="191" t="s">
        <v>370</v>
      </c>
      <c r="H144" s="192" t="s">
        <v>418</v>
      </c>
      <c r="I144" s="192" t="s">
        <v>185</v>
      </c>
      <c r="J144" s="193">
        <v>1</v>
      </c>
      <c r="K144" s="191" t="s">
        <v>3251</v>
      </c>
      <c r="L144" s="194">
        <v>2022</v>
      </c>
      <c r="M144" s="457">
        <v>8</v>
      </c>
      <c r="N144" s="458">
        <v>0.625</v>
      </c>
      <c r="O144" s="195">
        <f t="shared" si="9"/>
        <v>5</v>
      </c>
      <c r="P144" s="457">
        <v>3</v>
      </c>
      <c r="Q144" s="196">
        <f t="shared" si="10"/>
        <v>0.6</v>
      </c>
      <c r="R144" s="197">
        <f t="shared" si="11"/>
        <v>0.375</v>
      </c>
      <c r="S144" s="198">
        <f t="shared" si="8"/>
        <v>0.625</v>
      </c>
      <c r="T144" s="194" t="s">
        <v>3252</v>
      </c>
      <c r="U144" s="21"/>
      <c r="V144" s="21"/>
      <c r="W144" s="21"/>
      <c r="X144" s="21"/>
      <c r="Y144" s="21"/>
      <c r="Z144" s="21"/>
    </row>
    <row r="145" spans="1:26" ht="12.75">
      <c r="A145" s="190" t="s">
        <v>109</v>
      </c>
      <c r="B145" s="191" t="s">
        <v>1220</v>
      </c>
      <c r="C145" s="191" t="s">
        <v>658</v>
      </c>
      <c r="D145" s="191" t="s">
        <v>672</v>
      </c>
      <c r="E145" s="190" t="s">
        <v>519</v>
      </c>
      <c r="F145" s="191" t="s">
        <v>547</v>
      </c>
      <c r="G145" s="191" t="s">
        <v>370</v>
      </c>
      <c r="H145" s="192" t="s">
        <v>418</v>
      </c>
      <c r="I145" s="192" t="s">
        <v>185</v>
      </c>
      <c r="J145" s="193">
        <v>1</v>
      </c>
      <c r="K145" s="191" t="s">
        <v>3248</v>
      </c>
      <c r="L145" s="194">
        <v>2022</v>
      </c>
      <c r="M145" s="457">
        <v>2</v>
      </c>
      <c r="N145" s="458">
        <v>1</v>
      </c>
      <c r="O145" s="195">
        <f t="shared" si="9"/>
        <v>2</v>
      </c>
      <c r="P145" s="457">
        <v>2</v>
      </c>
      <c r="Q145" s="196">
        <f t="shared" si="10"/>
        <v>1</v>
      </c>
      <c r="R145" s="197">
        <f t="shared" si="11"/>
        <v>1</v>
      </c>
      <c r="S145" s="198">
        <f t="shared" si="8"/>
        <v>1</v>
      </c>
      <c r="T145" s="194" t="s">
        <v>3249</v>
      </c>
      <c r="U145" s="21"/>
      <c r="V145" s="21"/>
      <c r="W145" s="21"/>
      <c r="X145" s="21"/>
      <c r="Y145" s="21"/>
      <c r="Z145" s="21"/>
    </row>
    <row r="146" spans="1:26" ht="12.75">
      <c r="A146" s="190" t="s">
        <v>109</v>
      </c>
      <c r="B146" s="191" t="s">
        <v>1220</v>
      </c>
      <c r="C146" s="191" t="s">
        <v>662</v>
      </c>
      <c r="D146" s="191" t="s">
        <v>672</v>
      </c>
      <c r="E146" s="190" t="s">
        <v>519</v>
      </c>
      <c r="F146" s="191" t="s">
        <v>547</v>
      </c>
      <c r="G146" s="191" t="s">
        <v>370</v>
      </c>
      <c r="H146" s="192" t="s">
        <v>418</v>
      </c>
      <c r="I146" s="192" t="s">
        <v>185</v>
      </c>
      <c r="J146" s="193">
        <v>1</v>
      </c>
      <c r="K146" s="191" t="s">
        <v>3251</v>
      </c>
      <c r="L146" s="194">
        <v>2022</v>
      </c>
      <c r="M146" s="457">
        <v>20</v>
      </c>
      <c r="N146" s="458">
        <v>1</v>
      </c>
      <c r="O146" s="195">
        <f t="shared" si="9"/>
        <v>20</v>
      </c>
      <c r="P146" s="457">
        <v>19</v>
      </c>
      <c r="Q146" s="196">
        <f t="shared" si="10"/>
        <v>0.95</v>
      </c>
      <c r="R146" s="197">
        <f t="shared" si="11"/>
        <v>0.95</v>
      </c>
      <c r="S146" s="198">
        <f t="shared" si="8"/>
        <v>1</v>
      </c>
      <c r="T146" s="194"/>
      <c r="U146" s="21"/>
      <c r="V146" s="21"/>
      <c r="W146" s="21"/>
      <c r="X146" s="21"/>
      <c r="Y146" s="21"/>
      <c r="Z146" s="21"/>
    </row>
    <row r="147" spans="1:26" ht="12.75">
      <c r="A147" s="190" t="s">
        <v>109</v>
      </c>
      <c r="B147" s="191" t="s">
        <v>1220</v>
      </c>
      <c r="C147" s="191" t="s">
        <v>664</v>
      </c>
      <c r="D147" s="191" t="s">
        <v>672</v>
      </c>
      <c r="E147" s="190" t="s">
        <v>519</v>
      </c>
      <c r="F147" s="191" t="s">
        <v>547</v>
      </c>
      <c r="G147" s="191" t="s">
        <v>370</v>
      </c>
      <c r="H147" s="192" t="s">
        <v>418</v>
      </c>
      <c r="I147" s="192" t="s">
        <v>185</v>
      </c>
      <c r="J147" s="193">
        <v>1</v>
      </c>
      <c r="K147" s="191" t="s">
        <v>3251</v>
      </c>
      <c r="L147" s="194">
        <v>2022</v>
      </c>
      <c r="M147" s="457">
        <v>2</v>
      </c>
      <c r="N147" s="458">
        <v>1</v>
      </c>
      <c r="O147" s="195">
        <f t="shared" si="9"/>
        <v>2</v>
      </c>
      <c r="P147" s="457">
        <v>2</v>
      </c>
      <c r="Q147" s="196">
        <f t="shared" si="10"/>
        <v>1</v>
      </c>
      <c r="R147" s="197">
        <f t="shared" si="11"/>
        <v>1</v>
      </c>
      <c r="S147" s="198">
        <f t="shared" si="8"/>
        <v>1</v>
      </c>
      <c r="T147" s="194" t="s">
        <v>3249</v>
      </c>
      <c r="U147" s="21"/>
      <c r="V147" s="21"/>
      <c r="W147" s="21"/>
      <c r="X147" s="21"/>
      <c r="Y147" s="21"/>
      <c r="Z147" s="21"/>
    </row>
    <row r="148" spans="1:26" ht="12.75">
      <c r="A148" s="190" t="s">
        <v>109</v>
      </c>
      <c r="B148" s="191" t="s">
        <v>1220</v>
      </c>
      <c r="C148" s="191" t="s">
        <v>656</v>
      </c>
      <c r="D148" s="191" t="s">
        <v>673</v>
      </c>
      <c r="E148" s="190" t="s">
        <v>519</v>
      </c>
      <c r="F148" s="191" t="s">
        <v>547</v>
      </c>
      <c r="G148" s="191" t="s">
        <v>370</v>
      </c>
      <c r="H148" s="192" t="s">
        <v>418</v>
      </c>
      <c r="I148" s="192" t="s">
        <v>185</v>
      </c>
      <c r="J148" s="193">
        <v>1</v>
      </c>
      <c r="K148" s="191" t="s">
        <v>3251</v>
      </c>
      <c r="L148" s="194">
        <v>2022</v>
      </c>
      <c r="M148" s="457">
        <v>19</v>
      </c>
      <c r="N148" s="458">
        <v>0.89473684210526316</v>
      </c>
      <c r="O148" s="195">
        <f t="shared" si="9"/>
        <v>17</v>
      </c>
      <c r="P148" s="457">
        <v>11</v>
      </c>
      <c r="Q148" s="196">
        <f t="shared" si="10"/>
        <v>0.6470588235294118</v>
      </c>
      <c r="R148" s="197">
        <f t="shared" si="11"/>
        <v>0.57894736842105265</v>
      </c>
      <c r="S148" s="198">
        <f t="shared" si="8"/>
        <v>0.89473684210526316</v>
      </c>
      <c r="T148" s="194" t="s">
        <v>3252</v>
      </c>
      <c r="U148" s="21"/>
      <c r="V148" s="21"/>
      <c r="W148" s="21"/>
      <c r="X148" s="21"/>
      <c r="Y148" s="21"/>
      <c r="Z148" s="21"/>
    </row>
    <row r="149" spans="1:26" ht="12.75">
      <c r="A149" s="190" t="s">
        <v>109</v>
      </c>
      <c r="B149" s="191" t="s">
        <v>1220</v>
      </c>
      <c r="C149" s="191" t="s">
        <v>658</v>
      </c>
      <c r="D149" s="191" t="s">
        <v>673</v>
      </c>
      <c r="E149" s="190" t="s">
        <v>519</v>
      </c>
      <c r="F149" s="191" t="s">
        <v>547</v>
      </c>
      <c r="G149" s="191" t="s">
        <v>370</v>
      </c>
      <c r="H149" s="192" t="s">
        <v>418</v>
      </c>
      <c r="I149" s="192" t="s">
        <v>185</v>
      </c>
      <c r="J149" s="193">
        <v>1</v>
      </c>
      <c r="K149" s="191" t="s">
        <v>3251</v>
      </c>
      <c r="L149" s="194">
        <v>2022</v>
      </c>
      <c r="M149" s="457">
        <v>2</v>
      </c>
      <c r="N149" s="458">
        <v>1</v>
      </c>
      <c r="O149" s="195">
        <f t="shared" si="9"/>
        <v>2</v>
      </c>
      <c r="P149" s="457">
        <v>2</v>
      </c>
      <c r="Q149" s="196">
        <f t="shared" si="10"/>
        <v>1</v>
      </c>
      <c r="R149" s="197">
        <f t="shared" si="11"/>
        <v>1</v>
      </c>
      <c r="S149" s="198">
        <f t="shared" si="8"/>
        <v>1</v>
      </c>
      <c r="T149" s="194" t="s">
        <v>3249</v>
      </c>
      <c r="U149" s="21"/>
      <c r="V149" s="21"/>
      <c r="W149" s="21"/>
      <c r="X149" s="21"/>
      <c r="Y149" s="21"/>
      <c r="Z149" s="21"/>
    </row>
    <row r="150" spans="1:26" ht="12.75">
      <c r="A150" s="190" t="s">
        <v>109</v>
      </c>
      <c r="B150" s="191" t="s">
        <v>1220</v>
      </c>
      <c r="C150" s="191" t="s">
        <v>662</v>
      </c>
      <c r="D150" s="191" t="s">
        <v>674</v>
      </c>
      <c r="E150" s="190" t="s">
        <v>519</v>
      </c>
      <c r="F150" s="191" t="s">
        <v>547</v>
      </c>
      <c r="G150" s="191" t="s">
        <v>370</v>
      </c>
      <c r="H150" s="192" t="s">
        <v>418</v>
      </c>
      <c r="I150" s="192" t="s">
        <v>185</v>
      </c>
      <c r="J150" s="193">
        <v>1</v>
      </c>
      <c r="K150" s="191" t="s">
        <v>3251</v>
      </c>
      <c r="L150" s="194">
        <v>2022</v>
      </c>
      <c r="M150" s="457">
        <v>3</v>
      </c>
      <c r="N150" s="458">
        <v>1</v>
      </c>
      <c r="O150" s="195">
        <f t="shared" si="9"/>
        <v>3</v>
      </c>
      <c r="P150" s="457">
        <v>3</v>
      </c>
      <c r="Q150" s="196">
        <f t="shared" si="10"/>
        <v>1</v>
      </c>
      <c r="R150" s="197">
        <f t="shared" si="11"/>
        <v>1</v>
      </c>
      <c r="S150" s="198">
        <f t="shared" si="8"/>
        <v>1</v>
      </c>
      <c r="T150" s="194"/>
      <c r="U150" s="21"/>
      <c r="V150" s="21"/>
      <c r="W150" s="21"/>
      <c r="X150" s="21"/>
      <c r="Y150" s="21"/>
      <c r="Z150" s="21"/>
    </row>
    <row r="151" spans="1:26" ht="12.75">
      <c r="A151" s="190" t="s">
        <v>109</v>
      </c>
      <c r="B151" s="191" t="s">
        <v>1220</v>
      </c>
      <c r="C151" s="191" t="s">
        <v>658</v>
      </c>
      <c r="D151" s="191" t="s">
        <v>677</v>
      </c>
      <c r="E151" s="190" t="s">
        <v>519</v>
      </c>
      <c r="F151" s="191" t="s">
        <v>547</v>
      </c>
      <c r="G151" s="191" t="s">
        <v>370</v>
      </c>
      <c r="H151" s="192" t="s">
        <v>418</v>
      </c>
      <c r="I151" s="192" t="s">
        <v>185</v>
      </c>
      <c r="J151" s="193">
        <v>1</v>
      </c>
      <c r="K151" s="191" t="s">
        <v>3248</v>
      </c>
      <c r="L151" s="194">
        <v>2022</v>
      </c>
      <c r="M151" s="457">
        <v>5</v>
      </c>
      <c r="N151" s="458">
        <v>1</v>
      </c>
      <c r="O151" s="195">
        <f t="shared" si="9"/>
        <v>5</v>
      </c>
      <c r="P151" s="457">
        <v>5</v>
      </c>
      <c r="Q151" s="196">
        <f t="shared" si="10"/>
        <v>1</v>
      </c>
      <c r="R151" s="197">
        <f t="shared" si="11"/>
        <v>1</v>
      </c>
      <c r="S151" s="198">
        <f t="shared" si="8"/>
        <v>1</v>
      </c>
      <c r="T151" s="194" t="s">
        <v>3249</v>
      </c>
      <c r="U151" s="21"/>
      <c r="V151" s="21"/>
      <c r="W151" s="21"/>
      <c r="X151" s="21"/>
      <c r="Y151" s="21"/>
      <c r="Z151" s="21"/>
    </row>
    <row r="152" spans="1:26" ht="12.75">
      <c r="A152" s="190" t="s">
        <v>109</v>
      </c>
      <c r="B152" s="191" t="s">
        <v>1220</v>
      </c>
      <c r="C152" s="191" t="s">
        <v>658</v>
      </c>
      <c r="D152" s="191" t="s">
        <v>678</v>
      </c>
      <c r="E152" s="190" t="s">
        <v>519</v>
      </c>
      <c r="F152" s="191" t="s">
        <v>547</v>
      </c>
      <c r="G152" s="191" t="s">
        <v>370</v>
      </c>
      <c r="H152" s="192" t="s">
        <v>418</v>
      </c>
      <c r="I152" s="192" t="s">
        <v>185</v>
      </c>
      <c r="J152" s="193">
        <v>1</v>
      </c>
      <c r="K152" s="191" t="s">
        <v>3251</v>
      </c>
      <c r="L152" s="194">
        <v>2022</v>
      </c>
      <c r="M152" s="457">
        <v>8</v>
      </c>
      <c r="N152" s="458">
        <v>1</v>
      </c>
      <c r="O152" s="195">
        <f t="shared" si="9"/>
        <v>8</v>
      </c>
      <c r="P152" s="457">
        <v>8</v>
      </c>
      <c r="Q152" s="196">
        <f t="shared" si="10"/>
        <v>1</v>
      </c>
      <c r="R152" s="197">
        <f t="shared" si="11"/>
        <v>1</v>
      </c>
      <c r="S152" s="198">
        <f t="shared" si="8"/>
        <v>1</v>
      </c>
      <c r="T152" s="194"/>
      <c r="U152" s="21"/>
      <c r="V152" s="21"/>
      <c r="W152" s="21"/>
      <c r="X152" s="21"/>
      <c r="Y152" s="21"/>
      <c r="Z152" s="21"/>
    </row>
    <row r="153" spans="1:26" ht="12.75">
      <c r="A153" s="190" t="s">
        <v>109</v>
      </c>
      <c r="B153" s="191" t="s">
        <v>1220</v>
      </c>
      <c r="C153" s="191" t="s">
        <v>663</v>
      </c>
      <c r="D153" s="191" t="s">
        <v>678</v>
      </c>
      <c r="E153" s="190" t="s">
        <v>519</v>
      </c>
      <c r="F153" s="191" t="s">
        <v>547</v>
      </c>
      <c r="G153" s="191" t="s">
        <v>370</v>
      </c>
      <c r="H153" s="192" t="s">
        <v>418</v>
      </c>
      <c r="I153" s="192" t="s">
        <v>185</v>
      </c>
      <c r="J153" s="193">
        <v>1</v>
      </c>
      <c r="K153" s="191" t="s">
        <v>3248</v>
      </c>
      <c r="L153" s="194">
        <v>2022</v>
      </c>
      <c r="M153" s="457">
        <v>5</v>
      </c>
      <c r="N153" s="458">
        <v>0.8</v>
      </c>
      <c r="O153" s="195">
        <f t="shared" si="9"/>
        <v>4</v>
      </c>
      <c r="P153" s="457">
        <v>3</v>
      </c>
      <c r="Q153" s="196">
        <f t="shared" si="10"/>
        <v>0.75</v>
      </c>
      <c r="R153" s="197">
        <f t="shared" si="11"/>
        <v>0.6</v>
      </c>
      <c r="S153" s="198">
        <f t="shared" si="8"/>
        <v>0.8</v>
      </c>
      <c r="T153" s="194" t="s">
        <v>3253</v>
      </c>
      <c r="U153" s="21"/>
      <c r="V153" s="21"/>
      <c r="W153" s="21"/>
      <c r="X153" s="21"/>
      <c r="Y153" s="21"/>
      <c r="Z153" s="21"/>
    </row>
    <row r="154" spans="1:26" ht="12.75">
      <c r="A154" s="190" t="s">
        <v>109</v>
      </c>
      <c r="B154" s="191" t="s">
        <v>1220</v>
      </c>
      <c r="C154" s="191" t="s">
        <v>665</v>
      </c>
      <c r="D154" s="191" t="s">
        <v>679</v>
      </c>
      <c r="E154" s="190" t="s">
        <v>519</v>
      </c>
      <c r="F154" s="191" t="s">
        <v>547</v>
      </c>
      <c r="G154" s="191" t="s">
        <v>370</v>
      </c>
      <c r="H154" s="192" t="s">
        <v>420</v>
      </c>
      <c r="I154" s="192" t="s">
        <v>185</v>
      </c>
      <c r="J154" s="193">
        <v>9.193054136874361E-2</v>
      </c>
      <c r="K154" s="191" t="s">
        <v>3250</v>
      </c>
      <c r="L154" s="194">
        <v>2022</v>
      </c>
      <c r="M154" s="457">
        <v>1926</v>
      </c>
      <c r="N154" s="458">
        <v>5.3997923156801658E-2</v>
      </c>
      <c r="O154" s="195">
        <f t="shared" si="9"/>
        <v>104</v>
      </c>
      <c r="P154" s="457">
        <v>95</v>
      </c>
      <c r="Q154" s="196">
        <f t="shared" si="10"/>
        <v>0.91346153846153844</v>
      </c>
      <c r="R154" s="197">
        <f t="shared" si="11"/>
        <v>4.9325025960539982E-2</v>
      </c>
      <c r="S154" s="198">
        <f t="shared" si="8"/>
        <v>0.58737740856120924</v>
      </c>
      <c r="T154" s="194" t="s">
        <v>3249</v>
      </c>
      <c r="U154" s="21"/>
      <c r="V154" s="21"/>
      <c r="W154" s="21"/>
      <c r="X154" s="21"/>
      <c r="Y154" s="21"/>
      <c r="Z154" s="21"/>
    </row>
    <row r="155" spans="1:26" ht="12.75">
      <c r="A155" s="190" t="s">
        <v>109</v>
      </c>
      <c r="B155" s="191" t="s">
        <v>1220</v>
      </c>
      <c r="C155" s="191" t="s">
        <v>666</v>
      </c>
      <c r="D155" s="191" t="s">
        <v>679</v>
      </c>
      <c r="E155" s="190" t="s">
        <v>519</v>
      </c>
      <c r="F155" s="191" t="s">
        <v>547</v>
      </c>
      <c r="G155" s="191" t="s">
        <v>370</v>
      </c>
      <c r="H155" s="192" t="s">
        <v>418</v>
      </c>
      <c r="I155" s="192" t="s">
        <v>185</v>
      </c>
      <c r="J155" s="193">
        <v>1</v>
      </c>
      <c r="K155" s="191" t="s">
        <v>3251</v>
      </c>
      <c r="L155" s="194">
        <v>2022</v>
      </c>
      <c r="M155" s="457">
        <v>7</v>
      </c>
      <c r="N155" s="458">
        <v>0.2857142857142857</v>
      </c>
      <c r="O155" s="195">
        <f t="shared" si="9"/>
        <v>2</v>
      </c>
      <c r="P155" s="457">
        <v>2</v>
      </c>
      <c r="Q155" s="196">
        <f t="shared" si="10"/>
        <v>1</v>
      </c>
      <c r="R155" s="197">
        <f t="shared" si="11"/>
        <v>0.2857142857142857</v>
      </c>
      <c r="S155" s="198">
        <f t="shared" si="8"/>
        <v>0.2857142857142857</v>
      </c>
      <c r="T155" s="194" t="s">
        <v>3252</v>
      </c>
      <c r="U155" s="21"/>
      <c r="V155" s="21"/>
      <c r="W155" s="21"/>
      <c r="X155" s="21"/>
      <c r="Y155" s="21"/>
      <c r="Z155" s="21"/>
    </row>
    <row r="156" spans="1:26" ht="12.75">
      <c r="A156" s="190" t="s">
        <v>109</v>
      </c>
      <c r="B156" s="191" t="s">
        <v>1220</v>
      </c>
      <c r="C156" s="191" t="s">
        <v>665</v>
      </c>
      <c r="D156" s="191" t="s">
        <v>680</v>
      </c>
      <c r="E156" s="190" t="s">
        <v>519</v>
      </c>
      <c r="F156" s="191" t="s">
        <v>547</v>
      </c>
      <c r="G156" s="191" t="s">
        <v>370</v>
      </c>
      <c r="H156" s="192" t="s">
        <v>420</v>
      </c>
      <c r="I156" s="192" t="s">
        <v>185</v>
      </c>
      <c r="J156" s="193">
        <v>0.60465116279069764</v>
      </c>
      <c r="K156" s="191" t="s">
        <v>3250</v>
      </c>
      <c r="L156" s="194">
        <v>2022</v>
      </c>
      <c r="M156" s="457">
        <v>43</v>
      </c>
      <c r="N156" s="458">
        <v>0.34883720930232559</v>
      </c>
      <c r="O156" s="195">
        <f t="shared" si="9"/>
        <v>15</v>
      </c>
      <c r="P156" s="457">
        <v>15</v>
      </c>
      <c r="Q156" s="196">
        <f t="shared" si="10"/>
        <v>1</v>
      </c>
      <c r="R156" s="197">
        <f t="shared" si="11"/>
        <v>0.34883720930232559</v>
      </c>
      <c r="S156" s="198">
        <f t="shared" si="8"/>
        <v>0.57692307692307698</v>
      </c>
      <c r="T156" s="194" t="s">
        <v>3249</v>
      </c>
      <c r="U156" s="21"/>
      <c r="V156" s="21"/>
      <c r="W156" s="21"/>
      <c r="X156" s="21"/>
      <c r="Y156" s="21"/>
      <c r="Z156" s="21"/>
    </row>
    <row r="157" spans="1:26" ht="12.75">
      <c r="A157" s="190" t="s">
        <v>109</v>
      </c>
      <c r="B157" s="191" t="s">
        <v>1220</v>
      </c>
      <c r="C157" s="191" t="s">
        <v>668</v>
      </c>
      <c r="D157" s="191" t="s">
        <v>680</v>
      </c>
      <c r="E157" s="190" t="s">
        <v>519</v>
      </c>
      <c r="F157" s="191" t="s">
        <v>547</v>
      </c>
      <c r="G157" s="191" t="s">
        <v>370</v>
      </c>
      <c r="H157" s="192" t="s">
        <v>418</v>
      </c>
      <c r="I157" s="192" t="s">
        <v>185</v>
      </c>
      <c r="J157" s="193">
        <v>1</v>
      </c>
      <c r="K157" s="191" t="s">
        <v>3251</v>
      </c>
      <c r="L157" s="194">
        <v>2022</v>
      </c>
      <c r="M157" s="457">
        <v>6</v>
      </c>
      <c r="N157" s="458">
        <v>1</v>
      </c>
      <c r="O157" s="195">
        <f t="shared" si="9"/>
        <v>6</v>
      </c>
      <c r="P157" s="457">
        <v>6</v>
      </c>
      <c r="Q157" s="196">
        <f t="shared" si="10"/>
        <v>1</v>
      </c>
      <c r="R157" s="197">
        <f t="shared" si="11"/>
        <v>1</v>
      </c>
      <c r="S157" s="198">
        <f t="shared" si="8"/>
        <v>1</v>
      </c>
      <c r="T157" s="194"/>
      <c r="U157" s="21"/>
      <c r="V157" s="21"/>
      <c r="W157" s="21"/>
      <c r="X157" s="21"/>
      <c r="Y157" s="21"/>
      <c r="Z157" s="21"/>
    </row>
    <row r="158" spans="1:26" ht="12.75">
      <c r="A158" s="190" t="s">
        <v>109</v>
      </c>
      <c r="B158" s="191" t="s">
        <v>1220</v>
      </c>
      <c r="C158" s="191" t="s">
        <v>665</v>
      </c>
      <c r="D158" s="191" t="s">
        <v>681</v>
      </c>
      <c r="E158" s="190" t="s">
        <v>519</v>
      </c>
      <c r="F158" s="191" t="s">
        <v>547</v>
      </c>
      <c r="G158" s="191" t="s">
        <v>370</v>
      </c>
      <c r="H158" s="192" t="s">
        <v>418</v>
      </c>
      <c r="I158" s="192" t="s">
        <v>185</v>
      </c>
      <c r="J158" s="193">
        <v>1</v>
      </c>
      <c r="K158" s="191" t="s">
        <v>3251</v>
      </c>
      <c r="L158" s="194">
        <v>2022</v>
      </c>
      <c r="M158" s="457">
        <v>6</v>
      </c>
      <c r="N158" s="458">
        <v>1</v>
      </c>
      <c r="O158" s="195">
        <f t="shared" si="9"/>
        <v>6</v>
      </c>
      <c r="P158" s="457">
        <v>6</v>
      </c>
      <c r="Q158" s="196">
        <f t="shared" si="10"/>
        <v>1</v>
      </c>
      <c r="R158" s="197">
        <f t="shared" si="11"/>
        <v>1</v>
      </c>
      <c r="S158" s="198">
        <f t="shared" si="8"/>
        <v>1</v>
      </c>
      <c r="T158" s="194"/>
      <c r="U158" s="21"/>
      <c r="V158" s="21"/>
      <c r="W158" s="21"/>
      <c r="X158" s="21"/>
      <c r="Y158" s="21"/>
      <c r="Z158" s="21"/>
    </row>
    <row r="159" spans="1:26" ht="12.75">
      <c r="A159" s="190" t="s">
        <v>109</v>
      </c>
      <c r="B159" s="191" t="s">
        <v>1220</v>
      </c>
      <c r="C159" s="191" t="s">
        <v>667</v>
      </c>
      <c r="D159" s="191" t="s">
        <v>681</v>
      </c>
      <c r="E159" s="190" t="s">
        <v>519</v>
      </c>
      <c r="F159" s="191" t="s">
        <v>547</v>
      </c>
      <c r="G159" s="191" t="s">
        <v>370</v>
      </c>
      <c r="H159" s="192" t="s">
        <v>420</v>
      </c>
      <c r="I159" s="192" t="s">
        <v>185</v>
      </c>
      <c r="J159" s="193">
        <v>0.1691275167785235</v>
      </c>
      <c r="K159" s="191" t="s">
        <v>3250</v>
      </c>
      <c r="L159" s="194">
        <v>2022</v>
      </c>
      <c r="M159" s="457">
        <v>611</v>
      </c>
      <c r="N159" s="458">
        <v>7.0376432078559745E-2</v>
      </c>
      <c r="O159" s="195">
        <f t="shared" si="9"/>
        <v>43</v>
      </c>
      <c r="P159" s="457">
        <v>42</v>
      </c>
      <c r="Q159" s="196">
        <f t="shared" si="10"/>
        <v>0.97674418604651159</v>
      </c>
      <c r="R159" s="197">
        <f t="shared" si="11"/>
        <v>6.8739770867430439E-2</v>
      </c>
      <c r="S159" s="198">
        <f t="shared" si="8"/>
        <v>0.4161146182422778</v>
      </c>
      <c r="T159" s="194" t="s">
        <v>3249</v>
      </c>
      <c r="U159" s="21"/>
      <c r="V159" s="21"/>
      <c r="W159" s="21"/>
      <c r="X159" s="21"/>
      <c r="Y159" s="21"/>
      <c r="Z159" s="21"/>
    </row>
    <row r="160" spans="1:26" ht="12.75">
      <c r="A160" s="190" t="s">
        <v>109</v>
      </c>
      <c r="B160" s="191" t="s">
        <v>1220</v>
      </c>
      <c r="C160" s="191" t="s">
        <v>660</v>
      </c>
      <c r="D160" s="191" t="s">
        <v>682</v>
      </c>
      <c r="E160" s="190" t="s">
        <v>519</v>
      </c>
      <c r="F160" s="191" t="s">
        <v>547</v>
      </c>
      <c r="G160" s="191" t="s">
        <v>370</v>
      </c>
      <c r="H160" s="192" t="s">
        <v>418</v>
      </c>
      <c r="I160" s="192" t="s">
        <v>185</v>
      </c>
      <c r="J160" s="193">
        <v>1</v>
      </c>
      <c r="K160" s="191" t="s">
        <v>3248</v>
      </c>
      <c r="L160" s="194">
        <v>2022</v>
      </c>
      <c r="M160" s="457">
        <v>2</v>
      </c>
      <c r="N160" s="458">
        <v>1</v>
      </c>
      <c r="O160" s="195">
        <f t="shared" si="9"/>
        <v>2</v>
      </c>
      <c r="P160" s="457">
        <v>2</v>
      </c>
      <c r="Q160" s="196">
        <f t="shared" si="10"/>
        <v>1</v>
      </c>
      <c r="R160" s="197">
        <f t="shared" si="11"/>
        <v>1</v>
      </c>
      <c r="S160" s="198">
        <f t="shared" si="8"/>
        <v>1</v>
      </c>
      <c r="T160" s="194" t="s">
        <v>3249</v>
      </c>
      <c r="U160" s="21"/>
      <c r="V160" s="21"/>
      <c r="W160" s="21"/>
      <c r="X160" s="21"/>
      <c r="Y160" s="21"/>
      <c r="Z160" s="21"/>
    </row>
    <row r="161" spans="1:26" ht="12.75">
      <c r="A161" s="190" t="s">
        <v>109</v>
      </c>
      <c r="B161" s="191" t="s">
        <v>1220</v>
      </c>
      <c r="C161" s="191" t="s">
        <v>668</v>
      </c>
      <c r="D161" s="191" t="s">
        <v>683</v>
      </c>
      <c r="E161" s="190" t="s">
        <v>519</v>
      </c>
      <c r="F161" s="191" t="s">
        <v>547</v>
      </c>
      <c r="G161" s="191" t="s">
        <v>370</v>
      </c>
      <c r="H161" s="192" t="s">
        <v>418</v>
      </c>
      <c r="I161" s="192" t="s">
        <v>185</v>
      </c>
      <c r="J161" s="193">
        <v>1</v>
      </c>
      <c r="K161" s="191" t="s">
        <v>3248</v>
      </c>
      <c r="L161" s="194">
        <v>2022</v>
      </c>
      <c r="M161" s="457">
        <v>7</v>
      </c>
      <c r="N161" s="458">
        <v>0.8571428571428571</v>
      </c>
      <c r="O161" s="195">
        <f t="shared" si="9"/>
        <v>6</v>
      </c>
      <c r="P161" s="457">
        <v>4</v>
      </c>
      <c r="Q161" s="196">
        <f t="shared" si="10"/>
        <v>0.66666666666666663</v>
      </c>
      <c r="R161" s="197">
        <f t="shared" si="11"/>
        <v>0.5714285714285714</v>
      </c>
      <c r="S161" s="198">
        <f t="shared" si="8"/>
        <v>0.8571428571428571</v>
      </c>
      <c r="T161" s="194" t="s">
        <v>3253</v>
      </c>
      <c r="U161" s="21"/>
      <c r="V161" s="21"/>
      <c r="W161" s="21"/>
      <c r="X161" s="21"/>
      <c r="Y161" s="21"/>
      <c r="Z161" s="21"/>
    </row>
    <row r="162" spans="1:26" ht="12.75">
      <c r="A162" s="190" t="s">
        <v>109</v>
      </c>
      <c r="B162" s="191" t="s">
        <v>1220</v>
      </c>
      <c r="C162" s="191" t="s">
        <v>659</v>
      </c>
      <c r="D162" s="191" t="s">
        <v>684</v>
      </c>
      <c r="E162" s="190" t="s">
        <v>519</v>
      </c>
      <c r="F162" s="191" t="s">
        <v>547</v>
      </c>
      <c r="G162" s="191" t="s">
        <v>370</v>
      </c>
      <c r="H162" s="192" t="s">
        <v>418</v>
      </c>
      <c r="I162" s="192" t="s">
        <v>185</v>
      </c>
      <c r="J162" s="193">
        <v>1</v>
      </c>
      <c r="K162" s="191" t="s">
        <v>3248</v>
      </c>
      <c r="L162" s="194">
        <v>2022</v>
      </c>
      <c r="M162" s="457">
        <v>28</v>
      </c>
      <c r="N162" s="458">
        <v>0.9642857142857143</v>
      </c>
      <c r="O162" s="195">
        <f t="shared" si="9"/>
        <v>27</v>
      </c>
      <c r="P162" s="457">
        <v>25</v>
      </c>
      <c r="Q162" s="196">
        <f t="shared" si="10"/>
        <v>0.92592592592592593</v>
      </c>
      <c r="R162" s="197">
        <f t="shared" si="11"/>
        <v>0.8928571428571429</v>
      </c>
      <c r="S162" s="198">
        <f t="shared" si="8"/>
        <v>0.9642857142857143</v>
      </c>
      <c r="T162" s="194" t="s">
        <v>3252</v>
      </c>
      <c r="U162" s="21"/>
      <c r="V162" s="21"/>
      <c r="W162" s="21"/>
      <c r="X162" s="21"/>
      <c r="Y162" s="21"/>
      <c r="Z162" s="21"/>
    </row>
    <row r="163" spans="1:26" ht="12.75">
      <c r="A163" s="190" t="s">
        <v>109</v>
      </c>
      <c r="B163" s="191" t="s">
        <v>1220</v>
      </c>
      <c r="C163" s="191" t="s">
        <v>663</v>
      </c>
      <c r="D163" s="191" t="s">
        <v>686</v>
      </c>
      <c r="E163" s="190" t="s">
        <v>519</v>
      </c>
      <c r="F163" s="191" t="s">
        <v>547</v>
      </c>
      <c r="G163" s="191" t="s">
        <v>370</v>
      </c>
      <c r="H163" s="192" t="s">
        <v>418</v>
      </c>
      <c r="I163" s="192" t="s">
        <v>185</v>
      </c>
      <c r="J163" s="193">
        <v>1</v>
      </c>
      <c r="K163" s="191" t="s">
        <v>3248</v>
      </c>
      <c r="L163" s="194">
        <v>2022</v>
      </c>
      <c r="M163" s="457">
        <v>15</v>
      </c>
      <c r="N163" s="458">
        <v>0.73333333333333328</v>
      </c>
      <c r="O163" s="195">
        <f t="shared" si="9"/>
        <v>11</v>
      </c>
      <c r="P163" s="457">
        <v>11</v>
      </c>
      <c r="Q163" s="196">
        <f t="shared" si="10"/>
        <v>1</v>
      </c>
      <c r="R163" s="197">
        <f t="shared" si="11"/>
        <v>0.73333333333333328</v>
      </c>
      <c r="S163" s="198">
        <f t="shared" si="8"/>
        <v>0.73333333333333328</v>
      </c>
      <c r="T163" s="194" t="s">
        <v>3253</v>
      </c>
      <c r="U163" s="21"/>
      <c r="V163" s="21"/>
      <c r="W163" s="21"/>
      <c r="X163" s="21"/>
      <c r="Y163" s="21"/>
      <c r="Z163" s="21"/>
    </row>
    <row r="164" spans="1:26" ht="12.75">
      <c r="A164" s="190" t="s">
        <v>109</v>
      </c>
      <c r="B164" s="191" t="s">
        <v>1220</v>
      </c>
      <c r="C164" s="191" t="s">
        <v>663</v>
      </c>
      <c r="D164" s="191" t="s">
        <v>685</v>
      </c>
      <c r="E164" s="190" t="s">
        <v>519</v>
      </c>
      <c r="F164" s="191" t="s">
        <v>547</v>
      </c>
      <c r="G164" s="191" t="s">
        <v>370</v>
      </c>
      <c r="H164" s="192" t="s">
        <v>418</v>
      </c>
      <c r="I164" s="192" t="s">
        <v>185</v>
      </c>
      <c r="J164" s="193">
        <v>1</v>
      </c>
      <c r="K164" s="191" t="s">
        <v>3248</v>
      </c>
      <c r="L164" s="194">
        <v>2022</v>
      </c>
      <c r="M164" s="457">
        <v>2</v>
      </c>
      <c r="N164" s="458">
        <v>1</v>
      </c>
      <c r="O164" s="195">
        <f t="shared" si="9"/>
        <v>2</v>
      </c>
      <c r="P164" s="457">
        <v>2</v>
      </c>
      <c r="Q164" s="196">
        <f t="shared" si="10"/>
        <v>1</v>
      </c>
      <c r="R164" s="197">
        <f t="shared" si="11"/>
        <v>1</v>
      </c>
      <c r="S164" s="198">
        <f t="shared" si="8"/>
        <v>1</v>
      </c>
      <c r="T164" s="194" t="s">
        <v>3249</v>
      </c>
      <c r="U164" s="21"/>
      <c r="V164" s="21"/>
      <c r="W164" s="21"/>
      <c r="X164" s="21"/>
      <c r="Y164" s="21"/>
      <c r="Z164" s="21"/>
    </row>
    <row r="165" spans="1:26" ht="12.75">
      <c r="A165" s="190" t="s">
        <v>109</v>
      </c>
      <c r="B165" s="191" t="s">
        <v>1220</v>
      </c>
      <c r="C165" s="191" t="s">
        <v>663</v>
      </c>
      <c r="D165" s="191" t="s">
        <v>670</v>
      </c>
      <c r="E165" s="190" t="s">
        <v>519</v>
      </c>
      <c r="F165" s="191" t="s">
        <v>554</v>
      </c>
      <c r="G165" s="191" t="s">
        <v>370</v>
      </c>
      <c r="H165" s="192" t="s">
        <v>418</v>
      </c>
      <c r="I165" s="192" t="s">
        <v>185</v>
      </c>
      <c r="J165" s="193">
        <v>1</v>
      </c>
      <c r="K165" s="191" t="s">
        <v>3248</v>
      </c>
      <c r="L165" s="194">
        <v>2022</v>
      </c>
      <c r="M165" s="457">
        <v>3</v>
      </c>
      <c r="N165" s="458">
        <v>1</v>
      </c>
      <c r="O165" s="195">
        <f t="shared" si="9"/>
        <v>3</v>
      </c>
      <c r="P165" s="457">
        <v>1</v>
      </c>
      <c r="Q165" s="196">
        <f t="shared" si="10"/>
        <v>0.33333333333333331</v>
      </c>
      <c r="R165" s="197">
        <f t="shared" si="11"/>
        <v>0.33333333333333331</v>
      </c>
      <c r="S165" s="198">
        <f t="shared" si="8"/>
        <v>1</v>
      </c>
      <c r="T165" s="194" t="s">
        <v>3249</v>
      </c>
      <c r="U165" s="21"/>
      <c r="V165" s="21"/>
      <c r="W165" s="21"/>
      <c r="X165" s="21"/>
      <c r="Y165" s="21"/>
      <c r="Z165" s="21"/>
    </row>
    <row r="166" spans="1:26" ht="12.75">
      <c r="A166" s="190" t="s">
        <v>109</v>
      </c>
      <c r="B166" s="191" t="s">
        <v>1220</v>
      </c>
      <c r="C166" s="191" t="s">
        <v>658</v>
      </c>
      <c r="D166" s="191" t="s">
        <v>671</v>
      </c>
      <c r="E166" s="190" t="s">
        <v>519</v>
      </c>
      <c r="F166" s="191" t="s">
        <v>554</v>
      </c>
      <c r="G166" s="191" t="s">
        <v>370</v>
      </c>
      <c r="H166" s="192" t="s">
        <v>420</v>
      </c>
      <c r="I166" s="192" t="s">
        <v>185</v>
      </c>
      <c r="J166" s="193">
        <v>0.55405405405405406</v>
      </c>
      <c r="K166" s="191" t="s">
        <v>3250</v>
      </c>
      <c r="L166" s="194">
        <v>2022</v>
      </c>
      <c r="M166" s="457">
        <v>67</v>
      </c>
      <c r="N166" s="458">
        <v>0.56716417910447758</v>
      </c>
      <c r="O166" s="195">
        <f t="shared" si="9"/>
        <v>38</v>
      </c>
      <c r="P166" s="457">
        <v>33</v>
      </c>
      <c r="Q166" s="196">
        <f t="shared" si="10"/>
        <v>0.86842105263157898</v>
      </c>
      <c r="R166" s="197">
        <f t="shared" si="11"/>
        <v>0.4925373134328358</v>
      </c>
      <c r="S166" s="198">
        <f t="shared" si="8"/>
        <v>1.0236621769202765</v>
      </c>
      <c r="T166" s="194"/>
      <c r="U166" s="21"/>
      <c r="V166" s="21"/>
      <c r="W166" s="21"/>
      <c r="X166" s="21"/>
      <c r="Y166" s="21"/>
      <c r="Z166" s="21"/>
    </row>
    <row r="167" spans="1:26" ht="12.75">
      <c r="A167" s="190" t="s">
        <v>109</v>
      </c>
      <c r="B167" s="191" t="s">
        <v>1220</v>
      </c>
      <c r="C167" s="191" t="s">
        <v>664</v>
      </c>
      <c r="D167" s="191" t="s">
        <v>671</v>
      </c>
      <c r="E167" s="190" t="s">
        <v>519</v>
      </c>
      <c r="F167" s="191" t="s">
        <v>554</v>
      </c>
      <c r="G167" s="191" t="s">
        <v>370</v>
      </c>
      <c r="H167" s="192" t="s">
        <v>418</v>
      </c>
      <c r="I167" s="192" t="s">
        <v>185</v>
      </c>
      <c r="J167" s="193">
        <v>1</v>
      </c>
      <c r="K167" s="191" t="s">
        <v>3251</v>
      </c>
      <c r="L167" s="194">
        <v>2022</v>
      </c>
      <c r="M167" s="457">
        <v>8</v>
      </c>
      <c r="N167" s="458">
        <v>0.625</v>
      </c>
      <c r="O167" s="195">
        <f t="shared" si="9"/>
        <v>5</v>
      </c>
      <c r="P167" s="457">
        <v>3</v>
      </c>
      <c r="Q167" s="196">
        <f t="shared" si="10"/>
        <v>0.6</v>
      </c>
      <c r="R167" s="197">
        <f t="shared" si="11"/>
        <v>0.375</v>
      </c>
      <c r="S167" s="198">
        <f t="shared" si="8"/>
        <v>0.625</v>
      </c>
      <c r="T167" s="194" t="s">
        <v>3252</v>
      </c>
      <c r="U167" s="21"/>
      <c r="V167" s="21"/>
      <c r="W167" s="21"/>
      <c r="X167" s="21"/>
      <c r="Y167" s="21"/>
      <c r="Z167" s="21"/>
    </row>
    <row r="168" spans="1:26" ht="12.75">
      <c r="A168" s="190" t="s">
        <v>109</v>
      </c>
      <c r="B168" s="191" t="s">
        <v>1220</v>
      </c>
      <c r="C168" s="191" t="s">
        <v>658</v>
      </c>
      <c r="D168" s="191" t="s">
        <v>672</v>
      </c>
      <c r="E168" s="190" t="s">
        <v>519</v>
      </c>
      <c r="F168" s="191" t="s">
        <v>554</v>
      </c>
      <c r="G168" s="191" t="s">
        <v>370</v>
      </c>
      <c r="H168" s="192" t="s">
        <v>418</v>
      </c>
      <c r="I168" s="192" t="s">
        <v>185</v>
      </c>
      <c r="J168" s="193">
        <v>1</v>
      </c>
      <c r="K168" s="191" t="s">
        <v>3248</v>
      </c>
      <c r="L168" s="194">
        <v>2022</v>
      </c>
      <c r="M168" s="457">
        <v>2</v>
      </c>
      <c r="N168" s="458">
        <v>1</v>
      </c>
      <c r="O168" s="195">
        <f t="shared" si="9"/>
        <v>2</v>
      </c>
      <c r="P168" s="457">
        <v>2</v>
      </c>
      <c r="Q168" s="196">
        <f t="shared" si="10"/>
        <v>1</v>
      </c>
      <c r="R168" s="197">
        <f t="shared" si="11"/>
        <v>1</v>
      </c>
      <c r="S168" s="198">
        <f t="shared" si="8"/>
        <v>1</v>
      </c>
      <c r="T168" s="194" t="s">
        <v>3249</v>
      </c>
      <c r="U168" s="21"/>
      <c r="V168" s="21"/>
      <c r="W168" s="21"/>
      <c r="X168" s="21"/>
      <c r="Y168" s="21"/>
      <c r="Z168" s="21"/>
    </row>
    <row r="169" spans="1:26" ht="12.75">
      <c r="A169" s="190" t="s">
        <v>109</v>
      </c>
      <c r="B169" s="191" t="s">
        <v>1220</v>
      </c>
      <c r="C169" s="191" t="s">
        <v>662</v>
      </c>
      <c r="D169" s="191" t="s">
        <v>672</v>
      </c>
      <c r="E169" s="190" t="s">
        <v>519</v>
      </c>
      <c r="F169" s="191" t="s">
        <v>554</v>
      </c>
      <c r="G169" s="191" t="s">
        <v>370</v>
      </c>
      <c r="H169" s="192" t="s">
        <v>418</v>
      </c>
      <c r="I169" s="192" t="s">
        <v>185</v>
      </c>
      <c r="J169" s="193">
        <v>1</v>
      </c>
      <c r="K169" s="191" t="s">
        <v>3251</v>
      </c>
      <c r="L169" s="194">
        <v>2022</v>
      </c>
      <c r="M169" s="457">
        <v>20</v>
      </c>
      <c r="N169" s="458">
        <v>1</v>
      </c>
      <c r="O169" s="195">
        <f t="shared" si="9"/>
        <v>20</v>
      </c>
      <c r="P169" s="457">
        <v>19</v>
      </c>
      <c r="Q169" s="196">
        <f t="shared" si="10"/>
        <v>0.95</v>
      </c>
      <c r="R169" s="197">
        <f t="shared" si="11"/>
        <v>0.95</v>
      </c>
      <c r="S169" s="198">
        <f t="shared" si="8"/>
        <v>1</v>
      </c>
      <c r="T169" s="194"/>
      <c r="U169" s="21"/>
      <c r="V169" s="21"/>
      <c r="W169" s="21"/>
      <c r="X169" s="21"/>
      <c r="Y169" s="21"/>
      <c r="Z169" s="21"/>
    </row>
    <row r="170" spans="1:26" ht="12.75">
      <c r="A170" s="190" t="s">
        <v>109</v>
      </c>
      <c r="B170" s="191" t="s">
        <v>1220</v>
      </c>
      <c r="C170" s="191" t="s">
        <v>664</v>
      </c>
      <c r="D170" s="191" t="s">
        <v>672</v>
      </c>
      <c r="E170" s="190" t="s">
        <v>519</v>
      </c>
      <c r="F170" s="191" t="s">
        <v>554</v>
      </c>
      <c r="G170" s="191" t="s">
        <v>370</v>
      </c>
      <c r="H170" s="192" t="s">
        <v>418</v>
      </c>
      <c r="I170" s="192" t="s">
        <v>185</v>
      </c>
      <c r="J170" s="193">
        <v>1</v>
      </c>
      <c r="K170" s="191" t="s">
        <v>3251</v>
      </c>
      <c r="L170" s="194">
        <v>2022</v>
      </c>
      <c r="M170" s="457">
        <v>2</v>
      </c>
      <c r="N170" s="458">
        <v>1</v>
      </c>
      <c r="O170" s="195">
        <f t="shared" si="9"/>
        <v>2</v>
      </c>
      <c r="P170" s="457">
        <v>2</v>
      </c>
      <c r="Q170" s="196">
        <f t="shared" si="10"/>
        <v>1</v>
      </c>
      <c r="R170" s="197">
        <f t="shared" si="11"/>
        <v>1</v>
      </c>
      <c r="S170" s="198">
        <f t="shared" si="8"/>
        <v>1</v>
      </c>
      <c r="T170" s="194" t="s">
        <v>3249</v>
      </c>
      <c r="U170" s="21"/>
      <c r="V170" s="21"/>
      <c r="W170" s="21"/>
      <c r="X170" s="21"/>
      <c r="Y170" s="21"/>
      <c r="Z170" s="21"/>
    </row>
    <row r="171" spans="1:26" ht="12.75">
      <c r="A171" s="190" t="s">
        <v>109</v>
      </c>
      <c r="B171" s="191" t="s">
        <v>1220</v>
      </c>
      <c r="C171" s="191" t="s">
        <v>656</v>
      </c>
      <c r="D171" s="191" t="s">
        <v>673</v>
      </c>
      <c r="E171" s="190" t="s">
        <v>519</v>
      </c>
      <c r="F171" s="191" t="s">
        <v>554</v>
      </c>
      <c r="G171" s="191" t="s">
        <v>370</v>
      </c>
      <c r="H171" s="192" t="s">
        <v>418</v>
      </c>
      <c r="I171" s="192" t="s">
        <v>185</v>
      </c>
      <c r="J171" s="193">
        <v>1</v>
      </c>
      <c r="K171" s="191" t="s">
        <v>3251</v>
      </c>
      <c r="L171" s="194">
        <v>2022</v>
      </c>
      <c r="M171" s="457">
        <v>19</v>
      </c>
      <c r="N171" s="458">
        <v>0.89473684210526316</v>
      </c>
      <c r="O171" s="195">
        <f t="shared" si="9"/>
        <v>17</v>
      </c>
      <c r="P171" s="457">
        <v>11</v>
      </c>
      <c r="Q171" s="196">
        <f t="shared" si="10"/>
        <v>0.6470588235294118</v>
      </c>
      <c r="R171" s="197">
        <f t="shared" si="11"/>
        <v>0.57894736842105265</v>
      </c>
      <c r="S171" s="198">
        <f t="shared" si="8"/>
        <v>0.89473684210526316</v>
      </c>
      <c r="T171" s="194" t="s">
        <v>3252</v>
      </c>
      <c r="U171" s="21"/>
      <c r="V171" s="21"/>
      <c r="W171" s="21"/>
      <c r="X171" s="21"/>
      <c r="Y171" s="21"/>
      <c r="Z171" s="21"/>
    </row>
    <row r="172" spans="1:26" ht="12.75">
      <c r="A172" s="190" t="s">
        <v>109</v>
      </c>
      <c r="B172" s="191" t="s">
        <v>1220</v>
      </c>
      <c r="C172" s="191" t="s">
        <v>658</v>
      </c>
      <c r="D172" s="191" t="s">
        <v>673</v>
      </c>
      <c r="E172" s="190" t="s">
        <v>519</v>
      </c>
      <c r="F172" s="191" t="s">
        <v>554</v>
      </c>
      <c r="G172" s="191" t="s">
        <v>370</v>
      </c>
      <c r="H172" s="192" t="s">
        <v>418</v>
      </c>
      <c r="I172" s="192" t="s">
        <v>185</v>
      </c>
      <c r="J172" s="193">
        <v>1</v>
      </c>
      <c r="K172" s="191" t="s">
        <v>3251</v>
      </c>
      <c r="L172" s="194">
        <v>2022</v>
      </c>
      <c r="M172" s="457">
        <v>2</v>
      </c>
      <c r="N172" s="458">
        <v>1</v>
      </c>
      <c r="O172" s="195">
        <f t="shared" si="9"/>
        <v>2</v>
      </c>
      <c r="P172" s="457">
        <v>2</v>
      </c>
      <c r="Q172" s="196">
        <f t="shared" si="10"/>
        <v>1</v>
      </c>
      <c r="R172" s="197">
        <f t="shared" si="11"/>
        <v>1</v>
      </c>
      <c r="S172" s="198">
        <f t="shared" si="8"/>
        <v>1</v>
      </c>
      <c r="T172" s="194" t="s">
        <v>3249</v>
      </c>
      <c r="U172" s="21"/>
      <c r="V172" s="21"/>
      <c r="W172" s="21"/>
      <c r="X172" s="21"/>
      <c r="Y172" s="21"/>
      <c r="Z172" s="21"/>
    </row>
    <row r="173" spans="1:26" ht="12.75">
      <c r="A173" s="190" t="s">
        <v>109</v>
      </c>
      <c r="B173" s="191" t="s">
        <v>1220</v>
      </c>
      <c r="C173" s="191" t="s">
        <v>662</v>
      </c>
      <c r="D173" s="191" t="s">
        <v>674</v>
      </c>
      <c r="E173" s="190" t="s">
        <v>519</v>
      </c>
      <c r="F173" s="191" t="s">
        <v>554</v>
      </c>
      <c r="G173" s="191" t="s">
        <v>370</v>
      </c>
      <c r="H173" s="192" t="s">
        <v>418</v>
      </c>
      <c r="I173" s="192" t="s">
        <v>185</v>
      </c>
      <c r="J173" s="193">
        <v>1</v>
      </c>
      <c r="K173" s="191" t="s">
        <v>3251</v>
      </c>
      <c r="L173" s="194">
        <v>2022</v>
      </c>
      <c r="M173" s="457">
        <v>3</v>
      </c>
      <c r="N173" s="458">
        <v>1</v>
      </c>
      <c r="O173" s="195">
        <f t="shared" si="9"/>
        <v>3</v>
      </c>
      <c r="P173" s="457">
        <v>3</v>
      </c>
      <c r="Q173" s="196">
        <f t="shared" si="10"/>
        <v>1</v>
      </c>
      <c r="R173" s="197">
        <f t="shared" si="11"/>
        <v>1</v>
      </c>
      <c r="S173" s="198">
        <f t="shared" si="8"/>
        <v>1</v>
      </c>
      <c r="T173" s="194"/>
      <c r="U173" s="21"/>
      <c r="V173" s="21"/>
      <c r="W173" s="21"/>
      <c r="X173" s="21"/>
      <c r="Y173" s="21"/>
      <c r="Z173" s="21"/>
    </row>
    <row r="174" spans="1:26" ht="12.75">
      <c r="A174" s="190" t="s">
        <v>109</v>
      </c>
      <c r="B174" s="191" t="s">
        <v>1220</v>
      </c>
      <c r="C174" s="191" t="s">
        <v>658</v>
      </c>
      <c r="D174" s="191" t="s">
        <v>677</v>
      </c>
      <c r="E174" s="190" t="s">
        <v>519</v>
      </c>
      <c r="F174" s="191" t="s">
        <v>554</v>
      </c>
      <c r="G174" s="191" t="s">
        <v>370</v>
      </c>
      <c r="H174" s="192" t="s">
        <v>418</v>
      </c>
      <c r="I174" s="192" t="s">
        <v>185</v>
      </c>
      <c r="J174" s="193">
        <v>1</v>
      </c>
      <c r="K174" s="191" t="s">
        <v>3248</v>
      </c>
      <c r="L174" s="194">
        <v>2022</v>
      </c>
      <c r="M174" s="457">
        <v>5</v>
      </c>
      <c r="N174" s="458">
        <v>1</v>
      </c>
      <c r="O174" s="195">
        <f t="shared" si="9"/>
        <v>5</v>
      </c>
      <c r="P174" s="457">
        <v>5</v>
      </c>
      <c r="Q174" s="196">
        <f t="shared" si="10"/>
        <v>1</v>
      </c>
      <c r="R174" s="197">
        <f t="shared" si="11"/>
        <v>1</v>
      </c>
      <c r="S174" s="198">
        <f t="shared" si="8"/>
        <v>1</v>
      </c>
      <c r="T174" s="194" t="s">
        <v>3249</v>
      </c>
      <c r="U174" s="21"/>
      <c r="V174" s="21"/>
      <c r="W174" s="21"/>
      <c r="X174" s="21"/>
      <c r="Y174" s="21"/>
      <c r="Z174" s="21"/>
    </row>
    <row r="175" spans="1:26" ht="12.75">
      <c r="A175" s="190" t="s">
        <v>109</v>
      </c>
      <c r="B175" s="191" t="s">
        <v>1220</v>
      </c>
      <c r="C175" s="191" t="s">
        <v>658</v>
      </c>
      <c r="D175" s="191" t="s">
        <v>678</v>
      </c>
      <c r="E175" s="190" t="s">
        <v>519</v>
      </c>
      <c r="F175" s="191" t="s">
        <v>554</v>
      </c>
      <c r="G175" s="191" t="s">
        <v>370</v>
      </c>
      <c r="H175" s="192" t="s">
        <v>418</v>
      </c>
      <c r="I175" s="192" t="s">
        <v>185</v>
      </c>
      <c r="J175" s="193">
        <v>1</v>
      </c>
      <c r="K175" s="191" t="s">
        <v>3251</v>
      </c>
      <c r="L175" s="194">
        <v>2022</v>
      </c>
      <c r="M175" s="457">
        <v>8</v>
      </c>
      <c r="N175" s="458">
        <v>1</v>
      </c>
      <c r="O175" s="195">
        <f t="shared" si="9"/>
        <v>8</v>
      </c>
      <c r="P175" s="457">
        <v>8</v>
      </c>
      <c r="Q175" s="196">
        <f t="shared" si="10"/>
        <v>1</v>
      </c>
      <c r="R175" s="197">
        <f t="shared" si="11"/>
        <v>1</v>
      </c>
      <c r="S175" s="198">
        <f t="shared" si="8"/>
        <v>1</v>
      </c>
      <c r="T175" s="194"/>
      <c r="U175" s="21"/>
      <c r="V175" s="21"/>
      <c r="W175" s="21"/>
      <c r="X175" s="21"/>
      <c r="Y175" s="21"/>
      <c r="Z175" s="21"/>
    </row>
    <row r="176" spans="1:26" ht="12.75">
      <c r="A176" s="190" t="s">
        <v>109</v>
      </c>
      <c r="B176" s="191" t="s">
        <v>1220</v>
      </c>
      <c r="C176" s="191" t="s">
        <v>663</v>
      </c>
      <c r="D176" s="191" t="s">
        <v>678</v>
      </c>
      <c r="E176" s="190" t="s">
        <v>519</v>
      </c>
      <c r="F176" s="191" t="s">
        <v>554</v>
      </c>
      <c r="G176" s="191" t="s">
        <v>370</v>
      </c>
      <c r="H176" s="192" t="s">
        <v>418</v>
      </c>
      <c r="I176" s="192" t="s">
        <v>185</v>
      </c>
      <c r="J176" s="193">
        <v>1</v>
      </c>
      <c r="K176" s="191" t="s">
        <v>3248</v>
      </c>
      <c r="L176" s="194">
        <v>2022</v>
      </c>
      <c r="M176" s="457">
        <v>5</v>
      </c>
      <c r="N176" s="458">
        <v>0.8</v>
      </c>
      <c r="O176" s="195">
        <f t="shared" si="9"/>
        <v>4</v>
      </c>
      <c r="P176" s="457">
        <v>3</v>
      </c>
      <c r="Q176" s="196">
        <f t="shared" si="10"/>
        <v>0.75</v>
      </c>
      <c r="R176" s="197">
        <f t="shared" si="11"/>
        <v>0.6</v>
      </c>
      <c r="S176" s="198">
        <f t="shared" si="8"/>
        <v>0.8</v>
      </c>
      <c r="T176" s="194" t="s">
        <v>3253</v>
      </c>
      <c r="U176" s="21"/>
      <c r="V176" s="21"/>
      <c r="W176" s="21"/>
      <c r="X176" s="21"/>
      <c r="Y176" s="21"/>
      <c r="Z176" s="21"/>
    </row>
    <row r="177" spans="1:26" ht="12.75">
      <c r="A177" s="190" t="s">
        <v>109</v>
      </c>
      <c r="B177" s="191" t="s">
        <v>1220</v>
      </c>
      <c r="C177" s="191" t="s">
        <v>665</v>
      </c>
      <c r="D177" s="191" t="s">
        <v>679</v>
      </c>
      <c r="E177" s="190" t="s">
        <v>519</v>
      </c>
      <c r="F177" s="191" t="s">
        <v>554</v>
      </c>
      <c r="G177" s="191" t="s">
        <v>370</v>
      </c>
      <c r="H177" s="192" t="s">
        <v>420</v>
      </c>
      <c r="I177" s="192" t="s">
        <v>185</v>
      </c>
      <c r="J177" s="193">
        <v>9.193054136874361E-2</v>
      </c>
      <c r="K177" s="191" t="s">
        <v>3250</v>
      </c>
      <c r="L177" s="194">
        <v>2022</v>
      </c>
      <c r="M177" s="457">
        <v>1926</v>
      </c>
      <c r="N177" s="458">
        <v>5.3997923156801658E-2</v>
      </c>
      <c r="O177" s="195">
        <f t="shared" si="9"/>
        <v>104</v>
      </c>
      <c r="P177" s="457">
        <v>95</v>
      </c>
      <c r="Q177" s="196">
        <f t="shared" si="10"/>
        <v>0.91346153846153844</v>
      </c>
      <c r="R177" s="197">
        <f t="shared" si="11"/>
        <v>4.9325025960539982E-2</v>
      </c>
      <c r="S177" s="198">
        <f t="shared" si="8"/>
        <v>0.58737740856120924</v>
      </c>
      <c r="T177" s="194" t="s">
        <v>3249</v>
      </c>
      <c r="U177" s="21"/>
      <c r="V177" s="21"/>
      <c r="W177" s="21"/>
      <c r="X177" s="21"/>
      <c r="Y177" s="21"/>
      <c r="Z177" s="21"/>
    </row>
    <row r="178" spans="1:26" ht="12.75">
      <c r="A178" s="190" t="s">
        <v>109</v>
      </c>
      <c r="B178" s="191" t="s">
        <v>1220</v>
      </c>
      <c r="C178" s="191" t="s">
        <v>666</v>
      </c>
      <c r="D178" s="191" t="s">
        <v>679</v>
      </c>
      <c r="E178" s="190" t="s">
        <v>519</v>
      </c>
      <c r="F178" s="191" t="s">
        <v>554</v>
      </c>
      <c r="G178" s="191" t="s">
        <v>370</v>
      </c>
      <c r="H178" s="192" t="s">
        <v>418</v>
      </c>
      <c r="I178" s="192" t="s">
        <v>185</v>
      </c>
      <c r="J178" s="193">
        <v>1</v>
      </c>
      <c r="K178" s="191" t="s">
        <v>3251</v>
      </c>
      <c r="L178" s="194">
        <v>2022</v>
      </c>
      <c r="M178" s="457">
        <v>7</v>
      </c>
      <c r="N178" s="458">
        <v>0.2857142857142857</v>
      </c>
      <c r="O178" s="195">
        <f t="shared" si="9"/>
        <v>2</v>
      </c>
      <c r="P178" s="457">
        <v>2</v>
      </c>
      <c r="Q178" s="196">
        <f t="shared" si="10"/>
        <v>1</v>
      </c>
      <c r="R178" s="197">
        <f t="shared" si="11"/>
        <v>0.2857142857142857</v>
      </c>
      <c r="S178" s="198">
        <f t="shared" si="8"/>
        <v>0.2857142857142857</v>
      </c>
      <c r="T178" s="194" t="s">
        <v>3252</v>
      </c>
      <c r="U178" s="21"/>
      <c r="V178" s="21"/>
      <c r="W178" s="21"/>
      <c r="X178" s="21"/>
      <c r="Y178" s="21"/>
      <c r="Z178" s="21"/>
    </row>
    <row r="179" spans="1:26" ht="12.75">
      <c r="A179" s="190" t="s">
        <v>109</v>
      </c>
      <c r="B179" s="191" t="s">
        <v>1220</v>
      </c>
      <c r="C179" s="191" t="s">
        <v>665</v>
      </c>
      <c r="D179" s="191" t="s">
        <v>680</v>
      </c>
      <c r="E179" s="190" t="s">
        <v>519</v>
      </c>
      <c r="F179" s="191" t="s">
        <v>554</v>
      </c>
      <c r="G179" s="191" t="s">
        <v>370</v>
      </c>
      <c r="H179" s="192" t="s">
        <v>420</v>
      </c>
      <c r="I179" s="192" t="s">
        <v>185</v>
      </c>
      <c r="J179" s="193">
        <v>0.60465116279069764</v>
      </c>
      <c r="K179" s="191" t="s">
        <v>3250</v>
      </c>
      <c r="L179" s="194">
        <v>2022</v>
      </c>
      <c r="M179" s="457">
        <v>43</v>
      </c>
      <c r="N179" s="458">
        <v>0.34883720930232559</v>
      </c>
      <c r="O179" s="195">
        <f t="shared" si="9"/>
        <v>15</v>
      </c>
      <c r="P179" s="457">
        <v>15</v>
      </c>
      <c r="Q179" s="196">
        <f t="shared" si="10"/>
        <v>1</v>
      </c>
      <c r="R179" s="197">
        <f t="shared" si="11"/>
        <v>0.34883720930232559</v>
      </c>
      <c r="S179" s="198">
        <f t="shared" si="8"/>
        <v>0.57692307692307698</v>
      </c>
      <c r="T179" s="194" t="s">
        <v>3249</v>
      </c>
      <c r="U179" s="21"/>
      <c r="V179" s="21"/>
      <c r="W179" s="21"/>
      <c r="X179" s="21"/>
      <c r="Y179" s="21"/>
      <c r="Z179" s="21"/>
    </row>
    <row r="180" spans="1:26" ht="12.75">
      <c r="A180" s="190" t="s">
        <v>109</v>
      </c>
      <c r="B180" s="191" t="s">
        <v>1220</v>
      </c>
      <c r="C180" s="191" t="s">
        <v>668</v>
      </c>
      <c r="D180" s="191" t="s">
        <v>680</v>
      </c>
      <c r="E180" s="190" t="s">
        <v>519</v>
      </c>
      <c r="F180" s="191" t="s">
        <v>554</v>
      </c>
      <c r="G180" s="191" t="s">
        <v>370</v>
      </c>
      <c r="H180" s="192" t="s">
        <v>418</v>
      </c>
      <c r="I180" s="192" t="s">
        <v>185</v>
      </c>
      <c r="J180" s="193">
        <v>1</v>
      </c>
      <c r="K180" s="191" t="s">
        <v>3251</v>
      </c>
      <c r="L180" s="194">
        <v>2022</v>
      </c>
      <c r="M180" s="457">
        <v>6</v>
      </c>
      <c r="N180" s="458">
        <v>1</v>
      </c>
      <c r="O180" s="195">
        <f t="shared" si="9"/>
        <v>6</v>
      </c>
      <c r="P180" s="457">
        <v>6</v>
      </c>
      <c r="Q180" s="196">
        <f t="shared" si="10"/>
        <v>1</v>
      </c>
      <c r="R180" s="197">
        <f t="shared" si="11"/>
        <v>1</v>
      </c>
      <c r="S180" s="198">
        <f t="shared" si="8"/>
        <v>1</v>
      </c>
      <c r="T180" s="194"/>
      <c r="U180" s="21"/>
      <c r="V180" s="21"/>
      <c r="W180" s="21"/>
      <c r="X180" s="21"/>
      <c r="Y180" s="21"/>
      <c r="Z180" s="21"/>
    </row>
    <row r="181" spans="1:26" ht="12.75">
      <c r="A181" s="190" t="s">
        <v>109</v>
      </c>
      <c r="B181" s="191" t="s">
        <v>1220</v>
      </c>
      <c r="C181" s="191" t="s">
        <v>665</v>
      </c>
      <c r="D181" s="191" t="s">
        <v>681</v>
      </c>
      <c r="E181" s="190" t="s">
        <v>519</v>
      </c>
      <c r="F181" s="191" t="s">
        <v>554</v>
      </c>
      <c r="G181" s="191" t="s">
        <v>370</v>
      </c>
      <c r="H181" s="192" t="s">
        <v>418</v>
      </c>
      <c r="I181" s="192" t="s">
        <v>185</v>
      </c>
      <c r="J181" s="193">
        <v>1</v>
      </c>
      <c r="K181" s="191" t="s">
        <v>3251</v>
      </c>
      <c r="L181" s="194">
        <v>2022</v>
      </c>
      <c r="M181" s="457">
        <v>6</v>
      </c>
      <c r="N181" s="458">
        <v>1</v>
      </c>
      <c r="O181" s="195">
        <f t="shared" si="9"/>
        <v>6</v>
      </c>
      <c r="P181" s="457">
        <v>6</v>
      </c>
      <c r="Q181" s="196">
        <f t="shared" si="10"/>
        <v>1</v>
      </c>
      <c r="R181" s="197">
        <f t="shared" si="11"/>
        <v>1</v>
      </c>
      <c r="S181" s="198">
        <f t="shared" si="8"/>
        <v>1</v>
      </c>
      <c r="T181" s="194"/>
      <c r="U181" s="21"/>
      <c r="V181" s="21"/>
      <c r="W181" s="21"/>
      <c r="X181" s="21"/>
      <c r="Y181" s="21"/>
      <c r="Z181" s="21"/>
    </row>
    <row r="182" spans="1:26" ht="12.75">
      <c r="A182" s="190" t="s">
        <v>109</v>
      </c>
      <c r="B182" s="191" t="s">
        <v>1220</v>
      </c>
      <c r="C182" s="191" t="s">
        <v>667</v>
      </c>
      <c r="D182" s="191" t="s">
        <v>681</v>
      </c>
      <c r="E182" s="190" t="s">
        <v>519</v>
      </c>
      <c r="F182" s="191" t="s">
        <v>554</v>
      </c>
      <c r="G182" s="191" t="s">
        <v>370</v>
      </c>
      <c r="H182" s="192" t="s">
        <v>420</v>
      </c>
      <c r="I182" s="192" t="s">
        <v>185</v>
      </c>
      <c r="J182" s="193">
        <v>0.1691275167785235</v>
      </c>
      <c r="K182" s="191" t="s">
        <v>3250</v>
      </c>
      <c r="L182" s="194">
        <v>2022</v>
      </c>
      <c r="M182" s="457">
        <v>611</v>
      </c>
      <c r="N182" s="458">
        <v>7.0376432078559745E-2</v>
      </c>
      <c r="O182" s="195">
        <f t="shared" si="9"/>
        <v>43</v>
      </c>
      <c r="P182" s="457">
        <v>42</v>
      </c>
      <c r="Q182" s="196">
        <f t="shared" si="10"/>
        <v>0.97674418604651159</v>
      </c>
      <c r="R182" s="197">
        <f t="shared" si="11"/>
        <v>6.8739770867430439E-2</v>
      </c>
      <c r="S182" s="198">
        <f t="shared" si="8"/>
        <v>0.4161146182422778</v>
      </c>
      <c r="T182" s="194" t="s">
        <v>3249</v>
      </c>
      <c r="U182" s="21"/>
      <c r="V182" s="21"/>
      <c r="W182" s="21"/>
      <c r="X182" s="21"/>
      <c r="Y182" s="21"/>
      <c r="Z182" s="21"/>
    </row>
    <row r="183" spans="1:26" ht="12.75">
      <c r="A183" s="190" t="s">
        <v>109</v>
      </c>
      <c r="B183" s="191" t="s">
        <v>1220</v>
      </c>
      <c r="C183" s="191" t="s">
        <v>660</v>
      </c>
      <c r="D183" s="191" t="s">
        <v>682</v>
      </c>
      <c r="E183" s="190" t="s">
        <v>519</v>
      </c>
      <c r="F183" s="191" t="s">
        <v>554</v>
      </c>
      <c r="G183" s="191" t="s">
        <v>370</v>
      </c>
      <c r="H183" s="192" t="s">
        <v>418</v>
      </c>
      <c r="I183" s="192" t="s">
        <v>185</v>
      </c>
      <c r="J183" s="193">
        <v>1</v>
      </c>
      <c r="K183" s="191" t="s">
        <v>3248</v>
      </c>
      <c r="L183" s="194">
        <v>2022</v>
      </c>
      <c r="M183" s="457">
        <v>2</v>
      </c>
      <c r="N183" s="458">
        <v>1</v>
      </c>
      <c r="O183" s="195">
        <f t="shared" si="9"/>
        <v>2</v>
      </c>
      <c r="P183" s="457">
        <v>2</v>
      </c>
      <c r="Q183" s="196">
        <f t="shared" si="10"/>
        <v>1</v>
      </c>
      <c r="R183" s="197">
        <f t="shared" si="11"/>
        <v>1</v>
      </c>
      <c r="S183" s="198">
        <f t="shared" si="8"/>
        <v>1</v>
      </c>
      <c r="T183" s="194" t="s">
        <v>3249</v>
      </c>
      <c r="U183" s="21"/>
      <c r="V183" s="21"/>
      <c r="W183" s="21"/>
      <c r="X183" s="21"/>
      <c r="Y183" s="21"/>
      <c r="Z183" s="21"/>
    </row>
    <row r="184" spans="1:26" ht="12.75">
      <c r="A184" s="190" t="s">
        <v>109</v>
      </c>
      <c r="B184" s="191" t="s">
        <v>1220</v>
      </c>
      <c r="C184" s="191" t="s">
        <v>668</v>
      </c>
      <c r="D184" s="191" t="s">
        <v>683</v>
      </c>
      <c r="E184" s="190" t="s">
        <v>519</v>
      </c>
      <c r="F184" s="191" t="s">
        <v>554</v>
      </c>
      <c r="G184" s="191" t="s">
        <v>370</v>
      </c>
      <c r="H184" s="192" t="s">
        <v>418</v>
      </c>
      <c r="I184" s="192" t="s">
        <v>185</v>
      </c>
      <c r="J184" s="193">
        <v>1</v>
      </c>
      <c r="K184" s="191" t="s">
        <v>3248</v>
      </c>
      <c r="L184" s="194">
        <v>2022</v>
      </c>
      <c r="M184" s="457">
        <v>7</v>
      </c>
      <c r="N184" s="458">
        <v>0.8571428571428571</v>
      </c>
      <c r="O184" s="195">
        <f t="shared" si="9"/>
        <v>6</v>
      </c>
      <c r="P184" s="457">
        <v>4</v>
      </c>
      <c r="Q184" s="196">
        <f t="shared" si="10"/>
        <v>0.66666666666666663</v>
      </c>
      <c r="R184" s="197">
        <f t="shared" si="11"/>
        <v>0.5714285714285714</v>
      </c>
      <c r="S184" s="198">
        <f t="shared" si="8"/>
        <v>0.8571428571428571</v>
      </c>
      <c r="T184" s="194" t="s">
        <v>3253</v>
      </c>
      <c r="U184" s="21"/>
      <c r="V184" s="21"/>
      <c r="W184" s="21"/>
      <c r="X184" s="21"/>
      <c r="Y184" s="21"/>
      <c r="Z184" s="21"/>
    </row>
    <row r="185" spans="1:26" ht="12.75">
      <c r="A185" s="190" t="s">
        <v>109</v>
      </c>
      <c r="B185" s="191" t="s">
        <v>1220</v>
      </c>
      <c r="C185" s="191" t="s">
        <v>659</v>
      </c>
      <c r="D185" s="191" t="s">
        <v>684</v>
      </c>
      <c r="E185" s="190" t="s">
        <v>519</v>
      </c>
      <c r="F185" s="191" t="s">
        <v>554</v>
      </c>
      <c r="G185" s="191" t="s">
        <v>370</v>
      </c>
      <c r="H185" s="192" t="s">
        <v>418</v>
      </c>
      <c r="I185" s="192" t="s">
        <v>185</v>
      </c>
      <c r="J185" s="193">
        <v>1</v>
      </c>
      <c r="K185" s="191" t="s">
        <v>3248</v>
      </c>
      <c r="L185" s="194">
        <v>2022</v>
      </c>
      <c r="M185" s="457">
        <v>28</v>
      </c>
      <c r="N185" s="458">
        <v>0.9642857142857143</v>
      </c>
      <c r="O185" s="195">
        <f t="shared" si="9"/>
        <v>27</v>
      </c>
      <c r="P185" s="457">
        <v>25</v>
      </c>
      <c r="Q185" s="196">
        <f t="shared" si="10"/>
        <v>0.92592592592592593</v>
      </c>
      <c r="R185" s="197">
        <f t="shared" si="11"/>
        <v>0.8928571428571429</v>
      </c>
      <c r="S185" s="198">
        <f t="shared" si="8"/>
        <v>0.9642857142857143</v>
      </c>
      <c r="T185" s="194" t="s">
        <v>3252</v>
      </c>
      <c r="U185" s="21"/>
      <c r="V185" s="21"/>
      <c r="W185" s="21"/>
      <c r="X185" s="21"/>
      <c r="Y185" s="21"/>
      <c r="Z185" s="21"/>
    </row>
    <row r="186" spans="1:26" ht="12.75">
      <c r="A186" s="190" t="s">
        <v>109</v>
      </c>
      <c r="B186" s="191" t="s">
        <v>1220</v>
      </c>
      <c r="C186" s="191" t="s">
        <v>663</v>
      </c>
      <c r="D186" s="191" t="s">
        <v>686</v>
      </c>
      <c r="E186" s="190" t="s">
        <v>519</v>
      </c>
      <c r="F186" s="191" t="s">
        <v>554</v>
      </c>
      <c r="G186" s="191" t="s">
        <v>370</v>
      </c>
      <c r="H186" s="192" t="s">
        <v>418</v>
      </c>
      <c r="I186" s="192" t="s">
        <v>185</v>
      </c>
      <c r="J186" s="193">
        <v>1</v>
      </c>
      <c r="K186" s="191" t="s">
        <v>3248</v>
      </c>
      <c r="L186" s="194">
        <v>2022</v>
      </c>
      <c r="M186" s="457">
        <v>15</v>
      </c>
      <c r="N186" s="458">
        <v>0.73333333333333328</v>
      </c>
      <c r="O186" s="195">
        <f t="shared" si="9"/>
        <v>11</v>
      </c>
      <c r="P186" s="457">
        <v>11</v>
      </c>
      <c r="Q186" s="196">
        <f t="shared" si="10"/>
        <v>1</v>
      </c>
      <c r="R186" s="197">
        <f t="shared" si="11"/>
        <v>0.73333333333333328</v>
      </c>
      <c r="S186" s="198">
        <f t="shared" si="8"/>
        <v>0.73333333333333328</v>
      </c>
      <c r="T186" s="194" t="s">
        <v>3253</v>
      </c>
      <c r="U186" s="21"/>
      <c r="V186" s="21"/>
      <c r="W186" s="21"/>
      <c r="X186" s="21"/>
      <c r="Y186" s="21"/>
      <c r="Z186" s="21"/>
    </row>
    <row r="187" spans="1:26" ht="12.75">
      <c r="A187" s="190" t="s">
        <v>109</v>
      </c>
      <c r="B187" s="191" t="s">
        <v>1220</v>
      </c>
      <c r="C187" s="191" t="s">
        <v>663</v>
      </c>
      <c r="D187" s="191" t="s">
        <v>685</v>
      </c>
      <c r="E187" s="190" t="s">
        <v>519</v>
      </c>
      <c r="F187" s="191" t="s">
        <v>554</v>
      </c>
      <c r="G187" s="191" t="s">
        <v>370</v>
      </c>
      <c r="H187" s="192" t="s">
        <v>418</v>
      </c>
      <c r="I187" s="192" t="s">
        <v>185</v>
      </c>
      <c r="J187" s="193">
        <v>1</v>
      </c>
      <c r="K187" s="191" t="s">
        <v>3248</v>
      </c>
      <c r="L187" s="194">
        <v>2022</v>
      </c>
      <c r="M187" s="457">
        <v>2</v>
      </c>
      <c r="N187" s="458">
        <v>1</v>
      </c>
      <c r="O187" s="195">
        <f t="shared" si="9"/>
        <v>2</v>
      </c>
      <c r="P187" s="457">
        <v>2</v>
      </c>
      <c r="Q187" s="196">
        <f t="shared" si="10"/>
        <v>1</v>
      </c>
      <c r="R187" s="197">
        <f t="shared" si="11"/>
        <v>1</v>
      </c>
      <c r="S187" s="198">
        <f t="shared" si="8"/>
        <v>1</v>
      </c>
      <c r="T187" s="194" t="s">
        <v>3249</v>
      </c>
      <c r="U187" s="21"/>
      <c r="V187" s="21"/>
      <c r="W187" s="21"/>
      <c r="X187" s="21"/>
      <c r="Y187" s="21"/>
      <c r="Z187" s="21"/>
    </row>
    <row r="188" spans="1:26" ht="12.75">
      <c r="A188" s="190" t="s">
        <v>109</v>
      </c>
      <c r="B188" s="191" t="s">
        <v>1220</v>
      </c>
      <c r="C188" s="191" t="s">
        <v>663</v>
      </c>
      <c r="D188" s="191" t="s">
        <v>670</v>
      </c>
      <c r="E188" s="190" t="s">
        <v>519</v>
      </c>
      <c r="F188" s="191" t="s">
        <v>553</v>
      </c>
      <c r="G188" s="191" t="s">
        <v>370</v>
      </c>
      <c r="H188" s="192" t="s">
        <v>418</v>
      </c>
      <c r="I188" s="192" t="s">
        <v>185</v>
      </c>
      <c r="J188" s="193">
        <v>1</v>
      </c>
      <c r="K188" s="191" t="s">
        <v>3248</v>
      </c>
      <c r="L188" s="194">
        <v>2022</v>
      </c>
      <c r="M188" s="457">
        <v>3</v>
      </c>
      <c r="N188" s="458">
        <v>1</v>
      </c>
      <c r="O188" s="195">
        <f t="shared" si="9"/>
        <v>3</v>
      </c>
      <c r="P188" s="457">
        <v>1</v>
      </c>
      <c r="Q188" s="196">
        <f t="shared" si="10"/>
        <v>0.33333333333333331</v>
      </c>
      <c r="R188" s="197">
        <f t="shared" si="11"/>
        <v>0.33333333333333331</v>
      </c>
      <c r="S188" s="198">
        <f t="shared" si="8"/>
        <v>1</v>
      </c>
      <c r="T188" s="194" t="s">
        <v>3249</v>
      </c>
      <c r="U188" s="21"/>
      <c r="V188" s="21"/>
      <c r="W188" s="21"/>
      <c r="X188" s="21"/>
      <c r="Y188" s="21"/>
      <c r="Z188" s="21"/>
    </row>
    <row r="189" spans="1:26" ht="12.75">
      <c r="A189" s="190" t="s">
        <v>109</v>
      </c>
      <c r="B189" s="191" t="s">
        <v>1220</v>
      </c>
      <c r="C189" s="191" t="s">
        <v>658</v>
      </c>
      <c r="D189" s="191" t="s">
        <v>671</v>
      </c>
      <c r="E189" s="190" t="s">
        <v>519</v>
      </c>
      <c r="F189" s="191" t="s">
        <v>553</v>
      </c>
      <c r="G189" s="191" t="s">
        <v>370</v>
      </c>
      <c r="H189" s="192" t="s">
        <v>420</v>
      </c>
      <c r="I189" s="192" t="s">
        <v>185</v>
      </c>
      <c r="J189" s="193">
        <v>0.55405405405405406</v>
      </c>
      <c r="K189" s="191" t="s">
        <v>3250</v>
      </c>
      <c r="L189" s="194">
        <v>2022</v>
      </c>
      <c r="M189" s="457">
        <v>67</v>
      </c>
      <c r="N189" s="458">
        <v>0.56716417910447758</v>
      </c>
      <c r="O189" s="195">
        <f t="shared" si="9"/>
        <v>38</v>
      </c>
      <c r="P189" s="457">
        <v>33</v>
      </c>
      <c r="Q189" s="196">
        <f t="shared" si="10"/>
        <v>0.86842105263157898</v>
      </c>
      <c r="R189" s="197">
        <f t="shared" si="11"/>
        <v>0.4925373134328358</v>
      </c>
      <c r="S189" s="198">
        <f t="shared" si="8"/>
        <v>1.0236621769202765</v>
      </c>
      <c r="T189" s="194"/>
      <c r="U189" s="21"/>
      <c r="V189" s="21"/>
      <c r="W189" s="21"/>
      <c r="X189" s="21"/>
      <c r="Y189" s="21"/>
      <c r="Z189" s="21"/>
    </row>
    <row r="190" spans="1:26" ht="12.75">
      <c r="A190" s="190" t="s">
        <v>109</v>
      </c>
      <c r="B190" s="191" t="s">
        <v>1220</v>
      </c>
      <c r="C190" s="191" t="s">
        <v>664</v>
      </c>
      <c r="D190" s="191" t="s">
        <v>671</v>
      </c>
      <c r="E190" s="190" t="s">
        <v>519</v>
      </c>
      <c r="F190" s="191" t="s">
        <v>553</v>
      </c>
      <c r="G190" s="191" t="s">
        <v>370</v>
      </c>
      <c r="H190" s="192" t="s">
        <v>418</v>
      </c>
      <c r="I190" s="192" t="s">
        <v>185</v>
      </c>
      <c r="J190" s="193">
        <v>1</v>
      </c>
      <c r="K190" s="191" t="s">
        <v>3251</v>
      </c>
      <c r="L190" s="194">
        <v>2022</v>
      </c>
      <c r="M190" s="457">
        <v>8</v>
      </c>
      <c r="N190" s="458">
        <v>0.625</v>
      </c>
      <c r="O190" s="195">
        <f t="shared" si="9"/>
        <v>5</v>
      </c>
      <c r="P190" s="457">
        <v>3</v>
      </c>
      <c r="Q190" s="196">
        <f t="shared" si="10"/>
        <v>0.6</v>
      </c>
      <c r="R190" s="197">
        <f t="shared" si="11"/>
        <v>0.375</v>
      </c>
      <c r="S190" s="198">
        <f t="shared" si="8"/>
        <v>0.625</v>
      </c>
      <c r="T190" s="194" t="s">
        <v>3252</v>
      </c>
      <c r="U190" s="21"/>
      <c r="V190" s="21"/>
      <c r="W190" s="21"/>
      <c r="X190" s="21"/>
      <c r="Y190" s="21"/>
      <c r="Z190" s="21"/>
    </row>
    <row r="191" spans="1:26" ht="12.75">
      <c r="A191" s="190" t="s">
        <v>109</v>
      </c>
      <c r="B191" s="191" t="s">
        <v>1220</v>
      </c>
      <c r="C191" s="191" t="s">
        <v>658</v>
      </c>
      <c r="D191" s="191" t="s">
        <v>672</v>
      </c>
      <c r="E191" s="190" t="s">
        <v>519</v>
      </c>
      <c r="F191" s="191" t="s">
        <v>553</v>
      </c>
      <c r="G191" s="191" t="s">
        <v>370</v>
      </c>
      <c r="H191" s="192" t="s">
        <v>418</v>
      </c>
      <c r="I191" s="192" t="s">
        <v>185</v>
      </c>
      <c r="J191" s="193">
        <v>1</v>
      </c>
      <c r="K191" s="191" t="s">
        <v>3248</v>
      </c>
      <c r="L191" s="194">
        <v>2022</v>
      </c>
      <c r="M191" s="457">
        <v>2</v>
      </c>
      <c r="N191" s="458">
        <v>1</v>
      </c>
      <c r="O191" s="195">
        <f t="shared" si="9"/>
        <v>2</v>
      </c>
      <c r="P191" s="457">
        <v>2</v>
      </c>
      <c r="Q191" s="196">
        <f t="shared" si="10"/>
        <v>1</v>
      </c>
      <c r="R191" s="197">
        <f t="shared" si="11"/>
        <v>1</v>
      </c>
      <c r="S191" s="198">
        <f t="shared" si="8"/>
        <v>1</v>
      </c>
      <c r="T191" s="194" t="s">
        <v>3249</v>
      </c>
      <c r="U191" s="21"/>
      <c r="V191" s="21"/>
      <c r="W191" s="21"/>
      <c r="X191" s="21"/>
      <c r="Y191" s="21"/>
      <c r="Z191" s="21"/>
    </row>
    <row r="192" spans="1:26" ht="12.75">
      <c r="A192" s="190" t="s">
        <v>109</v>
      </c>
      <c r="B192" s="191" t="s">
        <v>1220</v>
      </c>
      <c r="C192" s="191" t="s">
        <v>662</v>
      </c>
      <c r="D192" s="191" t="s">
        <v>672</v>
      </c>
      <c r="E192" s="190" t="s">
        <v>519</v>
      </c>
      <c r="F192" s="191" t="s">
        <v>553</v>
      </c>
      <c r="G192" s="191" t="s">
        <v>370</v>
      </c>
      <c r="H192" s="192" t="s">
        <v>418</v>
      </c>
      <c r="I192" s="192" t="s">
        <v>185</v>
      </c>
      <c r="J192" s="193">
        <v>1</v>
      </c>
      <c r="K192" s="191" t="s">
        <v>3251</v>
      </c>
      <c r="L192" s="194">
        <v>2022</v>
      </c>
      <c r="M192" s="457">
        <v>20</v>
      </c>
      <c r="N192" s="458">
        <v>1</v>
      </c>
      <c r="O192" s="195">
        <f t="shared" si="9"/>
        <v>20</v>
      </c>
      <c r="P192" s="457">
        <v>19</v>
      </c>
      <c r="Q192" s="196">
        <f t="shared" si="10"/>
        <v>0.95</v>
      </c>
      <c r="R192" s="197">
        <f t="shared" si="11"/>
        <v>0.95</v>
      </c>
      <c r="S192" s="198">
        <f t="shared" si="8"/>
        <v>1</v>
      </c>
      <c r="T192" s="194"/>
      <c r="U192" s="21"/>
      <c r="V192" s="21"/>
      <c r="W192" s="21"/>
      <c r="X192" s="21"/>
      <c r="Y192" s="21"/>
      <c r="Z192" s="21"/>
    </row>
    <row r="193" spans="1:26" ht="12.75">
      <c r="A193" s="190" t="s">
        <v>109</v>
      </c>
      <c r="B193" s="191" t="s">
        <v>1220</v>
      </c>
      <c r="C193" s="191" t="s">
        <v>664</v>
      </c>
      <c r="D193" s="191" t="s">
        <v>672</v>
      </c>
      <c r="E193" s="190" t="s">
        <v>519</v>
      </c>
      <c r="F193" s="191" t="s">
        <v>553</v>
      </c>
      <c r="G193" s="191" t="s">
        <v>370</v>
      </c>
      <c r="H193" s="192" t="s">
        <v>418</v>
      </c>
      <c r="I193" s="192" t="s">
        <v>185</v>
      </c>
      <c r="J193" s="193">
        <v>1</v>
      </c>
      <c r="K193" s="191" t="s">
        <v>3251</v>
      </c>
      <c r="L193" s="194">
        <v>2022</v>
      </c>
      <c r="M193" s="457">
        <v>2</v>
      </c>
      <c r="N193" s="458">
        <v>1</v>
      </c>
      <c r="O193" s="195">
        <f t="shared" si="9"/>
        <v>2</v>
      </c>
      <c r="P193" s="457">
        <v>2</v>
      </c>
      <c r="Q193" s="196">
        <f t="shared" si="10"/>
        <v>1</v>
      </c>
      <c r="R193" s="197">
        <f t="shared" si="11"/>
        <v>1</v>
      </c>
      <c r="S193" s="198">
        <f t="shared" si="8"/>
        <v>1</v>
      </c>
      <c r="T193" s="194" t="s">
        <v>3249</v>
      </c>
      <c r="U193" s="21"/>
      <c r="V193" s="21"/>
      <c r="W193" s="21"/>
      <c r="X193" s="21"/>
      <c r="Y193" s="21"/>
      <c r="Z193" s="21"/>
    </row>
    <row r="194" spans="1:26" ht="12.75">
      <c r="A194" s="190" t="s">
        <v>109</v>
      </c>
      <c r="B194" s="191" t="s">
        <v>1220</v>
      </c>
      <c r="C194" s="191" t="s">
        <v>656</v>
      </c>
      <c r="D194" s="191" t="s">
        <v>673</v>
      </c>
      <c r="E194" s="190" t="s">
        <v>519</v>
      </c>
      <c r="F194" s="191" t="s">
        <v>553</v>
      </c>
      <c r="G194" s="191" t="s">
        <v>370</v>
      </c>
      <c r="H194" s="192" t="s">
        <v>418</v>
      </c>
      <c r="I194" s="192" t="s">
        <v>185</v>
      </c>
      <c r="J194" s="193">
        <v>1</v>
      </c>
      <c r="K194" s="191" t="s">
        <v>3251</v>
      </c>
      <c r="L194" s="194">
        <v>2022</v>
      </c>
      <c r="M194" s="457">
        <v>19</v>
      </c>
      <c r="N194" s="458">
        <v>0.89473684210526316</v>
      </c>
      <c r="O194" s="195">
        <f t="shared" si="9"/>
        <v>17</v>
      </c>
      <c r="P194" s="457">
        <v>11</v>
      </c>
      <c r="Q194" s="196">
        <f t="shared" si="10"/>
        <v>0.6470588235294118</v>
      </c>
      <c r="R194" s="197">
        <f t="shared" si="11"/>
        <v>0.57894736842105265</v>
      </c>
      <c r="S194" s="198">
        <f t="shared" si="8"/>
        <v>0.89473684210526316</v>
      </c>
      <c r="T194" s="194" t="s">
        <v>3252</v>
      </c>
      <c r="U194" s="21"/>
      <c r="V194" s="21"/>
      <c r="W194" s="21"/>
      <c r="X194" s="21"/>
      <c r="Y194" s="21"/>
      <c r="Z194" s="21"/>
    </row>
    <row r="195" spans="1:26" ht="12.75">
      <c r="A195" s="190" t="s">
        <v>109</v>
      </c>
      <c r="B195" s="191" t="s">
        <v>1220</v>
      </c>
      <c r="C195" s="191" t="s">
        <v>658</v>
      </c>
      <c r="D195" s="191" t="s">
        <v>673</v>
      </c>
      <c r="E195" s="190" t="s">
        <v>519</v>
      </c>
      <c r="F195" s="191" t="s">
        <v>553</v>
      </c>
      <c r="G195" s="191" t="s">
        <v>370</v>
      </c>
      <c r="H195" s="192" t="s">
        <v>418</v>
      </c>
      <c r="I195" s="192" t="s">
        <v>185</v>
      </c>
      <c r="J195" s="193">
        <v>1</v>
      </c>
      <c r="K195" s="191" t="s">
        <v>3251</v>
      </c>
      <c r="L195" s="194">
        <v>2022</v>
      </c>
      <c r="M195" s="457">
        <v>2</v>
      </c>
      <c r="N195" s="458">
        <v>1</v>
      </c>
      <c r="O195" s="195">
        <f t="shared" si="9"/>
        <v>2</v>
      </c>
      <c r="P195" s="457">
        <v>2</v>
      </c>
      <c r="Q195" s="196">
        <f t="shared" si="10"/>
        <v>1</v>
      </c>
      <c r="R195" s="197">
        <f t="shared" si="11"/>
        <v>1</v>
      </c>
      <c r="S195" s="198">
        <f t="shared" si="8"/>
        <v>1</v>
      </c>
      <c r="T195" s="194" t="s">
        <v>3249</v>
      </c>
      <c r="U195" s="21"/>
      <c r="V195" s="21"/>
      <c r="W195" s="21"/>
      <c r="X195" s="21"/>
      <c r="Y195" s="21"/>
      <c r="Z195" s="21"/>
    </row>
    <row r="196" spans="1:26" ht="12.75">
      <c r="A196" s="190" t="s">
        <v>109</v>
      </c>
      <c r="B196" s="191" t="s">
        <v>1220</v>
      </c>
      <c r="C196" s="191" t="s">
        <v>662</v>
      </c>
      <c r="D196" s="191" t="s">
        <v>674</v>
      </c>
      <c r="E196" s="190" t="s">
        <v>519</v>
      </c>
      <c r="F196" s="191" t="s">
        <v>553</v>
      </c>
      <c r="G196" s="191" t="s">
        <v>370</v>
      </c>
      <c r="H196" s="192" t="s">
        <v>418</v>
      </c>
      <c r="I196" s="192" t="s">
        <v>185</v>
      </c>
      <c r="J196" s="193">
        <v>1</v>
      </c>
      <c r="K196" s="191" t="s">
        <v>3251</v>
      </c>
      <c r="L196" s="194">
        <v>2022</v>
      </c>
      <c r="M196" s="457">
        <v>3</v>
      </c>
      <c r="N196" s="458">
        <v>1</v>
      </c>
      <c r="O196" s="195">
        <f t="shared" si="9"/>
        <v>3</v>
      </c>
      <c r="P196" s="457">
        <v>3</v>
      </c>
      <c r="Q196" s="196">
        <f t="shared" si="10"/>
        <v>1</v>
      </c>
      <c r="R196" s="197">
        <f t="shared" si="11"/>
        <v>1</v>
      </c>
      <c r="S196" s="198">
        <f t="shared" ref="S196:S259" si="12">N196/J196</f>
        <v>1</v>
      </c>
      <c r="T196" s="194"/>
      <c r="U196" s="21"/>
      <c r="V196" s="21"/>
      <c r="W196" s="21"/>
      <c r="X196" s="21"/>
      <c r="Y196" s="21"/>
      <c r="Z196" s="21"/>
    </row>
    <row r="197" spans="1:26" ht="12.75">
      <c r="A197" s="190" t="s">
        <v>109</v>
      </c>
      <c r="B197" s="191" t="s">
        <v>1220</v>
      </c>
      <c r="C197" s="191" t="s">
        <v>658</v>
      </c>
      <c r="D197" s="191" t="s">
        <v>677</v>
      </c>
      <c r="E197" s="190" t="s">
        <v>519</v>
      </c>
      <c r="F197" s="191" t="s">
        <v>553</v>
      </c>
      <c r="G197" s="191" t="s">
        <v>370</v>
      </c>
      <c r="H197" s="192" t="s">
        <v>418</v>
      </c>
      <c r="I197" s="192" t="s">
        <v>185</v>
      </c>
      <c r="J197" s="193">
        <v>1</v>
      </c>
      <c r="K197" s="191" t="s">
        <v>3248</v>
      </c>
      <c r="L197" s="194">
        <v>2022</v>
      </c>
      <c r="M197" s="457">
        <v>5</v>
      </c>
      <c r="N197" s="458">
        <v>1</v>
      </c>
      <c r="O197" s="195">
        <f t="shared" si="9"/>
        <v>5</v>
      </c>
      <c r="P197" s="457">
        <v>5</v>
      </c>
      <c r="Q197" s="196">
        <f t="shared" si="10"/>
        <v>1</v>
      </c>
      <c r="R197" s="197">
        <f t="shared" si="11"/>
        <v>1</v>
      </c>
      <c r="S197" s="198">
        <f t="shared" si="12"/>
        <v>1</v>
      </c>
      <c r="T197" s="194" t="s">
        <v>3249</v>
      </c>
      <c r="U197" s="21"/>
      <c r="V197" s="21"/>
      <c r="W197" s="21"/>
      <c r="X197" s="21"/>
      <c r="Y197" s="21"/>
      <c r="Z197" s="21"/>
    </row>
    <row r="198" spans="1:26" ht="12.75">
      <c r="A198" s="190" t="s">
        <v>109</v>
      </c>
      <c r="B198" s="191" t="s">
        <v>1220</v>
      </c>
      <c r="C198" s="191" t="s">
        <v>658</v>
      </c>
      <c r="D198" s="191" t="s">
        <v>678</v>
      </c>
      <c r="E198" s="190" t="s">
        <v>519</v>
      </c>
      <c r="F198" s="191" t="s">
        <v>553</v>
      </c>
      <c r="G198" s="191" t="s">
        <v>370</v>
      </c>
      <c r="H198" s="192" t="s">
        <v>418</v>
      </c>
      <c r="I198" s="192" t="s">
        <v>185</v>
      </c>
      <c r="J198" s="193">
        <v>1</v>
      </c>
      <c r="K198" s="191" t="s">
        <v>3251</v>
      </c>
      <c r="L198" s="194">
        <v>2022</v>
      </c>
      <c r="M198" s="457">
        <v>8</v>
      </c>
      <c r="N198" s="458">
        <v>1</v>
      </c>
      <c r="O198" s="195">
        <f t="shared" ref="O198:O261" si="13">ROUNDUP(N198*M198,0)</f>
        <v>8</v>
      </c>
      <c r="P198" s="457">
        <v>8</v>
      </c>
      <c r="Q198" s="196">
        <f t="shared" ref="Q198:Q261" si="14">P198/(O198)</f>
        <v>1</v>
      </c>
      <c r="R198" s="197">
        <f t="shared" ref="R198:R261" si="15">P198/M198</f>
        <v>1</v>
      </c>
      <c r="S198" s="198">
        <f t="shared" si="12"/>
        <v>1</v>
      </c>
      <c r="T198" s="194"/>
      <c r="U198" s="21"/>
      <c r="V198" s="21"/>
      <c r="W198" s="21"/>
      <c r="X198" s="21"/>
      <c r="Y198" s="21"/>
      <c r="Z198" s="21"/>
    </row>
    <row r="199" spans="1:26" ht="12.75">
      <c r="A199" s="190" t="s">
        <v>109</v>
      </c>
      <c r="B199" s="191" t="s">
        <v>1220</v>
      </c>
      <c r="C199" s="191" t="s">
        <v>663</v>
      </c>
      <c r="D199" s="191" t="s">
        <v>678</v>
      </c>
      <c r="E199" s="190" t="s">
        <v>519</v>
      </c>
      <c r="F199" s="191" t="s">
        <v>553</v>
      </c>
      <c r="G199" s="191" t="s">
        <v>370</v>
      </c>
      <c r="H199" s="192" t="s">
        <v>418</v>
      </c>
      <c r="I199" s="192" t="s">
        <v>185</v>
      </c>
      <c r="J199" s="193">
        <v>1</v>
      </c>
      <c r="K199" s="191" t="s">
        <v>3248</v>
      </c>
      <c r="L199" s="194">
        <v>2022</v>
      </c>
      <c r="M199" s="457">
        <v>5</v>
      </c>
      <c r="N199" s="458">
        <v>0.8</v>
      </c>
      <c r="O199" s="195">
        <f t="shared" si="13"/>
        <v>4</v>
      </c>
      <c r="P199" s="457">
        <v>3</v>
      </c>
      <c r="Q199" s="196">
        <f t="shared" si="14"/>
        <v>0.75</v>
      </c>
      <c r="R199" s="197">
        <f t="shared" si="15"/>
        <v>0.6</v>
      </c>
      <c r="S199" s="198">
        <f t="shared" si="12"/>
        <v>0.8</v>
      </c>
      <c r="T199" s="194" t="s">
        <v>3253</v>
      </c>
      <c r="U199" s="21"/>
      <c r="V199" s="21"/>
      <c r="W199" s="21"/>
      <c r="X199" s="21"/>
      <c r="Y199" s="21"/>
      <c r="Z199" s="21"/>
    </row>
    <row r="200" spans="1:26" ht="12.75">
      <c r="A200" s="190" t="s">
        <v>109</v>
      </c>
      <c r="B200" s="191" t="s">
        <v>1220</v>
      </c>
      <c r="C200" s="191" t="s">
        <v>665</v>
      </c>
      <c r="D200" s="191" t="s">
        <v>679</v>
      </c>
      <c r="E200" s="190" t="s">
        <v>519</v>
      </c>
      <c r="F200" s="191" t="s">
        <v>553</v>
      </c>
      <c r="G200" s="191" t="s">
        <v>370</v>
      </c>
      <c r="H200" s="192" t="s">
        <v>420</v>
      </c>
      <c r="I200" s="192" t="s">
        <v>185</v>
      </c>
      <c r="J200" s="193">
        <v>9.193054136874361E-2</v>
      </c>
      <c r="K200" s="191" t="s">
        <v>3250</v>
      </c>
      <c r="L200" s="194">
        <v>2022</v>
      </c>
      <c r="M200" s="457">
        <v>1926</v>
      </c>
      <c r="N200" s="458">
        <v>5.3997923156801658E-2</v>
      </c>
      <c r="O200" s="195">
        <f t="shared" si="13"/>
        <v>104</v>
      </c>
      <c r="P200" s="457">
        <v>95</v>
      </c>
      <c r="Q200" s="196">
        <f t="shared" si="14"/>
        <v>0.91346153846153844</v>
      </c>
      <c r="R200" s="197">
        <f t="shared" si="15"/>
        <v>4.9325025960539982E-2</v>
      </c>
      <c r="S200" s="198">
        <f t="shared" si="12"/>
        <v>0.58737740856120924</v>
      </c>
      <c r="T200" s="194" t="s">
        <v>3249</v>
      </c>
      <c r="U200" s="21"/>
      <c r="V200" s="21"/>
      <c r="W200" s="21"/>
      <c r="X200" s="21"/>
      <c r="Y200" s="21"/>
      <c r="Z200" s="21"/>
    </row>
    <row r="201" spans="1:26" ht="12.75">
      <c r="A201" s="190" t="s">
        <v>109</v>
      </c>
      <c r="B201" s="191" t="s">
        <v>1220</v>
      </c>
      <c r="C201" s="191" t="s">
        <v>666</v>
      </c>
      <c r="D201" s="191" t="s">
        <v>679</v>
      </c>
      <c r="E201" s="190" t="s">
        <v>519</v>
      </c>
      <c r="F201" s="191" t="s">
        <v>553</v>
      </c>
      <c r="G201" s="191" t="s">
        <v>370</v>
      </c>
      <c r="H201" s="192" t="s">
        <v>418</v>
      </c>
      <c r="I201" s="192" t="s">
        <v>185</v>
      </c>
      <c r="J201" s="193">
        <v>1</v>
      </c>
      <c r="K201" s="191" t="s">
        <v>3251</v>
      </c>
      <c r="L201" s="194">
        <v>2022</v>
      </c>
      <c r="M201" s="457">
        <v>7</v>
      </c>
      <c r="N201" s="458">
        <v>0.2857142857142857</v>
      </c>
      <c r="O201" s="195">
        <f t="shared" si="13"/>
        <v>2</v>
      </c>
      <c r="P201" s="457">
        <v>2</v>
      </c>
      <c r="Q201" s="196">
        <f t="shared" si="14"/>
        <v>1</v>
      </c>
      <c r="R201" s="197">
        <f t="shared" si="15"/>
        <v>0.2857142857142857</v>
      </c>
      <c r="S201" s="198">
        <f t="shared" si="12"/>
        <v>0.2857142857142857</v>
      </c>
      <c r="T201" s="194" t="s">
        <v>3252</v>
      </c>
      <c r="U201" s="21"/>
      <c r="V201" s="21"/>
      <c r="W201" s="21"/>
      <c r="X201" s="21"/>
      <c r="Y201" s="21"/>
      <c r="Z201" s="21"/>
    </row>
    <row r="202" spans="1:26" ht="12.75">
      <c r="A202" s="190" t="s">
        <v>109</v>
      </c>
      <c r="B202" s="191" t="s">
        <v>1220</v>
      </c>
      <c r="C202" s="191" t="s">
        <v>665</v>
      </c>
      <c r="D202" s="191" t="s">
        <v>680</v>
      </c>
      <c r="E202" s="190" t="s">
        <v>519</v>
      </c>
      <c r="F202" s="191" t="s">
        <v>553</v>
      </c>
      <c r="G202" s="191" t="s">
        <v>370</v>
      </c>
      <c r="H202" s="192" t="s">
        <v>420</v>
      </c>
      <c r="I202" s="192" t="s">
        <v>185</v>
      </c>
      <c r="J202" s="193">
        <v>0.60465116279069764</v>
      </c>
      <c r="K202" s="191" t="s">
        <v>3250</v>
      </c>
      <c r="L202" s="194">
        <v>2022</v>
      </c>
      <c r="M202" s="457">
        <v>43</v>
      </c>
      <c r="N202" s="458">
        <v>0.34883720930232559</v>
      </c>
      <c r="O202" s="195">
        <f t="shared" si="13"/>
        <v>15</v>
      </c>
      <c r="P202" s="457">
        <v>15</v>
      </c>
      <c r="Q202" s="196">
        <f t="shared" si="14"/>
        <v>1</v>
      </c>
      <c r="R202" s="197">
        <f t="shared" si="15"/>
        <v>0.34883720930232559</v>
      </c>
      <c r="S202" s="198">
        <f t="shared" si="12"/>
        <v>0.57692307692307698</v>
      </c>
      <c r="T202" s="194" t="s">
        <v>3249</v>
      </c>
      <c r="U202" s="21"/>
      <c r="V202" s="21"/>
      <c r="W202" s="21"/>
      <c r="X202" s="21"/>
      <c r="Y202" s="21"/>
      <c r="Z202" s="21"/>
    </row>
    <row r="203" spans="1:26" ht="12.75">
      <c r="A203" s="190" t="s">
        <v>109</v>
      </c>
      <c r="B203" s="191" t="s">
        <v>1220</v>
      </c>
      <c r="C203" s="191" t="s">
        <v>668</v>
      </c>
      <c r="D203" s="191" t="s">
        <v>680</v>
      </c>
      <c r="E203" s="190" t="s">
        <v>519</v>
      </c>
      <c r="F203" s="191" t="s">
        <v>553</v>
      </c>
      <c r="G203" s="191" t="s">
        <v>370</v>
      </c>
      <c r="H203" s="192" t="s">
        <v>418</v>
      </c>
      <c r="I203" s="192" t="s">
        <v>185</v>
      </c>
      <c r="J203" s="193">
        <v>1</v>
      </c>
      <c r="K203" s="191" t="s">
        <v>3251</v>
      </c>
      <c r="L203" s="194">
        <v>2022</v>
      </c>
      <c r="M203" s="457">
        <v>6</v>
      </c>
      <c r="N203" s="458">
        <v>1</v>
      </c>
      <c r="O203" s="195">
        <f t="shared" si="13"/>
        <v>6</v>
      </c>
      <c r="P203" s="457">
        <v>6</v>
      </c>
      <c r="Q203" s="196">
        <f t="shared" si="14"/>
        <v>1</v>
      </c>
      <c r="R203" s="197">
        <f t="shared" si="15"/>
        <v>1</v>
      </c>
      <c r="S203" s="198">
        <f t="shared" si="12"/>
        <v>1</v>
      </c>
      <c r="T203" s="194"/>
      <c r="U203" s="21"/>
      <c r="V203" s="21"/>
      <c r="W203" s="21"/>
      <c r="X203" s="21"/>
      <c r="Y203" s="21"/>
      <c r="Z203" s="21"/>
    </row>
    <row r="204" spans="1:26" ht="12.75">
      <c r="A204" s="190" t="s">
        <v>109</v>
      </c>
      <c r="B204" s="191" t="s">
        <v>1220</v>
      </c>
      <c r="C204" s="191" t="s">
        <v>665</v>
      </c>
      <c r="D204" s="191" t="s">
        <v>681</v>
      </c>
      <c r="E204" s="190" t="s">
        <v>519</v>
      </c>
      <c r="F204" s="191" t="s">
        <v>553</v>
      </c>
      <c r="G204" s="191" t="s">
        <v>370</v>
      </c>
      <c r="H204" s="192" t="s">
        <v>418</v>
      </c>
      <c r="I204" s="192" t="s">
        <v>185</v>
      </c>
      <c r="J204" s="193">
        <v>1</v>
      </c>
      <c r="K204" s="191" t="s">
        <v>3251</v>
      </c>
      <c r="L204" s="194">
        <v>2022</v>
      </c>
      <c r="M204" s="457">
        <v>6</v>
      </c>
      <c r="N204" s="458">
        <v>1</v>
      </c>
      <c r="O204" s="195">
        <f t="shared" si="13"/>
        <v>6</v>
      </c>
      <c r="P204" s="457">
        <v>6</v>
      </c>
      <c r="Q204" s="196">
        <f t="shared" si="14"/>
        <v>1</v>
      </c>
      <c r="R204" s="197">
        <f t="shared" si="15"/>
        <v>1</v>
      </c>
      <c r="S204" s="198">
        <f t="shared" si="12"/>
        <v>1</v>
      </c>
      <c r="T204" s="194"/>
      <c r="U204" s="21"/>
      <c r="V204" s="21"/>
      <c r="W204" s="21"/>
      <c r="X204" s="21"/>
      <c r="Y204" s="21"/>
      <c r="Z204" s="21"/>
    </row>
    <row r="205" spans="1:26" ht="12.75">
      <c r="A205" s="190" t="s">
        <v>109</v>
      </c>
      <c r="B205" s="191" t="s">
        <v>1220</v>
      </c>
      <c r="C205" s="191" t="s">
        <v>667</v>
      </c>
      <c r="D205" s="191" t="s">
        <v>681</v>
      </c>
      <c r="E205" s="190" t="s">
        <v>519</v>
      </c>
      <c r="F205" s="191" t="s">
        <v>553</v>
      </c>
      <c r="G205" s="191" t="s">
        <v>370</v>
      </c>
      <c r="H205" s="192" t="s">
        <v>420</v>
      </c>
      <c r="I205" s="192" t="s">
        <v>185</v>
      </c>
      <c r="J205" s="193">
        <v>0.1691275167785235</v>
      </c>
      <c r="K205" s="191" t="s">
        <v>3250</v>
      </c>
      <c r="L205" s="194">
        <v>2022</v>
      </c>
      <c r="M205" s="457">
        <v>611</v>
      </c>
      <c r="N205" s="458">
        <v>7.0376432078559745E-2</v>
      </c>
      <c r="O205" s="195">
        <f t="shared" si="13"/>
        <v>43</v>
      </c>
      <c r="P205" s="457">
        <v>42</v>
      </c>
      <c r="Q205" s="196">
        <f t="shared" si="14"/>
        <v>0.97674418604651159</v>
      </c>
      <c r="R205" s="197">
        <f t="shared" si="15"/>
        <v>6.8739770867430439E-2</v>
      </c>
      <c r="S205" s="198">
        <f t="shared" si="12"/>
        <v>0.4161146182422778</v>
      </c>
      <c r="T205" s="194" t="s">
        <v>3249</v>
      </c>
      <c r="U205" s="21"/>
      <c r="V205" s="21"/>
      <c r="W205" s="21"/>
      <c r="X205" s="21"/>
      <c r="Y205" s="21"/>
      <c r="Z205" s="21"/>
    </row>
    <row r="206" spans="1:26" ht="12.75">
      <c r="A206" s="190" t="s">
        <v>109</v>
      </c>
      <c r="B206" s="191" t="s">
        <v>1220</v>
      </c>
      <c r="C206" s="191" t="s">
        <v>660</v>
      </c>
      <c r="D206" s="191" t="s">
        <v>682</v>
      </c>
      <c r="E206" s="190" t="s">
        <v>519</v>
      </c>
      <c r="F206" s="191" t="s">
        <v>553</v>
      </c>
      <c r="G206" s="191" t="s">
        <v>370</v>
      </c>
      <c r="H206" s="192" t="s">
        <v>418</v>
      </c>
      <c r="I206" s="192" t="s">
        <v>185</v>
      </c>
      <c r="J206" s="193">
        <v>1</v>
      </c>
      <c r="K206" s="191" t="s">
        <v>3248</v>
      </c>
      <c r="L206" s="194">
        <v>2022</v>
      </c>
      <c r="M206" s="457">
        <v>2</v>
      </c>
      <c r="N206" s="458">
        <v>1</v>
      </c>
      <c r="O206" s="195">
        <f t="shared" si="13"/>
        <v>2</v>
      </c>
      <c r="P206" s="457">
        <v>2</v>
      </c>
      <c r="Q206" s="196">
        <f t="shared" si="14"/>
        <v>1</v>
      </c>
      <c r="R206" s="197">
        <f t="shared" si="15"/>
        <v>1</v>
      </c>
      <c r="S206" s="198">
        <f t="shared" si="12"/>
        <v>1</v>
      </c>
      <c r="T206" s="194" t="s">
        <v>3249</v>
      </c>
      <c r="U206" s="21"/>
      <c r="V206" s="21"/>
      <c r="W206" s="21"/>
      <c r="X206" s="21"/>
      <c r="Y206" s="21"/>
      <c r="Z206" s="21"/>
    </row>
    <row r="207" spans="1:26" ht="12.75">
      <c r="A207" s="190" t="s">
        <v>109</v>
      </c>
      <c r="B207" s="191" t="s">
        <v>1220</v>
      </c>
      <c r="C207" s="191" t="s">
        <v>668</v>
      </c>
      <c r="D207" s="191" t="s">
        <v>683</v>
      </c>
      <c r="E207" s="190" t="s">
        <v>519</v>
      </c>
      <c r="F207" s="191" t="s">
        <v>553</v>
      </c>
      <c r="G207" s="191" t="s">
        <v>370</v>
      </c>
      <c r="H207" s="192" t="s">
        <v>418</v>
      </c>
      <c r="I207" s="192" t="s">
        <v>185</v>
      </c>
      <c r="J207" s="193">
        <v>1</v>
      </c>
      <c r="K207" s="191" t="s">
        <v>3248</v>
      </c>
      <c r="L207" s="194">
        <v>2022</v>
      </c>
      <c r="M207" s="457">
        <v>7</v>
      </c>
      <c r="N207" s="458">
        <v>0.8571428571428571</v>
      </c>
      <c r="O207" s="195">
        <f t="shared" si="13"/>
        <v>6</v>
      </c>
      <c r="P207" s="457">
        <v>4</v>
      </c>
      <c r="Q207" s="196">
        <f t="shared" si="14"/>
        <v>0.66666666666666663</v>
      </c>
      <c r="R207" s="197">
        <f t="shared" si="15"/>
        <v>0.5714285714285714</v>
      </c>
      <c r="S207" s="198">
        <f t="shared" si="12"/>
        <v>0.8571428571428571</v>
      </c>
      <c r="T207" s="194" t="s">
        <v>3253</v>
      </c>
      <c r="U207" s="21"/>
      <c r="V207" s="21"/>
      <c r="W207" s="21"/>
      <c r="X207" s="21"/>
      <c r="Y207" s="21"/>
      <c r="Z207" s="21"/>
    </row>
    <row r="208" spans="1:26" ht="12.75">
      <c r="A208" s="190" t="s">
        <v>109</v>
      </c>
      <c r="B208" s="191" t="s">
        <v>1220</v>
      </c>
      <c r="C208" s="191" t="s">
        <v>659</v>
      </c>
      <c r="D208" s="191" t="s">
        <v>684</v>
      </c>
      <c r="E208" s="190" t="s">
        <v>519</v>
      </c>
      <c r="F208" s="191" t="s">
        <v>553</v>
      </c>
      <c r="G208" s="191" t="s">
        <v>370</v>
      </c>
      <c r="H208" s="192" t="s">
        <v>418</v>
      </c>
      <c r="I208" s="192" t="s">
        <v>185</v>
      </c>
      <c r="J208" s="193">
        <v>1</v>
      </c>
      <c r="K208" s="191" t="s">
        <v>3248</v>
      </c>
      <c r="L208" s="194">
        <v>2022</v>
      </c>
      <c r="M208" s="457">
        <v>28</v>
      </c>
      <c r="N208" s="458">
        <v>0.9642857142857143</v>
      </c>
      <c r="O208" s="195">
        <f t="shared" si="13"/>
        <v>27</v>
      </c>
      <c r="P208" s="457">
        <v>25</v>
      </c>
      <c r="Q208" s="196">
        <f t="shared" si="14"/>
        <v>0.92592592592592593</v>
      </c>
      <c r="R208" s="197">
        <f t="shared" si="15"/>
        <v>0.8928571428571429</v>
      </c>
      <c r="S208" s="198">
        <f t="shared" si="12"/>
        <v>0.9642857142857143</v>
      </c>
      <c r="T208" s="194" t="s">
        <v>3252</v>
      </c>
      <c r="U208" s="21"/>
      <c r="V208" s="21"/>
      <c r="W208" s="21"/>
      <c r="X208" s="21"/>
      <c r="Y208" s="21"/>
      <c r="Z208" s="21"/>
    </row>
    <row r="209" spans="1:26" ht="12.75">
      <c r="A209" s="190" t="s">
        <v>109</v>
      </c>
      <c r="B209" s="191" t="s">
        <v>1220</v>
      </c>
      <c r="C209" s="191" t="s">
        <v>663</v>
      </c>
      <c r="D209" s="191" t="s">
        <v>686</v>
      </c>
      <c r="E209" s="190" t="s">
        <v>519</v>
      </c>
      <c r="F209" s="191" t="s">
        <v>553</v>
      </c>
      <c r="G209" s="191" t="s">
        <v>370</v>
      </c>
      <c r="H209" s="192" t="s">
        <v>418</v>
      </c>
      <c r="I209" s="192" t="s">
        <v>185</v>
      </c>
      <c r="J209" s="193">
        <v>1</v>
      </c>
      <c r="K209" s="191" t="s">
        <v>3248</v>
      </c>
      <c r="L209" s="194">
        <v>2022</v>
      </c>
      <c r="M209" s="457">
        <v>15</v>
      </c>
      <c r="N209" s="458">
        <v>0.73333333333333328</v>
      </c>
      <c r="O209" s="195">
        <f t="shared" si="13"/>
        <v>11</v>
      </c>
      <c r="P209" s="457">
        <v>11</v>
      </c>
      <c r="Q209" s="196">
        <f t="shared" si="14"/>
        <v>1</v>
      </c>
      <c r="R209" s="197">
        <f t="shared" si="15"/>
        <v>0.73333333333333328</v>
      </c>
      <c r="S209" s="198">
        <f t="shared" si="12"/>
        <v>0.73333333333333328</v>
      </c>
      <c r="T209" s="194" t="s">
        <v>3253</v>
      </c>
      <c r="U209" s="21"/>
      <c r="V209" s="21"/>
      <c r="W209" s="21"/>
      <c r="X209" s="21"/>
      <c r="Y209" s="21"/>
      <c r="Z209" s="21"/>
    </row>
    <row r="210" spans="1:26" ht="12.75">
      <c r="A210" s="190" t="s">
        <v>109</v>
      </c>
      <c r="B210" s="191" t="s">
        <v>1220</v>
      </c>
      <c r="C210" s="191" t="s">
        <v>663</v>
      </c>
      <c r="D210" s="191" t="s">
        <v>685</v>
      </c>
      <c r="E210" s="190" t="s">
        <v>519</v>
      </c>
      <c r="F210" s="191" t="s">
        <v>553</v>
      </c>
      <c r="G210" s="191" t="s">
        <v>370</v>
      </c>
      <c r="H210" s="192" t="s">
        <v>418</v>
      </c>
      <c r="I210" s="192" t="s">
        <v>185</v>
      </c>
      <c r="J210" s="193">
        <v>1</v>
      </c>
      <c r="K210" s="191" t="s">
        <v>3248</v>
      </c>
      <c r="L210" s="194">
        <v>2022</v>
      </c>
      <c r="M210" s="457">
        <v>2</v>
      </c>
      <c r="N210" s="458">
        <v>1</v>
      </c>
      <c r="O210" s="195">
        <f t="shared" si="13"/>
        <v>2</v>
      </c>
      <c r="P210" s="457">
        <v>2</v>
      </c>
      <c r="Q210" s="196">
        <f t="shared" si="14"/>
        <v>1</v>
      </c>
      <c r="R210" s="197">
        <f t="shared" si="15"/>
        <v>1</v>
      </c>
      <c r="S210" s="198">
        <f t="shared" si="12"/>
        <v>1</v>
      </c>
      <c r="T210" s="194" t="s">
        <v>3249</v>
      </c>
      <c r="U210" s="21"/>
      <c r="V210" s="21"/>
      <c r="W210" s="21"/>
      <c r="X210" s="21"/>
      <c r="Y210" s="21"/>
      <c r="Z210" s="21"/>
    </row>
    <row r="211" spans="1:26" ht="12.75">
      <c r="A211" s="190" t="s">
        <v>109</v>
      </c>
      <c r="B211" s="191" t="s">
        <v>1220</v>
      </c>
      <c r="C211" s="191" t="s">
        <v>663</v>
      </c>
      <c r="D211" s="191" t="s">
        <v>670</v>
      </c>
      <c r="E211" s="190" t="s">
        <v>519</v>
      </c>
      <c r="F211" s="191" t="s">
        <v>544</v>
      </c>
      <c r="G211" s="191" t="s">
        <v>370</v>
      </c>
      <c r="H211" s="192" t="s">
        <v>418</v>
      </c>
      <c r="I211" s="192" t="s">
        <v>185</v>
      </c>
      <c r="J211" s="193">
        <v>1</v>
      </c>
      <c r="K211" s="191" t="s">
        <v>3248</v>
      </c>
      <c r="L211" s="194">
        <v>2022</v>
      </c>
      <c r="M211" s="457">
        <v>3</v>
      </c>
      <c r="N211" s="458">
        <v>1</v>
      </c>
      <c r="O211" s="195">
        <f t="shared" si="13"/>
        <v>3</v>
      </c>
      <c r="P211" s="457">
        <v>1</v>
      </c>
      <c r="Q211" s="196">
        <f t="shared" si="14"/>
        <v>0.33333333333333331</v>
      </c>
      <c r="R211" s="197">
        <f t="shared" si="15"/>
        <v>0.33333333333333331</v>
      </c>
      <c r="S211" s="198">
        <f t="shared" si="12"/>
        <v>1</v>
      </c>
      <c r="T211" s="194" t="s">
        <v>3249</v>
      </c>
      <c r="U211" s="21"/>
      <c r="V211" s="21"/>
      <c r="W211" s="21"/>
      <c r="X211" s="21"/>
      <c r="Y211" s="21"/>
      <c r="Z211" s="21"/>
    </row>
    <row r="212" spans="1:26" ht="12.75">
      <c r="A212" s="190" t="s">
        <v>109</v>
      </c>
      <c r="B212" s="191" t="s">
        <v>1220</v>
      </c>
      <c r="C212" s="191" t="s">
        <v>658</v>
      </c>
      <c r="D212" s="191" t="s">
        <v>671</v>
      </c>
      <c r="E212" s="190" t="s">
        <v>519</v>
      </c>
      <c r="F212" s="191" t="s">
        <v>544</v>
      </c>
      <c r="G212" s="191" t="s">
        <v>370</v>
      </c>
      <c r="H212" s="192" t="s">
        <v>420</v>
      </c>
      <c r="I212" s="192" t="s">
        <v>185</v>
      </c>
      <c r="J212" s="193">
        <v>0.55405405405405406</v>
      </c>
      <c r="K212" s="191" t="s">
        <v>3250</v>
      </c>
      <c r="L212" s="194">
        <v>2022</v>
      </c>
      <c r="M212" s="457">
        <v>67</v>
      </c>
      <c r="N212" s="458">
        <v>0.56716417910447758</v>
      </c>
      <c r="O212" s="195">
        <f t="shared" si="13"/>
        <v>38</v>
      </c>
      <c r="P212" s="457">
        <v>33</v>
      </c>
      <c r="Q212" s="196">
        <f t="shared" si="14"/>
        <v>0.86842105263157898</v>
      </c>
      <c r="R212" s="197">
        <f t="shared" si="15"/>
        <v>0.4925373134328358</v>
      </c>
      <c r="S212" s="198">
        <f t="shared" si="12"/>
        <v>1.0236621769202765</v>
      </c>
      <c r="T212" s="194"/>
      <c r="U212" s="21"/>
      <c r="V212" s="21"/>
      <c r="W212" s="21"/>
      <c r="X212" s="21"/>
      <c r="Y212" s="21"/>
      <c r="Z212" s="21"/>
    </row>
    <row r="213" spans="1:26" ht="12.75">
      <c r="A213" s="190" t="s">
        <v>109</v>
      </c>
      <c r="B213" s="191" t="s">
        <v>1220</v>
      </c>
      <c r="C213" s="191" t="s">
        <v>664</v>
      </c>
      <c r="D213" s="191" t="s">
        <v>671</v>
      </c>
      <c r="E213" s="190" t="s">
        <v>519</v>
      </c>
      <c r="F213" s="191" t="s">
        <v>544</v>
      </c>
      <c r="G213" s="191" t="s">
        <v>370</v>
      </c>
      <c r="H213" s="192" t="s">
        <v>418</v>
      </c>
      <c r="I213" s="192" t="s">
        <v>185</v>
      </c>
      <c r="J213" s="193">
        <v>1</v>
      </c>
      <c r="K213" s="191" t="s">
        <v>3251</v>
      </c>
      <c r="L213" s="194">
        <v>2022</v>
      </c>
      <c r="M213" s="457">
        <v>8</v>
      </c>
      <c r="N213" s="458">
        <v>0.625</v>
      </c>
      <c r="O213" s="195">
        <f t="shared" si="13"/>
        <v>5</v>
      </c>
      <c r="P213" s="457">
        <v>3</v>
      </c>
      <c r="Q213" s="196">
        <f t="shared" si="14"/>
        <v>0.6</v>
      </c>
      <c r="R213" s="197">
        <f t="shared" si="15"/>
        <v>0.375</v>
      </c>
      <c r="S213" s="198">
        <f t="shared" si="12"/>
        <v>0.625</v>
      </c>
      <c r="T213" s="194" t="s">
        <v>3252</v>
      </c>
      <c r="U213" s="21"/>
      <c r="V213" s="21"/>
      <c r="W213" s="21"/>
      <c r="X213" s="21"/>
      <c r="Y213" s="21"/>
      <c r="Z213" s="21"/>
    </row>
    <row r="214" spans="1:26" ht="12.75">
      <c r="A214" s="190" t="s">
        <v>109</v>
      </c>
      <c r="B214" s="191" t="s">
        <v>1220</v>
      </c>
      <c r="C214" s="191" t="s">
        <v>658</v>
      </c>
      <c r="D214" s="191" t="s">
        <v>672</v>
      </c>
      <c r="E214" s="190" t="s">
        <v>519</v>
      </c>
      <c r="F214" s="191" t="s">
        <v>544</v>
      </c>
      <c r="G214" s="191" t="s">
        <v>370</v>
      </c>
      <c r="H214" s="192" t="s">
        <v>418</v>
      </c>
      <c r="I214" s="192" t="s">
        <v>185</v>
      </c>
      <c r="J214" s="193">
        <v>1</v>
      </c>
      <c r="K214" s="191" t="s">
        <v>3248</v>
      </c>
      <c r="L214" s="194">
        <v>2022</v>
      </c>
      <c r="M214" s="457">
        <v>2</v>
      </c>
      <c r="N214" s="458">
        <v>1</v>
      </c>
      <c r="O214" s="195">
        <f t="shared" si="13"/>
        <v>2</v>
      </c>
      <c r="P214" s="457">
        <v>2</v>
      </c>
      <c r="Q214" s="196">
        <f t="shared" si="14"/>
        <v>1</v>
      </c>
      <c r="R214" s="197">
        <f t="shared" si="15"/>
        <v>1</v>
      </c>
      <c r="S214" s="198">
        <f t="shared" si="12"/>
        <v>1</v>
      </c>
      <c r="T214" s="194" t="s">
        <v>3249</v>
      </c>
      <c r="U214" s="21"/>
      <c r="V214" s="21"/>
      <c r="W214" s="21"/>
      <c r="X214" s="21"/>
      <c r="Y214" s="21"/>
      <c r="Z214" s="21"/>
    </row>
    <row r="215" spans="1:26" ht="12.75">
      <c r="A215" s="190" t="s">
        <v>109</v>
      </c>
      <c r="B215" s="191" t="s">
        <v>1220</v>
      </c>
      <c r="C215" s="191" t="s">
        <v>662</v>
      </c>
      <c r="D215" s="191" t="s">
        <v>672</v>
      </c>
      <c r="E215" s="190" t="s">
        <v>519</v>
      </c>
      <c r="F215" s="191" t="s">
        <v>544</v>
      </c>
      <c r="G215" s="191" t="s">
        <v>370</v>
      </c>
      <c r="H215" s="192" t="s">
        <v>418</v>
      </c>
      <c r="I215" s="192" t="s">
        <v>185</v>
      </c>
      <c r="J215" s="193">
        <v>1</v>
      </c>
      <c r="K215" s="191" t="s">
        <v>3251</v>
      </c>
      <c r="L215" s="194">
        <v>2022</v>
      </c>
      <c r="M215" s="457">
        <v>20</v>
      </c>
      <c r="N215" s="458">
        <v>1</v>
      </c>
      <c r="O215" s="195">
        <f t="shared" si="13"/>
        <v>20</v>
      </c>
      <c r="P215" s="457">
        <v>19</v>
      </c>
      <c r="Q215" s="196">
        <f t="shared" si="14"/>
        <v>0.95</v>
      </c>
      <c r="R215" s="197">
        <f t="shared" si="15"/>
        <v>0.95</v>
      </c>
      <c r="S215" s="198">
        <f t="shared" si="12"/>
        <v>1</v>
      </c>
      <c r="T215" s="194"/>
      <c r="U215" s="21"/>
      <c r="V215" s="21"/>
      <c r="W215" s="21"/>
      <c r="X215" s="21"/>
      <c r="Y215" s="21"/>
      <c r="Z215" s="21"/>
    </row>
    <row r="216" spans="1:26" ht="12.75">
      <c r="A216" s="190" t="s">
        <v>109</v>
      </c>
      <c r="B216" s="191" t="s">
        <v>1220</v>
      </c>
      <c r="C216" s="191" t="s">
        <v>664</v>
      </c>
      <c r="D216" s="191" t="s">
        <v>672</v>
      </c>
      <c r="E216" s="190" t="s">
        <v>519</v>
      </c>
      <c r="F216" s="191" t="s">
        <v>544</v>
      </c>
      <c r="G216" s="191" t="s">
        <v>370</v>
      </c>
      <c r="H216" s="192" t="s">
        <v>418</v>
      </c>
      <c r="I216" s="192" t="s">
        <v>185</v>
      </c>
      <c r="J216" s="193">
        <v>1</v>
      </c>
      <c r="K216" s="191" t="s">
        <v>3251</v>
      </c>
      <c r="L216" s="194">
        <v>2022</v>
      </c>
      <c r="M216" s="457">
        <v>2</v>
      </c>
      <c r="N216" s="458">
        <v>1</v>
      </c>
      <c r="O216" s="195">
        <f t="shared" si="13"/>
        <v>2</v>
      </c>
      <c r="P216" s="457">
        <v>2</v>
      </c>
      <c r="Q216" s="196">
        <f t="shared" si="14"/>
        <v>1</v>
      </c>
      <c r="R216" s="197">
        <f t="shared" si="15"/>
        <v>1</v>
      </c>
      <c r="S216" s="198">
        <f t="shared" si="12"/>
        <v>1</v>
      </c>
      <c r="T216" s="194" t="s">
        <v>3249</v>
      </c>
      <c r="U216" s="21"/>
      <c r="V216" s="21"/>
      <c r="W216" s="21"/>
      <c r="X216" s="21"/>
      <c r="Y216" s="21"/>
      <c r="Z216" s="21"/>
    </row>
    <row r="217" spans="1:26" ht="12.75">
      <c r="A217" s="190" t="s">
        <v>109</v>
      </c>
      <c r="B217" s="191" t="s">
        <v>1220</v>
      </c>
      <c r="C217" s="191" t="s">
        <v>656</v>
      </c>
      <c r="D217" s="191" t="s">
        <v>673</v>
      </c>
      <c r="E217" s="190" t="s">
        <v>519</v>
      </c>
      <c r="F217" s="191" t="s">
        <v>544</v>
      </c>
      <c r="G217" s="191" t="s">
        <v>370</v>
      </c>
      <c r="H217" s="192" t="s">
        <v>418</v>
      </c>
      <c r="I217" s="192" t="s">
        <v>185</v>
      </c>
      <c r="J217" s="193">
        <v>1</v>
      </c>
      <c r="K217" s="191" t="s">
        <v>3251</v>
      </c>
      <c r="L217" s="194">
        <v>2022</v>
      </c>
      <c r="M217" s="457">
        <v>19</v>
      </c>
      <c r="N217" s="458">
        <v>0.89473684210526316</v>
      </c>
      <c r="O217" s="195">
        <f t="shared" si="13"/>
        <v>17</v>
      </c>
      <c r="P217" s="457">
        <v>11</v>
      </c>
      <c r="Q217" s="196">
        <f t="shared" si="14"/>
        <v>0.6470588235294118</v>
      </c>
      <c r="R217" s="197">
        <f t="shared" si="15"/>
        <v>0.57894736842105265</v>
      </c>
      <c r="S217" s="198">
        <f t="shared" si="12"/>
        <v>0.89473684210526316</v>
      </c>
      <c r="T217" s="194" t="s">
        <v>3252</v>
      </c>
      <c r="U217" s="21"/>
      <c r="V217" s="21"/>
      <c r="W217" s="21"/>
      <c r="X217" s="21"/>
      <c r="Y217" s="21"/>
      <c r="Z217" s="21"/>
    </row>
    <row r="218" spans="1:26" ht="12.75">
      <c r="A218" s="190" t="s">
        <v>109</v>
      </c>
      <c r="B218" s="191" t="s">
        <v>1220</v>
      </c>
      <c r="C218" s="191" t="s">
        <v>658</v>
      </c>
      <c r="D218" s="191" t="s">
        <v>673</v>
      </c>
      <c r="E218" s="190" t="s">
        <v>519</v>
      </c>
      <c r="F218" s="191" t="s">
        <v>544</v>
      </c>
      <c r="G218" s="191" t="s">
        <v>370</v>
      </c>
      <c r="H218" s="192" t="s">
        <v>418</v>
      </c>
      <c r="I218" s="192" t="s">
        <v>185</v>
      </c>
      <c r="J218" s="193">
        <v>1</v>
      </c>
      <c r="K218" s="191" t="s">
        <v>3251</v>
      </c>
      <c r="L218" s="194">
        <v>2022</v>
      </c>
      <c r="M218" s="457">
        <v>2</v>
      </c>
      <c r="N218" s="458">
        <v>1</v>
      </c>
      <c r="O218" s="195">
        <f t="shared" si="13"/>
        <v>2</v>
      </c>
      <c r="P218" s="457">
        <v>2</v>
      </c>
      <c r="Q218" s="196">
        <f t="shared" si="14"/>
        <v>1</v>
      </c>
      <c r="R218" s="197">
        <f t="shared" si="15"/>
        <v>1</v>
      </c>
      <c r="S218" s="198">
        <f t="shared" si="12"/>
        <v>1</v>
      </c>
      <c r="T218" s="194" t="s">
        <v>3249</v>
      </c>
      <c r="U218" s="21"/>
      <c r="V218" s="21"/>
      <c r="W218" s="21"/>
      <c r="X218" s="21"/>
      <c r="Y218" s="21"/>
      <c r="Z218" s="21"/>
    </row>
    <row r="219" spans="1:26" ht="12.75">
      <c r="A219" s="190" t="s">
        <v>109</v>
      </c>
      <c r="B219" s="191" t="s">
        <v>1220</v>
      </c>
      <c r="C219" s="191" t="s">
        <v>662</v>
      </c>
      <c r="D219" s="191" t="s">
        <v>674</v>
      </c>
      <c r="E219" s="190" t="s">
        <v>519</v>
      </c>
      <c r="F219" s="191" t="s">
        <v>544</v>
      </c>
      <c r="G219" s="191" t="s">
        <v>370</v>
      </c>
      <c r="H219" s="192" t="s">
        <v>418</v>
      </c>
      <c r="I219" s="192" t="s">
        <v>185</v>
      </c>
      <c r="J219" s="193">
        <v>1</v>
      </c>
      <c r="K219" s="191" t="s">
        <v>3251</v>
      </c>
      <c r="L219" s="194">
        <v>2022</v>
      </c>
      <c r="M219" s="457">
        <v>3</v>
      </c>
      <c r="N219" s="458">
        <v>1</v>
      </c>
      <c r="O219" s="195">
        <f t="shared" si="13"/>
        <v>3</v>
      </c>
      <c r="P219" s="457">
        <v>3</v>
      </c>
      <c r="Q219" s="196">
        <f t="shared" si="14"/>
        <v>1</v>
      </c>
      <c r="R219" s="197">
        <f t="shared" si="15"/>
        <v>1</v>
      </c>
      <c r="S219" s="198">
        <f t="shared" si="12"/>
        <v>1</v>
      </c>
      <c r="T219" s="194"/>
      <c r="U219" s="21"/>
      <c r="V219" s="21"/>
      <c r="W219" s="21"/>
      <c r="X219" s="21"/>
      <c r="Y219" s="21"/>
      <c r="Z219" s="21"/>
    </row>
    <row r="220" spans="1:26" ht="12.75">
      <c r="A220" s="190" t="s">
        <v>109</v>
      </c>
      <c r="B220" s="191" t="s">
        <v>1220</v>
      </c>
      <c r="C220" s="191" t="s">
        <v>658</v>
      </c>
      <c r="D220" s="191" t="s">
        <v>677</v>
      </c>
      <c r="E220" s="190" t="s">
        <v>519</v>
      </c>
      <c r="F220" s="191" t="s">
        <v>544</v>
      </c>
      <c r="G220" s="191" t="s">
        <v>370</v>
      </c>
      <c r="H220" s="192" t="s">
        <v>418</v>
      </c>
      <c r="I220" s="192" t="s">
        <v>185</v>
      </c>
      <c r="J220" s="193">
        <v>1</v>
      </c>
      <c r="K220" s="191" t="s">
        <v>3248</v>
      </c>
      <c r="L220" s="194">
        <v>2022</v>
      </c>
      <c r="M220" s="457">
        <v>5</v>
      </c>
      <c r="N220" s="458">
        <v>1</v>
      </c>
      <c r="O220" s="195">
        <f t="shared" si="13"/>
        <v>5</v>
      </c>
      <c r="P220" s="457">
        <v>5</v>
      </c>
      <c r="Q220" s="196">
        <f t="shared" si="14"/>
        <v>1</v>
      </c>
      <c r="R220" s="197">
        <f t="shared" si="15"/>
        <v>1</v>
      </c>
      <c r="S220" s="198">
        <f t="shared" si="12"/>
        <v>1</v>
      </c>
      <c r="T220" s="194" t="s">
        <v>3249</v>
      </c>
      <c r="U220" s="21"/>
      <c r="V220" s="21"/>
      <c r="W220" s="21"/>
      <c r="X220" s="21"/>
      <c r="Y220" s="21"/>
      <c r="Z220" s="21"/>
    </row>
    <row r="221" spans="1:26" ht="12.75">
      <c r="A221" s="190" t="s">
        <v>109</v>
      </c>
      <c r="B221" s="191" t="s">
        <v>1220</v>
      </c>
      <c r="C221" s="191" t="s">
        <v>658</v>
      </c>
      <c r="D221" s="191" t="s">
        <v>678</v>
      </c>
      <c r="E221" s="190" t="s">
        <v>519</v>
      </c>
      <c r="F221" s="191" t="s">
        <v>544</v>
      </c>
      <c r="G221" s="191" t="s">
        <v>370</v>
      </c>
      <c r="H221" s="192" t="s">
        <v>418</v>
      </c>
      <c r="I221" s="192" t="s">
        <v>185</v>
      </c>
      <c r="J221" s="193">
        <v>1</v>
      </c>
      <c r="K221" s="191" t="s">
        <v>3251</v>
      </c>
      <c r="L221" s="194">
        <v>2022</v>
      </c>
      <c r="M221" s="457">
        <v>8</v>
      </c>
      <c r="N221" s="458">
        <v>1</v>
      </c>
      <c r="O221" s="195">
        <f t="shared" si="13"/>
        <v>8</v>
      </c>
      <c r="P221" s="457">
        <v>8</v>
      </c>
      <c r="Q221" s="196">
        <f t="shared" si="14"/>
        <v>1</v>
      </c>
      <c r="R221" s="197">
        <f t="shared" si="15"/>
        <v>1</v>
      </c>
      <c r="S221" s="198">
        <f t="shared" si="12"/>
        <v>1</v>
      </c>
      <c r="T221" s="194"/>
      <c r="U221" s="21"/>
      <c r="V221" s="21"/>
      <c r="W221" s="21"/>
      <c r="X221" s="21"/>
      <c r="Y221" s="21"/>
      <c r="Z221" s="21"/>
    </row>
    <row r="222" spans="1:26" ht="12.75">
      <c r="A222" s="190" t="s">
        <v>109</v>
      </c>
      <c r="B222" s="191" t="s">
        <v>1220</v>
      </c>
      <c r="C222" s="191" t="s">
        <v>663</v>
      </c>
      <c r="D222" s="191" t="s">
        <v>678</v>
      </c>
      <c r="E222" s="190" t="s">
        <v>519</v>
      </c>
      <c r="F222" s="191" t="s">
        <v>544</v>
      </c>
      <c r="G222" s="191" t="s">
        <v>370</v>
      </c>
      <c r="H222" s="192" t="s">
        <v>418</v>
      </c>
      <c r="I222" s="192" t="s">
        <v>185</v>
      </c>
      <c r="J222" s="193">
        <v>1</v>
      </c>
      <c r="K222" s="191" t="s">
        <v>3248</v>
      </c>
      <c r="L222" s="194">
        <v>2022</v>
      </c>
      <c r="M222" s="457">
        <v>5</v>
      </c>
      <c r="N222" s="458">
        <v>0.8</v>
      </c>
      <c r="O222" s="195">
        <f t="shared" si="13"/>
        <v>4</v>
      </c>
      <c r="P222" s="457">
        <v>3</v>
      </c>
      <c r="Q222" s="196">
        <f t="shared" si="14"/>
        <v>0.75</v>
      </c>
      <c r="R222" s="197">
        <f t="shared" si="15"/>
        <v>0.6</v>
      </c>
      <c r="S222" s="198">
        <f t="shared" si="12"/>
        <v>0.8</v>
      </c>
      <c r="T222" s="194" t="s">
        <v>3253</v>
      </c>
      <c r="U222" s="21"/>
      <c r="V222" s="21"/>
      <c r="W222" s="21"/>
      <c r="X222" s="21"/>
      <c r="Y222" s="21"/>
      <c r="Z222" s="21"/>
    </row>
    <row r="223" spans="1:26" ht="12.75">
      <c r="A223" s="190" t="s">
        <v>109</v>
      </c>
      <c r="B223" s="191" t="s">
        <v>1220</v>
      </c>
      <c r="C223" s="191" t="s">
        <v>665</v>
      </c>
      <c r="D223" s="191" t="s">
        <v>679</v>
      </c>
      <c r="E223" s="190" t="s">
        <v>519</v>
      </c>
      <c r="F223" s="191" t="s">
        <v>544</v>
      </c>
      <c r="G223" s="191" t="s">
        <v>370</v>
      </c>
      <c r="H223" s="192" t="s">
        <v>420</v>
      </c>
      <c r="I223" s="192" t="s">
        <v>185</v>
      </c>
      <c r="J223" s="193">
        <v>9.193054136874361E-2</v>
      </c>
      <c r="K223" s="191" t="s">
        <v>3250</v>
      </c>
      <c r="L223" s="194">
        <v>2022</v>
      </c>
      <c r="M223" s="457">
        <v>1926</v>
      </c>
      <c r="N223" s="458">
        <v>5.3997923156801658E-2</v>
      </c>
      <c r="O223" s="195">
        <f t="shared" si="13"/>
        <v>104</v>
      </c>
      <c r="P223" s="457">
        <v>95</v>
      </c>
      <c r="Q223" s="196">
        <f t="shared" si="14"/>
        <v>0.91346153846153844</v>
      </c>
      <c r="R223" s="197">
        <f t="shared" si="15"/>
        <v>4.9325025960539982E-2</v>
      </c>
      <c r="S223" s="198">
        <f t="shared" si="12"/>
        <v>0.58737740856120924</v>
      </c>
      <c r="T223" s="194" t="s">
        <v>3249</v>
      </c>
      <c r="U223" s="21"/>
      <c r="V223" s="21"/>
      <c r="W223" s="21"/>
      <c r="X223" s="21"/>
      <c r="Y223" s="21"/>
      <c r="Z223" s="21"/>
    </row>
    <row r="224" spans="1:26" ht="12.75">
      <c r="A224" s="190" t="s">
        <v>109</v>
      </c>
      <c r="B224" s="191" t="s">
        <v>1220</v>
      </c>
      <c r="C224" s="191" t="s">
        <v>666</v>
      </c>
      <c r="D224" s="191" t="s">
        <v>679</v>
      </c>
      <c r="E224" s="190" t="s">
        <v>519</v>
      </c>
      <c r="F224" s="191" t="s">
        <v>544</v>
      </c>
      <c r="G224" s="191" t="s">
        <v>370</v>
      </c>
      <c r="H224" s="192" t="s">
        <v>418</v>
      </c>
      <c r="I224" s="192" t="s">
        <v>185</v>
      </c>
      <c r="J224" s="193">
        <v>1</v>
      </c>
      <c r="K224" s="191" t="s">
        <v>3251</v>
      </c>
      <c r="L224" s="194">
        <v>2022</v>
      </c>
      <c r="M224" s="457">
        <v>7</v>
      </c>
      <c r="N224" s="458">
        <v>0.2857142857142857</v>
      </c>
      <c r="O224" s="195">
        <f t="shared" si="13"/>
        <v>2</v>
      </c>
      <c r="P224" s="457">
        <v>2</v>
      </c>
      <c r="Q224" s="196">
        <f t="shared" si="14"/>
        <v>1</v>
      </c>
      <c r="R224" s="197">
        <f t="shared" si="15"/>
        <v>0.2857142857142857</v>
      </c>
      <c r="S224" s="198">
        <f t="shared" si="12"/>
        <v>0.2857142857142857</v>
      </c>
      <c r="T224" s="194" t="s">
        <v>3252</v>
      </c>
      <c r="U224" s="21"/>
      <c r="V224" s="21"/>
      <c r="W224" s="21"/>
      <c r="X224" s="21"/>
      <c r="Y224" s="21"/>
      <c r="Z224" s="21"/>
    </row>
    <row r="225" spans="1:26" ht="12.75">
      <c r="A225" s="190" t="s">
        <v>109</v>
      </c>
      <c r="B225" s="191" t="s">
        <v>1220</v>
      </c>
      <c r="C225" s="191" t="s">
        <v>665</v>
      </c>
      <c r="D225" s="191" t="s">
        <v>680</v>
      </c>
      <c r="E225" s="190" t="s">
        <v>519</v>
      </c>
      <c r="F225" s="191" t="s">
        <v>544</v>
      </c>
      <c r="G225" s="191" t="s">
        <v>370</v>
      </c>
      <c r="H225" s="192" t="s">
        <v>420</v>
      </c>
      <c r="I225" s="192" t="s">
        <v>185</v>
      </c>
      <c r="J225" s="193">
        <v>0.60465116279069764</v>
      </c>
      <c r="K225" s="191" t="s">
        <v>3250</v>
      </c>
      <c r="L225" s="194">
        <v>2022</v>
      </c>
      <c r="M225" s="457">
        <v>43</v>
      </c>
      <c r="N225" s="458">
        <v>0.34883720930232559</v>
      </c>
      <c r="O225" s="195">
        <f t="shared" si="13"/>
        <v>15</v>
      </c>
      <c r="P225" s="457">
        <v>15</v>
      </c>
      <c r="Q225" s="196">
        <f t="shared" si="14"/>
        <v>1</v>
      </c>
      <c r="R225" s="197">
        <f t="shared" si="15"/>
        <v>0.34883720930232559</v>
      </c>
      <c r="S225" s="198">
        <f t="shared" si="12"/>
        <v>0.57692307692307698</v>
      </c>
      <c r="T225" s="194" t="s">
        <v>3249</v>
      </c>
      <c r="U225" s="21"/>
      <c r="V225" s="21"/>
      <c r="W225" s="21"/>
      <c r="X225" s="21"/>
      <c r="Y225" s="21"/>
      <c r="Z225" s="21"/>
    </row>
    <row r="226" spans="1:26" ht="12.75">
      <c r="A226" s="190" t="s">
        <v>109</v>
      </c>
      <c r="B226" s="191" t="s">
        <v>1220</v>
      </c>
      <c r="C226" s="191" t="s">
        <v>668</v>
      </c>
      <c r="D226" s="191" t="s">
        <v>680</v>
      </c>
      <c r="E226" s="190" t="s">
        <v>519</v>
      </c>
      <c r="F226" s="191" t="s">
        <v>544</v>
      </c>
      <c r="G226" s="191" t="s">
        <v>370</v>
      </c>
      <c r="H226" s="192" t="s">
        <v>418</v>
      </c>
      <c r="I226" s="192" t="s">
        <v>185</v>
      </c>
      <c r="J226" s="193">
        <v>1</v>
      </c>
      <c r="K226" s="191" t="s">
        <v>3251</v>
      </c>
      <c r="L226" s="194">
        <v>2022</v>
      </c>
      <c r="M226" s="457">
        <v>6</v>
      </c>
      <c r="N226" s="458">
        <v>1</v>
      </c>
      <c r="O226" s="195">
        <f t="shared" si="13"/>
        <v>6</v>
      </c>
      <c r="P226" s="457">
        <v>6</v>
      </c>
      <c r="Q226" s="196">
        <f t="shared" si="14"/>
        <v>1</v>
      </c>
      <c r="R226" s="197">
        <f t="shared" si="15"/>
        <v>1</v>
      </c>
      <c r="S226" s="198">
        <f t="shared" si="12"/>
        <v>1</v>
      </c>
      <c r="T226" s="194"/>
      <c r="U226" s="21"/>
      <c r="V226" s="21"/>
      <c r="W226" s="21"/>
      <c r="X226" s="21"/>
      <c r="Y226" s="21"/>
      <c r="Z226" s="21"/>
    </row>
    <row r="227" spans="1:26" ht="12.75">
      <c r="A227" s="190" t="s">
        <v>109</v>
      </c>
      <c r="B227" s="191" t="s">
        <v>1220</v>
      </c>
      <c r="C227" s="191" t="s">
        <v>665</v>
      </c>
      <c r="D227" s="191" t="s">
        <v>681</v>
      </c>
      <c r="E227" s="190" t="s">
        <v>519</v>
      </c>
      <c r="F227" s="191" t="s">
        <v>544</v>
      </c>
      <c r="G227" s="191" t="s">
        <v>370</v>
      </c>
      <c r="H227" s="192" t="s">
        <v>418</v>
      </c>
      <c r="I227" s="192" t="s">
        <v>185</v>
      </c>
      <c r="J227" s="193">
        <v>1</v>
      </c>
      <c r="K227" s="191" t="s">
        <v>3251</v>
      </c>
      <c r="L227" s="194">
        <v>2022</v>
      </c>
      <c r="M227" s="457">
        <v>6</v>
      </c>
      <c r="N227" s="458">
        <v>1</v>
      </c>
      <c r="O227" s="195">
        <f t="shared" si="13"/>
        <v>6</v>
      </c>
      <c r="P227" s="457">
        <v>6</v>
      </c>
      <c r="Q227" s="196">
        <f t="shared" si="14"/>
        <v>1</v>
      </c>
      <c r="R227" s="197">
        <f t="shared" si="15"/>
        <v>1</v>
      </c>
      <c r="S227" s="198">
        <f t="shared" si="12"/>
        <v>1</v>
      </c>
      <c r="T227" s="194"/>
      <c r="U227" s="21"/>
      <c r="V227" s="21"/>
      <c r="W227" s="21"/>
      <c r="X227" s="21"/>
      <c r="Y227" s="21"/>
      <c r="Z227" s="21"/>
    </row>
    <row r="228" spans="1:26" ht="12.75">
      <c r="A228" s="190" t="s">
        <v>109</v>
      </c>
      <c r="B228" s="191" t="s">
        <v>1220</v>
      </c>
      <c r="C228" s="191" t="s">
        <v>667</v>
      </c>
      <c r="D228" s="191" t="s">
        <v>681</v>
      </c>
      <c r="E228" s="190" t="s">
        <v>519</v>
      </c>
      <c r="F228" s="191" t="s">
        <v>544</v>
      </c>
      <c r="G228" s="191" t="s">
        <v>370</v>
      </c>
      <c r="H228" s="192" t="s">
        <v>420</v>
      </c>
      <c r="I228" s="192" t="s">
        <v>185</v>
      </c>
      <c r="J228" s="193">
        <v>0.1691275167785235</v>
      </c>
      <c r="K228" s="191" t="s">
        <v>3250</v>
      </c>
      <c r="L228" s="194">
        <v>2022</v>
      </c>
      <c r="M228" s="457">
        <v>611</v>
      </c>
      <c r="N228" s="458">
        <v>7.0376432078559745E-2</v>
      </c>
      <c r="O228" s="195">
        <f t="shared" si="13"/>
        <v>43</v>
      </c>
      <c r="P228" s="457">
        <v>42</v>
      </c>
      <c r="Q228" s="196">
        <f t="shared" si="14"/>
        <v>0.97674418604651159</v>
      </c>
      <c r="R228" s="197">
        <f t="shared" si="15"/>
        <v>6.8739770867430439E-2</v>
      </c>
      <c r="S228" s="198">
        <f t="shared" si="12"/>
        <v>0.4161146182422778</v>
      </c>
      <c r="T228" s="194" t="s">
        <v>3249</v>
      </c>
      <c r="U228" s="21"/>
      <c r="V228" s="21"/>
      <c r="W228" s="21"/>
      <c r="X228" s="21"/>
      <c r="Y228" s="21"/>
      <c r="Z228" s="21"/>
    </row>
    <row r="229" spans="1:26" ht="12.75">
      <c r="A229" s="190" t="s">
        <v>109</v>
      </c>
      <c r="B229" s="191" t="s">
        <v>1220</v>
      </c>
      <c r="C229" s="191" t="s">
        <v>660</v>
      </c>
      <c r="D229" s="191" t="s">
        <v>682</v>
      </c>
      <c r="E229" s="190" t="s">
        <v>519</v>
      </c>
      <c r="F229" s="191" t="s">
        <v>544</v>
      </c>
      <c r="G229" s="191" t="s">
        <v>370</v>
      </c>
      <c r="H229" s="192" t="s">
        <v>418</v>
      </c>
      <c r="I229" s="192" t="s">
        <v>185</v>
      </c>
      <c r="J229" s="193">
        <v>1</v>
      </c>
      <c r="K229" s="191" t="s">
        <v>3248</v>
      </c>
      <c r="L229" s="194">
        <v>2022</v>
      </c>
      <c r="M229" s="457">
        <v>2</v>
      </c>
      <c r="N229" s="458">
        <v>1</v>
      </c>
      <c r="O229" s="195">
        <f t="shared" si="13"/>
        <v>2</v>
      </c>
      <c r="P229" s="457">
        <v>2</v>
      </c>
      <c r="Q229" s="196">
        <f t="shared" si="14"/>
        <v>1</v>
      </c>
      <c r="R229" s="197">
        <f t="shared" si="15"/>
        <v>1</v>
      </c>
      <c r="S229" s="198">
        <f t="shared" si="12"/>
        <v>1</v>
      </c>
      <c r="T229" s="194" t="s">
        <v>3249</v>
      </c>
      <c r="U229" s="21"/>
      <c r="V229" s="21"/>
      <c r="W229" s="21"/>
      <c r="X229" s="21"/>
      <c r="Y229" s="21"/>
      <c r="Z229" s="21"/>
    </row>
    <row r="230" spans="1:26" ht="12.75">
      <c r="A230" s="190" t="s">
        <v>109</v>
      </c>
      <c r="B230" s="191" t="s">
        <v>1220</v>
      </c>
      <c r="C230" s="191" t="s">
        <v>668</v>
      </c>
      <c r="D230" s="191" t="s">
        <v>683</v>
      </c>
      <c r="E230" s="190" t="s">
        <v>519</v>
      </c>
      <c r="F230" s="191" t="s">
        <v>544</v>
      </c>
      <c r="G230" s="191" t="s">
        <v>370</v>
      </c>
      <c r="H230" s="192" t="s">
        <v>418</v>
      </c>
      <c r="I230" s="192" t="s">
        <v>185</v>
      </c>
      <c r="J230" s="193">
        <v>1</v>
      </c>
      <c r="K230" s="191" t="s">
        <v>3248</v>
      </c>
      <c r="L230" s="194">
        <v>2022</v>
      </c>
      <c r="M230" s="457">
        <v>7</v>
      </c>
      <c r="N230" s="458">
        <v>0.8571428571428571</v>
      </c>
      <c r="O230" s="195">
        <f t="shared" si="13"/>
        <v>6</v>
      </c>
      <c r="P230" s="457">
        <v>4</v>
      </c>
      <c r="Q230" s="196">
        <f t="shared" si="14"/>
        <v>0.66666666666666663</v>
      </c>
      <c r="R230" s="197">
        <f t="shared" si="15"/>
        <v>0.5714285714285714</v>
      </c>
      <c r="S230" s="198">
        <f t="shared" si="12"/>
        <v>0.8571428571428571</v>
      </c>
      <c r="T230" s="194" t="s">
        <v>3253</v>
      </c>
      <c r="U230" s="21"/>
      <c r="V230" s="21"/>
      <c r="W230" s="21"/>
      <c r="X230" s="21"/>
      <c r="Y230" s="21"/>
      <c r="Z230" s="21"/>
    </row>
    <row r="231" spans="1:26" ht="12.75">
      <c r="A231" s="190" t="s">
        <v>109</v>
      </c>
      <c r="B231" s="191" t="s">
        <v>1220</v>
      </c>
      <c r="C231" s="191" t="s">
        <v>659</v>
      </c>
      <c r="D231" s="191" t="s">
        <v>684</v>
      </c>
      <c r="E231" s="190" t="s">
        <v>519</v>
      </c>
      <c r="F231" s="191" t="s">
        <v>544</v>
      </c>
      <c r="G231" s="191" t="s">
        <v>370</v>
      </c>
      <c r="H231" s="192" t="s">
        <v>418</v>
      </c>
      <c r="I231" s="192" t="s">
        <v>185</v>
      </c>
      <c r="J231" s="193">
        <v>1</v>
      </c>
      <c r="K231" s="191" t="s">
        <v>3248</v>
      </c>
      <c r="L231" s="194">
        <v>2022</v>
      </c>
      <c r="M231" s="457">
        <v>28</v>
      </c>
      <c r="N231" s="458">
        <v>0.9642857142857143</v>
      </c>
      <c r="O231" s="195">
        <f t="shared" si="13"/>
        <v>27</v>
      </c>
      <c r="P231" s="457">
        <v>25</v>
      </c>
      <c r="Q231" s="196">
        <f t="shared" si="14"/>
        <v>0.92592592592592593</v>
      </c>
      <c r="R231" s="197">
        <f t="shared" si="15"/>
        <v>0.8928571428571429</v>
      </c>
      <c r="S231" s="198">
        <f t="shared" si="12"/>
        <v>0.9642857142857143</v>
      </c>
      <c r="T231" s="194" t="s">
        <v>3252</v>
      </c>
      <c r="U231" s="21"/>
      <c r="V231" s="21"/>
      <c r="W231" s="21"/>
      <c r="X231" s="21"/>
      <c r="Y231" s="21"/>
      <c r="Z231" s="21"/>
    </row>
    <row r="232" spans="1:26" ht="12.75">
      <c r="A232" s="190" t="s">
        <v>109</v>
      </c>
      <c r="B232" s="191" t="s">
        <v>1220</v>
      </c>
      <c r="C232" s="191" t="s">
        <v>663</v>
      </c>
      <c r="D232" s="191" t="s">
        <v>686</v>
      </c>
      <c r="E232" s="190" t="s">
        <v>519</v>
      </c>
      <c r="F232" s="191" t="s">
        <v>544</v>
      </c>
      <c r="G232" s="191" t="s">
        <v>370</v>
      </c>
      <c r="H232" s="192" t="s">
        <v>418</v>
      </c>
      <c r="I232" s="192" t="s">
        <v>185</v>
      </c>
      <c r="J232" s="193">
        <v>1</v>
      </c>
      <c r="K232" s="191" t="s">
        <v>3248</v>
      </c>
      <c r="L232" s="194">
        <v>2022</v>
      </c>
      <c r="M232" s="457">
        <v>15</v>
      </c>
      <c r="N232" s="458">
        <v>0.73333333333333328</v>
      </c>
      <c r="O232" s="195">
        <f t="shared" si="13"/>
        <v>11</v>
      </c>
      <c r="P232" s="457">
        <v>11</v>
      </c>
      <c r="Q232" s="196">
        <f t="shared" si="14"/>
        <v>1</v>
      </c>
      <c r="R232" s="197">
        <f t="shared" si="15"/>
        <v>0.73333333333333328</v>
      </c>
      <c r="S232" s="198">
        <f t="shared" si="12"/>
        <v>0.73333333333333328</v>
      </c>
      <c r="T232" s="194" t="s">
        <v>3253</v>
      </c>
      <c r="U232" s="21"/>
      <c r="V232" s="21"/>
      <c r="W232" s="21"/>
      <c r="X232" s="21"/>
      <c r="Y232" s="21"/>
      <c r="Z232" s="21"/>
    </row>
    <row r="233" spans="1:26" ht="12.75">
      <c r="A233" s="190" t="s">
        <v>109</v>
      </c>
      <c r="B233" s="191" t="s">
        <v>1220</v>
      </c>
      <c r="C233" s="191" t="s">
        <v>663</v>
      </c>
      <c r="D233" s="191" t="s">
        <v>685</v>
      </c>
      <c r="E233" s="190" t="s">
        <v>519</v>
      </c>
      <c r="F233" s="191" t="s">
        <v>544</v>
      </c>
      <c r="G233" s="191" t="s">
        <v>370</v>
      </c>
      <c r="H233" s="192" t="s">
        <v>418</v>
      </c>
      <c r="I233" s="192" t="s">
        <v>185</v>
      </c>
      <c r="J233" s="193">
        <v>1</v>
      </c>
      <c r="K233" s="191" t="s">
        <v>3248</v>
      </c>
      <c r="L233" s="194">
        <v>2022</v>
      </c>
      <c r="M233" s="457">
        <v>2</v>
      </c>
      <c r="N233" s="458">
        <v>1</v>
      </c>
      <c r="O233" s="195">
        <f t="shared" si="13"/>
        <v>2</v>
      </c>
      <c r="P233" s="457">
        <v>2</v>
      </c>
      <c r="Q233" s="196">
        <f t="shared" si="14"/>
        <v>1</v>
      </c>
      <c r="R233" s="197">
        <f t="shared" si="15"/>
        <v>1</v>
      </c>
      <c r="S233" s="198">
        <f t="shared" si="12"/>
        <v>1</v>
      </c>
      <c r="T233" s="194" t="s">
        <v>3249</v>
      </c>
      <c r="U233" s="21"/>
      <c r="V233" s="21"/>
      <c r="W233" s="21"/>
      <c r="X233" s="21"/>
      <c r="Y233" s="21"/>
      <c r="Z233" s="21"/>
    </row>
    <row r="234" spans="1:26" ht="12.75">
      <c r="A234" s="190" t="s">
        <v>109</v>
      </c>
      <c r="B234" s="191" t="s">
        <v>1220</v>
      </c>
      <c r="C234" s="191" t="s">
        <v>663</v>
      </c>
      <c r="D234" s="191" t="s">
        <v>670</v>
      </c>
      <c r="E234" s="190" t="s">
        <v>519</v>
      </c>
      <c r="F234" s="191" t="s">
        <v>556</v>
      </c>
      <c r="G234" s="191" t="s">
        <v>370</v>
      </c>
      <c r="H234" s="192" t="s">
        <v>418</v>
      </c>
      <c r="I234" s="192" t="s">
        <v>185</v>
      </c>
      <c r="J234" s="193">
        <v>1</v>
      </c>
      <c r="K234" s="191" t="s">
        <v>3248</v>
      </c>
      <c r="L234" s="194">
        <v>2022</v>
      </c>
      <c r="M234" s="457">
        <v>3</v>
      </c>
      <c r="N234" s="458">
        <v>1</v>
      </c>
      <c r="O234" s="195">
        <f t="shared" si="13"/>
        <v>3</v>
      </c>
      <c r="P234" s="457">
        <v>1</v>
      </c>
      <c r="Q234" s="196">
        <f t="shared" si="14"/>
        <v>0.33333333333333331</v>
      </c>
      <c r="R234" s="197">
        <f t="shared" si="15"/>
        <v>0.33333333333333331</v>
      </c>
      <c r="S234" s="198">
        <f t="shared" si="12"/>
        <v>1</v>
      </c>
      <c r="T234" s="194" t="s">
        <v>3249</v>
      </c>
      <c r="U234" s="21"/>
      <c r="V234" s="21"/>
      <c r="W234" s="21"/>
      <c r="X234" s="21"/>
      <c r="Y234" s="21"/>
      <c r="Z234" s="21"/>
    </row>
    <row r="235" spans="1:26" ht="12.75">
      <c r="A235" s="190" t="s">
        <v>109</v>
      </c>
      <c r="B235" s="191" t="s">
        <v>1220</v>
      </c>
      <c r="C235" s="191" t="s">
        <v>658</v>
      </c>
      <c r="D235" s="191" t="s">
        <v>671</v>
      </c>
      <c r="E235" s="190" t="s">
        <v>519</v>
      </c>
      <c r="F235" s="191" t="s">
        <v>556</v>
      </c>
      <c r="G235" s="191" t="s">
        <v>370</v>
      </c>
      <c r="H235" s="192" t="s">
        <v>420</v>
      </c>
      <c r="I235" s="192" t="s">
        <v>185</v>
      </c>
      <c r="J235" s="193">
        <v>0.55405405405405406</v>
      </c>
      <c r="K235" s="191" t="s">
        <v>3250</v>
      </c>
      <c r="L235" s="194">
        <v>2022</v>
      </c>
      <c r="M235" s="457">
        <v>67</v>
      </c>
      <c r="N235" s="458">
        <v>0.56716417910447758</v>
      </c>
      <c r="O235" s="195">
        <f t="shared" si="13"/>
        <v>38</v>
      </c>
      <c r="P235" s="457">
        <v>33</v>
      </c>
      <c r="Q235" s="196">
        <f t="shared" si="14"/>
        <v>0.86842105263157898</v>
      </c>
      <c r="R235" s="197">
        <f t="shared" si="15"/>
        <v>0.4925373134328358</v>
      </c>
      <c r="S235" s="198">
        <f t="shared" si="12"/>
        <v>1.0236621769202765</v>
      </c>
      <c r="T235" s="194"/>
      <c r="U235" s="21"/>
      <c r="V235" s="21"/>
      <c r="W235" s="21"/>
      <c r="X235" s="21"/>
      <c r="Y235" s="21"/>
      <c r="Z235" s="21"/>
    </row>
    <row r="236" spans="1:26" ht="12.75">
      <c r="A236" s="190" t="s">
        <v>109</v>
      </c>
      <c r="B236" s="191" t="s">
        <v>1220</v>
      </c>
      <c r="C236" s="191" t="s">
        <v>664</v>
      </c>
      <c r="D236" s="191" t="s">
        <v>671</v>
      </c>
      <c r="E236" s="190" t="s">
        <v>519</v>
      </c>
      <c r="F236" s="191" t="s">
        <v>556</v>
      </c>
      <c r="G236" s="191" t="s">
        <v>370</v>
      </c>
      <c r="H236" s="192" t="s">
        <v>418</v>
      </c>
      <c r="I236" s="192" t="s">
        <v>185</v>
      </c>
      <c r="J236" s="193">
        <v>1</v>
      </c>
      <c r="K236" s="191" t="s">
        <v>3251</v>
      </c>
      <c r="L236" s="194">
        <v>2022</v>
      </c>
      <c r="M236" s="457">
        <v>8</v>
      </c>
      <c r="N236" s="458">
        <v>0.625</v>
      </c>
      <c r="O236" s="195">
        <f t="shared" si="13"/>
        <v>5</v>
      </c>
      <c r="P236" s="457">
        <v>3</v>
      </c>
      <c r="Q236" s="196">
        <f t="shared" si="14"/>
        <v>0.6</v>
      </c>
      <c r="R236" s="197">
        <f t="shared" si="15"/>
        <v>0.375</v>
      </c>
      <c r="S236" s="198">
        <f t="shared" si="12"/>
        <v>0.625</v>
      </c>
      <c r="T236" s="194" t="s">
        <v>3252</v>
      </c>
      <c r="U236" s="21"/>
      <c r="V236" s="21"/>
      <c r="W236" s="21"/>
      <c r="X236" s="21"/>
      <c r="Y236" s="21"/>
      <c r="Z236" s="21"/>
    </row>
    <row r="237" spans="1:26" ht="12.75">
      <c r="A237" s="190" t="s">
        <v>109</v>
      </c>
      <c r="B237" s="191" t="s">
        <v>1220</v>
      </c>
      <c r="C237" s="191" t="s">
        <v>658</v>
      </c>
      <c r="D237" s="191" t="s">
        <v>672</v>
      </c>
      <c r="E237" s="190" t="s">
        <v>519</v>
      </c>
      <c r="F237" s="191" t="s">
        <v>556</v>
      </c>
      <c r="G237" s="191" t="s">
        <v>370</v>
      </c>
      <c r="H237" s="192" t="s">
        <v>418</v>
      </c>
      <c r="I237" s="192" t="s">
        <v>185</v>
      </c>
      <c r="J237" s="193">
        <v>1</v>
      </c>
      <c r="K237" s="191" t="s">
        <v>3248</v>
      </c>
      <c r="L237" s="194">
        <v>2022</v>
      </c>
      <c r="M237" s="457">
        <v>2</v>
      </c>
      <c r="N237" s="458">
        <v>1</v>
      </c>
      <c r="O237" s="195">
        <f t="shared" si="13"/>
        <v>2</v>
      </c>
      <c r="P237" s="457">
        <v>2</v>
      </c>
      <c r="Q237" s="196">
        <f t="shared" si="14"/>
        <v>1</v>
      </c>
      <c r="R237" s="197">
        <f t="shared" si="15"/>
        <v>1</v>
      </c>
      <c r="S237" s="198">
        <f t="shared" si="12"/>
        <v>1</v>
      </c>
      <c r="T237" s="194" t="s">
        <v>3249</v>
      </c>
      <c r="U237" s="21"/>
      <c r="V237" s="21"/>
      <c r="W237" s="21"/>
      <c r="X237" s="21"/>
      <c r="Y237" s="21"/>
      <c r="Z237" s="21"/>
    </row>
    <row r="238" spans="1:26" ht="12.75">
      <c r="A238" s="190" t="s">
        <v>109</v>
      </c>
      <c r="B238" s="191" t="s">
        <v>1220</v>
      </c>
      <c r="C238" s="191" t="s">
        <v>662</v>
      </c>
      <c r="D238" s="191" t="s">
        <v>672</v>
      </c>
      <c r="E238" s="190" t="s">
        <v>519</v>
      </c>
      <c r="F238" s="191" t="s">
        <v>556</v>
      </c>
      <c r="G238" s="191" t="s">
        <v>370</v>
      </c>
      <c r="H238" s="192" t="s">
        <v>418</v>
      </c>
      <c r="I238" s="192" t="s">
        <v>185</v>
      </c>
      <c r="J238" s="193">
        <v>1</v>
      </c>
      <c r="K238" s="191" t="s">
        <v>3251</v>
      </c>
      <c r="L238" s="194">
        <v>2022</v>
      </c>
      <c r="M238" s="457">
        <v>20</v>
      </c>
      <c r="N238" s="458">
        <v>1</v>
      </c>
      <c r="O238" s="195">
        <f t="shared" si="13"/>
        <v>20</v>
      </c>
      <c r="P238" s="457">
        <v>19</v>
      </c>
      <c r="Q238" s="196">
        <f t="shared" si="14"/>
        <v>0.95</v>
      </c>
      <c r="R238" s="197">
        <f t="shared" si="15"/>
        <v>0.95</v>
      </c>
      <c r="S238" s="198">
        <f t="shared" si="12"/>
        <v>1</v>
      </c>
      <c r="T238" s="194"/>
      <c r="U238" s="21"/>
      <c r="V238" s="21"/>
      <c r="W238" s="21"/>
      <c r="X238" s="21"/>
      <c r="Y238" s="21"/>
      <c r="Z238" s="21"/>
    </row>
    <row r="239" spans="1:26" ht="12.75">
      <c r="A239" s="190" t="s">
        <v>109</v>
      </c>
      <c r="B239" s="191" t="s">
        <v>1220</v>
      </c>
      <c r="C239" s="191" t="s">
        <v>664</v>
      </c>
      <c r="D239" s="191" t="s">
        <v>672</v>
      </c>
      <c r="E239" s="190" t="s">
        <v>519</v>
      </c>
      <c r="F239" s="191" t="s">
        <v>556</v>
      </c>
      <c r="G239" s="191" t="s">
        <v>370</v>
      </c>
      <c r="H239" s="192" t="s">
        <v>418</v>
      </c>
      <c r="I239" s="192" t="s">
        <v>185</v>
      </c>
      <c r="J239" s="193">
        <v>1</v>
      </c>
      <c r="K239" s="191" t="s">
        <v>3251</v>
      </c>
      <c r="L239" s="194">
        <v>2022</v>
      </c>
      <c r="M239" s="457">
        <v>2</v>
      </c>
      <c r="N239" s="458">
        <v>1</v>
      </c>
      <c r="O239" s="195">
        <f t="shared" si="13"/>
        <v>2</v>
      </c>
      <c r="P239" s="457">
        <v>2</v>
      </c>
      <c r="Q239" s="196">
        <f t="shared" si="14"/>
        <v>1</v>
      </c>
      <c r="R239" s="197">
        <f t="shared" si="15"/>
        <v>1</v>
      </c>
      <c r="S239" s="198">
        <f t="shared" si="12"/>
        <v>1</v>
      </c>
      <c r="T239" s="194" t="s">
        <v>3249</v>
      </c>
      <c r="U239" s="21"/>
      <c r="V239" s="21"/>
      <c r="W239" s="21"/>
      <c r="X239" s="21"/>
      <c r="Y239" s="21"/>
      <c r="Z239" s="21"/>
    </row>
    <row r="240" spans="1:26" ht="12.75">
      <c r="A240" s="190" t="s">
        <v>109</v>
      </c>
      <c r="B240" s="191" t="s">
        <v>1220</v>
      </c>
      <c r="C240" s="191" t="s">
        <v>656</v>
      </c>
      <c r="D240" s="191" t="s">
        <v>673</v>
      </c>
      <c r="E240" s="190" t="s">
        <v>519</v>
      </c>
      <c r="F240" s="191" t="s">
        <v>556</v>
      </c>
      <c r="G240" s="191" t="s">
        <v>370</v>
      </c>
      <c r="H240" s="192" t="s">
        <v>418</v>
      </c>
      <c r="I240" s="192" t="s">
        <v>185</v>
      </c>
      <c r="J240" s="193">
        <v>1</v>
      </c>
      <c r="K240" s="191" t="s">
        <v>3251</v>
      </c>
      <c r="L240" s="194">
        <v>2022</v>
      </c>
      <c r="M240" s="457">
        <v>19</v>
      </c>
      <c r="N240" s="458">
        <v>0.89473684210526316</v>
      </c>
      <c r="O240" s="195">
        <f t="shared" si="13"/>
        <v>17</v>
      </c>
      <c r="P240" s="457">
        <v>11</v>
      </c>
      <c r="Q240" s="196">
        <f t="shared" si="14"/>
        <v>0.6470588235294118</v>
      </c>
      <c r="R240" s="197">
        <f t="shared" si="15"/>
        <v>0.57894736842105265</v>
      </c>
      <c r="S240" s="198">
        <f t="shared" si="12"/>
        <v>0.89473684210526316</v>
      </c>
      <c r="T240" s="194" t="s">
        <v>3252</v>
      </c>
      <c r="U240" s="21"/>
      <c r="V240" s="21"/>
      <c r="W240" s="21"/>
      <c r="X240" s="21"/>
      <c r="Y240" s="21"/>
      <c r="Z240" s="21"/>
    </row>
    <row r="241" spans="1:26" ht="12.75">
      <c r="A241" s="190" t="s">
        <v>109</v>
      </c>
      <c r="B241" s="191" t="s">
        <v>1220</v>
      </c>
      <c r="C241" s="191" t="s">
        <v>658</v>
      </c>
      <c r="D241" s="191" t="s">
        <v>673</v>
      </c>
      <c r="E241" s="190" t="s">
        <v>519</v>
      </c>
      <c r="F241" s="191" t="s">
        <v>556</v>
      </c>
      <c r="G241" s="191" t="s">
        <v>370</v>
      </c>
      <c r="H241" s="192" t="s">
        <v>418</v>
      </c>
      <c r="I241" s="192" t="s">
        <v>185</v>
      </c>
      <c r="J241" s="193">
        <v>1</v>
      </c>
      <c r="K241" s="191" t="s">
        <v>3251</v>
      </c>
      <c r="L241" s="194">
        <v>2022</v>
      </c>
      <c r="M241" s="457">
        <v>2</v>
      </c>
      <c r="N241" s="458">
        <v>1</v>
      </c>
      <c r="O241" s="195">
        <f t="shared" si="13"/>
        <v>2</v>
      </c>
      <c r="P241" s="457">
        <v>2</v>
      </c>
      <c r="Q241" s="196">
        <f t="shared" si="14"/>
        <v>1</v>
      </c>
      <c r="R241" s="197">
        <f t="shared" si="15"/>
        <v>1</v>
      </c>
      <c r="S241" s="198">
        <f t="shared" si="12"/>
        <v>1</v>
      </c>
      <c r="T241" s="194" t="s">
        <v>3249</v>
      </c>
      <c r="U241" s="21"/>
      <c r="V241" s="21"/>
      <c r="W241" s="21"/>
      <c r="X241" s="21"/>
      <c r="Y241" s="21"/>
      <c r="Z241" s="21"/>
    </row>
    <row r="242" spans="1:26" ht="12.75">
      <c r="A242" s="190" t="s">
        <v>109</v>
      </c>
      <c r="B242" s="191" t="s">
        <v>1220</v>
      </c>
      <c r="C242" s="191" t="s">
        <v>662</v>
      </c>
      <c r="D242" s="191" t="s">
        <v>674</v>
      </c>
      <c r="E242" s="190" t="s">
        <v>519</v>
      </c>
      <c r="F242" s="191" t="s">
        <v>556</v>
      </c>
      <c r="G242" s="191" t="s">
        <v>370</v>
      </c>
      <c r="H242" s="192" t="s">
        <v>418</v>
      </c>
      <c r="I242" s="192" t="s">
        <v>185</v>
      </c>
      <c r="J242" s="193">
        <v>1</v>
      </c>
      <c r="K242" s="191" t="s">
        <v>3251</v>
      </c>
      <c r="L242" s="194">
        <v>2022</v>
      </c>
      <c r="M242" s="457">
        <v>3</v>
      </c>
      <c r="N242" s="458">
        <v>1</v>
      </c>
      <c r="O242" s="195">
        <f t="shared" si="13"/>
        <v>3</v>
      </c>
      <c r="P242" s="457">
        <v>3</v>
      </c>
      <c r="Q242" s="196">
        <f t="shared" si="14"/>
        <v>1</v>
      </c>
      <c r="R242" s="197">
        <f t="shared" si="15"/>
        <v>1</v>
      </c>
      <c r="S242" s="198">
        <f t="shared" si="12"/>
        <v>1</v>
      </c>
      <c r="T242" s="194"/>
      <c r="U242" s="21"/>
      <c r="V242" s="21"/>
      <c r="W242" s="21"/>
      <c r="X242" s="21"/>
      <c r="Y242" s="21"/>
      <c r="Z242" s="21"/>
    </row>
    <row r="243" spans="1:26" ht="12.75">
      <c r="A243" s="190" t="s">
        <v>109</v>
      </c>
      <c r="B243" s="191" t="s">
        <v>1220</v>
      </c>
      <c r="C243" s="191" t="s">
        <v>658</v>
      </c>
      <c r="D243" s="191" t="s">
        <v>677</v>
      </c>
      <c r="E243" s="190" t="s">
        <v>519</v>
      </c>
      <c r="F243" s="191" t="s">
        <v>556</v>
      </c>
      <c r="G243" s="191" t="s">
        <v>370</v>
      </c>
      <c r="H243" s="192" t="s">
        <v>418</v>
      </c>
      <c r="I243" s="192" t="s">
        <v>185</v>
      </c>
      <c r="J243" s="193">
        <v>1</v>
      </c>
      <c r="K243" s="191" t="s">
        <v>3248</v>
      </c>
      <c r="L243" s="194">
        <v>2022</v>
      </c>
      <c r="M243" s="457">
        <v>5</v>
      </c>
      <c r="N243" s="458">
        <v>1</v>
      </c>
      <c r="O243" s="195">
        <f t="shared" si="13"/>
        <v>5</v>
      </c>
      <c r="P243" s="457">
        <v>5</v>
      </c>
      <c r="Q243" s="196">
        <f t="shared" si="14"/>
        <v>1</v>
      </c>
      <c r="R243" s="197">
        <f t="shared" si="15"/>
        <v>1</v>
      </c>
      <c r="S243" s="198">
        <f t="shared" si="12"/>
        <v>1</v>
      </c>
      <c r="T243" s="194" t="s">
        <v>3249</v>
      </c>
      <c r="U243" s="21"/>
      <c r="V243" s="21"/>
      <c r="W243" s="21"/>
      <c r="X243" s="21"/>
      <c r="Y243" s="21"/>
      <c r="Z243" s="21"/>
    </row>
    <row r="244" spans="1:26" ht="12.75">
      <c r="A244" s="190" t="s">
        <v>109</v>
      </c>
      <c r="B244" s="191" t="s">
        <v>1220</v>
      </c>
      <c r="C244" s="191" t="s">
        <v>658</v>
      </c>
      <c r="D244" s="191" t="s">
        <v>678</v>
      </c>
      <c r="E244" s="190" t="s">
        <v>519</v>
      </c>
      <c r="F244" s="191" t="s">
        <v>556</v>
      </c>
      <c r="G244" s="191" t="s">
        <v>370</v>
      </c>
      <c r="H244" s="192" t="s">
        <v>418</v>
      </c>
      <c r="I244" s="192" t="s">
        <v>185</v>
      </c>
      <c r="J244" s="193">
        <v>1</v>
      </c>
      <c r="K244" s="191" t="s">
        <v>3251</v>
      </c>
      <c r="L244" s="194">
        <v>2022</v>
      </c>
      <c r="M244" s="457">
        <v>8</v>
      </c>
      <c r="N244" s="458">
        <v>1</v>
      </c>
      <c r="O244" s="195">
        <f t="shared" si="13"/>
        <v>8</v>
      </c>
      <c r="P244" s="457">
        <v>8</v>
      </c>
      <c r="Q244" s="196">
        <f t="shared" si="14"/>
        <v>1</v>
      </c>
      <c r="R244" s="197">
        <f t="shared" si="15"/>
        <v>1</v>
      </c>
      <c r="S244" s="198">
        <f t="shared" si="12"/>
        <v>1</v>
      </c>
      <c r="T244" s="194"/>
      <c r="U244" s="21"/>
      <c r="V244" s="21"/>
      <c r="W244" s="21"/>
      <c r="X244" s="21"/>
      <c r="Y244" s="21"/>
      <c r="Z244" s="21"/>
    </row>
    <row r="245" spans="1:26" ht="12.75">
      <c r="A245" s="190" t="s">
        <v>109</v>
      </c>
      <c r="B245" s="191" t="s">
        <v>1220</v>
      </c>
      <c r="C245" s="191" t="s">
        <v>663</v>
      </c>
      <c r="D245" s="191" t="s">
        <v>678</v>
      </c>
      <c r="E245" s="190" t="s">
        <v>519</v>
      </c>
      <c r="F245" s="191" t="s">
        <v>556</v>
      </c>
      <c r="G245" s="191" t="s">
        <v>370</v>
      </c>
      <c r="H245" s="192" t="s">
        <v>418</v>
      </c>
      <c r="I245" s="192" t="s">
        <v>185</v>
      </c>
      <c r="J245" s="193">
        <v>1</v>
      </c>
      <c r="K245" s="191" t="s">
        <v>3248</v>
      </c>
      <c r="L245" s="194">
        <v>2022</v>
      </c>
      <c r="M245" s="457">
        <v>5</v>
      </c>
      <c r="N245" s="458">
        <v>0.8</v>
      </c>
      <c r="O245" s="195">
        <f t="shared" si="13"/>
        <v>4</v>
      </c>
      <c r="P245" s="457">
        <v>3</v>
      </c>
      <c r="Q245" s="196">
        <f t="shared" si="14"/>
        <v>0.75</v>
      </c>
      <c r="R245" s="197">
        <f t="shared" si="15"/>
        <v>0.6</v>
      </c>
      <c r="S245" s="198">
        <f t="shared" si="12"/>
        <v>0.8</v>
      </c>
      <c r="T245" s="194" t="s">
        <v>3253</v>
      </c>
      <c r="U245" s="21"/>
      <c r="V245" s="21"/>
      <c r="W245" s="21"/>
      <c r="X245" s="21"/>
      <c r="Y245" s="21"/>
      <c r="Z245" s="21"/>
    </row>
    <row r="246" spans="1:26" ht="12.75">
      <c r="A246" s="190" t="s">
        <v>109</v>
      </c>
      <c r="B246" s="191" t="s">
        <v>1220</v>
      </c>
      <c r="C246" s="191" t="s">
        <v>665</v>
      </c>
      <c r="D246" s="191" t="s">
        <v>679</v>
      </c>
      <c r="E246" s="190" t="s">
        <v>519</v>
      </c>
      <c r="F246" s="191" t="s">
        <v>556</v>
      </c>
      <c r="G246" s="191" t="s">
        <v>370</v>
      </c>
      <c r="H246" s="192" t="s">
        <v>420</v>
      </c>
      <c r="I246" s="192" t="s">
        <v>185</v>
      </c>
      <c r="J246" s="193">
        <v>9.193054136874361E-2</v>
      </c>
      <c r="K246" s="191" t="s">
        <v>3250</v>
      </c>
      <c r="L246" s="194">
        <v>2022</v>
      </c>
      <c r="M246" s="457">
        <v>1926</v>
      </c>
      <c r="N246" s="458">
        <v>5.3997923156801658E-2</v>
      </c>
      <c r="O246" s="195">
        <f t="shared" si="13"/>
        <v>104</v>
      </c>
      <c r="P246" s="457">
        <v>95</v>
      </c>
      <c r="Q246" s="196">
        <f t="shared" si="14"/>
        <v>0.91346153846153844</v>
      </c>
      <c r="R246" s="197">
        <f t="shared" si="15"/>
        <v>4.9325025960539982E-2</v>
      </c>
      <c r="S246" s="198">
        <f t="shared" si="12"/>
        <v>0.58737740856120924</v>
      </c>
      <c r="T246" s="194" t="s">
        <v>3249</v>
      </c>
      <c r="U246" s="21"/>
      <c r="V246" s="21"/>
      <c r="W246" s="21"/>
      <c r="X246" s="21"/>
      <c r="Y246" s="21"/>
      <c r="Z246" s="21"/>
    </row>
    <row r="247" spans="1:26" ht="12.75">
      <c r="A247" s="190" t="s">
        <v>109</v>
      </c>
      <c r="B247" s="191" t="s">
        <v>1220</v>
      </c>
      <c r="C247" s="191" t="s">
        <v>666</v>
      </c>
      <c r="D247" s="191" t="s">
        <v>679</v>
      </c>
      <c r="E247" s="190" t="s">
        <v>519</v>
      </c>
      <c r="F247" s="191" t="s">
        <v>556</v>
      </c>
      <c r="G247" s="191" t="s">
        <v>370</v>
      </c>
      <c r="H247" s="192" t="s">
        <v>418</v>
      </c>
      <c r="I247" s="192" t="s">
        <v>185</v>
      </c>
      <c r="J247" s="193">
        <v>1</v>
      </c>
      <c r="K247" s="191" t="s">
        <v>3251</v>
      </c>
      <c r="L247" s="194">
        <v>2022</v>
      </c>
      <c r="M247" s="457">
        <v>7</v>
      </c>
      <c r="N247" s="458">
        <v>0.2857142857142857</v>
      </c>
      <c r="O247" s="195">
        <f t="shared" si="13"/>
        <v>2</v>
      </c>
      <c r="P247" s="457">
        <v>2</v>
      </c>
      <c r="Q247" s="196">
        <f t="shared" si="14"/>
        <v>1</v>
      </c>
      <c r="R247" s="197">
        <f t="shared" si="15"/>
        <v>0.2857142857142857</v>
      </c>
      <c r="S247" s="198">
        <f t="shared" si="12"/>
        <v>0.2857142857142857</v>
      </c>
      <c r="T247" s="194" t="s">
        <v>3252</v>
      </c>
      <c r="U247" s="21"/>
      <c r="V247" s="21"/>
      <c r="W247" s="21"/>
      <c r="X247" s="21"/>
      <c r="Y247" s="21"/>
      <c r="Z247" s="21"/>
    </row>
    <row r="248" spans="1:26" ht="12.75">
      <c r="A248" s="190" t="s">
        <v>109</v>
      </c>
      <c r="B248" s="191" t="s">
        <v>1220</v>
      </c>
      <c r="C248" s="191" t="s">
        <v>665</v>
      </c>
      <c r="D248" s="191" t="s">
        <v>680</v>
      </c>
      <c r="E248" s="190" t="s">
        <v>519</v>
      </c>
      <c r="F248" s="191" t="s">
        <v>556</v>
      </c>
      <c r="G248" s="191" t="s">
        <v>370</v>
      </c>
      <c r="H248" s="192" t="s">
        <v>420</v>
      </c>
      <c r="I248" s="192" t="s">
        <v>185</v>
      </c>
      <c r="J248" s="193">
        <v>0.60465116279069764</v>
      </c>
      <c r="K248" s="191" t="s">
        <v>3250</v>
      </c>
      <c r="L248" s="194">
        <v>2022</v>
      </c>
      <c r="M248" s="457">
        <v>43</v>
      </c>
      <c r="N248" s="458">
        <v>0.34883720930232559</v>
      </c>
      <c r="O248" s="195">
        <f t="shared" si="13"/>
        <v>15</v>
      </c>
      <c r="P248" s="457">
        <v>15</v>
      </c>
      <c r="Q248" s="196">
        <f t="shared" si="14"/>
        <v>1</v>
      </c>
      <c r="R248" s="197">
        <f t="shared" si="15"/>
        <v>0.34883720930232559</v>
      </c>
      <c r="S248" s="198">
        <f t="shared" si="12"/>
        <v>0.57692307692307698</v>
      </c>
      <c r="T248" s="194" t="s">
        <v>3249</v>
      </c>
      <c r="U248" s="21"/>
      <c r="V248" s="21"/>
      <c r="W248" s="21"/>
      <c r="X248" s="21"/>
      <c r="Y248" s="21"/>
      <c r="Z248" s="21"/>
    </row>
    <row r="249" spans="1:26" ht="12.75">
      <c r="A249" s="190" t="s">
        <v>109</v>
      </c>
      <c r="B249" s="191" t="s">
        <v>1220</v>
      </c>
      <c r="C249" s="191" t="s">
        <v>668</v>
      </c>
      <c r="D249" s="191" t="s">
        <v>680</v>
      </c>
      <c r="E249" s="190" t="s">
        <v>519</v>
      </c>
      <c r="F249" s="191" t="s">
        <v>556</v>
      </c>
      <c r="G249" s="191" t="s">
        <v>370</v>
      </c>
      <c r="H249" s="192" t="s">
        <v>418</v>
      </c>
      <c r="I249" s="192" t="s">
        <v>185</v>
      </c>
      <c r="J249" s="193">
        <v>1</v>
      </c>
      <c r="K249" s="191" t="s">
        <v>3251</v>
      </c>
      <c r="L249" s="194">
        <v>2022</v>
      </c>
      <c r="M249" s="457">
        <v>6</v>
      </c>
      <c r="N249" s="458">
        <v>1</v>
      </c>
      <c r="O249" s="195">
        <f t="shared" si="13"/>
        <v>6</v>
      </c>
      <c r="P249" s="457">
        <v>6</v>
      </c>
      <c r="Q249" s="196">
        <f t="shared" si="14"/>
        <v>1</v>
      </c>
      <c r="R249" s="197">
        <f t="shared" si="15"/>
        <v>1</v>
      </c>
      <c r="S249" s="198">
        <f t="shared" si="12"/>
        <v>1</v>
      </c>
      <c r="T249" s="194"/>
      <c r="U249" s="21"/>
      <c r="V249" s="21"/>
      <c r="W249" s="21"/>
      <c r="X249" s="21"/>
      <c r="Y249" s="21"/>
      <c r="Z249" s="21"/>
    </row>
    <row r="250" spans="1:26" ht="12.75">
      <c r="A250" s="190" t="s">
        <v>109</v>
      </c>
      <c r="B250" s="191" t="s">
        <v>1220</v>
      </c>
      <c r="C250" s="191" t="s">
        <v>665</v>
      </c>
      <c r="D250" s="191" t="s">
        <v>681</v>
      </c>
      <c r="E250" s="190" t="s">
        <v>519</v>
      </c>
      <c r="F250" s="191" t="s">
        <v>556</v>
      </c>
      <c r="G250" s="191" t="s">
        <v>370</v>
      </c>
      <c r="H250" s="192" t="s">
        <v>418</v>
      </c>
      <c r="I250" s="192" t="s">
        <v>185</v>
      </c>
      <c r="J250" s="193">
        <v>1</v>
      </c>
      <c r="K250" s="191" t="s">
        <v>3251</v>
      </c>
      <c r="L250" s="194">
        <v>2022</v>
      </c>
      <c r="M250" s="457">
        <v>6</v>
      </c>
      <c r="N250" s="458">
        <v>1</v>
      </c>
      <c r="O250" s="195">
        <f t="shared" si="13"/>
        <v>6</v>
      </c>
      <c r="P250" s="457">
        <v>6</v>
      </c>
      <c r="Q250" s="196">
        <f t="shared" si="14"/>
        <v>1</v>
      </c>
      <c r="R250" s="197">
        <f t="shared" si="15"/>
        <v>1</v>
      </c>
      <c r="S250" s="198">
        <f t="shared" si="12"/>
        <v>1</v>
      </c>
      <c r="T250" s="194"/>
      <c r="U250" s="21"/>
      <c r="V250" s="21"/>
      <c r="W250" s="21"/>
      <c r="X250" s="21"/>
      <c r="Y250" s="21"/>
      <c r="Z250" s="21"/>
    </row>
    <row r="251" spans="1:26" ht="12.75">
      <c r="A251" s="190" t="s">
        <v>109</v>
      </c>
      <c r="B251" s="191" t="s">
        <v>1220</v>
      </c>
      <c r="C251" s="191" t="s">
        <v>667</v>
      </c>
      <c r="D251" s="191" t="s">
        <v>681</v>
      </c>
      <c r="E251" s="190" t="s">
        <v>519</v>
      </c>
      <c r="F251" s="191" t="s">
        <v>556</v>
      </c>
      <c r="G251" s="191" t="s">
        <v>370</v>
      </c>
      <c r="H251" s="192" t="s">
        <v>420</v>
      </c>
      <c r="I251" s="192" t="s">
        <v>185</v>
      </c>
      <c r="J251" s="193">
        <v>0.1691275167785235</v>
      </c>
      <c r="K251" s="191" t="s">
        <v>3250</v>
      </c>
      <c r="L251" s="194">
        <v>2022</v>
      </c>
      <c r="M251" s="457">
        <v>611</v>
      </c>
      <c r="N251" s="458">
        <v>7.0376432078559745E-2</v>
      </c>
      <c r="O251" s="195">
        <f t="shared" si="13"/>
        <v>43</v>
      </c>
      <c r="P251" s="457">
        <v>42</v>
      </c>
      <c r="Q251" s="196">
        <f t="shared" si="14"/>
        <v>0.97674418604651159</v>
      </c>
      <c r="R251" s="197">
        <f t="shared" si="15"/>
        <v>6.8739770867430439E-2</v>
      </c>
      <c r="S251" s="198">
        <f t="shared" si="12"/>
        <v>0.4161146182422778</v>
      </c>
      <c r="T251" s="194" t="s">
        <v>3249</v>
      </c>
      <c r="U251" s="21"/>
      <c r="V251" s="21"/>
      <c r="W251" s="21"/>
      <c r="X251" s="21"/>
      <c r="Y251" s="21"/>
      <c r="Z251" s="21"/>
    </row>
    <row r="252" spans="1:26" ht="12.75">
      <c r="A252" s="190" t="s">
        <v>109</v>
      </c>
      <c r="B252" s="191" t="s">
        <v>1220</v>
      </c>
      <c r="C252" s="191" t="s">
        <v>660</v>
      </c>
      <c r="D252" s="191" t="s">
        <v>682</v>
      </c>
      <c r="E252" s="190" t="s">
        <v>519</v>
      </c>
      <c r="F252" s="191" t="s">
        <v>556</v>
      </c>
      <c r="G252" s="191" t="s">
        <v>370</v>
      </c>
      <c r="H252" s="192" t="s">
        <v>418</v>
      </c>
      <c r="I252" s="192" t="s">
        <v>185</v>
      </c>
      <c r="J252" s="193">
        <v>1</v>
      </c>
      <c r="K252" s="191" t="s">
        <v>3248</v>
      </c>
      <c r="L252" s="194">
        <v>2022</v>
      </c>
      <c r="M252" s="457">
        <v>2</v>
      </c>
      <c r="N252" s="458">
        <v>1</v>
      </c>
      <c r="O252" s="195">
        <f t="shared" si="13"/>
        <v>2</v>
      </c>
      <c r="P252" s="457">
        <v>2</v>
      </c>
      <c r="Q252" s="196">
        <f t="shared" si="14"/>
        <v>1</v>
      </c>
      <c r="R252" s="197">
        <f t="shared" si="15"/>
        <v>1</v>
      </c>
      <c r="S252" s="198">
        <f t="shared" si="12"/>
        <v>1</v>
      </c>
      <c r="T252" s="194" t="s">
        <v>3249</v>
      </c>
      <c r="U252" s="21"/>
      <c r="V252" s="21"/>
      <c r="W252" s="21"/>
      <c r="X252" s="21"/>
      <c r="Y252" s="21"/>
      <c r="Z252" s="21"/>
    </row>
    <row r="253" spans="1:26" ht="12.75">
      <c r="A253" s="190" t="s">
        <v>109</v>
      </c>
      <c r="B253" s="191" t="s">
        <v>1220</v>
      </c>
      <c r="C253" s="191" t="s">
        <v>668</v>
      </c>
      <c r="D253" s="191" t="s">
        <v>683</v>
      </c>
      <c r="E253" s="190" t="s">
        <v>519</v>
      </c>
      <c r="F253" s="191" t="s">
        <v>556</v>
      </c>
      <c r="G253" s="191" t="s">
        <v>370</v>
      </c>
      <c r="H253" s="192" t="s">
        <v>418</v>
      </c>
      <c r="I253" s="192" t="s">
        <v>185</v>
      </c>
      <c r="J253" s="193">
        <v>1</v>
      </c>
      <c r="K253" s="191" t="s">
        <v>3248</v>
      </c>
      <c r="L253" s="194">
        <v>2022</v>
      </c>
      <c r="M253" s="457">
        <v>7</v>
      </c>
      <c r="N253" s="458">
        <v>0.8571428571428571</v>
      </c>
      <c r="O253" s="195">
        <f t="shared" si="13"/>
        <v>6</v>
      </c>
      <c r="P253" s="457">
        <v>4</v>
      </c>
      <c r="Q253" s="196">
        <f t="shared" si="14"/>
        <v>0.66666666666666663</v>
      </c>
      <c r="R253" s="197">
        <f t="shared" si="15"/>
        <v>0.5714285714285714</v>
      </c>
      <c r="S253" s="198">
        <f t="shared" si="12"/>
        <v>0.8571428571428571</v>
      </c>
      <c r="T253" s="194" t="s">
        <v>3253</v>
      </c>
      <c r="U253" s="21"/>
      <c r="V253" s="21"/>
      <c r="W253" s="21"/>
      <c r="X253" s="21"/>
      <c r="Y253" s="21"/>
      <c r="Z253" s="21"/>
    </row>
    <row r="254" spans="1:26" ht="12.75">
      <c r="A254" s="190" t="s">
        <v>109</v>
      </c>
      <c r="B254" s="191" t="s">
        <v>1220</v>
      </c>
      <c r="C254" s="191" t="s">
        <v>659</v>
      </c>
      <c r="D254" s="191" t="s">
        <v>684</v>
      </c>
      <c r="E254" s="190" t="s">
        <v>519</v>
      </c>
      <c r="F254" s="191" t="s">
        <v>556</v>
      </c>
      <c r="G254" s="191" t="s">
        <v>370</v>
      </c>
      <c r="H254" s="192" t="s">
        <v>418</v>
      </c>
      <c r="I254" s="192" t="s">
        <v>185</v>
      </c>
      <c r="J254" s="193">
        <v>1</v>
      </c>
      <c r="K254" s="191" t="s">
        <v>3248</v>
      </c>
      <c r="L254" s="194">
        <v>2022</v>
      </c>
      <c r="M254" s="457">
        <v>28</v>
      </c>
      <c r="N254" s="458">
        <v>0.9642857142857143</v>
      </c>
      <c r="O254" s="195">
        <f t="shared" si="13"/>
        <v>27</v>
      </c>
      <c r="P254" s="457">
        <v>25</v>
      </c>
      <c r="Q254" s="196">
        <f t="shared" si="14"/>
        <v>0.92592592592592593</v>
      </c>
      <c r="R254" s="197">
        <f t="shared" si="15"/>
        <v>0.8928571428571429</v>
      </c>
      <c r="S254" s="198">
        <f t="shared" si="12"/>
        <v>0.9642857142857143</v>
      </c>
      <c r="T254" s="194" t="s">
        <v>3252</v>
      </c>
      <c r="U254" s="21"/>
      <c r="V254" s="21"/>
      <c r="W254" s="21"/>
      <c r="X254" s="21"/>
      <c r="Y254" s="21"/>
      <c r="Z254" s="21"/>
    </row>
    <row r="255" spans="1:26" ht="12.75">
      <c r="A255" s="190" t="s">
        <v>109</v>
      </c>
      <c r="B255" s="191" t="s">
        <v>1220</v>
      </c>
      <c r="C255" s="191" t="s">
        <v>663</v>
      </c>
      <c r="D255" s="191" t="s">
        <v>686</v>
      </c>
      <c r="E255" s="190" t="s">
        <v>519</v>
      </c>
      <c r="F255" s="191" t="s">
        <v>556</v>
      </c>
      <c r="G255" s="191" t="s">
        <v>370</v>
      </c>
      <c r="H255" s="192" t="s">
        <v>418</v>
      </c>
      <c r="I255" s="192" t="s">
        <v>185</v>
      </c>
      <c r="J255" s="193">
        <v>1</v>
      </c>
      <c r="K255" s="191" t="s">
        <v>3248</v>
      </c>
      <c r="L255" s="194">
        <v>2022</v>
      </c>
      <c r="M255" s="457">
        <v>15</v>
      </c>
      <c r="N255" s="458">
        <v>0.73333333333333328</v>
      </c>
      <c r="O255" s="195">
        <f t="shared" si="13"/>
        <v>11</v>
      </c>
      <c r="P255" s="457">
        <v>11</v>
      </c>
      <c r="Q255" s="196">
        <f t="shared" si="14"/>
        <v>1</v>
      </c>
      <c r="R255" s="197">
        <f t="shared" si="15"/>
        <v>0.73333333333333328</v>
      </c>
      <c r="S255" s="198">
        <f t="shared" si="12"/>
        <v>0.73333333333333328</v>
      </c>
      <c r="T255" s="194" t="s">
        <v>3253</v>
      </c>
      <c r="U255" s="21"/>
      <c r="V255" s="21"/>
      <c r="W255" s="21"/>
      <c r="X255" s="21"/>
      <c r="Y255" s="21"/>
      <c r="Z255" s="21"/>
    </row>
    <row r="256" spans="1:26" ht="12.75">
      <c r="A256" s="190" t="s">
        <v>109</v>
      </c>
      <c r="B256" s="191" t="s">
        <v>1220</v>
      </c>
      <c r="C256" s="191" t="s">
        <v>663</v>
      </c>
      <c r="D256" s="191" t="s">
        <v>685</v>
      </c>
      <c r="E256" s="190" t="s">
        <v>519</v>
      </c>
      <c r="F256" s="191" t="s">
        <v>556</v>
      </c>
      <c r="G256" s="191" t="s">
        <v>370</v>
      </c>
      <c r="H256" s="192" t="s">
        <v>418</v>
      </c>
      <c r="I256" s="192" t="s">
        <v>185</v>
      </c>
      <c r="J256" s="193">
        <v>1</v>
      </c>
      <c r="K256" s="191" t="s">
        <v>3248</v>
      </c>
      <c r="L256" s="194">
        <v>2022</v>
      </c>
      <c r="M256" s="457">
        <v>2</v>
      </c>
      <c r="N256" s="458">
        <v>1</v>
      </c>
      <c r="O256" s="195">
        <f t="shared" si="13"/>
        <v>2</v>
      </c>
      <c r="P256" s="457">
        <v>2</v>
      </c>
      <c r="Q256" s="196">
        <f t="shared" si="14"/>
        <v>1</v>
      </c>
      <c r="R256" s="197">
        <f t="shared" si="15"/>
        <v>1</v>
      </c>
      <c r="S256" s="198">
        <f t="shared" si="12"/>
        <v>1</v>
      </c>
      <c r="T256" s="194" t="s">
        <v>3249</v>
      </c>
      <c r="U256" s="21"/>
      <c r="V256" s="21"/>
      <c r="W256" s="21"/>
      <c r="X256" s="21"/>
      <c r="Y256" s="21"/>
      <c r="Z256" s="21"/>
    </row>
    <row r="257" spans="1:26" ht="12.75">
      <c r="A257" s="190" t="s">
        <v>109</v>
      </c>
      <c r="B257" s="191" t="s">
        <v>1220</v>
      </c>
      <c r="C257" s="191" t="s">
        <v>663</v>
      </c>
      <c r="D257" s="191" t="s">
        <v>670</v>
      </c>
      <c r="E257" s="190" t="s">
        <v>519</v>
      </c>
      <c r="F257" s="191" t="s">
        <v>518</v>
      </c>
      <c r="G257" s="191" t="s">
        <v>370</v>
      </c>
      <c r="H257" s="192" t="s">
        <v>418</v>
      </c>
      <c r="I257" s="192" t="s">
        <v>185</v>
      </c>
      <c r="J257" s="193">
        <v>1</v>
      </c>
      <c r="K257" s="191" t="s">
        <v>3248</v>
      </c>
      <c r="L257" s="194">
        <v>2022</v>
      </c>
      <c r="M257" s="457">
        <v>3</v>
      </c>
      <c r="N257" s="458">
        <v>1</v>
      </c>
      <c r="O257" s="195">
        <f t="shared" si="13"/>
        <v>3</v>
      </c>
      <c r="P257" s="457">
        <v>1</v>
      </c>
      <c r="Q257" s="196">
        <f t="shared" si="14"/>
        <v>0.33333333333333331</v>
      </c>
      <c r="R257" s="197">
        <f t="shared" si="15"/>
        <v>0.33333333333333331</v>
      </c>
      <c r="S257" s="198">
        <f t="shared" si="12"/>
        <v>1</v>
      </c>
      <c r="T257" s="194" t="s">
        <v>3249</v>
      </c>
      <c r="U257" s="21"/>
      <c r="V257" s="21"/>
      <c r="W257" s="21"/>
      <c r="X257" s="21"/>
      <c r="Y257" s="21"/>
      <c r="Z257" s="21"/>
    </row>
    <row r="258" spans="1:26" ht="12.75">
      <c r="A258" s="190" t="s">
        <v>109</v>
      </c>
      <c r="B258" s="191" t="s">
        <v>1220</v>
      </c>
      <c r="C258" s="191" t="s">
        <v>658</v>
      </c>
      <c r="D258" s="191" t="s">
        <v>671</v>
      </c>
      <c r="E258" s="190" t="s">
        <v>519</v>
      </c>
      <c r="F258" s="191" t="s">
        <v>518</v>
      </c>
      <c r="G258" s="191" t="s">
        <v>370</v>
      </c>
      <c r="H258" s="192" t="s">
        <v>420</v>
      </c>
      <c r="I258" s="192" t="s">
        <v>185</v>
      </c>
      <c r="J258" s="193">
        <v>0.55405405405405406</v>
      </c>
      <c r="K258" s="191" t="s">
        <v>3250</v>
      </c>
      <c r="L258" s="194">
        <v>2022</v>
      </c>
      <c r="M258" s="457">
        <v>67</v>
      </c>
      <c r="N258" s="458">
        <v>0.56716417910447758</v>
      </c>
      <c r="O258" s="195">
        <f t="shared" si="13"/>
        <v>38</v>
      </c>
      <c r="P258" s="457">
        <v>33</v>
      </c>
      <c r="Q258" s="196">
        <f t="shared" si="14"/>
        <v>0.86842105263157898</v>
      </c>
      <c r="R258" s="197">
        <f t="shared" si="15"/>
        <v>0.4925373134328358</v>
      </c>
      <c r="S258" s="198">
        <f t="shared" si="12"/>
        <v>1.0236621769202765</v>
      </c>
      <c r="T258" s="194"/>
      <c r="U258" s="21"/>
      <c r="V258" s="21"/>
      <c r="W258" s="21"/>
      <c r="X258" s="21"/>
      <c r="Y258" s="21"/>
      <c r="Z258" s="21"/>
    </row>
    <row r="259" spans="1:26" ht="12.75">
      <c r="A259" s="190" t="s">
        <v>109</v>
      </c>
      <c r="B259" s="191" t="s">
        <v>1220</v>
      </c>
      <c r="C259" s="191" t="s">
        <v>664</v>
      </c>
      <c r="D259" s="191" t="s">
        <v>671</v>
      </c>
      <c r="E259" s="190" t="s">
        <v>519</v>
      </c>
      <c r="F259" s="191" t="s">
        <v>518</v>
      </c>
      <c r="G259" s="191" t="s">
        <v>370</v>
      </c>
      <c r="H259" s="192" t="s">
        <v>418</v>
      </c>
      <c r="I259" s="192" t="s">
        <v>185</v>
      </c>
      <c r="J259" s="193">
        <v>1</v>
      </c>
      <c r="K259" s="191" t="s">
        <v>3251</v>
      </c>
      <c r="L259" s="194">
        <v>2022</v>
      </c>
      <c r="M259" s="457">
        <v>8</v>
      </c>
      <c r="N259" s="458">
        <v>0.625</v>
      </c>
      <c r="O259" s="195">
        <f t="shared" si="13"/>
        <v>5</v>
      </c>
      <c r="P259" s="457">
        <v>3</v>
      </c>
      <c r="Q259" s="196">
        <f t="shared" si="14"/>
        <v>0.6</v>
      </c>
      <c r="R259" s="197">
        <f t="shared" si="15"/>
        <v>0.375</v>
      </c>
      <c r="S259" s="198">
        <f t="shared" si="12"/>
        <v>0.625</v>
      </c>
      <c r="T259" s="194" t="s">
        <v>3252</v>
      </c>
      <c r="U259" s="21"/>
      <c r="V259" s="21"/>
      <c r="W259" s="21"/>
      <c r="X259" s="21"/>
      <c r="Y259" s="21"/>
      <c r="Z259" s="21"/>
    </row>
    <row r="260" spans="1:26" ht="12.75">
      <c r="A260" s="190" t="s">
        <v>109</v>
      </c>
      <c r="B260" s="191" t="s">
        <v>1220</v>
      </c>
      <c r="C260" s="191" t="s">
        <v>658</v>
      </c>
      <c r="D260" s="191" t="s">
        <v>672</v>
      </c>
      <c r="E260" s="190" t="s">
        <v>519</v>
      </c>
      <c r="F260" s="191" t="s">
        <v>518</v>
      </c>
      <c r="G260" s="191" t="s">
        <v>370</v>
      </c>
      <c r="H260" s="192" t="s">
        <v>418</v>
      </c>
      <c r="I260" s="192" t="s">
        <v>185</v>
      </c>
      <c r="J260" s="193">
        <v>1</v>
      </c>
      <c r="K260" s="191" t="s">
        <v>3248</v>
      </c>
      <c r="L260" s="194">
        <v>2022</v>
      </c>
      <c r="M260" s="457">
        <v>2</v>
      </c>
      <c r="N260" s="458">
        <v>1</v>
      </c>
      <c r="O260" s="195">
        <f t="shared" si="13"/>
        <v>2</v>
      </c>
      <c r="P260" s="457">
        <v>2</v>
      </c>
      <c r="Q260" s="196">
        <f t="shared" si="14"/>
        <v>1</v>
      </c>
      <c r="R260" s="197">
        <f t="shared" si="15"/>
        <v>1</v>
      </c>
      <c r="S260" s="198">
        <f t="shared" ref="S260:S323" si="16">N260/J260</f>
        <v>1</v>
      </c>
      <c r="T260" s="194" t="s">
        <v>3249</v>
      </c>
      <c r="U260" s="21"/>
      <c r="V260" s="21"/>
      <c r="W260" s="21"/>
      <c r="X260" s="21"/>
      <c r="Y260" s="21"/>
      <c r="Z260" s="21"/>
    </row>
    <row r="261" spans="1:26" ht="12.75">
      <c r="A261" s="190" t="s">
        <v>109</v>
      </c>
      <c r="B261" s="191" t="s">
        <v>1220</v>
      </c>
      <c r="C261" s="191" t="s">
        <v>662</v>
      </c>
      <c r="D261" s="191" t="s">
        <v>672</v>
      </c>
      <c r="E261" s="190" t="s">
        <v>519</v>
      </c>
      <c r="F261" s="191" t="s">
        <v>518</v>
      </c>
      <c r="G261" s="191" t="s">
        <v>370</v>
      </c>
      <c r="H261" s="192" t="s">
        <v>418</v>
      </c>
      <c r="I261" s="192" t="s">
        <v>185</v>
      </c>
      <c r="J261" s="193">
        <v>1</v>
      </c>
      <c r="K261" s="191" t="s">
        <v>3251</v>
      </c>
      <c r="L261" s="194">
        <v>2022</v>
      </c>
      <c r="M261" s="457">
        <v>20</v>
      </c>
      <c r="N261" s="458">
        <v>1</v>
      </c>
      <c r="O261" s="195">
        <f t="shared" si="13"/>
        <v>20</v>
      </c>
      <c r="P261" s="457">
        <v>19</v>
      </c>
      <c r="Q261" s="196">
        <f t="shared" si="14"/>
        <v>0.95</v>
      </c>
      <c r="R261" s="197">
        <f t="shared" si="15"/>
        <v>0.95</v>
      </c>
      <c r="S261" s="198">
        <f t="shared" si="16"/>
        <v>1</v>
      </c>
      <c r="T261" s="194"/>
      <c r="U261" s="21"/>
      <c r="V261" s="21"/>
      <c r="W261" s="21"/>
      <c r="X261" s="21"/>
      <c r="Y261" s="21"/>
      <c r="Z261" s="21"/>
    </row>
    <row r="262" spans="1:26" ht="12.75">
      <c r="A262" s="190" t="s">
        <v>109</v>
      </c>
      <c r="B262" s="191" t="s">
        <v>1220</v>
      </c>
      <c r="C262" s="191" t="s">
        <v>664</v>
      </c>
      <c r="D262" s="191" t="s">
        <v>672</v>
      </c>
      <c r="E262" s="190" t="s">
        <v>519</v>
      </c>
      <c r="F262" s="191" t="s">
        <v>518</v>
      </c>
      <c r="G262" s="191" t="s">
        <v>370</v>
      </c>
      <c r="H262" s="192" t="s">
        <v>418</v>
      </c>
      <c r="I262" s="192" t="s">
        <v>185</v>
      </c>
      <c r="J262" s="193">
        <v>1</v>
      </c>
      <c r="K262" s="191" t="s">
        <v>3251</v>
      </c>
      <c r="L262" s="194">
        <v>2022</v>
      </c>
      <c r="M262" s="457">
        <v>2</v>
      </c>
      <c r="N262" s="458">
        <v>1</v>
      </c>
      <c r="O262" s="195">
        <f t="shared" ref="O262:O325" si="17">ROUNDUP(N262*M262,0)</f>
        <v>2</v>
      </c>
      <c r="P262" s="457">
        <v>2</v>
      </c>
      <c r="Q262" s="196">
        <f t="shared" ref="Q262:Q325" si="18">P262/(O262)</f>
        <v>1</v>
      </c>
      <c r="R262" s="197">
        <f t="shared" ref="R262:R325" si="19">P262/M262</f>
        <v>1</v>
      </c>
      <c r="S262" s="198">
        <f t="shared" si="16"/>
        <v>1</v>
      </c>
      <c r="T262" s="194" t="s">
        <v>3249</v>
      </c>
      <c r="U262" s="21"/>
      <c r="V262" s="21"/>
      <c r="W262" s="21"/>
      <c r="X262" s="21"/>
      <c r="Y262" s="21"/>
      <c r="Z262" s="21"/>
    </row>
    <row r="263" spans="1:26" ht="12.75">
      <c r="A263" s="190" t="s">
        <v>109</v>
      </c>
      <c r="B263" s="191" t="s">
        <v>1220</v>
      </c>
      <c r="C263" s="191" t="s">
        <v>656</v>
      </c>
      <c r="D263" s="191" t="s">
        <v>673</v>
      </c>
      <c r="E263" s="190" t="s">
        <v>519</v>
      </c>
      <c r="F263" s="191" t="s">
        <v>518</v>
      </c>
      <c r="G263" s="191" t="s">
        <v>370</v>
      </c>
      <c r="H263" s="192" t="s">
        <v>418</v>
      </c>
      <c r="I263" s="192" t="s">
        <v>185</v>
      </c>
      <c r="J263" s="193">
        <v>1</v>
      </c>
      <c r="K263" s="191" t="s">
        <v>3251</v>
      </c>
      <c r="L263" s="194">
        <v>2022</v>
      </c>
      <c r="M263" s="457">
        <v>19</v>
      </c>
      <c r="N263" s="458">
        <v>0.89473684210526316</v>
      </c>
      <c r="O263" s="195">
        <f t="shared" si="17"/>
        <v>17</v>
      </c>
      <c r="P263" s="457">
        <v>11</v>
      </c>
      <c r="Q263" s="196">
        <f t="shared" si="18"/>
        <v>0.6470588235294118</v>
      </c>
      <c r="R263" s="197">
        <f t="shared" si="19"/>
        <v>0.57894736842105265</v>
      </c>
      <c r="S263" s="198">
        <f t="shared" si="16"/>
        <v>0.89473684210526316</v>
      </c>
      <c r="T263" s="194" t="s">
        <v>3252</v>
      </c>
      <c r="U263" s="21"/>
      <c r="V263" s="21"/>
      <c r="W263" s="21"/>
      <c r="X263" s="21"/>
      <c r="Y263" s="21"/>
      <c r="Z263" s="21"/>
    </row>
    <row r="264" spans="1:26" ht="12.75">
      <c r="A264" s="190" t="s">
        <v>109</v>
      </c>
      <c r="B264" s="191" t="s">
        <v>1220</v>
      </c>
      <c r="C264" s="191" t="s">
        <v>658</v>
      </c>
      <c r="D264" s="191" t="s">
        <v>673</v>
      </c>
      <c r="E264" s="190" t="s">
        <v>519</v>
      </c>
      <c r="F264" s="191" t="s">
        <v>518</v>
      </c>
      <c r="G264" s="191" t="s">
        <v>370</v>
      </c>
      <c r="H264" s="192" t="s">
        <v>418</v>
      </c>
      <c r="I264" s="192" t="s">
        <v>185</v>
      </c>
      <c r="J264" s="193">
        <v>1</v>
      </c>
      <c r="K264" s="191" t="s">
        <v>3251</v>
      </c>
      <c r="L264" s="194">
        <v>2022</v>
      </c>
      <c r="M264" s="457">
        <v>2</v>
      </c>
      <c r="N264" s="458">
        <v>1</v>
      </c>
      <c r="O264" s="195">
        <f t="shared" si="17"/>
        <v>2</v>
      </c>
      <c r="P264" s="457">
        <v>2</v>
      </c>
      <c r="Q264" s="196">
        <f t="shared" si="18"/>
        <v>1</v>
      </c>
      <c r="R264" s="197">
        <f t="shared" si="19"/>
        <v>1</v>
      </c>
      <c r="S264" s="198">
        <f t="shared" si="16"/>
        <v>1</v>
      </c>
      <c r="T264" s="194" t="s">
        <v>3249</v>
      </c>
      <c r="U264" s="21"/>
      <c r="V264" s="21"/>
      <c r="W264" s="21"/>
      <c r="X264" s="21"/>
      <c r="Y264" s="21"/>
      <c r="Z264" s="21"/>
    </row>
    <row r="265" spans="1:26" ht="12.75">
      <c r="A265" s="190" t="s">
        <v>109</v>
      </c>
      <c r="B265" s="191" t="s">
        <v>1220</v>
      </c>
      <c r="C265" s="191" t="s">
        <v>662</v>
      </c>
      <c r="D265" s="191" t="s">
        <v>674</v>
      </c>
      <c r="E265" s="190" t="s">
        <v>519</v>
      </c>
      <c r="F265" s="191" t="s">
        <v>518</v>
      </c>
      <c r="G265" s="191" t="s">
        <v>370</v>
      </c>
      <c r="H265" s="192" t="s">
        <v>418</v>
      </c>
      <c r="I265" s="192" t="s">
        <v>185</v>
      </c>
      <c r="J265" s="193">
        <v>1</v>
      </c>
      <c r="K265" s="191" t="s">
        <v>3251</v>
      </c>
      <c r="L265" s="194">
        <v>2022</v>
      </c>
      <c r="M265" s="457">
        <v>3</v>
      </c>
      <c r="N265" s="458">
        <v>1</v>
      </c>
      <c r="O265" s="195">
        <f t="shared" si="17"/>
        <v>3</v>
      </c>
      <c r="P265" s="457">
        <v>3</v>
      </c>
      <c r="Q265" s="196">
        <f t="shared" si="18"/>
        <v>1</v>
      </c>
      <c r="R265" s="197">
        <f t="shared" si="19"/>
        <v>1</v>
      </c>
      <c r="S265" s="198">
        <f t="shared" si="16"/>
        <v>1</v>
      </c>
      <c r="T265" s="194"/>
      <c r="U265" s="21"/>
      <c r="V265" s="21"/>
      <c r="W265" s="21"/>
      <c r="X265" s="21"/>
      <c r="Y265" s="21"/>
      <c r="Z265" s="21"/>
    </row>
    <row r="266" spans="1:26" ht="12.75">
      <c r="A266" s="190" t="s">
        <v>109</v>
      </c>
      <c r="B266" s="191" t="s">
        <v>1220</v>
      </c>
      <c r="C266" s="191" t="s">
        <v>658</v>
      </c>
      <c r="D266" s="191" t="s">
        <v>677</v>
      </c>
      <c r="E266" s="190" t="s">
        <v>519</v>
      </c>
      <c r="F266" s="191" t="s">
        <v>518</v>
      </c>
      <c r="G266" s="191" t="s">
        <v>370</v>
      </c>
      <c r="H266" s="192" t="s">
        <v>418</v>
      </c>
      <c r="I266" s="192" t="s">
        <v>185</v>
      </c>
      <c r="J266" s="193">
        <v>1</v>
      </c>
      <c r="K266" s="191" t="s">
        <v>3248</v>
      </c>
      <c r="L266" s="194">
        <v>2022</v>
      </c>
      <c r="M266" s="457">
        <v>5</v>
      </c>
      <c r="N266" s="458">
        <v>1</v>
      </c>
      <c r="O266" s="195">
        <f t="shared" si="17"/>
        <v>5</v>
      </c>
      <c r="P266" s="457">
        <v>5</v>
      </c>
      <c r="Q266" s="196">
        <f t="shared" si="18"/>
        <v>1</v>
      </c>
      <c r="R266" s="197">
        <f t="shared" si="19"/>
        <v>1</v>
      </c>
      <c r="S266" s="198">
        <f t="shared" si="16"/>
        <v>1</v>
      </c>
      <c r="T266" s="194" t="s">
        <v>3249</v>
      </c>
      <c r="U266" s="21"/>
      <c r="V266" s="21"/>
      <c r="W266" s="21"/>
      <c r="X266" s="21"/>
      <c r="Y266" s="21"/>
      <c r="Z266" s="21"/>
    </row>
    <row r="267" spans="1:26" ht="12.75">
      <c r="A267" s="190" t="s">
        <v>109</v>
      </c>
      <c r="B267" s="191" t="s">
        <v>1220</v>
      </c>
      <c r="C267" s="191" t="s">
        <v>658</v>
      </c>
      <c r="D267" s="191" t="s">
        <v>678</v>
      </c>
      <c r="E267" s="190" t="s">
        <v>519</v>
      </c>
      <c r="F267" s="191" t="s">
        <v>518</v>
      </c>
      <c r="G267" s="191" t="s">
        <v>370</v>
      </c>
      <c r="H267" s="192" t="s">
        <v>418</v>
      </c>
      <c r="I267" s="192" t="s">
        <v>185</v>
      </c>
      <c r="J267" s="193">
        <v>1</v>
      </c>
      <c r="K267" s="191" t="s">
        <v>3251</v>
      </c>
      <c r="L267" s="194">
        <v>2022</v>
      </c>
      <c r="M267" s="457">
        <v>8</v>
      </c>
      <c r="N267" s="458">
        <v>1</v>
      </c>
      <c r="O267" s="195">
        <f t="shared" si="17"/>
        <v>8</v>
      </c>
      <c r="P267" s="457">
        <v>8</v>
      </c>
      <c r="Q267" s="196">
        <f t="shared" si="18"/>
        <v>1</v>
      </c>
      <c r="R267" s="197">
        <f t="shared" si="19"/>
        <v>1</v>
      </c>
      <c r="S267" s="198">
        <f t="shared" si="16"/>
        <v>1</v>
      </c>
      <c r="T267" s="194"/>
      <c r="U267" s="21"/>
      <c r="V267" s="21"/>
      <c r="W267" s="21"/>
      <c r="X267" s="21"/>
      <c r="Y267" s="21"/>
      <c r="Z267" s="21"/>
    </row>
    <row r="268" spans="1:26" ht="12.75">
      <c r="A268" s="190" t="s">
        <v>109</v>
      </c>
      <c r="B268" s="191" t="s">
        <v>1220</v>
      </c>
      <c r="C268" s="191" t="s">
        <v>663</v>
      </c>
      <c r="D268" s="191" t="s">
        <v>678</v>
      </c>
      <c r="E268" s="190" t="s">
        <v>519</v>
      </c>
      <c r="F268" s="191" t="s">
        <v>518</v>
      </c>
      <c r="G268" s="191" t="s">
        <v>370</v>
      </c>
      <c r="H268" s="192" t="s">
        <v>418</v>
      </c>
      <c r="I268" s="192" t="s">
        <v>185</v>
      </c>
      <c r="J268" s="193">
        <v>1</v>
      </c>
      <c r="K268" s="191" t="s">
        <v>3248</v>
      </c>
      <c r="L268" s="194">
        <v>2022</v>
      </c>
      <c r="M268" s="457">
        <v>5</v>
      </c>
      <c r="N268" s="458">
        <v>0.8</v>
      </c>
      <c r="O268" s="195">
        <f t="shared" si="17"/>
        <v>4</v>
      </c>
      <c r="P268" s="457">
        <v>3</v>
      </c>
      <c r="Q268" s="196">
        <f t="shared" si="18"/>
        <v>0.75</v>
      </c>
      <c r="R268" s="197">
        <f t="shared" si="19"/>
        <v>0.6</v>
      </c>
      <c r="S268" s="198">
        <f t="shared" si="16"/>
        <v>0.8</v>
      </c>
      <c r="T268" s="194" t="s">
        <v>3253</v>
      </c>
      <c r="U268" s="21"/>
      <c r="V268" s="21"/>
      <c r="W268" s="21"/>
      <c r="X268" s="21"/>
      <c r="Y268" s="21"/>
      <c r="Z268" s="21"/>
    </row>
    <row r="269" spans="1:26" ht="12.75">
      <c r="A269" s="190" t="s">
        <v>109</v>
      </c>
      <c r="B269" s="191" t="s">
        <v>1220</v>
      </c>
      <c r="C269" s="191" t="s">
        <v>665</v>
      </c>
      <c r="D269" s="191" t="s">
        <v>679</v>
      </c>
      <c r="E269" s="190" t="s">
        <v>519</v>
      </c>
      <c r="F269" s="191" t="s">
        <v>518</v>
      </c>
      <c r="G269" s="191" t="s">
        <v>370</v>
      </c>
      <c r="H269" s="192" t="s">
        <v>420</v>
      </c>
      <c r="I269" s="192" t="s">
        <v>185</v>
      </c>
      <c r="J269" s="193">
        <v>9.193054136874361E-2</v>
      </c>
      <c r="K269" s="191" t="s">
        <v>3250</v>
      </c>
      <c r="L269" s="194">
        <v>2022</v>
      </c>
      <c r="M269" s="457">
        <v>1926</v>
      </c>
      <c r="N269" s="458">
        <v>5.3997923156801658E-2</v>
      </c>
      <c r="O269" s="195">
        <f t="shared" si="17"/>
        <v>104</v>
      </c>
      <c r="P269" s="457">
        <v>95</v>
      </c>
      <c r="Q269" s="196">
        <f t="shared" si="18"/>
        <v>0.91346153846153844</v>
      </c>
      <c r="R269" s="197">
        <f t="shared" si="19"/>
        <v>4.9325025960539982E-2</v>
      </c>
      <c r="S269" s="198">
        <f t="shared" si="16"/>
        <v>0.58737740856120924</v>
      </c>
      <c r="T269" s="194" t="s">
        <v>3249</v>
      </c>
      <c r="U269" s="21"/>
      <c r="V269" s="21"/>
      <c r="W269" s="21"/>
      <c r="X269" s="21"/>
      <c r="Y269" s="21"/>
      <c r="Z269" s="21"/>
    </row>
    <row r="270" spans="1:26" ht="12.75">
      <c r="A270" s="190" t="s">
        <v>109</v>
      </c>
      <c r="B270" s="191" t="s">
        <v>1220</v>
      </c>
      <c r="C270" s="191" t="s">
        <v>666</v>
      </c>
      <c r="D270" s="191" t="s">
        <v>679</v>
      </c>
      <c r="E270" s="190" t="s">
        <v>519</v>
      </c>
      <c r="F270" s="191" t="s">
        <v>518</v>
      </c>
      <c r="G270" s="191" t="s">
        <v>370</v>
      </c>
      <c r="H270" s="192" t="s">
        <v>418</v>
      </c>
      <c r="I270" s="192" t="s">
        <v>185</v>
      </c>
      <c r="J270" s="193">
        <v>1</v>
      </c>
      <c r="K270" s="191" t="s">
        <v>3251</v>
      </c>
      <c r="L270" s="194">
        <v>2022</v>
      </c>
      <c r="M270" s="457">
        <v>7</v>
      </c>
      <c r="N270" s="458">
        <v>0.2857142857142857</v>
      </c>
      <c r="O270" s="195">
        <f t="shared" si="17"/>
        <v>2</v>
      </c>
      <c r="P270" s="457">
        <v>2</v>
      </c>
      <c r="Q270" s="196">
        <f t="shared" si="18"/>
        <v>1</v>
      </c>
      <c r="R270" s="197">
        <f t="shared" si="19"/>
        <v>0.2857142857142857</v>
      </c>
      <c r="S270" s="198">
        <f t="shared" si="16"/>
        <v>0.2857142857142857</v>
      </c>
      <c r="T270" s="194" t="s">
        <v>3252</v>
      </c>
      <c r="U270" s="21"/>
      <c r="V270" s="21"/>
      <c r="W270" s="21"/>
      <c r="X270" s="21"/>
      <c r="Y270" s="21"/>
      <c r="Z270" s="21"/>
    </row>
    <row r="271" spans="1:26" ht="12.75">
      <c r="A271" s="190" t="s">
        <v>109</v>
      </c>
      <c r="B271" s="191" t="s">
        <v>1220</v>
      </c>
      <c r="C271" s="191" t="s">
        <v>665</v>
      </c>
      <c r="D271" s="191" t="s">
        <v>680</v>
      </c>
      <c r="E271" s="190" t="s">
        <v>519</v>
      </c>
      <c r="F271" s="191" t="s">
        <v>518</v>
      </c>
      <c r="G271" s="191" t="s">
        <v>370</v>
      </c>
      <c r="H271" s="192" t="s">
        <v>420</v>
      </c>
      <c r="I271" s="192" t="s">
        <v>185</v>
      </c>
      <c r="J271" s="193">
        <v>0.60465116279069764</v>
      </c>
      <c r="K271" s="191" t="s">
        <v>3250</v>
      </c>
      <c r="L271" s="194">
        <v>2022</v>
      </c>
      <c r="M271" s="457">
        <v>43</v>
      </c>
      <c r="N271" s="458">
        <v>0.34883720930232559</v>
      </c>
      <c r="O271" s="195">
        <f t="shared" si="17"/>
        <v>15</v>
      </c>
      <c r="P271" s="457">
        <v>15</v>
      </c>
      <c r="Q271" s="196">
        <f t="shared" si="18"/>
        <v>1</v>
      </c>
      <c r="R271" s="197">
        <f t="shared" si="19"/>
        <v>0.34883720930232559</v>
      </c>
      <c r="S271" s="198">
        <f t="shared" si="16"/>
        <v>0.57692307692307698</v>
      </c>
      <c r="T271" s="194" t="s">
        <v>3249</v>
      </c>
      <c r="U271" s="21"/>
      <c r="V271" s="21"/>
      <c r="W271" s="21"/>
      <c r="X271" s="21"/>
      <c r="Y271" s="21"/>
      <c r="Z271" s="21"/>
    </row>
    <row r="272" spans="1:26" ht="12.75">
      <c r="A272" s="190" t="s">
        <v>109</v>
      </c>
      <c r="B272" s="191" t="s">
        <v>1220</v>
      </c>
      <c r="C272" s="191" t="s">
        <v>668</v>
      </c>
      <c r="D272" s="191" t="s">
        <v>680</v>
      </c>
      <c r="E272" s="190" t="s">
        <v>519</v>
      </c>
      <c r="F272" s="191" t="s">
        <v>518</v>
      </c>
      <c r="G272" s="191" t="s">
        <v>370</v>
      </c>
      <c r="H272" s="192" t="s">
        <v>418</v>
      </c>
      <c r="I272" s="192" t="s">
        <v>185</v>
      </c>
      <c r="J272" s="193">
        <v>1</v>
      </c>
      <c r="K272" s="191" t="s">
        <v>3251</v>
      </c>
      <c r="L272" s="194">
        <v>2022</v>
      </c>
      <c r="M272" s="457">
        <v>6</v>
      </c>
      <c r="N272" s="458">
        <v>1</v>
      </c>
      <c r="O272" s="195">
        <f t="shared" si="17"/>
        <v>6</v>
      </c>
      <c r="P272" s="457">
        <v>6</v>
      </c>
      <c r="Q272" s="196">
        <f t="shared" si="18"/>
        <v>1</v>
      </c>
      <c r="R272" s="197">
        <f t="shared" si="19"/>
        <v>1</v>
      </c>
      <c r="S272" s="198">
        <f t="shared" si="16"/>
        <v>1</v>
      </c>
      <c r="T272" s="194"/>
      <c r="U272" s="21"/>
      <c r="V272" s="21"/>
      <c r="W272" s="21"/>
      <c r="X272" s="21"/>
      <c r="Y272" s="21"/>
      <c r="Z272" s="21"/>
    </row>
    <row r="273" spans="1:26" ht="12.75">
      <c r="A273" s="190" t="s">
        <v>109</v>
      </c>
      <c r="B273" s="191" t="s">
        <v>1220</v>
      </c>
      <c r="C273" s="191" t="s">
        <v>665</v>
      </c>
      <c r="D273" s="191" t="s">
        <v>681</v>
      </c>
      <c r="E273" s="190" t="s">
        <v>519</v>
      </c>
      <c r="F273" s="191" t="s">
        <v>518</v>
      </c>
      <c r="G273" s="191" t="s">
        <v>370</v>
      </c>
      <c r="H273" s="192" t="s">
        <v>418</v>
      </c>
      <c r="I273" s="192" t="s">
        <v>185</v>
      </c>
      <c r="J273" s="193">
        <v>1</v>
      </c>
      <c r="K273" s="191" t="s">
        <v>3251</v>
      </c>
      <c r="L273" s="194">
        <v>2022</v>
      </c>
      <c r="M273" s="457">
        <v>6</v>
      </c>
      <c r="N273" s="458">
        <v>1</v>
      </c>
      <c r="O273" s="195">
        <f t="shared" si="17"/>
        <v>6</v>
      </c>
      <c r="P273" s="457">
        <v>6</v>
      </c>
      <c r="Q273" s="196">
        <f t="shared" si="18"/>
        <v>1</v>
      </c>
      <c r="R273" s="197">
        <f t="shared" si="19"/>
        <v>1</v>
      </c>
      <c r="S273" s="198">
        <f t="shared" si="16"/>
        <v>1</v>
      </c>
      <c r="T273" s="194"/>
      <c r="U273" s="21"/>
      <c r="V273" s="21"/>
      <c r="W273" s="21"/>
      <c r="X273" s="21"/>
      <c r="Y273" s="21"/>
      <c r="Z273" s="21"/>
    </row>
    <row r="274" spans="1:26" ht="12.75">
      <c r="A274" s="190" t="s">
        <v>109</v>
      </c>
      <c r="B274" s="191" t="s">
        <v>1220</v>
      </c>
      <c r="C274" s="191" t="s">
        <v>667</v>
      </c>
      <c r="D274" s="191" t="s">
        <v>681</v>
      </c>
      <c r="E274" s="190" t="s">
        <v>519</v>
      </c>
      <c r="F274" s="191" t="s">
        <v>518</v>
      </c>
      <c r="G274" s="191" t="s">
        <v>370</v>
      </c>
      <c r="H274" s="192" t="s">
        <v>420</v>
      </c>
      <c r="I274" s="192" t="s">
        <v>185</v>
      </c>
      <c r="J274" s="193">
        <v>0.1691275167785235</v>
      </c>
      <c r="K274" s="191" t="s">
        <v>3250</v>
      </c>
      <c r="L274" s="194">
        <v>2022</v>
      </c>
      <c r="M274" s="457">
        <v>611</v>
      </c>
      <c r="N274" s="458">
        <v>7.0376432078559745E-2</v>
      </c>
      <c r="O274" s="195">
        <f t="shared" si="17"/>
        <v>43</v>
      </c>
      <c r="P274" s="457">
        <v>42</v>
      </c>
      <c r="Q274" s="196">
        <f t="shared" si="18"/>
        <v>0.97674418604651159</v>
      </c>
      <c r="R274" s="197">
        <f t="shared" si="19"/>
        <v>6.8739770867430439E-2</v>
      </c>
      <c r="S274" s="198">
        <f t="shared" si="16"/>
        <v>0.4161146182422778</v>
      </c>
      <c r="T274" s="194" t="s">
        <v>3249</v>
      </c>
      <c r="U274" s="21"/>
      <c r="V274" s="21"/>
      <c r="W274" s="21"/>
      <c r="X274" s="21"/>
      <c r="Y274" s="21"/>
      <c r="Z274" s="21"/>
    </row>
    <row r="275" spans="1:26" ht="12.75">
      <c r="A275" s="190" t="s">
        <v>109</v>
      </c>
      <c r="B275" s="191" t="s">
        <v>1220</v>
      </c>
      <c r="C275" s="191" t="s">
        <v>660</v>
      </c>
      <c r="D275" s="191" t="s">
        <v>682</v>
      </c>
      <c r="E275" s="190" t="s">
        <v>519</v>
      </c>
      <c r="F275" s="191" t="s">
        <v>518</v>
      </c>
      <c r="G275" s="191" t="s">
        <v>370</v>
      </c>
      <c r="H275" s="192" t="s">
        <v>418</v>
      </c>
      <c r="I275" s="192" t="s">
        <v>185</v>
      </c>
      <c r="J275" s="193">
        <v>1</v>
      </c>
      <c r="K275" s="191" t="s">
        <v>3248</v>
      </c>
      <c r="L275" s="194">
        <v>2022</v>
      </c>
      <c r="M275" s="457">
        <v>2</v>
      </c>
      <c r="N275" s="458">
        <v>1</v>
      </c>
      <c r="O275" s="195">
        <f t="shared" si="17"/>
        <v>2</v>
      </c>
      <c r="P275" s="457">
        <v>2</v>
      </c>
      <c r="Q275" s="196">
        <f t="shared" si="18"/>
        <v>1</v>
      </c>
      <c r="R275" s="197">
        <f t="shared" si="19"/>
        <v>1</v>
      </c>
      <c r="S275" s="198">
        <f t="shared" si="16"/>
        <v>1</v>
      </c>
      <c r="T275" s="194" t="s">
        <v>3249</v>
      </c>
      <c r="U275" s="21"/>
      <c r="V275" s="21"/>
      <c r="W275" s="21"/>
      <c r="X275" s="21"/>
      <c r="Y275" s="21"/>
      <c r="Z275" s="21"/>
    </row>
    <row r="276" spans="1:26" ht="12.75">
      <c r="A276" s="190" t="s">
        <v>109</v>
      </c>
      <c r="B276" s="191" t="s">
        <v>1220</v>
      </c>
      <c r="C276" s="191" t="s">
        <v>668</v>
      </c>
      <c r="D276" s="191" t="s">
        <v>683</v>
      </c>
      <c r="E276" s="190" t="s">
        <v>519</v>
      </c>
      <c r="F276" s="191" t="s">
        <v>518</v>
      </c>
      <c r="G276" s="191" t="s">
        <v>370</v>
      </c>
      <c r="H276" s="192" t="s">
        <v>418</v>
      </c>
      <c r="I276" s="192" t="s">
        <v>185</v>
      </c>
      <c r="J276" s="193">
        <v>1</v>
      </c>
      <c r="K276" s="191" t="s">
        <v>3248</v>
      </c>
      <c r="L276" s="194">
        <v>2022</v>
      </c>
      <c r="M276" s="457">
        <v>7</v>
      </c>
      <c r="N276" s="458">
        <v>0.8571428571428571</v>
      </c>
      <c r="O276" s="195">
        <f t="shared" si="17"/>
        <v>6</v>
      </c>
      <c r="P276" s="457">
        <v>4</v>
      </c>
      <c r="Q276" s="196">
        <f t="shared" si="18"/>
        <v>0.66666666666666663</v>
      </c>
      <c r="R276" s="197">
        <f t="shared" si="19"/>
        <v>0.5714285714285714</v>
      </c>
      <c r="S276" s="198">
        <f t="shared" si="16"/>
        <v>0.8571428571428571</v>
      </c>
      <c r="T276" s="194" t="s">
        <v>3253</v>
      </c>
      <c r="U276" s="21"/>
      <c r="V276" s="21"/>
      <c r="W276" s="21"/>
      <c r="X276" s="21"/>
      <c r="Y276" s="21"/>
      <c r="Z276" s="21"/>
    </row>
    <row r="277" spans="1:26" ht="12.75">
      <c r="A277" s="190" t="s">
        <v>109</v>
      </c>
      <c r="B277" s="191" t="s">
        <v>1220</v>
      </c>
      <c r="C277" s="191" t="s">
        <v>659</v>
      </c>
      <c r="D277" s="191" t="s">
        <v>684</v>
      </c>
      <c r="E277" s="190" t="s">
        <v>519</v>
      </c>
      <c r="F277" s="191" t="s">
        <v>518</v>
      </c>
      <c r="G277" s="191" t="s">
        <v>370</v>
      </c>
      <c r="H277" s="192" t="s">
        <v>418</v>
      </c>
      <c r="I277" s="192" t="s">
        <v>185</v>
      </c>
      <c r="J277" s="193">
        <v>1</v>
      </c>
      <c r="K277" s="191" t="s">
        <v>3248</v>
      </c>
      <c r="L277" s="194">
        <v>2022</v>
      </c>
      <c r="M277" s="457">
        <v>28</v>
      </c>
      <c r="N277" s="458">
        <v>0.9642857142857143</v>
      </c>
      <c r="O277" s="195">
        <f t="shared" si="17"/>
        <v>27</v>
      </c>
      <c r="P277" s="457">
        <v>25</v>
      </c>
      <c r="Q277" s="196">
        <f t="shared" si="18"/>
        <v>0.92592592592592593</v>
      </c>
      <c r="R277" s="197">
        <f t="shared" si="19"/>
        <v>0.8928571428571429</v>
      </c>
      <c r="S277" s="198">
        <f t="shared" si="16"/>
        <v>0.9642857142857143</v>
      </c>
      <c r="T277" s="194" t="s">
        <v>3252</v>
      </c>
      <c r="U277" s="21"/>
      <c r="V277" s="21"/>
      <c r="W277" s="21"/>
      <c r="X277" s="21"/>
      <c r="Y277" s="21"/>
      <c r="Z277" s="21"/>
    </row>
    <row r="278" spans="1:26" ht="12.75">
      <c r="A278" s="190" t="s">
        <v>109</v>
      </c>
      <c r="B278" s="191" t="s">
        <v>1220</v>
      </c>
      <c r="C278" s="191" t="s">
        <v>663</v>
      </c>
      <c r="D278" s="191" t="s">
        <v>686</v>
      </c>
      <c r="E278" s="190" t="s">
        <v>519</v>
      </c>
      <c r="F278" s="191" t="s">
        <v>518</v>
      </c>
      <c r="G278" s="191" t="s">
        <v>370</v>
      </c>
      <c r="H278" s="192" t="s">
        <v>418</v>
      </c>
      <c r="I278" s="192" t="s">
        <v>185</v>
      </c>
      <c r="J278" s="193">
        <v>1</v>
      </c>
      <c r="K278" s="191" t="s">
        <v>3248</v>
      </c>
      <c r="L278" s="194">
        <v>2022</v>
      </c>
      <c r="M278" s="457">
        <v>15</v>
      </c>
      <c r="N278" s="458">
        <v>0.73333333333333328</v>
      </c>
      <c r="O278" s="195">
        <f t="shared" si="17"/>
        <v>11</v>
      </c>
      <c r="P278" s="457">
        <v>11</v>
      </c>
      <c r="Q278" s="196">
        <f t="shared" si="18"/>
        <v>1</v>
      </c>
      <c r="R278" s="197">
        <f t="shared" si="19"/>
        <v>0.73333333333333328</v>
      </c>
      <c r="S278" s="198">
        <f t="shared" si="16"/>
        <v>0.73333333333333328</v>
      </c>
      <c r="T278" s="194" t="s">
        <v>3253</v>
      </c>
      <c r="U278" s="21"/>
      <c r="V278" s="21"/>
      <c r="W278" s="21"/>
      <c r="X278" s="21"/>
      <c r="Y278" s="21"/>
      <c r="Z278" s="21"/>
    </row>
    <row r="279" spans="1:26" ht="12.75">
      <c r="A279" s="190" t="s">
        <v>109</v>
      </c>
      <c r="B279" s="191" t="s">
        <v>1220</v>
      </c>
      <c r="C279" s="191" t="s">
        <v>663</v>
      </c>
      <c r="D279" s="191" t="s">
        <v>685</v>
      </c>
      <c r="E279" s="190" t="s">
        <v>519</v>
      </c>
      <c r="F279" s="191" t="s">
        <v>518</v>
      </c>
      <c r="G279" s="191" t="s">
        <v>370</v>
      </c>
      <c r="H279" s="192" t="s">
        <v>418</v>
      </c>
      <c r="I279" s="192" t="s">
        <v>185</v>
      </c>
      <c r="J279" s="193">
        <v>1</v>
      </c>
      <c r="K279" s="191" t="s">
        <v>3248</v>
      </c>
      <c r="L279" s="194">
        <v>2022</v>
      </c>
      <c r="M279" s="457">
        <v>2</v>
      </c>
      <c r="N279" s="458">
        <v>1</v>
      </c>
      <c r="O279" s="195">
        <f t="shared" si="17"/>
        <v>2</v>
      </c>
      <c r="P279" s="457">
        <v>2</v>
      </c>
      <c r="Q279" s="196">
        <f t="shared" si="18"/>
        <v>1</v>
      </c>
      <c r="R279" s="197">
        <f t="shared" si="19"/>
        <v>1</v>
      </c>
      <c r="S279" s="198">
        <f t="shared" si="16"/>
        <v>1</v>
      </c>
      <c r="T279" s="194" t="s">
        <v>3249</v>
      </c>
      <c r="U279" s="21"/>
      <c r="V279" s="21"/>
      <c r="W279" s="21"/>
      <c r="X279" s="21"/>
      <c r="Y279" s="21"/>
      <c r="Z279" s="21"/>
    </row>
    <row r="280" spans="1:26" ht="12.75">
      <c r="A280" s="190" t="s">
        <v>109</v>
      </c>
      <c r="B280" s="191" t="s">
        <v>1220</v>
      </c>
      <c r="C280" s="191" t="s">
        <v>663</v>
      </c>
      <c r="D280" s="191" t="s">
        <v>670</v>
      </c>
      <c r="E280" s="190" t="s">
        <v>519</v>
      </c>
      <c r="F280" s="191" t="s">
        <v>526</v>
      </c>
      <c r="G280" s="191" t="s">
        <v>370</v>
      </c>
      <c r="H280" s="192" t="s">
        <v>418</v>
      </c>
      <c r="I280" s="192" t="s">
        <v>185</v>
      </c>
      <c r="J280" s="193">
        <v>1</v>
      </c>
      <c r="K280" s="191" t="s">
        <v>3248</v>
      </c>
      <c r="L280" s="194">
        <v>2022</v>
      </c>
      <c r="M280" s="457">
        <v>3</v>
      </c>
      <c r="N280" s="458">
        <v>1</v>
      </c>
      <c r="O280" s="195">
        <f t="shared" si="17"/>
        <v>3</v>
      </c>
      <c r="P280" s="457">
        <v>1</v>
      </c>
      <c r="Q280" s="196">
        <f t="shared" si="18"/>
        <v>0.33333333333333331</v>
      </c>
      <c r="R280" s="197">
        <f t="shared" si="19"/>
        <v>0.33333333333333331</v>
      </c>
      <c r="S280" s="198">
        <f t="shared" si="16"/>
        <v>1</v>
      </c>
      <c r="T280" s="194" t="s">
        <v>3249</v>
      </c>
      <c r="U280" s="21"/>
      <c r="V280" s="21"/>
      <c r="W280" s="21"/>
      <c r="X280" s="21"/>
      <c r="Y280" s="21"/>
      <c r="Z280" s="21"/>
    </row>
    <row r="281" spans="1:26" ht="12.75">
      <c r="A281" s="190" t="s">
        <v>109</v>
      </c>
      <c r="B281" s="191" t="s">
        <v>1220</v>
      </c>
      <c r="C281" s="191" t="s">
        <v>658</v>
      </c>
      <c r="D281" s="191" t="s">
        <v>671</v>
      </c>
      <c r="E281" s="190" t="s">
        <v>519</v>
      </c>
      <c r="F281" s="191" t="s">
        <v>526</v>
      </c>
      <c r="G281" s="191" t="s">
        <v>370</v>
      </c>
      <c r="H281" s="192" t="s">
        <v>420</v>
      </c>
      <c r="I281" s="192" t="s">
        <v>185</v>
      </c>
      <c r="J281" s="193">
        <v>0.55405405405405406</v>
      </c>
      <c r="K281" s="191" t="s">
        <v>3250</v>
      </c>
      <c r="L281" s="194">
        <v>2022</v>
      </c>
      <c r="M281" s="457">
        <v>67</v>
      </c>
      <c r="N281" s="458">
        <v>0.56716417910447758</v>
      </c>
      <c r="O281" s="195">
        <f t="shared" si="17"/>
        <v>38</v>
      </c>
      <c r="P281" s="457">
        <v>33</v>
      </c>
      <c r="Q281" s="196">
        <f t="shared" si="18"/>
        <v>0.86842105263157898</v>
      </c>
      <c r="R281" s="197">
        <f t="shared" si="19"/>
        <v>0.4925373134328358</v>
      </c>
      <c r="S281" s="198">
        <f t="shared" si="16"/>
        <v>1.0236621769202765</v>
      </c>
      <c r="T281" s="194"/>
      <c r="U281" s="21"/>
      <c r="V281" s="21"/>
      <c r="W281" s="21"/>
      <c r="X281" s="21"/>
      <c r="Y281" s="21"/>
      <c r="Z281" s="21"/>
    </row>
    <row r="282" spans="1:26" ht="12.75">
      <c r="A282" s="190" t="s">
        <v>109</v>
      </c>
      <c r="B282" s="191" t="s">
        <v>1220</v>
      </c>
      <c r="C282" s="191" t="s">
        <v>664</v>
      </c>
      <c r="D282" s="191" t="s">
        <v>671</v>
      </c>
      <c r="E282" s="190" t="s">
        <v>519</v>
      </c>
      <c r="F282" s="191" t="s">
        <v>526</v>
      </c>
      <c r="G282" s="191" t="s">
        <v>370</v>
      </c>
      <c r="H282" s="192" t="s">
        <v>418</v>
      </c>
      <c r="I282" s="192" t="s">
        <v>185</v>
      </c>
      <c r="J282" s="193">
        <v>1</v>
      </c>
      <c r="K282" s="191" t="s">
        <v>3251</v>
      </c>
      <c r="L282" s="194">
        <v>2022</v>
      </c>
      <c r="M282" s="457">
        <v>8</v>
      </c>
      <c r="N282" s="458">
        <v>0.625</v>
      </c>
      <c r="O282" s="195">
        <f t="shared" si="17"/>
        <v>5</v>
      </c>
      <c r="P282" s="457">
        <v>3</v>
      </c>
      <c r="Q282" s="196">
        <f t="shared" si="18"/>
        <v>0.6</v>
      </c>
      <c r="R282" s="197">
        <f t="shared" si="19"/>
        <v>0.375</v>
      </c>
      <c r="S282" s="198">
        <f t="shared" si="16"/>
        <v>0.625</v>
      </c>
      <c r="T282" s="194" t="s">
        <v>3252</v>
      </c>
      <c r="U282" s="21"/>
      <c r="V282" s="21"/>
      <c r="W282" s="21"/>
      <c r="X282" s="21"/>
      <c r="Y282" s="21"/>
      <c r="Z282" s="21"/>
    </row>
    <row r="283" spans="1:26" ht="12.75">
      <c r="A283" s="190" t="s">
        <v>109</v>
      </c>
      <c r="B283" s="191" t="s">
        <v>1220</v>
      </c>
      <c r="C283" s="191" t="s">
        <v>658</v>
      </c>
      <c r="D283" s="191" t="s">
        <v>672</v>
      </c>
      <c r="E283" s="190" t="s">
        <v>519</v>
      </c>
      <c r="F283" s="191" t="s">
        <v>526</v>
      </c>
      <c r="G283" s="191" t="s">
        <v>370</v>
      </c>
      <c r="H283" s="192" t="s">
        <v>418</v>
      </c>
      <c r="I283" s="192" t="s">
        <v>185</v>
      </c>
      <c r="J283" s="193">
        <v>1</v>
      </c>
      <c r="K283" s="191" t="s">
        <v>3248</v>
      </c>
      <c r="L283" s="194">
        <v>2022</v>
      </c>
      <c r="M283" s="457">
        <v>2</v>
      </c>
      <c r="N283" s="458">
        <v>1</v>
      </c>
      <c r="O283" s="195">
        <f t="shared" si="17"/>
        <v>2</v>
      </c>
      <c r="P283" s="457">
        <v>2</v>
      </c>
      <c r="Q283" s="196">
        <f t="shared" si="18"/>
        <v>1</v>
      </c>
      <c r="R283" s="197">
        <f t="shared" si="19"/>
        <v>1</v>
      </c>
      <c r="S283" s="198">
        <f t="shared" si="16"/>
        <v>1</v>
      </c>
      <c r="T283" s="194" t="s">
        <v>3249</v>
      </c>
      <c r="U283" s="21"/>
      <c r="V283" s="21"/>
      <c r="W283" s="21"/>
      <c r="X283" s="21"/>
      <c r="Y283" s="21"/>
      <c r="Z283" s="21"/>
    </row>
    <row r="284" spans="1:26" ht="12.75">
      <c r="A284" s="190" t="s">
        <v>109</v>
      </c>
      <c r="B284" s="191" t="s">
        <v>1220</v>
      </c>
      <c r="C284" s="191" t="s">
        <v>662</v>
      </c>
      <c r="D284" s="191" t="s">
        <v>672</v>
      </c>
      <c r="E284" s="190" t="s">
        <v>519</v>
      </c>
      <c r="F284" s="191" t="s">
        <v>526</v>
      </c>
      <c r="G284" s="191" t="s">
        <v>370</v>
      </c>
      <c r="H284" s="192" t="s">
        <v>418</v>
      </c>
      <c r="I284" s="192" t="s">
        <v>185</v>
      </c>
      <c r="J284" s="193">
        <v>1</v>
      </c>
      <c r="K284" s="191" t="s">
        <v>3251</v>
      </c>
      <c r="L284" s="194">
        <v>2022</v>
      </c>
      <c r="M284" s="457">
        <v>20</v>
      </c>
      <c r="N284" s="458">
        <v>1</v>
      </c>
      <c r="O284" s="195">
        <f t="shared" si="17"/>
        <v>20</v>
      </c>
      <c r="P284" s="457">
        <v>19</v>
      </c>
      <c r="Q284" s="196">
        <f t="shared" si="18"/>
        <v>0.95</v>
      </c>
      <c r="R284" s="197">
        <f t="shared" si="19"/>
        <v>0.95</v>
      </c>
      <c r="S284" s="198">
        <f t="shared" si="16"/>
        <v>1</v>
      </c>
      <c r="T284" s="194"/>
      <c r="U284" s="21"/>
      <c r="V284" s="21"/>
      <c r="W284" s="21"/>
      <c r="X284" s="21"/>
      <c r="Y284" s="21"/>
      <c r="Z284" s="21"/>
    </row>
    <row r="285" spans="1:26" ht="12.75">
      <c r="A285" s="190" t="s">
        <v>109</v>
      </c>
      <c r="B285" s="191" t="s">
        <v>1220</v>
      </c>
      <c r="C285" s="191" t="s">
        <v>664</v>
      </c>
      <c r="D285" s="191" t="s">
        <v>672</v>
      </c>
      <c r="E285" s="190" t="s">
        <v>519</v>
      </c>
      <c r="F285" s="191" t="s">
        <v>526</v>
      </c>
      <c r="G285" s="191" t="s">
        <v>370</v>
      </c>
      <c r="H285" s="192" t="s">
        <v>418</v>
      </c>
      <c r="I285" s="192" t="s">
        <v>185</v>
      </c>
      <c r="J285" s="193">
        <v>1</v>
      </c>
      <c r="K285" s="191" t="s">
        <v>3251</v>
      </c>
      <c r="L285" s="194">
        <v>2022</v>
      </c>
      <c r="M285" s="457">
        <v>2</v>
      </c>
      <c r="N285" s="458">
        <v>1</v>
      </c>
      <c r="O285" s="195">
        <f t="shared" si="17"/>
        <v>2</v>
      </c>
      <c r="P285" s="457">
        <v>2</v>
      </c>
      <c r="Q285" s="196">
        <f t="shared" si="18"/>
        <v>1</v>
      </c>
      <c r="R285" s="197">
        <f t="shared" si="19"/>
        <v>1</v>
      </c>
      <c r="S285" s="198">
        <f t="shared" si="16"/>
        <v>1</v>
      </c>
      <c r="T285" s="194" t="s">
        <v>3249</v>
      </c>
      <c r="U285" s="21"/>
      <c r="V285" s="21"/>
      <c r="W285" s="21"/>
      <c r="X285" s="21"/>
      <c r="Y285" s="21"/>
      <c r="Z285" s="21"/>
    </row>
    <row r="286" spans="1:26" ht="12.75">
      <c r="A286" s="190" t="s">
        <v>109</v>
      </c>
      <c r="B286" s="191" t="s">
        <v>1220</v>
      </c>
      <c r="C286" s="191" t="s">
        <v>656</v>
      </c>
      <c r="D286" s="191" t="s">
        <v>673</v>
      </c>
      <c r="E286" s="190" t="s">
        <v>519</v>
      </c>
      <c r="F286" s="191" t="s">
        <v>526</v>
      </c>
      <c r="G286" s="191" t="s">
        <v>370</v>
      </c>
      <c r="H286" s="192" t="s">
        <v>418</v>
      </c>
      <c r="I286" s="192" t="s">
        <v>185</v>
      </c>
      <c r="J286" s="193">
        <v>1</v>
      </c>
      <c r="K286" s="191" t="s">
        <v>3251</v>
      </c>
      <c r="L286" s="194">
        <v>2022</v>
      </c>
      <c r="M286" s="457">
        <v>19</v>
      </c>
      <c r="N286" s="458">
        <v>0.89473684210526316</v>
      </c>
      <c r="O286" s="195">
        <f t="shared" si="17"/>
        <v>17</v>
      </c>
      <c r="P286" s="457">
        <v>11</v>
      </c>
      <c r="Q286" s="196">
        <f t="shared" si="18"/>
        <v>0.6470588235294118</v>
      </c>
      <c r="R286" s="197">
        <f t="shared" si="19"/>
        <v>0.57894736842105265</v>
      </c>
      <c r="S286" s="198">
        <f t="shared" si="16"/>
        <v>0.89473684210526316</v>
      </c>
      <c r="T286" s="194" t="s">
        <v>3252</v>
      </c>
      <c r="U286" s="21"/>
      <c r="V286" s="21"/>
      <c r="W286" s="21"/>
      <c r="X286" s="21"/>
      <c r="Y286" s="21"/>
      <c r="Z286" s="21"/>
    </row>
    <row r="287" spans="1:26" ht="12.75">
      <c r="A287" s="190" t="s">
        <v>109</v>
      </c>
      <c r="B287" s="191" t="s">
        <v>1220</v>
      </c>
      <c r="C287" s="191" t="s">
        <v>658</v>
      </c>
      <c r="D287" s="191" t="s">
        <v>673</v>
      </c>
      <c r="E287" s="190" t="s">
        <v>519</v>
      </c>
      <c r="F287" s="191" t="s">
        <v>526</v>
      </c>
      <c r="G287" s="191" t="s">
        <v>370</v>
      </c>
      <c r="H287" s="192" t="s">
        <v>418</v>
      </c>
      <c r="I287" s="192" t="s">
        <v>185</v>
      </c>
      <c r="J287" s="193">
        <v>1</v>
      </c>
      <c r="K287" s="191" t="s">
        <v>3251</v>
      </c>
      <c r="L287" s="194">
        <v>2022</v>
      </c>
      <c r="M287" s="457">
        <v>2</v>
      </c>
      <c r="N287" s="458">
        <v>1</v>
      </c>
      <c r="O287" s="195">
        <f t="shared" si="17"/>
        <v>2</v>
      </c>
      <c r="P287" s="457">
        <v>2</v>
      </c>
      <c r="Q287" s="196">
        <f t="shared" si="18"/>
        <v>1</v>
      </c>
      <c r="R287" s="197">
        <f t="shared" si="19"/>
        <v>1</v>
      </c>
      <c r="S287" s="198">
        <f t="shared" si="16"/>
        <v>1</v>
      </c>
      <c r="T287" s="194" t="s">
        <v>3249</v>
      </c>
      <c r="U287" s="21"/>
      <c r="V287" s="21"/>
      <c r="W287" s="21"/>
      <c r="X287" s="21"/>
      <c r="Y287" s="21"/>
      <c r="Z287" s="21"/>
    </row>
    <row r="288" spans="1:26" ht="12.75">
      <c r="A288" s="190" t="s">
        <v>109</v>
      </c>
      <c r="B288" s="191" t="s">
        <v>1220</v>
      </c>
      <c r="C288" s="191" t="s">
        <v>662</v>
      </c>
      <c r="D288" s="191" t="s">
        <v>674</v>
      </c>
      <c r="E288" s="190" t="s">
        <v>519</v>
      </c>
      <c r="F288" s="191" t="s">
        <v>526</v>
      </c>
      <c r="G288" s="191" t="s">
        <v>370</v>
      </c>
      <c r="H288" s="192" t="s">
        <v>418</v>
      </c>
      <c r="I288" s="192" t="s">
        <v>185</v>
      </c>
      <c r="J288" s="193">
        <v>1</v>
      </c>
      <c r="K288" s="191" t="s">
        <v>3251</v>
      </c>
      <c r="L288" s="194">
        <v>2022</v>
      </c>
      <c r="M288" s="457">
        <v>3</v>
      </c>
      <c r="N288" s="458">
        <v>1</v>
      </c>
      <c r="O288" s="195">
        <f t="shared" si="17"/>
        <v>3</v>
      </c>
      <c r="P288" s="457">
        <v>3</v>
      </c>
      <c r="Q288" s="196">
        <f t="shared" si="18"/>
        <v>1</v>
      </c>
      <c r="R288" s="197">
        <f t="shared" si="19"/>
        <v>1</v>
      </c>
      <c r="S288" s="198">
        <f t="shared" si="16"/>
        <v>1</v>
      </c>
      <c r="T288" s="194"/>
      <c r="U288" s="21"/>
      <c r="V288" s="21"/>
      <c r="W288" s="21"/>
      <c r="X288" s="21"/>
      <c r="Y288" s="21"/>
      <c r="Z288" s="21"/>
    </row>
    <row r="289" spans="1:26" ht="12.75">
      <c r="A289" s="190" t="s">
        <v>109</v>
      </c>
      <c r="B289" s="191" t="s">
        <v>1220</v>
      </c>
      <c r="C289" s="191" t="s">
        <v>658</v>
      </c>
      <c r="D289" s="191" t="s">
        <v>677</v>
      </c>
      <c r="E289" s="190" t="s">
        <v>519</v>
      </c>
      <c r="F289" s="191" t="s">
        <v>526</v>
      </c>
      <c r="G289" s="191" t="s">
        <v>370</v>
      </c>
      <c r="H289" s="192" t="s">
        <v>418</v>
      </c>
      <c r="I289" s="192" t="s">
        <v>185</v>
      </c>
      <c r="J289" s="193">
        <v>1</v>
      </c>
      <c r="K289" s="191" t="s">
        <v>3248</v>
      </c>
      <c r="L289" s="194">
        <v>2022</v>
      </c>
      <c r="M289" s="457">
        <v>5</v>
      </c>
      <c r="N289" s="458">
        <v>1</v>
      </c>
      <c r="O289" s="195">
        <f t="shared" si="17"/>
        <v>5</v>
      </c>
      <c r="P289" s="457">
        <v>5</v>
      </c>
      <c r="Q289" s="196">
        <f t="shared" si="18"/>
        <v>1</v>
      </c>
      <c r="R289" s="197">
        <f t="shared" si="19"/>
        <v>1</v>
      </c>
      <c r="S289" s="198">
        <f t="shared" si="16"/>
        <v>1</v>
      </c>
      <c r="T289" s="194" t="s">
        <v>3249</v>
      </c>
      <c r="U289" s="21"/>
      <c r="V289" s="21"/>
      <c r="W289" s="21"/>
      <c r="X289" s="21"/>
      <c r="Y289" s="21"/>
      <c r="Z289" s="21"/>
    </row>
    <row r="290" spans="1:26" ht="12.75">
      <c r="A290" s="190" t="s">
        <v>109</v>
      </c>
      <c r="B290" s="191" t="s">
        <v>1220</v>
      </c>
      <c r="C290" s="191" t="s">
        <v>658</v>
      </c>
      <c r="D290" s="191" t="s">
        <v>678</v>
      </c>
      <c r="E290" s="190" t="s">
        <v>519</v>
      </c>
      <c r="F290" s="191" t="s">
        <v>526</v>
      </c>
      <c r="G290" s="191" t="s">
        <v>370</v>
      </c>
      <c r="H290" s="192" t="s">
        <v>418</v>
      </c>
      <c r="I290" s="192" t="s">
        <v>185</v>
      </c>
      <c r="J290" s="193">
        <v>1</v>
      </c>
      <c r="K290" s="191" t="s">
        <v>3251</v>
      </c>
      <c r="L290" s="194">
        <v>2022</v>
      </c>
      <c r="M290" s="457">
        <v>8</v>
      </c>
      <c r="N290" s="458">
        <v>1</v>
      </c>
      <c r="O290" s="195">
        <f t="shared" si="17"/>
        <v>8</v>
      </c>
      <c r="P290" s="457">
        <v>8</v>
      </c>
      <c r="Q290" s="196">
        <f t="shared" si="18"/>
        <v>1</v>
      </c>
      <c r="R290" s="197">
        <f t="shared" si="19"/>
        <v>1</v>
      </c>
      <c r="S290" s="198">
        <f t="shared" si="16"/>
        <v>1</v>
      </c>
      <c r="T290" s="194"/>
      <c r="U290" s="21"/>
      <c r="V290" s="21"/>
      <c r="W290" s="21"/>
      <c r="X290" s="21"/>
      <c r="Y290" s="21"/>
      <c r="Z290" s="21"/>
    </row>
    <row r="291" spans="1:26" ht="12.75">
      <c r="A291" s="190" t="s">
        <v>109</v>
      </c>
      <c r="B291" s="191" t="s">
        <v>1220</v>
      </c>
      <c r="C291" s="191" t="s">
        <v>663</v>
      </c>
      <c r="D291" s="191" t="s">
        <v>678</v>
      </c>
      <c r="E291" s="190" t="s">
        <v>519</v>
      </c>
      <c r="F291" s="191" t="s">
        <v>526</v>
      </c>
      <c r="G291" s="191" t="s">
        <v>370</v>
      </c>
      <c r="H291" s="192" t="s">
        <v>418</v>
      </c>
      <c r="I291" s="192" t="s">
        <v>185</v>
      </c>
      <c r="J291" s="193">
        <v>1</v>
      </c>
      <c r="K291" s="191" t="s">
        <v>3248</v>
      </c>
      <c r="L291" s="194">
        <v>2022</v>
      </c>
      <c r="M291" s="457">
        <v>5</v>
      </c>
      <c r="N291" s="458">
        <v>0.8</v>
      </c>
      <c r="O291" s="195">
        <f t="shared" si="17"/>
        <v>4</v>
      </c>
      <c r="P291" s="457">
        <v>3</v>
      </c>
      <c r="Q291" s="196">
        <f t="shared" si="18"/>
        <v>0.75</v>
      </c>
      <c r="R291" s="197">
        <f t="shared" si="19"/>
        <v>0.6</v>
      </c>
      <c r="S291" s="198">
        <f t="shared" si="16"/>
        <v>0.8</v>
      </c>
      <c r="T291" s="194" t="s">
        <v>3253</v>
      </c>
      <c r="U291" s="21"/>
      <c r="V291" s="21"/>
      <c r="W291" s="21"/>
      <c r="X291" s="21"/>
      <c r="Y291" s="21"/>
      <c r="Z291" s="21"/>
    </row>
    <row r="292" spans="1:26" ht="12.75">
      <c r="A292" s="190" t="s">
        <v>109</v>
      </c>
      <c r="B292" s="191" t="s">
        <v>1220</v>
      </c>
      <c r="C292" s="191" t="s">
        <v>665</v>
      </c>
      <c r="D292" s="191" t="s">
        <v>679</v>
      </c>
      <c r="E292" s="190" t="s">
        <v>519</v>
      </c>
      <c r="F292" s="191" t="s">
        <v>526</v>
      </c>
      <c r="G292" s="191" t="s">
        <v>370</v>
      </c>
      <c r="H292" s="192" t="s">
        <v>420</v>
      </c>
      <c r="I292" s="192" t="s">
        <v>185</v>
      </c>
      <c r="J292" s="193">
        <v>9.193054136874361E-2</v>
      </c>
      <c r="K292" s="191" t="s">
        <v>3250</v>
      </c>
      <c r="L292" s="194">
        <v>2022</v>
      </c>
      <c r="M292" s="457">
        <v>1926</v>
      </c>
      <c r="N292" s="458">
        <v>5.3997923156801658E-2</v>
      </c>
      <c r="O292" s="195">
        <f t="shared" si="17"/>
        <v>104</v>
      </c>
      <c r="P292" s="457">
        <v>95</v>
      </c>
      <c r="Q292" s="196">
        <f t="shared" si="18"/>
        <v>0.91346153846153844</v>
      </c>
      <c r="R292" s="197">
        <f t="shared" si="19"/>
        <v>4.9325025960539982E-2</v>
      </c>
      <c r="S292" s="198">
        <f t="shared" si="16"/>
        <v>0.58737740856120924</v>
      </c>
      <c r="T292" s="194" t="s">
        <v>3249</v>
      </c>
      <c r="U292" s="21"/>
      <c r="V292" s="21"/>
      <c r="W292" s="21"/>
      <c r="X292" s="21"/>
      <c r="Y292" s="21"/>
      <c r="Z292" s="21"/>
    </row>
    <row r="293" spans="1:26" ht="12.75">
      <c r="A293" s="190" t="s">
        <v>109</v>
      </c>
      <c r="B293" s="191" t="s">
        <v>1220</v>
      </c>
      <c r="C293" s="191" t="s">
        <v>666</v>
      </c>
      <c r="D293" s="191" t="s">
        <v>679</v>
      </c>
      <c r="E293" s="190" t="s">
        <v>519</v>
      </c>
      <c r="F293" s="191" t="s">
        <v>526</v>
      </c>
      <c r="G293" s="191" t="s">
        <v>370</v>
      </c>
      <c r="H293" s="192" t="s">
        <v>418</v>
      </c>
      <c r="I293" s="192" t="s">
        <v>185</v>
      </c>
      <c r="J293" s="193">
        <v>1</v>
      </c>
      <c r="K293" s="191" t="s">
        <v>3251</v>
      </c>
      <c r="L293" s="194">
        <v>2022</v>
      </c>
      <c r="M293" s="457">
        <v>7</v>
      </c>
      <c r="N293" s="458">
        <v>0.2857142857142857</v>
      </c>
      <c r="O293" s="195">
        <f t="shared" si="17"/>
        <v>2</v>
      </c>
      <c r="P293" s="457">
        <v>2</v>
      </c>
      <c r="Q293" s="196">
        <f t="shared" si="18"/>
        <v>1</v>
      </c>
      <c r="R293" s="197">
        <f t="shared" si="19"/>
        <v>0.2857142857142857</v>
      </c>
      <c r="S293" s="198">
        <f t="shared" si="16"/>
        <v>0.2857142857142857</v>
      </c>
      <c r="T293" s="194" t="s">
        <v>3252</v>
      </c>
      <c r="U293" s="21"/>
      <c r="V293" s="21"/>
      <c r="W293" s="21"/>
      <c r="X293" s="21"/>
      <c r="Y293" s="21"/>
      <c r="Z293" s="21"/>
    </row>
    <row r="294" spans="1:26" ht="12.75">
      <c r="A294" s="190" t="s">
        <v>109</v>
      </c>
      <c r="B294" s="191" t="s">
        <v>1220</v>
      </c>
      <c r="C294" s="191" t="s">
        <v>665</v>
      </c>
      <c r="D294" s="191" t="s">
        <v>680</v>
      </c>
      <c r="E294" s="190" t="s">
        <v>519</v>
      </c>
      <c r="F294" s="191" t="s">
        <v>526</v>
      </c>
      <c r="G294" s="191" t="s">
        <v>370</v>
      </c>
      <c r="H294" s="192" t="s">
        <v>420</v>
      </c>
      <c r="I294" s="192" t="s">
        <v>185</v>
      </c>
      <c r="J294" s="193">
        <v>0.60465116279069764</v>
      </c>
      <c r="K294" s="191" t="s">
        <v>3250</v>
      </c>
      <c r="L294" s="194">
        <v>2022</v>
      </c>
      <c r="M294" s="457">
        <v>43</v>
      </c>
      <c r="N294" s="458">
        <v>0.34883720930232559</v>
      </c>
      <c r="O294" s="195">
        <f t="shared" si="17"/>
        <v>15</v>
      </c>
      <c r="P294" s="457">
        <v>15</v>
      </c>
      <c r="Q294" s="196">
        <f t="shared" si="18"/>
        <v>1</v>
      </c>
      <c r="R294" s="197">
        <f t="shared" si="19"/>
        <v>0.34883720930232559</v>
      </c>
      <c r="S294" s="198">
        <f t="shared" si="16"/>
        <v>0.57692307692307698</v>
      </c>
      <c r="T294" s="194" t="s">
        <v>3249</v>
      </c>
      <c r="U294" s="21"/>
      <c r="V294" s="21"/>
      <c r="W294" s="21"/>
      <c r="X294" s="21"/>
      <c r="Y294" s="21"/>
      <c r="Z294" s="21"/>
    </row>
    <row r="295" spans="1:26" ht="12.75">
      <c r="A295" s="190" t="s">
        <v>109</v>
      </c>
      <c r="B295" s="191" t="s">
        <v>1220</v>
      </c>
      <c r="C295" s="191" t="s">
        <v>668</v>
      </c>
      <c r="D295" s="191" t="s">
        <v>680</v>
      </c>
      <c r="E295" s="190" t="s">
        <v>519</v>
      </c>
      <c r="F295" s="191" t="s">
        <v>526</v>
      </c>
      <c r="G295" s="191" t="s">
        <v>370</v>
      </c>
      <c r="H295" s="192" t="s">
        <v>418</v>
      </c>
      <c r="I295" s="192" t="s">
        <v>185</v>
      </c>
      <c r="J295" s="193">
        <v>1</v>
      </c>
      <c r="K295" s="191" t="s">
        <v>3251</v>
      </c>
      <c r="L295" s="194">
        <v>2022</v>
      </c>
      <c r="M295" s="457">
        <v>6</v>
      </c>
      <c r="N295" s="458">
        <v>1</v>
      </c>
      <c r="O295" s="195">
        <f t="shared" si="17"/>
        <v>6</v>
      </c>
      <c r="P295" s="457">
        <v>6</v>
      </c>
      <c r="Q295" s="196">
        <f t="shared" si="18"/>
        <v>1</v>
      </c>
      <c r="R295" s="197">
        <f t="shared" si="19"/>
        <v>1</v>
      </c>
      <c r="S295" s="198">
        <f t="shared" si="16"/>
        <v>1</v>
      </c>
      <c r="T295" s="194"/>
      <c r="U295" s="21"/>
      <c r="V295" s="21"/>
      <c r="W295" s="21"/>
      <c r="X295" s="21"/>
      <c r="Y295" s="21"/>
      <c r="Z295" s="21"/>
    </row>
    <row r="296" spans="1:26" ht="12.75">
      <c r="A296" s="190" t="s">
        <v>109</v>
      </c>
      <c r="B296" s="191" t="s">
        <v>1220</v>
      </c>
      <c r="C296" s="191" t="s">
        <v>665</v>
      </c>
      <c r="D296" s="191" t="s">
        <v>681</v>
      </c>
      <c r="E296" s="190" t="s">
        <v>519</v>
      </c>
      <c r="F296" s="191" t="s">
        <v>526</v>
      </c>
      <c r="G296" s="191" t="s">
        <v>370</v>
      </c>
      <c r="H296" s="192" t="s">
        <v>418</v>
      </c>
      <c r="I296" s="192" t="s">
        <v>185</v>
      </c>
      <c r="J296" s="193">
        <v>1</v>
      </c>
      <c r="K296" s="191" t="s">
        <v>3251</v>
      </c>
      <c r="L296" s="194">
        <v>2022</v>
      </c>
      <c r="M296" s="457">
        <v>6</v>
      </c>
      <c r="N296" s="458">
        <v>1</v>
      </c>
      <c r="O296" s="195">
        <f t="shared" si="17"/>
        <v>6</v>
      </c>
      <c r="P296" s="457">
        <v>6</v>
      </c>
      <c r="Q296" s="196">
        <f t="shared" si="18"/>
        <v>1</v>
      </c>
      <c r="R296" s="197">
        <f t="shared" si="19"/>
        <v>1</v>
      </c>
      <c r="S296" s="198">
        <f t="shared" si="16"/>
        <v>1</v>
      </c>
      <c r="T296" s="194"/>
      <c r="U296" s="21"/>
      <c r="V296" s="21"/>
      <c r="W296" s="21"/>
      <c r="X296" s="21"/>
      <c r="Y296" s="21"/>
      <c r="Z296" s="21"/>
    </row>
    <row r="297" spans="1:26" ht="12.75">
      <c r="A297" s="190" t="s">
        <v>109</v>
      </c>
      <c r="B297" s="191" t="s">
        <v>1220</v>
      </c>
      <c r="C297" s="191" t="s">
        <v>667</v>
      </c>
      <c r="D297" s="191" t="s">
        <v>681</v>
      </c>
      <c r="E297" s="190" t="s">
        <v>519</v>
      </c>
      <c r="F297" s="191" t="s">
        <v>526</v>
      </c>
      <c r="G297" s="191" t="s">
        <v>370</v>
      </c>
      <c r="H297" s="192" t="s">
        <v>420</v>
      </c>
      <c r="I297" s="192" t="s">
        <v>185</v>
      </c>
      <c r="J297" s="193">
        <v>0.1691275167785235</v>
      </c>
      <c r="K297" s="191" t="s">
        <v>3250</v>
      </c>
      <c r="L297" s="194">
        <v>2022</v>
      </c>
      <c r="M297" s="457">
        <v>611</v>
      </c>
      <c r="N297" s="458">
        <v>7.0376432078559745E-2</v>
      </c>
      <c r="O297" s="195">
        <f t="shared" si="17"/>
        <v>43</v>
      </c>
      <c r="P297" s="457">
        <v>42</v>
      </c>
      <c r="Q297" s="196">
        <f t="shared" si="18"/>
        <v>0.97674418604651159</v>
      </c>
      <c r="R297" s="197">
        <f t="shared" si="19"/>
        <v>6.8739770867430439E-2</v>
      </c>
      <c r="S297" s="198">
        <f t="shared" si="16"/>
        <v>0.4161146182422778</v>
      </c>
      <c r="T297" s="194" t="s">
        <v>3249</v>
      </c>
      <c r="U297" s="21"/>
      <c r="V297" s="21"/>
      <c r="W297" s="21"/>
      <c r="X297" s="21"/>
      <c r="Y297" s="21"/>
      <c r="Z297" s="21"/>
    </row>
    <row r="298" spans="1:26" ht="12.75">
      <c r="A298" s="190" t="s">
        <v>109</v>
      </c>
      <c r="B298" s="191" t="s">
        <v>1220</v>
      </c>
      <c r="C298" s="191" t="s">
        <v>660</v>
      </c>
      <c r="D298" s="191" t="s">
        <v>682</v>
      </c>
      <c r="E298" s="190" t="s">
        <v>519</v>
      </c>
      <c r="F298" s="191" t="s">
        <v>526</v>
      </c>
      <c r="G298" s="191" t="s">
        <v>370</v>
      </c>
      <c r="H298" s="192" t="s">
        <v>418</v>
      </c>
      <c r="I298" s="192" t="s">
        <v>185</v>
      </c>
      <c r="J298" s="193">
        <v>1</v>
      </c>
      <c r="K298" s="191" t="s">
        <v>3248</v>
      </c>
      <c r="L298" s="194">
        <v>2022</v>
      </c>
      <c r="M298" s="457">
        <v>2</v>
      </c>
      <c r="N298" s="458">
        <v>1</v>
      </c>
      <c r="O298" s="195">
        <f t="shared" si="17"/>
        <v>2</v>
      </c>
      <c r="P298" s="457">
        <v>2</v>
      </c>
      <c r="Q298" s="196">
        <f t="shared" si="18"/>
        <v>1</v>
      </c>
      <c r="R298" s="197">
        <f t="shared" si="19"/>
        <v>1</v>
      </c>
      <c r="S298" s="198">
        <f t="shared" si="16"/>
        <v>1</v>
      </c>
      <c r="T298" s="194" t="s">
        <v>3249</v>
      </c>
      <c r="U298" s="21"/>
      <c r="V298" s="21"/>
      <c r="W298" s="21"/>
      <c r="X298" s="21"/>
      <c r="Y298" s="21"/>
      <c r="Z298" s="21"/>
    </row>
    <row r="299" spans="1:26" ht="12.75">
      <c r="A299" s="190" t="s">
        <v>109</v>
      </c>
      <c r="B299" s="191" t="s">
        <v>1220</v>
      </c>
      <c r="C299" s="191" t="s">
        <v>668</v>
      </c>
      <c r="D299" s="191" t="s">
        <v>683</v>
      </c>
      <c r="E299" s="190" t="s">
        <v>519</v>
      </c>
      <c r="F299" s="191" t="s">
        <v>526</v>
      </c>
      <c r="G299" s="191" t="s">
        <v>370</v>
      </c>
      <c r="H299" s="192" t="s">
        <v>418</v>
      </c>
      <c r="I299" s="192" t="s">
        <v>185</v>
      </c>
      <c r="J299" s="193">
        <v>1</v>
      </c>
      <c r="K299" s="191" t="s">
        <v>3248</v>
      </c>
      <c r="L299" s="194">
        <v>2022</v>
      </c>
      <c r="M299" s="457">
        <v>7</v>
      </c>
      <c r="N299" s="458">
        <v>0.8571428571428571</v>
      </c>
      <c r="O299" s="195">
        <f t="shared" si="17"/>
        <v>6</v>
      </c>
      <c r="P299" s="457">
        <v>4</v>
      </c>
      <c r="Q299" s="196">
        <f t="shared" si="18"/>
        <v>0.66666666666666663</v>
      </c>
      <c r="R299" s="197">
        <f t="shared" si="19"/>
        <v>0.5714285714285714</v>
      </c>
      <c r="S299" s="198">
        <f t="shared" si="16"/>
        <v>0.8571428571428571</v>
      </c>
      <c r="T299" s="194" t="s">
        <v>3253</v>
      </c>
      <c r="U299" s="21"/>
      <c r="V299" s="21"/>
      <c r="W299" s="21"/>
      <c r="X299" s="21"/>
      <c r="Y299" s="21"/>
      <c r="Z299" s="21"/>
    </row>
    <row r="300" spans="1:26" ht="12.75">
      <c r="A300" s="190" t="s">
        <v>109</v>
      </c>
      <c r="B300" s="191" t="s">
        <v>1220</v>
      </c>
      <c r="C300" s="191" t="s">
        <v>659</v>
      </c>
      <c r="D300" s="191" t="s">
        <v>684</v>
      </c>
      <c r="E300" s="190" t="s">
        <v>519</v>
      </c>
      <c r="F300" s="191" t="s">
        <v>526</v>
      </c>
      <c r="G300" s="191" t="s">
        <v>370</v>
      </c>
      <c r="H300" s="192" t="s">
        <v>418</v>
      </c>
      <c r="I300" s="192" t="s">
        <v>185</v>
      </c>
      <c r="J300" s="193">
        <v>1</v>
      </c>
      <c r="K300" s="191" t="s">
        <v>3248</v>
      </c>
      <c r="L300" s="194">
        <v>2022</v>
      </c>
      <c r="M300" s="457">
        <v>28</v>
      </c>
      <c r="N300" s="458">
        <v>0.9642857142857143</v>
      </c>
      <c r="O300" s="195">
        <f t="shared" si="17"/>
        <v>27</v>
      </c>
      <c r="P300" s="457">
        <v>25</v>
      </c>
      <c r="Q300" s="196">
        <f t="shared" si="18"/>
        <v>0.92592592592592593</v>
      </c>
      <c r="R300" s="197">
        <f t="shared" si="19"/>
        <v>0.8928571428571429</v>
      </c>
      <c r="S300" s="198">
        <f t="shared" si="16"/>
        <v>0.9642857142857143</v>
      </c>
      <c r="T300" s="194" t="s">
        <v>3252</v>
      </c>
      <c r="U300" s="21"/>
      <c r="V300" s="21"/>
      <c r="W300" s="21"/>
      <c r="X300" s="21"/>
      <c r="Y300" s="21"/>
      <c r="Z300" s="21"/>
    </row>
    <row r="301" spans="1:26" ht="12.75">
      <c r="A301" s="190" t="s">
        <v>109</v>
      </c>
      <c r="B301" s="191" t="s">
        <v>1220</v>
      </c>
      <c r="C301" s="191" t="s">
        <v>663</v>
      </c>
      <c r="D301" s="191" t="s">
        <v>686</v>
      </c>
      <c r="E301" s="190" t="s">
        <v>519</v>
      </c>
      <c r="F301" s="191" t="s">
        <v>526</v>
      </c>
      <c r="G301" s="191" t="s">
        <v>370</v>
      </c>
      <c r="H301" s="192" t="s">
        <v>418</v>
      </c>
      <c r="I301" s="192" t="s">
        <v>185</v>
      </c>
      <c r="J301" s="193">
        <v>1</v>
      </c>
      <c r="K301" s="191" t="s">
        <v>3248</v>
      </c>
      <c r="L301" s="194">
        <v>2022</v>
      </c>
      <c r="M301" s="457">
        <v>15</v>
      </c>
      <c r="N301" s="458">
        <v>0.73333333333333328</v>
      </c>
      <c r="O301" s="195">
        <f t="shared" si="17"/>
        <v>11</v>
      </c>
      <c r="P301" s="457">
        <v>11</v>
      </c>
      <c r="Q301" s="196">
        <f t="shared" si="18"/>
        <v>1</v>
      </c>
      <c r="R301" s="197">
        <f t="shared" si="19"/>
        <v>0.73333333333333328</v>
      </c>
      <c r="S301" s="198">
        <f t="shared" si="16"/>
        <v>0.73333333333333328</v>
      </c>
      <c r="T301" s="194" t="s">
        <v>3253</v>
      </c>
      <c r="U301" s="21"/>
      <c r="V301" s="21"/>
      <c r="W301" s="21"/>
      <c r="X301" s="21"/>
      <c r="Y301" s="21"/>
      <c r="Z301" s="21"/>
    </row>
    <row r="302" spans="1:26" ht="12.75">
      <c r="A302" s="190" t="s">
        <v>109</v>
      </c>
      <c r="B302" s="191" t="s">
        <v>1220</v>
      </c>
      <c r="C302" s="191" t="s">
        <v>663</v>
      </c>
      <c r="D302" s="191" t="s">
        <v>685</v>
      </c>
      <c r="E302" s="190" t="s">
        <v>519</v>
      </c>
      <c r="F302" s="191" t="s">
        <v>526</v>
      </c>
      <c r="G302" s="191" t="s">
        <v>370</v>
      </c>
      <c r="H302" s="192" t="s">
        <v>418</v>
      </c>
      <c r="I302" s="192" t="s">
        <v>185</v>
      </c>
      <c r="J302" s="193">
        <v>1</v>
      </c>
      <c r="K302" s="191" t="s">
        <v>3248</v>
      </c>
      <c r="L302" s="194">
        <v>2022</v>
      </c>
      <c r="M302" s="457">
        <v>2</v>
      </c>
      <c r="N302" s="458">
        <v>1</v>
      </c>
      <c r="O302" s="195">
        <f t="shared" si="17"/>
        <v>2</v>
      </c>
      <c r="P302" s="457">
        <v>2</v>
      </c>
      <c r="Q302" s="196">
        <f t="shared" si="18"/>
        <v>1</v>
      </c>
      <c r="R302" s="197">
        <f t="shared" si="19"/>
        <v>1</v>
      </c>
      <c r="S302" s="198">
        <f t="shared" si="16"/>
        <v>1</v>
      </c>
      <c r="T302" s="194" t="s">
        <v>3249</v>
      </c>
      <c r="U302" s="21"/>
      <c r="V302" s="21"/>
      <c r="W302" s="21"/>
      <c r="X302" s="21"/>
      <c r="Y302" s="21"/>
      <c r="Z302" s="21"/>
    </row>
    <row r="303" spans="1:26" ht="12.75">
      <c r="A303" s="190" t="s">
        <v>109</v>
      </c>
      <c r="B303" s="191" t="s">
        <v>1220</v>
      </c>
      <c r="C303" s="191" t="s">
        <v>663</v>
      </c>
      <c r="D303" s="191" t="s">
        <v>670</v>
      </c>
      <c r="E303" s="190" t="s">
        <v>519</v>
      </c>
      <c r="F303" s="191" t="s">
        <v>525</v>
      </c>
      <c r="G303" s="191" t="s">
        <v>370</v>
      </c>
      <c r="H303" s="192" t="s">
        <v>418</v>
      </c>
      <c r="I303" s="192" t="s">
        <v>185</v>
      </c>
      <c r="J303" s="193">
        <v>1</v>
      </c>
      <c r="K303" s="191" t="s">
        <v>3248</v>
      </c>
      <c r="L303" s="194">
        <v>2022</v>
      </c>
      <c r="M303" s="457">
        <v>3</v>
      </c>
      <c r="N303" s="458">
        <v>1</v>
      </c>
      <c r="O303" s="195">
        <f t="shared" si="17"/>
        <v>3</v>
      </c>
      <c r="P303" s="457">
        <v>1</v>
      </c>
      <c r="Q303" s="196">
        <f t="shared" si="18"/>
        <v>0.33333333333333331</v>
      </c>
      <c r="R303" s="197">
        <f t="shared" si="19"/>
        <v>0.33333333333333331</v>
      </c>
      <c r="S303" s="198">
        <f t="shared" si="16"/>
        <v>1</v>
      </c>
      <c r="T303" s="194" t="s">
        <v>3249</v>
      </c>
      <c r="U303" s="21"/>
      <c r="V303" s="21"/>
      <c r="W303" s="21"/>
      <c r="X303" s="21"/>
      <c r="Y303" s="21"/>
      <c r="Z303" s="21"/>
    </row>
    <row r="304" spans="1:26" ht="12.75">
      <c r="A304" s="190" t="s">
        <v>109</v>
      </c>
      <c r="B304" s="191" t="s">
        <v>1220</v>
      </c>
      <c r="C304" s="191" t="s">
        <v>658</v>
      </c>
      <c r="D304" s="191" t="s">
        <v>671</v>
      </c>
      <c r="E304" s="190" t="s">
        <v>519</v>
      </c>
      <c r="F304" s="191" t="s">
        <v>525</v>
      </c>
      <c r="G304" s="191" t="s">
        <v>370</v>
      </c>
      <c r="H304" s="192" t="s">
        <v>420</v>
      </c>
      <c r="I304" s="192" t="s">
        <v>185</v>
      </c>
      <c r="J304" s="193">
        <v>0.55405405405405406</v>
      </c>
      <c r="K304" s="191" t="s">
        <v>3250</v>
      </c>
      <c r="L304" s="194">
        <v>2022</v>
      </c>
      <c r="M304" s="457">
        <v>67</v>
      </c>
      <c r="N304" s="458">
        <v>0.56716417910447758</v>
      </c>
      <c r="O304" s="195">
        <f t="shared" si="17"/>
        <v>38</v>
      </c>
      <c r="P304" s="457">
        <v>33</v>
      </c>
      <c r="Q304" s="196">
        <f t="shared" si="18"/>
        <v>0.86842105263157898</v>
      </c>
      <c r="R304" s="197">
        <f t="shared" si="19"/>
        <v>0.4925373134328358</v>
      </c>
      <c r="S304" s="198">
        <f t="shared" si="16"/>
        <v>1.0236621769202765</v>
      </c>
      <c r="T304" s="194"/>
      <c r="U304" s="21"/>
      <c r="V304" s="21"/>
      <c r="W304" s="21"/>
      <c r="X304" s="21"/>
      <c r="Y304" s="21"/>
      <c r="Z304" s="21"/>
    </row>
    <row r="305" spans="1:26" ht="12.75">
      <c r="A305" s="190" t="s">
        <v>109</v>
      </c>
      <c r="B305" s="191" t="s">
        <v>1220</v>
      </c>
      <c r="C305" s="191" t="s">
        <v>664</v>
      </c>
      <c r="D305" s="191" t="s">
        <v>671</v>
      </c>
      <c r="E305" s="190" t="s">
        <v>519</v>
      </c>
      <c r="F305" s="191" t="s">
        <v>525</v>
      </c>
      <c r="G305" s="191" t="s">
        <v>370</v>
      </c>
      <c r="H305" s="192" t="s">
        <v>418</v>
      </c>
      <c r="I305" s="192" t="s">
        <v>185</v>
      </c>
      <c r="J305" s="193">
        <v>1</v>
      </c>
      <c r="K305" s="191" t="s">
        <v>3251</v>
      </c>
      <c r="L305" s="194">
        <v>2022</v>
      </c>
      <c r="M305" s="457">
        <v>8</v>
      </c>
      <c r="N305" s="458">
        <v>0.625</v>
      </c>
      <c r="O305" s="195">
        <f t="shared" si="17"/>
        <v>5</v>
      </c>
      <c r="P305" s="457">
        <v>3</v>
      </c>
      <c r="Q305" s="196">
        <f t="shared" si="18"/>
        <v>0.6</v>
      </c>
      <c r="R305" s="197">
        <f t="shared" si="19"/>
        <v>0.375</v>
      </c>
      <c r="S305" s="198">
        <f t="shared" si="16"/>
        <v>0.625</v>
      </c>
      <c r="T305" s="194" t="s">
        <v>3252</v>
      </c>
      <c r="U305" s="21"/>
      <c r="V305" s="21"/>
      <c r="W305" s="21"/>
      <c r="X305" s="21"/>
      <c r="Y305" s="21"/>
      <c r="Z305" s="21"/>
    </row>
    <row r="306" spans="1:26" ht="12.75">
      <c r="A306" s="190" t="s">
        <v>109</v>
      </c>
      <c r="B306" s="191" t="s">
        <v>1220</v>
      </c>
      <c r="C306" s="191" t="s">
        <v>658</v>
      </c>
      <c r="D306" s="191" t="s">
        <v>672</v>
      </c>
      <c r="E306" s="190" t="s">
        <v>519</v>
      </c>
      <c r="F306" s="191" t="s">
        <v>525</v>
      </c>
      <c r="G306" s="191" t="s">
        <v>370</v>
      </c>
      <c r="H306" s="192" t="s">
        <v>418</v>
      </c>
      <c r="I306" s="192" t="s">
        <v>185</v>
      </c>
      <c r="J306" s="193">
        <v>1</v>
      </c>
      <c r="K306" s="191" t="s">
        <v>3248</v>
      </c>
      <c r="L306" s="194">
        <v>2022</v>
      </c>
      <c r="M306" s="457">
        <v>2</v>
      </c>
      <c r="N306" s="458">
        <v>1</v>
      </c>
      <c r="O306" s="195">
        <f t="shared" si="17"/>
        <v>2</v>
      </c>
      <c r="P306" s="457">
        <v>2</v>
      </c>
      <c r="Q306" s="196">
        <f t="shared" si="18"/>
        <v>1</v>
      </c>
      <c r="R306" s="197">
        <f t="shared" si="19"/>
        <v>1</v>
      </c>
      <c r="S306" s="198">
        <f t="shared" si="16"/>
        <v>1</v>
      </c>
      <c r="T306" s="194" t="s">
        <v>3249</v>
      </c>
      <c r="U306" s="21"/>
      <c r="V306" s="21"/>
      <c r="W306" s="21"/>
      <c r="X306" s="21"/>
      <c r="Y306" s="21"/>
      <c r="Z306" s="21"/>
    </row>
    <row r="307" spans="1:26" ht="12.75">
      <c r="A307" s="190" t="s">
        <v>109</v>
      </c>
      <c r="B307" s="191" t="s">
        <v>1220</v>
      </c>
      <c r="C307" s="191" t="s">
        <v>662</v>
      </c>
      <c r="D307" s="191" t="s">
        <v>672</v>
      </c>
      <c r="E307" s="190" t="s">
        <v>519</v>
      </c>
      <c r="F307" s="191" t="s">
        <v>525</v>
      </c>
      <c r="G307" s="191" t="s">
        <v>370</v>
      </c>
      <c r="H307" s="192" t="s">
        <v>418</v>
      </c>
      <c r="I307" s="192" t="s">
        <v>185</v>
      </c>
      <c r="J307" s="193">
        <v>1</v>
      </c>
      <c r="K307" s="191" t="s">
        <v>3251</v>
      </c>
      <c r="L307" s="194">
        <v>2022</v>
      </c>
      <c r="M307" s="457">
        <v>20</v>
      </c>
      <c r="N307" s="458">
        <v>1</v>
      </c>
      <c r="O307" s="195">
        <f t="shared" si="17"/>
        <v>20</v>
      </c>
      <c r="P307" s="457">
        <v>19</v>
      </c>
      <c r="Q307" s="196">
        <f t="shared" si="18"/>
        <v>0.95</v>
      </c>
      <c r="R307" s="197">
        <f t="shared" si="19"/>
        <v>0.95</v>
      </c>
      <c r="S307" s="198">
        <f t="shared" si="16"/>
        <v>1</v>
      </c>
      <c r="T307" s="194"/>
      <c r="U307" s="21"/>
      <c r="V307" s="21"/>
      <c r="W307" s="21"/>
      <c r="X307" s="21"/>
      <c r="Y307" s="21"/>
      <c r="Z307" s="21"/>
    </row>
    <row r="308" spans="1:26" ht="12.75">
      <c r="A308" s="190" t="s">
        <v>109</v>
      </c>
      <c r="B308" s="191" t="s">
        <v>1220</v>
      </c>
      <c r="C308" s="191" t="s">
        <v>664</v>
      </c>
      <c r="D308" s="191" t="s">
        <v>672</v>
      </c>
      <c r="E308" s="190" t="s">
        <v>519</v>
      </c>
      <c r="F308" s="191" t="s">
        <v>525</v>
      </c>
      <c r="G308" s="191" t="s">
        <v>370</v>
      </c>
      <c r="H308" s="192" t="s">
        <v>418</v>
      </c>
      <c r="I308" s="192" t="s">
        <v>185</v>
      </c>
      <c r="J308" s="193">
        <v>1</v>
      </c>
      <c r="K308" s="191" t="s">
        <v>3251</v>
      </c>
      <c r="L308" s="194">
        <v>2022</v>
      </c>
      <c r="M308" s="457">
        <v>2</v>
      </c>
      <c r="N308" s="458">
        <v>1</v>
      </c>
      <c r="O308" s="195">
        <f t="shared" si="17"/>
        <v>2</v>
      </c>
      <c r="P308" s="457">
        <v>2</v>
      </c>
      <c r="Q308" s="196">
        <f t="shared" si="18"/>
        <v>1</v>
      </c>
      <c r="R308" s="197">
        <f t="shared" si="19"/>
        <v>1</v>
      </c>
      <c r="S308" s="198">
        <f t="shared" si="16"/>
        <v>1</v>
      </c>
      <c r="T308" s="194" t="s">
        <v>3249</v>
      </c>
      <c r="U308" s="21"/>
      <c r="V308" s="21"/>
      <c r="W308" s="21"/>
      <c r="X308" s="21"/>
      <c r="Y308" s="21"/>
      <c r="Z308" s="21"/>
    </row>
    <row r="309" spans="1:26" ht="12.75">
      <c r="A309" s="190" t="s">
        <v>109</v>
      </c>
      <c r="B309" s="191" t="s">
        <v>1220</v>
      </c>
      <c r="C309" s="191" t="s">
        <v>656</v>
      </c>
      <c r="D309" s="191" t="s">
        <v>673</v>
      </c>
      <c r="E309" s="190" t="s">
        <v>519</v>
      </c>
      <c r="F309" s="191" t="s">
        <v>525</v>
      </c>
      <c r="G309" s="191" t="s">
        <v>370</v>
      </c>
      <c r="H309" s="192" t="s">
        <v>418</v>
      </c>
      <c r="I309" s="192" t="s">
        <v>185</v>
      </c>
      <c r="J309" s="193">
        <v>1</v>
      </c>
      <c r="K309" s="191" t="s">
        <v>3251</v>
      </c>
      <c r="L309" s="194">
        <v>2022</v>
      </c>
      <c r="M309" s="457">
        <v>19</v>
      </c>
      <c r="N309" s="458">
        <v>0.89473684210526316</v>
      </c>
      <c r="O309" s="195">
        <f t="shared" si="17"/>
        <v>17</v>
      </c>
      <c r="P309" s="457">
        <v>11</v>
      </c>
      <c r="Q309" s="196">
        <f t="shared" si="18"/>
        <v>0.6470588235294118</v>
      </c>
      <c r="R309" s="197">
        <f t="shared" si="19"/>
        <v>0.57894736842105265</v>
      </c>
      <c r="S309" s="198">
        <f t="shared" si="16"/>
        <v>0.89473684210526316</v>
      </c>
      <c r="T309" s="194" t="s">
        <v>3252</v>
      </c>
      <c r="U309" s="21"/>
      <c r="V309" s="21"/>
      <c r="W309" s="21"/>
      <c r="X309" s="21"/>
      <c r="Y309" s="21"/>
      <c r="Z309" s="21"/>
    </row>
    <row r="310" spans="1:26" ht="12.75">
      <c r="A310" s="190" t="s">
        <v>109</v>
      </c>
      <c r="B310" s="191" t="s">
        <v>1220</v>
      </c>
      <c r="C310" s="191" t="s">
        <v>658</v>
      </c>
      <c r="D310" s="191" t="s">
        <v>673</v>
      </c>
      <c r="E310" s="190" t="s">
        <v>519</v>
      </c>
      <c r="F310" s="191" t="s">
        <v>525</v>
      </c>
      <c r="G310" s="191" t="s">
        <v>370</v>
      </c>
      <c r="H310" s="192" t="s">
        <v>418</v>
      </c>
      <c r="I310" s="192" t="s">
        <v>185</v>
      </c>
      <c r="J310" s="193">
        <v>1</v>
      </c>
      <c r="K310" s="191" t="s">
        <v>3251</v>
      </c>
      <c r="L310" s="194">
        <v>2022</v>
      </c>
      <c r="M310" s="457">
        <v>2</v>
      </c>
      <c r="N310" s="458">
        <v>1</v>
      </c>
      <c r="O310" s="195">
        <f t="shared" si="17"/>
        <v>2</v>
      </c>
      <c r="P310" s="457">
        <v>2</v>
      </c>
      <c r="Q310" s="196">
        <f t="shared" si="18"/>
        <v>1</v>
      </c>
      <c r="R310" s="197">
        <f t="shared" si="19"/>
        <v>1</v>
      </c>
      <c r="S310" s="198">
        <f t="shared" si="16"/>
        <v>1</v>
      </c>
      <c r="T310" s="194" t="s">
        <v>3249</v>
      </c>
      <c r="U310" s="21"/>
      <c r="V310" s="21"/>
      <c r="W310" s="21"/>
      <c r="X310" s="21"/>
      <c r="Y310" s="21"/>
      <c r="Z310" s="21"/>
    </row>
    <row r="311" spans="1:26" ht="12.75">
      <c r="A311" s="190" t="s">
        <v>109</v>
      </c>
      <c r="B311" s="191" t="s">
        <v>1220</v>
      </c>
      <c r="C311" s="191" t="s">
        <v>662</v>
      </c>
      <c r="D311" s="191" t="s">
        <v>674</v>
      </c>
      <c r="E311" s="190" t="s">
        <v>519</v>
      </c>
      <c r="F311" s="191" t="s">
        <v>525</v>
      </c>
      <c r="G311" s="191" t="s">
        <v>370</v>
      </c>
      <c r="H311" s="192" t="s">
        <v>418</v>
      </c>
      <c r="I311" s="192" t="s">
        <v>185</v>
      </c>
      <c r="J311" s="193">
        <v>1</v>
      </c>
      <c r="K311" s="191" t="s">
        <v>3251</v>
      </c>
      <c r="L311" s="194">
        <v>2022</v>
      </c>
      <c r="M311" s="457">
        <v>3</v>
      </c>
      <c r="N311" s="458">
        <v>1</v>
      </c>
      <c r="O311" s="195">
        <f t="shared" si="17"/>
        <v>3</v>
      </c>
      <c r="P311" s="457">
        <v>3</v>
      </c>
      <c r="Q311" s="196">
        <f t="shared" si="18"/>
        <v>1</v>
      </c>
      <c r="R311" s="197">
        <f t="shared" si="19"/>
        <v>1</v>
      </c>
      <c r="S311" s="198">
        <f t="shared" si="16"/>
        <v>1</v>
      </c>
      <c r="T311" s="194"/>
      <c r="U311" s="21"/>
      <c r="V311" s="21"/>
      <c r="W311" s="21"/>
      <c r="X311" s="21"/>
      <c r="Y311" s="21"/>
      <c r="Z311" s="21"/>
    </row>
    <row r="312" spans="1:26" ht="12.75">
      <c r="A312" s="190" t="s">
        <v>109</v>
      </c>
      <c r="B312" s="191" t="s">
        <v>1220</v>
      </c>
      <c r="C312" s="191" t="s">
        <v>658</v>
      </c>
      <c r="D312" s="191" t="s">
        <v>677</v>
      </c>
      <c r="E312" s="190" t="s">
        <v>519</v>
      </c>
      <c r="F312" s="191" t="s">
        <v>525</v>
      </c>
      <c r="G312" s="191" t="s">
        <v>370</v>
      </c>
      <c r="H312" s="192" t="s">
        <v>418</v>
      </c>
      <c r="I312" s="192" t="s">
        <v>185</v>
      </c>
      <c r="J312" s="193">
        <v>1</v>
      </c>
      <c r="K312" s="191" t="s">
        <v>3248</v>
      </c>
      <c r="L312" s="194">
        <v>2022</v>
      </c>
      <c r="M312" s="457">
        <v>5</v>
      </c>
      <c r="N312" s="458">
        <v>1</v>
      </c>
      <c r="O312" s="195">
        <f t="shared" si="17"/>
        <v>5</v>
      </c>
      <c r="P312" s="457">
        <v>5</v>
      </c>
      <c r="Q312" s="196">
        <f t="shared" si="18"/>
        <v>1</v>
      </c>
      <c r="R312" s="197">
        <f t="shared" si="19"/>
        <v>1</v>
      </c>
      <c r="S312" s="198">
        <f t="shared" si="16"/>
        <v>1</v>
      </c>
      <c r="T312" s="194" t="s">
        <v>3249</v>
      </c>
      <c r="U312" s="21"/>
      <c r="V312" s="21"/>
      <c r="W312" s="21"/>
      <c r="X312" s="21"/>
      <c r="Y312" s="21"/>
      <c r="Z312" s="21"/>
    </row>
    <row r="313" spans="1:26" ht="12.75">
      <c r="A313" s="190" t="s">
        <v>109</v>
      </c>
      <c r="B313" s="191" t="s">
        <v>1220</v>
      </c>
      <c r="C313" s="191" t="s">
        <v>658</v>
      </c>
      <c r="D313" s="191" t="s">
        <v>678</v>
      </c>
      <c r="E313" s="190" t="s">
        <v>519</v>
      </c>
      <c r="F313" s="191" t="s">
        <v>525</v>
      </c>
      <c r="G313" s="191" t="s">
        <v>370</v>
      </c>
      <c r="H313" s="192" t="s">
        <v>418</v>
      </c>
      <c r="I313" s="192" t="s">
        <v>185</v>
      </c>
      <c r="J313" s="193">
        <v>1</v>
      </c>
      <c r="K313" s="191" t="s">
        <v>3251</v>
      </c>
      <c r="L313" s="194">
        <v>2022</v>
      </c>
      <c r="M313" s="457">
        <v>8</v>
      </c>
      <c r="N313" s="458">
        <v>1</v>
      </c>
      <c r="O313" s="195">
        <f t="shared" si="17"/>
        <v>8</v>
      </c>
      <c r="P313" s="457">
        <v>8</v>
      </c>
      <c r="Q313" s="196">
        <f t="shared" si="18"/>
        <v>1</v>
      </c>
      <c r="R313" s="197">
        <f t="shared" si="19"/>
        <v>1</v>
      </c>
      <c r="S313" s="198">
        <f t="shared" si="16"/>
        <v>1</v>
      </c>
      <c r="T313" s="194"/>
      <c r="U313" s="21"/>
      <c r="V313" s="21"/>
      <c r="W313" s="21"/>
      <c r="X313" s="21"/>
      <c r="Y313" s="21"/>
      <c r="Z313" s="21"/>
    </row>
    <row r="314" spans="1:26" ht="12.75">
      <c r="A314" s="190" t="s">
        <v>109</v>
      </c>
      <c r="B314" s="191" t="s">
        <v>1220</v>
      </c>
      <c r="C314" s="191" t="s">
        <v>663</v>
      </c>
      <c r="D314" s="191" t="s">
        <v>678</v>
      </c>
      <c r="E314" s="190" t="s">
        <v>519</v>
      </c>
      <c r="F314" s="191" t="s">
        <v>525</v>
      </c>
      <c r="G314" s="191" t="s">
        <v>370</v>
      </c>
      <c r="H314" s="192" t="s">
        <v>418</v>
      </c>
      <c r="I314" s="192" t="s">
        <v>185</v>
      </c>
      <c r="J314" s="193">
        <v>1</v>
      </c>
      <c r="K314" s="191" t="s">
        <v>3248</v>
      </c>
      <c r="L314" s="194">
        <v>2022</v>
      </c>
      <c r="M314" s="457">
        <v>5</v>
      </c>
      <c r="N314" s="458">
        <v>0.8</v>
      </c>
      <c r="O314" s="195">
        <f t="shared" si="17"/>
        <v>4</v>
      </c>
      <c r="P314" s="457">
        <v>3</v>
      </c>
      <c r="Q314" s="196">
        <f t="shared" si="18"/>
        <v>0.75</v>
      </c>
      <c r="R314" s="197">
        <f t="shared" si="19"/>
        <v>0.6</v>
      </c>
      <c r="S314" s="198">
        <f t="shared" si="16"/>
        <v>0.8</v>
      </c>
      <c r="T314" s="194" t="s">
        <v>3253</v>
      </c>
      <c r="U314" s="21"/>
      <c r="V314" s="21"/>
      <c r="W314" s="21"/>
      <c r="X314" s="21"/>
      <c r="Y314" s="21"/>
      <c r="Z314" s="21"/>
    </row>
    <row r="315" spans="1:26" ht="12.75">
      <c r="A315" s="190" t="s">
        <v>109</v>
      </c>
      <c r="B315" s="191" t="s">
        <v>1220</v>
      </c>
      <c r="C315" s="191" t="s">
        <v>665</v>
      </c>
      <c r="D315" s="191" t="s">
        <v>679</v>
      </c>
      <c r="E315" s="190" t="s">
        <v>519</v>
      </c>
      <c r="F315" s="191" t="s">
        <v>525</v>
      </c>
      <c r="G315" s="191" t="s">
        <v>370</v>
      </c>
      <c r="H315" s="192" t="s">
        <v>420</v>
      </c>
      <c r="I315" s="192" t="s">
        <v>185</v>
      </c>
      <c r="J315" s="193">
        <v>9.193054136874361E-2</v>
      </c>
      <c r="K315" s="191" t="s">
        <v>3250</v>
      </c>
      <c r="L315" s="194">
        <v>2022</v>
      </c>
      <c r="M315" s="457">
        <v>1926</v>
      </c>
      <c r="N315" s="458">
        <v>5.3997923156801658E-2</v>
      </c>
      <c r="O315" s="195">
        <f t="shared" si="17"/>
        <v>104</v>
      </c>
      <c r="P315" s="457">
        <v>95</v>
      </c>
      <c r="Q315" s="196">
        <f t="shared" si="18"/>
        <v>0.91346153846153844</v>
      </c>
      <c r="R315" s="197">
        <f t="shared" si="19"/>
        <v>4.9325025960539982E-2</v>
      </c>
      <c r="S315" s="198">
        <f t="shared" si="16"/>
        <v>0.58737740856120924</v>
      </c>
      <c r="T315" s="194" t="s">
        <v>3249</v>
      </c>
      <c r="U315" s="21"/>
      <c r="V315" s="21"/>
      <c r="W315" s="21"/>
      <c r="X315" s="21"/>
      <c r="Y315" s="21"/>
      <c r="Z315" s="21"/>
    </row>
    <row r="316" spans="1:26" ht="12.75">
      <c r="A316" s="190" t="s">
        <v>109</v>
      </c>
      <c r="B316" s="191" t="s">
        <v>1220</v>
      </c>
      <c r="C316" s="191" t="s">
        <v>666</v>
      </c>
      <c r="D316" s="191" t="s">
        <v>679</v>
      </c>
      <c r="E316" s="190" t="s">
        <v>519</v>
      </c>
      <c r="F316" s="191" t="s">
        <v>525</v>
      </c>
      <c r="G316" s="191" t="s">
        <v>370</v>
      </c>
      <c r="H316" s="192" t="s">
        <v>418</v>
      </c>
      <c r="I316" s="192" t="s">
        <v>185</v>
      </c>
      <c r="J316" s="193">
        <v>1</v>
      </c>
      <c r="K316" s="191" t="s">
        <v>3251</v>
      </c>
      <c r="L316" s="194">
        <v>2022</v>
      </c>
      <c r="M316" s="457">
        <v>7</v>
      </c>
      <c r="N316" s="458">
        <v>0.2857142857142857</v>
      </c>
      <c r="O316" s="195">
        <f t="shared" si="17"/>
        <v>2</v>
      </c>
      <c r="P316" s="457">
        <v>2</v>
      </c>
      <c r="Q316" s="196">
        <f t="shared" si="18"/>
        <v>1</v>
      </c>
      <c r="R316" s="197">
        <f t="shared" si="19"/>
        <v>0.2857142857142857</v>
      </c>
      <c r="S316" s="198">
        <f t="shared" si="16"/>
        <v>0.2857142857142857</v>
      </c>
      <c r="T316" s="194" t="s">
        <v>3252</v>
      </c>
      <c r="U316" s="21"/>
      <c r="V316" s="21"/>
      <c r="W316" s="21"/>
      <c r="X316" s="21"/>
      <c r="Y316" s="21"/>
      <c r="Z316" s="21"/>
    </row>
    <row r="317" spans="1:26" ht="12.75">
      <c r="A317" s="190" t="s">
        <v>109</v>
      </c>
      <c r="B317" s="191" t="s">
        <v>1220</v>
      </c>
      <c r="C317" s="191" t="s">
        <v>665</v>
      </c>
      <c r="D317" s="191" t="s">
        <v>680</v>
      </c>
      <c r="E317" s="190" t="s">
        <v>519</v>
      </c>
      <c r="F317" s="191" t="s">
        <v>525</v>
      </c>
      <c r="G317" s="191" t="s">
        <v>370</v>
      </c>
      <c r="H317" s="192" t="s">
        <v>420</v>
      </c>
      <c r="I317" s="192" t="s">
        <v>185</v>
      </c>
      <c r="J317" s="193">
        <v>0.60465116279069764</v>
      </c>
      <c r="K317" s="191" t="s">
        <v>3250</v>
      </c>
      <c r="L317" s="194">
        <v>2022</v>
      </c>
      <c r="M317" s="457">
        <v>43</v>
      </c>
      <c r="N317" s="458">
        <v>0.34883720930232559</v>
      </c>
      <c r="O317" s="195">
        <f t="shared" si="17"/>
        <v>15</v>
      </c>
      <c r="P317" s="457">
        <v>15</v>
      </c>
      <c r="Q317" s="196">
        <f t="shared" si="18"/>
        <v>1</v>
      </c>
      <c r="R317" s="197">
        <f t="shared" si="19"/>
        <v>0.34883720930232559</v>
      </c>
      <c r="S317" s="198">
        <f t="shared" si="16"/>
        <v>0.57692307692307698</v>
      </c>
      <c r="T317" s="194" t="s">
        <v>3249</v>
      </c>
      <c r="U317" s="21"/>
      <c r="V317" s="21"/>
      <c r="W317" s="21"/>
      <c r="X317" s="21"/>
      <c r="Y317" s="21"/>
      <c r="Z317" s="21"/>
    </row>
    <row r="318" spans="1:26" ht="12.75">
      <c r="A318" s="190" t="s">
        <v>109</v>
      </c>
      <c r="B318" s="191" t="s">
        <v>1220</v>
      </c>
      <c r="C318" s="191" t="s">
        <v>668</v>
      </c>
      <c r="D318" s="191" t="s">
        <v>680</v>
      </c>
      <c r="E318" s="190" t="s">
        <v>519</v>
      </c>
      <c r="F318" s="191" t="s">
        <v>525</v>
      </c>
      <c r="G318" s="191" t="s">
        <v>370</v>
      </c>
      <c r="H318" s="192" t="s">
        <v>418</v>
      </c>
      <c r="I318" s="192" t="s">
        <v>185</v>
      </c>
      <c r="J318" s="193">
        <v>1</v>
      </c>
      <c r="K318" s="191" t="s">
        <v>3251</v>
      </c>
      <c r="L318" s="194">
        <v>2022</v>
      </c>
      <c r="M318" s="457">
        <v>6</v>
      </c>
      <c r="N318" s="458">
        <v>1</v>
      </c>
      <c r="O318" s="195">
        <f t="shared" si="17"/>
        <v>6</v>
      </c>
      <c r="P318" s="457">
        <v>6</v>
      </c>
      <c r="Q318" s="196">
        <f t="shared" si="18"/>
        <v>1</v>
      </c>
      <c r="R318" s="197">
        <f t="shared" si="19"/>
        <v>1</v>
      </c>
      <c r="S318" s="198">
        <f t="shared" si="16"/>
        <v>1</v>
      </c>
      <c r="T318" s="194"/>
      <c r="U318" s="21"/>
      <c r="V318" s="21"/>
      <c r="W318" s="21"/>
      <c r="X318" s="21"/>
      <c r="Y318" s="21"/>
      <c r="Z318" s="21"/>
    </row>
    <row r="319" spans="1:26" ht="12.75">
      <c r="A319" s="190" t="s">
        <v>109</v>
      </c>
      <c r="B319" s="191" t="s">
        <v>1220</v>
      </c>
      <c r="C319" s="191" t="s">
        <v>665</v>
      </c>
      <c r="D319" s="191" t="s">
        <v>681</v>
      </c>
      <c r="E319" s="190" t="s">
        <v>519</v>
      </c>
      <c r="F319" s="191" t="s">
        <v>525</v>
      </c>
      <c r="G319" s="191" t="s">
        <v>370</v>
      </c>
      <c r="H319" s="192" t="s">
        <v>418</v>
      </c>
      <c r="I319" s="192" t="s">
        <v>185</v>
      </c>
      <c r="J319" s="193">
        <v>1</v>
      </c>
      <c r="K319" s="191" t="s">
        <v>3251</v>
      </c>
      <c r="L319" s="194">
        <v>2022</v>
      </c>
      <c r="M319" s="457">
        <v>6</v>
      </c>
      <c r="N319" s="458">
        <v>1</v>
      </c>
      <c r="O319" s="195">
        <f t="shared" si="17"/>
        <v>6</v>
      </c>
      <c r="P319" s="457">
        <v>6</v>
      </c>
      <c r="Q319" s="196">
        <f t="shared" si="18"/>
        <v>1</v>
      </c>
      <c r="R319" s="197">
        <f t="shared" si="19"/>
        <v>1</v>
      </c>
      <c r="S319" s="198">
        <f t="shared" si="16"/>
        <v>1</v>
      </c>
      <c r="T319" s="194"/>
      <c r="U319" s="21"/>
      <c r="V319" s="21"/>
      <c r="W319" s="21"/>
      <c r="X319" s="21"/>
      <c r="Y319" s="21"/>
      <c r="Z319" s="21"/>
    </row>
    <row r="320" spans="1:26" ht="12.75">
      <c r="A320" s="190" t="s">
        <v>109</v>
      </c>
      <c r="B320" s="191" t="s">
        <v>1220</v>
      </c>
      <c r="C320" s="191" t="s">
        <v>667</v>
      </c>
      <c r="D320" s="191" t="s">
        <v>681</v>
      </c>
      <c r="E320" s="190" t="s">
        <v>519</v>
      </c>
      <c r="F320" s="191" t="s">
        <v>525</v>
      </c>
      <c r="G320" s="191" t="s">
        <v>370</v>
      </c>
      <c r="H320" s="192" t="s">
        <v>420</v>
      </c>
      <c r="I320" s="192" t="s">
        <v>185</v>
      </c>
      <c r="J320" s="193">
        <v>0.1691275167785235</v>
      </c>
      <c r="K320" s="191" t="s">
        <v>3250</v>
      </c>
      <c r="L320" s="194">
        <v>2022</v>
      </c>
      <c r="M320" s="457">
        <v>611</v>
      </c>
      <c r="N320" s="458">
        <v>7.0376432078559745E-2</v>
      </c>
      <c r="O320" s="195">
        <f t="shared" si="17"/>
        <v>43</v>
      </c>
      <c r="P320" s="457">
        <v>42</v>
      </c>
      <c r="Q320" s="196">
        <f t="shared" si="18"/>
        <v>0.97674418604651159</v>
      </c>
      <c r="R320" s="197">
        <f t="shared" si="19"/>
        <v>6.8739770867430439E-2</v>
      </c>
      <c r="S320" s="198">
        <f t="shared" si="16"/>
        <v>0.4161146182422778</v>
      </c>
      <c r="T320" s="194" t="s">
        <v>3249</v>
      </c>
      <c r="U320" s="21"/>
      <c r="V320" s="21"/>
      <c r="W320" s="21"/>
      <c r="X320" s="21"/>
      <c r="Y320" s="21"/>
      <c r="Z320" s="21"/>
    </row>
    <row r="321" spans="1:26" ht="12.75">
      <c r="A321" s="190" t="s">
        <v>109</v>
      </c>
      <c r="B321" s="191" t="s">
        <v>1220</v>
      </c>
      <c r="C321" s="191" t="s">
        <v>660</v>
      </c>
      <c r="D321" s="191" t="s">
        <v>682</v>
      </c>
      <c r="E321" s="190" t="s">
        <v>519</v>
      </c>
      <c r="F321" s="191" t="s">
        <v>525</v>
      </c>
      <c r="G321" s="191" t="s">
        <v>370</v>
      </c>
      <c r="H321" s="192" t="s">
        <v>418</v>
      </c>
      <c r="I321" s="192" t="s">
        <v>185</v>
      </c>
      <c r="J321" s="193">
        <v>1</v>
      </c>
      <c r="K321" s="191" t="s">
        <v>3248</v>
      </c>
      <c r="L321" s="194">
        <v>2022</v>
      </c>
      <c r="M321" s="457">
        <v>2</v>
      </c>
      <c r="N321" s="458">
        <v>1</v>
      </c>
      <c r="O321" s="195">
        <f t="shared" si="17"/>
        <v>2</v>
      </c>
      <c r="P321" s="457">
        <v>2</v>
      </c>
      <c r="Q321" s="196">
        <f t="shared" si="18"/>
        <v>1</v>
      </c>
      <c r="R321" s="197">
        <f t="shared" si="19"/>
        <v>1</v>
      </c>
      <c r="S321" s="198">
        <f t="shared" si="16"/>
        <v>1</v>
      </c>
      <c r="T321" s="194" t="s">
        <v>3249</v>
      </c>
      <c r="U321" s="21"/>
      <c r="V321" s="21"/>
      <c r="W321" s="21"/>
      <c r="X321" s="21"/>
      <c r="Y321" s="21"/>
      <c r="Z321" s="21"/>
    </row>
    <row r="322" spans="1:26" ht="12.75">
      <c r="A322" s="190" t="s">
        <v>109</v>
      </c>
      <c r="B322" s="191" t="s">
        <v>1220</v>
      </c>
      <c r="C322" s="191" t="s">
        <v>668</v>
      </c>
      <c r="D322" s="191" t="s">
        <v>683</v>
      </c>
      <c r="E322" s="190" t="s">
        <v>519</v>
      </c>
      <c r="F322" s="191" t="s">
        <v>525</v>
      </c>
      <c r="G322" s="191" t="s">
        <v>370</v>
      </c>
      <c r="H322" s="192" t="s">
        <v>418</v>
      </c>
      <c r="I322" s="192" t="s">
        <v>185</v>
      </c>
      <c r="J322" s="193">
        <v>1</v>
      </c>
      <c r="K322" s="191" t="s">
        <v>3248</v>
      </c>
      <c r="L322" s="194">
        <v>2022</v>
      </c>
      <c r="M322" s="457">
        <v>7</v>
      </c>
      <c r="N322" s="458">
        <v>0.8571428571428571</v>
      </c>
      <c r="O322" s="195">
        <f t="shared" si="17"/>
        <v>6</v>
      </c>
      <c r="P322" s="457">
        <v>4</v>
      </c>
      <c r="Q322" s="196">
        <f t="shared" si="18"/>
        <v>0.66666666666666663</v>
      </c>
      <c r="R322" s="197">
        <f t="shared" si="19"/>
        <v>0.5714285714285714</v>
      </c>
      <c r="S322" s="198">
        <f t="shared" si="16"/>
        <v>0.8571428571428571</v>
      </c>
      <c r="T322" s="194" t="s">
        <v>3253</v>
      </c>
      <c r="U322" s="21"/>
      <c r="V322" s="21"/>
      <c r="W322" s="21"/>
      <c r="X322" s="21"/>
      <c r="Y322" s="21"/>
      <c r="Z322" s="21"/>
    </row>
    <row r="323" spans="1:26" ht="12.75">
      <c r="A323" s="190" t="s">
        <v>109</v>
      </c>
      <c r="B323" s="191" t="s">
        <v>1220</v>
      </c>
      <c r="C323" s="191" t="s">
        <v>659</v>
      </c>
      <c r="D323" s="191" t="s">
        <v>684</v>
      </c>
      <c r="E323" s="190" t="s">
        <v>519</v>
      </c>
      <c r="F323" s="191" t="s">
        <v>525</v>
      </c>
      <c r="G323" s="191" t="s">
        <v>370</v>
      </c>
      <c r="H323" s="192" t="s">
        <v>418</v>
      </c>
      <c r="I323" s="192" t="s">
        <v>185</v>
      </c>
      <c r="J323" s="193">
        <v>1</v>
      </c>
      <c r="K323" s="191" t="s">
        <v>3248</v>
      </c>
      <c r="L323" s="194">
        <v>2022</v>
      </c>
      <c r="M323" s="457">
        <v>28</v>
      </c>
      <c r="N323" s="458">
        <v>0.9642857142857143</v>
      </c>
      <c r="O323" s="195">
        <f t="shared" si="17"/>
        <v>27</v>
      </c>
      <c r="P323" s="457">
        <v>25</v>
      </c>
      <c r="Q323" s="196">
        <f t="shared" si="18"/>
        <v>0.92592592592592593</v>
      </c>
      <c r="R323" s="197">
        <f t="shared" si="19"/>
        <v>0.8928571428571429</v>
      </c>
      <c r="S323" s="198">
        <f t="shared" si="16"/>
        <v>0.9642857142857143</v>
      </c>
      <c r="T323" s="194" t="s">
        <v>3252</v>
      </c>
      <c r="U323" s="21"/>
      <c r="V323" s="21"/>
      <c r="W323" s="21"/>
      <c r="X323" s="21"/>
      <c r="Y323" s="21"/>
      <c r="Z323" s="21"/>
    </row>
    <row r="324" spans="1:26" ht="12.75">
      <c r="A324" s="190" t="s">
        <v>109</v>
      </c>
      <c r="B324" s="191" t="s">
        <v>1220</v>
      </c>
      <c r="C324" s="191" t="s">
        <v>663</v>
      </c>
      <c r="D324" s="191" t="s">
        <v>686</v>
      </c>
      <c r="E324" s="190" t="s">
        <v>519</v>
      </c>
      <c r="F324" s="191" t="s">
        <v>525</v>
      </c>
      <c r="G324" s="191" t="s">
        <v>370</v>
      </c>
      <c r="H324" s="192" t="s">
        <v>418</v>
      </c>
      <c r="I324" s="192" t="s">
        <v>185</v>
      </c>
      <c r="J324" s="193">
        <v>1</v>
      </c>
      <c r="K324" s="191" t="s">
        <v>3248</v>
      </c>
      <c r="L324" s="194">
        <v>2022</v>
      </c>
      <c r="M324" s="457">
        <v>15</v>
      </c>
      <c r="N324" s="458">
        <v>0.73333333333333328</v>
      </c>
      <c r="O324" s="195">
        <f t="shared" si="17"/>
        <v>11</v>
      </c>
      <c r="P324" s="457">
        <v>11</v>
      </c>
      <c r="Q324" s="196">
        <f t="shared" si="18"/>
        <v>1</v>
      </c>
      <c r="R324" s="197">
        <f t="shared" si="19"/>
        <v>0.73333333333333328</v>
      </c>
      <c r="S324" s="198">
        <f t="shared" ref="S324:S387" si="20">N324/J324</f>
        <v>0.73333333333333328</v>
      </c>
      <c r="T324" s="194" t="s">
        <v>3253</v>
      </c>
      <c r="U324" s="21"/>
      <c r="V324" s="21"/>
      <c r="W324" s="21"/>
      <c r="X324" s="21"/>
      <c r="Y324" s="21"/>
      <c r="Z324" s="21"/>
    </row>
    <row r="325" spans="1:26" ht="12.75">
      <c r="A325" s="190" t="s">
        <v>109</v>
      </c>
      <c r="B325" s="191" t="s">
        <v>1220</v>
      </c>
      <c r="C325" s="191" t="s">
        <v>663</v>
      </c>
      <c r="D325" s="191" t="s">
        <v>685</v>
      </c>
      <c r="E325" s="190" t="s">
        <v>519</v>
      </c>
      <c r="F325" s="191" t="s">
        <v>525</v>
      </c>
      <c r="G325" s="191" t="s">
        <v>370</v>
      </c>
      <c r="H325" s="192" t="s">
        <v>418</v>
      </c>
      <c r="I325" s="192" t="s">
        <v>185</v>
      </c>
      <c r="J325" s="193">
        <v>1</v>
      </c>
      <c r="K325" s="191" t="s">
        <v>3248</v>
      </c>
      <c r="L325" s="194">
        <v>2022</v>
      </c>
      <c r="M325" s="457">
        <v>2</v>
      </c>
      <c r="N325" s="458">
        <v>1</v>
      </c>
      <c r="O325" s="195">
        <f t="shared" si="17"/>
        <v>2</v>
      </c>
      <c r="P325" s="457">
        <v>2</v>
      </c>
      <c r="Q325" s="196">
        <f t="shared" si="18"/>
        <v>1</v>
      </c>
      <c r="R325" s="197">
        <f t="shared" si="19"/>
        <v>1</v>
      </c>
      <c r="S325" s="198">
        <f t="shared" si="20"/>
        <v>1</v>
      </c>
      <c r="T325" s="194" t="s">
        <v>3249</v>
      </c>
      <c r="U325" s="21"/>
      <c r="V325" s="21"/>
      <c r="W325" s="21"/>
      <c r="X325" s="21"/>
      <c r="Y325" s="21"/>
      <c r="Z325" s="21"/>
    </row>
    <row r="326" spans="1:26" ht="12.75">
      <c r="A326" s="190" t="s">
        <v>109</v>
      </c>
      <c r="B326" s="191" t="s">
        <v>1220</v>
      </c>
      <c r="C326" s="191" t="s">
        <v>663</v>
      </c>
      <c r="D326" s="191" t="s">
        <v>670</v>
      </c>
      <c r="E326" s="190" t="s">
        <v>519</v>
      </c>
      <c r="F326" s="191" t="s">
        <v>534</v>
      </c>
      <c r="G326" s="191" t="s">
        <v>370</v>
      </c>
      <c r="H326" s="192" t="s">
        <v>418</v>
      </c>
      <c r="I326" s="192" t="s">
        <v>185</v>
      </c>
      <c r="J326" s="193">
        <v>1</v>
      </c>
      <c r="K326" s="191" t="s">
        <v>3248</v>
      </c>
      <c r="L326" s="194">
        <v>2022</v>
      </c>
      <c r="M326" s="457">
        <v>3</v>
      </c>
      <c r="N326" s="458">
        <v>1</v>
      </c>
      <c r="O326" s="195">
        <f t="shared" ref="O326:O389" si="21">ROUNDUP(N326*M326,0)</f>
        <v>3</v>
      </c>
      <c r="P326" s="457">
        <v>1</v>
      </c>
      <c r="Q326" s="196">
        <f t="shared" ref="Q326:Q389" si="22">P326/(O326)</f>
        <v>0.33333333333333331</v>
      </c>
      <c r="R326" s="197">
        <f t="shared" ref="R326:R389" si="23">P326/M326</f>
        <v>0.33333333333333331</v>
      </c>
      <c r="S326" s="198">
        <f t="shared" si="20"/>
        <v>1</v>
      </c>
      <c r="T326" s="194" t="s">
        <v>3249</v>
      </c>
      <c r="U326" s="21"/>
      <c r="V326" s="21"/>
      <c r="W326" s="21"/>
      <c r="X326" s="21"/>
      <c r="Y326" s="21"/>
      <c r="Z326" s="21"/>
    </row>
    <row r="327" spans="1:26" ht="12.75">
      <c r="A327" s="190" t="s">
        <v>109</v>
      </c>
      <c r="B327" s="191" t="s">
        <v>1220</v>
      </c>
      <c r="C327" s="191" t="s">
        <v>658</v>
      </c>
      <c r="D327" s="191" t="s">
        <v>671</v>
      </c>
      <c r="E327" s="190" t="s">
        <v>519</v>
      </c>
      <c r="F327" s="191" t="s">
        <v>534</v>
      </c>
      <c r="G327" s="191" t="s">
        <v>370</v>
      </c>
      <c r="H327" s="192" t="s">
        <v>420</v>
      </c>
      <c r="I327" s="192" t="s">
        <v>185</v>
      </c>
      <c r="J327" s="193">
        <v>0.55405405405405406</v>
      </c>
      <c r="K327" s="191" t="s">
        <v>3250</v>
      </c>
      <c r="L327" s="194">
        <v>2022</v>
      </c>
      <c r="M327" s="457">
        <v>67</v>
      </c>
      <c r="N327" s="458">
        <v>0.56716417910447758</v>
      </c>
      <c r="O327" s="195">
        <f t="shared" si="21"/>
        <v>38</v>
      </c>
      <c r="P327" s="457">
        <v>33</v>
      </c>
      <c r="Q327" s="196">
        <f t="shared" si="22"/>
        <v>0.86842105263157898</v>
      </c>
      <c r="R327" s="197">
        <f t="shared" si="23"/>
        <v>0.4925373134328358</v>
      </c>
      <c r="S327" s="198">
        <f t="shared" si="20"/>
        <v>1.0236621769202765</v>
      </c>
      <c r="T327" s="194"/>
      <c r="U327" s="21"/>
      <c r="V327" s="21"/>
      <c r="W327" s="21"/>
      <c r="X327" s="21"/>
      <c r="Y327" s="21"/>
      <c r="Z327" s="21"/>
    </row>
    <row r="328" spans="1:26" ht="12.75">
      <c r="A328" s="190" t="s">
        <v>109</v>
      </c>
      <c r="B328" s="191" t="s">
        <v>1220</v>
      </c>
      <c r="C328" s="191" t="s">
        <v>664</v>
      </c>
      <c r="D328" s="191" t="s">
        <v>671</v>
      </c>
      <c r="E328" s="190" t="s">
        <v>519</v>
      </c>
      <c r="F328" s="191" t="s">
        <v>534</v>
      </c>
      <c r="G328" s="191" t="s">
        <v>370</v>
      </c>
      <c r="H328" s="192" t="s">
        <v>418</v>
      </c>
      <c r="I328" s="192" t="s">
        <v>185</v>
      </c>
      <c r="J328" s="193">
        <v>1</v>
      </c>
      <c r="K328" s="191" t="s">
        <v>3251</v>
      </c>
      <c r="L328" s="194">
        <v>2022</v>
      </c>
      <c r="M328" s="457">
        <v>8</v>
      </c>
      <c r="N328" s="458">
        <v>0.625</v>
      </c>
      <c r="O328" s="195">
        <f t="shared" si="21"/>
        <v>5</v>
      </c>
      <c r="P328" s="457">
        <v>3</v>
      </c>
      <c r="Q328" s="196">
        <f t="shared" si="22"/>
        <v>0.6</v>
      </c>
      <c r="R328" s="197">
        <f t="shared" si="23"/>
        <v>0.375</v>
      </c>
      <c r="S328" s="198">
        <f t="shared" si="20"/>
        <v>0.625</v>
      </c>
      <c r="T328" s="194" t="s">
        <v>3252</v>
      </c>
      <c r="U328" s="21"/>
      <c r="V328" s="21"/>
      <c r="W328" s="21"/>
      <c r="X328" s="21"/>
      <c r="Y328" s="21"/>
      <c r="Z328" s="21"/>
    </row>
    <row r="329" spans="1:26" ht="12.75">
      <c r="A329" s="190" t="s">
        <v>109</v>
      </c>
      <c r="B329" s="191" t="s">
        <v>1220</v>
      </c>
      <c r="C329" s="191" t="s">
        <v>658</v>
      </c>
      <c r="D329" s="191" t="s">
        <v>672</v>
      </c>
      <c r="E329" s="190" t="s">
        <v>519</v>
      </c>
      <c r="F329" s="191" t="s">
        <v>534</v>
      </c>
      <c r="G329" s="191" t="s">
        <v>370</v>
      </c>
      <c r="H329" s="192" t="s">
        <v>418</v>
      </c>
      <c r="I329" s="192" t="s">
        <v>185</v>
      </c>
      <c r="J329" s="193">
        <v>1</v>
      </c>
      <c r="K329" s="191" t="s">
        <v>3248</v>
      </c>
      <c r="L329" s="194">
        <v>2022</v>
      </c>
      <c r="M329" s="457">
        <v>2</v>
      </c>
      <c r="N329" s="458">
        <v>1</v>
      </c>
      <c r="O329" s="195">
        <f t="shared" si="21"/>
        <v>2</v>
      </c>
      <c r="P329" s="457">
        <v>2</v>
      </c>
      <c r="Q329" s="196">
        <f t="shared" si="22"/>
        <v>1</v>
      </c>
      <c r="R329" s="197">
        <f t="shared" si="23"/>
        <v>1</v>
      </c>
      <c r="S329" s="198">
        <f t="shared" si="20"/>
        <v>1</v>
      </c>
      <c r="T329" s="194" t="s">
        <v>3249</v>
      </c>
      <c r="U329" s="21"/>
      <c r="V329" s="21"/>
      <c r="W329" s="21"/>
      <c r="X329" s="21"/>
      <c r="Y329" s="21"/>
      <c r="Z329" s="21"/>
    </row>
    <row r="330" spans="1:26" ht="12.75">
      <c r="A330" s="190" t="s">
        <v>109</v>
      </c>
      <c r="B330" s="191" t="s">
        <v>1220</v>
      </c>
      <c r="C330" s="191" t="s">
        <v>662</v>
      </c>
      <c r="D330" s="191" t="s">
        <v>672</v>
      </c>
      <c r="E330" s="190" t="s">
        <v>519</v>
      </c>
      <c r="F330" s="191" t="s">
        <v>534</v>
      </c>
      <c r="G330" s="191" t="s">
        <v>370</v>
      </c>
      <c r="H330" s="192" t="s">
        <v>418</v>
      </c>
      <c r="I330" s="192" t="s">
        <v>185</v>
      </c>
      <c r="J330" s="193">
        <v>1</v>
      </c>
      <c r="K330" s="191" t="s">
        <v>3251</v>
      </c>
      <c r="L330" s="194">
        <v>2022</v>
      </c>
      <c r="M330" s="457">
        <v>20</v>
      </c>
      <c r="N330" s="458">
        <v>1</v>
      </c>
      <c r="O330" s="195">
        <f t="shared" si="21"/>
        <v>20</v>
      </c>
      <c r="P330" s="457">
        <v>19</v>
      </c>
      <c r="Q330" s="196">
        <f t="shared" si="22"/>
        <v>0.95</v>
      </c>
      <c r="R330" s="197">
        <f t="shared" si="23"/>
        <v>0.95</v>
      </c>
      <c r="S330" s="198">
        <f t="shared" si="20"/>
        <v>1</v>
      </c>
      <c r="T330" s="194"/>
      <c r="U330" s="21"/>
      <c r="V330" s="21"/>
      <c r="W330" s="21"/>
      <c r="X330" s="21"/>
      <c r="Y330" s="21"/>
      <c r="Z330" s="21"/>
    </row>
    <row r="331" spans="1:26" ht="12.75">
      <c r="A331" s="190" t="s">
        <v>109</v>
      </c>
      <c r="B331" s="191" t="s">
        <v>1220</v>
      </c>
      <c r="C331" s="191" t="s">
        <v>664</v>
      </c>
      <c r="D331" s="191" t="s">
        <v>672</v>
      </c>
      <c r="E331" s="190" t="s">
        <v>519</v>
      </c>
      <c r="F331" s="191" t="s">
        <v>534</v>
      </c>
      <c r="G331" s="191" t="s">
        <v>370</v>
      </c>
      <c r="H331" s="192" t="s">
        <v>418</v>
      </c>
      <c r="I331" s="192" t="s">
        <v>185</v>
      </c>
      <c r="J331" s="193">
        <v>1</v>
      </c>
      <c r="K331" s="191" t="s">
        <v>3251</v>
      </c>
      <c r="L331" s="194">
        <v>2022</v>
      </c>
      <c r="M331" s="457">
        <v>2</v>
      </c>
      <c r="N331" s="458">
        <v>1</v>
      </c>
      <c r="O331" s="195">
        <f t="shared" si="21"/>
        <v>2</v>
      </c>
      <c r="P331" s="457">
        <v>2</v>
      </c>
      <c r="Q331" s="196">
        <f t="shared" si="22"/>
        <v>1</v>
      </c>
      <c r="R331" s="197">
        <f t="shared" si="23"/>
        <v>1</v>
      </c>
      <c r="S331" s="198">
        <f t="shared" si="20"/>
        <v>1</v>
      </c>
      <c r="T331" s="194" t="s">
        <v>3249</v>
      </c>
      <c r="U331" s="21"/>
      <c r="V331" s="21"/>
      <c r="W331" s="21"/>
      <c r="X331" s="21"/>
      <c r="Y331" s="21"/>
      <c r="Z331" s="21"/>
    </row>
    <row r="332" spans="1:26" ht="12.75">
      <c r="A332" s="190" t="s">
        <v>109</v>
      </c>
      <c r="B332" s="191" t="s">
        <v>1220</v>
      </c>
      <c r="C332" s="191" t="s">
        <v>656</v>
      </c>
      <c r="D332" s="191" t="s">
        <v>673</v>
      </c>
      <c r="E332" s="190" t="s">
        <v>519</v>
      </c>
      <c r="F332" s="191" t="s">
        <v>534</v>
      </c>
      <c r="G332" s="191" t="s">
        <v>370</v>
      </c>
      <c r="H332" s="192" t="s">
        <v>418</v>
      </c>
      <c r="I332" s="192" t="s">
        <v>185</v>
      </c>
      <c r="J332" s="193">
        <v>1</v>
      </c>
      <c r="K332" s="191" t="s">
        <v>3251</v>
      </c>
      <c r="L332" s="194">
        <v>2022</v>
      </c>
      <c r="M332" s="457">
        <v>19</v>
      </c>
      <c r="N332" s="458">
        <v>0.89473684210526316</v>
      </c>
      <c r="O332" s="195">
        <f t="shared" si="21"/>
        <v>17</v>
      </c>
      <c r="P332" s="457">
        <v>11</v>
      </c>
      <c r="Q332" s="196">
        <f t="shared" si="22"/>
        <v>0.6470588235294118</v>
      </c>
      <c r="R332" s="197">
        <f t="shared" si="23"/>
        <v>0.57894736842105265</v>
      </c>
      <c r="S332" s="198">
        <f t="shared" si="20"/>
        <v>0.89473684210526316</v>
      </c>
      <c r="T332" s="194" t="s">
        <v>3252</v>
      </c>
      <c r="U332" s="21"/>
      <c r="V332" s="21"/>
      <c r="W332" s="21"/>
      <c r="X332" s="21"/>
      <c r="Y332" s="21"/>
      <c r="Z332" s="21"/>
    </row>
    <row r="333" spans="1:26" ht="12.75">
      <c r="A333" s="190" t="s">
        <v>109</v>
      </c>
      <c r="B333" s="191" t="s">
        <v>1220</v>
      </c>
      <c r="C333" s="191" t="s">
        <v>658</v>
      </c>
      <c r="D333" s="191" t="s">
        <v>673</v>
      </c>
      <c r="E333" s="190" t="s">
        <v>519</v>
      </c>
      <c r="F333" s="191" t="s">
        <v>534</v>
      </c>
      <c r="G333" s="191" t="s">
        <v>370</v>
      </c>
      <c r="H333" s="192" t="s">
        <v>418</v>
      </c>
      <c r="I333" s="192" t="s">
        <v>185</v>
      </c>
      <c r="J333" s="193">
        <v>1</v>
      </c>
      <c r="K333" s="191" t="s">
        <v>3251</v>
      </c>
      <c r="L333" s="194">
        <v>2022</v>
      </c>
      <c r="M333" s="457">
        <v>2</v>
      </c>
      <c r="N333" s="458">
        <v>1</v>
      </c>
      <c r="O333" s="195">
        <f t="shared" si="21"/>
        <v>2</v>
      </c>
      <c r="P333" s="457">
        <v>2</v>
      </c>
      <c r="Q333" s="196">
        <f t="shared" si="22"/>
        <v>1</v>
      </c>
      <c r="R333" s="197">
        <f t="shared" si="23"/>
        <v>1</v>
      </c>
      <c r="S333" s="198">
        <f t="shared" si="20"/>
        <v>1</v>
      </c>
      <c r="T333" s="194" t="s">
        <v>3249</v>
      </c>
      <c r="U333" s="21"/>
      <c r="V333" s="21"/>
      <c r="W333" s="21"/>
      <c r="X333" s="21"/>
      <c r="Y333" s="21"/>
      <c r="Z333" s="21"/>
    </row>
    <row r="334" spans="1:26" ht="12.75">
      <c r="A334" s="190" t="s">
        <v>109</v>
      </c>
      <c r="B334" s="191" t="s">
        <v>1220</v>
      </c>
      <c r="C334" s="191" t="s">
        <v>662</v>
      </c>
      <c r="D334" s="191" t="s">
        <v>674</v>
      </c>
      <c r="E334" s="190" t="s">
        <v>519</v>
      </c>
      <c r="F334" s="191" t="s">
        <v>534</v>
      </c>
      <c r="G334" s="191" t="s">
        <v>370</v>
      </c>
      <c r="H334" s="192" t="s">
        <v>418</v>
      </c>
      <c r="I334" s="192" t="s">
        <v>185</v>
      </c>
      <c r="J334" s="193">
        <v>1</v>
      </c>
      <c r="K334" s="191" t="s">
        <v>3251</v>
      </c>
      <c r="L334" s="194">
        <v>2022</v>
      </c>
      <c r="M334" s="457">
        <v>3</v>
      </c>
      <c r="N334" s="458">
        <v>1</v>
      </c>
      <c r="O334" s="195">
        <f t="shared" si="21"/>
        <v>3</v>
      </c>
      <c r="P334" s="457">
        <v>3</v>
      </c>
      <c r="Q334" s="196">
        <f t="shared" si="22"/>
        <v>1</v>
      </c>
      <c r="R334" s="197">
        <f t="shared" si="23"/>
        <v>1</v>
      </c>
      <c r="S334" s="198">
        <f t="shared" si="20"/>
        <v>1</v>
      </c>
      <c r="T334" s="194"/>
      <c r="U334" s="21"/>
      <c r="V334" s="21"/>
      <c r="W334" s="21"/>
      <c r="X334" s="21"/>
      <c r="Y334" s="21"/>
      <c r="Z334" s="21"/>
    </row>
    <row r="335" spans="1:26" ht="12.75">
      <c r="A335" s="190" t="s">
        <v>109</v>
      </c>
      <c r="B335" s="191" t="s">
        <v>1220</v>
      </c>
      <c r="C335" s="191" t="s">
        <v>658</v>
      </c>
      <c r="D335" s="191" t="s">
        <v>677</v>
      </c>
      <c r="E335" s="190" t="s">
        <v>519</v>
      </c>
      <c r="F335" s="191" t="s">
        <v>534</v>
      </c>
      <c r="G335" s="191" t="s">
        <v>370</v>
      </c>
      <c r="H335" s="192" t="s">
        <v>418</v>
      </c>
      <c r="I335" s="192" t="s">
        <v>185</v>
      </c>
      <c r="J335" s="193">
        <v>1</v>
      </c>
      <c r="K335" s="191" t="s">
        <v>3248</v>
      </c>
      <c r="L335" s="194">
        <v>2022</v>
      </c>
      <c r="M335" s="457">
        <v>5</v>
      </c>
      <c r="N335" s="458">
        <v>1</v>
      </c>
      <c r="O335" s="195">
        <f t="shared" si="21"/>
        <v>5</v>
      </c>
      <c r="P335" s="457">
        <v>5</v>
      </c>
      <c r="Q335" s="196">
        <f t="shared" si="22"/>
        <v>1</v>
      </c>
      <c r="R335" s="197">
        <f t="shared" si="23"/>
        <v>1</v>
      </c>
      <c r="S335" s="198">
        <f t="shared" si="20"/>
        <v>1</v>
      </c>
      <c r="T335" s="194" t="s">
        <v>3249</v>
      </c>
      <c r="U335" s="21"/>
      <c r="V335" s="21"/>
      <c r="W335" s="21"/>
      <c r="X335" s="21"/>
      <c r="Y335" s="21"/>
      <c r="Z335" s="21"/>
    </row>
    <row r="336" spans="1:26" ht="12.75">
      <c r="A336" s="190" t="s">
        <v>109</v>
      </c>
      <c r="B336" s="191" t="s">
        <v>1220</v>
      </c>
      <c r="C336" s="191" t="s">
        <v>658</v>
      </c>
      <c r="D336" s="191" t="s">
        <v>678</v>
      </c>
      <c r="E336" s="190" t="s">
        <v>519</v>
      </c>
      <c r="F336" s="191" t="s">
        <v>534</v>
      </c>
      <c r="G336" s="191" t="s">
        <v>370</v>
      </c>
      <c r="H336" s="192" t="s">
        <v>418</v>
      </c>
      <c r="I336" s="192" t="s">
        <v>185</v>
      </c>
      <c r="J336" s="193">
        <v>1</v>
      </c>
      <c r="K336" s="191" t="s">
        <v>3251</v>
      </c>
      <c r="L336" s="194">
        <v>2022</v>
      </c>
      <c r="M336" s="457">
        <v>8</v>
      </c>
      <c r="N336" s="458">
        <v>1</v>
      </c>
      <c r="O336" s="195">
        <f t="shared" si="21"/>
        <v>8</v>
      </c>
      <c r="P336" s="457">
        <v>8</v>
      </c>
      <c r="Q336" s="196">
        <f t="shared" si="22"/>
        <v>1</v>
      </c>
      <c r="R336" s="197">
        <f t="shared" si="23"/>
        <v>1</v>
      </c>
      <c r="S336" s="198">
        <f t="shared" si="20"/>
        <v>1</v>
      </c>
      <c r="T336" s="194"/>
      <c r="U336" s="21"/>
      <c r="V336" s="21"/>
      <c r="W336" s="21"/>
      <c r="X336" s="21"/>
      <c r="Y336" s="21"/>
      <c r="Z336" s="21"/>
    </row>
    <row r="337" spans="1:26" ht="12.75">
      <c r="A337" s="190" t="s">
        <v>109</v>
      </c>
      <c r="B337" s="191" t="s">
        <v>1220</v>
      </c>
      <c r="C337" s="191" t="s">
        <v>663</v>
      </c>
      <c r="D337" s="191" t="s">
        <v>678</v>
      </c>
      <c r="E337" s="190" t="s">
        <v>519</v>
      </c>
      <c r="F337" s="191" t="s">
        <v>534</v>
      </c>
      <c r="G337" s="191" t="s">
        <v>370</v>
      </c>
      <c r="H337" s="192" t="s">
        <v>418</v>
      </c>
      <c r="I337" s="192" t="s">
        <v>185</v>
      </c>
      <c r="J337" s="193">
        <v>1</v>
      </c>
      <c r="K337" s="191" t="s">
        <v>3248</v>
      </c>
      <c r="L337" s="194">
        <v>2022</v>
      </c>
      <c r="M337" s="457">
        <v>5</v>
      </c>
      <c r="N337" s="458">
        <v>0.8</v>
      </c>
      <c r="O337" s="195">
        <f t="shared" si="21"/>
        <v>4</v>
      </c>
      <c r="P337" s="457">
        <v>3</v>
      </c>
      <c r="Q337" s="196">
        <f t="shared" si="22"/>
        <v>0.75</v>
      </c>
      <c r="R337" s="197">
        <f t="shared" si="23"/>
        <v>0.6</v>
      </c>
      <c r="S337" s="198">
        <f t="shared" si="20"/>
        <v>0.8</v>
      </c>
      <c r="T337" s="194" t="s">
        <v>3253</v>
      </c>
      <c r="U337" s="21"/>
      <c r="V337" s="21"/>
      <c r="W337" s="21"/>
      <c r="X337" s="21"/>
      <c r="Y337" s="21"/>
      <c r="Z337" s="21"/>
    </row>
    <row r="338" spans="1:26" ht="12.75">
      <c r="A338" s="190" t="s">
        <v>109</v>
      </c>
      <c r="B338" s="191" t="s">
        <v>1220</v>
      </c>
      <c r="C338" s="191" t="s">
        <v>665</v>
      </c>
      <c r="D338" s="191" t="s">
        <v>679</v>
      </c>
      <c r="E338" s="190" t="s">
        <v>519</v>
      </c>
      <c r="F338" s="191" t="s">
        <v>534</v>
      </c>
      <c r="G338" s="191" t="s">
        <v>370</v>
      </c>
      <c r="H338" s="192" t="s">
        <v>420</v>
      </c>
      <c r="I338" s="192" t="s">
        <v>185</v>
      </c>
      <c r="J338" s="193">
        <v>9.193054136874361E-2</v>
      </c>
      <c r="K338" s="191" t="s">
        <v>3250</v>
      </c>
      <c r="L338" s="194">
        <v>2022</v>
      </c>
      <c r="M338" s="457">
        <v>1926</v>
      </c>
      <c r="N338" s="458">
        <v>5.3997923156801658E-2</v>
      </c>
      <c r="O338" s="195">
        <f t="shared" si="21"/>
        <v>104</v>
      </c>
      <c r="P338" s="457">
        <v>95</v>
      </c>
      <c r="Q338" s="196">
        <f t="shared" si="22"/>
        <v>0.91346153846153844</v>
      </c>
      <c r="R338" s="197">
        <f t="shared" si="23"/>
        <v>4.9325025960539982E-2</v>
      </c>
      <c r="S338" s="198">
        <f t="shared" si="20"/>
        <v>0.58737740856120924</v>
      </c>
      <c r="T338" s="194" t="s">
        <v>3249</v>
      </c>
      <c r="U338" s="21"/>
      <c r="V338" s="21"/>
      <c r="W338" s="21"/>
      <c r="X338" s="21"/>
      <c r="Y338" s="21"/>
      <c r="Z338" s="21"/>
    </row>
    <row r="339" spans="1:26" ht="12.75">
      <c r="A339" s="190" t="s">
        <v>109</v>
      </c>
      <c r="B339" s="191" t="s">
        <v>1220</v>
      </c>
      <c r="C339" s="191" t="s">
        <v>666</v>
      </c>
      <c r="D339" s="191" t="s">
        <v>679</v>
      </c>
      <c r="E339" s="190" t="s">
        <v>519</v>
      </c>
      <c r="F339" s="191" t="s">
        <v>534</v>
      </c>
      <c r="G339" s="191" t="s">
        <v>370</v>
      </c>
      <c r="H339" s="192" t="s">
        <v>418</v>
      </c>
      <c r="I339" s="192" t="s">
        <v>185</v>
      </c>
      <c r="J339" s="193">
        <v>1</v>
      </c>
      <c r="K339" s="191" t="s">
        <v>3251</v>
      </c>
      <c r="L339" s="194">
        <v>2022</v>
      </c>
      <c r="M339" s="457">
        <v>7</v>
      </c>
      <c r="N339" s="458">
        <v>0.2857142857142857</v>
      </c>
      <c r="O339" s="195">
        <f t="shared" si="21"/>
        <v>2</v>
      </c>
      <c r="P339" s="457">
        <v>2</v>
      </c>
      <c r="Q339" s="196">
        <f t="shared" si="22"/>
        <v>1</v>
      </c>
      <c r="R339" s="197">
        <f t="shared" si="23"/>
        <v>0.2857142857142857</v>
      </c>
      <c r="S339" s="198">
        <f t="shared" si="20"/>
        <v>0.2857142857142857</v>
      </c>
      <c r="T339" s="194" t="s">
        <v>3252</v>
      </c>
      <c r="U339" s="21"/>
      <c r="V339" s="21"/>
      <c r="W339" s="21"/>
      <c r="X339" s="21"/>
      <c r="Y339" s="21"/>
      <c r="Z339" s="21"/>
    </row>
    <row r="340" spans="1:26" ht="12.75">
      <c r="A340" s="190" t="s">
        <v>109</v>
      </c>
      <c r="B340" s="191" t="s">
        <v>1220</v>
      </c>
      <c r="C340" s="191" t="s">
        <v>665</v>
      </c>
      <c r="D340" s="191" t="s">
        <v>680</v>
      </c>
      <c r="E340" s="190" t="s">
        <v>519</v>
      </c>
      <c r="F340" s="191" t="s">
        <v>534</v>
      </c>
      <c r="G340" s="191" t="s">
        <v>370</v>
      </c>
      <c r="H340" s="192" t="s">
        <v>420</v>
      </c>
      <c r="I340" s="192" t="s">
        <v>185</v>
      </c>
      <c r="J340" s="193">
        <v>0.60465116279069764</v>
      </c>
      <c r="K340" s="191" t="s">
        <v>3250</v>
      </c>
      <c r="L340" s="194">
        <v>2022</v>
      </c>
      <c r="M340" s="457">
        <v>43</v>
      </c>
      <c r="N340" s="458">
        <v>0.34883720930232559</v>
      </c>
      <c r="O340" s="195">
        <f t="shared" si="21"/>
        <v>15</v>
      </c>
      <c r="P340" s="457">
        <v>15</v>
      </c>
      <c r="Q340" s="196">
        <f t="shared" si="22"/>
        <v>1</v>
      </c>
      <c r="R340" s="197">
        <f t="shared" si="23"/>
        <v>0.34883720930232559</v>
      </c>
      <c r="S340" s="198">
        <f t="shared" si="20"/>
        <v>0.57692307692307698</v>
      </c>
      <c r="T340" s="194" t="s">
        <v>3249</v>
      </c>
      <c r="U340" s="21"/>
      <c r="V340" s="21"/>
      <c r="W340" s="21"/>
      <c r="X340" s="21"/>
      <c r="Y340" s="21"/>
      <c r="Z340" s="21"/>
    </row>
    <row r="341" spans="1:26" ht="12.75">
      <c r="A341" s="190" t="s">
        <v>109</v>
      </c>
      <c r="B341" s="191" t="s">
        <v>1220</v>
      </c>
      <c r="C341" s="191" t="s">
        <v>668</v>
      </c>
      <c r="D341" s="191" t="s">
        <v>680</v>
      </c>
      <c r="E341" s="190" t="s">
        <v>519</v>
      </c>
      <c r="F341" s="191" t="s">
        <v>534</v>
      </c>
      <c r="G341" s="191" t="s">
        <v>370</v>
      </c>
      <c r="H341" s="192" t="s">
        <v>418</v>
      </c>
      <c r="I341" s="192" t="s">
        <v>185</v>
      </c>
      <c r="J341" s="193">
        <v>1</v>
      </c>
      <c r="K341" s="191" t="s">
        <v>3251</v>
      </c>
      <c r="L341" s="194">
        <v>2022</v>
      </c>
      <c r="M341" s="457">
        <v>6</v>
      </c>
      <c r="N341" s="458">
        <v>1</v>
      </c>
      <c r="O341" s="195">
        <f t="shared" si="21"/>
        <v>6</v>
      </c>
      <c r="P341" s="457">
        <v>6</v>
      </c>
      <c r="Q341" s="196">
        <f t="shared" si="22"/>
        <v>1</v>
      </c>
      <c r="R341" s="197">
        <f t="shared" si="23"/>
        <v>1</v>
      </c>
      <c r="S341" s="198">
        <f t="shared" si="20"/>
        <v>1</v>
      </c>
      <c r="T341" s="194"/>
      <c r="U341" s="21"/>
      <c r="V341" s="21"/>
      <c r="W341" s="21"/>
      <c r="X341" s="21"/>
      <c r="Y341" s="21"/>
      <c r="Z341" s="21"/>
    </row>
    <row r="342" spans="1:26" ht="12.75">
      <c r="A342" s="190" t="s">
        <v>109</v>
      </c>
      <c r="B342" s="191" t="s">
        <v>1220</v>
      </c>
      <c r="C342" s="191" t="s">
        <v>665</v>
      </c>
      <c r="D342" s="191" t="s">
        <v>681</v>
      </c>
      <c r="E342" s="190" t="s">
        <v>519</v>
      </c>
      <c r="F342" s="191" t="s">
        <v>534</v>
      </c>
      <c r="G342" s="191" t="s">
        <v>370</v>
      </c>
      <c r="H342" s="192" t="s">
        <v>418</v>
      </c>
      <c r="I342" s="192" t="s">
        <v>185</v>
      </c>
      <c r="J342" s="193">
        <v>1</v>
      </c>
      <c r="K342" s="191" t="s">
        <v>3251</v>
      </c>
      <c r="L342" s="194">
        <v>2022</v>
      </c>
      <c r="M342" s="457">
        <v>6</v>
      </c>
      <c r="N342" s="458">
        <v>1</v>
      </c>
      <c r="O342" s="195">
        <f t="shared" si="21"/>
        <v>6</v>
      </c>
      <c r="P342" s="457">
        <v>6</v>
      </c>
      <c r="Q342" s="196">
        <f t="shared" si="22"/>
        <v>1</v>
      </c>
      <c r="R342" s="197">
        <f t="shared" si="23"/>
        <v>1</v>
      </c>
      <c r="S342" s="198">
        <f t="shared" si="20"/>
        <v>1</v>
      </c>
      <c r="T342" s="194"/>
      <c r="U342" s="21"/>
      <c r="V342" s="21"/>
      <c r="W342" s="21"/>
      <c r="X342" s="21"/>
      <c r="Y342" s="21"/>
      <c r="Z342" s="21"/>
    </row>
    <row r="343" spans="1:26" ht="12.75">
      <c r="A343" s="190" t="s">
        <v>109</v>
      </c>
      <c r="B343" s="191" t="s">
        <v>1220</v>
      </c>
      <c r="C343" s="191" t="s">
        <v>667</v>
      </c>
      <c r="D343" s="191" t="s">
        <v>681</v>
      </c>
      <c r="E343" s="190" t="s">
        <v>519</v>
      </c>
      <c r="F343" s="191" t="s">
        <v>534</v>
      </c>
      <c r="G343" s="191" t="s">
        <v>370</v>
      </c>
      <c r="H343" s="192" t="s">
        <v>420</v>
      </c>
      <c r="I343" s="192" t="s">
        <v>185</v>
      </c>
      <c r="J343" s="193">
        <v>0.1691275167785235</v>
      </c>
      <c r="K343" s="191" t="s">
        <v>3250</v>
      </c>
      <c r="L343" s="194">
        <v>2022</v>
      </c>
      <c r="M343" s="457">
        <v>611</v>
      </c>
      <c r="N343" s="458">
        <v>7.0376432078559745E-2</v>
      </c>
      <c r="O343" s="195">
        <f t="shared" si="21"/>
        <v>43</v>
      </c>
      <c r="P343" s="457">
        <v>42</v>
      </c>
      <c r="Q343" s="196">
        <f t="shared" si="22"/>
        <v>0.97674418604651159</v>
      </c>
      <c r="R343" s="197">
        <f t="shared" si="23"/>
        <v>6.8739770867430439E-2</v>
      </c>
      <c r="S343" s="198">
        <f t="shared" si="20"/>
        <v>0.4161146182422778</v>
      </c>
      <c r="T343" s="194" t="s">
        <v>3249</v>
      </c>
      <c r="U343" s="21"/>
      <c r="V343" s="21"/>
      <c r="W343" s="21"/>
      <c r="X343" s="21"/>
      <c r="Y343" s="21"/>
      <c r="Z343" s="21"/>
    </row>
    <row r="344" spans="1:26" ht="12.75">
      <c r="A344" s="190" t="s">
        <v>109</v>
      </c>
      <c r="B344" s="191" t="s">
        <v>1220</v>
      </c>
      <c r="C344" s="191" t="s">
        <v>660</v>
      </c>
      <c r="D344" s="191" t="s">
        <v>682</v>
      </c>
      <c r="E344" s="190" t="s">
        <v>519</v>
      </c>
      <c r="F344" s="191" t="s">
        <v>534</v>
      </c>
      <c r="G344" s="191" t="s">
        <v>370</v>
      </c>
      <c r="H344" s="192" t="s">
        <v>418</v>
      </c>
      <c r="I344" s="192" t="s">
        <v>185</v>
      </c>
      <c r="J344" s="193">
        <v>1</v>
      </c>
      <c r="K344" s="191" t="s">
        <v>3248</v>
      </c>
      <c r="L344" s="194">
        <v>2022</v>
      </c>
      <c r="M344" s="457">
        <v>2</v>
      </c>
      <c r="N344" s="458">
        <v>1</v>
      </c>
      <c r="O344" s="195">
        <f t="shared" si="21"/>
        <v>2</v>
      </c>
      <c r="P344" s="457">
        <v>2</v>
      </c>
      <c r="Q344" s="196">
        <f t="shared" si="22"/>
        <v>1</v>
      </c>
      <c r="R344" s="197">
        <f t="shared" si="23"/>
        <v>1</v>
      </c>
      <c r="S344" s="198">
        <f t="shared" si="20"/>
        <v>1</v>
      </c>
      <c r="T344" s="194" t="s">
        <v>3249</v>
      </c>
      <c r="U344" s="21"/>
      <c r="V344" s="21"/>
      <c r="W344" s="21"/>
      <c r="X344" s="21"/>
      <c r="Y344" s="21"/>
      <c r="Z344" s="21"/>
    </row>
    <row r="345" spans="1:26" ht="12.75">
      <c r="A345" s="190" t="s">
        <v>109</v>
      </c>
      <c r="B345" s="191" t="s">
        <v>1220</v>
      </c>
      <c r="C345" s="191" t="s">
        <v>668</v>
      </c>
      <c r="D345" s="191" t="s">
        <v>683</v>
      </c>
      <c r="E345" s="190" t="s">
        <v>519</v>
      </c>
      <c r="F345" s="191" t="s">
        <v>534</v>
      </c>
      <c r="G345" s="191" t="s">
        <v>370</v>
      </c>
      <c r="H345" s="192" t="s">
        <v>418</v>
      </c>
      <c r="I345" s="192" t="s">
        <v>185</v>
      </c>
      <c r="J345" s="193">
        <v>1</v>
      </c>
      <c r="K345" s="191" t="s">
        <v>3248</v>
      </c>
      <c r="L345" s="194">
        <v>2022</v>
      </c>
      <c r="M345" s="457">
        <v>7</v>
      </c>
      <c r="N345" s="458">
        <v>0.8571428571428571</v>
      </c>
      <c r="O345" s="195">
        <f t="shared" si="21"/>
        <v>6</v>
      </c>
      <c r="P345" s="457">
        <v>4</v>
      </c>
      <c r="Q345" s="196">
        <f t="shared" si="22"/>
        <v>0.66666666666666663</v>
      </c>
      <c r="R345" s="197">
        <f t="shared" si="23"/>
        <v>0.5714285714285714</v>
      </c>
      <c r="S345" s="198">
        <f t="shared" si="20"/>
        <v>0.8571428571428571</v>
      </c>
      <c r="T345" s="194" t="s">
        <v>3253</v>
      </c>
      <c r="U345" s="21"/>
      <c r="V345" s="21"/>
      <c r="W345" s="21"/>
      <c r="X345" s="21"/>
      <c r="Y345" s="21"/>
      <c r="Z345" s="21"/>
    </row>
    <row r="346" spans="1:26" ht="12.75">
      <c r="A346" s="190" t="s">
        <v>109</v>
      </c>
      <c r="B346" s="191" t="s">
        <v>1220</v>
      </c>
      <c r="C346" s="191" t="s">
        <v>659</v>
      </c>
      <c r="D346" s="191" t="s">
        <v>684</v>
      </c>
      <c r="E346" s="190" t="s">
        <v>519</v>
      </c>
      <c r="F346" s="191" t="s">
        <v>534</v>
      </c>
      <c r="G346" s="191" t="s">
        <v>370</v>
      </c>
      <c r="H346" s="192" t="s">
        <v>418</v>
      </c>
      <c r="I346" s="192" t="s">
        <v>185</v>
      </c>
      <c r="J346" s="193">
        <v>1</v>
      </c>
      <c r="K346" s="191" t="s">
        <v>3248</v>
      </c>
      <c r="L346" s="194">
        <v>2022</v>
      </c>
      <c r="M346" s="457">
        <v>28</v>
      </c>
      <c r="N346" s="458">
        <v>0.9642857142857143</v>
      </c>
      <c r="O346" s="195">
        <f t="shared" si="21"/>
        <v>27</v>
      </c>
      <c r="P346" s="457">
        <v>25</v>
      </c>
      <c r="Q346" s="196">
        <f t="shared" si="22"/>
        <v>0.92592592592592593</v>
      </c>
      <c r="R346" s="197">
        <f t="shared" si="23"/>
        <v>0.8928571428571429</v>
      </c>
      <c r="S346" s="198">
        <f t="shared" si="20"/>
        <v>0.9642857142857143</v>
      </c>
      <c r="T346" s="194" t="s">
        <v>3252</v>
      </c>
      <c r="U346" s="21"/>
      <c r="V346" s="21"/>
      <c r="W346" s="21"/>
      <c r="X346" s="21"/>
      <c r="Y346" s="21"/>
      <c r="Z346" s="21"/>
    </row>
    <row r="347" spans="1:26" ht="12.75">
      <c r="A347" s="190" t="s">
        <v>109</v>
      </c>
      <c r="B347" s="191" t="s">
        <v>1220</v>
      </c>
      <c r="C347" s="191" t="s">
        <v>663</v>
      </c>
      <c r="D347" s="191" t="s">
        <v>686</v>
      </c>
      <c r="E347" s="190" t="s">
        <v>519</v>
      </c>
      <c r="F347" s="191" t="s">
        <v>534</v>
      </c>
      <c r="G347" s="191" t="s">
        <v>370</v>
      </c>
      <c r="H347" s="192" t="s">
        <v>418</v>
      </c>
      <c r="I347" s="192" t="s">
        <v>185</v>
      </c>
      <c r="J347" s="193">
        <v>1</v>
      </c>
      <c r="K347" s="191" t="s">
        <v>3248</v>
      </c>
      <c r="L347" s="194">
        <v>2022</v>
      </c>
      <c r="M347" s="457">
        <v>15</v>
      </c>
      <c r="N347" s="458">
        <v>0.73333333333333328</v>
      </c>
      <c r="O347" s="195">
        <f t="shared" si="21"/>
        <v>11</v>
      </c>
      <c r="P347" s="457">
        <v>11</v>
      </c>
      <c r="Q347" s="196">
        <f t="shared" si="22"/>
        <v>1</v>
      </c>
      <c r="R347" s="197">
        <f t="shared" si="23"/>
        <v>0.73333333333333328</v>
      </c>
      <c r="S347" s="198">
        <f t="shared" si="20"/>
        <v>0.73333333333333328</v>
      </c>
      <c r="T347" s="194" t="s">
        <v>3253</v>
      </c>
      <c r="U347" s="21"/>
      <c r="V347" s="21"/>
      <c r="W347" s="21"/>
      <c r="X347" s="21"/>
      <c r="Y347" s="21"/>
      <c r="Z347" s="21"/>
    </row>
    <row r="348" spans="1:26" ht="12.75">
      <c r="A348" s="190" t="s">
        <v>109</v>
      </c>
      <c r="B348" s="191" t="s">
        <v>1220</v>
      </c>
      <c r="C348" s="191" t="s">
        <v>663</v>
      </c>
      <c r="D348" s="191" t="s">
        <v>685</v>
      </c>
      <c r="E348" s="190" t="s">
        <v>519</v>
      </c>
      <c r="F348" s="191" t="s">
        <v>534</v>
      </c>
      <c r="G348" s="191" t="s">
        <v>370</v>
      </c>
      <c r="H348" s="192" t="s">
        <v>418</v>
      </c>
      <c r="I348" s="192" t="s">
        <v>185</v>
      </c>
      <c r="J348" s="193">
        <v>1</v>
      </c>
      <c r="K348" s="191" t="s">
        <v>3248</v>
      </c>
      <c r="L348" s="194">
        <v>2022</v>
      </c>
      <c r="M348" s="457">
        <v>2</v>
      </c>
      <c r="N348" s="458">
        <v>1</v>
      </c>
      <c r="O348" s="195">
        <f t="shared" si="21"/>
        <v>2</v>
      </c>
      <c r="P348" s="457">
        <v>2</v>
      </c>
      <c r="Q348" s="196">
        <f t="shared" si="22"/>
        <v>1</v>
      </c>
      <c r="R348" s="197">
        <f t="shared" si="23"/>
        <v>1</v>
      </c>
      <c r="S348" s="198">
        <f t="shared" si="20"/>
        <v>1</v>
      </c>
      <c r="T348" s="194" t="s">
        <v>3249</v>
      </c>
      <c r="U348" s="21"/>
      <c r="V348" s="21"/>
      <c r="W348" s="21"/>
      <c r="X348" s="21"/>
      <c r="Y348" s="21"/>
      <c r="Z348" s="21"/>
    </row>
    <row r="349" spans="1:26" ht="12.75">
      <c r="A349" s="190" t="s">
        <v>109</v>
      </c>
      <c r="B349" s="191" t="s">
        <v>1220</v>
      </c>
      <c r="C349" s="191" t="s">
        <v>663</v>
      </c>
      <c r="D349" s="191" t="s">
        <v>670</v>
      </c>
      <c r="E349" s="190" t="s">
        <v>519</v>
      </c>
      <c r="F349" s="191" t="s">
        <v>529</v>
      </c>
      <c r="G349" s="191" t="s">
        <v>370</v>
      </c>
      <c r="H349" s="192" t="s">
        <v>418</v>
      </c>
      <c r="I349" s="192" t="s">
        <v>185</v>
      </c>
      <c r="J349" s="193">
        <v>1</v>
      </c>
      <c r="K349" s="191" t="s">
        <v>3248</v>
      </c>
      <c r="L349" s="194">
        <v>2022</v>
      </c>
      <c r="M349" s="457">
        <v>3</v>
      </c>
      <c r="N349" s="458">
        <v>1</v>
      </c>
      <c r="O349" s="195">
        <f t="shared" si="21"/>
        <v>3</v>
      </c>
      <c r="P349" s="457">
        <v>1</v>
      </c>
      <c r="Q349" s="196">
        <f t="shared" si="22"/>
        <v>0.33333333333333331</v>
      </c>
      <c r="R349" s="197">
        <f t="shared" si="23"/>
        <v>0.33333333333333331</v>
      </c>
      <c r="S349" s="198">
        <f t="shared" si="20"/>
        <v>1</v>
      </c>
      <c r="T349" s="194" t="s">
        <v>3249</v>
      </c>
      <c r="U349" s="21"/>
      <c r="V349" s="21"/>
      <c r="W349" s="21"/>
      <c r="X349" s="21"/>
      <c r="Y349" s="21"/>
      <c r="Z349" s="21"/>
    </row>
    <row r="350" spans="1:26" ht="12.75">
      <c r="A350" s="190" t="s">
        <v>109</v>
      </c>
      <c r="B350" s="191" t="s">
        <v>1220</v>
      </c>
      <c r="C350" s="191" t="s">
        <v>658</v>
      </c>
      <c r="D350" s="191" t="s">
        <v>671</v>
      </c>
      <c r="E350" s="190" t="s">
        <v>519</v>
      </c>
      <c r="F350" s="191" t="s">
        <v>529</v>
      </c>
      <c r="G350" s="191" t="s">
        <v>370</v>
      </c>
      <c r="H350" s="192" t="s">
        <v>420</v>
      </c>
      <c r="I350" s="192" t="s">
        <v>185</v>
      </c>
      <c r="J350" s="193">
        <v>0.55405405405405406</v>
      </c>
      <c r="K350" s="191" t="s">
        <v>3250</v>
      </c>
      <c r="L350" s="194">
        <v>2022</v>
      </c>
      <c r="M350" s="457">
        <v>67</v>
      </c>
      <c r="N350" s="458">
        <v>0.56716417910447758</v>
      </c>
      <c r="O350" s="195">
        <f t="shared" si="21"/>
        <v>38</v>
      </c>
      <c r="P350" s="457">
        <v>33</v>
      </c>
      <c r="Q350" s="196">
        <f t="shared" si="22"/>
        <v>0.86842105263157898</v>
      </c>
      <c r="R350" s="197">
        <f t="shared" si="23"/>
        <v>0.4925373134328358</v>
      </c>
      <c r="S350" s="198">
        <f t="shared" si="20"/>
        <v>1.0236621769202765</v>
      </c>
      <c r="T350" s="194"/>
      <c r="U350" s="21"/>
      <c r="V350" s="21"/>
      <c r="W350" s="21"/>
      <c r="X350" s="21"/>
      <c r="Y350" s="21"/>
      <c r="Z350" s="21"/>
    </row>
    <row r="351" spans="1:26" ht="12.75">
      <c r="A351" s="190" t="s">
        <v>109</v>
      </c>
      <c r="B351" s="191" t="s">
        <v>1220</v>
      </c>
      <c r="C351" s="191" t="s">
        <v>664</v>
      </c>
      <c r="D351" s="191" t="s">
        <v>671</v>
      </c>
      <c r="E351" s="190" t="s">
        <v>519</v>
      </c>
      <c r="F351" s="191" t="s">
        <v>529</v>
      </c>
      <c r="G351" s="191" t="s">
        <v>370</v>
      </c>
      <c r="H351" s="192" t="s">
        <v>418</v>
      </c>
      <c r="I351" s="192" t="s">
        <v>185</v>
      </c>
      <c r="J351" s="193">
        <v>1</v>
      </c>
      <c r="K351" s="191" t="s">
        <v>3251</v>
      </c>
      <c r="L351" s="194">
        <v>2022</v>
      </c>
      <c r="M351" s="457">
        <v>8</v>
      </c>
      <c r="N351" s="458">
        <v>0.625</v>
      </c>
      <c r="O351" s="195">
        <f t="shared" si="21"/>
        <v>5</v>
      </c>
      <c r="P351" s="457">
        <v>3</v>
      </c>
      <c r="Q351" s="196">
        <f t="shared" si="22"/>
        <v>0.6</v>
      </c>
      <c r="R351" s="197">
        <f t="shared" si="23"/>
        <v>0.375</v>
      </c>
      <c r="S351" s="198">
        <f t="shared" si="20"/>
        <v>0.625</v>
      </c>
      <c r="T351" s="194" t="s">
        <v>3252</v>
      </c>
      <c r="U351" s="21"/>
      <c r="V351" s="21"/>
      <c r="W351" s="21"/>
      <c r="X351" s="21"/>
      <c r="Y351" s="21"/>
      <c r="Z351" s="21"/>
    </row>
    <row r="352" spans="1:26" ht="12.75">
      <c r="A352" s="190" t="s">
        <v>109</v>
      </c>
      <c r="B352" s="191" t="s">
        <v>1220</v>
      </c>
      <c r="C352" s="191" t="s">
        <v>658</v>
      </c>
      <c r="D352" s="191" t="s">
        <v>672</v>
      </c>
      <c r="E352" s="190" t="s">
        <v>519</v>
      </c>
      <c r="F352" s="191" t="s">
        <v>529</v>
      </c>
      <c r="G352" s="191" t="s">
        <v>370</v>
      </c>
      <c r="H352" s="192" t="s">
        <v>418</v>
      </c>
      <c r="I352" s="192" t="s">
        <v>185</v>
      </c>
      <c r="J352" s="193">
        <v>1</v>
      </c>
      <c r="K352" s="191" t="s">
        <v>3248</v>
      </c>
      <c r="L352" s="194">
        <v>2022</v>
      </c>
      <c r="M352" s="457">
        <v>2</v>
      </c>
      <c r="N352" s="458">
        <v>1</v>
      </c>
      <c r="O352" s="195">
        <f t="shared" si="21"/>
        <v>2</v>
      </c>
      <c r="P352" s="457">
        <v>2</v>
      </c>
      <c r="Q352" s="196">
        <f t="shared" si="22"/>
        <v>1</v>
      </c>
      <c r="R352" s="197">
        <f t="shared" si="23"/>
        <v>1</v>
      </c>
      <c r="S352" s="198">
        <f t="shared" si="20"/>
        <v>1</v>
      </c>
      <c r="T352" s="194" t="s">
        <v>3249</v>
      </c>
      <c r="U352" s="21"/>
      <c r="V352" s="21"/>
      <c r="W352" s="21"/>
      <c r="X352" s="21"/>
      <c r="Y352" s="21"/>
      <c r="Z352" s="21"/>
    </row>
    <row r="353" spans="1:26" ht="12.75">
      <c r="A353" s="190" t="s">
        <v>109</v>
      </c>
      <c r="B353" s="191" t="s">
        <v>1220</v>
      </c>
      <c r="C353" s="191" t="s">
        <v>662</v>
      </c>
      <c r="D353" s="191" t="s">
        <v>672</v>
      </c>
      <c r="E353" s="190" t="s">
        <v>519</v>
      </c>
      <c r="F353" s="191" t="s">
        <v>529</v>
      </c>
      <c r="G353" s="191" t="s">
        <v>370</v>
      </c>
      <c r="H353" s="192" t="s">
        <v>418</v>
      </c>
      <c r="I353" s="192" t="s">
        <v>185</v>
      </c>
      <c r="J353" s="193">
        <v>1</v>
      </c>
      <c r="K353" s="191" t="s">
        <v>3251</v>
      </c>
      <c r="L353" s="194">
        <v>2022</v>
      </c>
      <c r="M353" s="457">
        <v>20</v>
      </c>
      <c r="N353" s="458">
        <v>1</v>
      </c>
      <c r="O353" s="195">
        <f t="shared" si="21"/>
        <v>20</v>
      </c>
      <c r="P353" s="457">
        <v>19</v>
      </c>
      <c r="Q353" s="196">
        <f t="shared" si="22"/>
        <v>0.95</v>
      </c>
      <c r="R353" s="197">
        <f t="shared" si="23"/>
        <v>0.95</v>
      </c>
      <c r="S353" s="198">
        <f t="shared" si="20"/>
        <v>1</v>
      </c>
      <c r="T353" s="194"/>
      <c r="U353" s="21"/>
      <c r="V353" s="21"/>
      <c r="W353" s="21"/>
      <c r="X353" s="21"/>
      <c r="Y353" s="21"/>
      <c r="Z353" s="21"/>
    </row>
    <row r="354" spans="1:26" ht="12.75">
      <c r="A354" s="190" t="s">
        <v>109</v>
      </c>
      <c r="B354" s="191" t="s">
        <v>1220</v>
      </c>
      <c r="C354" s="191" t="s">
        <v>664</v>
      </c>
      <c r="D354" s="191" t="s">
        <v>672</v>
      </c>
      <c r="E354" s="190" t="s">
        <v>519</v>
      </c>
      <c r="F354" s="191" t="s">
        <v>529</v>
      </c>
      <c r="G354" s="191" t="s">
        <v>370</v>
      </c>
      <c r="H354" s="192" t="s">
        <v>418</v>
      </c>
      <c r="I354" s="192" t="s">
        <v>185</v>
      </c>
      <c r="J354" s="193">
        <v>1</v>
      </c>
      <c r="K354" s="191" t="s">
        <v>3251</v>
      </c>
      <c r="L354" s="194">
        <v>2022</v>
      </c>
      <c r="M354" s="457">
        <v>2</v>
      </c>
      <c r="N354" s="458">
        <v>1</v>
      </c>
      <c r="O354" s="195">
        <f t="shared" si="21"/>
        <v>2</v>
      </c>
      <c r="P354" s="457">
        <v>2</v>
      </c>
      <c r="Q354" s="196">
        <f t="shared" si="22"/>
        <v>1</v>
      </c>
      <c r="R354" s="197">
        <f t="shared" si="23"/>
        <v>1</v>
      </c>
      <c r="S354" s="198">
        <f t="shared" si="20"/>
        <v>1</v>
      </c>
      <c r="T354" s="194" t="s">
        <v>3249</v>
      </c>
      <c r="U354" s="21"/>
      <c r="V354" s="21"/>
      <c r="W354" s="21"/>
      <c r="X354" s="21"/>
      <c r="Y354" s="21"/>
      <c r="Z354" s="21"/>
    </row>
    <row r="355" spans="1:26" ht="12.75">
      <c r="A355" s="190" t="s">
        <v>109</v>
      </c>
      <c r="B355" s="191" t="s">
        <v>1220</v>
      </c>
      <c r="C355" s="191" t="s">
        <v>656</v>
      </c>
      <c r="D355" s="191" t="s">
        <v>673</v>
      </c>
      <c r="E355" s="190" t="s">
        <v>519</v>
      </c>
      <c r="F355" s="191" t="s">
        <v>529</v>
      </c>
      <c r="G355" s="191" t="s">
        <v>370</v>
      </c>
      <c r="H355" s="192" t="s">
        <v>418</v>
      </c>
      <c r="I355" s="192" t="s">
        <v>185</v>
      </c>
      <c r="J355" s="193">
        <v>1</v>
      </c>
      <c r="K355" s="191" t="s">
        <v>3251</v>
      </c>
      <c r="L355" s="194">
        <v>2022</v>
      </c>
      <c r="M355" s="457">
        <v>19</v>
      </c>
      <c r="N355" s="458">
        <v>0.89473684210526316</v>
      </c>
      <c r="O355" s="195">
        <f t="shared" si="21"/>
        <v>17</v>
      </c>
      <c r="P355" s="457">
        <v>11</v>
      </c>
      <c r="Q355" s="196">
        <f t="shared" si="22"/>
        <v>0.6470588235294118</v>
      </c>
      <c r="R355" s="197">
        <f t="shared" si="23"/>
        <v>0.57894736842105265</v>
      </c>
      <c r="S355" s="198">
        <f t="shared" si="20"/>
        <v>0.89473684210526316</v>
      </c>
      <c r="T355" s="194" t="s">
        <v>3252</v>
      </c>
      <c r="U355" s="21"/>
      <c r="V355" s="21"/>
      <c r="W355" s="21"/>
      <c r="X355" s="21"/>
      <c r="Y355" s="21"/>
      <c r="Z355" s="21"/>
    </row>
    <row r="356" spans="1:26" ht="12.75">
      <c r="A356" s="190" t="s">
        <v>109</v>
      </c>
      <c r="B356" s="191" t="s">
        <v>1220</v>
      </c>
      <c r="C356" s="191" t="s">
        <v>658</v>
      </c>
      <c r="D356" s="191" t="s">
        <v>673</v>
      </c>
      <c r="E356" s="190" t="s">
        <v>519</v>
      </c>
      <c r="F356" s="191" t="s">
        <v>529</v>
      </c>
      <c r="G356" s="191" t="s">
        <v>370</v>
      </c>
      <c r="H356" s="192" t="s">
        <v>418</v>
      </c>
      <c r="I356" s="192" t="s">
        <v>185</v>
      </c>
      <c r="J356" s="193">
        <v>1</v>
      </c>
      <c r="K356" s="191" t="s">
        <v>3251</v>
      </c>
      <c r="L356" s="194">
        <v>2022</v>
      </c>
      <c r="M356" s="457">
        <v>2</v>
      </c>
      <c r="N356" s="458">
        <v>1</v>
      </c>
      <c r="O356" s="195">
        <f t="shared" si="21"/>
        <v>2</v>
      </c>
      <c r="P356" s="457">
        <v>2</v>
      </c>
      <c r="Q356" s="196">
        <f t="shared" si="22"/>
        <v>1</v>
      </c>
      <c r="R356" s="197">
        <f t="shared" si="23"/>
        <v>1</v>
      </c>
      <c r="S356" s="198">
        <f t="shared" si="20"/>
        <v>1</v>
      </c>
      <c r="T356" s="194" t="s">
        <v>3249</v>
      </c>
      <c r="U356" s="21"/>
      <c r="V356" s="21"/>
      <c r="W356" s="21"/>
      <c r="X356" s="21"/>
      <c r="Y356" s="21"/>
      <c r="Z356" s="21"/>
    </row>
    <row r="357" spans="1:26" ht="12.75">
      <c r="A357" s="190" t="s">
        <v>109</v>
      </c>
      <c r="B357" s="191" t="s">
        <v>1220</v>
      </c>
      <c r="C357" s="191" t="s">
        <v>662</v>
      </c>
      <c r="D357" s="191" t="s">
        <v>674</v>
      </c>
      <c r="E357" s="190" t="s">
        <v>519</v>
      </c>
      <c r="F357" s="191" t="s">
        <v>529</v>
      </c>
      <c r="G357" s="191" t="s">
        <v>370</v>
      </c>
      <c r="H357" s="192" t="s">
        <v>418</v>
      </c>
      <c r="I357" s="192" t="s">
        <v>185</v>
      </c>
      <c r="J357" s="193">
        <v>1</v>
      </c>
      <c r="K357" s="191" t="s">
        <v>3251</v>
      </c>
      <c r="L357" s="194">
        <v>2022</v>
      </c>
      <c r="M357" s="457">
        <v>3</v>
      </c>
      <c r="N357" s="458">
        <v>1</v>
      </c>
      <c r="O357" s="195">
        <f t="shared" si="21"/>
        <v>3</v>
      </c>
      <c r="P357" s="457">
        <v>3</v>
      </c>
      <c r="Q357" s="196">
        <f t="shared" si="22"/>
        <v>1</v>
      </c>
      <c r="R357" s="197">
        <f t="shared" si="23"/>
        <v>1</v>
      </c>
      <c r="S357" s="198">
        <f t="shared" si="20"/>
        <v>1</v>
      </c>
      <c r="T357" s="194"/>
      <c r="U357" s="21"/>
      <c r="V357" s="21"/>
      <c r="W357" s="21"/>
      <c r="X357" s="21"/>
      <c r="Y357" s="21"/>
      <c r="Z357" s="21"/>
    </row>
    <row r="358" spans="1:26" ht="12.75">
      <c r="A358" s="190" t="s">
        <v>109</v>
      </c>
      <c r="B358" s="191" t="s">
        <v>1220</v>
      </c>
      <c r="C358" s="191" t="s">
        <v>658</v>
      </c>
      <c r="D358" s="191" t="s">
        <v>677</v>
      </c>
      <c r="E358" s="190" t="s">
        <v>519</v>
      </c>
      <c r="F358" s="191" t="s">
        <v>529</v>
      </c>
      <c r="G358" s="191" t="s">
        <v>370</v>
      </c>
      <c r="H358" s="192" t="s">
        <v>418</v>
      </c>
      <c r="I358" s="192" t="s">
        <v>185</v>
      </c>
      <c r="J358" s="193">
        <v>1</v>
      </c>
      <c r="K358" s="191" t="s">
        <v>3248</v>
      </c>
      <c r="L358" s="194">
        <v>2022</v>
      </c>
      <c r="M358" s="457">
        <v>5</v>
      </c>
      <c r="N358" s="458">
        <v>1</v>
      </c>
      <c r="O358" s="195">
        <f t="shared" si="21"/>
        <v>5</v>
      </c>
      <c r="P358" s="457">
        <v>5</v>
      </c>
      <c r="Q358" s="196">
        <f t="shared" si="22"/>
        <v>1</v>
      </c>
      <c r="R358" s="197">
        <f t="shared" si="23"/>
        <v>1</v>
      </c>
      <c r="S358" s="198">
        <f t="shared" si="20"/>
        <v>1</v>
      </c>
      <c r="T358" s="194" t="s">
        <v>3249</v>
      </c>
      <c r="U358" s="21"/>
      <c r="V358" s="21"/>
      <c r="W358" s="21"/>
      <c r="X358" s="21"/>
      <c r="Y358" s="21"/>
      <c r="Z358" s="21"/>
    </row>
    <row r="359" spans="1:26" ht="12.75">
      <c r="A359" s="190" t="s">
        <v>109</v>
      </c>
      <c r="B359" s="191" t="s">
        <v>1220</v>
      </c>
      <c r="C359" s="191" t="s">
        <v>658</v>
      </c>
      <c r="D359" s="191" t="s">
        <v>678</v>
      </c>
      <c r="E359" s="190" t="s">
        <v>519</v>
      </c>
      <c r="F359" s="191" t="s">
        <v>529</v>
      </c>
      <c r="G359" s="191" t="s">
        <v>370</v>
      </c>
      <c r="H359" s="192" t="s">
        <v>418</v>
      </c>
      <c r="I359" s="192" t="s">
        <v>185</v>
      </c>
      <c r="J359" s="193">
        <v>1</v>
      </c>
      <c r="K359" s="191" t="s">
        <v>3251</v>
      </c>
      <c r="L359" s="194">
        <v>2022</v>
      </c>
      <c r="M359" s="457">
        <v>8</v>
      </c>
      <c r="N359" s="458">
        <v>1</v>
      </c>
      <c r="O359" s="195">
        <f t="shared" si="21"/>
        <v>8</v>
      </c>
      <c r="P359" s="457">
        <v>8</v>
      </c>
      <c r="Q359" s="196">
        <f t="shared" si="22"/>
        <v>1</v>
      </c>
      <c r="R359" s="197">
        <f t="shared" si="23"/>
        <v>1</v>
      </c>
      <c r="S359" s="198">
        <f t="shared" si="20"/>
        <v>1</v>
      </c>
      <c r="T359" s="194"/>
      <c r="U359" s="21"/>
      <c r="V359" s="21"/>
      <c r="W359" s="21"/>
      <c r="X359" s="21"/>
      <c r="Y359" s="21"/>
      <c r="Z359" s="21"/>
    </row>
    <row r="360" spans="1:26" ht="12.75">
      <c r="A360" s="190" t="s">
        <v>109</v>
      </c>
      <c r="B360" s="191" t="s">
        <v>1220</v>
      </c>
      <c r="C360" s="191" t="s">
        <v>663</v>
      </c>
      <c r="D360" s="191" t="s">
        <v>678</v>
      </c>
      <c r="E360" s="190" t="s">
        <v>519</v>
      </c>
      <c r="F360" s="191" t="s">
        <v>529</v>
      </c>
      <c r="G360" s="191" t="s">
        <v>370</v>
      </c>
      <c r="H360" s="192" t="s">
        <v>418</v>
      </c>
      <c r="I360" s="192" t="s">
        <v>185</v>
      </c>
      <c r="J360" s="193">
        <v>1</v>
      </c>
      <c r="K360" s="191" t="s">
        <v>3248</v>
      </c>
      <c r="L360" s="194">
        <v>2022</v>
      </c>
      <c r="M360" s="457">
        <v>5</v>
      </c>
      <c r="N360" s="458">
        <v>0.8</v>
      </c>
      <c r="O360" s="195">
        <f t="shared" si="21"/>
        <v>4</v>
      </c>
      <c r="P360" s="457">
        <v>3</v>
      </c>
      <c r="Q360" s="196">
        <f t="shared" si="22"/>
        <v>0.75</v>
      </c>
      <c r="R360" s="197">
        <f t="shared" si="23"/>
        <v>0.6</v>
      </c>
      <c r="S360" s="198">
        <f t="shared" si="20"/>
        <v>0.8</v>
      </c>
      <c r="T360" s="194" t="s">
        <v>3253</v>
      </c>
      <c r="U360" s="21"/>
      <c r="V360" s="21"/>
      <c r="W360" s="21"/>
      <c r="X360" s="21"/>
      <c r="Y360" s="21"/>
      <c r="Z360" s="21"/>
    </row>
    <row r="361" spans="1:26" ht="12.75">
      <c r="A361" s="190" t="s">
        <v>109</v>
      </c>
      <c r="B361" s="191" t="s">
        <v>1220</v>
      </c>
      <c r="C361" s="191" t="s">
        <v>665</v>
      </c>
      <c r="D361" s="191" t="s">
        <v>679</v>
      </c>
      <c r="E361" s="190" t="s">
        <v>519</v>
      </c>
      <c r="F361" s="191" t="s">
        <v>529</v>
      </c>
      <c r="G361" s="191" t="s">
        <v>370</v>
      </c>
      <c r="H361" s="192" t="s">
        <v>420</v>
      </c>
      <c r="I361" s="192" t="s">
        <v>185</v>
      </c>
      <c r="J361" s="193">
        <v>9.193054136874361E-2</v>
      </c>
      <c r="K361" s="191" t="s">
        <v>3250</v>
      </c>
      <c r="L361" s="194">
        <v>2022</v>
      </c>
      <c r="M361" s="457">
        <v>1926</v>
      </c>
      <c r="N361" s="458">
        <v>5.3997923156801658E-2</v>
      </c>
      <c r="O361" s="195">
        <f t="shared" si="21"/>
        <v>104</v>
      </c>
      <c r="P361" s="457">
        <v>95</v>
      </c>
      <c r="Q361" s="196">
        <f t="shared" si="22"/>
        <v>0.91346153846153844</v>
      </c>
      <c r="R361" s="197">
        <f t="shared" si="23"/>
        <v>4.9325025960539982E-2</v>
      </c>
      <c r="S361" s="198">
        <f t="shared" si="20"/>
        <v>0.58737740856120924</v>
      </c>
      <c r="T361" s="194" t="s">
        <v>3249</v>
      </c>
      <c r="U361" s="21"/>
      <c r="V361" s="21"/>
      <c r="W361" s="21"/>
      <c r="X361" s="21"/>
      <c r="Y361" s="21"/>
      <c r="Z361" s="21"/>
    </row>
    <row r="362" spans="1:26" ht="12.75">
      <c r="A362" s="190" t="s">
        <v>109</v>
      </c>
      <c r="B362" s="191" t="s">
        <v>1220</v>
      </c>
      <c r="C362" s="191" t="s">
        <v>666</v>
      </c>
      <c r="D362" s="191" t="s">
        <v>679</v>
      </c>
      <c r="E362" s="190" t="s">
        <v>519</v>
      </c>
      <c r="F362" s="191" t="s">
        <v>529</v>
      </c>
      <c r="G362" s="191" t="s">
        <v>370</v>
      </c>
      <c r="H362" s="192" t="s">
        <v>418</v>
      </c>
      <c r="I362" s="192" t="s">
        <v>185</v>
      </c>
      <c r="J362" s="193">
        <v>1</v>
      </c>
      <c r="K362" s="191" t="s">
        <v>3251</v>
      </c>
      <c r="L362" s="194">
        <v>2022</v>
      </c>
      <c r="M362" s="457">
        <v>7</v>
      </c>
      <c r="N362" s="458">
        <v>0.2857142857142857</v>
      </c>
      <c r="O362" s="195">
        <f t="shared" si="21"/>
        <v>2</v>
      </c>
      <c r="P362" s="457">
        <v>2</v>
      </c>
      <c r="Q362" s="196">
        <f t="shared" si="22"/>
        <v>1</v>
      </c>
      <c r="R362" s="197">
        <f t="shared" si="23"/>
        <v>0.2857142857142857</v>
      </c>
      <c r="S362" s="198">
        <f t="shared" si="20"/>
        <v>0.2857142857142857</v>
      </c>
      <c r="T362" s="194" t="s">
        <v>3252</v>
      </c>
      <c r="U362" s="21"/>
      <c r="V362" s="21"/>
      <c r="W362" s="21"/>
      <c r="X362" s="21"/>
      <c r="Y362" s="21"/>
      <c r="Z362" s="21"/>
    </row>
    <row r="363" spans="1:26" ht="12.75">
      <c r="A363" s="190" t="s">
        <v>109</v>
      </c>
      <c r="B363" s="191" t="s">
        <v>1220</v>
      </c>
      <c r="C363" s="191" t="s">
        <v>665</v>
      </c>
      <c r="D363" s="191" t="s">
        <v>680</v>
      </c>
      <c r="E363" s="190" t="s">
        <v>519</v>
      </c>
      <c r="F363" s="191" t="s">
        <v>529</v>
      </c>
      <c r="G363" s="191" t="s">
        <v>370</v>
      </c>
      <c r="H363" s="192" t="s">
        <v>420</v>
      </c>
      <c r="I363" s="192" t="s">
        <v>185</v>
      </c>
      <c r="J363" s="193">
        <v>0.60465116279069764</v>
      </c>
      <c r="K363" s="191" t="s">
        <v>3250</v>
      </c>
      <c r="L363" s="194">
        <v>2022</v>
      </c>
      <c r="M363" s="457">
        <v>43</v>
      </c>
      <c r="N363" s="458">
        <v>0.34883720930232559</v>
      </c>
      <c r="O363" s="195">
        <f t="shared" si="21"/>
        <v>15</v>
      </c>
      <c r="P363" s="457">
        <v>15</v>
      </c>
      <c r="Q363" s="196">
        <f t="shared" si="22"/>
        <v>1</v>
      </c>
      <c r="R363" s="197">
        <f t="shared" si="23"/>
        <v>0.34883720930232559</v>
      </c>
      <c r="S363" s="198">
        <f t="shared" si="20"/>
        <v>0.57692307692307698</v>
      </c>
      <c r="T363" s="194" t="s">
        <v>3249</v>
      </c>
      <c r="U363" s="21"/>
      <c r="V363" s="21"/>
      <c r="W363" s="21"/>
      <c r="X363" s="21"/>
      <c r="Y363" s="21"/>
      <c r="Z363" s="21"/>
    </row>
    <row r="364" spans="1:26" ht="12.75">
      <c r="A364" s="190" t="s">
        <v>109</v>
      </c>
      <c r="B364" s="191" t="s">
        <v>1220</v>
      </c>
      <c r="C364" s="191" t="s">
        <v>668</v>
      </c>
      <c r="D364" s="191" t="s">
        <v>680</v>
      </c>
      <c r="E364" s="190" t="s">
        <v>519</v>
      </c>
      <c r="F364" s="191" t="s">
        <v>529</v>
      </c>
      <c r="G364" s="191" t="s">
        <v>370</v>
      </c>
      <c r="H364" s="192" t="s">
        <v>418</v>
      </c>
      <c r="I364" s="192" t="s">
        <v>185</v>
      </c>
      <c r="J364" s="193">
        <v>1</v>
      </c>
      <c r="K364" s="191" t="s">
        <v>3251</v>
      </c>
      <c r="L364" s="194">
        <v>2022</v>
      </c>
      <c r="M364" s="457">
        <v>6</v>
      </c>
      <c r="N364" s="458">
        <v>1</v>
      </c>
      <c r="O364" s="195">
        <f t="shared" si="21"/>
        <v>6</v>
      </c>
      <c r="P364" s="457">
        <v>6</v>
      </c>
      <c r="Q364" s="196">
        <f t="shared" si="22"/>
        <v>1</v>
      </c>
      <c r="R364" s="197">
        <f t="shared" si="23"/>
        <v>1</v>
      </c>
      <c r="S364" s="198">
        <f t="shared" si="20"/>
        <v>1</v>
      </c>
      <c r="T364" s="194"/>
      <c r="U364" s="21"/>
      <c r="V364" s="21"/>
      <c r="W364" s="21"/>
      <c r="X364" s="21"/>
      <c r="Y364" s="21"/>
      <c r="Z364" s="21"/>
    </row>
    <row r="365" spans="1:26" ht="12.75">
      <c r="A365" s="190" t="s">
        <v>109</v>
      </c>
      <c r="B365" s="191" t="s">
        <v>1220</v>
      </c>
      <c r="C365" s="191" t="s">
        <v>665</v>
      </c>
      <c r="D365" s="191" t="s">
        <v>681</v>
      </c>
      <c r="E365" s="190" t="s">
        <v>519</v>
      </c>
      <c r="F365" s="191" t="s">
        <v>529</v>
      </c>
      <c r="G365" s="191" t="s">
        <v>370</v>
      </c>
      <c r="H365" s="192" t="s">
        <v>418</v>
      </c>
      <c r="I365" s="192" t="s">
        <v>185</v>
      </c>
      <c r="J365" s="193">
        <v>1</v>
      </c>
      <c r="K365" s="191" t="s">
        <v>3251</v>
      </c>
      <c r="L365" s="194">
        <v>2022</v>
      </c>
      <c r="M365" s="457">
        <v>6</v>
      </c>
      <c r="N365" s="458">
        <v>1</v>
      </c>
      <c r="O365" s="195">
        <f t="shared" si="21"/>
        <v>6</v>
      </c>
      <c r="P365" s="457">
        <v>6</v>
      </c>
      <c r="Q365" s="196">
        <f t="shared" si="22"/>
        <v>1</v>
      </c>
      <c r="R365" s="197">
        <f t="shared" si="23"/>
        <v>1</v>
      </c>
      <c r="S365" s="198">
        <f t="shared" si="20"/>
        <v>1</v>
      </c>
      <c r="T365" s="194"/>
      <c r="U365" s="21"/>
      <c r="V365" s="21"/>
      <c r="W365" s="21"/>
      <c r="X365" s="21"/>
      <c r="Y365" s="21"/>
      <c r="Z365" s="21"/>
    </row>
    <row r="366" spans="1:26" ht="12.75">
      <c r="A366" s="190" t="s">
        <v>109</v>
      </c>
      <c r="B366" s="191" t="s">
        <v>1220</v>
      </c>
      <c r="C366" s="191" t="s">
        <v>667</v>
      </c>
      <c r="D366" s="191" t="s">
        <v>681</v>
      </c>
      <c r="E366" s="190" t="s">
        <v>519</v>
      </c>
      <c r="F366" s="191" t="s">
        <v>529</v>
      </c>
      <c r="G366" s="191" t="s">
        <v>370</v>
      </c>
      <c r="H366" s="192" t="s">
        <v>420</v>
      </c>
      <c r="I366" s="192" t="s">
        <v>185</v>
      </c>
      <c r="J366" s="193">
        <v>0.1691275167785235</v>
      </c>
      <c r="K366" s="191" t="s">
        <v>3250</v>
      </c>
      <c r="L366" s="194">
        <v>2022</v>
      </c>
      <c r="M366" s="457">
        <v>611</v>
      </c>
      <c r="N366" s="458">
        <v>7.0376432078559745E-2</v>
      </c>
      <c r="O366" s="195">
        <f t="shared" si="21"/>
        <v>43</v>
      </c>
      <c r="P366" s="457">
        <v>42</v>
      </c>
      <c r="Q366" s="196">
        <f t="shared" si="22"/>
        <v>0.97674418604651159</v>
      </c>
      <c r="R366" s="197">
        <f t="shared" si="23"/>
        <v>6.8739770867430439E-2</v>
      </c>
      <c r="S366" s="198">
        <f t="shared" si="20"/>
        <v>0.4161146182422778</v>
      </c>
      <c r="T366" s="194" t="s">
        <v>3249</v>
      </c>
      <c r="U366" s="21"/>
      <c r="V366" s="21"/>
      <c r="W366" s="21"/>
      <c r="X366" s="21"/>
      <c r="Y366" s="21"/>
      <c r="Z366" s="21"/>
    </row>
    <row r="367" spans="1:26" ht="12.75">
      <c r="A367" s="190" t="s">
        <v>109</v>
      </c>
      <c r="B367" s="191" t="s">
        <v>1220</v>
      </c>
      <c r="C367" s="191" t="s">
        <v>660</v>
      </c>
      <c r="D367" s="191" t="s">
        <v>682</v>
      </c>
      <c r="E367" s="190" t="s">
        <v>519</v>
      </c>
      <c r="F367" s="191" t="s">
        <v>529</v>
      </c>
      <c r="G367" s="191" t="s">
        <v>370</v>
      </c>
      <c r="H367" s="192" t="s">
        <v>418</v>
      </c>
      <c r="I367" s="192" t="s">
        <v>185</v>
      </c>
      <c r="J367" s="193">
        <v>1</v>
      </c>
      <c r="K367" s="191" t="s">
        <v>3248</v>
      </c>
      <c r="L367" s="194">
        <v>2022</v>
      </c>
      <c r="M367" s="457">
        <v>2</v>
      </c>
      <c r="N367" s="458">
        <v>1</v>
      </c>
      <c r="O367" s="195">
        <f t="shared" si="21"/>
        <v>2</v>
      </c>
      <c r="P367" s="457">
        <v>2</v>
      </c>
      <c r="Q367" s="196">
        <f t="shared" si="22"/>
        <v>1</v>
      </c>
      <c r="R367" s="197">
        <f t="shared" si="23"/>
        <v>1</v>
      </c>
      <c r="S367" s="198">
        <f t="shared" si="20"/>
        <v>1</v>
      </c>
      <c r="T367" s="194" t="s">
        <v>3249</v>
      </c>
      <c r="U367" s="21"/>
      <c r="V367" s="21"/>
      <c r="W367" s="21"/>
      <c r="X367" s="21"/>
      <c r="Y367" s="21"/>
      <c r="Z367" s="21"/>
    </row>
    <row r="368" spans="1:26" ht="12.75">
      <c r="A368" s="190" t="s">
        <v>109</v>
      </c>
      <c r="B368" s="191" t="s">
        <v>1220</v>
      </c>
      <c r="C368" s="191" t="s">
        <v>668</v>
      </c>
      <c r="D368" s="191" t="s">
        <v>683</v>
      </c>
      <c r="E368" s="190" t="s">
        <v>519</v>
      </c>
      <c r="F368" s="191" t="s">
        <v>529</v>
      </c>
      <c r="G368" s="191" t="s">
        <v>370</v>
      </c>
      <c r="H368" s="192" t="s">
        <v>418</v>
      </c>
      <c r="I368" s="192" t="s">
        <v>185</v>
      </c>
      <c r="J368" s="193">
        <v>1</v>
      </c>
      <c r="K368" s="191" t="s">
        <v>3248</v>
      </c>
      <c r="L368" s="194">
        <v>2022</v>
      </c>
      <c r="M368" s="457">
        <v>7</v>
      </c>
      <c r="N368" s="458">
        <v>0.8571428571428571</v>
      </c>
      <c r="O368" s="195">
        <f t="shared" si="21"/>
        <v>6</v>
      </c>
      <c r="P368" s="457">
        <v>4</v>
      </c>
      <c r="Q368" s="196">
        <f t="shared" si="22"/>
        <v>0.66666666666666663</v>
      </c>
      <c r="R368" s="197">
        <f t="shared" si="23"/>
        <v>0.5714285714285714</v>
      </c>
      <c r="S368" s="198">
        <f t="shared" si="20"/>
        <v>0.8571428571428571</v>
      </c>
      <c r="T368" s="194" t="s">
        <v>3253</v>
      </c>
      <c r="U368" s="21"/>
      <c r="V368" s="21"/>
      <c r="W368" s="21"/>
      <c r="X368" s="21"/>
      <c r="Y368" s="21"/>
      <c r="Z368" s="21"/>
    </row>
    <row r="369" spans="1:26" ht="12.75">
      <c r="A369" s="190" t="s">
        <v>109</v>
      </c>
      <c r="B369" s="191" t="s">
        <v>1220</v>
      </c>
      <c r="C369" s="191" t="s">
        <v>659</v>
      </c>
      <c r="D369" s="191" t="s">
        <v>684</v>
      </c>
      <c r="E369" s="190" t="s">
        <v>519</v>
      </c>
      <c r="F369" s="191" t="s">
        <v>529</v>
      </c>
      <c r="G369" s="191" t="s">
        <v>370</v>
      </c>
      <c r="H369" s="192" t="s">
        <v>418</v>
      </c>
      <c r="I369" s="192" t="s">
        <v>185</v>
      </c>
      <c r="J369" s="193">
        <v>1</v>
      </c>
      <c r="K369" s="191" t="s">
        <v>3248</v>
      </c>
      <c r="L369" s="194">
        <v>2022</v>
      </c>
      <c r="M369" s="457">
        <v>28</v>
      </c>
      <c r="N369" s="458">
        <v>0.9642857142857143</v>
      </c>
      <c r="O369" s="195">
        <f t="shared" si="21"/>
        <v>27</v>
      </c>
      <c r="P369" s="457">
        <v>25</v>
      </c>
      <c r="Q369" s="196">
        <f t="shared" si="22"/>
        <v>0.92592592592592593</v>
      </c>
      <c r="R369" s="197">
        <f t="shared" si="23"/>
        <v>0.8928571428571429</v>
      </c>
      <c r="S369" s="198">
        <f t="shared" si="20"/>
        <v>0.9642857142857143</v>
      </c>
      <c r="T369" s="194" t="s">
        <v>3252</v>
      </c>
      <c r="U369" s="21"/>
      <c r="V369" s="21"/>
      <c r="W369" s="21"/>
      <c r="X369" s="21"/>
      <c r="Y369" s="21"/>
      <c r="Z369" s="21"/>
    </row>
    <row r="370" spans="1:26" ht="12.75">
      <c r="A370" s="190" t="s">
        <v>109</v>
      </c>
      <c r="B370" s="191" t="s">
        <v>1220</v>
      </c>
      <c r="C370" s="191" t="s">
        <v>663</v>
      </c>
      <c r="D370" s="191" t="s">
        <v>686</v>
      </c>
      <c r="E370" s="190" t="s">
        <v>519</v>
      </c>
      <c r="F370" s="191" t="s">
        <v>529</v>
      </c>
      <c r="G370" s="191" t="s">
        <v>370</v>
      </c>
      <c r="H370" s="192" t="s">
        <v>418</v>
      </c>
      <c r="I370" s="192" t="s">
        <v>185</v>
      </c>
      <c r="J370" s="193">
        <v>1</v>
      </c>
      <c r="K370" s="191" t="s">
        <v>3248</v>
      </c>
      <c r="L370" s="194">
        <v>2022</v>
      </c>
      <c r="M370" s="457">
        <v>15</v>
      </c>
      <c r="N370" s="458">
        <v>0.73333333333333328</v>
      </c>
      <c r="O370" s="195">
        <f t="shared" si="21"/>
        <v>11</v>
      </c>
      <c r="P370" s="457">
        <v>11</v>
      </c>
      <c r="Q370" s="196">
        <f t="shared" si="22"/>
        <v>1</v>
      </c>
      <c r="R370" s="197">
        <f t="shared" si="23"/>
        <v>0.73333333333333328</v>
      </c>
      <c r="S370" s="198">
        <f t="shared" si="20"/>
        <v>0.73333333333333328</v>
      </c>
      <c r="T370" s="194" t="s">
        <v>3253</v>
      </c>
      <c r="U370" s="21"/>
      <c r="V370" s="21"/>
      <c r="W370" s="21"/>
      <c r="X370" s="21"/>
      <c r="Y370" s="21"/>
      <c r="Z370" s="21"/>
    </row>
    <row r="371" spans="1:26" ht="12.75">
      <c r="A371" s="190" t="s">
        <v>109</v>
      </c>
      <c r="B371" s="191" t="s">
        <v>1220</v>
      </c>
      <c r="C371" s="191" t="s">
        <v>663</v>
      </c>
      <c r="D371" s="191" t="s">
        <v>685</v>
      </c>
      <c r="E371" s="190" t="s">
        <v>519</v>
      </c>
      <c r="F371" s="191" t="s">
        <v>529</v>
      </c>
      <c r="G371" s="191" t="s">
        <v>370</v>
      </c>
      <c r="H371" s="192" t="s">
        <v>418</v>
      </c>
      <c r="I371" s="192" t="s">
        <v>185</v>
      </c>
      <c r="J371" s="193">
        <v>1</v>
      </c>
      <c r="K371" s="191" t="s">
        <v>3248</v>
      </c>
      <c r="L371" s="194">
        <v>2022</v>
      </c>
      <c r="M371" s="457">
        <v>2</v>
      </c>
      <c r="N371" s="458">
        <v>1</v>
      </c>
      <c r="O371" s="195">
        <f t="shared" si="21"/>
        <v>2</v>
      </c>
      <c r="P371" s="457">
        <v>2</v>
      </c>
      <c r="Q371" s="196">
        <f t="shared" si="22"/>
        <v>1</v>
      </c>
      <c r="R371" s="197">
        <f t="shared" si="23"/>
        <v>1</v>
      </c>
      <c r="S371" s="198">
        <f t="shared" si="20"/>
        <v>1</v>
      </c>
      <c r="T371" s="194" t="s">
        <v>3249</v>
      </c>
      <c r="U371" s="21"/>
      <c r="V371" s="21"/>
      <c r="W371" s="21"/>
      <c r="X371" s="21"/>
      <c r="Y371" s="21"/>
      <c r="Z371" s="21"/>
    </row>
    <row r="372" spans="1:26" ht="12.75">
      <c r="A372" s="190" t="s">
        <v>109</v>
      </c>
      <c r="B372" s="191" t="s">
        <v>1220</v>
      </c>
      <c r="C372" s="191" t="s">
        <v>663</v>
      </c>
      <c r="D372" s="191" t="s">
        <v>670</v>
      </c>
      <c r="E372" s="190" t="s">
        <v>519</v>
      </c>
      <c r="F372" s="191" t="s">
        <v>558</v>
      </c>
      <c r="G372" s="191" t="s">
        <v>370</v>
      </c>
      <c r="H372" s="192" t="s">
        <v>418</v>
      </c>
      <c r="I372" s="192" t="s">
        <v>185</v>
      </c>
      <c r="J372" s="193">
        <v>1</v>
      </c>
      <c r="K372" s="191" t="s">
        <v>3248</v>
      </c>
      <c r="L372" s="194">
        <v>2022</v>
      </c>
      <c r="M372" s="457">
        <v>3</v>
      </c>
      <c r="N372" s="458">
        <v>1</v>
      </c>
      <c r="O372" s="195">
        <f t="shared" si="21"/>
        <v>3</v>
      </c>
      <c r="P372" s="457">
        <v>1</v>
      </c>
      <c r="Q372" s="196">
        <f t="shared" si="22"/>
        <v>0.33333333333333331</v>
      </c>
      <c r="R372" s="197">
        <f t="shared" si="23"/>
        <v>0.33333333333333331</v>
      </c>
      <c r="S372" s="198">
        <f t="shared" si="20"/>
        <v>1</v>
      </c>
      <c r="T372" s="194" t="s">
        <v>3249</v>
      </c>
      <c r="U372" s="21"/>
      <c r="V372" s="21"/>
      <c r="W372" s="21"/>
      <c r="X372" s="21"/>
      <c r="Y372" s="21"/>
      <c r="Z372" s="21"/>
    </row>
    <row r="373" spans="1:26" ht="12.75">
      <c r="A373" s="190" t="s">
        <v>109</v>
      </c>
      <c r="B373" s="191" t="s">
        <v>1220</v>
      </c>
      <c r="C373" s="191" t="s">
        <v>658</v>
      </c>
      <c r="D373" s="191" t="s">
        <v>671</v>
      </c>
      <c r="E373" s="190" t="s">
        <v>519</v>
      </c>
      <c r="F373" s="191" t="s">
        <v>558</v>
      </c>
      <c r="G373" s="191" t="s">
        <v>370</v>
      </c>
      <c r="H373" s="192" t="s">
        <v>420</v>
      </c>
      <c r="I373" s="192" t="s">
        <v>185</v>
      </c>
      <c r="J373" s="193">
        <v>0.55405405405405406</v>
      </c>
      <c r="K373" s="191" t="s">
        <v>3250</v>
      </c>
      <c r="L373" s="194">
        <v>2022</v>
      </c>
      <c r="M373" s="457">
        <v>67</v>
      </c>
      <c r="N373" s="458">
        <v>0.56716417910447758</v>
      </c>
      <c r="O373" s="195">
        <f t="shared" si="21"/>
        <v>38</v>
      </c>
      <c r="P373" s="457">
        <v>33</v>
      </c>
      <c r="Q373" s="196">
        <f t="shared" si="22"/>
        <v>0.86842105263157898</v>
      </c>
      <c r="R373" s="197">
        <f t="shared" si="23"/>
        <v>0.4925373134328358</v>
      </c>
      <c r="S373" s="198">
        <f t="shared" si="20"/>
        <v>1.0236621769202765</v>
      </c>
      <c r="T373" s="194"/>
      <c r="U373" s="21"/>
      <c r="V373" s="21"/>
      <c r="W373" s="21"/>
      <c r="X373" s="21"/>
      <c r="Y373" s="21"/>
      <c r="Z373" s="21"/>
    </row>
    <row r="374" spans="1:26" ht="12.75">
      <c r="A374" s="190" t="s">
        <v>109</v>
      </c>
      <c r="B374" s="191" t="s">
        <v>1220</v>
      </c>
      <c r="C374" s="191" t="s">
        <v>664</v>
      </c>
      <c r="D374" s="191" t="s">
        <v>671</v>
      </c>
      <c r="E374" s="190" t="s">
        <v>519</v>
      </c>
      <c r="F374" s="191" t="s">
        <v>558</v>
      </c>
      <c r="G374" s="191" t="s">
        <v>370</v>
      </c>
      <c r="H374" s="192" t="s">
        <v>418</v>
      </c>
      <c r="I374" s="192" t="s">
        <v>185</v>
      </c>
      <c r="J374" s="193">
        <v>1</v>
      </c>
      <c r="K374" s="191" t="s">
        <v>3251</v>
      </c>
      <c r="L374" s="194">
        <v>2022</v>
      </c>
      <c r="M374" s="457">
        <v>8</v>
      </c>
      <c r="N374" s="458">
        <v>0.625</v>
      </c>
      <c r="O374" s="195">
        <f t="shared" si="21"/>
        <v>5</v>
      </c>
      <c r="P374" s="457">
        <v>3</v>
      </c>
      <c r="Q374" s="196">
        <f t="shared" si="22"/>
        <v>0.6</v>
      </c>
      <c r="R374" s="197">
        <f t="shared" si="23"/>
        <v>0.375</v>
      </c>
      <c r="S374" s="198">
        <f t="shared" si="20"/>
        <v>0.625</v>
      </c>
      <c r="T374" s="194" t="s">
        <v>3252</v>
      </c>
      <c r="U374" s="21"/>
      <c r="V374" s="21"/>
      <c r="W374" s="21"/>
      <c r="X374" s="21"/>
      <c r="Y374" s="21"/>
      <c r="Z374" s="21"/>
    </row>
    <row r="375" spans="1:26" ht="12.75">
      <c r="A375" s="190" t="s">
        <v>109</v>
      </c>
      <c r="B375" s="191" t="s">
        <v>1220</v>
      </c>
      <c r="C375" s="191" t="s">
        <v>658</v>
      </c>
      <c r="D375" s="191" t="s">
        <v>672</v>
      </c>
      <c r="E375" s="190" t="s">
        <v>519</v>
      </c>
      <c r="F375" s="191" t="s">
        <v>558</v>
      </c>
      <c r="G375" s="191" t="s">
        <v>370</v>
      </c>
      <c r="H375" s="192" t="s">
        <v>418</v>
      </c>
      <c r="I375" s="192" t="s">
        <v>185</v>
      </c>
      <c r="J375" s="193">
        <v>1</v>
      </c>
      <c r="K375" s="191" t="s">
        <v>3248</v>
      </c>
      <c r="L375" s="194">
        <v>2022</v>
      </c>
      <c r="M375" s="457">
        <v>2</v>
      </c>
      <c r="N375" s="458">
        <v>1</v>
      </c>
      <c r="O375" s="195">
        <f t="shared" si="21"/>
        <v>2</v>
      </c>
      <c r="P375" s="457">
        <v>2</v>
      </c>
      <c r="Q375" s="196">
        <f t="shared" si="22"/>
        <v>1</v>
      </c>
      <c r="R375" s="197">
        <f t="shared" si="23"/>
        <v>1</v>
      </c>
      <c r="S375" s="198">
        <f t="shared" si="20"/>
        <v>1</v>
      </c>
      <c r="T375" s="194" t="s">
        <v>3249</v>
      </c>
      <c r="U375" s="21"/>
      <c r="V375" s="21"/>
      <c r="W375" s="21"/>
      <c r="X375" s="21"/>
      <c r="Y375" s="21"/>
      <c r="Z375" s="21"/>
    </row>
    <row r="376" spans="1:26" ht="12.75">
      <c r="A376" s="190" t="s">
        <v>109</v>
      </c>
      <c r="B376" s="191" t="s">
        <v>1220</v>
      </c>
      <c r="C376" s="191" t="s">
        <v>662</v>
      </c>
      <c r="D376" s="191" t="s">
        <v>672</v>
      </c>
      <c r="E376" s="190" t="s">
        <v>519</v>
      </c>
      <c r="F376" s="191" t="s">
        <v>558</v>
      </c>
      <c r="G376" s="191" t="s">
        <v>370</v>
      </c>
      <c r="H376" s="192" t="s">
        <v>418</v>
      </c>
      <c r="I376" s="192" t="s">
        <v>185</v>
      </c>
      <c r="J376" s="193">
        <v>1</v>
      </c>
      <c r="K376" s="191" t="s">
        <v>3251</v>
      </c>
      <c r="L376" s="194">
        <v>2022</v>
      </c>
      <c r="M376" s="457">
        <v>20</v>
      </c>
      <c r="N376" s="458">
        <v>1</v>
      </c>
      <c r="O376" s="195">
        <f t="shared" si="21"/>
        <v>20</v>
      </c>
      <c r="P376" s="457">
        <v>19</v>
      </c>
      <c r="Q376" s="196">
        <f t="shared" si="22"/>
        <v>0.95</v>
      </c>
      <c r="R376" s="197">
        <f t="shared" si="23"/>
        <v>0.95</v>
      </c>
      <c r="S376" s="198">
        <f t="shared" si="20"/>
        <v>1</v>
      </c>
      <c r="T376" s="194"/>
      <c r="U376" s="21"/>
      <c r="V376" s="21"/>
      <c r="W376" s="21"/>
      <c r="X376" s="21"/>
      <c r="Y376" s="21"/>
      <c r="Z376" s="21"/>
    </row>
    <row r="377" spans="1:26" ht="12.75">
      <c r="A377" s="190" t="s">
        <v>109</v>
      </c>
      <c r="B377" s="191" t="s">
        <v>1220</v>
      </c>
      <c r="C377" s="191" t="s">
        <v>664</v>
      </c>
      <c r="D377" s="191" t="s">
        <v>672</v>
      </c>
      <c r="E377" s="190" t="s">
        <v>519</v>
      </c>
      <c r="F377" s="191" t="s">
        <v>558</v>
      </c>
      <c r="G377" s="191" t="s">
        <v>370</v>
      </c>
      <c r="H377" s="192" t="s">
        <v>418</v>
      </c>
      <c r="I377" s="192" t="s">
        <v>185</v>
      </c>
      <c r="J377" s="193">
        <v>1</v>
      </c>
      <c r="K377" s="191" t="s">
        <v>3251</v>
      </c>
      <c r="L377" s="194">
        <v>2022</v>
      </c>
      <c r="M377" s="457">
        <v>2</v>
      </c>
      <c r="N377" s="458">
        <v>1</v>
      </c>
      <c r="O377" s="195">
        <f t="shared" si="21"/>
        <v>2</v>
      </c>
      <c r="P377" s="457">
        <v>2</v>
      </c>
      <c r="Q377" s="196">
        <f t="shared" si="22"/>
        <v>1</v>
      </c>
      <c r="R377" s="197">
        <f t="shared" si="23"/>
        <v>1</v>
      </c>
      <c r="S377" s="198">
        <f t="shared" si="20"/>
        <v>1</v>
      </c>
      <c r="T377" s="194" t="s">
        <v>3249</v>
      </c>
      <c r="U377" s="21"/>
      <c r="V377" s="21"/>
      <c r="W377" s="21"/>
      <c r="X377" s="21"/>
      <c r="Y377" s="21"/>
      <c r="Z377" s="21"/>
    </row>
    <row r="378" spans="1:26" ht="12.75">
      <c r="A378" s="190" t="s">
        <v>109</v>
      </c>
      <c r="B378" s="191" t="s">
        <v>1220</v>
      </c>
      <c r="C378" s="191" t="s">
        <v>656</v>
      </c>
      <c r="D378" s="191" t="s">
        <v>673</v>
      </c>
      <c r="E378" s="190" t="s">
        <v>519</v>
      </c>
      <c r="F378" s="191" t="s">
        <v>558</v>
      </c>
      <c r="G378" s="191" t="s">
        <v>370</v>
      </c>
      <c r="H378" s="192" t="s">
        <v>418</v>
      </c>
      <c r="I378" s="192" t="s">
        <v>185</v>
      </c>
      <c r="J378" s="193">
        <v>1</v>
      </c>
      <c r="K378" s="191" t="s">
        <v>3251</v>
      </c>
      <c r="L378" s="194">
        <v>2022</v>
      </c>
      <c r="M378" s="457">
        <v>19</v>
      </c>
      <c r="N378" s="458">
        <v>0.89473684210526316</v>
      </c>
      <c r="O378" s="195">
        <f t="shared" si="21"/>
        <v>17</v>
      </c>
      <c r="P378" s="457">
        <v>11</v>
      </c>
      <c r="Q378" s="196">
        <f t="shared" si="22"/>
        <v>0.6470588235294118</v>
      </c>
      <c r="R378" s="197">
        <f t="shared" si="23"/>
        <v>0.57894736842105265</v>
      </c>
      <c r="S378" s="198">
        <f t="shared" si="20"/>
        <v>0.89473684210526316</v>
      </c>
      <c r="T378" s="194" t="s">
        <v>3252</v>
      </c>
      <c r="U378" s="21"/>
      <c r="V378" s="21"/>
      <c r="W378" s="21"/>
      <c r="X378" s="21"/>
      <c r="Y378" s="21"/>
      <c r="Z378" s="21"/>
    </row>
    <row r="379" spans="1:26" ht="12.75">
      <c r="A379" s="190" t="s">
        <v>109</v>
      </c>
      <c r="B379" s="191" t="s">
        <v>1220</v>
      </c>
      <c r="C379" s="191" t="s">
        <v>658</v>
      </c>
      <c r="D379" s="191" t="s">
        <v>673</v>
      </c>
      <c r="E379" s="190" t="s">
        <v>519</v>
      </c>
      <c r="F379" s="191" t="s">
        <v>558</v>
      </c>
      <c r="G379" s="191" t="s">
        <v>370</v>
      </c>
      <c r="H379" s="192" t="s">
        <v>418</v>
      </c>
      <c r="I379" s="192" t="s">
        <v>185</v>
      </c>
      <c r="J379" s="193">
        <v>1</v>
      </c>
      <c r="K379" s="191" t="s">
        <v>3251</v>
      </c>
      <c r="L379" s="194">
        <v>2022</v>
      </c>
      <c r="M379" s="457">
        <v>2</v>
      </c>
      <c r="N379" s="458">
        <v>1</v>
      </c>
      <c r="O379" s="195">
        <f t="shared" si="21"/>
        <v>2</v>
      </c>
      <c r="P379" s="457">
        <v>2</v>
      </c>
      <c r="Q379" s="196">
        <f t="shared" si="22"/>
        <v>1</v>
      </c>
      <c r="R379" s="197">
        <f t="shared" si="23"/>
        <v>1</v>
      </c>
      <c r="S379" s="198">
        <f t="shared" si="20"/>
        <v>1</v>
      </c>
      <c r="T379" s="194" t="s">
        <v>3249</v>
      </c>
      <c r="U379" s="21"/>
      <c r="V379" s="21"/>
      <c r="W379" s="21"/>
      <c r="X379" s="21"/>
      <c r="Y379" s="21"/>
      <c r="Z379" s="21"/>
    </row>
    <row r="380" spans="1:26" ht="12.75">
      <c r="A380" s="190" t="s">
        <v>109</v>
      </c>
      <c r="B380" s="191" t="s">
        <v>1220</v>
      </c>
      <c r="C380" s="191" t="s">
        <v>662</v>
      </c>
      <c r="D380" s="191" t="s">
        <v>674</v>
      </c>
      <c r="E380" s="190" t="s">
        <v>519</v>
      </c>
      <c r="F380" s="191" t="s">
        <v>558</v>
      </c>
      <c r="G380" s="191" t="s">
        <v>370</v>
      </c>
      <c r="H380" s="192" t="s">
        <v>418</v>
      </c>
      <c r="I380" s="192" t="s">
        <v>185</v>
      </c>
      <c r="J380" s="193">
        <v>1</v>
      </c>
      <c r="K380" s="191" t="s">
        <v>3251</v>
      </c>
      <c r="L380" s="194">
        <v>2022</v>
      </c>
      <c r="M380" s="457">
        <v>3</v>
      </c>
      <c r="N380" s="458">
        <v>1</v>
      </c>
      <c r="O380" s="195">
        <f t="shared" si="21"/>
        <v>3</v>
      </c>
      <c r="P380" s="457">
        <v>3</v>
      </c>
      <c r="Q380" s="196">
        <f t="shared" si="22"/>
        <v>1</v>
      </c>
      <c r="R380" s="197">
        <f t="shared" si="23"/>
        <v>1</v>
      </c>
      <c r="S380" s="198">
        <f t="shared" si="20"/>
        <v>1</v>
      </c>
      <c r="T380" s="194"/>
      <c r="U380" s="21"/>
      <c r="V380" s="21"/>
      <c r="W380" s="21"/>
      <c r="X380" s="21"/>
      <c r="Y380" s="21"/>
      <c r="Z380" s="21"/>
    </row>
    <row r="381" spans="1:26" ht="12.75">
      <c r="A381" s="190" t="s">
        <v>109</v>
      </c>
      <c r="B381" s="191" t="s">
        <v>1220</v>
      </c>
      <c r="C381" s="191" t="s">
        <v>658</v>
      </c>
      <c r="D381" s="191" t="s">
        <v>677</v>
      </c>
      <c r="E381" s="190" t="s">
        <v>519</v>
      </c>
      <c r="F381" s="191" t="s">
        <v>558</v>
      </c>
      <c r="G381" s="191" t="s">
        <v>370</v>
      </c>
      <c r="H381" s="192" t="s">
        <v>418</v>
      </c>
      <c r="I381" s="192" t="s">
        <v>185</v>
      </c>
      <c r="J381" s="193">
        <v>1</v>
      </c>
      <c r="K381" s="191" t="s">
        <v>3248</v>
      </c>
      <c r="L381" s="194">
        <v>2022</v>
      </c>
      <c r="M381" s="457">
        <v>5</v>
      </c>
      <c r="N381" s="458">
        <v>1</v>
      </c>
      <c r="O381" s="195">
        <f t="shared" si="21"/>
        <v>5</v>
      </c>
      <c r="P381" s="457">
        <v>5</v>
      </c>
      <c r="Q381" s="196">
        <f t="shared" si="22"/>
        <v>1</v>
      </c>
      <c r="R381" s="197">
        <f t="shared" si="23"/>
        <v>1</v>
      </c>
      <c r="S381" s="198">
        <f t="shared" si="20"/>
        <v>1</v>
      </c>
      <c r="T381" s="194" t="s">
        <v>3249</v>
      </c>
      <c r="U381" s="21"/>
      <c r="V381" s="21"/>
      <c r="W381" s="21"/>
      <c r="X381" s="21"/>
      <c r="Y381" s="21"/>
      <c r="Z381" s="21"/>
    </row>
    <row r="382" spans="1:26" ht="12.75">
      <c r="A382" s="190" t="s">
        <v>109</v>
      </c>
      <c r="B382" s="191" t="s">
        <v>1220</v>
      </c>
      <c r="C382" s="191" t="s">
        <v>658</v>
      </c>
      <c r="D382" s="191" t="s">
        <v>678</v>
      </c>
      <c r="E382" s="190" t="s">
        <v>519</v>
      </c>
      <c r="F382" s="191" t="s">
        <v>558</v>
      </c>
      <c r="G382" s="191" t="s">
        <v>370</v>
      </c>
      <c r="H382" s="192" t="s">
        <v>418</v>
      </c>
      <c r="I382" s="192" t="s">
        <v>185</v>
      </c>
      <c r="J382" s="193">
        <v>1</v>
      </c>
      <c r="K382" s="191" t="s">
        <v>3251</v>
      </c>
      <c r="L382" s="194">
        <v>2022</v>
      </c>
      <c r="M382" s="457">
        <v>8</v>
      </c>
      <c r="N382" s="458">
        <v>1</v>
      </c>
      <c r="O382" s="195">
        <f t="shared" si="21"/>
        <v>8</v>
      </c>
      <c r="P382" s="457">
        <v>8</v>
      </c>
      <c r="Q382" s="196">
        <f t="shared" si="22"/>
        <v>1</v>
      </c>
      <c r="R382" s="197">
        <f t="shared" si="23"/>
        <v>1</v>
      </c>
      <c r="S382" s="198">
        <f t="shared" si="20"/>
        <v>1</v>
      </c>
      <c r="T382" s="194"/>
      <c r="U382" s="21"/>
      <c r="V382" s="21"/>
      <c r="W382" s="21"/>
      <c r="X382" s="21"/>
      <c r="Y382" s="21"/>
      <c r="Z382" s="21"/>
    </row>
    <row r="383" spans="1:26" ht="12.75">
      <c r="A383" s="190" t="s">
        <v>109</v>
      </c>
      <c r="B383" s="191" t="s">
        <v>1220</v>
      </c>
      <c r="C383" s="191" t="s">
        <v>663</v>
      </c>
      <c r="D383" s="191" t="s">
        <v>678</v>
      </c>
      <c r="E383" s="190" t="s">
        <v>519</v>
      </c>
      <c r="F383" s="191" t="s">
        <v>558</v>
      </c>
      <c r="G383" s="191" t="s">
        <v>370</v>
      </c>
      <c r="H383" s="192" t="s">
        <v>418</v>
      </c>
      <c r="I383" s="192" t="s">
        <v>185</v>
      </c>
      <c r="J383" s="193">
        <v>1</v>
      </c>
      <c r="K383" s="191" t="s">
        <v>3248</v>
      </c>
      <c r="L383" s="194">
        <v>2022</v>
      </c>
      <c r="M383" s="457">
        <v>5</v>
      </c>
      <c r="N383" s="458">
        <v>0.8</v>
      </c>
      <c r="O383" s="195">
        <f t="shared" si="21"/>
        <v>4</v>
      </c>
      <c r="P383" s="457">
        <v>3</v>
      </c>
      <c r="Q383" s="196">
        <f t="shared" si="22"/>
        <v>0.75</v>
      </c>
      <c r="R383" s="197">
        <f t="shared" si="23"/>
        <v>0.6</v>
      </c>
      <c r="S383" s="198">
        <f t="shared" si="20"/>
        <v>0.8</v>
      </c>
      <c r="T383" s="194" t="s">
        <v>3253</v>
      </c>
      <c r="U383" s="21"/>
      <c r="V383" s="21"/>
      <c r="W383" s="21"/>
      <c r="X383" s="21"/>
      <c r="Y383" s="21"/>
      <c r="Z383" s="21"/>
    </row>
    <row r="384" spans="1:26" ht="12.75">
      <c r="A384" s="190" t="s">
        <v>109</v>
      </c>
      <c r="B384" s="191" t="s">
        <v>1220</v>
      </c>
      <c r="C384" s="191" t="s">
        <v>665</v>
      </c>
      <c r="D384" s="191" t="s">
        <v>679</v>
      </c>
      <c r="E384" s="190" t="s">
        <v>519</v>
      </c>
      <c r="F384" s="191" t="s">
        <v>558</v>
      </c>
      <c r="G384" s="191" t="s">
        <v>370</v>
      </c>
      <c r="H384" s="192" t="s">
        <v>420</v>
      </c>
      <c r="I384" s="192" t="s">
        <v>185</v>
      </c>
      <c r="J384" s="193">
        <v>9.193054136874361E-2</v>
      </c>
      <c r="K384" s="191" t="s">
        <v>3250</v>
      </c>
      <c r="L384" s="194">
        <v>2022</v>
      </c>
      <c r="M384" s="457">
        <v>1926</v>
      </c>
      <c r="N384" s="458">
        <v>5.3997923156801658E-2</v>
      </c>
      <c r="O384" s="195">
        <f t="shared" si="21"/>
        <v>104</v>
      </c>
      <c r="P384" s="457">
        <v>95</v>
      </c>
      <c r="Q384" s="196">
        <f t="shared" si="22"/>
        <v>0.91346153846153844</v>
      </c>
      <c r="R384" s="197">
        <f t="shared" si="23"/>
        <v>4.9325025960539982E-2</v>
      </c>
      <c r="S384" s="198">
        <f t="shared" si="20"/>
        <v>0.58737740856120924</v>
      </c>
      <c r="T384" s="194" t="s">
        <v>3249</v>
      </c>
      <c r="U384" s="21"/>
      <c r="V384" s="21"/>
      <c r="W384" s="21"/>
      <c r="X384" s="21"/>
      <c r="Y384" s="21"/>
      <c r="Z384" s="21"/>
    </row>
    <row r="385" spans="1:26" ht="12.75">
      <c r="A385" s="190" t="s">
        <v>109</v>
      </c>
      <c r="B385" s="191" t="s">
        <v>1220</v>
      </c>
      <c r="C385" s="191" t="s">
        <v>666</v>
      </c>
      <c r="D385" s="191" t="s">
        <v>679</v>
      </c>
      <c r="E385" s="190" t="s">
        <v>519</v>
      </c>
      <c r="F385" s="191" t="s">
        <v>558</v>
      </c>
      <c r="G385" s="191" t="s">
        <v>370</v>
      </c>
      <c r="H385" s="192" t="s">
        <v>418</v>
      </c>
      <c r="I385" s="192" t="s">
        <v>185</v>
      </c>
      <c r="J385" s="193">
        <v>1</v>
      </c>
      <c r="K385" s="191" t="s">
        <v>3251</v>
      </c>
      <c r="L385" s="194">
        <v>2022</v>
      </c>
      <c r="M385" s="457">
        <v>7</v>
      </c>
      <c r="N385" s="458">
        <v>0.2857142857142857</v>
      </c>
      <c r="O385" s="195">
        <f t="shared" si="21"/>
        <v>2</v>
      </c>
      <c r="P385" s="457">
        <v>2</v>
      </c>
      <c r="Q385" s="196">
        <f t="shared" si="22"/>
        <v>1</v>
      </c>
      <c r="R385" s="197">
        <f t="shared" si="23"/>
        <v>0.2857142857142857</v>
      </c>
      <c r="S385" s="198">
        <f t="shared" si="20"/>
        <v>0.2857142857142857</v>
      </c>
      <c r="T385" s="194" t="s">
        <v>3252</v>
      </c>
      <c r="U385" s="21"/>
      <c r="V385" s="21"/>
      <c r="W385" s="21"/>
      <c r="X385" s="21"/>
      <c r="Y385" s="21"/>
      <c r="Z385" s="21"/>
    </row>
    <row r="386" spans="1:26" ht="12.75">
      <c r="A386" s="190" t="s">
        <v>109</v>
      </c>
      <c r="B386" s="191" t="s">
        <v>1220</v>
      </c>
      <c r="C386" s="191" t="s">
        <v>665</v>
      </c>
      <c r="D386" s="191" t="s">
        <v>680</v>
      </c>
      <c r="E386" s="190" t="s">
        <v>519</v>
      </c>
      <c r="F386" s="191" t="s">
        <v>558</v>
      </c>
      <c r="G386" s="191" t="s">
        <v>370</v>
      </c>
      <c r="H386" s="192" t="s">
        <v>420</v>
      </c>
      <c r="I386" s="192" t="s">
        <v>185</v>
      </c>
      <c r="J386" s="193">
        <v>0.60465116279069764</v>
      </c>
      <c r="K386" s="191" t="s">
        <v>3250</v>
      </c>
      <c r="L386" s="194">
        <v>2022</v>
      </c>
      <c r="M386" s="457">
        <v>43</v>
      </c>
      <c r="N386" s="458">
        <v>0.34883720930232559</v>
      </c>
      <c r="O386" s="195">
        <f t="shared" si="21"/>
        <v>15</v>
      </c>
      <c r="P386" s="457">
        <v>15</v>
      </c>
      <c r="Q386" s="196">
        <f t="shared" si="22"/>
        <v>1</v>
      </c>
      <c r="R386" s="197">
        <f t="shared" si="23"/>
        <v>0.34883720930232559</v>
      </c>
      <c r="S386" s="198">
        <f t="shared" si="20"/>
        <v>0.57692307692307698</v>
      </c>
      <c r="T386" s="194" t="s">
        <v>3249</v>
      </c>
      <c r="U386" s="21"/>
      <c r="V386" s="21"/>
      <c r="W386" s="21"/>
      <c r="X386" s="21"/>
      <c r="Y386" s="21"/>
      <c r="Z386" s="21"/>
    </row>
    <row r="387" spans="1:26" ht="12.75">
      <c r="A387" s="190" t="s">
        <v>109</v>
      </c>
      <c r="B387" s="191" t="s">
        <v>1220</v>
      </c>
      <c r="C387" s="191" t="s">
        <v>668</v>
      </c>
      <c r="D387" s="191" t="s">
        <v>680</v>
      </c>
      <c r="E387" s="190" t="s">
        <v>519</v>
      </c>
      <c r="F387" s="191" t="s">
        <v>558</v>
      </c>
      <c r="G387" s="191" t="s">
        <v>370</v>
      </c>
      <c r="H387" s="192" t="s">
        <v>418</v>
      </c>
      <c r="I387" s="192" t="s">
        <v>185</v>
      </c>
      <c r="J387" s="193">
        <v>1</v>
      </c>
      <c r="K387" s="191" t="s">
        <v>3251</v>
      </c>
      <c r="L387" s="194">
        <v>2022</v>
      </c>
      <c r="M387" s="457">
        <v>6</v>
      </c>
      <c r="N387" s="458">
        <v>1</v>
      </c>
      <c r="O387" s="195">
        <f t="shared" si="21"/>
        <v>6</v>
      </c>
      <c r="P387" s="457">
        <v>6</v>
      </c>
      <c r="Q387" s="196">
        <f t="shared" si="22"/>
        <v>1</v>
      </c>
      <c r="R387" s="197">
        <f t="shared" si="23"/>
        <v>1</v>
      </c>
      <c r="S387" s="198">
        <f t="shared" si="20"/>
        <v>1</v>
      </c>
      <c r="T387" s="194"/>
      <c r="U387" s="21"/>
      <c r="V387" s="21"/>
      <c r="W387" s="21"/>
      <c r="X387" s="21"/>
      <c r="Y387" s="21"/>
      <c r="Z387" s="21"/>
    </row>
    <row r="388" spans="1:26" ht="12.75">
      <c r="A388" s="190" t="s">
        <v>109</v>
      </c>
      <c r="B388" s="191" t="s">
        <v>1220</v>
      </c>
      <c r="C388" s="191" t="s">
        <v>665</v>
      </c>
      <c r="D388" s="191" t="s">
        <v>681</v>
      </c>
      <c r="E388" s="190" t="s">
        <v>519</v>
      </c>
      <c r="F388" s="191" t="s">
        <v>558</v>
      </c>
      <c r="G388" s="191" t="s">
        <v>370</v>
      </c>
      <c r="H388" s="192" t="s">
        <v>418</v>
      </c>
      <c r="I388" s="192" t="s">
        <v>185</v>
      </c>
      <c r="J388" s="193">
        <v>1</v>
      </c>
      <c r="K388" s="191" t="s">
        <v>3251</v>
      </c>
      <c r="L388" s="194">
        <v>2022</v>
      </c>
      <c r="M388" s="457">
        <v>6</v>
      </c>
      <c r="N388" s="458">
        <v>1</v>
      </c>
      <c r="O388" s="195">
        <f t="shared" si="21"/>
        <v>6</v>
      </c>
      <c r="P388" s="457">
        <v>6</v>
      </c>
      <c r="Q388" s="196">
        <f t="shared" si="22"/>
        <v>1</v>
      </c>
      <c r="R388" s="197">
        <f t="shared" si="23"/>
        <v>1</v>
      </c>
      <c r="S388" s="198">
        <f t="shared" ref="S388:S451" si="24">N388/J388</f>
        <v>1</v>
      </c>
      <c r="T388" s="194"/>
      <c r="U388" s="21"/>
      <c r="V388" s="21"/>
      <c r="W388" s="21"/>
      <c r="X388" s="21"/>
      <c r="Y388" s="21"/>
      <c r="Z388" s="21"/>
    </row>
    <row r="389" spans="1:26" ht="12.75">
      <c r="A389" s="190" t="s">
        <v>109</v>
      </c>
      <c r="B389" s="191" t="s">
        <v>1220</v>
      </c>
      <c r="C389" s="191" t="s">
        <v>667</v>
      </c>
      <c r="D389" s="191" t="s">
        <v>681</v>
      </c>
      <c r="E389" s="190" t="s">
        <v>519</v>
      </c>
      <c r="F389" s="191" t="s">
        <v>558</v>
      </c>
      <c r="G389" s="191" t="s">
        <v>370</v>
      </c>
      <c r="H389" s="192" t="s">
        <v>420</v>
      </c>
      <c r="I389" s="192" t="s">
        <v>185</v>
      </c>
      <c r="J389" s="193">
        <v>0.1691275167785235</v>
      </c>
      <c r="K389" s="191" t="s">
        <v>3250</v>
      </c>
      <c r="L389" s="194">
        <v>2022</v>
      </c>
      <c r="M389" s="457">
        <v>611</v>
      </c>
      <c r="N389" s="458">
        <v>7.0376432078559745E-2</v>
      </c>
      <c r="O389" s="195">
        <f t="shared" si="21"/>
        <v>43</v>
      </c>
      <c r="P389" s="457">
        <v>42</v>
      </c>
      <c r="Q389" s="196">
        <f t="shared" si="22"/>
        <v>0.97674418604651159</v>
      </c>
      <c r="R389" s="197">
        <f t="shared" si="23"/>
        <v>6.8739770867430439E-2</v>
      </c>
      <c r="S389" s="198">
        <f t="shared" si="24"/>
        <v>0.4161146182422778</v>
      </c>
      <c r="T389" s="194" t="s">
        <v>3249</v>
      </c>
      <c r="U389" s="21"/>
      <c r="V389" s="21"/>
      <c r="W389" s="21"/>
      <c r="X389" s="21"/>
      <c r="Y389" s="21"/>
      <c r="Z389" s="21"/>
    </row>
    <row r="390" spans="1:26" ht="12.75">
      <c r="A390" s="190" t="s">
        <v>109</v>
      </c>
      <c r="B390" s="191" t="s">
        <v>1220</v>
      </c>
      <c r="C390" s="191" t="s">
        <v>660</v>
      </c>
      <c r="D390" s="191" t="s">
        <v>682</v>
      </c>
      <c r="E390" s="190" t="s">
        <v>519</v>
      </c>
      <c r="F390" s="191" t="s">
        <v>558</v>
      </c>
      <c r="G390" s="191" t="s">
        <v>370</v>
      </c>
      <c r="H390" s="192" t="s">
        <v>418</v>
      </c>
      <c r="I390" s="192" t="s">
        <v>185</v>
      </c>
      <c r="J390" s="193">
        <v>1</v>
      </c>
      <c r="K390" s="191" t="s">
        <v>3248</v>
      </c>
      <c r="L390" s="194">
        <v>2022</v>
      </c>
      <c r="M390" s="457">
        <v>2</v>
      </c>
      <c r="N390" s="458">
        <v>1</v>
      </c>
      <c r="O390" s="195">
        <f t="shared" ref="O390:O453" si="25">ROUNDUP(N390*M390,0)</f>
        <v>2</v>
      </c>
      <c r="P390" s="457">
        <v>2</v>
      </c>
      <c r="Q390" s="196">
        <f t="shared" ref="Q390:Q453" si="26">P390/(O390)</f>
        <v>1</v>
      </c>
      <c r="R390" s="197">
        <f t="shared" ref="R390:R453" si="27">P390/M390</f>
        <v>1</v>
      </c>
      <c r="S390" s="198">
        <f t="shared" si="24"/>
        <v>1</v>
      </c>
      <c r="T390" s="194" t="s">
        <v>3249</v>
      </c>
      <c r="U390" s="21"/>
      <c r="V390" s="21"/>
      <c r="W390" s="21"/>
      <c r="X390" s="21"/>
      <c r="Y390" s="21"/>
      <c r="Z390" s="21"/>
    </row>
    <row r="391" spans="1:26" ht="12.75">
      <c r="A391" s="190" t="s">
        <v>109</v>
      </c>
      <c r="B391" s="191" t="s">
        <v>1220</v>
      </c>
      <c r="C391" s="191" t="s">
        <v>668</v>
      </c>
      <c r="D391" s="191" t="s">
        <v>683</v>
      </c>
      <c r="E391" s="190" t="s">
        <v>519</v>
      </c>
      <c r="F391" s="191" t="s">
        <v>558</v>
      </c>
      <c r="G391" s="191" t="s">
        <v>370</v>
      </c>
      <c r="H391" s="192" t="s">
        <v>418</v>
      </c>
      <c r="I391" s="192" t="s">
        <v>185</v>
      </c>
      <c r="J391" s="193">
        <v>1</v>
      </c>
      <c r="K391" s="191" t="s">
        <v>3248</v>
      </c>
      <c r="L391" s="194">
        <v>2022</v>
      </c>
      <c r="M391" s="457">
        <v>7</v>
      </c>
      <c r="N391" s="458">
        <v>0.8571428571428571</v>
      </c>
      <c r="O391" s="195">
        <f t="shared" si="25"/>
        <v>6</v>
      </c>
      <c r="P391" s="457">
        <v>4</v>
      </c>
      <c r="Q391" s="196">
        <f t="shared" si="26"/>
        <v>0.66666666666666663</v>
      </c>
      <c r="R391" s="197">
        <f t="shared" si="27"/>
        <v>0.5714285714285714</v>
      </c>
      <c r="S391" s="198">
        <f t="shared" si="24"/>
        <v>0.8571428571428571</v>
      </c>
      <c r="T391" s="194" t="s">
        <v>3253</v>
      </c>
      <c r="U391" s="21"/>
      <c r="V391" s="21"/>
      <c r="W391" s="21"/>
      <c r="X391" s="21"/>
      <c r="Y391" s="21"/>
      <c r="Z391" s="21"/>
    </row>
    <row r="392" spans="1:26" ht="12.75">
      <c r="A392" s="190" t="s">
        <v>109</v>
      </c>
      <c r="B392" s="191" t="s">
        <v>1220</v>
      </c>
      <c r="C392" s="191" t="s">
        <v>659</v>
      </c>
      <c r="D392" s="191" t="s">
        <v>684</v>
      </c>
      <c r="E392" s="190" t="s">
        <v>519</v>
      </c>
      <c r="F392" s="191" t="s">
        <v>558</v>
      </c>
      <c r="G392" s="191" t="s">
        <v>370</v>
      </c>
      <c r="H392" s="192" t="s">
        <v>418</v>
      </c>
      <c r="I392" s="192" t="s">
        <v>185</v>
      </c>
      <c r="J392" s="193">
        <v>1</v>
      </c>
      <c r="K392" s="191" t="s">
        <v>3248</v>
      </c>
      <c r="L392" s="194">
        <v>2022</v>
      </c>
      <c r="M392" s="457">
        <v>28</v>
      </c>
      <c r="N392" s="458">
        <v>0.9642857142857143</v>
      </c>
      <c r="O392" s="195">
        <f t="shared" si="25"/>
        <v>27</v>
      </c>
      <c r="P392" s="457">
        <v>25</v>
      </c>
      <c r="Q392" s="196">
        <f t="shared" si="26"/>
        <v>0.92592592592592593</v>
      </c>
      <c r="R392" s="197">
        <f t="shared" si="27"/>
        <v>0.8928571428571429</v>
      </c>
      <c r="S392" s="198">
        <f t="shared" si="24"/>
        <v>0.9642857142857143</v>
      </c>
      <c r="T392" s="194" t="s">
        <v>3252</v>
      </c>
      <c r="U392" s="21"/>
      <c r="V392" s="21"/>
      <c r="W392" s="21"/>
      <c r="X392" s="21"/>
      <c r="Y392" s="21"/>
      <c r="Z392" s="21"/>
    </row>
    <row r="393" spans="1:26" ht="12.75">
      <c r="A393" s="190" t="s">
        <v>109</v>
      </c>
      <c r="B393" s="191" t="s">
        <v>1220</v>
      </c>
      <c r="C393" s="191" t="s">
        <v>663</v>
      </c>
      <c r="D393" s="191" t="s">
        <v>686</v>
      </c>
      <c r="E393" s="190" t="s">
        <v>519</v>
      </c>
      <c r="F393" s="191" t="s">
        <v>558</v>
      </c>
      <c r="G393" s="191" t="s">
        <v>370</v>
      </c>
      <c r="H393" s="192" t="s">
        <v>418</v>
      </c>
      <c r="I393" s="192" t="s">
        <v>185</v>
      </c>
      <c r="J393" s="193">
        <v>1</v>
      </c>
      <c r="K393" s="191" t="s">
        <v>3248</v>
      </c>
      <c r="L393" s="194">
        <v>2022</v>
      </c>
      <c r="M393" s="457">
        <v>15</v>
      </c>
      <c r="N393" s="458">
        <v>0.73333333333333328</v>
      </c>
      <c r="O393" s="195">
        <f t="shared" si="25"/>
        <v>11</v>
      </c>
      <c r="P393" s="457">
        <v>11</v>
      </c>
      <c r="Q393" s="196">
        <f t="shared" si="26"/>
        <v>1</v>
      </c>
      <c r="R393" s="197">
        <f t="shared" si="27"/>
        <v>0.73333333333333328</v>
      </c>
      <c r="S393" s="198">
        <f t="shared" si="24"/>
        <v>0.73333333333333328</v>
      </c>
      <c r="T393" s="194" t="s">
        <v>3253</v>
      </c>
      <c r="U393" s="21"/>
      <c r="V393" s="21"/>
      <c r="W393" s="21"/>
      <c r="X393" s="21"/>
      <c r="Y393" s="21"/>
      <c r="Z393" s="21"/>
    </row>
    <row r="394" spans="1:26" ht="12.75">
      <c r="A394" s="190" t="s">
        <v>109</v>
      </c>
      <c r="B394" s="191" t="s">
        <v>1220</v>
      </c>
      <c r="C394" s="191" t="s">
        <v>663</v>
      </c>
      <c r="D394" s="191" t="s">
        <v>685</v>
      </c>
      <c r="E394" s="190" t="s">
        <v>519</v>
      </c>
      <c r="F394" s="191" t="s">
        <v>558</v>
      </c>
      <c r="G394" s="191" t="s">
        <v>370</v>
      </c>
      <c r="H394" s="192" t="s">
        <v>418</v>
      </c>
      <c r="I394" s="192" t="s">
        <v>185</v>
      </c>
      <c r="J394" s="193">
        <v>1</v>
      </c>
      <c r="K394" s="191" t="s">
        <v>3248</v>
      </c>
      <c r="L394" s="194">
        <v>2022</v>
      </c>
      <c r="M394" s="457">
        <v>2</v>
      </c>
      <c r="N394" s="458">
        <v>1</v>
      </c>
      <c r="O394" s="195">
        <f t="shared" si="25"/>
        <v>2</v>
      </c>
      <c r="P394" s="457">
        <v>2</v>
      </c>
      <c r="Q394" s="196">
        <f t="shared" si="26"/>
        <v>1</v>
      </c>
      <c r="R394" s="197">
        <f t="shared" si="27"/>
        <v>1</v>
      </c>
      <c r="S394" s="198">
        <f t="shared" si="24"/>
        <v>1</v>
      </c>
      <c r="T394" s="194" t="s">
        <v>3249</v>
      </c>
      <c r="U394" s="21"/>
      <c r="V394" s="21"/>
      <c r="W394" s="21"/>
      <c r="X394" s="21"/>
      <c r="Y394" s="21"/>
      <c r="Z394" s="21"/>
    </row>
    <row r="395" spans="1:26" ht="12.75">
      <c r="A395" s="190" t="s">
        <v>109</v>
      </c>
      <c r="B395" s="191" t="s">
        <v>1220</v>
      </c>
      <c r="C395" s="191" t="s">
        <v>663</v>
      </c>
      <c r="D395" s="191" t="s">
        <v>670</v>
      </c>
      <c r="E395" s="190" t="s">
        <v>519</v>
      </c>
      <c r="F395" s="191" t="s">
        <v>536</v>
      </c>
      <c r="G395" s="191" t="s">
        <v>370</v>
      </c>
      <c r="H395" s="192" t="s">
        <v>418</v>
      </c>
      <c r="I395" s="192" t="s">
        <v>185</v>
      </c>
      <c r="J395" s="193">
        <v>1</v>
      </c>
      <c r="K395" s="191" t="s">
        <v>3248</v>
      </c>
      <c r="L395" s="194">
        <v>2022</v>
      </c>
      <c r="M395" s="457">
        <v>3</v>
      </c>
      <c r="N395" s="458">
        <v>1</v>
      </c>
      <c r="O395" s="195">
        <f t="shared" si="25"/>
        <v>3</v>
      </c>
      <c r="P395" s="457">
        <v>3</v>
      </c>
      <c r="Q395" s="196">
        <f t="shared" si="26"/>
        <v>1</v>
      </c>
      <c r="R395" s="197">
        <f t="shared" si="27"/>
        <v>1</v>
      </c>
      <c r="S395" s="198">
        <f t="shared" si="24"/>
        <v>1</v>
      </c>
      <c r="T395" s="194" t="s">
        <v>3249</v>
      </c>
      <c r="U395" s="21"/>
      <c r="V395" s="21"/>
      <c r="W395" s="21"/>
      <c r="X395" s="21"/>
      <c r="Y395" s="21"/>
      <c r="Z395" s="21"/>
    </row>
    <row r="396" spans="1:26" ht="12.75">
      <c r="A396" s="190" t="s">
        <v>109</v>
      </c>
      <c r="B396" s="191" t="s">
        <v>1220</v>
      </c>
      <c r="C396" s="191" t="s">
        <v>658</v>
      </c>
      <c r="D396" s="191" t="s">
        <v>671</v>
      </c>
      <c r="E396" s="190" t="s">
        <v>519</v>
      </c>
      <c r="F396" s="191" t="s">
        <v>536</v>
      </c>
      <c r="G396" s="191" t="s">
        <v>370</v>
      </c>
      <c r="H396" s="192" t="s">
        <v>418</v>
      </c>
      <c r="I396" s="192" t="s">
        <v>185</v>
      </c>
      <c r="J396" s="193">
        <v>1</v>
      </c>
      <c r="K396" s="191" t="s">
        <v>3248</v>
      </c>
      <c r="L396" s="194">
        <v>2022</v>
      </c>
      <c r="M396" s="457">
        <v>67</v>
      </c>
      <c r="N396" s="458">
        <v>1</v>
      </c>
      <c r="O396" s="195">
        <f t="shared" si="25"/>
        <v>67</v>
      </c>
      <c r="P396" s="457">
        <v>67</v>
      </c>
      <c r="Q396" s="196">
        <f t="shared" si="26"/>
        <v>1</v>
      </c>
      <c r="R396" s="197">
        <f t="shared" si="27"/>
        <v>1</v>
      </c>
      <c r="S396" s="198">
        <f t="shared" si="24"/>
        <v>1</v>
      </c>
      <c r="T396" s="194"/>
      <c r="U396" s="21"/>
      <c r="V396" s="21"/>
      <c r="W396" s="21"/>
      <c r="X396" s="21"/>
      <c r="Y396" s="21"/>
      <c r="Z396" s="21"/>
    </row>
    <row r="397" spans="1:26" ht="12.75">
      <c r="A397" s="190" t="s">
        <v>109</v>
      </c>
      <c r="B397" s="191" t="s">
        <v>1220</v>
      </c>
      <c r="C397" s="191" t="s">
        <v>664</v>
      </c>
      <c r="D397" s="191" t="s">
        <v>671</v>
      </c>
      <c r="E397" s="190" t="s">
        <v>519</v>
      </c>
      <c r="F397" s="191" t="s">
        <v>536</v>
      </c>
      <c r="G397" s="191" t="s">
        <v>370</v>
      </c>
      <c r="H397" s="192" t="s">
        <v>418</v>
      </c>
      <c r="I397" s="192" t="s">
        <v>185</v>
      </c>
      <c r="J397" s="193">
        <v>1</v>
      </c>
      <c r="K397" s="191" t="s">
        <v>3251</v>
      </c>
      <c r="L397" s="194">
        <v>2022</v>
      </c>
      <c r="M397" s="457">
        <v>8</v>
      </c>
      <c r="N397" s="458">
        <v>1</v>
      </c>
      <c r="O397" s="195">
        <f t="shared" si="25"/>
        <v>8</v>
      </c>
      <c r="P397" s="457">
        <v>8</v>
      </c>
      <c r="Q397" s="196">
        <f t="shared" si="26"/>
        <v>1</v>
      </c>
      <c r="R397" s="197">
        <f t="shared" si="27"/>
        <v>1</v>
      </c>
      <c r="S397" s="198">
        <f t="shared" si="24"/>
        <v>1</v>
      </c>
      <c r="T397" s="194"/>
      <c r="U397" s="21"/>
      <c r="V397" s="21"/>
      <c r="W397" s="21"/>
      <c r="X397" s="21"/>
      <c r="Y397" s="21"/>
      <c r="Z397" s="21"/>
    </row>
    <row r="398" spans="1:26" ht="12.75">
      <c r="A398" s="190" t="s">
        <v>109</v>
      </c>
      <c r="B398" s="191" t="s">
        <v>1220</v>
      </c>
      <c r="C398" s="191" t="s">
        <v>658</v>
      </c>
      <c r="D398" s="191" t="s">
        <v>672</v>
      </c>
      <c r="E398" s="190" t="s">
        <v>519</v>
      </c>
      <c r="F398" s="191" t="s">
        <v>536</v>
      </c>
      <c r="G398" s="191" t="s">
        <v>370</v>
      </c>
      <c r="H398" s="192" t="s">
        <v>418</v>
      </c>
      <c r="I398" s="192" t="s">
        <v>185</v>
      </c>
      <c r="J398" s="193">
        <v>1</v>
      </c>
      <c r="K398" s="191" t="s">
        <v>3248</v>
      </c>
      <c r="L398" s="194">
        <v>2022</v>
      </c>
      <c r="M398" s="457">
        <v>2</v>
      </c>
      <c r="N398" s="458">
        <v>1</v>
      </c>
      <c r="O398" s="195">
        <f t="shared" si="25"/>
        <v>2</v>
      </c>
      <c r="P398" s="457">
        <v>2</v>
      </c>
      <c r="Q398" s="196">
        <f t="shared" si="26"/>
        <v>1</v>
      </c>
      <c r="R398" s="197">
        <f t="shared" si="27"/>
        <v>1</v>
      </c>
      <c r="S398" s="198">
        <f t="shared" si="24"/>
        <v>1</v>
      </c>
      <c r="T398" s="194" t="s">
        <v>3249</v>
      </c>
      <c r="U398" s="21"/>
      <c r="V398" s="21"/>
      <c r="W398" s="21"/>
      <c r="X398" s="21"/>
      <c r="Y398" s="21"/>
      <c r="Z398" s="21"/>
    </row>
    <row r="399" spans="1:26" ht="12.75">
      <c r="A399" s="190" t="s">
        <v>109</v>
      </c>
      <c r="B399" s="191" t="s">
        <v>1220</v>
      </c>
      <c r="C399" s="191" t="s">
        <v>662</v>
      </c>
      <c r="D399" s="191" t="s">
        <v>672</v>
      </c>
      <c r="E399" s="190" t="s">
        <v>519</v>
      </c>
      <c r="F399" s="191" t="s">
        <v>536</v>
      </c>
      <c r="G399" s="191" t="s">
        <v>370</v>
      </c>
      <c r="H399" s="192" t="s">
        <v>418</v>
      </c>
      <c r="I399" s="192" t="s">
        <v>185</v>
      </c>
      <c r="J399" s="193">
        <v>1</v>
      </c>
      <c r="K399" s="191" t="s">
        <v>3251</v>
      </c>
      <c r="L399" s="194">
        <v>2022</v>
      </c>
      <c r="M399" s="457">
        <v>20</v>
      </c>
      <c r="N399" s="458">
        <v>1</v>
      </c>
      <c r="O399" s="195">
        <f t="shared" si="25"/>
        <v>20</v>
      </c>
      <c r="P399" s="457">
        <v>20</v>
      </c>
      <c r="Q399" s="196">
        <f t="shared" si="26"/>
        <v>1</v>
      </c>
      <c r="R399" s="197">
        <f t="shared" si="27"/>
        <v>1</v>
      </c>
      <c r="S399" s="198">
        <f t="shared" si="24"/>
        <v>1</v>
      </c>
      <c r="T399" s="194"/>
      <c r="U399" s="21"/>
      <c r="V399" s="21"/>
      <c r="W399" s="21"/>
      <c r="X399" s="21"/>
      <c r="Y399" s="21"/>
      <c r="Z399" s="21"/>
    </row>
    <row r="400" spans="1:26" ht="12.75">
      <c r="A400" s="190" t="s">
        <v>109</v>
      </c>
      <c r="B400" s="191" t="s">
        <v>1220</v>
      </c>
      <c r="C400" s="191" t="s">
        <v>664</v>
      </c>
      <c r="D400" s="191" t="s">
        <v>672</v>
      </c>
      <c r="E400" s="190" t="s">
        <v>519</v>
      </c>
      <c r="F400" s="191" t="s">
        <v>536</v>
      </c>
      <c r="G400" s="191" t="s">
        <v>370</v>
      </c>
      <c r="H400" s="192" t="s">
        <v>418</v>
      </c>
      <c r="I400" s="192" t="s">
        <v>185</v>
      </c>
      <c r="J400" s="193">
        <v>1</v>
      </c>
      <c r="K400" s="191" t="s">
        <v>3251</v>
      </c>
      <c r="L400" s="194">
        <v>2022</v>
      </c>
      <c r="M400" s="457">
        <v>2</v>
      </c>
      <c r="N400" s="458">
        <v>1</v>
      </c>
      <c r="O400" s="195">
        <f t="shared" si="25"/>
        <v>2</v>
      </c>
      <c r="P400" s="457">
        <v>2</v>
      </c>
      <c r="Q400" s="196">
        <f t="shared" si="26"/>
        <v>1</v>
      </c>
      <c r="R400" s="197">
        <f t="shared" si="27"/>
        <v>1</v>
      </c>
      <c r="S400" s="198">
        <f t="shared" si="24"/>
        <v>1</v>
      </c>
      <c r="T400" s="194" t="s">
        <v>3249</v>
      </c>
      <c r="U400" s="21"/>
      <c r="V400" s="21"/>
      <c r="W400" s="21"/>
      <c r="X400" s="21"/>
      <c r="Y400" s="21"/>
      <c r="Z400" s="21"/>
    </row>
    <row r="401" spans="1:26" ht="12.75">
      <c r="A401" s="190" t="s">
        <v>109</v>
      </c>
      <c r="B401" s="191" t="s">
        <v>1220</v>
      </c>
      <c r="C401" s="191" t="s">
        <v>656</v>
      </c>
      <c r="D401" s="191" t="s">
        <v>673</v>
      </c>
      <c r="E401" s="190" t="s">
        <v>519</v>
      </c>
      <c r="F401" s="191" t="s">
        <v>536</v>
      </c>
      <c r="G401" s="191" t="s">
        <v>370</v>
      </c>
      <c r="H401" s="192" t="s">
        <v>418</v>
      </c>
      <c r="I401" s="192" t="s">
        <v>185</v>
      </c>
      <c r="J401" s="193">
        <v>1</v>
      </c>
      <c r="K401" s="191" t="s">
        <v>3251</v>
      </c>
      <c r="L401" s="194">
        <v>2022</v>
      </c>
      <c r="M401" s="457">
        <v>19</v>
      </c>
      <c r="N401" s="458">
        <v>1</v>
      </c>
      <c r="O401" s="195">
        <f t="shared" si="25"/>
        <v>19</v>
      </c>
      <c r="P401" s="457">
        <v>19</v>
      </c>
      <c r="Q401" s="196">
        <f t="shared" si="26"/>
        <v>1</v>
      </c>
      <c r="R401" s="197">
        <f t="shared" si="27"/>
        <v>1</v>
      </c>
      <c r="S401" s="198">
        <f t="shared" si="24"/>
        <v>1</v>
      </c>
      <c r="T401" s="194"/>
      <c r="U401" s="21"/>
      <c r="V401" s="21"/>
      <c r="W401" s="21"/>
      <c r="X401" s="21"/>
      <c r="Y401" s="21"/>
      <c r="Z401" s="21"/>
    </row>
    <row r="402" spans="1:26" ht="12.75">
      <c r="A402" s="190" t="s">
        <v>109</v>
      </c>
      <c r="B402" s="191" t="s">
        <v>1220</v>
      </c>
      <c r="C402" s="191" t="s">
        <v>658</v>
      </c>
      <c r="D402" s="191" t="s">
        <v>673</v>
      </c>
      <c r="E402" s="190" t="s">
        <v>519</v>
      </c>
      <c r="F402" s="191" t="s">
        <v>536</v>
      </c>
      <c r="G402" s="191" t="s">
        <v>370</v>
      </c>
      <c r="H402" s="192" t="s">
        <v>418</v>
      </c>
      <c r="I402" s="192" t="s">
        <v>185</v>
      </c>
      <c r="J402" s="193">
        <v>1</v>
      </c>
      <c r="K402" s="191" t="s">
        <v>3251</v>
      </c>
      <c r="L402" s="194">
        <v>2022</v>
      </c>
      <c r="M402" s="457">
        <v>2</v>
      </c>
      <c r="N402" s="458">
        <v>1</v>
      </c>
      <c r="O402" s="195">
        <f t="shared" si="25"/>
        <v>2</v>
      </c>
      <c r="P402" s="457">
        <v>2</v>
      </c>
      <c r="Q402" s="196">
        <f t="shared" si="26"/>
        <v>1</v>
      </c>
      <c r="R402" s="197">
        <f t="shared" si="27"/>
        <v>1</v>
      </c>
      <c r="S402" s="198">
        <f t="shared" si="24"/>
        <v>1</v>
      </c>
      <c r="T402" s="194" t="s">
        <v>3249</v>
      </c>
      <c r="U402" s="21"/>
      <c r="V402" s="21"/>
      <c r="W402" s="21"/>
      <c r="X402" s="21"/>
      <c r="Y402" s="21"/>
      <c r="Z402" s="21"/>
    </row>
    <row r="403" spans="1:26" ht="12.75">
      <c r="A403" s="190" t="s">
        <v>109</v>
      </c>
      <c r="B403" s="191" t="s">
        <v>1220</v>
      </c>
      <c r="C403" s="191" t="s">
        <v>662</v>
      </c>
      <c r="D403" s="191" t="s">
        <v>674</v>
      </c>
      <c r="E403" s="190" t="s">
        <v>519</v>
      </c>
      <c r="F403" s="191" t="s">
        <v>536</v>
      </c>
      <c r="G403" s="191" t="s">
        <v>370</v>
      </c>
      <c r="H403" s="192" t="s">
        <v>418</v>
      </c>
      <c r="I403" s="192" t="s">
        <v>185</v>
      </c>
      <c r="J403" s="193">
        <v>1</v>
      </c>
      <c r="K403" s="191" t="s">
        <v>3251</v>
      </c>
      <c r="L403" s="194">
        <v>2022</v>
      </c>
      <c r="M403" s="457">
        <v>3</v>
      </c>
      <c r="N403" s="458">
        <v>1</v>
      </c>
      <c r="O403" s="195">
        <f t="shared" si="25"/>
        <v>3</v>
      </c>
      <c r="P403" s="457">
        <v>3</v>
      </c>
      <c r="Q403" s="196">
        <f t="shared" si="26"/>
        <v>1</v>
      </c>
      <c r="R403" s="197">
        <f t="shared" si="27"/>
        <v>1</v>
      </c>
      <c r="S403" s="198">
        <f t="shared" si="24"/>
        <v>1</v>
      </c>
      <c r="T403" s="194"/>
      <c r="U403" s="21"/>
      <c r="V403" s="21"/>
      <c r="W403" s="21"/>
      <c r="X403" s="21"/>
      <c r="Y403" s="21"/>
      <c r="Z403" s="21"/>
    </row>
    <row r="404" spans="1:26" ht="12.75">
      <c r="A404" s="190" t="s">
        <v>109</v>
      </c>
      <c r="B404" s="191" t="s">
        <v>1220</v>
      </c>
      <c r="C404" s="191" t="s">
        <v>658</v>
      </c>
      <c r="D404" s="191" t="s">
        <v>677</v>
      </c>
      <c r="E404" s="190" t="s">
        <v>519</v>
      </c>
      <c r="F404" s="191" t="s">
        <v>536</v>
      </c>
      <c r="G404" s="191" t="s">
        <v>370</v>
      </c>
      <c r="H404" s="192" t="s">
        <v>418</v>
      </c>
      <c r="I404" s="192" t="s">
        <v>185</v>
      </c>
      <c r="J404" s="193">
        <v>1</v>
      </c>
      <c r="K404" s="191" t="s">
        <v>3248</v>
      </c>
      <c r="L404" s="194">
        <v>2022</v>
      </c>
      <c r="M404" s="457">
        <v>5</v>
      </c>
      <c r="N404" s="458">
        <v>1</v>
      </c>
      <c r="O404" s="195">
        <f t="shared" si="25"/>
        <v>5</v>
      </c>
      <c r="P404" s="457">
        <v>5</v>
      </c>
      <c r="Q404" s="196">
        <f t="shared" si="26"/>
        <v>1</v>
      </c>
      <c r="R404" s="197">
        <f t="shared" si="27"/>
        <v>1</v>
      </c>
      <c r="S404" s="198">
        <f t="shared" si="24"/>
        <v>1</v>
      </c>
      <c r="T404" s="194" t="s">
        <v>3249</v>
      </c>
      <c r="U404" s="21"/>
      <c r="V404" s="21"/>
      <c r="W404" s="21"/>
      <c r="X404" s="21"/>
      <c r="Y404" s="21"/>
      <c r="Z404" s="21"/>
    </row>
    <row r="405" spans="1:26" ht="12.75">
      <c r="A405" s="190" t="s">
        <v>109</v>
      </c>
      <c r="B405" s="191" t="s">
        <v>1220</v>
      </c>
      <c r="C405" s="191" t="s">
        <v>658</v>
      </c>
      <c r="D405" s="191" t="s">
        <v>678</v>
      </c>
      <c r="E405" s="190" t="s">
        <v>519</v>
      </c>
      <c r="F405" s="191" t="s">
        <v>536</v>
      </c>
      <c r="G405" s="191" t="s">
        <v>370</v>
      </c>
      <c r="H405" s="192" t="s">
        <v>418</v>
      </c>
      <c r="I405" s="192" t="s">
        <v>185</v>
      </c>
      <c r="J405" s="193">
        <v>1</v>
      </c>
      <c r="K405" s="191" t="s">
        <v>3251</v>
      </c>
      <c r="L405" s="194">
        <v>2022</v>
      </c>
      <c r="M405" s="457">
        <v>8</v>
      </c>
      <c r="N405" s="458">
        <v>1</v>
      </c>
      <c r="O405" s="195">
        <f t="shared" si="25"/>
        <v>8</v>
      </c>
      <c r="P405" s="457">
        <v>8</v>
      </c>
      <c r="Q405" s="196">
        <f t="shared" si="26"/>
        <v>1</v>
      </c>
      <c r="R405" s="197">
        <f t="shared" si="27"/>
        <v>1</v>
      </c>
      <c r="S405" s="198">
        <f t="shared" si="24"/>
        <v>1</v>
      </c>
      <c r="T405" s="194"/>
      <c r="U405" s="21"/>
      <c r="V405" s="21"/>
      <c r="W405" s="21"/>
      <c r="X405" s="21"/>
      <c r="Y405" s="21"/>
      <c r="Z405" s="21"/>
    </row>
    <row r="406" spans="1:26" ht="12.75">
      <c r="A406" s="190" t="s">
        <v>109</v>
      </c>
      <c r="B406" s="191" t="s">
        <v>1220</v>
      </c>
      <c r="C406" s="191" t="s">
        <v>663</v>
      </c>
      <c r="D406" s="191" t="s">
        <v>678</v>
      </c>
      <c r="E406" s="190" t="s">
        <v>519</v>
      </c>
      <c r="F406" s="191" t="s">
        <v>536</v>
      </c>
      <c r="G406" s="191" t="s">
        <v>370</v>
      </c>
      <c r="H406" s="192" t="s">
        <v>418</v>
      </c>
      <c r="I406" s="192" t="s">
        <v>185</v>
      </c>
      <c r="J406" s="193">
        <v>1</v>
      </c>
      <c r="K406" s="191" t="s">
        <v>3248</v>
      </c>
      <c r="L406" s="194">
        <v>2022</v>
      </c>
      <c r="M406" s="457">
        <v>5</v>
      </c>
      <c r="N406" s="458">
        <v>1</v>
      </c>
      <c r="O406" s="195">
        <f t="shared" si="25"/>
        <v>5</v>
      </c>
      <c r="P406" s="457">
        <v>5</v>
      </c>
      <c r="Q406" s="196">
        <f t="shared" si="26"/>
        <v>1</v>
      </c>
      <c r="R406" s="197">
        <f t="shared" si="27"/>
        <v>1</v>
      </c>
      <c r="S406" s="198">
        <f t="shared" si="24"/>
        <v>1</v>
      </c>
      <c r="T406" s="194" t="s">
        <v>3249</v>
      </c>
      <c r="U406" s="21"/>
      <c r="V406" s="21"/>
      <c r="W406" s="21"/>
      <c r="X406" s="21"/>
      <c r="Y406" s="21"/>
      <c r="Z406" s="21"/>
    </row>
    <row r="407" spans="1:26" ht="12.75">
      <c r="A407" s="190" t="s">
        <v>109</v>
      </c>
      <c r="B407" s="191" t="s">
        <v>1220</v>
      </c>
      <c r="C407" s="191" t="s">
        <v>665</v>
      </c>
      <c r="D407" s="191" t="s">
        <v>679</v>
      </c>
      <c r="E407" s="190" t="s">
        <v>519</v>
      </c>
      <c r="F407" s="191" t="s">
        <v>536</v>
      </c>
      <c r="G407" s="191" t="s">
        <v>370</v>
      </c>
      <c r="H407" s="192" t="s">
        <v>418</v>
      </c>
      <c r="I407" s="192" t="s">
        <v>185</v>
      </c>
      <c r="J407" s="193">
        <v>1</v>
      </c>
      <c r="K407" s="191" t="s">
        <v>3248</v>
      </c>
      <c r="L407" s="194">
        <v>2022</v>
      </c>
      <c r="M407" s="457">
        <v>1926</v>
      </c>
      <c r="N407" s="458">
        <v>1</v>
      </c>
      <c r="O407" s="195">
        <f t="shared" si="25"/>
        <v>1926</v>
      </c>
      <c r="P407" s="457">
        <v>1926</v>
      </c>
      <c r="Q407" s="196">
        <f t="shared" si="26"/>
        <v>1</v>
      </c>
      <c r="R407" s="197">
        <f t="shared" si="27"/>
        <v>1</v>
      </c>
      <c r="S407" s="198">
        <f t="shared" si="24"/>
        <v>1</v>
      </c>
      <c r="T407" s="194" t="s">
        <v>3249</v>
      </c>
      <c r="U407" s="21"/>
      <c r="V407" s="21"/>
      <c r="W407" s="21"/>
      <c r="X407" s="21"/>
      <c r="Y407" s="21"/>
      <c r="Z407" s="21"/>
    </row>
    <row r="408" spans="1:26" ht="12.75">
      <c r="A408" s="190" t="s">
        <v>109</v>
      </c>
      <c r="B408" s="191" t="s">
        <v>1220</v>
      </c>
      <c r="C408" s="191" t="s">
        <v>666</v>
      </c>
      <c r="D408" s="191" t="s">
        <v>679</v>
      </c>
      <c r="E408" s="190" t="s">
        <v>519</v>
      </c>
      <c r="F408" s="191" t="s">
        <v>536</v>
      </c>
      <c r="G408" s="191" t="s">
        <v>370</v>
      </c>
      <c r="H408" s="192" t="s">
        <v>418</v>
      </c>
      <c r="I408" s="192" t="s">
        <v>185</v>
      </c>
      <c r="J408" s="193">
        <v>1</v>
      </c>
      <c r="K408" s="191" t="s">
        <v>3251</v>
      </c>
      <c r="L408" s="194">
        <v>2022</v>
      </c>
      <c r="M408" s="457">
        <v>7</v>
      </c>
      <c r="N408" s="458">
        <v>1</v>
      </c>
      <c r="O408" s="195">
        <f t="shared" si="25"/>
        <v>7</v>
      </c>
      <c r="P408" s="457">
        <v>7</v>
      </c>
      <c r="Q408" s="196">
        <f t="shared" si="26"/>
        <v>1</v>
      </c>
      <c r="R408" s="197">
        <f t="shared" si="27"/>
        <v>1</v>
      </c>
      <c r="S408" s="198">
        <f t="shared" si="24"/>
        <v>1</v>
      </c>
      <c r="T408" s="194"/>
      <c r="U408" s="21"/>
      <c r="V408" s="21"/>
      <c r="W408" s="21"/>
      <c r="X408" s="21"/>
      <c r="Y408" s="21"/>
      <c r="Z408" s="21"/>
    </row>
    <row r="409" spans="1:26" ht="12.75">
      <c r="A409" s="190" t="s">
        <v>109</v>
      </c>
      <c r="B409" s="191" t="s">
        <v>1220</v>
      </c>
      <c r="C409" s="191" t="s">
        <v>665</v>
      </c>
      <c r="D409" s="191" t="s">
        <v>680</v>
      </c>
      <c r="E409" s="190" t="s">
        <v>519</v>
      </c>
      <c r="F409" s="191" t="s">
        <v>536</v>
      </c>
      <c r="G409" s="191" t="s">
        <v>370</v>
      </c>
      <c r="H409" s="192" t="s">
        <v>418</v>
      </c>
      <c r="I409" s="192" t="s">
        <v>185</v>
      </c>
      <c r="J409" s="193">
        <v>1</v>
      </c>
      <c r="K409" s="191" t="s">
        <v>3248</v>
      </c>
      <c r="L409" s="194">
        <v>2022</v>
      </c>
      <c r="M409" s="457">
        <v>43</v>
      </c>
      <c r="N409" s="458">
        <v>1</v>
      </c>
      <c r="O409" s="195">
        <f t="shared" si="25"/>
        <v>43</v>
      </c>
      <c r="P409" s="457">
        <v>43</v>
      </c>
      <c r="Q409" s="196">
        <f t="shared" si="26"/>
        <v>1</v>
      </c>
      <c r="R409" s="197">
        <f t="shared" si="27"/>
        <v>1</v>
      </c>
      <c r="S409" s="198">
        <f t="shared" si="24"/>
        <v>1</v>
      </c>
      <c r="T409" s="194" t="s">
        <v>3249</v>
      </c>
      <c r="U409" s="21"/>
      <c r="V409" s="21"/>
      <c r="W409" s="21"/>
      <c r="X409" s="21"/>
      <c r="Y409" s="21"/>
      <c r="Z409" s="21"/>
    </row>
    <row r="410" spans="1:26" ht="12.75">
      <c r="A410" s="190" t="s">
        <v>109</v>
      </c>
      <c r="B410" s="191" t="s">
        <v>1220</v>
      </c>
      <c r="C410" s="191" t="s">
        <v>668</v>
      </c>
      <c r="D410" s="191" t="s">
        <v>680</v>
      </c>
      <c r="E410" s="190" t="s">
        <v>519</v>
      </c>
      <c r="F410" s="191" t="s">
        <v>536</v>
      </c>
      <c r="G410" s="191" t="s">
        <v>370</v>
      </c>
      <c r="H410" s="192" t="s">
        <v>418</v>
      </c>
      <c r="I410" s="192" t="s">
        <v>185</v>
      </c>
      <c r="J410" s="193">
        <v>1</v>
      </c>
      <c r="K410" s="191" t="s">
        <v>3251</v>
      </c>
      <c r="L410" s="194">
        <v>2022</v>
      </c>
      <c r="M410" s="457">
        <v>6</v>
      </c>
      <c r="N410" s="458">
        <v>1</v>
      </c>
      <c r="O410" s="195">
        <f t="shared" si="25"/>
        <v>6</v>
      </c>
      <c r="P410" s="457">
        <v>6</v>
      </c>
      <c r="Q410" s="196">
        <f t="shared" si="26"/>
        <v>1</v>
      </c>
      <c r="R410" s="197">
        <f t="shared" si="27"/>
        <v>1</v>
      </c>
      <c r="S410" s="198">
        <f t="shared" si="24"/>
        <v>1</v>
      </c>
      <c r="T410" s="194"/>
      <c r="U410" s="21"/>
      <c r="V410" s="21"/>
      <c r="W410" s="21"/>
      <c r="X410" s="21"/>
      <c r="Y410" s="21"/>
      <c r="Z410" s="21"/>
    </row>
    <row r="411" spans="1:26" ht="12.75">
      <c r="A411" s="190" t="s">
        <v>109</v>
      </c>
      <c r="B411" s="191" t="s">
        <v>1220</v>
      </c>
      <c r="C411" s="191" t="s">
        <v>665</v>
      </c>
      <c r="D411" s="191" t="s">
        <v>681</v>
      </c>
      <c r="E411" s="190" t="s">
        <v>519</v>
      </c>
      <c r="F411" s="191" t="s">
        <v>536</v>
      </c>
      <c r="G411" s="191" t="s">
        <v>370</v>
      </c>
      <c r="H411" s="192" t="s">
        <v>418</v>
      </c>
      <c r="I411" s="192" t="s">
        <v>185</v>
      </c>
      <c r="J411" s="193">
        <v>1</v>
      </c>
      <c r="K411" s="191" t="s">
        <v>3251</v>
      </c>
      <c r="L411" s="194">
        <v>2022</v>
      </c>
      <c r="M411" s="457">
        <v>6</v>
      </c>
      <c r="N411" s="458">
        <v>1</v>
      </c>
      <c r="O411" s="195">
        <f t="shared" si="25"/>
        <v>6</v>
      </c>
      <c r="P411" s="457">
        <v>6</v>
      </c>
      <c r="Q411" s="196">
        <f t="shared" si="26"/>
        <v>1</v>
      </c>
      <c r="R411" s="197">
        <f t="shared" si="27"/>
        <v>1</v>
      </c>
      <c r="S411" s="198">
        <f t="shared" si="24"/>
        <v>1</v>
      </c>
      <c r="T411" s="194"/>
      <c r="U411" s="21"/>
      <c r="V411" s="21"/>
      <c r="W411" s="21"/>
      <c r="X411" s="21"/>
      <c r="Y411" s="21"/>
      <c r="Z411" s="21"/>
    </row>
    <row r="412" spans="1:26" ht="12.75">
      <c r="A412" s="190" t="s">
        <v>109</v>
      </c>
      <c r="B412" s="191" t="s">
        <v>1220</v>
      </c>
      <c r="C412" s="191" t="s">
        <v>667</v>
      </c>
      <c r="D412" s="191" t="s">
        <v>681</v>
      </c>
      <c r="E412" s="190" t="s">
        <v>519</v>
      </c>
      <c r="F412" s="191" t="s">
        <v>536</v>
      </c>
      <c r="G412" s="191" t="s">
        <v>370</v>
      </c>
      <c r="H412" s="192" t="s">
        <v>418</v>
      </c>
      <c r="I412" s="192" t="s">
        <v>185</v>
      </c>
      <c r="J412" s="193">
        <v>1</v>
      </c>
      <c r="K412" s="191" t="s">
        <v>3248</v>
      </c>
      <c r="L412" s="194">
        <v>2022</v>
      </c>
      <c r="M412" s="457">
        <v>611</v>
      </c>
      <c r="N412" s="458">
        <v>1</v>
      </c>
      <c r="O412" s="195">
        <f t="shared" si="25"/>
        <v>611</v>
      </c>
      <c r="P412" s="457">
        <v>611</v>
      </c>
      <c r="Q412" s="196">
        <f t="shared" si="26"/>
        <v>1</v>
      </c>
      <c r="R412" s="197">
        <f t="shared" si="27"/>
        <v>1</v>
      </c>
      <c r="S412" s="198">
        <f t="shared" si="24"/>
        <v>1</v>
      </c>
      <c r="T412" s="194" t="s">
        <v>3249</v>
      </c>
      <c r="U412" s="21"/>
      <c r="V412" s="21"/>
      <c r="W412" s="21"/>
      <c r="X412" s="21"/>
      <c r="Y412" s="21"/>
      <c r="Z412" s="21"/>
    </row>
    <row r="413" spans="1:26" ht="12.75">
      <c r="A413" s="190" t="s">
        <v>109</v>
      </c>
      <c r="B413" s="191" t="s">
        <v>1220</v>
      </c>
      <c r="C413" s="191" t="s">
        <v>660</v>
      </c>
      <c r="D413" s="191" t="s">
        <v>682</v>
      </c>
      <c r="E413" s="190" t="s">
        <v>519</v>
      </c>
      <c r="F413" s="191" t="s">
        <v>536</v>
      </c>
      <c r="G413" s="191" t="s">
        <v>370</v>
      </c>
      <c r="H413" s="192" t="s">
        <v>418</v>
      </c>
      <c r="I413" s="192" t="s">
        <v>185</v>
      </c>
      <c r="J413" s="193">
        <v>1</v>
      </c>
      <c r="K413" s="191" t="s">
        <v>3248</v>
      </c>
      <c r="L413" s="194">
        <v>2022</v>
      </c>
      <c r="M413" s="457">
        <v>2</v>
      </c>
      <c r="N413" s="458">
        <v>1</v>
      </c>
      <c r="O413" s="195">
        <f t="shared" si="25"/>
        <v>2</v>
      </c>
      <c r="P413" s="457">
        <v>2</v>
      </c>
      <c r="Q413" s="196">
        <f t="shared" si="26"/>
        <v>1</v>
      </c>
      <c r="R413" s="197">
        <f t="shared" si="27"/>
        <v>1</v>
      </c>
      <c r="S413" s="198">
        <f t="shared" si="24"/>
        <v>1</v>
      </c>
      <c r="T413" s="194" t="s">
        <v>3249</v>
      </c>
      <c r="U413" s="21"/>
      <c r="V413" s="21"/>
      <c r="W413" s="21"/>
      <c r="X413" s="21"/>
      <c r="Y413" s="21"/>
      <c r="Z413" s="21"/>
    </row>
    <row r="414" spans="1:26" ht="12.75">
      <c r="A414" s="190" t="s">
        <v>109</v>
      </c>
      <c r="B414" s="191" t="s">
        <v>1220</v>
      </c>
      <c r="C414" s="191" t="s">
        <v>668</v>
      </c>
      <c r="D414" s="191" t="s">
        <v>683</v>
      </c>
      <c r="E414" s="190" t="s">
        <v>519</v>
      </c>
      <c r="F414" s="191" t="s">
        <v>536</v>
      </c>
      <c r="G414" s="191" t="s">
        <v>370</v>
      </c>
      <c r="H414" s="192" t="s">
        <v>418</v>
      </c>
      <c r="I414" s="192" t="s">
        <v>185</v>
      </c>
      <c r="J414" s="193">
        <v>1</v>
      </c>
      <c r="K414" s="191" t="s">
        <v>3248</v>
      </c>
      <c r="L414" s="194">
        <v>2022</v>
      </c>
      <c r="M414" s="457">
        <v>7</v>
      </c>
      <c r="N414" s="458">
        <v>1</v>
      </c>
      <c r="O414" s="195">
        <f t="shared" si="25"/>
        <v>7</v>
      </c>
      <c r="P414" s="457">
        <v>7</v>
      </c>
      <c r="Q414" s="196">
        <f t="shared" si="26"/>
        <v>1</v>
      </c>
      <c r="R414" s="197">
        <f t="shared" si="27"/>
        <v>1</v>
      </c>
      <c r="S414" s="198">
        <f t="shared" si="24"/>
        <v>1</v>
      </c>
      <c r="T414" s="194" t="s">
        <v>3249</v>
      </c>
      <c r="U414" s="21"/>
      <c r="V414" s="21"/>
      <c r="W414" s="21"/>
      <c r="X414" s="21"/>
      <c r="Y414" s="21"/>
      <c r="Z414" s="21"/>
    </row>
    <row r="415" spans="1:26" ht="12.75">
      <c r="A415" s="190" t="s">
        <v>109</v>
      </c>
      <c r="B415" s="191" t="s">
        <v>1220</v>
      </c>
      <c r="C415" s="191" t="s">
        <v>659</v>
      </c>
      <c r="D415" s="191" t="s">
        <v>684</v>
      </c>
      <c r="E415" s="190" t="s">
        <v>519</v>
      </c>
      <c r="F415" s="191" t="s">
        <v>536</v>
      </c>
      <c r="G415" s="191" t="s">
        <v>370</v>
      </c>
      <c r="H415" s="192" t="s">
        <v>418</v>
      </c>
      <c r="I415" s="192" t="s">
        <v>185</v>
      </c>
      <c r="J415" s="193">
        <v>1</v>
      </c>
      <c r="K415" s="191" t="s">
        <v>3248</v>
      </c>
      <c r="L415" s="194">
        <v>2022</v>
      </c>
      <c r="M415" s="457">
        <v>28</v>
      </c>
      <c r="N415" s="458">
        <v>1</v>
      </c>
      <c r="O415" s="195">
        <f t="shared" si="25"/>
        <v>28</v>
      </c>
      <c r="P415" s="457">
        <v>28</v>
      </c>
      <c r="Q415" s="196">
        <f t="shared" si="26"/>
        <v>1</v>
      </c>
      <c r="R415" s="197">
        <f t="shared" si="27"/>
        <v>1</v>
      </c>
      <c r="S415" s="198">
        <f t="shared" si="24"/>
        <v>1</v>
      </c>
      <c r="T415" s="194"/>
      <c r="U415" s="21"/>
      <c r="V415" s="21"/>
      <c r="W415" s="21"/>
      <c r="X415" s="21"/>
      <c r="Y415" s="21"/>
      <c r="Z415" s="21"/>
    </row>
    <row r="416" spans="1:26" ht="12.75">
      <c r="A416" s="190" t="s">
        <v>109</v>
      </c>
      <c r="B416" s="191" t="s">
        <v>1220</v>
      </c>
      <c r="C416" s="191" t="s">
        <v>663</v>
      </c>
      <c r="D416" s="191" t="s">
        <v>686</v>
      </c>
      <c r="E416" s="190" t="s">
        <v>519</v>
      </c>
      <c r="F416" s="191" t="s">
        <v>536</v>
      </c>
      <c r="G416" s="191" t="s">
        <v>370</v>
      </c>
      <c r="H416" s="192" t="s">
        <v>418</v>
      </c>
      <c r="I416" s="192" t="s">
        <v>185</v>
      </c>
      <c r="J416" s="193">
        <v>1</v>
      </c>
      <c r="K416" s="191" t="s">
        <v>3248</v>
      </c>
      <c r="L416" s="194">
        <v>2022</v>
      </c>
      <c r="M416" s="457">
        <v>15</v>
      </c>
      <c r="N416" s="458">
        <v>1</v>
      </c>
      <c r="O416" s="195">
        <f t="shared" si="25"/>
        <v>15</v>
      </c>
      <c r="P416" s="457">
        <v>15</v>
      </c>
      <c r="Q416" s="196">
        <f t="shared" si="26"/>
        <v>1</v>
      </c>
      <c r="R416" s="197">
        <f t="shared" si="27"/>
        <v>1</v>
      </c>
      <c r="S416" s="198">
        <f t="shared" si="24"/>
        <v>1</v>
      </c>
      <c r="T416" s="194" t="s">
        <v>3249</v>
      </c>
      <c r="U416" s="21"/>
      <c r="V416" s="21"/>
      <c r="W416" s="21"/>
      <c r="X416" s="21"/>
      <c r="Y416" s="21"/>
      <c r="Z416" s="21"/>
    </row>
    <row r="417" spans="1:26" ht="12.75">
      <c r="A417" s="190" t="s">
        <v>109</v>
      </c>
      <c r="B417" s="191" t="s">
        <v>1220</v>
      </c>
      <c r="C417" s="191" t="s">
        <v>663</v>
      </c>
      <c r="D417" s="191" t="s">
        <v>685</v>
      </c>
      <c r="E417" s="190" t="s">
        <v>519</v>
      </c>
      <c r="F417" s="191" t="s">
        <v>536</v>
      </c>
      <c r="G417" s="191" t="s">
        <v>370</v>
      </c>
      <c r="H417" s="192" t="s">
        <v>418</v>
      </c>
      <c r="I417" s="192" t="s">
        <v>185</v>
      </c>
      <c r="J417" s="193">
        <v>1</v>
      </c>
      <c r="K417" s="191" t="s">
        <v>3248</v>
      </c>
      <c r="L417" s="194">
        <v>2022</v>
      </c>
      <c r="M417" s="457">
        <v>2</v>
      </c>
      <c r="N417" s="458">
        <v>1</v>
      </c>
      <c r="O417" s="195">
        <f t="shared" si="25"/>
        <v>2</v>
      </c>
      <c r="P417" s="457">
        <v>2</v>
      </c>
      <c r="Q417" s="196">
        <f t="shared" si="26"/>
        <v>1</v>
      </c>
      <c r="R417" s="197">
        <f t="shared" si="27"/>
        <v>1</v>
      </c>
      <c r="S417" s="198">
        <f t="shared" si="24"/>
        <v>1</v>
      </c>
      <c r="T417" s="194" t="s">
        <v>3249</v>
      </c>
      <c r="U417" s="21"/>
      <c r="V417" s="21"/>
      <c r="W417" s="21"/>
      <c r="X417" s="21"/>
      <c r="Y417" s="21"/>
      <c r="Z417" s="21"/>
    </row>
    <row r="418" spans="1:26" ht="12.75">
      <c r="A418" s="190" t="s">
        <v>109</v>
      </c>
      <c r="B418" s="191" t="s">
        <v>1220</v>
      </c>
      <c r="C418" s="191" t="s">
        <v>663</v>
      </c>
      <c r="D418" s="191" t="s">
        <v>670</v>
      </c>
      <c r="E418" s="190" t="s">
        <v>519</v>
      </c>
      <c r="F418" s="191" t="s">
        <v>3254</v>
      </c>
      <c r="G418" s="191" t="s">
        <v>370</v>
      </c>
      <c r="H418" s="192" t="s">
        <v>418</v>
      </c>
      <c r="I418" s="192" t="s">
        <v>185</v>
      </c>
      <c r="J418" s="193">
        <v>1</v>
      </c>
      <c r="K418" s="191" t="s">
        <v>3248</v>
      </c>
      <c r="L418" s="194">
        <v>2022</v>
      </c>
      <c r="M418" s="457">
        <v>3</v>
      </c>
      <c r="N418" s="458">
        <v>1</v>
      </c>
      <c r="O418" s="195">
        <f t="shared" si="25"/>
        <v>3</v>
      </c>
      <c r="P418" s="457">
        <v>3</v>
      </c>
      <c r="Q418" s="196">
        <f t="shared" si="26"/>
        <v>1</v>
      </c>
      <c r="R418" s="197">
        <f t="shared" si="27"/>
        <v>1</v>
      </c>
      <c r="S418" s="198">
        <f t="shared" si="24"/>
        <v>1</v>
      </c>
      <c r="T418" s="194" t="s">
        <v>3249</v>
      </c>
      <c r="U418" s="21"/>
      <c r="V418" s="21"/>
      <c r="W418" s="21"/>
      <c r="X418" s="21"/>
      <c r="Y418" s="21"/>
      <c r="Z418" s="21"/>
    </row>
    <row r="419" spans="1:26" ht="12.75">
      <c r="A419" s="190" t="s">
        <v>109</v>
      </c>
      <c r="B419" s="191" t="s">
        <v>1220</v>
      </c>
      <c r="C419" s="191" t="s">
        <v>658</v>
      </c>
      <c r="D419" s="191" t="s">
        <v>671</v>
      </c>
      <c r="E419" s="190" t="s">
        <v>519</v>
      </c>
      <c r="F419" s="191" t="s">
        <v>3254</v>
      </c>
      <c r="G419" s="191" t="s">
        <v>370</v>
      </c>
      <c r="H419" s="192" t="s">
        <v>418</v>
      </c>
      <c r="I419" s="192" t="s">
        <v>185</v>
      </c>
      <c r="J419" s="193">
        <v>1</v>
      </c>
      <c r="K419" s="191" t="s">
        <v>3248</v>
      </c>
      <c r="L419" s="194">
        <v>2022</v>
      </c>
      <c r="M419" s="457">
        <v>67</v>
      </c>
      <c r="N419" s="458">
        <v>1</v>
      </c>
      <c r="O419" s="195">
        <f t="shared" si="25"/>
        <v>67</v>
      </c>
      <c r="P419" s="457">
        <v>67</v>
      </c>
      <c r="Q419" s="196">
        <f t="shared" si="26"/>
        <v>1</v>
      </c>
      <c r="R419" s="197">
        <f t="shared" si="27"/>
        <v>1</v>
      </c>
      <c r="S419" s="198">
        <f t="shared" si="24"/>
        <v>1</v>
      </c>
      <c r="T419" s="194"/>
      <c r="U419" s="21"/>
      <c r="V419" s="21"/>
      <c r="W419" s="21"/>
      <c r="X419" s="21"/>
      <c r="Y419" s="21"/>
      <c r="Z419" s="21"/>
    </row>
    <row r="420" spans="1:26" ht="12.75">
      <c r="A420" s="190" t="s">
        <v>109</v>
      </c>
      <c r="B420" s="191" t="s">
        <v>1220</v>
      </c>
      <c r="C420" s="191" t="s">
        <v>664</v>
      </c>
      <c r="D420" s="191" t="s">
        <v>671</v>
      </c>
      <c r="E420" s="190" t="s">
        <v>519</v>
      </c>
      <c r="F420" s="191" t="s">
        <v>3254</v>
      </c>
      <c r="G420" s="191" t="s">
        <v>370</v>
      </c>
      <c r="H420" s="192" t="s">
        <v>418</v>
      </c>
      <c r="I420" s="192" t="s">
        <v>185</v>
      </c>
      <c r="J420" s="193">
        <v>1</v>
      </c>
      <c r="K420" s="191" t="s">
        <v>3251</v>
      </c>
      <c r="L420" s="194">
        <v>2022</v>
      </c>
      <c r="M420" s="457">
        <v>8</v>
      </c>
      <c r="N420" s="458">
        <v>1</v>
      </c>
      <c r="O420" s="195">
        <f t="shared" si="25"/>
        <v>8</v>
      </c>
      <c r="P420" s="457">
        <v>8</v>
      </c>
      <c r="Q420" s="196">
        <f t="shared" si="26"/>
        <v>1</v>
      </c>
      <c r="R420" s="197">
        <f t="shared" si="27"/>
        <v>1</v>
      </c>
      <c r="S420" s="198">
        <f t="shared" si="24"/>
        <v>1</v>
      </c>
      <c r="T420" s="194"/>
      <c r="U420" s="21"/>
      <c r="V420" s="21"/>
      <c r="W420" s="21"/>
      <c r="X420" s="21"/>
      <c r="Y420" s="21"/>
      <c r="Z420" s="21"/>
    </row>
    <row r="421" spans="1:26" ht="12.75">
      <c r="A421" s="190" t="s">
        <v>109</v>
      </c>
      <c r="B421" s="191" t="s">
        <v>1220</v>
      </c>
      <c r="C421" s="191" t="s">
        <v>658</v>
      </c>
      <c r="D421" s="191" t="s">
        <v>672</v>
      </c>
      <c r="E421" s="190" t="s">
        <v>519</v>
      </c>
      <c r="F421" s="191" t="s">
        <v>3254</v>
      </c>
      <c r="G421" s="191" t="s">
        <v>370</v>
      </c>
      <c r="H421" s="192" t="s">
        <v>418</v>
      </c>
      <c r="I421" s="192" t="s">
        <v>185</v>
      </c>
      <c r="J421" s="193">
        <v>1</v>
      </c>
      <c r="K421" s="191" t="s">
        <v>3248</v>
      </c>
      <c r="L421" s="194">
        <v>2022</v>
      </c>
      <c r="M421" s="457">
        <v>2</v>
      </c>
      <c r="N421" s="458">
        <v>1</v>
      </c>
      <c r="O421" s="195">
        <f t="shared" si="25"/>
        <v>2</v>
      </c>
      <c r="P421" s="457">
        <v>2</v>
      </c>
      <c r="Q421" s="196">
        <f t="shared" si="26"/>
        <v>1</v>
      </c>
      <c r="R421" s="197">
        <f t="shared" si="27"/>
        <v>1</v>
      </c>
      <c r="S421" s="198">
        <f t="shared" si="24"/>
        <v>1</v>
      </c>
      <c r="T421" s="194" t="s">
        <v>3249</v>
      </c>
      <c r="U421" s="21"/>
      <c r="V421" s="21"/>
      <c r="W421" s="21"/>
      <c r="X421" s="21"/>
      <c r="Y421" s="21"/>
      <c r="Z421" s="21"/>
    </row>
    <row r="422" spans="1:26" ht="12.75">
      <c r="A422" s="190" t="s">
        <v>109</v>
      </c>
      <c r="B422" s="191" t="s">
        <v>1220</v>
      </c>
      <c r="C422" s="191" t="s">
        <v>662</v>
      </c>
      <c r="D422" s="191" t="s">
        <v>672</v>
      </c>
      <c r="E422" s="190" t="s">
        <v>519</v>
      </c>
      <c r="F422" s="191" t="s">
        <v>3254</v>
      </c>
      <c r="G422" s="191" t="s">
        <v>370</v>
      </c>
      <c r="H422" s="192" t="s">
        <v>418</v>
      </c>
      <c r="I422" s="192" t="s">
        <v>185</v>
      </c>
      <c r="J422" s="193">
        <v>1</v>
      </c>
      <c r="K422" s="191" t="s">
        <v>3251</v>
      </c>
      <c r="L422" s="194">
        <v>2022</v>
      </c>
      <c r="M422" s="457">
        <v>20</v>
      </c>
      <c r="N422" s="458">
        <v>1</v>
      </c>
      <c r="O422" s="195">
        <f t="shared" si="25"/>
        <v>20</v>
      </c>
      <c r="P422" s="457">
        <v>20</v>
      </c>
      <c r="Q422" s="196">
        <f t="shared" si="26"/>
        <v>1</v>
      </c>
      <c r="R422" s="197">
        <f t="shared" si="27"/>
        <v>1</v>
      </c>
      <c r="S422" s="198">
        <f t="shared" si="24"/>
        <v>1</v>
      </c>
      <c r="T422" s="194"/>
      <c r="U422" s="21"/>
      <c r="V422" s="21"/>
      <c r="W422" s="21"/>
      <c r="X422" s="21"/>
      <c r="Y422" s="21"/>
      <c r="Z422" s="21"/>
    </row>
    <row r="423" spans="1:26" ht="12.75">
      <c r="A423" s="190" t="s">
        <v>109</v>
      </c>
      <c r="B423" s="191" t="s">
        <v>1220</v>
      </c>
      <c r="C423" s="191" t="s">
        <v>664</v>
      </c>
      <c r="D423" s="191" t="s">
        <v>672</v>
      </c>
      <c r="E423" s="190" t="s">
        <v>519</v>
      </c>
      <c r="F423" s="191" t="s">
        <v>3254</v>
      </c>
      <c r="G423" s="191" t="s">
        <v>370</v>
      </c>
      <c r="H423" s="192" t="s">
        <v>418</v>
      </c>
      <c r="I423" s="192" t="s">
        <v>185</v>
      </c>
      <c r="J423" s="193">
        <v>1</v>
      </c>
      <c r="K423" s="191" t="s">
        <v>3251</v>
      </c>
      <c r="L423" s="194">
        <v>2022</v>
      </c>
      <c r="M423" s="457">
        <v>2</v>
      </c>
      <c r="N423" s="458">
        <v>1</v>
      </c>
      <c r="O423" s="195">
        <f t="shared" si="25"/>
        <v>2</v>
      </c>
      <c r="P423" s="457">
        <v>2</v>
      </c>
      <c r="Q423" s="196">
        <f t="shared" si="26"/>
        <v>1</v>
      </c>
      <c r="R423" s="197">
        <f t="shared" si="27"/>
        <v>1</v>
      </c>
      <c r="S423" s="198">
        <f t="shared" si="24"/>
        <v>1</v>
      </c>
      <c r="T423" s="194" t="s">
        <v>3249</v>
      </c>
      <c r="U423" s="21"/>
      <c r="V423" s="21"/>
      <c r="W423" s="21"/>
      <c r="X423" s="21"/>
      <c r="Y423" s="21"/>
      <c r="Z423" s="21"/>
    </row>
    <row r="424" spans="1:26" ht="12.75">
      <c r="A424" s="190" t="s">
        <v>109</v>
      </c>
      <c r="B424" s="191" t="s">
        <v>1220</v>
      </c>
      <c r="C424" s="191" t="s">
        <v>656</v>
      </c>
      <c r="D424" s="191" t="s">
        <v>673</v>
      </c>
      <c r="E424" s="190" t="s">
        <v>519</v>
      </c>
      <c r="F424" s="191" t="s">
        <v>3254</v>
      </c>
      <c r="G424" s="191" t="s">
        <v>370</v>
      </c>
      <c r="H424" s="192" t="s">
        <v>418</v>
      </c>
      <c r="I424" s="192" t="s">
        <v>185</v>
      </c>
      <c r="J424" s="193">
        <v>1</v>
      </c>
      <c r="K424" s="191" t="s">
        <v>3251</v>
      </c>
      <c r="L424" s="194">
        <v>2022</v>
      </c>
      <c r="M424" s="457">
        <v>19</v>
      </c>
      <c r="N424" s="458">
        <v>1</v>
      </c>
      <c r="O424" s="195">
        <f t="shared" si="25"/>
        <v>19</v>
      </c>
      <c r="P424" s="457">
        <v>19</v>
      </c>
      <c r="Q424" s="196">
        <f t="shared" si="26"/>
        <v>1</v>
      </c>
      <c r="R424" s="197">
        <f t="shared" si="27"/>
        <v>1</v>
      </c>
      <c r="S424" s="198">
        <f t="shared" si="24"/>
        <v>1</v>
      </c>
      <c r="T424" s="194"/>
      <c r="U424" s="21"/>
      <c r="V424" s="21"/>
      <c r="W424" s="21"/>
      <c r="X424" s="21"/>
      <c r="Y424" s="21"/>
      <c r="Z424" s="21"/>
    </row>
    <row r="425" spans="1:26" ht="12.75">
      <c r="A425" s="190" t="s">
        <v>109</v>
      </c>
      <c r="B425" s="191" t="s">
        <v>1220</v>
      </c>
      <c r="C425" s="191" t="s">
        <v>658</v>
      </c>
      <c r="D425" s="191" t="s">
        <v>673</v>
      </c>
      <c r="E425" s="190" t="s">
        <v>519</v>
      </c>
      <c r="F425" s="191" t="s">
        <v>3254</v>
      </c>
      <c r="G425" s="191" t="s">
        <v>370</v>
      </c>
      <c r="H425" s="192" t="s">
        <v>418</v>
      </c>
      <c r="I425" s="192" t="s">
        <v>185</v>
      </c>
      <c r="J425" s="193">
        <v>1</v>
      </c>
      <c r="K425" s="191" t="s">
        <v>3251</v>
      </c>
      <c r="L425" s="194">
        <v>2022</v>
      </c>
      <c r="M425" s="457">
        <v>2</v>
      </c>
      <c r="N425" s="458">
        <v>1</v>
      </c>
      <c r="O425" s="195">
        <f t="shared" si="25"/>
        <v>2</v>
      </c>
      <c r="P425" s="457">
        <v>2</v>
      </c>
      <c r="Q425" s="196">
        <f t="shared" si="26"/>
        <v>1</v>
      </c>
      <c r="R425" s="197">
        <f t="shared" si="27"/>
        <v>1</v>
      </c>
      <c r="S425" s="198">
        <f t="shared" si="24"/>
        <v>1</v>
      </c>
      <c r="T425" s="194" t="s">
        <v>3249</v>
      </c>
      <c r="U425" s="21"/>
      <c r="V425" s="21"/>
      <c r="W425" s="21"/>
      <c r="X425" s="21"/>
      <c r="Y425" s="21"/>
      <c r="Z425" s="21"/>
    </row>
    <row r="426" spans="1:26" ht="12.75">
      <c r="A426" s="190" t="s">
        <v>109</v>
      </c>
      <c r="B426" s="191" t="s">
        <v>1220</v>
      </c>
      <c r="C426" s="191" t="s">
        <v>662</v>
      </c>
      <c r="D426" s="191" t="s">
        <v>674</v>
      </c>
      <c r="E426" s="190" t="s">
        <v>519</v>
      </c>
      <c r="F426" s="191" t="s">
        <v>3254</v>
      </c>
      <c r="G426" s="191" t="s">
        <v>370</v>
      </c>
      <c r="H426" s="192" t="s">
        <v>418</v>
      </c>
      <c r="I426" s="192" t="s">
        <v>185</v>
      </c>
      <c r="J426" s="193">
        <v>1</v>
      </c>
      <c r="K426" s="191" t="s">
        <v>3251</v>
      </c>
      <c r="L426" s="194">
        <v>2022</v>
      </c>
      <c r="M426" s="457">
        <v>3</v>
      </c>
      <c r="N426" s="458">
        <v>1</v>
      </c>
      <c r="O426" s="195">
        <f t="shared" si="25"/>
        <v>3</v>
      </c>
      <c r="P426" s="457">
        <v>3</v>
      </c>
      <c r="Q426" s="196">
        <f t="shared" si="26"/>
        <v>1</v>
      </c>
      <c r="R426" s="197">
        <f t="shared" si="27"/>
        <v>1</v>
      </c>
      <c r="S426" s="198">
        <f t="shared" si="24"/>
        <v>1</v>
      </c>
      <c r="T426" s="194"/>
      <c r="U426" s="21"/>
      <c r="V426" s="21"/>
      <c r="W426" s="21"/>
      <c r="X426" s="21"/>
      <c r="Y426" s="21"/>
      <c r="Z426" s="21"/>
    </row>
    <row r="427" spans="1:26" ht="12.75">
      <c r="A427" s="190" t="s">
        <v>109</v>
      </c>
      <c r="B427" s="191" t="s">
        <v>1220</v>
      </c>
      <c r="C427" s="191" t="s">
        <v>658</v>
      </c>
      <c r="D427" s="191" t="s">
        <v>677</v>
      </c>
      <c r="E427" s="190" t="s">
        <v>519</v>
      </c>
      <c r="F427" s="191" t="s">
        <v>3254</v>
      </c>
      <c r="G427" s="191" t="s">
        <v>370</v>
      </c>
      <c r="H427" s="192" t="s">
        <v>418</v>
      </c>
      <c r="I427" s="192" t="s">
        <v>185</v>
      </c>
      <c r="J427" s="193">
        <v>1</v>
      </c>
      <c r="K427" s="191" t="s">
        <v>3248</v>
      </c>
      <c r="L427" s="194">
        <v>2022</v>
      </c>
      <c r="M427" s="457">
        <v>5</v>
      </c>
      <c r="N427" s="458">
        <v>1</v>
      </c>
      <c r="O427" s="195">
        <f t="shared" si="25"/>
        <v>5</v>
      </c>
      <c r="P427" s="457">
        <v>5</v>
      </c>
      <c r="Q427" s="196">
        <f t="shared" si="26"/>
        <v>1</v>
      </c>
      <c r="R427" s="197">
        <f t="shared" si="27"/>
        <v>1</v>
      </c>
      <c r="S427" s="198">
        <f t="shared" si="24"/>
        <v>1</v>
      </c>
      <c r="T427" s="194" t="s">
        <v>3249</v>
      </c>
      <c r="U427" s="21"/>
      <c r="V427" s="21"/>
      <c r="W427" s="21"/>
      <c r="X427" s="21"/>
      <c r="Y427" s="21"/>
      <c r="Z427" s="21"/>
    </row>
    <row r="428" spans="1:26" ht="12.75">
      <c r="A428" s="190" t="s">
        <v>109</v>
      </c>
      <c r="B428" s="191" t="s">
        <v>1220</v>
      </c>
      <c r="C428" s="191" t="s">
        <v>658</v>
      </c>
      <c r="D428" s="191" t="s">
        <v>678</v>
      </c>
      <c r="E428" s="190" t="s">
        <v>519</v>
      </c>
      <c r="F428" s="191" t="s">
        <v>3254</v>
      </c>
      <c r="G428" s="191" t="s">
        <v>370</v>
      </c>
      <c r="H428" s="192" t="s">
        <v>418</v>
      </c>
      <c r="I428" s="192" t="s">
        <v>185</v>
      </c>
      <c r="J428" s="193">
        <v>1</v>
      </c>
      <c r="K428" s="191" t="s">
        <v>3251</v>
      </c>
      <c r="L428" s="194">
        <v>2022</v>
      </c>
      <c r="M428" s="457">
        <v>8</v>
      </c>
      <c r="N428" s="458">
        <v>1</v>
      </c>
      <c r="O428" s="195">
        <f t="shared" si="25"/>
        <v>8</v>
      </c>
      <c r="P428" s="457">
        <v>8</v>
      </c>
      <c r="Q428" s="196">
        <f t="shared" si="26"/>
        <v>1</v>
      </c>
      <c r="R428" s="197">
        <f t="shared" si="27"/>
        <v>1</v>
      </c>
      <c r="S428" s="198">
        <f t="shared" si="24"/>
        <v>1</v>
      </c>
      <c r="T428" s="194"/>
      <c r="U428" s="21"/>
      <c r="V428" s="21"/>
      <c r="W428" s="21"/>
      <c r="X428" s="21"/>
      <c r="Y428" s="21"/>
      <c r="Z428" s="21"/>
    </row>
    <row r="429" spans="1:26" ht="12.75">
      <c r="A429" s="190" t="s">
        <v>109</v>
      </c>
      <c r="B429" s="191" t="s">
        <v>1220</v>
      </c>
      <c r="C429" s="191" t="s">
        <v>663</v>
      </c>
      <c r="D429" s="191" t="s">
        <v>678</v>
      </c>
      <c r="E429" s="190" t="s">
        <v>519</v>
      </c>
      <c r="F429" s="191" t="s">
        <v>3254</v>
      </c>
      <c r="G429" s="191" t="s">
        <v>370</v>
      </c>
      <c r="H429" s="192" t="s">
        <v>418</v>
      </c>
      <c r="I429" s="192" t="s">
        <v>185</v>
      </c>
      <c r="J429" s="193">
        <v>1</v>
      </c>
      <c r="K429" s="191" t="s">
        <v>3248</v>
      </c>
      <c r="L429" s="194">
        <v>2022</v>
      </c>
      <c r="M429" s="457">
        <v>5</v>
      </c>
      <c r="N429" s="458">
        <v>1</v>
      </c>
      <c r="O429" s="195">
        <f t="shared" si="25"/>
        <v>5</v>
      </c>
      <c r="P429" s="457">
        <v>5</v>
      </c>
      <c r="Q429" s="196">
        <f t="shared" si="26"/>
        <v>1</v>
      </c>
      <c r="R429" s="197">
        <f t="shared" si="27"/>
        <v>1</v>
      </c>
      <c r="S429" s="198">
        <f t="shared" si="24"/>
        <v>1</v>
      </c>
      <c r="T429" s="194" t="s">
        <v>3249</v>
      </c>
      <c r="U429" s="21"/>
      <c r="V429" s="21"/>
      <c r="W429" s="21"/>
      <c r="X429" s="21"/>
      <c r="Y429" s="21"/>
      <c r="Z429" s="21"/>
    </row>
    <row r="430" spans="1:26" ht="12.75">
      <c r="A430" s="190" t="s">
        <v>109</v>
      </c>
      <c r="B430" s="191" t="s">
        <v>1220</v>
      </c>
      <c r="C430" s="191" t="s">
        <v>665</v>
      </c>
      <c r="D430" s="191" t="s">
        <v>679</v>
      </c>
      <c r="E430" s="190" t="s">
        <v>519</v>
      </c>
      <c r="F430" s="191" t="s">
        <v>3254</v>
      </c>
      <c r="G430" s="191" t="s">
        <v>370</v>
      </c>
      <c r="H430" s="192" t="s">
        <v>418</v>
      </c>
      <c r="I430" s="192" t="s">
        <v>185</v>
      </c>
      <c r="J430" s="193">
        <v>1</v>
      </c>
      <c r="K430" s="191" t="s">
        <v>3248</v>
      </c>
      <c r="L430" s="194">
        <v>2022</v>
      </c>
      <c r="M430" s="457">
        <v>1926</v>
      </c>
      <c r="N430" s="458">
        <v>1</v>
      </c>
      <c r="O430" s="195">
        <f t="shared" si="25"/>
        <v>1926</v>
      </c>
      <c r="P430" s="457">
        <v>1926</v>
      </c>
      <c r="Q430" s="196">
        <f t="shared" si="26"/>
        <v>1</v>
      </c>
      <c r="R430" s="197">
        <f t="shared" si="27"/>
        <v>1</v>
      </c>
      <c r="S430" s="198">
        <f t="shared" si="24"/>
        <v>1</v>
      </c>
      <c r="T430" s="194" t="s">
        <v>3249</v>
      </c>
      <c r="U430" s="21"/>
      <c r="V430" s="21"/>
      <c r="W430" s="21"/>
      <c r="X430" s="21"/>
      <c r="Y430" s="21"/>
      <c r="Z430" s="21"/>
    </row>
    <row r="431" spans="1:26" ht="12.75">
      <c r="A431" s="190" t="s">
        <v>109</v>
      </c>
      <c r="B431" s="191" t="s">
        <v>1220</v>
      </c>
      <c r="C431" s="191" t="s">
        <v>666</v>
      </c>
      <c r="D431" s="191" t="s">
        <v>679</v>
      </c>
      <c r="E431" s="190" t="s">
        <v>519</v>
      </c>
      <c r="F431" s="191" t="s">
        <v>3254</v>
      </c>
      <c r="G431" s="191" t="s">
        <v>370</v>
      </c>
      <c r="H431" s="192" t="s">
        <v>418</v>
      </c>
      <c r="I431" s="192" t="s">
        <v>185</v>
      </c>
      <c r="J431" s="193">
        <v>1</v>
      </c>
      <c r="K431" s="191" t="s">
        <v>3251</v>
      </c>
      <c r="L431" s="194">
        <v>2022</v>
      </c>
      <c r="M431" s="457">
        <v>7</v>
      </c>
      <c r="N431" s="458">
        <v>1</v>
      </c>
      <c r="O431" s="195">
        <f t="shared" si="25"/>
        <v>7</v>
      </c>
      <c r="P431" s="457">
        <v>7</v>
      </c>
      <c r="Q431" s="196">
        <f t="shared" si="26"/>
        <v>1</v>
      </c>
      <c r="R431" s="197">
        <f t="shared" si="27"/>
        <v>1</v>
      </c>
      <c r="S431" s="198">
        <f t="shared" si="24"/>
        <v>1</v>
      </c>
      <c r="T431" s="194"/>
      <c r="U431" s="21"/>
      <c r="V431" s="21"/>
      <c r="W431" s="21"/>
      <c r="X431" s="21"/>
      <c r="Y431" s="21"/>
      <c r="Z431" s="21"/>
    </row>
    <row r="432" spans="1:26" ht="12.75">
      <c r="A432" s="190" t="s">
        <v>109</v>
      </c>
      <c r="B432" s="191" t="s">
        <v>1220</v>
      </c>
      <c r="C432" s="191" t="s">
        <v>665</v>
      </c>
      <c r="D432" s="191" t="s">
        <v>680</v>
      </c>
      <c r="E432" s="190" t="s">
        <v>519</v>
      </c>
      <c r="F432" s="191" t="s">
        <v>3254</v>
      </c>
      <c r="G432" s="191" t="s">
        <v>370</v>
      </c>
      <c r="H432" s="192" t="s">
        <v>418</v>
      </c>
      <c r="I432" s="192" t="s">
        <v>185</v>
      </c>
      <c r="J432" s="193">
        <v>1</v>
      </c>
      <c r="K432" s="191" t="s">
        <v>3248</v>
      </c>
      <c r="L432" s="194">
        <v>2022</v>
      </c>
      <c r="M432" s="457">
        <v>43</v>
      </c>
      <c r="N432" s="458">
        <v>1</v>
      </c>
      <c r="O432" s="195">
        <f t="shared" si="25"/>
        <v>43</v>
      </c>
      <c r="P432" s="457">
        <v>43</v>
      </c>
      <c r="Q432" s="196">
        <f t="shared" si="26"/>
        <v>1</v>
      </c>
      <c r="R432" s="197">
        <f t="shared" si="27"/>
        <v>1</v>
      </c>
      <c r="S432" s="198">
        <f t="shared" si="24"/>
        <v>1</v>
      </c>
      <c r="T432" s="194" t="s">
        <v>3249</v>
      </c>
      <c r="U432" s="21"/>
      <c r="V432" s="21"/>
      <c r="W432" s="21"/>
      <c r="X432" s="21"/>
      <c r="Y432" s="21"/>
      <c r="Z432" s="21"/>
    </row>
    <row r="433" spans="1:26" ht="12.75">
      <c r="A433" s="190" t="s">
        <v>109</v>
      </c>
      <c r="B433" s="191" t="s">
        <v>1220</v>
      </c>
      <c r="C433" s="191" t="s">
        <v>668</v>
      </c>
      <c r="D433" s="191" t="s">
        <v>680</v>
      </c>
      <c r="E433" s="190" t="s">
        <v>519</v>
      </c>
      <c r="F433" s="191" t="s">
        <v>3254</v>
      </c>
      <c r="G433" s="191" t="s">
        <v>370</v>
      </c>
      <c r="H433" s="192" t="s">
        <v>418</v>
      </c>
      <c r="I433" s="192" t="s">
        <v>185</v>
      </c>
      <c r="J433" s="193">
        <v>1</v>
      </c>
      <c r="K433" s="191" t="s">
        <v>3251</v>
      </c>
      <c r="L433" s="194">
        <v>2022</v>
      </c>
      <c r="M433" s="457">
        <v>6</v>
      </c>
      <c r="N433" s="458">
        <v>1</v>
      </c>
      <c r="O433" s="195">
        <f t="shared" si="25"/>
        <v>6</v>
      </c>
      <c r="P433" s="457">
        <v>6</v>
      </c>
      <c r="Q433" s="196">
        <f t="shared" si="26"/>
        <v>1</v>
      </c>
      <c r="R433" s="197">
        <f t="shared" si="27"/>
        <v>1</v>
      </c>
      <c r="S433" s="198">
        <f t="shared" si="24"/>
        <v>1</v>
      </c>
      <c r="T433" s="194"/>
      <c r="U433" s="21"/>
      <c r="V433" s="21"/>
      <c r="W433" s="21"/>
      <c r="X433" s="21"/>
      <c r="Y433" s="21"/>
      <c r="Z433" s="21"/>
    </row>
    <row r="434" spans="1:26" ht="12.75">
      <c r="A434" s="190" t="s">
        <v>109</v>
      </c>
      <c r="B434" s="191" t="s">
        <v>1220</v>
      </c>
      <c r="C434" s="191" t="s">
        <v>665</v>
      </c>
      <c r="D434" s="191" t="s">
        <v>681</v>
      </c>
      <c r="E434" s="190" t="s">
        <v>519</v>
      </c>
      <c r="F434" s="191" t="s">
        <v>3254</v>
      </c>
      <c r="G434" s="191" t="s">
        <v>370</v>
      </c>
      <c r="H434" s="192" t="s">
        <v>418</v>
      </c>
      <c r="I434" s="192" t="s">
        <v>185</v>
      </c>
      <c r="J434" s="193">
        <v>1</v>
      </c>
      <c r="K434" s="191" t="s">
        <v>3251</v>
      </c>
      <c r="L434" s="194">
        <v>2022</v>
      </c>
      <c r="M434" s="457">
        <v>6</v>
      </c>
      <c r="N434" s="458">
        <v>1</v>
      </c>
      <c r="O434" s="195">
        <f t="shared" si="25"/>
        <v>6</v>
      </c>
      <c r="P434" s="457">
        <v>6</v>
      </c>
      <c r="Q434" s="196">
        <f t="shared" si="26"/>
        <v>1</v>
      </c>
      <c r="R434" s="197">
        <f t="shared" si="27"/>
        <v>1</v>
      </c>
      <c r="S434" s="198">
        <f t="shared" si="24"/>
        <v>1</v>
      </c>
      <c r="T434" s="194"/>
      <c r="U434" s="21"/>
      <c r="V434" s="21"/>
      <c r="W434" s="21"/>
      <c r="X434" s="21"/>
      <c r="Y434" s="21"/>
      <c r="Z434" s="21"/>
    </row>
    <row r="435" spans="1:26" ht="12.75">
      <c r="A435" s="190" t="s">
        <v>109</v>
      </c>
      <c r="B435" s="191" t="s">
        <v>1220</v>
      </c>
      <c r="C435" s="191" t="s">
        <v>667</v>
      </c>
      <c r="D435" s="191" t="s">
        <v>681</v>
      </c>
      <c r="E435" s="190" t="s">
        <v>519</v>
      </c>
      <c r="F435" s="191" t="s">
        <v>3254</v>
      </c>
      <c r="G435" s="191" t="s">
        <v>370</v>
      </c>
      <c r="H435" s="192" t="s">
        <v>418</v>
      </c>
      <c r="I435" s="192" t="s">
        <v>185</v>
      </c>
      <c r="J435" s="193">
        <v>1</v>
      </c>
      <c r="K435" s="191" t="s">
        <v>3248</v>
      </c>
      <c r="L435" s="194">
        <v>2022</v>
      </c>
      <c r="M435" s="457">
        <v>611</v>
      </c>
      <c r="N435" s="458">
        <v>1</v>
      </c>
      <c r="O435" s="195">
        <f t="shared" si="25"/>
        <v>611</v>
      </c>
      <c r="P435" s="457">
        <v>611</v>
      </c>
      <c r="Q435" s="196">
        <f t="shared" si="26"/>
        <v>1</v>
      </c>
      <c r="R435" s="197">
        <f t="shared" si="27"/>
        <v>1</v>
      </c>
      <c r="S435" s="198">
        <f t="shared" si="24"/>
        <v>1</v>
      </c>
      <c r="T435" s="194" t="s">
        <v>3249</v>
      </c>
      <c r="U435" s="21"/>
      <c r="V435" s="21"/>
      <c r="W435" s="21"/>
      <c r="X435" s="21"/>
      <c r="Y435" s="21"/>
      <c r="Z435" s="21"/>
    </row>
    <row r="436" spans="1:26" ht="12.75">
      <c r="A436" s="190" t="s">
        <v>109</v>
      </c>
      <c r="B436" s="191" t="s">
        <v>1220</v>
      </c>
      <c r="C436" s="191" t="s">
        <v>660</v>
      </c>
      <c r="D436" s="191" t="s">
        <v>682</v>
      </c>
      <c r="E436" s="190" t="s">
        <v>519</v>
      </c>
      <c r="F436" s="191" t="s">
        <v>3254</v>
      </c>
      <c r="G436" s="191" t="s">
        <v>370</v>
      </c>
      <c r="H436" s="192" t="s">
        <v>418</v>
      </c>
      <c r="I436" s="192" t="s">
        <v>185</v>
      </c>
      <c r="J436" s="193">
        <v>1</v>
      </c>
      <c r="K436" s="191" t="s">
        <v>3248</v>
      </c>
      <c r="L436" s="194">
        <v>2022</v>
      </c>
      <c r="M436" s="457">
        <v>2</v>
      </c>
      <c r="N436" s="458">
        <v>1</v>
      </c>
      <c r="O436" s="195">
        <f t="shared" si="25"/>
        <v>2</v>
      </c>
      <c r="P436" s="457">
        <v>2</v>
      </c>
      <c r="Q436" s="196">
        <f t="shared" si="26"/>
        <v>1</v>
      </c>
      <c r="R436" s="197">
        <f t="shared" si="27"/>
        <v>1</v>
      </c>
      <c r="S436" s="198">
        <f t="shared" si="24"/>
        <v>1</v>
      </c>
      <c r="T436" s="194" t="s">
        <v>3249</v>
      </c>
      <c r="U436" s="21"/>
      <c r="V436" s="21"/>
      <c r="W436" s="21"/>
      <c r="X436" s="21"/>
      <c r="Y436" s="21"/>
      <c r="Z436" s="21"/>
    </row>
    <row r="437" spans="1:26" ht="12.75">
      <c r="A437" s="190" t="s">
        <v>109</v>
      </c>
      <c r="B437" s="191" t="s">
        <v>1220</v>
      </c>
      <c r="C437" s="191" t="s">
        <v>668</v>
      </c>
      <c r="D437" s="191" t="s">
        <v>683</v>
      </c>
      <c r="E437" s="190" t="s">
        <v>519</v>
      </c>
      <c r="F437" s="191" t="s">
        <v>3254</v>
      </c>
      <c r="G437" s="191" t="s">
        <v>370</v>
      </c>
      <c r="H437" s="192" t="s">
        <v>418</v>
      </c>
      <c r="I437" s="192" t="s">
        <v>185</v>
      </c>
      <c r="J437" s="193">
        <v>1</v>
      </c>
      <c r="K437" s="191" t="s">
        <v>3248</v>
      </c>
      <c r="L437" s="194">
        <v>2022</v>
      </c>
      <c r="M437" s="457">
        <v>7</v>
      </c>
      <c r="N437" s="458">
        <v>1</v>
      </c>
      <c r="O437" s="195">
        <f t="shared" si="25"/>
        <v>7</v>
      </c>
      <c r="P437" s="457">
        <v>7</v>
      </c>
      <c r="Q437" s="196">
        <f t="shared" si="26"/>
        <v>1</v>
      </c>
      <c r="R437" s="197">
        <f t="shared" si="27"/>
        <v>1</v>
      </c>
      <c r="S437" s="198">
        <f t="shared" si="24"/>
        <v>1</v>
      </c>
      <c r="T437" s="194" t="s">
        <v>3249</v>
      </c>
      <c r="U437" s="21"/>
      <c r="V437" s="21"/>
      <c r="W437" s="21"/>
      <c r="X437" s="21"/>
      <c r="Y437" s="21"/>
      <c r="Z437" s="21"/>
    </row>
    <row r="438" spans="1:26" ht="12.75">
      <c r="A438" s="190" t="s">
        <v>109</v>
      </c>
      <c r="B438" s="191" t="s">
        <v>1220</v>
      </c>
      <c r="C438" s="191" t="s">
        <v>659</v>
      </c>
      <c r="D438" s="191" t="s">
        <v>684</v>
      </c>
      <c r="E438" s="190" t="s">
        <v>519</v>
      </c>
      <c r="F438" s="191" t="s">
        <v>3254</v>
      </c>
      <c r="G438" s="191" t="s">
        <v>370</v>
      </c>
      <c r="H438" s="192" t="s">
        <v>418</v>
      </c>
      <c r="I438" s="192" t="s">
        <v>185</v>
      </c>
      <c r="J438" s="193">
        <v>1</v>
      </c>
      <c r="K438" s="191" t="s">
        <v>3248</v>
      </c>
      <c r="L438" s="194">
        <v>2022</v>
      </c>
      <c r="M438" s="457">
        <v>28</v>
      </c>
      <c r="N438" s="458">
        <v>1</v>
      </c>
      <c r="O438" s="195">
        <f t="shared" si="25"/>
        <v>28</v>
      </c>
      <c r="P438" s="457">
        <v>28</v>
      </c>
      <c r="Q438" s="196">
        <f t="shared" si="26"/>
        <v>1</v>
      </c>
      <c r="R438" s="197">
        <f t="shared" si="27"/>
        <v>1</v>
      </c>
      <c r="S438" s="198">
        <f t="shared" si="24"/>
        <v>1</v>
      </c>
      <c r="T438" s="194"/>
      <c r="U438" s="21"/>
      <c r="V438" s="21"/>
      <c r="W438" s="21"/>
      <c r="X438" s="21"/>
      <c r="Y438" s="21"/>
      <c r="Z438" s="21"/>
    </row>
    <row r="439" spans="1:26" ht="12.75">
      <c r="A439" s="190" t="s">
        <v>109</v>
      </c>
      <c r="B439" s="191" t="s">
        <v>1220</v>
      </c>
      <c r="C439" s="191" t="s">
        <v>663</v>
      </c>
      <c r="D439" s="191" t="s">
        <v>686</v>
      </c>
      <c r="E439" s="190" t="s">
        <v>519</v>
      </c>
      <c r="F439" s="191" t="s">
        <v>3254</v>
      </c>
      <c r="G439" s="191" t="s">
        <v>370</v>
      </c>
      <c r="H439" s="192" t="s">
        <v>418</v>
      </c>
      <c r="I439" s="192" t="s">
        <v>185</v>
      </c>
      <c r="J439" s="193">
        <v>1</v>
      </c>
      <c r="K439" s="191" t="s">
        <v>3248</v>
      </c>
      <c r="L439" s="194">
        <v>2022</v>
      </c>
      <c r="M439" s="457">
        <v>15</v>
      </c>
      <c r="N439" s="458">
        <v>1</v>
      </c>
      <c r="O439" s="195">
        <f t="shared" si="25"/>
        <v>15</v>
      </c>
      <c r="P439" s="457">
        <v>15</v>
      </c>
      <c r="Q439" s="196">
        <f t="shared" si="26"/>
        <v>1</v>
      </c>
      <c r="R439" s="197">
        <f t="shared" si="27"/>
        <v>1</v>
      </c>
      <c r="S439" s="198">
        <f t="shared" si="24"/>
        <v>1</v>
      </c>
      <c r="T439" s="194" t="s">
        <v>3249</v>
      </c>
      <c r="U439" s="21"/>
      <c r="V439" s="21"/>
      <c r="W439" s="21"/>
      <c r="X439" s="21"/>
      <c r="Y439" s="21"/>
      <c r="Z439" s="21"/>
    </row>
    <row r="440" spans="1:26" ht="12.75">
      <c r="A440" s="190" t="s">
        <v>109</v>
      </c>
      <c r="B440" s="191" t="s">
        <v>1220</v>
      </c>
      <c r="C440" s="191" t="s">
        <v>663</v>
      </c>
      <c r="D440" s="191" t="s">
        <v>685</v>
      </c>
      <c r="E440" s="190" t="s">
        <v>519</v>
      </c>
      <c r="F440" s="191" t="s">
        <v>3254</v>
      </c>
      <c r="G440" s="191" t="s">
        <v>370</v>
      </c>
      <c r="H440" s="192" t="s">
        <v>418</v>
      </c>
      <c r="I440" s="192" t="s">
        <v>185</v>
      </c>
      <c r="J440" s="193">
        <v>1</v>
      </c>
      <c r="K440" s="191" t="s">
        <v>3248</v>
      </c>
      <c r="L440" s="194">
        <v>2022</v>
      </c>
      <c r="M440" s="457">
        <v>2</v>
      </c>
      <c r="N440" s="458">
        <v>1</v>
      </c>
      <c r="O440" s="195">
        <f t="shared" si="25"/>
        <v>2</v>
      </c>
      <c r="P440" s="457">
        <v>2</v>
      </c>
      <c r="Q440" s="196">
        <f t="shared" si="26"/>
        <v>1</v>
      </c>
      <c r="R440" s="197">
        <f t="shared" si="27"/>
        <v>1</v>
      </c>
      <c r="S440" s="198">
        <f t="shared" si="24"/>
        <v>1</v>
      </c>
      <c r="T440" s="194" t="s">
        <v>3249</v>
      </c>
      <c r="U440" s="21"/>
      <c r="V440" s="21"/>
      <c r="W440" s="21"/>
      <c r="X440" s="21"/>
      <c r="Y440" s="21"/>
      <c r="Z440" s="21"/>
    </row>
    <row r="441" spans="1:26" ht="12.75">
      <c r="A441" s="190" t="s">
        <v>109</v>
      </c>
      <c r="B441" s="191" t="s">
        <v>1220</v>
      </c>
      <c r="C441" s="191" t="s">
        <v>663</v>
      </c>
      <c r="D441" s="191" t="s">
        <v>670</v>
      </c>
      <c r="E441" s="190" t="s">
        <v>519</v>
      </c>
      <c r="F441" s="191" t="s">
        <v>574</v>
      </c>
      <c r="G441" s="191" t="s">
        <v>370</v>
      </c>
      <c r="H441" s="192" t="s">
        <v>418</v>
      </c>
      <c r="I441" s="192" t="s">
        <v>185</v>
      </c>
      <c r="J441" s="193">
        <v>1</v>
      </c>
      <c r="K441" s="191" t="s">
        <v>3248</v>
      </c>
      <c r="L441" s="194">
        <v>2022</v>
      </c>
      <c r="M441" s="457">
        <v>3</v>
      </c>
      <c r="N441" s="458">
        <v>1</v>
      </c>
      <c r="O441" s="195">
        <f t="shared" si="25"/>
        <v>3</v>
      </c>
      <c r="P441" s="457">
        <v>1</v>
      </c>
      <c r="Q441" s="196">
        <f t="shared" si="26"/>
        <v>0.33333333333333331</v>
      </c>
      <c r="R441" s="197">
        <f t="shared" si="27"/>
        <v>0.33333333333333331</v>
      </c>
      <c r="S441" s="198">
        <f t="shared" si="24"/>
        <v>1</v>
      </c>
      <c r="T441" s="194" t="s">
        <v>3249</v>
      </c>
      <c r="U441" s="21"/>
      <c r="V441" s="21"/>
      <c r="W441" s="21"/>
      <c r="X441" s="21"/>
      <c r="Y441" s="21"/>
      <c r="Z441" s="21"/>
    </row>
    <row r="442" spans="1:26" ht="12.75">
      <c r="A442" s="190" t="s">
        <v>109</v>
      </c>
      <c r="B442" s="191" t="s">
        <v>1220</v>
      </c>
      <c r="C442" s="191" t="s">
        <v>658</v>
      </c>
      <c r="D442" s="191" t="s">
        <v>671</v>
      </c>
      <c r="E442" s="190" t="s">
        <v>519</v>
      </c>
      <c r="F442" s="191" t="s">
        <v>574</v>
      </c>
      <c r="G442" s="191" t="s">
        <v>370</v>
      </c>
      <c r="H442" s="192" t="s">
        <v>420</v>
      </c>
      <c r="I442" s="192" t="s">
        <v>185</v>
      </c>
      <c r="J442" s="193">
        <v>0.55405405405405406</v>
      </c>
      <c r="K442" s="191" t="s">
        <v>3250</v>
      </c>
      <c r="L442" s="194">
        <v>2022</v>
      </c>
      <c r="M442" s="457">
        <v>67</v>
      </c>
      <c r="N442" s="458">
        <v>0.56716417910447758</v>
      </c>
      <c r="O442" s="195">
        <f t="shared" si="25"/>
        <v>38</v>
      </c>
      <c r="P442" s="457">
        <v>33</v>
      </c>
      <c r="Q442" s="196">
        <f t="shared" si="26"/>
        <v>0.86842105263157898</v>
      </c>
      <c r="R442" s="197">
        <f t="shared" si="27"/>
        <v>0.4925373134328358</v>
      </c>
      <c r="S442" s="198">
        <f t="shared" si="24"/>
        <v>1.0236621769202765</v>
      </c>
      <c r="T442" s="194"/>
      <c r="U442" s="21"/>
      <c r="V442" s="21"/>
      <c r="W442" s="21"/>
      <c r="X442" s="21"/>
      <c r="Y442" s="21"/>
      <c r="Z442" s="21"/>
    </row>
    <row r="443" spans="1:26" ht="12.75">
      <c r="A443" s="190" t="s">
        <v>109</v>
      </c>
      <c r="B443" s="191" t="s">
        <v>1220</v>
      </c>
      <c r="C443" s="191" t="s">
        <v>664</v>
      </c>
      <c r="D443" s="191" t="s">
        <v>671</v>
      </c>
      <c r="E443" s="190" t="s">
        <v>519</v>
      </c>
      <c r="F443" s="191" t="s">
        <v>574</v>
      </c>
      <c r="G443" s="191" t="s">
        <v>370</v>
      </c>
      <c r="H443" s="192" t="s">
        <v>418</v>
      </c>
      <c r="I443" s="192" t="s">
        <v>185</v>
      </c>
      <c r="J443" s="193">
        <v>1</v>
      </c>
      <c r="K443" s="191" t="s">
        <v>3251</v>
      </c>
      <c r="L443" s="194">
        <v>2022</v>
      </c>
      <c r="M443" s="457">
        <v>8</v>
      </c>
      <c r="N443" s="458">
        <v>0.625</v>
      </c>
      <c r="O443" s="195">
        <f t="shared" si="25"/>
        <v>5</v>
      </c>
      <c r="P443" s="457">
        <v>3</v>
      </c>
      <c r="Q443" s="196">
        <f t="shared" si="26"/>
        <v>0.6</v>
      </c>
      <c r="R443" s="197">
        <f t="shared" si="27"/>
        <v>0.375</v>
      </c>
      <c r="S443" s="198">
        <f t="shared" si="24"/>
        <v>0.625</v>
      </c>
      <c r="T443" s="194" t="s">
        <v>3252</v>
      </c>
      <c r="U443" s="21"/>
      <c r="V443" s="21"/>
      <c r="W443" s="21"/>
      <c r="X443" s="21"/>
      <c r="Y443" s="21"/>
      <c r="Z443" s="21"/>
    </row>
    <row r="444" spans="1:26" ht="12.75">
      <c r="A444" s="190" t="s">
        <v>109</v>
      </c>
      <c r="B444" s="191" t="s">
        <v>1220</v>
      </c>
      <c r="C444" s="191" t="s">
        <v>658</v>
      </c>
      <c r="D444" s="191" t="s">
        <v>672</v>
      </c>
      <c r="E444" s="190" t="s">
        <v>519</v>
      </c>
      <c r="F444" s="191" t="s">
        <v>574</v>
      </c>
      <c r="G444" s="191" t="s">
        <v>370</v>
      </c>
      <c r="H444" s="192" t="s">
        <v>418</v>
      </c>
      <c r="I444" s="192" t="s">
        <v>185</v>
      </c>
      <c r="J444" s="193">
        <v>1</v>
      </c>
      <c r="K444" s="191" t="s">
        <v>3248</v>
      </c>
      <c r="L444" s="194">
        <v>2022</v>
      </c>
      <c r="M444" s="457">
        <v>2</v>
      </c>
      <c r="N444" s="458">
        <v>1</v>
      </c>
      <c r="O444" s="195">
        <f t="shared" si="25"/>
        <v>2</v>
      </c>
      <c r="P444" s="457">
        <v>2</v>
      </c>
      <c r="Q444" s="196">
        <f t="shared" si="26"/>
        <v>1</v>
      </c>
      <c r="R444" s="197">
        <f t="shared" si="27"/>
        <v>1</v>
      </c>
      <c r="S444" s="198">
        <f t="shared" si="24"/>
        <v>1</v>
      </c>
      <c r="T444" s="194" t="s">
        <v>3249</v>
      </c>
      <c r="U444" s="21"/>
      <c r="V444" s="21"/>
      <c r="W444" s="21"/>
      <c r="X444" s="21"/>
      <c r="Y444" s="21"/>
      <c r="Z444" s="21"/>
    </row>
    <row r="445" spans="1:26" ht="12.75">
      <c r="A445" s="190" t="s">
        <v>109</v>
      </c>
      <c r="B445" s="191" t="s">
        <v>1220</v>
      </c>
      <c r="C445" s="191" t="s">
        <v>662</v>
      </c>
      <c r="D445" s="191" t="s">
        <v>672</v>
      </c>
      <c r="E445" s="190" t="s">
        <v>519</v>
      </c>
      <c r="F445" s="191" t="s">
        <v>574</v>
      </c>
      <c r="G445" s="191" t="s">
        <v>370</v>
      </c>
      <c r="H445" s="192" t="s">
        <v>418</v>
      </c>
      <c r="I445" s="192" t="s">
        <v>185</v>
      </c>
      <c r="J445" s="193">
        <v>1</v>
      </c>
      <c r="K445" s="191" t="s">
        <v>3251</v>
      </c>
      <c r="L445" s="194">
        <v>2022</v>
      </c>
      <c r="M445" s="457">
        <v>20</v>
      </c>
      <c r="N445" s="458">
        <v>1</v>
      </c>
      <c r="O445" s="195">
        <f t="shared" si="25"/>
        <v>20</v>
      </c>
      <c r="P445" s="457">
        <v>19</v>
      </c>
      <c r="Q445" s="196">
        <f t="shared" si="26"/>
        <v>0.95</v>
      </c>
      <c r="R445" s="197">
        <f t="shared" si="27"/>
        <v>0.95</v>
      </c>
      <c r="S445" s="198">
        <f t="shared" si="24"/>
        <v>1</v>
      </c>
      <c r="T445" s="194"/>
      <c r="U445" s="21"/>
      <c r="V445" s="21"/>
      <c r="W445" s="21"/>
      <c r="X445" s="21"/>
      <c r="Y445" s="21"/>
      <c r="Z445" s="21"/>
    </row>
    <row r="446" spans="1:26" ht="12.75">
      <c r="A446" s="190" t="s">
        <v>109</v>
      </c>
      <c r="B446" s="191" t="s">
        <v>1220</v>
      </c>
      <c r="C446" s="191" t="s">
        <v>664</v>
      </c>
      <c r="D446" s="191" t="s">
        <v>672</v>
      </c>
      <c r="E446" s="190" t="s">
        <v>519</v>
      </c>
      <c r="F446" s="191" t="s">
        <v>574</v>
      </c>
      <c r="G446" s="191" t="s">
        <v>370</v>
      </c>
      <c r="H446" s="192" t="s">
        <v>418</v>
      </c>
      <c r="I446" s="192" t="s">
        <v>185</v>
      </c>
      <c r="J446" s="193">
        <v>1</v>
      </c>
      <c r="K446" s="191" t="s">
        <v>3251</v>
      </c>
      <c r="L446" s="194">
        <v>2022</v>
      </c>
      <c r="M446" s="457">
        <v>2</v>
      </c>
      <c r="N446" s="458">
        <v>1</v>
      </c>
      <c r="O446" s="195">
        <f t="shared" si="25"/>
        <v>2</v>
      </c>
      <c r="P446" s="457">
        <v>2</v>
      </c>
      <c r="Q446" s="196">
        <f t="shared" si="26"/>
        <v>1</v>
      </c>
      <c r="R446" s="197">
        <f t="shared" si="27"/>
        <v>1</v>
      </c>
      <c r="S446" s="198">
        <f t="shared" si="24"/>
        <v>1</v>
      </c>
      <c r="T446" s="194" t="s">
        <v>3249</v>
      </c>
      <c r="U446" s="21"/>
      <c r="V446" s="21"/>
      <c r="W446" s="21"/>
      <c r="X446" s="21"/>
      <c r="Y446" s="21"/>
      <c r="Z446" s="21"/>
    </row>
    <row r="447" spans="1:26" ht="12.75">
      <c r="A447" s="190" t="s">
        <v>109</v>
      </c>
      <c r="B447" s="191" t="s">
        <v>1220</v>
      </c>
      <c r="C447" s="191" t="s">
        <v>656</v>
      </c>
      <c r="D447" s="191" t="s">
        <v>673</v>
      </c>
      <c r="E447" s="190" t="s">
        <v>519</v>
      </c>
      <c r="F447" s="191" t="s">
        <v>574</v>
      </c>
      <c r="G447" s="191" t="s">
        <v>370</v>
      </c>
      <c r="H447" s="192" t="s">
        <v>418</v>
      </c>
      <c r="I447" s="192" t="s">
        <v>185</v>
      </c>
      <c r="J447" s="193">
        <v>1</v>
      </c>
      <c r="K447" s="191" t="s">
        <v>3251</v>
      </c>
      <c r="L447" s="194">
        <v>2022</v>
      </c>
      <c r="M447" s="457">
        <v>19</v>
      </c>
      <c r="N447" s="458">
        <v>0.89473684210526316</v>
      </c>
      <c r="O447" s="195">
        <f t="shared" si="25"/>
        <v>17</v>
      </c>
      <c r="P447" s="457">
        <v>11</v>
      </c>
      <c r="Q447" s="196">
        <f t="shared" si="26"/>
        <v>0.6470588235294118</v>
      </c>
      <c r="R447" s="197">
        <f t="shared" si="27"/>
        <v>0.57894736842105265</v>
      </c>
      <c r="S447" s="198">
        <f t="shared" si="24"/>
        <v>0.89473684210526316</v>
      </c>
      <c r="T447" s="194" t="s">
        <v>3252</v>
      </c>
      <c r="U447" s="21"/>
      <c r="V447" s="21"/>
      <c r="W447" s="21"/>
      <c r="X447" s="21"/>
      <c r="Y447" s="21"/>
      <c r="Z447" s="21"/>
    </row>
    <row r="448" spans="1:26" ht="12.75">
      <c r="A448" s="190" t="s">
        <v>109</v>
      </c>
      <c r="B448" s="191" t="s">
        <v>1220</v>
      </c>
      <c r="C448" s="191" t="s">
        <v>658</v>
      </c>
      <c r="D448" s="191" t="s">
        <v>673</v>
      </c>
      <c r="E448" s="190" t="s">
        <v>519</v>
      </c>
      <c r="F448" s="191" t="s">
        <v>574</v>
      </c>
      <c r="G448" s="191" t="s">
        <v>370</v>
      </c>
      <c r="H448" s="192" t="s">
        <v>418</v>
      </c>
      <c r="I448" s="192" t="s">
        <v>185</v>
      </c>
      <c r="J448" s="193">
        <v>1</v>
      </c>
      <c r="K448" s="191" t="s">
        <v>3251</v>
      </c>
      <c r="L448" s="194">
        <v>2022</v>
      </c>
      <c r="M448" s="457">
        <v>2</v>
      </c>
      <c r="N448" s="458">
        <v>1</v>
      </c>
      <c r="O448" s="195">
        <f t="shared" si="25"/>
        <v>2</v>
      </c>
      <c r="P448" s="457">
        <v>2</v>
      </c>
      <c r="Q448" s="196">
        <f t="shared" si="26"/>
        <v>1</v>
      </c>
      <c r="R448" s="197">
        <f t="shared" si="27"/>
        <v>1</v>
      </c>
      <c r="S448" s="198">
        <f t="shared" si="24"/>
        <v>1</v>
      </c>
      <c r="T448" s="194" t="s">
        <v>3249</v>
      </c>
      <c r="U448" s="21"/>
      <c r="V448" s="21"/>
      <c r="W448" s="21"/>
      <c r="X448" s="21"/>
      <c r="Y448" s="21"/>
      <c r="Z448" s="21"/>
    </row>
    <row r="449" spans="1:26" ht="12.75">
      <c r="A449" s="190" t="s">
        <v>109</v>
      </c>
      <c r="B449" s="191" t="s">
        <v>1220</v>
      </c>
      <c r="C449" s="191" t="s">
        <v>662</v>
      </c>
      <c r="D449" s="191" t="s">
        <v>674</v>
      </c>
      <c r="E449" s="190" t="s">
        <v>519</v>
      </c>
      <c r="F449" s="191" t="s">
        <v>574</v>
      </c>
      <c r="G449" s="191" t="s">
        <v>370</v>
      </c>
      <c r="H449" s="192" t="s">
        <v>418</v>
      </c>
      <c r="I449" s="192" t="s">
        <v>185</v>
      </c>
      <c r="J449" s="193">
        <v>1</v>
      </c>
      <c r="K449" s="191" t="s">
        <v>3251</v>
      </c>
      <c r="L449" s="194">
        <v>2022</v>
      </c>
      <c r="M449" s="457">
        <v>3</v>
      </c>
      <c r="N449" s="458">
        <v>1</v>
      </c>
      <c r="O449" s="195">
        <f t="shared" si="25"/>
        <v>3</v>
      </c>
      <c r="P449" s="457">
        <v>3</v>
      </c>
      <c r="Q449" s="196">
        <f t="shared" si="26"/>
        <v>1</v>
      </c>
      <c r="R449" s="197">
        <f t="shared" si="27"/>
        <v>1</v>
      </c>
      <c r="S449" s="198">
        <f t="shared" si="24"/>
        <v>1</v>
      </c>
      <c r="T449" s="194"/>
      <c r="U449" s="21"/>
      <c r="V449" s="21"/>
      <c r="W449" s="21"/>
      <c r="X449" s="21"/>
      <c r="Y449" s="21"/>
      <c r="Z449" s="21"/>
    </row>
    <row r="450" spans="1:26" ht="12.75">
      <c r="A450" s="190" t="s">
        <v>109</v>
      </c>
      <c r="B450" s="191" t="s">
        <v>1220</v>
      </c>
      <c r="C450" s="191" t="s">
        <v>658</v>
      </c>
      <c r="D450" s="191" t="s">
        <v>677</v>
      </c>
      <c r="E450" s="190" t="s">
        <v>519</v>
      </c>
      <c r="F450" s="191" t="s">
        <v>574</v>
      </c>
      <c r="G450" s="191" t="s">
        <v>370</v>
      </c>
      <c r="H450" s="192" t="s">
        <v>418</v>
      </c>
      <c r="I450" s="192" t="s">
        <v>185</v>
      </c>
      <c r="J450" s="193">
        <v>1</v>
      </c>
      <c r="K450" s="191" t="s">
        <v>3248</v>
      </c>
      <c r="L450" s="194">
        <v>2022</v>
      </c>
      <c r="M450" s="457">
        <v>5</v>
      </c>
      <c r="N450" s="458">
        <v>1</v>
      </c>
      <c r="O450" s="195">
        <f t="shared" si="25"/>
        <v>5</v>
      </c>
      <c r="P450" s="457">
        <v>5</v>
      </c>
      <c r="Q450" s="196">
        <f t="shared" si="26"/>
        <v>1</v>
      </c>
      <c r="R450" s="197">
        <f t="shared" si="27"/>
        <v>1</v>
      </c>
      <c r="S450" s="198">
        <f t="shared" si="24"/>
        <v>1</v>
      </c>
      <c r="T450" s="194" t="s">
        <v>3249</v>
      </c>
      <c r="U450" s="21"/>
      <c r="V450" s="21"/>
      <c r="W450" s="21"/>
      <c r="X450" s="21"/>
      <c r="Y450" s="21"/>
      <c r="Z450" s="21"/>
    </row>
    <row r="451" spans="1:26" ht="12.75">
      <c r="A451" s="190" t="s">
        <v>109</v>
      </c>
      <c r="B451" s="191" t="s">
        <v>1220</v>
      </c>
      <c r="C451" s="191" t="s">
        <v>658</v>
      </c>
      <c r="D451" s="191" t="s">
        <v>678</v>
      </c>
      <c r="E451" s="190" t="s">
        <v>519</v>
      </c>
      <c r="F451" s="191" t="s">
        <v>574</v>
      </c>
      <c r="G451" s="191" t="s">
        <v>370</v>
      </c>
      <c r="H451" s="192" t="s">
        <v>418</v>
      </c>
      <c r="I451" s="192" t="s">
        <v>185</v>
      </c>
      <c r="J451" s="193">
        <v>1</v>
      </c>
      <c r="K451" s="191" t="s">
        <v>3251</v>
      </c>
      <c r="L451" s="194">
        <v>2022</v>
      </c>
      <c r="M451" s="457">
        <v>8</v>
      </c>
      <c r="N451" s="458">
        <v>1</v>
      </c>
      <c r="O451" s="195">
        <f t="shared" si="25"/>
        <v>8</v>
      </c>
      <c r="P451" s="457">
        <v>8</v>
      </c>
      <c r="Q451" s="196">
        <f t="shared" si="26"/>
        <v>1</v>
      </c>
      <c r="R451" s="197">
        <f t="shared" si="27"/>
        <v>1</v>
      </c>
      <c r="S451" s="198">
        <f t="shared" si="24"/>
        <v>1</v>
      </c>
      <c r="T451" s="194"/>
      <c r="U451" s="21"/>
      <c r="V451" s="21"/>
      <c r="W451" s="21"/>
      <c r="X451" s="21"/>
      <c r="Y451" s="21"/>
      <c r="Z451" s="21"/>
    </row>
    <row r="452" spans="1:26" ht="12.75">
      <c r="A452" s="190" t="s">
        <v>109</v>
      </c>
      <c r="B452" s="191" t="s">
        <v>1220</v>
      </c>
      <c r="C452" s="191" t="s">
        <v>663</v>
      </c>
      <c r="D452" s="191" t="s">
        <v>678</v>
      </c>
      <c r="E452" s="190" t="s">
        <v>519</v>
      </c>
      <c r="F452" s="191" t="s">
        <v>574</v>
      </c>
      <c r="G452" s="191" t="s">
        <v>370</v>
      </c>
      <c r="H452" s="192" t="s">
        <v>418</v>
      </c>
      <c r="I452" s="192" t="s">
        <v>185</v>
      </c>
      <c r="J452" s="193">
        <v>1</v>
      </c>
      <c r="K452" s="191" t="s">
        <v>3248</v>
      </c>
      <c r="L452" s="194">
        <v>2022</v>
      </c>
      <c r="M452" s="457">
        <v>5</v>
      </c>
      <c r="N452" s="458">
        <v>0.8</v>
      </c>
      <c r="O452" s="195">
        <f t="shared" si="25"/>
        <v>4</v>
      </c>
      <c r="P452" s="457">
        <v>3</v>
      </c>
      <c r="Q452" s="196">
        <f t="shared" si="26"/>
        <v>0.75</v>
      </c>
      <c r="R452" s="197">
        <f t="shared" si="27"/>
        <v>0.6</v>
      </c>
      <c r="S452" s="198">
        <f t="shared" ref="S452:S515" si="28">N452/J452</f>
        <v>0.8</v>
      </c>
      <c r="T452" s="194" t="s">
        <v>3253</v>
      </c>
      <c r="U452" s="21"/>
      <c r="V452" s="21"/>
      <c r="W452" s="21"/>
      <c r="X452" s="21"/>
      <c r="Y452" s="21"/>
      <c r="Z452" s="21"/>
    </row>
    <row r="453" spans="1:26" ht="12.75">
      <c r="A453" s="190" t="s">
        <v>109</v>
      </c>
      <c r="B453" s="191" t="s">
        <v>1220</v>
      </c>
      <c r="C453" s="191" t="s">
        <v>665</v>
      </c>
      <c r="D453" s="191" t="s">
        <v>679</v>
      </c>
      <c r="E453" s="190" t="s">
        <v>519</v>
      </c>
      <c r="F453" s="191" t="s">
        <v>574</v>
      </c>
      <c r="G453" s="191" t="s">
        <v>370</v>
      </c>
      <c r="H453" s="192" t="s">
        <v>420</v>
      </c>
      <c r="I453" s="192" t="s">
        <v>185</v>
      </c>
      <c r="J453" s="193">
        <v>9.193054136874361E-2</v>
      </c>
      <c r="K453" s="191" t="s">
        <v>3250</v>
      </c>
      <c r="L453" s="194">
        <v>2022</v>
      </c>
      <c r="M453" s="457">
        <v>1926</v>
      </c>
      <c r="N453" s="458">
        <v>5.3997923156801658E-2</v>
      </c>
      <c r="O453" s="195">
        <f t="shared" si="25"/>
        <v>104</v>
      </c>
      <c r="P453" s="457">
        <v>95</v>
      </c>
      <c r="Q453" s="196">
        <f t="shared" si="26"/>
        <v>0.91346153846153844</v>
      </c>
      <c r="R453" s="197">
        <f t="shared" si="27"/>
        <v>4.9325025960539982E-2</v>
      </c>
      <c r="S453" s="198">
        <f t="shared" si="28"/>
        <v>0.58737740856120924</v>
      </c>
      <c r="T453" s="194" t="s">
        <v>3249</v>
      </c>
      <c r="U453" s="21"/>
      <c r="V453" s="21"/>
      <c r="W453" s="21"/>
      <c r="X453" s="21"/>
      <c r="Y453" s="21"/>
      <c r="Z453" s="21"/>
    </row>
    <row r="454" spans="1:26" ht="12.75">
      <c r="A454" s="190" t="s">
        <v>109</v>
      </c>
      <c r="B454" s="191" t="s">
        <v>1220</v>
      </c>
      <c r="C454" s="191" t="s">
        <v>666</v>
      </c>
      <c r="D454" s="191" t="s">
        <v>679</v>
      </c>
      <c r="E454" s="190" t="s">
        <v>519</v>
      </c>
      <c r="F454" s="191" t="s">
        <v>574</v>
      </c>
      <c r="G454" s="191" t="s">
        <v>370</v>
      </c>
      <c r="H454" s="192" t="s">
        <v>418</v>
      </c>
      <c r="I454" s="192" t="s">
        <v>185</v>
      </c>
      <c r="J454" s="193">
        <v>1</v>
      </c>
      <c r="K454" s="191" t="s">
        <v>3251</v>
      </c>
      <c r="L454" s="194">
        <v>2022</v>
      </c>
      <c r="M454" s="457">
        <v>7</v>
      </c>
      <c r="N454" s="458">
        <v>0.2857142857142857</v>
      </c>
      <c r="O454" s="195">
        <f t="shared" ref="O454:O517" si="29">ROUNDUP(N454*M454,0)</f>
        <v>2</v>
      </c>
      <c r="P454" s="457">
        <v>2</v>
      </c>
      <c r="Q454" s="196">
        <f t="shared" ref="Q454:Q517" si="30">P454/(O454)</f>
        <v>1</v>
      </c>
      <c r="R454" s="197">
        <f t="shared" ref="R454:R517" si="31">P454/M454</f>
        <v>0.2857142857142857</v>
      </c>
      <c r="S454" s="198">
        <f t="shared" si="28"/>
        <v>0.2857142857142857</v>
      </c>
      <c r="T454" s="194" t="s">
        <v>3252</v>
      </c>
      <c r="U454" s="21"/>
      <c r="V454" s="21"/>
      <c r="W454" s="21"/>
      <c r="X454" s="21"/>
      <c r="Y454" s="21"/>
      <c r="Z454" s="21"/>
    </row>
    <row r="455" spans="1:26" ht="12.75">
      <c r="A455" s="190" t="s">
        <v>109</v>
      </c>
      <c r="B455" s="191" t="s">
        <v>1220</v>
      </c>
      <c r="C455" s="191" t="s">
        <v>665</v>
      </c>
      <c r="D455" s="191" t="s">
        <v>680</v>
      </c>
      <c r="E455" s="190" t="s">
        <v>519</v>
      </c>
      <c r="F455" s="191" t="s">
        <v>574</v>
      </c>
      <c r="G455" s="191" t="s">
        <v>370</v>
      </c>
      <c r="H455" s="192" t="s">
        <v>420</v>
      </c>
      <c r="I455" s="192" t="s">
        <v>185</v>
      </c>
      <c r="J455" s="193">
        <v>0.60465116279069764</v>
      </c>
      <c r="K455" s="191" t="s">
        <v>3250</v>
      </c>
      <c r="L455" s="194">
        <v>2022</v>
      </c>
      <c r="M455" s="457">
        <v>43</v>
      </c>
      <c r="N455" s="458">
        <v>0.34883720930232559</v>
      </c>
      <c r="O455" s="195">
        <f t="shared" si="29"/>
        <v>15</v>
      </c>
      <c r="P455" s="457">
        <v>15</v>
      </c>
      <c r="Q455" s="196">
        <f t="shared" si="30"/>
        <v>1</v>
      </c>
      <c r="R455" s="197">
        <f t="shared" si="31"/>
        <v>0.34883720930232559</v>
      </c>
      <c r="S455" s="198">
        <f t="shared" si="28"/>
        <v>0.57692307692307698</v>
      </c>
      <c r="T455" s="194" t="s">
        <v>3249</v>
      </c>
      <c r="U455" s="21"/>
      <c r="V455" s="21"/>
      <c r="W455" s="21"/>
      <c r="X455" s="21"/>
      <c r="Y455" s="21"/>
      <c r="Z455" s="21"/>
    </row>
    <row r="456" spans="1:26" ht="12.75">
      <c r="A456" s="190" t="s">
        <v>109</v>
      </c>
      <c r="B456" s="191" t="s">
        <v>1220</v>
      </c>
      <c r="C456" s="191" t="s">
        <v>668</v>
      </c>
      <c r="D456" s="191" t="s">
        <v>680</v>
      </c>
      <c r="E456" s="190" t="s">
        <v>519</v>
      </c>
      <c r="F456" s="191" t="s">
        <v>574</v>
      </c>
      <c r="G456" s="191" t="s">
        <v>370</v>
      </c>
      <c r="H456" s="192" t="s">
        <v>418</v>
      </c>
      <c r="I456" s="192" t="s">
        <v>185</v>
      </c>
      <c r="J456" s="193">
        <v>1</v>
      </c>
      <c r="K456" s="191" t="s">
        <v>3251</v>
      </c>
      <c r="L456" s="194">
        <v>2022</v>
      </c>
      <c r="M456" s="457">
        <v>6</v>
      </c>
      <c r="N456" s="458">
        <v>1</v>
      </c>
      <c r="O456" s="195">
        <f t="shared" si="29"/>
        <v>6</v>
      </c>
      <c r="P456" s="457">
        <v>6</v>
      </c>
      <c r="Q456" s="196">
        <f t="shared" si="30"/>
        <v>1</v>
      </c>
      <c r="R456" s="197">
        <f t="shared" si="31"/>
        <v>1</v>
      </c>
      <c r="S456" s="198">
        <f t="shared" si="28"/>
        <v>1</v>
      </c>
      <c r="T456" s="194"/>
      <c r="U456" s="21"/>
      <c r="V456" s="21"/>
      <c r="W456" s="21"/>
      <c r="X456" s="21"/>
      <c r="Y456" s="21"/>
      <c r="Z456" s="21"/>
    </row>
    <row r="457" spans="1:26" ht="12.75">
      <c r="A457" s="190" t="s">
        <v>109</v>
      </c>
      <c r="B457" s="191" t="s">
        <v>1220</v>
      </c>
      <c r="C457" s="191" t="s">
        <v>665</v>
      </c>
      <c r="D457" s="191" t="s">
        <v>681</v>
      </c>
      <c r="E457" s="190" t="s">
        <v>519</v>
      </c>
      <c r="F457" s="191" t="s">
        <v>574</v>
      </c>
      <c r="G457" s="191" t="s">
        <v>370</v>
      </c>
      <c r="H457" s="192" t="s">
        <v>418</v>
      </c>
      <c r="I457" s="192" t="s">
        <v>185</v>
      </c>
      <c r="J457" s="193">
        <v>1</v>
      </c>
      <c r="K457" s="191" t="s">
        <v>3251</v>
      </c>
      <c r="L457" s="194">
        <v>2022</v>
      </c>
      <c r="M457" s="457">
        <v>6</v>
      </c>
      <c r="N457" s="458">
        <v>1</v>
      </c>
      <c r="O457" s="195">
        <f t="shared" si="29"/>
        <v>6</v>
      </c>
      <c r="P457" s="457">
        <v>6</v>
      </c>
      <c r="Q457" s="196">
        <f t="shared" si="30"/>
        <v>1</v>
      </c>
      <c r="R457" s="197">
        <f t="shared" si="31"/>
        <v>1</v>
      </c>
      <c r="S457" s="198">
        <f t="shared" si="28"/>
        <v>1</v>
      </c>
      <c r="T457" s="194"/>
      <c r="U457" s="21"/>
      <c r="V457" s="21"/>
      <c r="W457" s="21"/>
      <c r="X457" s="21"/>
      <c r="Y457" s="21"/>
      <c r="Z457" s="21"/>
    </row>
    <row r="458" spans="1:26" ht="12.75">
      <c r="A458" s="190" t="s">
        <v>109</v>
      </c>
      <c r="B458" s="191" t="s">
        <v>1220</v>
      </c>
      <c r="C458" s="191" t="s">
        <v>667</v>
      </c>
      <c r="D458" s="191" t="s">
        <v>681</v>
      </c>
      <c r="E458" s="190" t="s">
        <v>519</v>
      </c>
      <c r="F458" s="191" t="s">
        <v>574</v>
      </c>
      <c r="G458" s="191" t="s">
        <v>370</v>
      </c>
      <c r="H458" s="192" t="s">
        <v>420</v>
      </c>
      <c r="I458" s="192" t="s">
        <v>185</v>
      </c>
      <c r="J458" s="193">
        <v>0.1691275167785235</v>
      </c>
      <c r="K458" s="191" t="s">
        <v>3250</v>
      </c>
      <c r="L458" s="194">
        <v>2022</v>
      </c>
      <c r="M458" s="457">
        <v>611</v>
      </c>
      <c r="N458" s="458">
        <v>7.0376432078559745E-2</v>
      </c>
      <c r="O458" s="195">
        <f t="shared" si="29"/>
        <v>43</v>
      </c>
      <c r="P458" s="457">
        <v>42</v>
      </c>
      <c r="Q458" s="196">
        <f t="shared" si="30"/>
        <v>0.97674418604651159</v>
      </c>
      <c r="R458" s="197">
        <f t="shared" si="31"/>
        <v>6.8739770867430439E-2</v>
      </c>
      <c r="S458" s="198">
        <f t="shared" si="28"/>
        <v>0.4161146182422778</v>
      </c>
      <c r="T458" s="194" t="s">
        <v>3249</v>
      </c>
      <c r="U458" s="21"/>
      <c r="V458" s="21"/>
      <c r="W458" s="21"/>
      <c r="X458" s="21"/>
      <c r="Y458" s="21"/>
      <c r="Z458" s="21"/>
    </row>
    <row r="459" spans="1:26" ht="12.75">
      <c r="A459" s="190" t="s">
        <v>109</v>
      </c>
      <c r="B459" s="191" t="s">
        <v>1220</v>
      </c>
      <c r="C459" s="191" t="s">
        <v>660</v>
      </c>
      <c r="D459" s="191" t="s">
        <v>682</v>
      </c>
      <c r="E459" s="190" t="s">
        <v>519</v>
      </c>
      <c r="F459" s="191" t="s">
        <v>574</v>
      </c>
      <c r="G459" s="191" t="s">
        <v>370</v>
      </c>
      <c r="H459" s="192" t="s">
        <v>418</v>
      </c>
      <c r="I459" s="192" t="s">
        <v>185</v>
      </c>
      <c r="J459" s="193">
        <v>1</v>
      </c>
      <c r="K459" s="191" t="s">
        <v>3248</v>
      </c>
      <c r="L459" s="194">
        <v>2022</v>
      </c>
      <c r="M459" s="457">
        <v>2</v>
      </c>
      <c r="N459" s="458">
        <v>1</v>
      </c>
      <c r="O459" s="195">
        <f t="shared" si="29"/>
        <v>2</v>
      </c>
      <c r="P459" s="457">
        <v>2</v>
      </c>
      <c r="Q459" s="196">
        <f t="shared" si="30"/>
        <v>1</v>
      </c>
      <c r="R459" s="197">
        <f t="shared" si="31"/>
        <v>1</v>
      </c>
      <c r="S459" s="198">
        <f t="shared" si="28"/>
        <v>1</v>
      </c>
      <c r="T459" s="194" t="s">
        <v>3249</v>
      </c>
      <c r="U459" s="21"/>
      <c r="V459" s="21"/>
      <c r="W459" s="21"/>
      <c r="X459" s="21"/>
      <c r="Y459" s="21"/>
      <c r="Z459" s="21"/>
    </row>
    <row r="460" spans="1:26" ht="12.75">
      <c r="A460" s="190" t="s">
        <v>109</v>
      </c>
      <c r="B460" s="191" t="s">
        <v>1220</v>
      </c>
      <c r="C460" s="191" t="s">
        <v>668</v>
      </c>
      <c r="D460" s="191" t="s">
        <v>683</v>
      </c>
      <c r="E460" s="190" t="s">
        <v>519</v>
      </c>
      <c r="F460" s="191" t="s">
        <v>574</v>
      </c>
      <c r="G460" s="191" t="s">
        <v>370</v>
      </c>
      <c r="H460" s="192" t="s">
        <v>418</v>
      </c>
      <c r="I460" s="192" t="s">
        <v>185</v>
      </c>
      <c r="J460" s="193">
        <v>1</v>
      </c>
      <c r="K460" s="191" t="s">
        <v>3248</v>
      </c>
      <c r="L460" s="194">
        <v>2022</v>
      </c>
      <c r="M460" s="457">
        <v>7</v>
      </c>
      <c r="N460" s="458">
        <v>0.8571428571428571</v>
      </c>
      <c r="O460" s="195">
        <f t="shared" si="29"/>
        <v>6</v>
      </c>
      <c r="P460" s="457">
        <v>4</v>
      </c>
      <c r="Q460" s="196">
        <f t="shared" si="30"/>
        <v>0.66666666666666663</v>
      </c>
      <c r="R460" s="197">
        <f t="shared" si="31"/>
        <v>0.5714285714285714</v>
      </c>
      <c r="S460" s="198">
        <f t="shared" si="28"/>
        <v>0.8571428571428571</v>
      </c>
      <c r="T460" s="194" t="s">
        <v>3253</v>
      </c>
      <c r="U460" s="21"/>
      <c r="V460" s="21"/>
      <c r="W460" s="21"/>
      <c r="X460" s="21"/>
      <c r="Y460" s="21"/>
      <c r="Z460" s="21"/>
    </row>
    <row r="461" spans="1:26" ht="12.75">
      <c r="A461" s="190" t="s">
        <v>109</v>
      </c>
      <c r="B461" s="191" t="s">
        <v>1220</v>
      </c>
      <c r="C461" s="191" t="s">
        <v>659</v>
      </c>
      <c r="D461" s="191" t="s">
        <v>684</v>
      </c>
      <c r="E461" s="190" t="s">
        <v>519</v>
      </c>
      <c r="F461" s="191" t="s">
        <v>574</v>
      </c>
      <c r="G461" s="191" t="s">
        <v>370</v>
      </c>
      <c r="H461" s="192" t="s">
        <v>418</v>
      </c>
      <c r="I461" s="192" t="s">
        <v>185</v>
      </c>
      <c r="J461" s="193">
        <v>1</v>
      </c>
      <c r="K461" s="191" t="s">
        <v>3248</v>
      </c>
      <c r="L461" s="194">
        <v>2022</v>
      </c>
      <c r="M461" s="457">
        <v>28</v>
      </c>
      <c r="N461" s="458">
        <v>0.9642857142857143</v>
      </c>
      <c r="O461" s="195">
        <f t="shared" si="29"/>
        <v>27</v>
      </c>
      <c r="P461" s="457">
        <v>25</v>
      </c>
      <c r="Q461" s="196">
        <f t="shared" si="30"/>
        <v>0.92592592592592593</v>
      </c>
      <c r="R461" s="197">
        <f t="shared" si="31"/>
        <v>0.8928571428571429</v>
      </c>
      <c r="S461" s="198">
        <f t="shared" si="28"/>
        <v>0.9642857142857143</v>
      </c>
      <c r="T461" s="194" t="s">
        <v>3252</v>
      </c>
      <c r="U461" s="21"/>
      <c r="V461" s="21"/>
      <c r="W461" s="21"/>
      <c r="X461" s="21"/>
      <c r="Y461" s="21"/>
      <c r="Z461" s="21"/>
    </row>
    <row r="462" spans="1:26" ht="12.75">
      <c r="A462" s="190" t="s">
        <v>109</v>
      </c>
      <c r="B462" s="191" t="s">
        <v>1220</v>
      </c>
      <c r="C462" s="191" t="s">
        <v>663</v>
      </c>
      <c r="D462" s="191" t="s">
        <v>686</v>
      </c>
      <c r="E462" s="190" t="s">
        <v>519</v>
      </c>
      <c r="F462" s="191" t="s">
        <v>574</v>
      </c>
      <c r="G462" s="191" t="s">
        <v>370</v>
      </c>
      <c r="H462" s="192" t="s">
        <v>418</v>
      </c>
      <c r="I462" s="192" t="s">
        <v>185</v>
      </c>
      <c r="J462" s="193">
        <v>1</v>
      </c>
      <c r="K462" s="191" t="s">
        <v>3248</v>
      </c>
      <c r="L462" s="194">
        <v>2022</v>
      </c>
      <c r="M462" s="457">
        <v>15</v>
      </c>
      <c r="N462" s="458">
        <v>0.73333333333333328</v>
      </c>
      <c r="O462" s="195">
        <f t="shared" si="29"/>
        <v>11</v>
      </c>
      <c r="P462" s="457">
        <v>11</v>
      </c>
      <c r="Q462" s="196">
        <f t="shared" si="30"/>
        <v>1</v>
      </c>
      <c r="R462" s="197">
        <f t="shared" si="31"/>
        <v>0.73333333333333328</v>
      </c>
      <c r="S462" s="198">
        <f t="shared" si="28"/>
        <v>0.73333333333333328</v>
      </c>
      <c r="T462" s="194" t="s">
        <v>3253</v>
      </c>
      <c r="U462" s="21"/>
      <c r="V462" s="21"/>
      <c r="W462" s="21"/>
      <c r="X462" s="21"/>
      <c r="Y462" s="21"/>
      <c r="Z462" s="21"/>
    </row>
    <row r="463" spans="1:26" ht="12.75">
      <c r="A463" s="190" t="s">
        <v>109</v>
      </c>
      <c r="B463" s="191" t="s">
        <v>1220</v>
      </c>
      <c r="C463" s="191" t="s">
        <v>663</v>
      </c>
      <c r="D463" s="191" t="s">
        <v>685</v>
      </c>
      <c r="E463" s="190" t="s">
        <v>519</v>
      </c>
      <c r="F463" s="191" t="s">
        <v>574</v>
      </c>
      <c r="G463" s="191" t="s">
        <v>370</v>
      </c>
      <c r="H463" s="192" t="s">
        <v>418</v>
      </c>
      <c r="I463" s="192" t="s">
        <v>185</v>
      </c>
      <c r="J463" s="193">
        <v>1</v>
      </c>
      <c r="K463" s="191" t="s">
        <v>3248</v>
      </c>
      <c r="L463" s="194">
        <v>2022</v>
      </c>
      <c r="M463" s="457">
        <v>2</v>
      </c>
      <c r="N463" s="458">
        <v>1</v>
      </c>
      <c r="O463" s="195">
        <f t="shared" si="29"/>
        <v>2</v>
      </c>
      <c r="P463" s="457">
        <v>2</v>
      </c>
      <c r="Q463" s="196">
        <f t="shared" si="30"/>
        <v>1</v>
      </c>
      <c r="R463" s="197">
        <f t="shared" si="31"/>
        <v>1</v>
      </c>
      <c r="S463" s="198">
        <f t="shared" si="28"/>
        <v>1</v>
      </c>
      <c r="T463" s="194" t="s">
        <v>3249</v>
      </c>
      <c r="U463" s="21"/>
      <c r="V463" s="21"/>
      <c r="W463" s="21"/>
      <c r="X463" s="21"/>
      <c r="Y463" s="21"/>
      <c r="Z463" s="21"/>
    </row>
    <row r="464" spans="1:26" ht="12.75">
      <c r="A464" s="190" t="s">
        <v>109</v>
      </c>
      <c r="B464" s="191" t="s">
        <v>1220</v>
      </c>
      <c r="C464" s="191" t="s">
        <v>663</v>
      </c>
      <c r="D464" s="191" t="s">
        <v>670</v>
      </c>
      <c r="E464" s="190" t="s">
        <v>519</v>
      </c>
      <c r="F464" s="191" t="s">
        <v>549</v>
      </c>
      <c r="G464" s="191" t="s">
        <v>370</v>
      </c>
      <c r="H464" s="192" t="s">
        <v>418</v>
      </c>
      <c r="I464" s="192" t="s">
        <v>185</v>
      </c>
      <c r="J464" s="193">
        <v>1</v>
      </c>
      <c r="K464" s="191" t="s">
        <v>3248</v>
      </c>
      <c r="L464" s="194">
        <v>2022</v>
      </c>
      <c r="M464" s="457">
        <v>3</v>
      </c>
      <c r="N464" s="458">
        <v>1</v>
      </c>
      <c r="O464" s="195">
        <f t="shared" si="29"/>
        <v>3</v>
      </c>
      <c r="P464" s="457">
        <v>3</v>
      </c>
      <c r="Q464" s="196">
        <f t="shared" si="30"/>
        <v>1</v>
      </c>
      <c r="R464" s="197">
        <f t="shared" si="31"/>
        <v>1</v>
      </c>
      <c r="S464" s="198">
        <f t="shared" si="28"/>
        <v>1</v>
      </c>
      <c r="T464" s="194" t="s">
        <v>3249</v>
      </c>
      <c r="U464" s="21"/>
      <c r="V464" s="21"/>
      <c r="W464" s="21"/>
      <c r="X464" s="21"/>
      <c r="Y464" s="21"/>
      <c r="Z464" s="21"/>
    </row>
    <row r="465" spans="1:26" ht="12.75">
      <c r="A465" s="190" t="s">
        <v>109</v>
      </c>
      <c r="B465" s="191" t="s">
        <v>1220</v>
      </c>
      <c r="C465" s="191" t="s">
        <v>658</v>
      </c>
      <c r="D465" s="191" t="s">
        <v>671</v>
      </c>
      <c r="E465" s="190" t="s">
        <v>519</v>
      </c>
      <c r="F465" s="191" t="s">
        <v>549</v>
      </c>
      <c r="G465" s="191" t="s">
        <v>370</v>
      </c>
      <c r="H465" s="192" t="s">
        <v>418</v>
      </c>
      <c r="I465" s="192" t="s">
        <v>185</v>
      </c>
      <c r="J465" s="193">
        <v>1</v>
      </c>
      <c r="K465" s="191" t="s">
        <v>3248</v>
      </c>
      <c r="L465" s="194">
        <v>2022</v>
      </c>
      <c r="M465" s="457">
        <v>67</v>
      </c>
      <c r="N465" s="458">
        <v>1</v>
      </c>
      <c r="O465" s="195">
        <f t="shared" si="29"/>
        <v>67</v>
      </c>
      <c r="P465" s="457">
        <v>67</v>
      </c>
      <c r="Q465" s="196">
        <f t="shared" si="30"/>
        <v>1</v>
      </c>
      <c r="R465" s="197">
        <f t="shared" si="31"/>
        <v>1</v>
      </c>
      <c r="S465" s="198">
        <f t="shared" si="28"/>
        <v>1</v>
      </c>
      <c r="T465" s="194"/>
      <c r="U465" s="21"/>
      <c r="V465" s="21"/>
      <c r="W465" s="21"/>
      <c r="X465" s="21"/>
      <c r="Y465" s="21"/>
      <c r="Z465" s="21"/>
    </row>
    <row r="466" spans="1:26" ht="12.75">
      <c r="A466" s="190" t="s">
        <v>109</v>
      </c>
      <c r="B466" s="191" t="s">
        <v>1220</v>
      </c>
      <c r="C466" s="191" t="s">
        <v>664</v>
      </c>
      <c r="D466" s="191" t="s">
        <v>671</v>
      </c>
      <c r="E466" s="190" t="s">
        <v>519</v>
      </c>
      <c r="F466" s="191" t="s">
        <v>549</v>
      </c>
      <c r="G466" s="191" t="s">
        <v>370</v>
      </c>
      <c r="H466" s="192" t="s">
        <v>418</v>
      </c>
      <c r="I466" s="192" t="s">
        <v>185</v>
      </c>
      <c r="J466" s="193">
        <v>1</v>
      </c>
      <c r="K466" s="191" t="s">
        <v>3251</v>
      </c>
      <c r="L466" s="194">
        <v>2022</v>
      </c>
      <c r="M466" s="457">
        <v>8</v>
      </c>
      <c r="N466" s="458">
        <v>1</v>
      </c>
      <c r="O466" s="195">
        <f t="shared" si="29"/>
        <v>8</v>
      </c>
      <c r="P466" s="457">
        <v>8</v>
      </c>
      <c r="Q466" s="196">
        <f t="shared" si="30"/>
        <v>1</v>
      </c>
      <c r="R466" s="197">
        <f t="shared" si="31"/>
        <v>1</v>
      </c>
      <c r="S466" s="198">
        <f t="shared" si="28"/>
        <v>1</v>
      </c>
      <c r="T466" s="194"/>
      <c r="U466" s="21"/>
      <c r="V466" s="21"/>
      <c r="W466" s="21"/>
      <c r="X466" s="21"/>
      <c r="Y466" s="21"/>
      <c r="Z466" s="21"/>
    </row>
    <row r="467" spans="1:26" ht="12.75">
      <c r="A467" s="190" t="s">
        <v>109</v>
      </c>
      <c r="B467" s="191" t="s">
        <v>1220</v>
      </c>
      <c r="C467" s="191" t="s">
        <v>658</v>
      </c>
      <c r="D467" s="191" t="s">
        <v>672</v>
      </c>
      <c r="E467" s="190" t="s">
        <v>519</v>
      </c>
      <c r="F467" s="191" t="s">
        <v>549</v>
      </c>
      <c r="G467" s="191" t="s">
        <v>370</v>
      </c>
      <c r="H467" s="192" t="s">
        <v>418</v>
      </c>
      <c r="I467" s="192" t="s">
        <v>185</v>
      </c>
      <c r="J467" s="193">
        <v>1</v>
      </c>
      <c r="K467" s="191" t="s">
        <v>3248</v>
      </c>
      <c r="L467" s="194">
        <v>2022</v>
      </c>
      <c r="M467" s="457">
        <v>2</v>
      </c>
      <c r="N467" s="458">
        <v>1</v>
      </c>
      <c r="O467" s="195">
        <f t="shared" si="29"/>
        <v>2</v>
      </c>
      <c r="P467" s="457">
        <v>2</v>
      </c>
      <c r="Q467" s="196">
        <f t="shared" si="30"/>
        <v>1</v>
      </c>
      <c r="R467" s="197">
        <f t="shared" si="31"/>
        <v>1</v>
      </c>
      <c r="S467" s="198">
        <f t="shared" si="28"/>
        <v>1</v>
      </c>
      <c r="T467" s="194" t="s">
        <v>3249</v>
      </c>
      <c r="U467" s="21"/>
      <c r="V467" s="21"/>
      <c r="W467" s="21"/>
      <c r="X467" s="21"/>
      <c r="Y467" s="21"/>
      <c r="Z467" s="21"/>
    </row>
    <row r="468" spans="1:26" ht="12.75">
      <c r="A468" s="190" t="s">
        <v>109</v>
      </c>
      <c r="B468" s="191" t="s">
        <v>1220</v>
      </c>
      <c r="C468" s="191" t="s">
        <v>662</v>
      </c>
      <c r="D468" s="191" t="s">
        <v>672</v>
      </c>
      <c r="E468" s="190" t="s">
        <v>519</v>
      </c>
      <c r="F468" s="191" t="s">
        <v>549</v>
      </c>
      <c r="G468" s="191" t="s">
        <v>370</v>
      </c>
      <c r="H468" s="192" t="s">
        <v>418</v>
      </c>
      <c r="I468" s="192" t="s">
        <v>185</v>
      </c>
      <c r="J468" s="193">
        <v>1</v>
      </c>
      <c r="K468" s="191" t="s">
        <v>3251</v>
      </c>
      <c r="L468" s="194">
        <v>2022</v>
      </c>
      <c r="M468" s="457">
        <v>20</v>
      </c>
      <c r="N468" s="458">
        <v>1</v>
      </c>
      <c r="O468" s="195">
        <f t="shared" si="29"/>
        <v>20</v>
      </c>
      <c r="P468" s="457">
        <v>20</v>
      </c>
      <c r="Q468" s="196">
        <f t="shared" si="30"/>
        <v>1</v>
      </c>
      <c r="R468" s="197">
        <f t="shared" si="31"/>
        <v>1</v>
      </c>
      <c r="S468" s="198">
        <f t="shared" si="28"/>
        <v>1</v>
      </c>
      <c r="T468" s="194"/>
      <c r="U468" s="21"/>
      <c r="V468" s="21"/>
      <c r="W468" s="21"/>
      <c r="X468" s="21"/>
      <c r="Y468" s="21"/>
      <c r="Z468" s="21"/>
    </row>
    <row r="469" spans="1:26" ht="12.75">
      <c r="A469" s="190" t="s">
        <v>109</v>
      </c>
      <c r="B469" s="191" t="s">
        <v>1220</v>
      </c>
      <c r="C469" s="191" t="s">
        <v>664</v>
      </c>
      <c r="D469" s="191" t="s">
        <v>672</v>
      </c>
      <c r="E469" s="190" t="s">
        <v>519</v>
      </c>
      <c r="F469" s="191" t="s">
        <v>549</v>
      </c>
      <c r="G469" s="191" t="s">
        <v>370</v>
      </c>
      <c r="H469" s="192" t="s">
        <v>418</v>
      </c>
      <c r="I469" s="192" t="s">
        <v>185</v>
      </c>
      <c r="J469" s="193">
        <v>1</v>
      </c>
      <c r="K469" s="191" t="s">
        <v>3251</v>
      </c>
      <c r="L469" s="194">
        <v>2022</v>
      </c>
      <c r="M469" s="457">
        <v>2</v>
      </c>
      <c r="N469" s="458">
        <v>1</v>
      </c>
      <c r="O469" s="195">
        <f t="shared" si="29"/>
        <v>2</v>
      </c>
      <c r="P469" s="457">
        <v>2</v>
      </c>
      <c r="Q469" s="196">
        <f t="shared" si="30"/>
        <v>1</v>
      </c>
      <c r="R469" s="197">
        <f t="shared" si="31"/>
        <v>1</v>
      </c>
      <c r="S469" s="198">
        <f t="shared" si="28"/>
        <v>1</v>
      </c>
      <c r="T469" s="194" t="s">
        <v>3249</v>
      </c>
      <c r="U469" s="21"/>
      <c r="V469" s="21"/>
      <c r="W469" s="21"/>
      <c r="X469" s="21"/>
      <c r="Y469" s="21"/>
      <c r="Z469" s="21"/>
    </row>
    <row r="470" spans="1:26" ht="12.75">
      <c r="A470" s="190" t="s">
        <v>109</v>
      </c>
      <c r="B470" s="191" t="s">
        <v>1220</v>
      </c>
      <c r="C470" s="191" t="s">
        <v>656</v>
      </c>
      <c r="D470" s="191" t="s">
        <v>673</v>
      </c>
      <c r="E470" s="190" t="s">
        <v>519</v>
      </c>
      <c r="F470" s="191" t="s">
        <v>549</v>
      </c>
      <c r="G470" s="191" t="s">
        <v>370</v>
      </c>
      <c r="H470" s="192" t="s">
        <v>418</v>
      </c>
      <c r="I470" s="192" t="s">
        <v>185</v>
      </c>
      <c r="J470" s="193">
        <v>1</v>
      </c>
      <c r="K470" s="191" t="s">
        <v>3251</v>
      </c>
      <c r="L470" s="194">
        <v>2022</v>
      </c>
      <c r="M470" s="457">
        <v>19</v>
      </c>
      <c r="N470" s="458">
        <v>1</v>
      </c>
      <c r="O470" s="195">
        <f t="shared" si="29"/>
        <v>19</v>
      </c>
      <c r="P470" s="457">
        <v>19</v>
      </c>
      <c r="Q470" s="196">
        <f t="shared" si="30"/>
        <v>1</v>
      </c>
      <c r="R470" s="197">
        <f t="shared" si="31"/>
        <v>1</v>
      </c>
      <c r="S470" s="198">
        <f t="shared" si="28"/>
        <v>1</v>
      </c>
      <c r="T470" s="194"/>
      <c r="U470" s="21"/>
      <c r="V470" s="21"/>
      <c r="W470" s="21"/>
      <c r="X470" s="21"/>
      <c r="Y470" s="21"/>
      <c r="Z470" s="21"/>
    </row>
    <row r="471" spans="1:26" ht="12.75">
      <c r="A471" s="190" t="s">
        <v>109</v>
      </c>
      <c r="B471" s="191" t="s">
        <v>1220</v>
      </c>
      <c r="C471" s="191" t="s">
        <v>658</v>
      </c>
      <c r="D471" s="191" t="s">
        <v>673</v>
      </c>
      <c r="E471" s="190" t="s">
        <v>519</v>
      </c>
      <c r="F471" s="191" t="s">
        <v>549</v>
      </c>
      <c r="G471" s="191" t="s">
        <v>370</v>
      </c>
      <c r="H471" s="192" t="s">
        <v>418</v>
      </c>
      <c r="I471" s="192" t="s">
        <v>185</v>
      </c>
      <c r="J471" s="193">
        <v>1</v>
      </c>
      <c r="K471" s="191" t="s">
        <v>3251</v>
      </c>
      <c r="L471" s="194">
        <v>2022</v>
      </c>
      <c r="M471" s="457">
        <v>2</v>
      </c>
      <c r="N471" s="458">
        <v>1</v>
      </c>
      <c r="O471" s="195">
        <f t="shared" si="29"/>
        <v>2</v>
      </c>
      <c r="P471" s="457">
        <v>2</v>
      </c>
      <c r="Q471" s="196">
        <f t="shared" si="30"/>
        <v>1</v>
      </c>
      <c r="R471" s="197">
        <f t="shared" si="31"/>
        <v>1</v>
      </c>
      <c r="S471" s="198">
        <f t="shared" si="28"/>
        <v>1</v>
      </c>
      <c r="T471" s="194" t="s">
        <v>3249</v>
      </c>
      <c r="U471" s="21"/>
      <c r="V471" s="21"/>
      <c r="W471" s="21"/>
      <c r="X471" s="21"/>
      <c r="Y471" s="21"/>
      <c r="Z471" s="21"/>
    </row>
    <row r="472" spans="1:26" ht="12.75">
      <c r="A472" s="190" t="s">
        <v>109</v>
      </c>
      <c r="B472" s="191" t="s">
        <v>1220</v>
      </c>
      <c r="C472" s="191" t="s">
        <v>662</v>
      </c>
      <c r="D472" s="191" t="s">
        <v>674</v>
      </c>
      <c r="E472" s="190" t="s">
        <v>519</v>
      </c>
      <c r="F472" s="191" t="s">
        <v>549</v>
      </c>
      <c r="G472" s="191" t="s">
        <v>370</v>
      </c>
      <c r="H472" s="192" t="s">
        <v>418</v>
      </c>
      <c r="I472" s="192" t="s">
        <v>185</v>
      </c>
      <c r="J472" s="193">
        <v>1</v>
      </c>
      <c r="K472" s="191" t="s">
        <v>3251</v>
      </c>
      <c r="L472" s="194">
        <v>2022</v>
      </c>
      <c r="M472" s="457">
        <v>3</v>
      </c>
      <c r="N472" s="458">
        <v>1</v>
      </c>
      <c r="O472" s="195">
        <f t="shared" si="29"/>
        <v>3</v>
      </c>
      <c r="P472" s="457">
        <v>3</v>
      </c>
      <c r="Q472" s="196">
        <f t="shared" si="30"/>
        <v>1</v>
      </c>
      <c r="R472" s="197">
        <f t="shared" si="31"/>
        <v>1</v>
      </c>
      <c r="S472" s="198">
        <f t="shared" si="28"/>
        <v>1</v>
      </c>
      <c r="T472" s="194"/>
      <c r="U472" s="21"/>
      <c r="V472" s="21"/>
      <c r="W472" s="21"/>
      <c r="X472" s="21"/>
      <c r="Y472" s="21"/>
      <c r="Z472" s="21"/>
    </row>
    <row r="473" spans="1:26" ht="12.75">
      <c r="A473" s="190" t="s">
        <v>109</v>
      </c>
      <c r="B473" s="191" t="s">
        <v>1220</v>
      </c>
      <c r="C473" s="191" t="s">
        <v>658</v>
      </c>
      <c r="D473" s="191" t="s">
        <v>677</v>
      </c>
      <c r="E473" s="190" t="s">
        <v>519</v>
      </c>
      <c r="F473" s="191" t="s">
        <v>549</v>
      </c>
      <c r="G473" s="191" t="s">
        <v>370</v>
      </c>
      <c r="H473" s="192" t="s">
        <v>418</v>
      </c>
      <c r="I473" s="192" t="s">
        <v>185</v>
      </c>
      <c r="J473" s="193">
        <v>1</v>
      </c>
      <c r="K473" s="191" t="s">
        <v>3248</v>
      </c>
      <c r="L473" s="194">
        <v>2022</v>
      </c>
      <c r="M473" s="457">
        <v>5</v>
      </c>
      <c r="N473" s="458">
        <v>1</v>
      </c>
      <c r="O473" s="195">
        <f t="shared" si="29"/>
        <v>5</v>
      </c>
      <c r="P473" s="457">
        <v>5</v>
      </c>
      <c r="Q473" s="196">
        <f t="shared" si="30"/>
        <v>1</v>
      </c>
      <c r="R473" s="197">
        <f t="shared" si="31"/>
        <v>1</v>
      </c>
      <c r="S473" s="198">
        <f t="shared" si="28"/>
        <v>1</v>
      </c>
      <c r="T473" s="194" t="s">
        <v>3249</v>
      </c>
      <c r="U473" s="21"/>
      <c r="V473" s="21"/>
      <c r="W473" s="21"/>
      <c r="X473" s="21"/>
      <c r="Y473" s="21"/>
      <c r="Z473" s="21"/>
    </row>
    <row r="474" spans="1:26" ht="12.75">
      <c r="A474" s="190" t="s">
        <v>109</v>
      </c>
      <c r="B474" s="191" t="s">
        <v>1220</v>
      </c>
      <c r="C474" s="191" t="s">
        <v>658</v>
      </c>
      <c r="D474" s="191" t="s">
        <v>678</v>
      </c>
      <c r="E474" s="190" t="s">
        <v>519</v>
      </c>
      <c r="F474" s="191" t="s">
        <v>549</v>
      </c>
      <c r="G474" s="191" t="s">
        <v>370</v>
      </c>
      <c r="H474" s="192" t="s">
        <v>418</v>
      </c>
      <c r="I474" s="192" t="s">
        <v>185</v>
      </c>
      <c r="J474" s="193">
        <v>1</v>
      </c>
      <c r="K474" s="191" t="s">
        <v>3251</v>
      </c>
      <c r="L474" s="194">
        <v>2022</v>
      </c>
      <c r="M474" s="457">
        <v>8</v>
      </c>
      <c r="N474" s="458">
        <v>1</v>
      </c>
      <c r="O474" s="195">
        <f t="shared" si="29"/>
        <v>8</v>
      </c>
      <c r="P474" s="457">
        <v>8</v>
      </c>
      <c r="Q474" s="196">
        <f t="shared" si="30"/>
        <v>1</v>
      </c>
      <c r="R474" s="197">
        <f t="shared" si="31"/>
        <v>1</v>
      </c>
      <c r="S474" s="198">
        <f t="shared" si="28"/>
        <v>1</v>
      </c>
      <c r="T474" s="194"/>
      <c r="U474" s="21"/>
      <c r="V474" s="21"/>
      <c r="W474" s="21"/>
      <c r="X474" s="21"/>
      <c r="Y474" s="21"/>
      <c r="Z474" s="21"/>
    </row>
    <row r="475" spans="1:26" ht="12.75">
      <c r="A475" s="190" t="s">
        <v>109</v>
      </c>
      <c r="B475" s="191" t="s">
        <v>1220</v>
      </c>
      <c r="C475" s="191" t="s">
        <v>663</v>
      </c>
      <c r="D475" s="191" t="s">
        <v>678</v>
      </c>
      <c r="E475" s="190" t="s">
        <v>519</v>
      </c>
      <c r="F475" s="191" t="s">
        <v>549</v>
      </c>
      <c r="G475" s="191" t="s">
        <v>370</v>
      </c>
      <c r="H475" s="192" t="s">
        <v>418</v>
      </c>
      <c r="I475" s="192" t="s">
        <v>185</v>
      </c>
      <c r="J475" s="193">
        <v>1</v>
      </c>
      <c r="K475" s="191" t="s">
        <v>3248</v>
      </c>
      <c r="L475" s="194">
        <v>2022</v>
      </c>
      <c r="M475" s="457">
        <v>5</v>
      </c>
      <c r="N475" s="458">
        <v>1</v>
      </c>
      <c r="O475" s="195">
        <f t="shared" si="29"/>
        <v>5</v>
      </c>
      <c r="P475" s="457">
        <v>5</v>
      </c>
      <c r="Q475" s="196">
        <f t="shared" si="30"/>
        <v>1</v>
      </c>
      <c r="R475" s="197">
        <f t="shared" si="31"/>
        <v>1</v>
      </c>
      <c r="S475" s="198">
        <f t="shared" si="28"/>
        <v>1</v>
      </c>
      <c r="T475" s="194" t="s">
        <v>3249</v>
      </c>
      <c r="U475" s="21"/>
      <c r="V475" s="21"/>
      <c r="W475" s="21"/>
      <c r="X475" s="21"/>
      <c r="Y475" s="21"/>
      <c r="Z475" s="21"/>
    </row>
    <row r="476" spans="1:26" ht="12.75">
      <c r="A476" s="190" t="s">
        <v>109</v>
      </c>
      <c r="B476" s="191" t="s">
        <v>1220</v>
      </c>
      <c r="C476" s="191" t="s">
        <v>665</v>
      </c>
      <c r="D476" s="191" t="s">
        <v>679</v>
      </c>
      <c r="E476" s="190" t="s">
        <v>519</v>
      </c>
      <c r="F476" s="191" t="s">
        <v>549</v>
      </c>
      <c r="G476" s="191" t="s">
        <v>370</v>
      </c>
      <c r="H476" s="192" t="s">
        <v>418</v>
      </c>
      <c r="I476" s="192" t="s">
        <v>185</v>
      </c>
      <c r="J476" s="193">
        <v>1</v>
      </c>
      <c r="K476" s="191" t="s">
        <v>3248</v>
      </c>
      <c r="L476" s="194">
        <v>2022</v>
      </c>
      <c r="M476" s="457">
        <v>1926</v>
      </c>
      <c r="N476" s="458">
        <v>1</v>
      </c>
      <c r="O476" s="195">
        <f t="shared" si="29"/>
        <v>1926</v>
      </c>
      <c r="P476" s="457">
        <v>1926</v>
      </c>
      <c r="Q476" s="196">
        <f t="shared" si="30"/>
        <v>1</v>
      </c>
      <c r="R476" s="197">
        <f t="shared" si="31"/>
        <v>1</v>
      </c>
      <c r="S476" s="198">
        <f t="shared" si="28"/>
        <v>1</v>
      </c>
      <c r="T476" s="194" t="s">
        <v>3249</v>
      </c>
      <c r="U476" s="21"/>
      <c r="V476" s="21"/>
      <c r="W476" s="21"/>
      <c r="X476" s="21"/>
      <c r="Y476" s="21"/>
      <c r="Z476" s="21"/>
    </row>
    <row r="477" spans="1:26" ht="12.75">
      <c r="A477" s="190" t="s">
        <v>109</v>
      </c>
      <c r="B477" s="191" t="s">
        <v>1220</v>
      </c>
      <c r="C477" s="191" t="s">
        <v>666</v>
      </c>
      <c r="D477" s="191" t="s">
        <v>679</v>
      </c>
      <c r="E477" s="190" t="s">
        <v>519</v>
      </c>
      <c r="F477" s="191" t="s">
        <v>549</v>
      </c>
      <c r="G477" s="191" t="s">
        <v>370</v>
      </c>
      <c r="H477" s="192" t="s">
        <v>418</v>
      </c>
      <c r="I477" s="192" t="s">
        <v>185</v>
      </c>
      <c r="J477" s="193">
        <v>1</v>
      </c>
      <c r="K477" s="191" t="s">
        <v>3251</v>
      </c>
      <c r="L477" s="194">
        <v>2022</v>
      </c>
      <c r="M477" s="457">
        <v>7</v>
      </c>
      <c r="N477" s="458">
        <v>1</v>
      </c>
      <c r="O477" s="195">
        <f t="shared" si="29"/>
        <v>7</v>
      </c>
      <c r="P477" s="457">
        <v>7</v>
      </c>
      <c r="Q477" s="196">
        <f t="shared" si="30"/>
        <v>1</v>
      </c>
      <c r="R477" s="197">
        <f t="shared" si="31"/>
        <v>1</v>
      </c>
      <c r="S477" s="198">
        <f t="shared" si="28"/>
        <v>1</v>
      </c>
      <c r="T477" s="194"/>
      <c r="U477" s="21"/>
      <c r="V477" s="21"/>
      <c r="W477" s="21"/>
      <c r="X477" s="21"/>
      <c r="Y477" s="21"/>
      <c r="Z477" s="21"/>
    </row>
    <row r="478" spans="1:26" ht="12.75">
      <c r="A478" s="190" t="s">
        <v>109</v>
      </c>
      <c r="B478" s="191" t="s">
        <v>1220</v>
      </c>
      <c r="C478" s="191" t="s">
        <v>665</v>
      </c>
      <c r="D478" s="191" t="s">
        <v>680</v>
      </c>
      <c r="E478" s="190" t="s">
        <v>519</v>
      </c>
      <c r="F478" s="191" t="s">
        <v>549</v>
      </c>
      <c r="G478" s="191" t="s">
        <v>370</v>
      </c>
      <c r="H478" s="192" t="s">
        <v>418</v>
      </c>
      <c r="I478" s="192" t="s">
        <v>185</v>
      </c>
      <c r="J478" s="193">
        <v>1</v>
      </c>
      <c r="K478" s="191" t="s">
        <v>3248</v>
      </c>
      <c r="L478" s="194">
        <v>2022</v>
      </c>
      <c r="M478" s="457">
        <v>43</v>
      </c>
      <c r="N478" s="458">
        <v>1</v>
      </c>
      <c r="O478" s="195">
        <f t="shared" si="29"/>
        <v>43</v>
      </c>
      <c r="P478" s="457">
        <v>43</v>
      </c>
      <c r="Q478" s="196">
        <f t="shared" si="30"/>
        <v>1</v>
      </c>
      <c r="R478" s="197">
        <f t="shared" si="31"/>
        <v>1</v>
      </c>
      <c r="S478" s="198">
        <f t="shared" si="28"/>
        <v>1</v>
      </c>
      <c r="T478" s="194" t="s">
        <v>3249</v>
      </c>
      <c r="U478" s="21"/>
      <c r="V478" s="21"/>
      <c r="W478" s="21"/>
      <c r="X478" s="21"/>
      <c r="Y478" s="21"/>
      <c r="Z478" s="21"/>
    </row>
    <row r="479" spans="1:26" ht="12.75">
      <c r="A479" s="190" t="s">
        <v>109</v>
      </c>
      <c r="B479" s="191" t="s">
        <v>1220</v>
      </c>
      <c r="C479" s="191" t="s">
        <v>668</v>
      </c>
      <c r="D479" s="191" t="s">
        <v>680</v>
      </c>
      <c r="E479" s="190" t="s">
        <v>519</v>
      </c>
      <c r="F479" s="191" t="s">
        <v>549</v>
      </c>
      <c r="G479" s="191" t="s">
        <v>370</v>
      </c>
      <c r="H479" s="192" t="s">
        <v>418</v>
      </c>
      <c r="I479" s="192" t="s">
        <v>185</v>
      </c>
      <c r="J479" s="193">
        <v>1</v>
      </c>
      <c r="K479" s="191" t="s">
        <v>3251</v>
      </c>
      <c r="L479" s="194">
        <v>2022</v>
      </c>
      <c r="M479" s="457">
        <v>6</v>
      </c>
      <c r="N479" s="458">
        <v>1</v>
      </c>
      <c r="O479" s="195">
        <f t="shared" si="29"/>
        <v>6</v>
      </c>
      <c r="P479" s="457">
        <v>6</v>
      </c>
      <c r="Q479" s="196">
        <f t="shared" si="30"/>
        <v>1</v>
      </c>
      <c r="R479" s="197">
        <f t="shared" si="31"/>
        <v>1</v>
      </c>
      <c r="S479" s="198">
        <f t="shared" si="28"/>
        <v>1</v>
      </c>
      <c r="T479" s="194"/>
      <c r="U479" s="21"/>
      <c r="V479" s="21"/>
      <c r="W479" s="21"/>
      <c r="X479" s="21"/>
      <c r="Y479" s="21"/>
      <c r="Z479" s="21"/>
    </row>
    <row r="480" spans="1:26" ht="12.75">
      <c r="A480" s="190" t="s">
        <v>109</v>
      </c>
      <c r="B480" s="191" t="s">
        <v>1220</v>
      </c>
      <c r="C480" s="191" t="s">
        <v>665</v>
      </c>
      <c r="D480" s="191" t="s">
        <v>681</v>
      </c>
      <c r="E480" s="190" t="s">
        <v>519</v>
      </c>
      <c r="F480" s="191" t="s">
        <v>549</v>
      </c>
      <c r="G480" s="191" t="s">
        <v>370</v>
      </c>
      <c r="H480" s="192" t="s">
        <v>418</v>
      </c>
      <c r="I480" s="192" t="s">
        <v>185</v>
      </c>
      <c r="J480" s="193">
        <v>1</v>
      </c>
      <c r="K480" s="191" t="s">
        <v>3251</v>
      </c>
      <c r="L480" s="194">
        <v>2022</v>
      </c>
      <c r="M480" s="457">
        <v>6</v>
      </c>
      <c r="N480" s="458">
        <v>1</v>
      </c>
      <c r="O480" s="195">
        <f t="shared" si="29"/>
        <v>6</v>
      </c>
      <c r="P480" s="457">
        <v>6</v>
      </c>
      <c r="Q480" s="196">
        <f t="shared" si="30"/>
        <v>1</v>
      </c>
      <c r="R480" s="197">
        <f t="shared" si="31"/>
        <v>1</v>
      </c>
      <c r="S480" s="198">
        <f t="shared" si="28"/>
        <v>1</v>
      </c>
      <c r="T480" s="194"/>
      <c r="U480" s="21"/>
      <c r="V480" s="21"/>
      <c r="W480" s="21"/>
      <c r="X480" s="21"/>
      <c r="Y480" s="21"/>
      <c r="Z480" s="21"/>
    </row>
    <row r="481" spans="1:26" ht="12.75">
      <c r="A481" s="190" t="s">
        <v>109</v>
      </c>
      <c r="B481" s="191" t="s">
        <v>1220</v>
      </c>
      <c r="C481" s="191" t="s">
        <v>667</v>
      </c>
      <c r="D481" s="191" t="s">
        <v>681</v>
      </c>
      <c r="E481" s="190" t="s">
        <v>519</v>
      </c>
      <c r="F481" s="191" t="s">
        <v>549</v>
      </c>
      <c r="G481" s="191" t="s">
        <v>370</v>
      </c>
      <c r="H481" s="192" t="s">
        <v>418</v>
      </c>
      <c r="I481" s="192" t="s">
        <v>185</v>
      </c>
      <c r="J481" s="193">
        <v>1</v>
      </c>
      <c r="K481" s="191" t="s">
        <v>3248</v>
      </c>
      <c r="L481" s="194">
        <v>2022</v>
      </c>
      <c r="M481" s="457">
        <v>611</v>
      </c>
      <c r="N481" s="458">
        <v>1</v>
      </c>
      <c r="O481" s="195">
        <f t="shared" si="29"/>
        <v>611</v>
      </c>
      <c r="P481" s="457">
        <v>611</v>
      </c>
      <c r="Q481" s="196">
        <f t="shared" si="30"/>
        <v>1</v>
      </c>
      <c r="R481" s="197">
        <f t="shared" si="31"/>
        <v>1</v>
      </c>
      <c r="S481" s="198">
        <f t="shared" si="28"/>
        <v>1</v>
      </c>
      <c r="T481" s="194" t="s">
        <v>3249</v>
      </c>
      <c r="U481" s="21"/>
      <c r="V481" s="21"/>
      <c r="W481" s="21"/>
      <c r="X481" s="21"/>
      <c r="Y481" s="21"/>
      <c r="Z481" s="21"/>
    </row>
    <row r="482" spans="1:26" ht="12.75">
      <c r="A482" s="190" t="s">
        <v>109</v>
      </c>
      <c r="B482" s="191" t="s">
        <v>1220</v>
      </c>
      <c r="C482" s="191" t="s">
        <v>660</v>
      </c>
      <c r="D482" s="191" t="s">
        <v>682</v>
      </c>
      <c r="E482" s="190" t="s">
        <v>519</v>
      </c>
      <c r="F482" s="191" t="s">
        <v>549</v>
      </c>
      <c r="G482" s="191" t="s">
        <v>370</v>
      </c>
      <c r="H482" s="192" t="s">
        <v>418</v>
      </c>
      <c r="I482" s="192" t="s">
        <v>185</v>
      </c>
      <c r="J482" s="193">
        <v>1</v>
      </c>
      <c r="K482" s="191" t="s">
        <v>3248</v>
      </c>
      <c r="L482" s="194">
        <v>2022</v>
      </c>
      <c r="M482" s="457">
        <v>2</v>
      </c>
      <c r="N482" s="458">
        <v>1</v>
      </c>
      <c r="O482" s="195">
        <f t="shared" si="29"/>
        <v>2</v>
      </c>
      <c r="P482" s="457">
        <v>2</v>
      </c>
      <c r="Q482" s="196">
        <f t="shared" si="30"/>
        <v>1</v>
      </c>
      <c r="R482" s="197">
        <f t="shared" si="31"/>
        <v>1</v>
      </c>
      <c r="S482" s="198">
        <f t="shared" si="28"/>
        <v>1</v>
      </c>
      <c r="T482" s="194" t="s">
        <v>3249</v>
      </c>
      <c r="U482" s="21"/>
      <c r="V482" s="21"/>
      <c r="W482" s="21"/>
      <c r="X482" s="21"/>
      <c r="Y482" s="21"/>
      <c r="Z482" s="21"/>
    </row>
    <row r="483" spans="1:26" ht="12.75">
      <c r="A483" s="190" t="s">
        <v>109</v>
      </c>
      <c r="B483" s="191" t="s">
        <v>1220</v>
      </c>
      <c r="C483" s="191" t="s">
        <v>668</v>
      </c>
      <c r="D483" s="191" t="s">
        <v>683</v>
      </c>
      <c r="E483" s="190" t="s">
        <v>519</v>
      </c>
      <c r="F483" s="191" t="s">
        <v>549</v>
      </c>
      <c r="G483" s="191" t="s">
        <v>370</v>
      </c>
      <c r="H483" s="192" t="s">
        <v>418</v>
      </c>
      <c r="I483" s="192" t="s">
        <v>185</v>
      </c>
      <c r="J483" s="193">
        <v>1</v>
      </c>
      <c r="K483" s="191" t="s">
        <v>3248</v>
      </c>
      <c r="L483" s="194">
        <v>2022</v>
      </c>
      <c r="M483" s="457">
        <v>7</v>
      </c>
      <c r="N483" s="458">
        <v>1</v>
      </c>
      <c r="O483" s="195">
        <f t="shared" si="29"/>
        <v>7</v>
      </c>
      <c r="P483" s="457">
        <v>7</v>
      </c>
      <c r="Q483" s="196">
        <f t="shared" si="30"/>
        <v>1</v>
      </c>
      <c r="R483" s="197">
        <f t="shared" si="31"/>
        <v>1</v>
      </c>
      <c r="S483" s="198">
        <f t="shared" si="28"/>
        <v>1</v>
      </c>
      <c r="T483" s="194" t="s">
        <v>3249</v>
      </c>
      <c r="U483" s="21"/>
      <c r="V483" s="21"/>
      <c r="W483" s="21"/>
      <c r="X483" s="21"/>
      <c r="Y483" s="21"/>
      <c r="Z483" s="21"/>
    </row>
    <row r="484" spans="1:26" ht="12.75">
      <c r="A484" s="190" t="s">
        <v>109</v>
      </c>
      <c r="B484" s="191" t="s">
        <v>1220</v>
      </c>
      <c r="C484" s="191" t="s">
        <v>659</v>
      </c>
      <c r="D484" s="191" t="s">
        <v>684</v>
      </c>
      <c r="E484" s="190" t="s">
        <v>519</v>
      </c>
      <c r="F484" s="191" t="s">
        <v>549</v>
      </c>
      <c r="G484" s="191" t="s">
        <v>370</v>
      </c>
      <c r="H484" s="192" t="s">
        <v>418</v>
      </c>
      <c r="I484" s="192" t="s">
        <v>185</v>
      </c>
      <c r="J484" s="193">
        <v>1</v>
      </c>
      <c r="K484" s="191" t="s">
        <v>3248</v>
      </c>
      <c r="L484" s="194">
        <v>2022</v>
      </c>
      <c r="M484" s="457">
        <v>28</v>
      </c>
      <c r="N484" s="458">
        <v>1</v>
      </c>
      <c r="O484" s="195">
        <f t="shared" si="29"/>
        <v>28</v>
      </c>
      <c r="P484" s="457">
        <v>28</v>
      </c>
      <c r="Q484" s="196">
        <f t="shared" si="30"/>
        <v>1</v>
      </c>
      <c r="R484" s="197">
        <f t="shared" si="31"/>
        <v>1</v>
      </c>
      <c r="S484" s="198">
        <f t="shared" si="28"/>
        <v>1</v>
      </c>
      <c r="T484" s="194"/>
      <c r="U484" s="21"/>
      <c r="V484" s="21"/>
      <c r="W484" s="21"/>
      <c r="X484" s="21"/>
      <c r="Y484" s="21"/>
      <c r="Z484" s="21"/>
    </row>
    <row r="485" spans="1:26" ht="12.75">
      <c r="A485" s="190" t="s">
        <v>109</v>
      </c>
      <c r="B485" s="191" t="s">
        <v>1220</v>
      </c>
      <c r="C485" s="191" t="s">
        <v>663</v>
      </c>
      <c r="D485" s="191" t="s">
        <v>686</v>
      </c>
      <c r="E485" s="190" t="s">
        <v>519</v>
      </c>
      <c r="F485" s="191" t="s">
        <v>549</v>
      </c>
      <c r="G485" s="191" t="s">
        <v>370</v>
      </c>
      <c r="H485" s="192" t="s">
        <v>418</v>
      </c>
      <c r="I485" s="192" t="s">
        <v>185</v>
      </c>
      <c r="J485" s="193">
        <v>1</v>
      </c>
      <c r="K485" s="191" t="s">
        <v>3248</v>
      </c>
      <c r="L485" s="194">
        <v>2022</v>
      </c>
      <c r="M485" s="457">
        <v>15</v>
      </c>
      <c r="N485" s="458">
        <v>1</v>
      </c>
      <c r="O485" s="195">
        <f t="shared" si="29"/>
        <v>15</v>
      </c>
      <c r="P485" s="457">
        <v>15</v>
      </c>
      <c r="Q485" s="196">
        <f t="shared" si="30"/>
        <v>1</v>
      </c>
      <c r="R485" s="197">
        <f t="shared" si="31"/>
        <v>1</v>
      </c>
      <c r="S485" s="198">
        <f t="shared" si="28"/>
        <v>1</v>
      </c>
      <c r="T485" s="194" t="s">
        <v>3249</v>
      </c>
      <c r="U485" s="21"/>
      <c r="V485" s="21"/>
      <c r="W485" s="21"/>
      <c r="X485" s="21"/>
      <c r="Y485" s="21"/>
      <c r="Z485" s="21"/>
    </row>
    <row r="486" spans="1:26" ht="12.75">
      <c r="A486" s="190" t="s">
        <v>109</v>
      </c>
      <c r="B486" s="191" t="s">
        <v>1220</v>
      </c>
      <c r="C486" s="191" t="s">
        <v>663</v>
      </c>
      <c r="D486" s="191" t="s">
        <v>685</v>
      </c>
      <c r="E486" s="190" t="s">
        <v>519</v>
      </c>
      <c r="F486" s="191" t="s">
        <v>549</v>
      </c>
      <c r="G486" s="191" t="s">
        <v>370</v>
      </c>
      <c r="H486" s="192" t="s">
        <v>418</v>
      </c>
      <c r="I486" s="192" t="s">
        <v>185</v>
      </c>
      <c r="J486" s="193">
        <v>1</v>
      </c>
      <c r="K486" s="191" t="s">
        <v>3248</v>
      </c>
      <c r="L486" s="194">
        <v>2022</v>
      </c>
      <c r="M486" s="457">
        <v>2</v>
      </c>
      <c r="N486" s="458">
        <v>1</v>
      </c>
      <c r="O486" s="195">
        <f t="shared" si="29"/>
        <v>2</v>
      </c>
      <c r="P486" s="457">
        <v>2</v>
      </c>
      <c r="Q486" s="196">
        <f t="shared" si="30"/>
        <v>1</v>
      </c>
      <c r="R486" s="197">
        <f t="shared" si="31"/>
        <v>1</v>
      </c>
      <c r="S486" s="198">
        <f t="shared" si="28"/>
        <v>1</v>
      </c>
      <c r="T486" s="194" t="s">
        <v>3249</v>
      </c>
      <c r="U486" s="21"/>
      <c r="V486" s="21"/>
      <c r="W486" s="21"/>
      <c r="X486" s="21"/>
      <c r="Y486" s="21"/>
      <c r="Z486" s="21"/>
    </row>
    <row r="487" spans="1:26" ht="12.75">
      <c r="A487" s="190" t="s">
        <v>109</v>
      </c>
      <c r="B487" s="191" t="s">
        <v>1220</v>
      </c>
      <c r="C487" s="191" t="s">
        <v>663</v>
      </c>
      <c r="D487" s="191" t="s">
        <v>670</v>
      </c>
      <c r="E487" s="190" t="s">
        <v>519</v>
      </c>
      <c r="F487" s="191" t="s">
        <v>562</v>
      </c>
      <c r="G487" s="191" t="s">
        <v>370</v>
      </c>
      <c r="H487" s="192" t="s">
        <v>418</v>
      </c>
      <c r="I487" s="192" t="s">
        <v>185</v>
      </c>
      <c r="J487" s="193">
        <v>1</v>
      </c>
      <c r="K487" s="191" t="s">
        <v>3248</v>
      </c>
      <c r="L487" s="194">
        <v>2022</v>
      </c>
      <c r="M487" s="457">
        <v>3</v>
      </c>
      <c r="N487" s="458">
        <v>1</v>
      </c>
      <c r="O487" s="195">
        <f t="shared" si="29"/>
        <v>3</v>
      </c>
      <c r="P487" s="457">
        <v>3</v>
      </c>
      <c r="Q487" s="196">
        <f t="shared" si="30"/>
        <v>1</v>
      </c>
      <c r="R487" s="197">
        <f t="shared" si="31"/>
        <v>1</v>
      </c>
      <c r="S487" s="198">
        <f t="shared" si="28"/>
        <v>1</v>
      </c>
      <c r="T487" s="194" t="s">
        <v>3249</v>
      </c>
      <c r="U487" s="21"/>
      <c r="V487" s="21"/>
      <c r="W487" s="21"/>
      <c r="X487" s="21"/>
      <c r="Y487" s="21"/>
      <c r="Z487" s="21"/>
    </row>
    <row r="488" spans="1:26" ht="12.75">
      <c r="A488" s="190" t="s">
        <v>109</v>
      </c>
      <c r="B488" s="191" t="s">
        <v>1220</v>
      </c>
      <c r="C488" s="191" t="s">
        <v>658</v>
      </c>
      <c r="D488" s="191" t="s">
        <v>671</v>
      </c>
      <c r="E488" s="190" t="s">
        <v>519</v>
      </c>
      <c r="F488" s="191" t="s">
        <v>562</v>
      </c>
      <c r="G488" s="191" t="s">
        <v>370</v>
      </c>
      <c r="H488" s="192" t="s">
        <v>418</v>
      </c>
      <c r="I488" s="192" t="s">
        <v>185</v>
      </c>
      <c r="J488" s="193">
        <v>1</v>
      </c>
      <c r="K488" s="191" t="s">
        <v>3248</v>
      </c>
      <c r="L488" s="194">
        <v>2022</v>
      </c>
      <c r="M488" s="457">
        <v>67</v>
      </c>
      <c r="N488" s="458">
        <v>1</v>
      </c>
      <c r="O488" s="195">
        <f t="shared" si="29"/>
        <v>67</v>
      </c>
      <c r="P488" s="457">
        <v>67</v>
      </c>
      <c r="Q488" s="196">
        <f t="shared" si="30"/>
        <v>1</v>
      </c>
      <c r="R488" s="197">
        <f t="shared" si="31"/>
        <v>1</v>
      </c>
      <c r="S488" s="198">
        <f t="shared" si="28"/>
        <v>1</v>
      </c>
      <c r="T488" s="194"/>
      <c r="U488" s="21"/>
      <c r="V488" s="21"/>
      <c r="W488" s="21"/>
      <c r="X488" s="21"/>
      <c r="Y488" s="21"/>
      <c r="Z488" s="21"/>
    </row>
    <row r="489" spans="1:26" ht="12.75">
      <c r="A489" s="190" t="s">
        <v>109</v>
      </c>
      <c r="B489" s="191" t="s">
        <v>1220</v>
      </c>
      <c r="C489" s="191" t="s">
        <v>664</v>
      </c>
      <c r="D489" s="191" t="s">
        <v>671</v>
      </c>
      <c r="E489" s="190" t="s">
        <v>519</v>
      </c>
      <c r="F489" s="191" t="s">
        <v>562</v>
      </c>
      <c r="G489" s="191" t="s">
        <v>370</v>
      </c>
      <c r="H489" s="192" t="s">
        <v>418</v>
      </c>
      <c r="I489" s="192" t="s">
        <v>185</v>
      </c>
      <c r="J489" s="193">
        <v>1</v>
      </c>
      <c r="K489" s="191" t="s">
        <v>3251</v>
      </c>
      <c r="L489" s="194">
        <v>2022</v>
      </c>
      <c r="M489" s="457">
        <v>8</v>
      </c>
      <c r="N489" s="458">
        <v>1</v>
      </c>
      <c r="O489" s="195">
        <f t="shared" si="29"/>
        <v>8</v>
      </c>
      <c r="P489" s="457">
        <v>8</v>
      </c>
      <c r="Q489" s="196">
        <f t="shared" si="30"/>
        <v>1</v>
      </c>
      <c r="R489" s="197">
        <f t="shared" si="31"/>
        <v>1</v>
      </c>
      <c r="S489" s="198">
        <f t="shared" si="28"/>
        <v>1</v>
      </c>
      <c r="T489" s="194"/>
      <c r="U489" s="21"/>
      <c r="V489" s="21"/>
      <c r="W489" s="21"/>
      <c r="X489" s="21"/>
      <c r="Y489" s="21"/>
      <c r="Z489" s="21"/>
    </row>
    <row r="490" spans="1:26" ht="12.75">
      <c r="A490" s="190" t="s">
        <v>109</v>
      </c>
      <c r="B490" s="191" t="s">
        <v>1220</v>
      </c>
      <c r="C490" s="191" t="s">
        <v>658</v>
      </c>
      <c r="D490" s="191" t="s">
        <v>672</v>
      </c>
      <c r="E490" s="190" t="s">
        <v>519</v>
      </c>
      <c r="F490" s="191" t="s">
        <v>562</v>
      </c>
      <c r="G490" s="191" t="s">
        <v>370</v>
      </c>
      <c r="H490" s="192" t="s">
        <v>418</v>
      </c>
      <c r="I490" s="192" t="s">
        <v>185</v>
      </c>
      <c r="J490" s="193">
        <v>1</v>
      </c>
      <c r="K490" s="191" t="s">
        <v>3248</v>
      </c>
      <c r="L490" s="194">
        <v>2022</v>
      </c>
      <c r="M490" s="457">
        <v>2</v>
      </c>
      <c r="N490" s="458">
        <v>1</v>
      </c>
      <c r="O490" s="195">
        <f t="shared" si="29"/>
        <v>2</v>
      </c>
      <c r="P490" s="457">
        <v>2</v>
      </c>
      <c r="Q490" s="196">
        <f t="shared" si="30"/>
        <v>1</v>
      </c>
      <c r="R490" s="197">
        <f t="shared" si="31"/>
        <v>1</v>
      </c>
      <c r="S490" s="198">
        <f t="shared" si="28"/>
        <v>1</v>
      </c>
      <c r="T490" s="194" t="s">
        <v>3249</v>
      </c>
      <c r="U490" s="21"/>
      <c r="V490" s="21"/>
      <c r="W490" s="21"/>
      <c r="X490" s="21"/>
      <c r="Y490" s="21"/>
      <c r="Z490" s="21"/>
    </row>
    <row r="491" spans="1:26" ht="12.75">
      <c r="A491" s="190" t="s">
        <v>109</v>
      </c>
      <c r="B491" s="191" t="s">
        <v>1220</v>
      </c>
      <c r="C491" s="191" t="s">
        <v>662</v>
      </c>
      <c r="D491" s="191" t="s">
        <v>672</v>
      </c>
      <c r="E491" s="190" t="s">
        <v>519</v>
      </c>
      <c r="F491" s="191" t="s">
        <v>562</v>
      </c>
      <c r="G491" s="191" t="s">
        <v>370</v>
      </c>
      <c r="H491" s="192" t="s">
        <v>418</v>
      </c>
      <c r="I491" s="192" t="s">
        <v>185</v>
      </c>
      <c r="J491" s="193">
        <v>1</v>
      </c>
      <c r="K491" s="191" t="s">
        <v>3251</v>
      </c>
      <c r="L491" s="194">
        <v>2022</v>
      </c>
      <c r="M491" s="457">
        <v>20</v>
      </c>
      <c r="N491" s="458">
        <v>1</v>
      </c>
      <c r="O491" s="195">
        <f t="shared" si="29"/>
        <v>20</v>
      </c>
      <c r="P491" s="457">
        <v>20</v>
      </c>
      <c r="Q491" s="196">
        <f t="shared" si="30"/>
        <v>1</v>
      </c>
      <c r="R491" s="197">
        <f t="shared" si="31"/>
        <v>1</v>
      </c>
      <c r="S491" s="198">
        <f t="shared" si="28"/>
        <v>1</v>
      </c>
      <c r="T491" s="194"/>
      <c r="U491" s="21"/>
      <c r="V491" s="21"/>
      <c r="W491" s="21"/>
      <c r="X491" s="21"/>
      <c r="Y491" s="21"/>
      <c r="Z491" s="21"/>
    </row>
    <row r="492" spans="1:26" ht="12.75">
      <c r="A492" s="190" t="s">
        <v>109</v>
      </c>
      <c r="B492" s="191" t="s">
        <v>1220</v>
      </c>
      <c r="C492" s="191" t="s">
        <v>664</v>
      </c>
      <c r="D492" s="191" t="s">
        <v>672</v>
      </c>
      <c r="E492" s="190" t="s">
        <v>519</v>
      </c>
      <c r="F492" s="191" t="s">
        <v>562</v>
      </c>
      <c r="G492" s="191" t="s">
        <v>370</v>
      </c>
      <c r="H492" s="192" t="s">
        <v>418</v>
      </c>
      <c r="I492" s="192" t="s">
        <v>185</v>
      </c>
      <c r="J492" s="193">
        <v>1</v>
      </c>
      <c r="K492" s="191" t="s">
        <v>3251</v>
      </c>
      <c r="L492" s="194">
        <v>2022</v>
      </c>
      <c r="M492" s="457">
        <v>2</v>
      </c>
      <c r="N492" s="458">
        <v>1</v>
      </c>
      <c r="O492" s="195">
        <f t="shared" si="29"/>
        <v>2</v>
      </c>
      <c r="P492" s="457">
        <v>2</v>
      </c>
      <c r="Q492" s="196">
        <f t="shared" si="30"/>
        <v>1</v>
      </c>
      <c r="R492" s="197">
        <f t="shared" si="31"/>
        <v>1</v>
      </c>
      <c r="S492" s="198">
        <f t="shared" si="28"/>
        <v>1</v>
      </c>
      <c r="T492" s="194" t="s">
        <v>3249</v>
      </c>
      <c r="U492" s="21"/>
      <c r="V492" s="21"/>
      <c r="W492" s="21"/>
      <c r="X492" s="21"/>
      <c r="Y492" s="21"/>
      <c r="Z492" s="21"/>
    </row>
    <row r="493" spans="1:26" ht="12.75">
      <c r="A493" s="190" t="s">
        <v>109</v>
      </c>
      <c r="B493" s="191" t="s">
        <v>1220</v>
      </c>
      <c r="C493" s="191" t="s">
        <v>656</v>
      </c>
      <c r="D493" s="191" t="s">
        <v>673</v>
      </c>
      <c r="E493" s="190" t="s">
        <v>519</v>
      </c>
      <c r="F493" s="191" t="s">
        <v>562</v>
      </c>
      <c r="G493" s="191" t="s">
        <v>370</v>
      </c>
      <c r="H493" s="192" t="s">
        <v>418</v>
      </c>
      <c r="I493" s="192" t="s">
        <v>185</v>
      </c>
      <c r="J493" s="193">
        <v>1</v>
      </c>
      <c r="K493" s="191" t="s">
        <v>3251</v>
      </c>
      <c r="L493" s="194">
        <v>2022</v>
      </c>
      <c r="M493" s="457">
        <v>19</v>
      </c>
      <c r="N493" s="458">
        <v>1</v>
      </c>
      <c r="O493" s="195">
        <f t="shared" si="29"/>
        <v>19</v>
      </c>
      <c r="P493" s="457">
        <v>19</v>
      </c>
      <c r="Q493" s="196">
        <f t="shared" si="30"/>
        <v>1</v>
      </c>
      <c r="R493" s="197">
        <f t="shared" si="31"/>
        <v>1</v>
      </c>
      <c r="S493" s="198">
        <f t="shared" si="28"/>
        <v>1</v>
      </c>
      <c r="T493" s="194"/>
      <c r="U493" s="21"/>
      <c r="V493" s="21"/>
      <c r="W493" s="21"/>
      <c r="X493" s="21"/>
      <c r="Y493" s="21"/>
      <c r="Z493" s="21"/>
    </row>
    <row r="494" spans="1:26" ht="12.75">
      <c r="A494" s="190" t="s">
        <v>109</v>
      </c>
      <c r="B494" s="191" t="s">
        <v>1220</v>
      </c>
      <c r="C494" s="191" t="s">
        <v>658</v>
      </c>
      <c r="D494" s="191" t="s">
        <v>673</v>
      </c>
      <c r="E494" s="190" t="s">
        <v>519</v>
      </c>
      <c r="F494" s="191" t="s">
        <v>562</v>
      </c>
      <c r="G494" s="191" t="s">
        <v>370</v>
      </c>
      <c r="H494" s="192" t="s">
        <v>418</v>
      </c>
      <c r="I494" s="192" t="s">
        <v>185</v>
      </c>
      <c r="J494" s="193">
        <v>1</v>
      </c>
      <c r="K494" s="191" t="s">
        <v>3251</v>
      </c>
      <c r="L494" s="194">
        <v>2022</v>
      </c>
      <c r="M494" s="457">
        <v>2</v>
      </c>
      <c r="N494" s="458">
        <v>1</v>
      </c>
      <c r="O494" s="195">
        <f t="shared" si="29"/>
        <v>2</v>
      </c>
      <c r="P494" s="457">
        <v>2</v>
      </c>
      <c r="Q494" s="196">
        <f t="shared" si="30"/>
        <v>1</v>
      </c>
      <c r="R494" s="197">
        <f t="shared" si="31"/>
        <v>1</v>
      </c>
      <c r="S494" s="198">
        <f t="shared" si="28"/>
        <v>1</v>
      </c>
      <c r="T494" s="194" t="s">
        <v>3249</v>
      </c>
      <c r="U494" s="21"/>
      <c r="V494" s="21"/>
      <c r="W494" s="21"/>
      <c r="X494" s="21"/>
      <c r="Y494" s="21"/>
      <c r="Z494" s="21"/>
    </row>
    <row r="495" spans="1:26" ht="12.75">
      <c r="A495" s="190" t="s">
        <v>109</v>
      </c>
      <c r="B495" s="191" t="s">
        <v>1220</v>
      </c>
      <c r="C495" s="191" t="s">
        <v>662</v>
      </c>
      <c r="D495" s="191" t="s">
        <v>674</v>
      </c>
      <c r="E495" s="190" t="s">
        <v>519</v>
      </c>
      <c r="F495" s="191" t="s">
        <v>562</v>
      </c>
      <c r="G495" s="191" t="s">
        <v>370</v>
      </c>
      <c r="H495" s="192" t="s">
        <v>418</v>
      </c>
      <c r="I495" s="192" t="s">
        <v>185</v>
      </c>
      <c r="J495" s="193">
        <v>1</v>
      </c>
      <c r="K495" s="191" t="s">
        <v>3251</v>
      </c>
      <c r="L495" s="194">
        <v>2022</v>
      </c>
      <c r="M495" s="457">
        <v>3</v>
      </c>
      <c r="N495" s="458">
        <v>1</v>
      </c>
      <c r="O495" s="195">
        <f t="shared" si="29"/>
        <v>3</v>
      </c>
      <c r="P495" s="457">
        <v>3</v>
      </c>
      <c r="Q495" s="196">
        <f t="shared" si="30"/>
        <v>1</v>
      </c>
      <c r="R495" s="197">
        <f t="shared" si="31"/>
        <v>1</v>
      </c>
      <c r="S495" s="198">
        <f t="shared" si="28"/>
        <v>1</v>
      </c>
      <c r="T495" s="194"/>
      <c r="U495" s="21"/>
      <c r="V495" s="21"/>
      <c r="W495" s="21"/>
      <c r="X495" s="21"/>
      <c r="Y495" s="21"/>
      <c r="Z495" s="21"/>
    </row>
    <row r="496" spans="1:26" ht="12.75">
      <c r="A496" s="190" t="s">
        <v>109</v>
      </c>
      <c r="B496" s="191" t="s">
        <v>1220</v>
      </c>
      <c r="C496" s="191" t="s">
        <v>658</v>
      </c>
      <c r="D496" s="191" t="s">
        <v>677</v>
      </c>
      <c r="E496" s="190" t="s">
        <v>519</v>
      </c>
      <c r="F496" s="191" t="s">
        <v>562</v>
      </c>
      <c r="G496" s="191" t="s">
        <v>370</v>
      </c>
      <c r="H496" s="192" t="s">
        <v>418</v>
      </c>
      <c r="I496" s="192" t="s">
        <v>185</v>
      </c>
      <c r="J496" s="193">
        <v>1</v>
      </c>
      <c r="K496" s="191" t="s">
        <v>3248</v>
      </c>
      <c r="L496" s="194">
        <v>2022</v>
      </c>
      <c r="M496" s="457">
        <v>5</v>
      </c>
      <c r="N496" s="458">
        <v>1</v>
      </c>
      <c r="O496" s="195">
        <f t="shared" si="29"/>
        <v>5</v>
      </c>
      <c r="P496" s="457">
        <v>5</v>
      </c>
      <c r="Q496" s="196">
        <f t="shared" si="30"/>
        <v>1</v>
      </c>
      <c r="R496" s="197">
        <f t="shared" si="31"/>
        <v>1</v>
      </c>
      <c r="S496" s="198">
        <f t="shared" si="28"/>
        <v>1</v>
      </c>
      <c r="T496" s="194" t="s">
        <v>3249</v>
      </c>
      <c r="U496" s="21"/>
      <c r="V496" s="21"/>
      <c r="W496" s="21"/>
      <c r="X496" s="21"/>
      <c r="Y496" s="21"/>
      <c r="Z496" s="21"/>
    </row>
    <row r="497" spans="1:26" ht="12.75">
      <c r="A497" s="190" t="s">
        <v>109</v>
      </c>
      <c r="B497" s="191" t="s">
        <v>1220</v>
      </c>
      <c r="C497" s="191" t="s">
        <v>658</v>
      </c>
      <c r="D497" s="191" t="s">
        <v>678</v>
      </c>
      <c r="E497" s="190" t="s">
        <v>519</v>
      </c>
      <c r="F497" s="191" t="s">
        <v>562</v>
      </c>
      <c r="G497" s="191" t="s">
        <v>370</v>
      </c>
      <c r="H497" s="192" t="s">
        <v>418</v>
      </c>
      <c r="I497" s="192" t="s">
        <v>185</v>
      </c>
      <c r="J497" s="193">
        <v>1</v>
      </c>
      <c r="K497" s="191" t="s">
        <v>3251</v>
      </c>
      <c r="L497" s="194">
        <v>2022</v>
      </c>
      <c r="M497" s="457">
        <v>8</v>
      </c>
      <c r="N497" s="458">
        <v>1</v>
      </c>
      <c r="O497" s="195">
        <f t="shared" si="29"/>
        <v>8</v>
      </c>
      <c r="P497" s="457">
        <v>8</v>
      </c>
      <c r="Q497" s="196">
        <f t="shared" si="30"/>
        <v>1</v>
      </c>
      <c r="R497" s="197">
        <f t="shared" si="31"/>
        <v>1</v>
      </c>
      <c r="S497" s="198">
        <f t="shared" si="28"/>
        <v>1</v>
      </c>
      <c r="T497" s="194"/>
      <c r="U497" s="21"/>
      <c r="V497" s="21"/>
      <c r="W497" s="21"/>
      <c r="X497" s="21"/>
      <c r="Y497" s="21"/>
      <c r="Z497" s="21"/>
    </row>
    <row r="498" spans="1:26" ht="12.75">
      <c r="A498" s="190" t="s">
        <v>109</v>
      </c>
      <c r="B498" s="191" t="s">
        <v>1220</v>
      </c>
      <c r="C498" s="191" t="s">
        <v>663</v>
      </c>
      <c r="D498" s="191" t="s">
        <v>678</v>
      </c>
      <c r="E498" s="190" t="s">
        <v>519</v>
      </c>
      <c r="F498" s="191" t="s">
        <v>562</v>
      </c>
      <c r="G498" s="191" t="s">
        <v>370</v>
      </c>
      <c r="H498" s="192" t="s">
        <v>418</v>
      </c>
      <c r="I498" s="192" t="s">
        <v>185</v>
      </c>
      <c r="J498" s="193">
        <v>1</v>
      </c>
      <c r="K498" s="191" t="s">
        <v>3248</v>
      </c>
      <c r="L498" s="194">
        <v>2022</v>
      </c>
      <c r="M498" s="457">
        <v>5</v>
      </c>
      <c r="N498" s="458">
        <v>1</v>
      </c>
      <c r="O498" s="195">
        <f t="shared" si="29"/>
        <v>5</v>
      </c>
      <c r="P498" s="457">
        <v>5</v>
      </c>
      <c r="Q498" s="196">
        <f t="shared" si="30"/>
        <v>1</v>
      </c>
      <c r="R498" s="197">
        <f t="shared" si="31"/>
        <v>1</v>
      </c>
      <c r="S498" s="198">
        <f t="shared" si="28"/>
        <v>1</v>
      </c>
      <c r="T498" s="194" t="s">
        <v>3249</v>
      </c>
      <c r="U498" s="21"/>
      <c r="V498" s="21"/>
      <c r="W498" s="21"/>
      <c r="X498" s="21"/>
      <c r="Y498" s="21"/>
      <c r="Z498" s="21"/>
    </row>
    <row r="499" spans="1:26" ht="12.75">
      <c r="A499" s="190" t="s">
        <v>109</v>
      </c>
      <c r="B499" s="191" t="s">
        <v>1220</v>
      </c>
      <c r="C499" s="191" t="s">
        <v>665</v>
      </c>
      <c r="D499" s="191" t="s">
        <v>679</v>
      </c>
      <c r="E499" s="190" t="s">
        <v>519</v>
      </c>
      <c r="F499" s="191" t="s">
        <v>562</v>
      </c>
      <c r="G499" s="191" t="s">
        <v>370</v>
      </c>
      <c r="H499" s="192" t="s">
        <v>418</v>
      </c>
      <c r="I499" s="192" t="s">
        <v>185</v>
      </c>
      <c r="J499" s="193">
        <v>1</v>
      </c>
      <c r="K499" s="191" t="s">
        <v>3248</v>
      </c>
      <c r="L499" s="194">
        <v>2022</v>
      </c>
      <c r="M499" s="457">
        <v>1926</v>
      </c>
      <c r="N499" s="458">
        <v>1</v>
      </c>
      <c r="O499" s="195">
        <f t="shared" si="29"/>
        <v>1926</v>
      </c>
      <c r="P499" s="457">
        <v>1926</v>
      </c>
      <c r="Q499" s="196">
        <f t="shared" si="30"/>
        <v>1</v>
      </c>
      <c r="R499" s="197">
        <f t="shared" si="31"/>
        <v>1</v>
      </c>
      <c r="S499" s="198">
        <f t="shared" si="28"/>
        <v>1</v>
      </c>
      <c r="T499" s="194" t="s">
        <v>3249</v>
      </c>
      <c r="U499" s="21"/>
      <c r="V499" s="21"/>
      <c r="W499" s="21"/>
      <c r="X499" s="21"/>
      <c r="Y499" s="21"/>
      <c r="Z499" s="21"/>
    </row>
    <row r="500" spans="1:26" ht="12.75">
      <c r="A500" s="190" t="s">
        <v>109</v>
      </c>
      <c r="B500" s="191" t="s">
        <v>1220</v>
      </c>
      <c r="C500" s="191" t="s">
        <v>666</v>
      </c>
      <c r="D500" s="191" t="s">
        <v>679</v>
      </c>
      <c r="E500" s="190" t="s">
        <v>519</v>
      </c>
      <c r="F500" s="191" t="s">
        <v>562</v>
      </c>
      <c r="G500" s="191" t="s">
        <v>370</v>
      </c>
      <c r="H500" s="192" t="s">
        <v>418</v>
      </c>
      <c r="I500" s="192" t="s">
        <v>185</v>
      </c>
      <c r="J500" s="193">
        <v>1</v>
      </c>
      <c r="K500" s="191" t="s">
        <v>3251</v>
      </c>
      <c r="L500" s="194">
        <v>2022</v>
      </c>
      <c r="M500" s="457">
        <v>7</v>
      </c>
      <c r="N500" s="458">
        <v>1</v>
      </c>
      <c r="O500" s="195">
        <f t="shared" si="29"/>
        <v>7</v>
      </c>
      <c r="P500" s="457">
        <v>7</v>
      </c>
      <c r="Q500" s="196">
        <f t="shared" si="30"/>
        <v>1</v>
      </c>
      <c r="R500" s="197">
        <f t="shared" si="31"/>
        <v>1</v>
      </c>
      <c r="S500" s="198">
        <f t="shared" si="28"/>
        <v>1</v>
      </c>
      <c r="T500" s="194"/>
      <c r="U500" s="21"/>
      <c r="V500" s="21"/>
      <c r="W500" s="21"/>
      <c r="X500" s="21"/>
      <c r="Y500" s="21"/>
      <c r="Z500" s="21"/>
    </row>
    <row r="501" spans="1:26" ht="12.75">
      <c r="A501" s="190" t="s">
        <v>109</v>
      </c>
      <c r="B501" s="191" t="s">
        <v>1220</v>
      </c>
      <c r="C501" s="191" t="s">
        <v>665</v>
      </c>
      <c r="D501" s="191" t="s">
        <v>680</v>
      </c>
      <c r="E501" s="190" t="s">
        <v>519</v>
      </c>
      <c r="F501" s="191" t="s">
        <v>562</v>
      </c>
      <c r="G501" s="191" t="s">
        <v>370</v>
      </c>
      <c r="H501" s="192" t="s">
        <v>418</v>
      </c>
      <c r="I501" s="192" t="s">
        <v>185</v>
      </c>
      <c r="J501" s="193">
        <v>1</v>
      </c>
      <c r="K501" s="191" t="s">
        <v>3248</v>
      </c>
      <c r="L501" s="194">
        <v>2022</v>
      </c>
      <c r="M501" s="457">
        <v>43</v>
      </c>
      <c r="N501" s="458">
        <v>1</v>
      </c>
      <c r="O501" s="195">
        <f t="shared" si="29"/>
        <v>43</v>
      </c>
      <c r="P501" s="457">
        <v>43</v>
      </c>
      <c r="Q501" s="196">
        <f t="shared" si="30"/>
        <v>1</v>
      </c>
      <c r="R501" s="197">
        <f t="shared" si="31"/>
        <v>1</v>
      </c>
      <c r="S501" s="198">
        <f t="shared" si="28"/>
        <v>1</v>
      </c>
      <c r="T501" s="194" t="s">
        <v>3249</v>
      </c>
      <c r="U501" s="21"/>
      <c r="V501" s="21"/>
      <c r="W501" s="21"/>
      <c r="X501" s="21"/>
      <c r="Y501" s="21"/>
      <c r="Z501" s="21"/>
    </row>
    <row r="502" spans="1:26" ht="12.75">
      <c r="A502" s="190" t="s">
        <v>109</v>
      </c>
      <c r="B502" s="191" t="s">
        <v>1220</v>
      </c>
      <c r="C502" s="191" t="s">
        <v>668</v>
      </c>
      <c r="D502" s="191" t="s">
        <v>680</v>
      </c>
      <c r="E502" s="190" t="s">
        <v>519</v>
      </c>
      <c r="F502" s="191" t="s">
        <v>562</v>
      </c>
      <c r="G502" s="191" t="s">
        <v>370</v>
      </c>
      <c r="H502" s="192" t="s">
        <v>418</v>
      </c>
      <c r="I502" s="192" t="s">
        <v>185</v>
      </c>
      <c r="J502" s="193">
        <v>1</v>
      </c>
      <c r="K502" s="191" t="s">
        <v>3251</v>
      </c>
      <c r="L502" s="194">
        <v>2022</v>
      </c>
      <c r="M502" s="457">
        <v>6</v>
      </c>
      <c r="N502" s="458">
        <v>1</v>
      </c>
      <c r="O502" s="195">
        <f t="shared" si="29"/>
        <v>6</v>
      </c>
      <c r="P502" s="457">
        <v>6</v>
      </c>
      <c r="Q502" s="196">
        <f t="shared" si="30"/>
        <v>1</v>
      </c>
      <c r="R502" s="197">
        <f t="shared" si="31"/>
        <v>1</v>
      </c>
      <c r="S502" s="198">
        <f t="shared" si="28"/>
        <v>1</v>
      </c>
      <c r="T502" s="194"/>
      <c r="U502" s="21"/>
      <c r="V502" s="21"/>
      <c r="W502" s="21"/>
      <c r="X502" s="21"/>
      <c r="Y502" s="21"/>
      <c r="Z502" s="21"/>
    </row>
    <row r="503" spans="1:26" ht="12.75">
      <c r="A503" s="190" t="s">
        <v>109</v>
      </c>
      <c r="B503" s="191" t="s">
        <v>1220</v>
      </c>
      <c r="C503" s="191" t="s">
        <v>665</v>
      </c>
      <c r="D503" s="191" t="s">
        <v>681</v>
      </c>
      <c r="E503" s="190" t="s">
        <v>519</v>
      </c>
      <c r="F503" s="191" t="s">
        <v>562</v>
      </c>
      <c r="G503" s="191" t="s">
        <v>370</v>
      </c>
      <c r="H503" s="192" t="s">
        <v>418</v>
      </c>
      <c r="I503" s="192" t="s">
        <v>185</v>
      </c>
      <c r="J503" s="193">
        <v>1</v>
      </c>
      <c r="K503" s="191" t="s">
        <v>3251</v>
      </c>
      <c r="L503" s="194">
        <v>2022</v>
      </c>
      <c r="M503" s="457">
        <v>6</v>
      </c>
      <c r="N503" s="458">
        <v>1</v>
      </c>
      <c r="O503" s="195">
        <f t="shared" si="29"/>
        <v>6</v>
      </c>
      <c r="P503" s="457">
        <v>6</v>
      </c>
      <c r="Q503" s="196">
        <f t="shared" si="30"/>
        <v>1</v>
      </c>
      <c r="R503" s="197">
        <f t="shared" si="31"/>
        <v>1</v>
      </c>
      <c r="S503" s="198">
        <f t="shared" si="28"/>
        <v>1</v>
      </c>
      <c r="T503" s="194"/>
      <c r="U503" s="21"/>
      <c r="V503" s="21"/>
      <c r="W503" s="21"/>
      <c r="X503" s="21"/>
      <c r="Y503" s="21"/>
      <c r="Z503" s="21"/>
    </row>
    <row r="504" spans="1:26" ht="12.75">
      <c r="A504" s="190" t="s">
        <v>109</v>
      </c>
      <c r="B504" s="191" t="s">
        <v>1220</v>
      </c>
      <c r="C504" s="191" t="s">
        <v>667</v>
      </c>
      <c r="D504" s="191" t="s">
        <v>681</v>
      </c>
      <c r="E504" s="190" t="s">
        <v>519</v>
      </c>
      <c r="F504" s="191" t="s">
        <v>562</v>
      </c>
      <c r="G504" s="191" t="s">
        <v>370</v>
      </c>
      <c r="H504" s="192" t="s">
        <v>418</v>
      </c>
      <c r="I504" s="192" t="s">
        <v>185</v>
      </c>
      <c r="J504" s="193">
        <v>1</v>
      </c>
      <c r="K504" s="191" t="s">
        <v>3248</v>
      </c>
      <c r="L504" s="194">
        <v>2022</v>
      </c>
      <c r="M504" s="457">
        <v>611</v>
      </c>
      <c r="N504" s="458">
        <v>1</v>
      </c>
      <c r="O504" s="195">
        <f t="shared" si="29"/>
        <v>611</v>
      </c>
      <c r="P504" s="457">
        <v>611</v>
      </c>
      <c r="Q504" s="196">
        <f t="shared" si="30"/>
        <v>1</v>
      </c>
      <c r="R504" s="197">
        <f t="shared" si="31"/>
        <v>1</v>
      </c>
      <c r="S504" s="198">
        <f t="shared" si="28"/>
        <v>1</v>
      </c>
      <c r="T504" s="194" t="s">
        <v>3249</v>
      </c>
      <c r="U504" s="21"/>
      <c r="V504" s="21"/>
      <c r="W504" s="21"/>
      <c r="X504" s="21"/>
      <c r="Y504" s="21"/>
      <c r="Z504" s="21"/>
    </row>
    <row r="505" spans="1:26" ht="12.75">
      <c r="A505" s="190" t="s">
        <v>109</v>
      </c>
      <c r="B505" s="191" t="s">
        <v>1220</v>
      </c>
      <c r="C505" s="191" t="s">
        <v>660</v>
      </c>
      <c r="D505" s="191" t="s">
        <v>682</v>
      </c>
      <c r="E505" s="190" t="s">
        <v>519</v>
      </c>
      <c r="F505" s="191" t="s">
        <v>562</v>
      </c>
      <c r="G505" s="191" t="s">
        <v>370</v>
      </c>
      <c r="H505" s="192" t="s">
        <v>418</v>
      </c>
      <c r="I505" s="192" t="s">
        <v>185</v>
      </c>
      <c r="J505" s="193">
        <v>1</v>
      </c>
      <c r="K505" s="191" t="s">
        <v>3248</v>
      </c>
      <c r="L505" s="194">
        <v>2022</v>
      </c>
      <c r="M505" s="457">
        <v>2</v>
      </c>
      <c r="N505" s="458">
        <v>1</v>
      </c>
      <c r="O505" s="195">
        <f t="shared" si="29"/>
        <v>2</v>
      </c>
      <c r="P505" s="457">
        <v>2</v>
      </c>
      <c r="Q505" s="196">
        <f t="shared" si="30"/>
        <v>1</v>
      </c>
      <c r="R505" s="197">
        <f t="shared" si="31"/>
        <v>1</v>
      </c>
      <c r="S505" s="198">
        <f t="shared" si="28"/>
        <v>1</v>
      </c>
      <c r="T505" s="194" t="s">
        <v>3249</v>
      </c>
      <c r="U505" s="21"/>
      <c r="V505" s="21"/>
      <c r="W505" s="21"/>
      <c r="X505" s="21"/>
      <c r="Y505" s="21"/>
      <c r="Z505" s="21"/>
    </row>
    <row r="506" spans="1:26" ht="12.75">
      <c r="A506" s="190" t="s">
        <v>109</v>
      </c>
      <c r="B506" s="191" t="s">
        <v>1220</v>
      </c>
      <c r="C506" s="191" t="s">
        <v>668</v>
      </c>
      <c r="D506" s="191" t="s">
        <v>683</v>
      </c>
      <c r="E506" s="190" t="s">
        <v>519</v>
      </c>
      <c r="F506" s="191" t="s">
        <v>562</v>
      </c>
      <c r="G506" s="191" t="s">
        <v>370</v>
      </c>
      <c r="H506" s="192" t="s">
        <v>418</v>
      </c>
      <c r="I506" s="192" t="s">
        <v>185</v>
      </c>
      <c r="J506" s="193">
        <v>1</v>
      </c>
      <c r="K506" s="191" t="s">
        <v>3248</v>
      </c>
      <c r="L506" s="194">
        <v>2022</v>
      </c>
      <c r="M506" s="457">
        <v>7</v>
      </c>
      <c r="N506" s="458">
        <v>1</v>
      </c>
      <c r="O506" s="195">
        <f t="shared" si="29"/>
        <v>7</v>
      </c>
      <c r="P506" s="457">
        <v>7</v>
      </c>
      <c r="Q506" s="196">
        <f t="shared" si="30"/>
        <v>1</v>
      </c>
      <c r="R506" s="197">
        <f t="shared" si="31"/>
        <v>1</v>
      </c>
      <c r="S506" s="198">
        <f t="shared" si="28"/>
        <v>1</v>
      </c>
      <c r="T506" s="194" t="s">
        <v>3249</v>
      </c>
      <c r="U506" s="21"/>
      <c r="V506" s="21"/>
      <c r="W506" s="21"/>
      <c r="X506" s="21"/>
      <c r="Y506" s="21"/>
      <c r="Z506" s="21"/>
    </row>
    <row r="507" spans="1:26" ht="12.75">
      <c r="A507" s="190" t="s">
        <v>109</v>
      </c>
      <c r="B507" s="191" t="s">
        <v>1220</v>
      </c>
      <c r="C507" s="191" t="s">
        <v>659</v>
      </c>
      <c r="D507" s="191" t="s">
        <v>684</v>
      </c>
      <c r="E507" s="190" t="s">
        <v>519</v>
      </c>
      <c r="F507" s="191" t="s">
        <v>562</v>
      </c>
      <c r="G507" s="191" t="s">
        <v>370</v>
      </c>
      <c r="H507" s="192" t="s">
        <v>418</v>
      </c>
      <c r="I507" s="192" t="s">
        <v>185</v>
      </c>
      <c r="J507" s="193">
        <v>1</v>
      </c>
      <c r="K507" s="191" t="s">
        <v>3248</v>
      </c>
      <c r="L507" s="194">
        <v>2022</v>
      </c>
      <c r="M507" s="457">
        <v>28</v>
      </c>
      <c r="N507" s="458">
        <v>1</v>
      </c>
      <c r="O507" s="195">
        <f t="shared" si="29"/>
        <v>28</v>
      </c>
      <c r="P507" s="457">
        <v>28</v>
      </c>
      <c r="Q507" s="196">
        <f t="shared" si="30"/>
        <v>1</v>
      </c>
      <c r="R507" s="197">
        <f t="shared" si="31"/>
        <v>1</v>
      </c>
      <c r="S507" s="198">
        <f t="shared" si="28"/>
        <v>1</v>
      </c>
      <c r="T507" s="194"/>
      <c r="U507" s="21"/>
      <c r="V507" s="21"/>
      <c r="W507" s="21"/>
      <c r="X507" s="21"/>
      <c r="Y507" s="21"/>
      <c r="Z507" s="21"/>
    </row>
    <row r="508" spans="1:26" ht="12.75">
      <c r="A508" s="190" t="s">
        <v>109</v>
      </c>
      <c r="B508" s="191" t="s">
        <v>1220</v>
      </c>
      <c r="C508" s="191" t="s">
        <v>663</v>
      </c>
      <c r="D508" s="191" t="s">
        <v>686</v>
      </c>
      <c r="E508" s="190" t="s">
        <v>519</v>
      </c>
      <c r="F508" s="191" t="s">
        <v>562</v>
      </c>
      <c r="G508" s="191" t="s">
        <v>370</v>
      </c>
      <c r="H508" s="192" t="s">
        <v>418</v>
      </c>
      <c r="I508" s="192" t="s">
        <v>185</v>
      </c>
      <c r="J508" s="193">
        <v>1</v>
      </c>
      <c r="K508" s="191" t="s">
        <v>3248</v>
      </c>
      <c r="L508" s="194">
        <v>2022</v>
      </c>
      <c r="M508" s="457">
        <v>15</v>
      </c>
      <c r="N508" s="458">
        <v>1</v>
      </c>
      <c r="O508" s="195">
        <f t="shared" si="29"/>
        <v>15</v>
      </c>
      <c r="P508" s="457">
        <v>15</v>
      </c>
      <c r="Q508" s="196">
        <f t="shared" si="30"/>
        <v>1</v>
      </c>
      <c r="R508" s="197">
        <f t="shared" si="31"/>
        <v>1</v>
      </c>
      <c r="S508" s="198">
        <f t="shared" si="28"/>
        <v>1</v>
      </c>
      <c r="T508" s="194" t="s">
        <v>3249</v>
      </c>
      <c r="U508" s="21"/>
      <c r="V508" s="21"/>
      <c r="W508" s="21"/>
      <c r="X508" s="21"/>
      <c r="Y508" s="21"/>
      <c r="Z508" s="21"/>
    </row>
    <row r="509" spans="1:26" ht="12.75">
      <c r="A509" s="190" t="s">
        <v>109</v>
      </c>
      <c r="B509" s="191" t="s">
        <v>1220</v>
      </c>
      <c r="C509" s="191" t="s">
        <v>663</v>
      </c>
      <c r="D509" s="191" t="s">
        <v>685</v>
      </c>
      <c r="E509" s="190" t="s">
        <v>519</v>
      </c>
      <c r="F509" s="191" t="s">
        <v>562</v>
      </c>
      <c r="G509" s="191" t="s">
        <v>370</v>
      </c>
      <c r="H509" s="192" t="s">
        <v>418</v>
      </c>
      <c r="I509" s="192" t="s">
        <v>185</v>
      </c>
      <c r="J509" s="193">
        <v>1</v>
      </c>
      <c r="K509" s="191" t="s">
        <v>3248</v>
      </c>
      <c r="L509" s="194">
        <v>2022</v>
      </c>
      <c r="M509" s="457">
        <v>2</v>
      </c>
      <c r="N509" s="458">
        <v>1</v>
      </c>
      <c r="O509" s="195">
        <f t="shared" si="29"/>
        <v>2</v>
      </c>
      <c r="P509" s="457">
        <v>2</v>
      </c>
      <c r="Q509" s="196">
        <f t="shared" si="30"/>
        <v>1</v>
      </c>
      <c r="R509" s="197">
        <f t="shared" si="31"/>
        <v>1</v>
      </c>
      <c r="S509" s="198">
        <f t="shared" si="28"/>
        <v>1</v>
      </c>
      <c r="T509" s="194" t="s">
        <v>3249</v>
      </c>
      <c r="U509" s="21"/>
      <c r="V509" s="21"/>
      <c r="W509" s="21"/>
      <c r="X509" s="21"/>
      <c r="Y509" s="21"/>
      <c r="Z509" s="21"/>
    </row>
    <row r="510" spans="1:26" ht="12.75">
      <c r="A510" s="190" t="s">
        <v>109</v>
      </c>
      <c r="B510" s="191" t="s">
        <v>1220</v>
      </c>
      <c r="C510" s="191" t="s">
        <v>663</v>
      </c>
      <c r="D510" s="191" t="s">
        <v>670</v>
      </c>
      <c r="E510" s="190" t="s">
        <v>519</v>
      </c>
      <c r="F510" s="191" t="s">
        <v>3125</v>
      </c>
      <c r="G510" s="191" t="s">
        <v>370</v>
      </c>
      <c r="H510" s="192" t="s">
        <v>418</v>
      </c>
      <c r="I510" s="192" t="s">
        <v>185</v>
      </c>
      <c r="J510" s="193">
        <v>1</v>
      </c>
      <c r="K510" s="191" t="s">
        <v>3248</v>
      </c>
      <c r="L510" s="194">
        <v>2022</v>
      </c>
      <c r="M510" s="457">
        <v>3</v>
      </c>
      <c r="N510" s="458">
        <v>1</v>
      </c>
      <c r="O510" s="195">
        <f t="shared" si="29"/>
        <v>3</v>
      </c>
      <c r="P510" s="457">
        <v>3</v>
      </c>
      <c r="Q510" s="196">
        <f t="shared" si="30"/>
        <v>1</v>
      </c>
      <c r="R510" s="197">
        <f t="shared" si="31"/>
        <v>1</v>
      </c>
      <c r="S510" s="198">
        <f t="shared" si="28"/>
        <v>1</v>
      </c>
      <c r="T510" s="194" t="s">
        <v>3249</v>
      </c>
      <c r="U510" s="21"/>
      <c r="V510" s="21"/>
      <c r="W510" s="21"/>
      <c r="X510" s="21"/>
      <c r="Y510" s="21"/>
      <c r="Z510" s="21"/>
    </row>
    <row r="511" spans="1:26" ht="12.75">
      <c r="A511" s="190" t="s">
        <v>109</v>
      </c>
      <c r="B511" s="191" t="s">
        <v>1220</v>
      </c>
      <c r="C511" s="191" t="s">
        <v>658</v>
      </c>
      <c r="D511" s="191" t="s">
        <v>671</v>
      </c>
      <c r="E511" s="190" t="s">
        <v>519</v>
      </c>
      <c r="F511" s="191" t="s">
        <v>3125</v>
      </c>
      <c r="G511" s="191" t="s">
        <v>370</v>
      </c>
      <c r="H511" s="192" t="s">
        <v>418</v>
      </c>
      <c r="I511" s="192" t="s">
        <v>185</v>
      </c>
      <c r="J511" s="193">
        <v>1</v>
      </c>
      <c r="K511" s="191" t="s">
        <v>3248</v>
      </c>
      <c r="L511" s="194">
        <v>2022</v>
      </c>
      <c r="M511" s="457">
        <v>67</v>
      </c>
      <c r="N511" s="458">
        <v>1</v>
      </c>
      <c r="O511" s="195">
        <f t="shared" si="29"/>
        <v>67</v>
      </c>
      <c r="P511" s="457">
        <v>67</v>
      </c>
      <c r="Q511" s="196">
        <f t="shared" si="30"/>
        <v>1</v>
      </c>
      <c r="R511" s="197">
        <f t="shared" si="31"/>
        <v>1</v>
      </c>
      <c r="S511" s="198">
        <f t="shared" si="28"/>
        <v>1</v>
      </c>
      <c r="T511" s="194"/>
      <c r="U511" s="21"/>
      <c r="V511" s="21"/>
      <c r="W511" s="21"/>
      <c r="X511" s="21"/>
      <c r="Y511" s="21"/>
      <c r="Z511" s="21"/>
    </row>
    <row r="512" spans="1:26" ht="12.75">
      <c r="A512" s="190" t="s">
        <v>109</v>
      </c>
      <c r="B512" s="191" t="s">
        <v>1220</v>
      </c>
      <c r="C512" s="191" t="s">
        <v>664</v>
      </c>
      <c r="D512" s="191" t="s">
        <v>671</v>
      </c>
      <c r="E512" s="190" t="s">
        <v>519</v>
      </c>
      <c r="F512" s="191" t="s">
        <v>3125</v>
      </c>
      <c r="G512" s="191" t="s">
        <v>370</v>
      </c>
      <c r="H512" s="192" t="s">
        <v>418</v>
      </c>
      <c r="I512" s="192" t="s">
        <v>185</v>
      </c>
      <c r="J512" s="193">
        <v>1</v>
      </c>
      <c r="K512" s="191" t="s">
        <v>3251</v>
      </c>
      <c r="L512" s="194">
        <v>2022</v>
      </c>
      <c r="M512" s="457">
        <v>8</v>
      </c>
      <c r="N512" s="458">
        <v>1</v>
      </c>
      <c r="O512" s="195">
        <f t="shared" si="29"/>
        <v>8</v>
      </c>
      <c r="P512" s="457">
        <v>8</v>
      </c>
      <c r="Q512" s="196">
        <f t="shared" si="30"/>
        <v>1</v>
      </c>
      <c r="R512" s="197">
        <f t="shared" si="31"/>
        <v>1</v>
      </c>
      <c r="S512" s="198">
        <f t="shared" si="28"/>
        <v>1</v>
      </c>
      <c r="T512" s="194"/>
      <c r="U512" s="21"/>
      <c r="V512" s="21"/>
      <c r="W512" s="21"/>
      <c r="X512" s="21"/>
      <c r="Y512" s="21"/>
      <c r="Z512" s="21"/>
    </row>
    <row r="513" spans="1:26" ht="12.75">
      <c r="A513" s="190" t="s">
        <v>109</v>
      </c>
      <c r="B513" s="191" t="s">
        <v>1220</v>
      </c>
      <c r="C513" s="191" t="s">
        <v>658</v>
      </c>
      <c r="D513" s="191" t="s">
        <v>672</v>
      </c>
      <c r="E513" s="190" t="s">
        <v>519</v>
      </c>
      <c r="F513" s="191" t="s">
        <v>3125</v>
      </c>
      <c r="G513" s="191" t="s">
        <v>370</v>
      </c>
      <c r="H513" s="192" t="s">
        <v>418</v>
      </c>
      <c r="I513" s="192" t="s">
        <v>185</v>
      </c>
      <c r="J513" s="193">
        <v>1</v>
      </c>
      <c r="K513" s="191" t="s">
        <v>3248</v>
      </c>
      <c r="L513" s="194">
        <v>2022</v>
      </c>
      <c r="M513" s="457">
        <v>2</v>
      </c>
      <c r="N513" s="458">
        <v>1</v>
      </c>
      <c r="O513" s="195">
        <f t="shared" si="29"/>
        <v>2</v>
      </c>
      <c r="P513" s="457">
        <v>2</v>
      </c>
      <c r="Q513" s="196">
        <f t="shared" si="30"/>
        <v>1</v>
      </c>
      <c r="R513" s="197">
        <f t="shared" si="31"/>
        <v>1</v>
      </c>
      <c r="S513" s="198">
        <f t="shared" si="28"/>
        <v>1</v>
      </c>
      <c r="T513" s="194" t="s">
        <v>3249</v>
      </c>
      <c r="U513" s="21"/>
      <c r="V513" s="21"/>
      <c r="W513" s="21"/>
      <c r="X513" s="21"/>
      <c r="Y513" s="21"/>
      <c r="Z513" s="21"/>
    </row>
    <row r="514" spans="1:26" ht="12.75">
      <c r="A514" s="190" t="s">
        <v>109</v>
      </c>
      <c r="B514" s="191" t="s">
        <v>1220</v>
      </c>
      <c r="C514" s="191" t="s">
        <v>662</v>
      </c>
      <c r="D514" s="191" t="s">
        <v>672</v>
      </c>
      <c r="E514" s="190" t="s">
        <v>519</v>
      </c>
      <c r="F514" s="191" t="s">
        <v>3125</v>
      </c>
      <c r="G514" s="191" t="s">
        <v>370</v>
      </c>
      <c r="H514" s="192" t="s">
        <v>418</v>
      </c>
      <c r="I514" s="192" t="s">
        <v>185</v>
      </c>
      <c r="J514" s="193">
        <v>1</v>
      </c>
      <c r="K514" s="191" t="s">
        <v>3251</v>
      </c>
      <c r="L514" s="194">
        <v>2022</v>
      </c>
      <c r="M514" s="457">
        <v>20</v>
      </c>
      <c r="N514" s="458">
        <v>1</v>
      </c>
      <c r="O514" s="195">
        <f t="shared" si="29"/>
        <v>20</v>
      </c>
      <c r="P514" s="457">
        <v>20</v>
      </c>
      <c r="Q514" s="196">
        <f t="shared" si="30"/>
        <v>1</v>
      </c>
      <c r="R514" s="197">
        <f t="shared" si="31"/>
        <v>1</v>
      </c>
      <c r="S514" s="198">
        <f t="shared" si="28"/>
        <v>1</v>
      </c>
      <c r="T514" s="194"/>
      <c r="U514" s="21"/>
      <c r="V514" s="21"/>
      <c r="W514" s="21"/>
      <c r="X514" s="21"/>
      <c r="Y514" s="21"/>
      <c r="Z514" s="21"/>
    </row>
    <row r="515" spans="1:26" ht="12.75">
      <c r="A515" s="190" t="s">
        <v>109</v>
      </c>
      <c r="B515" s="191" t="s">
        <v>1220</v>
      </c>
      <c r="C515" s="191" t="s">
        <v>664</v>
      </c>
      <c r="D515" s="191" t="s">
        <v>672</v>
      </c>
      <c r="E515" s="190" t="s">
        <v>519</v>
      </c>
      <c r="F515" s="191" t="s">
        <v>3125</v>
      </c>
      <c r="G515" s="191" t="s">
        <v>370</v>
      </c>
      <c r="H515" s="192" t="s">
        <v>418</v>
      </c>
      <c r="I515" s="192" t="s">
        <v>185</v>
      </c>
      <c r="J515" s="193">
        <v>1</v>
      </c>
      <c r="K515" s="191" t="s">
        <v>3251</v>
      </c>
      <c r="L515" s="194">
        <v>2022</v>
      </c>
      <c r="M515" s="457">
        <v>2</v>
      </c>
      <c r="N515" s="458">
        <v>1</v>
      </c>
      <c r="O515" s="195">
        <f t="shared" si="29"/>
        <v>2</v>
      </c>
      <c r="P515" s="457">
        <v>2</v>
      </c>
      <c r="Q515" s="196">
        <f t="shared" si="30"/>
        <v>1</v>
      </c>
      <c r="R515" s="197">
        <f t="shared" si="31"/>
        <v>1</v>
      </c>
      <c r="S515" s="198">
        <f t="shared" si="28"/>
        <v>1</v>
      </c>
      <c r="T515" s="194" t="s">
        <v>3249</v>
      </c>
      <c r="U515" s="21"/>
      <c r="V515" s="21"/>
      <c r="W515" s="21"/>
      <c r="X515" s="21"/>
      <c r="Y515" s="21"/>
      <c r="Z515" s="21"/>
    </row>
    <row r="516" spans="1:26" ht="12.75">
      <c r="A516" s="190" t="s">
        <v>109</v>
      </c>
      <c r="B516" s="191" t="s">
        <v>1220</v>
      </c>
      <c r="C516" s="191" t="s">
        <v>656</v>
      </c>
      <c r="D516" s="191" t="s">
        <v>673</v>
      </c>
      <c r="E516" s="190" t="s">
        <v>519</v>
      </c>
      <c r="F516" s="191" t="s">
        <v>3125</v>
      </c>
      <c r="G516" s="191" t="s">
        <v>370</v>
      </c>
      <c r="H516" s="192" t="s">
        <v>418</v>
      </c>
      <c r="I516" s="192" t="s">
        <v>185</v>
      </c>
      <c r="J516" s="193">
        <v>1</v>
      </c>
      <c r="K516" s="191" t="s">
        <v>3251</v>
      </c>
      <c r="L516" s="194">
        <v>2022</v>
      </c>
      <c r="M516" s="457">
        <v>19</v>
      </c>
      <c r="N516" s="458">
        <v>1</v>
      </c>
      <c r="O516" s="195">
        <f t="shared" si="29"/>
        <v>19</v>
      </c>
      <c r="P516" s="457">
        <v>19</v>
      </c>
      <c r="Q516" s="196">
        <f t="shared" si="30"/>
        <v>1</v>
      </c>
      <c r="R516" s="197">
        <f t="shared" si="31"/>
        <v>1</v>
      </c>
      <c r="S516" s="198">
        <f t="shared" ref="S516:S579" si="32">N516/J516</f>
        <v>1</v>
      </c>
      <c r="T516" s="194"/>
      <c r="U516" s="21"/>
      <c r="V516" s="21"/>
      <c r="W516" s="21"/>
      <c r="X516" s="21"/>
      <c r="Y516" s="21"/>
      <c r="Z516" s="21"/>
    </row>
    <row r="517" spans="1:26" ht="12.75">
      <c r="A517" s="190" t="s">
        <v>109</v>
      </c>
      <c r="B517" s="191" t="s">
        <v>1220</v>
      </c>
      <c r="C517" s="191" t="s">
        <v>658</v>
      </c>
      <c r="D517" s="191" t="s">
        <v>673</v>
      </c>
      <c r="E517" s="190" t="s">
        <v>519</v>
      </c>
      <c r="F517" s="191" t="s">
        <v>3125</v>
      </c>
      <c r="G517" s="191" t="s">
        <v>370</v>
      </c>
      <c r="H517" s="192" t="s">
        <v>418</v>
      </c>
      <c r="I517" s="192" t="s">
        <v>185</v>
      </c>
      <c r="J517" s="193">
        <v>1</v>
      </c>
      <c r="K517" s="191" t="s">
        <v>3251</v>
      </c>
      <c r="L517" s="194">
        <v>2022</v>
      </c>
      <c r="M517" s="457">
        <v>2</v>
      </c>
      <c r="N517" s="458">
        <v>1</v>
      </c>
      <c r="O517" s="195">
        <f t="shared" si="29"/>
        <v>2</v>
      </c>
      <c r="P517" s="457">
        <v>2</v>
      </c>
      <c r="Q517" s="196">
        <f t="shared" si="30"/>
        <v>1</v>
      </c>
      <c r="R517" s="197">
        <f t="shared" si="31"/>
        <v>1</v>
      </c>
      <c r="S517" s="198">
        <f t="shared" si="32"/>
        <v>1</v>
      </c>
      <c r="T517" s="194" t="s">
        <v>3249</v>
      </c>
      <c r="U517" s="21"/>
      <c r="V517" s="21"/>
      <c r="W517" s="21"/>
      <c r="X517" s="21"/>
      <c r="Y517" s="21"/>
      <c r="Z517" s="21"/>
    </row>
    <row r="518" spans="1:26" ht="12.75">
      <c r="A518" s="190" t="s">
        <v>109</v>
      </c>
      <c r="B518" s="191" t="s">
        <v>1220</v>
      </c>
      <c r="C518" s="191" t="s">
        <v>662</v>
      </c>
      <c r="D518" s="191" t="s">
        <v>674</v>
      </c>
      <c r="E518" s="190" t="s">
        <v>519</v>
      </c>
      <c r="F518" s="191" t="s">
        <v>3125</v>
      </c>
      <c r="G518" s="191" t="s">
        <v>370</v>
      </c>
      <c r="H518" s="192" t="s">
        <v>418</v>
      </c>
      <c r="I518" s="192" t="s">
        <v>185</v>
      </c>
      <c r="J518" s="193">
        <v>1</v>
      </c>
      <c r="K518" s="191" t="s">
        <v>3251</v>
      </c>
      <c r="L518" s="194">
        <v>2022</v>
      </c>
      <c r="M518" s="457">
        <v>3</v>
      </c>
      <c r="N518" s="458">
        <v>1</v>
      </c>
      <c r="O518" s="195">
        <f t="shared" ref="O518:O581" si="33">ROUNDUP(N518*M518,0)</f>
        <v>3</v>
      </c>
      <c r="P518" s="457">
        <v>3</v>
      </c>
      <c r="Q518" s="196">
        <f t="shared" ref="Q518:Q581" si="34">P518/(O518)</f>
        <v>1</v>
      </c>
      <c r="R518" s="197">
        <f t="shared" ref="R518:R581" si="35">P518/M518</f>
        <v>1</v>
      </c>
      <c r="S518" s="198">
        <f t="shared" si="32"/>
        <v>1</v>
      </c>
      <c r="T518" s="194"/>
      <c r="U518" s="21"/>
      <c r="V518" s="21"/>
      <c r="W518" s="21"/>
      <c r="X518" s="21"/>
      <c r="Y518" s="21"/>
      <c r="Z518" s="21"/>
    </row>
    <row r="519" spans="1:26" ht="12.75">
      <c r="A519" s="190" t="s">
        <v>109</v>
      </c>
      <c r="B519" s="191" t="s">
        <v>1220</v>
      </c>
      <c r="C519" s="191" t="s">
        <v>658</v>
      </c>
      <c r="D519" s="191" t="s">
        <v>677</v>
      </c>
      <c r="E519" s="190" t="s">
        <v>519</v>
      </c>
      <c r="F519" s="191" t="s">
        <v>3125</v>
      </c>
      <c r="G519" s="191" t="s">
        <v>370</v>
      </c>
      <c r="H519" s="192" t="s">
        <v>418</v>
      </c>
      <c r="I519" s="192" t="s">
        <v>185</v>
      </c>
      <c r="J519" s="193">
        <v>1</v>
      </c>
      <c r="K519" s="191" t="s">
        <v>3248</v>
      </c>
      <c r="L519" s="194">
        <v>2022</v>
      </c>
      <c r="M519" s="457">
        <v>5</v>
      </c>
      <c r="N519" s="458">
        <v>1</v>
      </c>
      <c r="O519" s="195">
        <f t="shared" si="33"/>
        <v>5</v>
      </c>
      <c r="P519" s="457">
        <v>5</v>
      </c>
      <c r="Q519" s="196">
        <f t="shared" si="34"/>
        <v>1</v>
      </c>
      <c r="R519" s="197">
        <f t="shared" si="35"/>
        <v>1</v>
      </c>
      <c r="S519" s="198">
        <f t="shared" si="32"/>
        <v>1</v>
      </c>
      <c r="T519" s="194" t="s">
        <v>3249</v>
      </c>
      <c r="U519" s="21"/>
      <c r="V519" s="21"/>
      <c r="W519" s="21"/>
      <c r="X519" s="21"/>
      <c r="Y519" s="21"/>
      <c r="Z519" s="21"/>
    </row>
    <row r="520" spans="1:26" ht="12.75">
      <c r="A520" s="190" t="s">
        <v>109</v>
      </c>
      <c r="B520" s="191" t="s">
        <v>1220</v>
      </c>
      <c r="C520" s="191" t="s">
        <v>658</v>
      </c>
      <c r="D520" s="191" t="s">
        <v>678</v>
      </c>
      <c r="E520" s="190" t="s">
        <v>519</v>
      </c>
      <c r="F520" s="191" t="s">
        <v>3125</v>
      </c>
      <c r="G520" s="191" t="s">
        <v>370</v>
      </c>
      <c r="H520" s="192" t="s">
        <v>418</v>
      </c>
      <c r="I520" s="192" t="s">
        <v>185</v>
      </c>
      <c r="J520" s="193">
        <v>1</v>
      </c>
      <c r="K520" s="191" t="s">
        <v>3251</v>
      </c>
      <c r="L520" s="194">
        <v>2022</v>
      </c>
      <c r="M520" s="457">
        <v>8</v>
      </c>
      <c r="N520" s="458">
        <v>1</v>
      </c>
      <c r="O520" s="195">
        <f t="shared" si="33"/>
        <v>8</v>
      </c>
      <c r="P520" s="457">
        <v>8</v>
      </c>
      <c r="Q520" s="196">
        <f t="shared" si="34"/>
        <v>1</v>
      </c>
      <c r="R520" s="197">
        <f t="shared" si="35"/>
        <v>1</v>
      </c>
      <c r="S520" s="198">
        <f t="shared" si="32"/>
        <v>1</v>
      </c>
      <c r="T520" s="194"/>
      <c r="U520" s="21"/>
      <c r="V520" s="21"/>
      <c r="W520" s="21"/>
      <c r="X520" s="21"/>
      <c r="Y520" s="21"/>
      <c r="Z520" s="21"/>
    </row>
    <row r="521" spans="1:26" ht="12.75">
      <c r="A521" s="190" t="s">
        <v>109</v>
      </c>
      <c r="B521" s="191" t="s">
        <v>1220</v>
      </c>
      <c r="C521" s="191" t="s">
        <v>663</v>
      </c>
      <c r="D521" s="191" t="s">
        <v>678</v>
      </c>
      <c r="E521" s="190" t="s">
        <v>519</v>
      </c>
      <c r="F521" s="191" t="s">
        <v>3125</v>
      </c>
      <c r="G521" s="191" t="s">
        <v>370</v>
      </c>
      <c r="H521" s="192" t="s">
        <v>418</v>
      </c>
      <c r="I521" s="192" t="s">
        <v>185</v>
      </c>
      <c r="J521" s="193">
        <v>1</v>
      </c>
      <c r="K521" s="191" t="s">
        <v>3248</v>
      </c>
      <c r="L521" s="194">
        <v>2022</v>
      </c>
      <c r="M521" s="457">
        <v>5</v>
      </c>
      <c r="N521" s="458">
        <v>1</v>
      </c>
      <c r="O521" s="195">
        <f t="shared" si="33"/>
        <v>5</v>
      </c>
      <c r="P521" s="457">
        <v>5</v>
      </c>
      <c r="Q521" s="196">
        <f t="shared" si="34"/>
        <v>1</v>
      </c>
      <c r="R521" s="197">
        <f t="shared" si="35"/>
        <v>1</v>
      </c>
      <c r="S521" s="198">
        <f t="shared" si="32"/>
        <v>1</v>
      </c>
      <c r="T521" s="194" t="s">
        <v>3249</v>
      </c>
      <c r="U521" s="21"/>
      <c r="V521" s="21"/>
      <c r="W521" s="21"/>
      <c r="X521" s="21"/>
      <c r="Y521" s="21"/>
      <c r="Z521" s="21"/>
    </row>
    <row r="522" spans="1:26" ht="12.75">
      <c r="A522" s="190" t="s">
        <v>109</v>
      </c>
      <c r="B522" s="191" t="s">
        <v>1220</v>
      </c>
      <c r="C522" s="191" t="s">
        <v>665</v>
      </c>
      <c r="D522" s="191" t="s">
        <v>679</v>
      </c>
      <c r="E522" s="190" t="s">
        <v>519</v>
      </c>
      <c r="F522" s="191" t="s">
        <v>3125</v>
      </c>
      <c r="G522" s="191" t="s">
        <v>370</v>
      </c>
      <c r="H522" s="192" t="s">
        <v>418</v>
      </c>
      <c r="I522" s="192" t="s">
        <v>185</v>
      </c>
      <c r="J522" s="193">
        <v>1</v>
      </c>
      <c r="K522" s="191" t="s">
        <v>3248</v>
      </c>
      <c r="L522" s="194">
        <v>2022</v>
      </c>
      <c r="M522" s="457">
        <v>1926</v>
      </c>
      <c r="N522" s="458">
        <v>1</v>
      </c>
      <c r="O522" s="195">
        <f t="shared" si="33"/>
        <v>1926</v>
      </c>
      <c r="P522" s="457">
        <v>1926</v>
      </c>
      <c r="Q522" s="196">
        <f t="shared" si="34"/>
        <v>1</v>
      </c>
      <c r="R522" s="197">
        <f t="shared" si="35"/>
        <v>1</v>
      </c>
      <c r="S522" s="198">
        <f t="shared" si="32"/>
        <v>1</v>
      </c>
      <c r="T522" s="194" t="s">
        <v>3249</v>
      </c>
      <c r="U522" s="21"/>
      <c r="V522" s="21"/>
      <c r="W522" s="21"/>
      <c r="X522" s="21"/>
      <c r="Y522" s="21"/>
      <c r="Z522" s="21"/>
    </row>
    <row r="523" spans="1:26" ht="12.75">
      <c r="A523" s="190" t="s">
        <v>109</v>
      </c>
      <c r="B523" s="191" t="s">
        <v>1220</v>
      </c>
      <c r="C523" s="191" t="s">
        <v>666</v>
      </c>
      <c r="D523" s="191" t="s">
        <v>679</v>
      </c>
      <c r="E523" s="190" t="s">
        <v>519</v>
      </c>
      <c r="F523" s="191" t="s">
        <v>3125</v>
      </c>
      <c r="G523" s="191" t="s">
        <v>370</v>
      </c>
      <c r="H523" s="192" t="s">
        <v>418</v>
      </c>
      <c r="I523" s="192" t="s">
        <v>185</v>
      </c>
      <c r="J523" s="193">
        <v>1</v>
      </c>
      <c r="K523" s="191" t="s">
        <v>3251</v>
      </c>
      <c r="L523" s="194">
        <v>2022</v>
      </c>
      <c r="M523" s="457">
        <v>7</v>
      </c>
      <c r="N523" s="458">
        <v>1</v>
      </c>
      <c r="O523" s="195">
        <f t="shared" si="33"/>
        <v>7</v>
      </c>
      <c r="P523" s="457">
        <v>7</v>
      </c>
      <c r="Q523" s="196">
        <f t="shared" si="34"/>
        <v>1</v>
      </c>
      <c r="R523" s="197">
        <f t="shared" si="35"/>
        <v>1</v>
      </c>
      <c r="S523" s="198">
        <f t="shared" si="32"/>
        <v>1</v>
      </c>
      <c r="T523" s="194"/>
      <c r="U523" s="21"/>
      <c r="V523" s="21"/>
      <c r="W523" s="21"/>
      <c r="X523" s="21"/>
      <c r="Y523" s="21"/>
      <c r="Z523" s="21"/>
    </row>
    <row r="524" spans="1:26" ht="12.75">
      <c r="A524" s="190" t="s">
        <v>109</v>
      </c>
      <c r="B524" s="191" t="s">
        <v>1220</v>
      </c>
      <c r="C524" s="191" t="s">
        <v>665</v>
      </c>
      <c r="D524" s="191" t="s">
        <v>680</v>
      </c>
      <c r="E524" s="190" t="s">
        <v>519</v>
      </c>
      <c r="F524" s="191" t="s">
        <v>3125</v>
      </c>
      <c r="G524" s="191" t="s">
        <v>370</v>
      </c>
      <c r="H524" s="192" t="s">
        <v>418</v>
      </c>
      <c r="I524" s="192" t="s">
        <v>185</v>
      </c>
      <c r="J524" s="193">
        <v>1</v>
      </c>
      <c r="K524" s="191" t="s">
        <v>3248</v>
      </c>
      <c r="L524" s="194">
        <v>2022</v>
      </c>
      <c r="M524" s="457">
        <v>43</v>
      </c>
      <c r="N524" s="458">
        <v>1</v>
      </c>
      <c r="O524" s="195">
        <f t="shared" si="33"/>
        <v>43</v>
      </c>
      <c r="P524" s="457">
        <v>43</v>
      </c>
      <c r="Q524" s="196">
        <f t="shared" si="34"/>
        <v>1</v>
      </c>
      <c r="R524" s="197">
        <f t="shared" si="35"/>
        <v>1</v>
      </c>
      <c r="S524" s="198">
        <f t="shared" si="32"/>
        <v>1</v>
      </c>
      <c r="T524" s="194" t="s">
        <v>3249</v>
      </c>
      <c r="U524" s="21"/>
      <c r="V524" s="21"/>
      <c r="W524" s="21"/>
      <c r="X524" s="21"/>
      <c r="Y524" s="21"/>
      <c r="Z524" s="21"/>
    </row>
    <row r="525" spans="1:26" ht="12.75">
      <c r="A525" s="190" t="s">
        <v>109</v>
      </c>
      <c r="B525" s="191" t="s">
        <v>1220</v>
      </c>
      <c r="C525" s="191" t="s">
        <v>668</v>
      </c>
      <c r="D525" s="191" t="s">
        <v>680</v>
      </c>
      <c r="E525" s="190" t="s">
        <v>519</v>
      </c>
      <c r="F525" s="191" t="s">
        <v>3125</v>
      </c>
      <c r="G525" s="191" t="s">
        <v>370</v>
      </c>
      <c r="H525" s="192" t="s">
        <v>418</v>
      </c>
      <c r="I525" s="192" t="s">
        <v>185</v>
      </c>
      <c r="J525" s="193">
        <v>1</v>
      </c>
      <c r="K525" s="191" t="s">
        <v>3251</v>
      </c>
      <c r="L525" s="194">
        <v>2022</v>
      </c>
      <c r="M525" s="457">
        <v>6</v>
      </c>
      <c r="N525" s="458">
        <v>1</v>
      </c>
      <c r="O525" s="195">
        <f t="shared" si="33"/>
        <v>6</v>
      </c>
      <c r="P525" s="457">
        <v>6</v>
      </c>
      <c r="Q525" s="196">
        <f t="shared" si="34"/>
        <v>1</v>
      </c>
      <c r="R525" s="197">
        <f t="shared" si="35"/>
        <v>1</v>
      </c>
      <c r="S525" s="198">
        <f t="shared" si="32"/>
        <v>1</v>
      </c>
      <c r="T525" s="194"/>
      <c r="U525" s="21"/>
      <c r="V525" s="21"/>
      <c r="W525" s="21"/>
      <c r="X525" s="21"/>
      <c r="Y525" s="21"/>
      <c r="Z525" s="21"/>
    </row>
    <row r="526" spans="1:26" ht="12.75">
      <c r="A526" s="190" t="s">
        <v>109</v>
      </c>
      <c r="B526" s="191" t="s">
        <v>1220</v>
      </c>
      <c r="C526" s="191" t="s">
        <v>665</v>
      </c>
      <c r="D526" s="191" t="s">
        <v>681</v>
      </c>
      <c r="E526" s="190" t="s">
        <v>519</v>
      </c>
      <c r="F526" s="191" t="s">
        <v>3125</v>
      </c>
      <c r="G526" s="191" t="s">
        <v>370</v>
      </c>
      <c r="H526" s="192" t="s">
        <v>418</v>
      </c>
      <c r="I526" s="192" t="s">
        <v>185</v>
      </c>
      <c r="J526" s="193">
        <v>1</v>
      </c>
      <c r="K526" s="191" t="s">
        <v>3251</v>
      </c>
      <c r="L526" s="194">
        <v>2022</v>
      </c>
      <c r="M526" s="457">
        <v>6</v>
      </c>
      <c r="N526" s="458">
        <v>1</v>
      </c>
      <c r="O526" s="195">
        <f t="shared" si="33"/>
        <v>6</v>
      </c>
      <c r="P526" s="457">
        <v>6</v>
      </c>
      <c r="Q526" s="196">
        <f t="shared" si="34"/>
        <v>1</v>
      </c>
      <c r="R526" s="197">
        <f t="shared" si="35"/>
        <v>1</v>
      </c>
      <c r="S526" s="198">
        <f t="shared" si="32"/>
        <v>1</v>
      </c>
      <c r="T526" s="194"/>
      <c r="U526" s="21"/>
      <c r="V526" s="21"/>
      <c r="W526" s="21"/>
      <c r="X526" s="21"/>
      <c r="Y526" s="21"/>
      <c r="Z526" s="21"/>
    </row>
    <row r="527" spans="1:26" ht="12.75">
      <c r="A527" s="190" t="s">
        <v>109</v>
      </c>
      <c r="B527" s="191" t="s">
        <v>1220</v>
      </c>
      <c r="C527" s="191" t="s">
        <v>667</v>
      </c>
      <c r="D527" s="191" t="s">
        <v>681</v>
      </c>
      <c r="E527" s="190" t="s">
        <v>519</v>
      </c>
      <c r="F527" s="191" t="s">
        <v>3125</v>
      </c>
      <c r="G527" s="191" t="s">
        <v>370</v>
      </c>
      <c r="H527" s="192" t="s">
        <v>418</v>
      </c>
      <c r="I527" s="192" t="s">
        <v>185</v>
      </c>
      <c r="J527" s="193">
        <v>1</v>
      </c>
      <c r="K527" s="191" t="s">
        <v>3248</v>
      </c>
      <c r="L527" s="194">
        <v>2022</v>
      </c>
      <c r="M527" s="457">
        <v>611</v>
      </c>
      <c r="N527" s="458">
        <v>1</v>
      </c>
      <c r="O527" s="195">
        <f t="shared" si="33"/>
        <v>611</v>
      </c>
      <c r="P527" s="457">
        <v>611</v>
      </c>
      <c r="Q527" s="196">
        <f t="shared" si="34"/>
        <v>1</v>
      </c>
      <c r="R527" s="197">
        <f t="shared" si="35"/>
        <v>1</v>
      </c>
      <c r="S527" s="198">
        <f t="shared" si="32"/>
        <v>1</v>
      </c>
      <c r="T527" s="194" t="s">
        <v>3249</v>
      </c>
      <c r="U527" s="21"/>
      <c r="V527" s="21"/>
      <c r="W527" s="21"/>
      <c r="X527" s="21"/>
      <c r="Y527" s="21"/>
      <c r="Z527" s="21"/>
    </row>
    <row r="528" spans="1:26" ht="12.75">
      <c r="A528" s="190" t="s">
        <v>109</v>
      </c>
      <c r="B528" s="191" t="s">
        <v>1220</v>
      </c>
      <c r="C528" s="191" t="s">
        <v>660</v>
      </c>
      <c r="D528" s="191" t="s">
        <v>682</v>
      </c>
      <c r="E528" s="190" t="s">
        <v>519</v>
      </c>
      <c r="F528" s="191" t="s">
        <v>3125</v>
      </c>
      <c r="G528" s="191" t="s">
        <v>370</v>
      </c>
      <c r="H528" s="192" t="s">
        <v>418</v>
      </c>
      <c r="I528" s="192" t="s">
        <v>185</v>
      </c>
      <c r="J528" s="193">
        <v>1</v>
      </c>
      <c r="K528" s="191" t="s">
        <v>3248</v>
      </c>
      <c r="L528" s="194">
        <v>2022</v>
      </c>
      <c r="M528" s="457">
        <v>2</v>
      </c>
      <c r="N528" s="458">
        <v>1</v>
      </c>
      <c r="O528" s="195">
        <f t="shared" si="33"/>
        <v>2</v>
      </c>
      <c r="P528" s="457">
        <v>2</v>
      </c>
      <c r="Q528" s="196">
        <f t="shared" si="34"/>
        <v>1</v>
      </c>
      <c r="R528" s="197">
        <f t="shared" si="35"/>
        <v>1</v>
      </c>
      <c r="S528" s="198">
        <f t="shared" si="32"/>
        <v>1</v>
      </c>
      <c r="T528" s="194" t="s">
        <v>3249</v>
      </c>
      <c r="U528" s="21"/>
      <c r="V528" s="21"/>
      <c r="W528" s="21"/>
      <c r="X528" s="21"/>
      <c r="Y528" s="21"/>
      <c r="Z528" s="21"/>
    </row>
    <row r="529" spans="1:26" ht="12.75">
      <c r="A529" s="190" t="s">
        <v>109</v>
      </c>
      <c r="B529" s="191" t="s">
        <v>1220</v>
      </c>
      <c r="C529" s="191" t="s">
        <v>668</v>
      </c>
      <c r="D529" s="191" t="s">
        <v>683</v>
      </c>
      <c r="E529" s="190" t="s">
        <v>519</v>
      </c>
      <c r="F529" s="191" t="s">
        <v>3125</v>
      </c>
      <c r="G529" s="191" t="s">
        <v>370</v>
      </c>
      <c r="H529" s="192" t="s">
        <v>418</v>
      </c>
      <c r="I529" s="192" t="s">
        <v>185</v>
      </c>
      <c r="J529" s="193">
        <v>1</v>
      </c>
      <c r="K529" s="191" t="s">
        <v>3248</v>
      </c>
      <c r="L529" s="194">
        <v>2022</v>
      </c>
      <c r="M529" s="457">
        <v>7</v>
      </c>
      <c r="N529" s="458">
        <v>1</v>
      </c>
      <c r="O529" s="195">
        <f t="shared" si="33"/>
        <v>7</v>
      </c>
      <c r="P529" s="457">
        <v>7</v>
      </c>
      <c r="Q529" s="196">
        <f t="shared" si="34"/>
        <v>1</v>
      </c>
      <c r="R529" s="197">
        <f t="shared" si="35"/>
        <v>1</v>
      </c>
      <c r="S529" s="198">
        <f t="shared" si="32"/>
        <v>1</v>
      </c>
      <c r="T529" s="194" t="s">
        <v>3249</v>
      </c>
      <c r="U529" s="21"/>
      <c r="V529" s="21"/>
      <c r="W529" s="21"/>
      <c r="X529" s="21"/>
      <c r="Y529" s="21"/>
      <c r="Z529" s="21"/>
    </row>
    <row r="530" spans="1:26" ht="12.75">
      <c r="A530" s="190" t="s">
        <v>109</v>
      </c>
      <c r="B530" s="191" t="s">
        <v>1220</v>
      </c>
      <c r="C530" s="191" t="s">
        <v>659</v>
      </c>
      <c r="D530" s="191" t="s">
        <v>684</v>
      </c>
      <c r="E530" s="190" t="s">
        <v>519</v>
      </c>
      <c r="F530" s="191" t="s">
        <v>3125</v>
      </c>
      <c r="G530" s="191" t="s">
        <v>370</v>
      </c>
      <c r="H530" s="192" t="s">
        <v>418</v>
      </c>
      <c r="I530" s="192" t="s">
        <v>185</v>
      </c>
      <c r="J530" s="193">
        <v>1</v>
      </c>
      <c r="K530" s="191" t="s">
        <v>3248</v>
      </c>
      <c r="L530" s="194">
        <v>2022</v>
      </c>
      <c r="M530" s="457">
        <v>28</v>
      </c>
      <c r="N530" s="458">
        <v>1</v>
      </c>
      <c r="O530" s="195">
        <f t="shared" si="33"/>
        <v>28</v>
      </c>
      <c r="P530" s="457">
        <v>28</v>
      </c>
      <c r="Q530" s="196">
        <f t="shared" si="34"/>
        <v>1</v>
      </c>
      <c r="R530" s="197">
        <f t="shared" si="35"/>
        <v>1</v>
      </c>
      <c r="S530" s="198">
        <f t="shared" si="32"/>
        <v>1</v>
      </c>
      <c r="T530" s="194"/>
      <c r="U530" s="21"/>
      <c r="V530" s="21"/>
      <c r="W530" s="21"/>
      <c r="X530" s="21"/>
      <c r="Y530" s="21"/>
      <c r="Z530" s="21"/>
    </row>
    <row r="531" spans="1:26" ht="12.75">
      <c r="A531" s="190" t="s">
        <v>109</v>
      </c>
      <c r="B531" s="191" t="s">
        <v>1220</v>
      </c>
      <c r="C531" s="191" t="s">
        <v>663</v>
      </c>
      <c r="D531" s="191" t="s">
        <v>686</v>
      </c>
      <c r="E531" s="190" t="s">
        <v>519</v>
      </c>
      <c r="F531" s="191" t="s">
        <v>3125</v>
      </c>
      <c r="G531" s="191" t="s">
        <v>370</v>
      </c>
      <c r="H531" s="192" t="s">
        <v>418</v>
      </c>
      <c r="I531" s="192" t="s">
        <v>185</v>
      </c>
      <c r="J531" s="193">
        <v>1</v>
      </c>
      <c r="K531" s="191" t="s">
        <v>3248</v>
      </c>
      <c r="L531" s="194">
        <v>2022</v>
      </c>
      <c r="M531" s="457">
        <v>15</v>
      </c>
      <c r="N531" s="458">
        <v>1</v>
      </c>
      <c r="O531" s="195">
        <f t="shared" si="33"/>
        <v>15</v>
      </c>
      <c r="P531" s="457">
        <v>15</v>
      </c>
      <c r="Q531" s="196">
        <f t="shared" si="34"/>
        <v>1</v>
      </c>
      <c r="R531" s="197">
        <f t="shared" si="35"/>
        <v>1</v>
      </c>
      <c r="S531" s="198">
        <f t="shared" si="32"/>
        <v>1</v>
      </c>
      <c r="T531" s="194" t="s">
        <v>3249</v>
      </c>
      <c r="U531" s="21"/>
      <c r="V531" s="21"/>
      <c r="W531" s="21"/>
      <c r="X531" s="21"/>
      <c r="Y531" s="21"/>
      <c r="Z531" s="21"/>
    </row>
    <row r="532" spans="1:26" ht="12.75">
      <c r="A532" s="190" t="s">
        <v>109</v>
      </c>
      <c r="B532" s="191" t="s">
        <v>1220</v>
      </c>
      <c r="C532" s="191" t="s">
        <v>663</v>
      </c>
      <c r="D532" s="191" t="s">
        <v>685</v>
      </c>
      <c r="E532" s="190" t="s">
        <v>519</v>
      </c>
      <c r="F532" s="191" t="s">
        <v>3125</v>
      </c>
      <c r="G532" s="191" t="s">
        <v>370</v>
      </c>
      <c r="H532" s="192" t="s">
        <v>418</v>
      </c>
      <c r="I532" s="192" t="s">
        <v>185</v>
      </c>
      <c r="J532" s="193">
        <v>1</v>
      </c>
      <c r="K532" s="191" t="s">
        <v>3248</v>
      </c>
      <c r="L532" s="194">
        <v>2022</v>
      </c>
      <c r="M532" s="457">
        <v>2</v>
      </c>
      <c r="N532" s="458">
        <v>1</v>
      </c>
      <c r="O532" s="195">
        <f t="shared" si="33"/>
        <v>2</v>
      </c>
      <c r="P532" s="457">
        <v>2</v>
      </c>
      <c r="Q532" s="196">
        <f t="shared" si="34"/>
        <v>1</v>
      </c>
      <c r="R532" s="197">
        <f t="shared" si="35"/>
        <v>1</v>
      </c>
      <c r="S532" s="198">
        <f t="shared" si="32"/>
        <v>1</v>
      </c>
      <c r="T532" s="194" t="s">
        <v>3249</v>
      </c>
      <c r="U532" s="21"/>
      <c r="V532" s="21"/>
      <c r="W532" s="21"/>
      <c r="X532" s="21"/>
      <c r="Y532" s="21"/>
      <c r="Z532" s="21"/>
    </row>
    <row r="533" spans="1:26" ht="12.75">
      <c r="A533" s="190" t="s">
        <v>109</v>
      </c>
      <c r="B533" s="191" t="s">
        <v>1220</v>
      </c>
      <c r="C533" s="191" t="s">
        <v>663</v>
      </c>
      <c r="D533" s="191" t="s">
        <v>670</v>
      </c>
      <c r="E533" s="190" t="s">
        <v>519</v>
      </c>
      <c r="F533" s="191" t="s">
        <v>542</v>
      </c>
      <c r="G533" s="191" t="s">
        <v>370</v>
      </c>
      <c r="H533" s="192" t="s">
        <v>418</v>
      </c>
      <c r="I533" s="192" t="s">
        <v>185</v>
      </c>
      <c r="J533" s="193">
        <v>1</v>
      </c>
      <c r="K533" s="191" t="s">
        <v>3248</v>
      </c>
      <c r="L533" s="194">
        <v>2022</v>
      </c>
      <c r="M533" s="457">
        <v>3</v>
      </c>
      <c r="N533" s="458">
        <v>1</v>
      </c>
      <c r="O533" s="195">
        <f t="shared" si="33"/>
        <v>3</v>
      </c>
      <c r="P533" s="457">
        <v>3</v>
      </c>
      <c r="Q533" s="196">
        <f t="shared" si="34"/>
        <v>1</v>
      </c>
      <c r="R533" s="197">
        <f t="shared" si="35"/>
        <v>1</v>
      </c>
      <c r="S533" s="198">
        <f t="shared" si="32"/>
        <v>1</v>
      </c>
      <c r="T533" s="194" t="s">
        <v>3249</v>
      </c>
      <c r="U533" s="21"/>
      <c r="V533" s="21"/>
      <c r="W533" s="21"/>
      <c r="X533" s="21"/>
      <c r="Y533" s="21"/>
      <c r="Z533" s="21"/>
    </row>
    <row r="534" spans="1:26" ht="12.75">
      <c r="A534" s="190" t="s">
        <v>109</v>
      </c>
      <c r="B534" s="191" t="s">
        <v>1220</v>
      </c>
      <c r="C534" s="191" t="s">
        <v>658</v>
      </c>
      <c r="D534" s="191" t="s">
        <v>671</v>
      </c>
      <c r="E534" s="190" t="s">
        <v>519</v>
      </c>
      <c r="F534" s="191" t="s">
        <v>542</v>
      </c>
      <c r="G534" s="191" t="s">
        <v>370</v>
      </c>
      <c r="H534" s="192" t="s">
        <v>418</v>
      </c>
      <c r="I534" s="192" t="s">
        <v>185</v>
      </c>
      <c r="J534" s="193">
        <v>1</v>
      </c>
      <c r="K534" s="191" t="s">
        <v>3248</v>
      </c>
      <c r="L534" s="194">
        <v>2022</v>
      </c>
      <c r="M534" s="457">
        <v>67</v>
      </c>
      <c r="N534" s="458">
        <v>1</v>
      </c>
      <c r="O534" s="195">
        <f t="shared" si="33"/>
        <v>67</v>
      </c>
      <c r="P534" s="457">
        <v>67</v>
      </c>
      <c r="Q534" s="196">
        <f t="shared" si="34"/>
        <v>1</v>
      </c>
      <c r="R534" s="197">
        <f t="shared" si="35"/>
        <v>1</v>
      </c>
      <c r="S534" s="198">
        <f t="shared" si="32"/>
        <v>1</v>
      </c>
      <c r="T534" s="194"/>
      <c r="U534" s="21"/>
      <c r="V534" s="21"/>
      <c r="W534" s="21"/>
      <c r="X534" s="21"/>
      <c r="Y534" s="21"/>
      <c r="Z534" s="21"/>
    </row>
    <row r="535" spans="1:26" ht="12.75">
      <c r="A535" s="190" t="s">
        <v>109</v>
      </c>
      <c r="B535" s="191" t="s">
        <v>1220</v>
      </c>
      <c r="C535" s="191" t="s">
        <v>664</v>
      </c>
      <c r="D535" s="191" t="s">
        <v>671</v>
      </c>
      <c r="E535" s="190" t="s">
        <v>519</v>
      </c>
      <c r="F535" s="191" t="s">
        <v>542</v>
      </c>
      <c r="G535" s="191" t="s">
        <v>370</v>
      </c>
      <c r="H535" s="192" t="s">
        <v>418</v>
      </c>
      <c r="I535" s="192" t="s">
        <v>185</v>
      </c>
      <c r="J535" s="193">
        <v>1</v>
      </c>
      <c r="K535" s="191" t="s">
        <v>3251</v>
      </c>
      <c r="L535" s="194">
        <v>2022</v>
      </c>
      <c r="M535" s="457">
        <v>8</v>
      </c>
      <c r="N535" s="458">
        <v>1</v>
      </c>
      <c r="O535" s="195">
        <f t="shared" si="33"/>
        <v>8</v>
      </c>
      <c r="P535" s="457">
        <v>8</v>
      </c>
      <c r="Q535" s="196">
        <f t="shared" si="34"/>
        <v>1</v>
      </c>
      <c r="R535" s="197">
        <f t="shared" si="35"/>
        <v>1</v>
      </c>
      <c r="S535" s="198">
        <f t="shared" si="32"/>
        <v>1</v>
      </c>
      <c r="T535" s="194"/>
      <c r="U535" s="21"/>
      <c r="V535" s="21"/>
      <c r="W535" s="21"/>
      <c r="X535" s="21"/>
      <c r="Y535" s="21"/>
      <c r="Z535" s="21"/>
    </row>
    <row r="536" spans="1:26" ht="12.75">
      <c r="A536" s="190" t="s">
        <v>109</v>
      </c>
      <c r="B536" s="191" t="s">
        <v>1220</v>
      </c>
      <c r="C536" s="191" t="s">
        <v>658</v>
      </c>
      <c r="D536" s="191" t="s">
        <v>672</v>
      </c>
      <c r="E536" s="190" t="s">
        <v>519</v>
      </c>
      <c r="F536" s="191" t="s">
        <v>542</v>
      </c>
      <c r="G536" s="191" t="s">
        <v>370</v>
      </c>
      <c r="H536" s="192" t="s">
        <v>418</v>
      </c>
      <c r="I536" s="192" t="s">
        <v>185</v>
      </c>
      <c r="J536" s="193">
        <v>1</v>
      </c>
      <c r="K536" s="191" t="s">
        <v>3248</v>
      </c>
      <c r="L536" s="194">
        <v>2022</v>
      </c>
      <c r="M536" s="457">
        <v>2</v>
      </c>
      <c r="N536" s="458">
        <v>1</v>
      </c>
      <c r="O536" s="195">
        <f t="shared" si="33"/>
        <v>2</v>
      </c>
      <c r="P536" s="457">
        <v>2</v>
      </c>
      <c r="Q536" s="196">
        <f t="shared" si="34"/>
        <v>1</v>
      </c>
      <c r="R536" s="197">
        <f t="shared" si="35"/>
        <v>1</v>
      </c>
      <c r="S536" s="198">
        <f t="shared" si="32"/>
        <v>1</v>
      </c>
      <c r="T536" s="194" t="s">
        <v>3249</v>
      </c>
      <c r="U536" s="21"/>
      <c r="V536" s="21"/>
      <c r="W536" s="21"/>
      <c r="X536" s="21"/>
      <c r="Y536" s="21"/>
      <c r="Z536" s="21"/>
    </row>
    <row r="537" spans="1:26" ht="12.75">
      <c r="A537" s="190" t="s">
        <v>109</v>
      </c>
      <c r="B537" s="191" t="s">
        <v>1220</v>
      </c>
      <c r="C537" s="191" t="s">
        <v>662</v>
      </c>
      <c r="D537" s="191" t="s">
        <v>672</v>
      </c>
      <c r="E537" s="190" t="s">
        <v>519</v>
      </c>
      <c r="F537" s="191" t="s">
        <v>542</v>
      </c>
      <c r="G537" s="191" t="s">
        <v>370</v>
      </c>
      <c r="H537" s="192" t="s">
        <v>418</v>
      </c>
      <c r="I537" s="192" t="s">
        <v>185</v>
      </c>
      <c r="J537" s="193">
        <v>1</v>
      </c>
      <c r="K537" s="191" t="s">
        <v>3251</v>
      </c>
      <c r="L537" s="194">
        <v>2022</v>
      </c>
      <c r="M537" s="457">
        <v>20</v>
      </c>
      <c r="N537" s="458">
        <v>1</v>
      </c>
      <c r="O537" s="195">
        <f t="shared" si="33"/>
        <v>20</v>
      </c>
      <c r="P537" s="457">
        <v>20</v>
      </c>
      <c r="Q537" s="196">
        <f t="shared" si="34"/>
        <v>1</v>
      </c>
      <c r="R537" s="197">
        <f t="shared" si="35"/>
        <v>1</v>
      </c>
      <c r="S537" s="198">
        <f t="shared" si="32"/>
        <v>1</v>
      </c>
      <c r="T537" s="194"/>
      <c r="U537" s="21"/>
      <c r="V537" s="21"/>
      <c r="W537" s="21"/>
      <c r="X537" s="21"/>
      <c r="Y537" s="21"/>
      <c r="Z537" s="21"/>
    </row>
    <row r="538" spans="1:26" ht="12.75">
      <c r="A538" s="190" t="s">
        <v>109</v>
      </c>
      <c r="B538" s="191" t="s">
        <v>1220</v>
      </c>
      <c r="C538" s="191" t="s">
        <v>664</v>
      </c>
      <c r="D538" s="191" t="s">
        <v>672</v>
      </c>
      <c r="E538" s="190" t="s">
        <v>519</v>
      </c>
      <c r="F538" s="191" t="s">
        <v>542</v>
      </c>
      <c r="G538" s="191" t="s">
        <v>370</v>
      </c>
      <c r="H538" s="192" t="s">
        <v>418</v>
      </c>
      <c r="I538" s="192" t="s">
        <v>185</v>
      </c>
      <c r="J538" s="193">
        <v>1</v>
      </c>
      <c r="K538" s="191" t="s">
        <v>3251</v>
      </c>
      <c r="L538" s="194">
        <v>2022</v>
      </c>
      <c r="M538" s="457">
        <v>2</v>
      </c>
      <c r="N538" s="458">
        <v>1</v>
      </c>
      <c r="O538" s="195">
        <f t="shared" si="33"/>
        <v>2</v>
      </c>
      <c r="P538" s="457">
        <v>2</v>
      </c>
      <c r="Q538" s="196">
        <f t="shared" si="34"/>
        <v>1</v>
      </c>
      <c r="R538" s="197">
        <f t="shared" si="35"/>
        <v>1</v>
      </c>
      <c r="S538" s="198">
        <f t="shared" si="32"/>
        <v>1</v>
      </c>
      <c r="T538" s="194" t="s">
        <v>3249</v>
      </c>
      <c r="U538" s="21"/>
      <c r="V538" s="21"/>
      <c r="W538" s="21"/>
      <c r="X538" s="21"/>
      <c r="Y538" s="21"/>
      <c r="Z538" s="21"/>
    </row>
    <row r="539" spans="1:26" ht="12.75">
      <c r="A539" s="190" t="s">
        <v>109</v>
      </c>
      <c r="B539" s="191" t="s">
        <v>1220</v>
      </c>
      <c r="C539" s="191" t="s">
        <v>656</v>
      </c>
      <c r="D539" s="191" t="s">
        <v>673</v>
      </c>
      <c r="E539" s="190" t="s">
        <v>519</v>
      </c>
      <c r="F539" s="191" t="s">
        <v>542</v>
      </c>
      <c r="G539" s="191" t="s">
        <v>370</v>
      </c>
      <c r="H539" s="192" t="s">
        <v>418</v>
      </c>
      <c r="I539" s="192" t="s">
        <v>185</v>
      </c>
      <c r="J539" s="193">
        <v>1</v>
      </c>
      <c r="K539" s="191" t="s">
        <v>3251</v>
      </c>
      <c r="L539" s="194">
        <v>2022</v>
      </c>
      <c r="M539" s="457">
        <v>19</v>
      </c>
      <c r="N539" s="458">
        <v>1</v>
      </c>
      <c r="O539" s="195">
        <f t="shared" si="33"/>
        <v>19</v>
      </c>
      <c r="P539" s="457">
        <v>19</v>
      </c>
      <c r="Q539" s="196">
        <f t="shared" si="34"/>
        <v>1</v>
      </c>
      <c r="R539" s="197">
        <f t="shared" si="35"/>
        <v>1</v>
      </c>
      <c r="S539" s="198">
        <f t="shared" si="32"/>
        <v>1</v>
      </c>
      <c r="T539" s="194"/>
      <c r="U539" s="21"/>
      <c r="V539" s="21"/>
      <c r="W539" s="21"/>
      <c r="X539" s="21"/>
      <c r="Y539" s="21"/>
      <c r="Z539" s="21"/>
    </row>
    <row r="540" spans="1:26" ht="12.75">
      <c r="A540" s="190" t="s">
        <v>109</v>
      </c>
      <c r="B540" s="191" t="s">
        <v>1220</v>
      </c>
      <c r="C540" s="191" t="s">
        <v>658</v>
      </c>
      <c r="D540" s="191" t="s">
        <v>673</v>
      </c>
      <c r="E540" s="190" t="s">
        <v>519</v>
      </c>
      <c r="F540" s="191" t="s">
        <v>542</v>
      </c>
      <c r="G540" s="191" t="s">
        <v>370</v>
      </c>
      <c r="H540" s="192" t="s">
        <v>418</v>
      </c>
      <c r="I540" s="192" t="s">
        <v>185</v>
      </c>
      <c r="J540" s="193">
        <v>1</v>
      </c>
      <c r="K540" s="191" t="s">
        <v>3251</v>
      </c>
      <c r="L540" s="194">
        <v>2022</v>
      </c>
      <c r="M540" s="457">
        <v>2</v>
      </c>
      <c r="N540" s="458">
        <v>1</v>
      </c>
      <c r="O540" s="195">
        <f t="shared" si="33"/>
        <v>2</v>
      </c>
      <c r="P540" s="457">
        <v>2</v>
      </c>
      <c r="Q540" s="196">
        <f t="shared" si="34"/>
        <v>1</v>
      </c>
      <c r="R540" s="197">
        <f t="shared" si="35"/>
        <v>1</v>
      </c>
      <c r="S540" s="198">
        <f t="shared" si="32"/>
        <v>1</v>
      </c>
      <c r="T540" s="194" t="s">
        <v>3249</v>
      </c>
      <c r="U540" s="21"/>
      <c r="V540" s="21"/>
      <c r="W540" s="21"/>
      <c r="X540" s="21"/>
      <c r="Y540" s="21"/>
      <c r="Z540" s="21"/>
    </row>
    <row r="541" spans="1:26" ht="12.75">
      <c r="A541" s="190" t="s">
        <v>109</v>
      </c>
      <c r="B541" s="191" t="s">
        <v>1220</v>
      </c>
      <c r="C541" s="191" t="s">
        <v>662</v>
      </c>
      <c r="D541" s="191" t="s">
        <v>674</v>
      </c>
      <c r="E541" s="190" t="s">
        <v>519</v>
      </c>
      <c r="F541" s="191" t="s">
        <v>542</v>
      </c>
      <c r="G541" s="191" t="s">
        <v>370</v>
      </c>
      <c r="H541" s="192" t="s">
        <v>418</v>
      </c>
      <c r="I541" s="192" t="s">
        <v>185</v>
      </c>
      <c r="J541" s="193">
        <v>1</v>
      </c>
      <c r="K541" s="191" t="s">
        <v>3251</v>
      </c>
      <c r="L541" s="194">
        <v>2022</v>
      </c>
      <c r="M541" s="457">
        <v>3</v>
      </c>
      <c r="N541" s="458">
        <v>1</v>
      </c>
      <c r="O541" s="195">
        <f t="shared" si="33"/>
        <v>3</v>
      </c>
      <c r="P541" s="457">
        <v>3</v>
      </c>
      <c r="Q541" s="196">
        <f t="shared" si="34"/>
        <v>1</v>
      </c>
      <c r="R541" s="197">
        <f t="shared" si="35"/>
        <v>1</v>
      </c>
      <c r="S541" s="198">
        <f t="shared" si="32"/>
        <v>1</v>
      </c>
      <c r="T541" s="194"/>
      <c r="U541" s="21"/>
      <c r="V541" s="21"/>
      <c r="W541" s="21"/>
      <c r="X541" s="21"/>
      <c r="Y541" s="21"/>
      <c r="Z541" s="21"/>
    </row>
    <row r="542" spans="1:26" ht="12.75">
      <c r="A542" s="190" t="s">
        <v>109</v>
      </c>
      <c r="B542" s="191" t="s">
        <v>1220</v>
      </c>
      <c r="C542" s="191" t="s">
        <v>658</v>
      </c>
      <c r="D542" s="191" t="s">
        <v>677</v>
      </c>
      <c r="E542" s="190" t="s">
        <v>519</v>
      </c>
      <c r="F542" s="191" t="s">
        <v>542</v>
      </c>
      <c r="G542" s="191" t="s">
        <v>370</v>
      </c>
      <c r="H542" s="192" t="s">
        <v>418</v>
      </c>
      <c r="I542" s="192" t="s">
        <v>185</v>
      </c>
      <c r="J542" s="193">
        <v>1</v>
      </c>
      <c r="K542" s="191" t="s">
        <v>3248</v>
      </c>
      <c r="L542" s="194">
        <v>2022</v>
      </c>
      <c r="M542" s="457">
        <v>5</v>
      </c>
      <c r="N542" s="458">
        <v>1</v>
      </c>
      <c r="O542" s="195">
        <f t="shared" si="33"/>
        <v>5</v>
      </c>
      <c r="P542" s="457">
        <v>5</v>
      </c>
      <c r="Q542" s="196">
        <f t="shared" si="34"/>
        <v>1</v>
      </c>
      <c r="R542" s="197">
        <f t="shared" si="35"/>
        <v>1</v>
      </c>
      <c r="S542" s="198">
        <f t="shared" si="32"/>
        <v>1</v>
      </c>
      <c r="T542" s="194" t="s">
        <v>3249</v>
      </c>
      <c r="U542" s="21"/>
      <c r="V542" s="21"/>
      <c r="W542" s="21"/>
      <c r="X542" s="21"/>
      <c r="Y542" s="21"/>
      <c r="Z542" s="21"/>
    </row>
    <row r="543" spans="1:26" ht="12.75">
      <c r="A543" s="190" t="s">
        <v>109</v>
      </c>
      <c r="B543" s="191" t="s">
        <v>1220</v>
      </c>
      <c r="C543" s="191" t="s">
        <v>658</v>
      </c>
      <c r="D543" s="191" t="s">
        <v>678</v>
      </c>
      <c r="E543" s="190" t="s">
        <v>519</v>
      </c>
      <c r="F543" s="191" t="s">
        <v>542</v>
      </c>
      <c r="G543" s="191" t="s">
        <v>370</v>
      </c>
      <c r="H543" s="192" t="s">
        <v>418</v>
      </c>
      <c r="I543" s="192" t="s">
        <v>185</v>
      </c>
      <c r="J543" s="193">
        <v>1</v>
      </c>
      <c r="K543" s="191" t="s">
        <v>3251</v>
      </c>
      <c r="L543" s="194">
        <v>2022</v>
      </c>
      <c r="M543" s="457">
        <v>8</v>
      </c>
      <c r="N543" s="458">
        <v>1</v>
      </c>
      <c r="O543" s="195">
        <f t="shared" si="33"/>
        <v>8</v>
      </c>
      <c r="P543" s="457">
        <v>8</v>
      </c>
      <c r="Q543" s="196">
        <f t="shared" si="34"/>
        <v>1</v>
      </c>
      <c r="R543" s="197">
        <f t="shared" si="35"/>
        <v>1</v>
      </c>
      <c r="S543" s="198">
        <f t="shared" si="32"/>
        <v>1</v>
      </c>
      <c r="T543" s="194"/>
      <c r="U543" s="21"/>
      <c r="V543" s="21"/>
      <c r="W543" s="21"/>
      <c r="X543" s="21"/>
      <c r="Y543" s="21"/>
      <c r="Z543" s="21"/>
    </row>
    <row r="544" spans="1:26" ht="12.75">
      <c r="A544" s="190" t="s">
        <v>109</v>
      </c>
      <c r="B544" s="191" t="s">
        <v>1220</v>
      </c>
      <c r="C544" s="191" t="s">
        <v>663</v>
      </c>
      <c r="D544" s="191" t="s">
        <v>678</v>
      </c>
      <c r="E544" s="190" t="s">
        <v>519</v>
      </c>
      <c r="F544" s="191" t="s">
        <v>542</v>
      </c>
      <c r="G544" s="191" t="s">
        <v>370</v>
      </c>
      <c r="H544" s="192" t="s">
        <v>418</v>
      </c>
      <c r="I544" s="192" t="s">
        <v>185</v>
      </c>
      <c r="J544" s="193">
        <v>1</v>
      </c>
      <c r="K544" s="191" t="s">
        <v>3248</v>
      </c>
      <c r="L544" s="194">
        <v>2022</v>
      </c>
      <c r="M544" s="457">
        <v>5</v>
      </c>
      <c r="N544" s="458">
        <v>1</v>
      </c>
      <c r="O544" s="195">
        <f t="shared" si="33"/>
        <v>5</v>
      </c>
      <c r="P544" s="457">
        <v>5</v>
      </c>
      <c r="Q544" s="196">
        <f t="shared" si="34"/>
        <v>1</v>
      </c>
      <c r="R544" s="197">
        <f t="shared" si="35"/>
        <v>1</v>
      </c>
      <c r="S544" s="198">
        <f t="shared" si="32"/>
        <v>1</v>
      </c>
      <c r="T544" s="194" t="s">
        <v>3249</v>
      </c>
      <c r="U544" s="21"/>
      <c r="V544" s="21"/>
      <c r="W544" s="21"/>
      <c r="X544" s="21"/>
      <c r="Y544" s="21"/>
      <c r="Z544" s="21"/>
    </row>
    <row r="545" spans="1:26" ht="12.75">
      <c r="A545" s="190" t="s">
        <v>109</v>
      </c>
      <c r="B545" s="191" t="s">
        <v>1220</v>
      </c>
      <c r="C545" s="191" t="s">
        <v>665</v>
      </c>
      <c r="D545" s="191" t="s">
        <v>679</v>
      </c>
      <c r="E545" s="190" t="s">
        <v>519</v>
      </c>
      <c r="F545" s="191" t="s">
        <v>542</v>
      </c>
      <c r="G545" s="191" t="s">
        <v>370</v>
      </c>
      <c r="H545" s="192" t="s">
        <v>418</v>
      </c>
      <c r="I545" s="192" t="s">
        <v>185</v>
      </c>
      <c r="J545" s="193">
        <v>1</v>
      </c>
      <c r="K545" s="191" t="s">
        <v>3248</v>
      </c>
      <c r="L545" s="194">
        <v>2022</v>
      </c>
      <c r="M545" s="457">
        <v>1926</v>
      </c>
      <c r="N545" s="458">
        <v>1</v>
      </c>
      <c r="O545" s="195">
        <f t="shared" si="33"/>
        <v>1926</v>
      </c>
      <c r="P545" s="457">
        <v>1926</v>
      </c>
      <c r="Q545" s="196">
        <f t="shared" si="34"/>
        <v>1</v>
      </c>
      <c r="R545" s="197">
        <f t="shared" si="35"/>
        <v>1</v>
      </c>
      <c r="S545" s="198">
        <f t="shared" si="32"/>
        <v>1</v>
      </c>
      <c r="T545" s="194" t="s">
        <v>3249</v>
      </c>
      <c r="U545" s="21"/>
      <c r="V545" s="21"/>
      <c r="W545" s="21"/>
      <c r="X545" s="21"/>
      <c r="Y545" s="21"/>
      <c r="Z545" s="21"/>
    </row>
    <row r="546" spans="1:26" ht="12.75">
      <c r="A546" s="190" t="s">
        <v>109</v>
      </c>
      <c r="B546" s="191" t="s">
        <v>1220</v>
      </c>
      <c r="C546" s="191" t="s">
        <v>666</v>
      </c>
      <c r="D546" s="191" t="s">
        <v>679</v>
      </c>
      <c r="E546" s="190" t="s">
        <v>519</v>
      </c>
      <c r="F546" s="191" t="s">
        <v>542</v>
      </c>
      <c r="G546" s="191" t="s">
        <v>370</v>
      </c>
      <c r="H546" s="192" t="s">
        <v>418</v>
      </c>
      <c r="I546" s="192" t="s">
        <v>185</v>
      </c>
      <c r="J546" s="193">
        <v>1</v>
      </c>
      <c r="K546" s="191" t="s">
        <v>3251</v>
      </c>
      <c r="L546" s="194">
        <v>2022</v>
      </c>
      <c r="M546" s="457">
        <v>7</v>
      </c>
      <c r="N546" s="458">
        <v>1</v>
      </c>
      <c r="O546" s="195">
        <f t="shared" si="33"/>
        <v>7</v>
      </c>
      <c r="P546" s="457">
        <v>7</v>
      </c>
      <c r="Q546" s="196">
        <f t="shared" si="34"/>
        <v>1</v>
      </c>
      <c r="R546" s="197">
        <f t="shared" si="35"/>
        <v>1</v>
      </c>
      <c r="S546" s="198">
        <f t="shared" si="32"/>
        <v>1</v>
      </c>
      <c r="T546" s="194"/>
      <c r="U546" s="21"/>
      <c r="V546" s="21"/>
      <c r="W546" s="21"/>
      <c r="X546" s="21"/>
      <c r="Y546" s="21"/>
      <c r="Z546" s="21"/>
    </row>
    <row r="547" spans="1:26" ht="12.75">
      <c r="A547" s="190" t="s">
        <v>109</v>
      </c>
      <c r="B547" s="191" t="s">
        <v>1220</v>
      </c>
      <c r="C547" s="191" t="s">
        <v>665</v>
      </c>
      <c r="D547" s="191" t="s">
        <v>680</v>
      </c>
      <c r="E547" s="190" t="s">
        <v>519</v>
      </c>
      <c r="F547" s="191" t="s">
        <v>542</v>
      </c>
      <c r="G547" s="191" t="s">
        <v>370</v>
      </c>
      <c r="H547" s="192" t="s">
        <v>418</v>
      </c>
      <c r="I547" s="192" t="s">
        <v>185</v>
      </c>
      <c r="J547" s="193">
        <v>1</v>
      </c>
      <c r="K547" s="191" t="s">
        <v>3248</v>
      </c>
      <c r="L547" s="194">
        <v>2022</v>
      </c>
      <c r="M547" s="457">
        <v>43</v>
      </c>
      <c r="N547" s="458">
        <v>1</v>
      </c>
      <c r="O547" s="195">
        <f t="shared" si="33"/>
        <v>43</v>
      </c>
      <c r="P547" s="457">
        <v>43</v>
      </c>
      <c r="Q547" s="196">
        <f t="shared" si="34"/>
        <v>1</v>
      </c>
      <c r="R547" s="197">
        <f t="shared" si="35"/>
        <v>1</v>
      </c>
      <c r="S547" s="198">
        <f t="shared" si="32"/>
        <v>1</v>
      </c>
      <c r="T547" s="194" t="s">
        <v>3249</v>
      </c>
      <c r="U547" s="21"/>
      <c r="V547" s="21"/>
      <c r="W547" s="21"/>
      <c r="X547" s="21"/>
      <c r="Y547" s="21"/>
      <c r="Z547" s="21"/>
    </row>
    <row r="548" spans="1:26" ht="12.75">
      <c r="A548" s="190" t="s">
        <v>109</v>
      </c>
      <c r="B548" s="191" t="s">
        <v>1220</v>
      </c>
      <c r="C548" s="191" t="s">
        <v>668</v>
      </c>
      <c r="D548" s="191" t="s">
        <v>680</v>
      </c>
      <c r="E548" s="190" t="s">
        <v>519</v>
      </c>
      <c r="F548" s="191" t="s">
        <v>542</v>
      </c>
      <c r="G548" s="191" t="s">
        <v>370</v>
      </c>
      <c r="H548" s="192" t="s">
        <v>418</v>
      </c>
      <c r="I548" s="192" t="s">
        <v>185</v>
      </c>
      <c r="J548" s="193">
        <v>1</v>
      </c>
      <c r="K548" s="191" t="s">
        <v>3251</v>
      </c>
      <c r="L548" s="194">
        <v>2022</v>
      </c>
      <c r="M548" s="457">
        <v>6</v>
      </c>
      <c r="N548" s="458">
        <v>1</v>
      </c>
      <c r="O548" s="195">
        <f t="shared" si="33"/>
        <v>6</v>
      </c>
      <c r="P548" s="457">
        <v>6</v>
      </c>
      <c r="Q548" s="196">
        <f t="shared" si="34"/>
        <v>1</v>
      </c>
      <c r="R548" s="197">
        <f t="shared" si="35"/>
        <v>1</v>
      </c>
      <c r="S548" s="198">
        <f t="shared" si="32"/>
        <v>1</v>
      </c>
      <c r="T548" s="194"/>
      <c r="U548" s="21"/>
      <c r="V548" s="21"/>
      <c r="W548" s="21"/>
      <c r="X548" s="21"/>
      <c r="Y548" s="21"/>
      <c r="Z548" s="21"/>
    </row>
    <row r="549" spans="1:26" ht="12.75">
      <c r="A549" s="190" t="s">
        <v>109</v>
      </c>
      <c r="B549" s="191" t="s">
        <v>1220</v>
      </c>
      <c r="C549" s="191" t="s">
        <v>665</v>
      </c>
      <c r="D549" s="191" t="s">
        <v>681</v>
      </c>
      <c r="E549" s="190" t="s">
        <v>519</v>
      </c>
      <c r="F549" s="191" t="s">
        <v>542</v>
      </c>
      <c r="G549" s="191" t="s">
        <v>370</v>
      </c>
      <c r="H549" s="192" t="s">
        <v>418</v>
      </c>
      <c r="I549" s="192" t="s">
        <v>185</v>
      </c>
      <c r="J549" s="193">
        <v>1</v>
      </c>
      <c r="K549" s="191" t="s">
        <v>3251</v>
      </c>
      <c r="L549" s="194">
        <v>2022</v>
      </c>
      <c r="M549" s="457">
        <v>6</v>
      </c>
      <c r="N549" s="458">
        <v>1</v>
      </c>
      <c r="O549" s="195">
        <f t="shared" si="33"/>
        <v>6</v>
      </c>
      <c r="P549" s="457">
        <v>6</v>
      </c>
      <c r="Q549" s="196">
        <f t="shared" si="34"/>
        <v>1</v>
      </c>
      <c r="R549" s="197">
        <f t="shared" si="35"/>
        <v>1</v>
      </c>
      <c r="S549" s="198">
        <f t="shared" si="32"/>
        <v>1</v>
      </c>
      <c r="T549" s="194"/>
      <c r="U549" s="21"/>
      <c r="V549" s="21"/>
      <c r="W549" s="21"/>
      <c r="X549" s="21"/>
      <c r="Y549" s="21"/>
      <c r="Z549" s="21"/>
    </row>
    <row r="550" spans="1:26" ht="12.75">
      <c r="A550" s="190" t="s">
        <v>109</v>
      </c>
      <c r="B550" s="191" t="s">
        <v>1220</v>
      </c>
      <c r="C550" s="191" t="s">
        <v>667</v>
      </c>
      <c r="D550" s="191" t="s">
        <v>681</v>
      </c>
      <c r="E550" s="190" t="s">
        <v>519</v>
      </c>
      <c r="F550" s="191" t="s">
        <v>542</v>
      </c>
      <c r="G550" s="191" t="s">
        <v>370</v>
      </c>
      <c r="H550" s="192" t="s">
        <v>418</v>
      </c>
      <c r="I550" s="192" t="s">
        <v>185</v>
      </c>
      <c r="J550" s="193">
        <v>1</v>
      </c>
      <c r="K550" s="191" t="s">
        <v>3248</v>
      </c>
      <c r="L550" s="194">
        <v>2022</v>
      </c>
      <c r="M550" s="457">
        <v>611</v>
      </c>
      <c r="N550" s="458">
        <v>1</v>
      </c>
      <c r="O550" s="195">
        <f t="shared" si="33"/>
        <v>611</v>
      </c>
      <c r="P550" s="457">
        <v>611</v>
      </c>
      <c r="Q550" s="196">
        <f t="shared" si="34"/>
        <v>1</v>
      </c>
      <c r="R550" s="197">
        <f t="shared" si="35"/>
        <v>1</v>
      </c>
      <c r="S550" s="198">
        <f t="shared" si="32"/>
        <v>1</v>
      </c>
      <c r="T550" s="194" t="s">
        <v>3249</v>
      </c>
      <c r="U550" s="21"/>
      <c r="V550" s="21"/>
      <c r="W550" s="21"/>
      <c r="X550" s="21"/>
      <c r="Y550" s="21"/>
      <c r="Z550" s="21"/>
    </row>
    <row r="551" spans="1:26" ht="12.75">
      <c r="A551" s="190" t="s">
        <v>109</v>
      </c>
      <c r="B551" s="191" t="s">
        <v>1220</v>
      </c>
      <c r="C551" s="191" t="s">
        <v>660</v>
      </c>
      <c r="D551" s="191" t="s">
        <v>682</v>
      </c>
      <c r="E551" s="190" t="s">
        <v>519</v>
      </c>
      <c r="F551" s="191" t="s">
        <v>542</v>
      </c>
      <c r="G551" s="191" t="s">
        <v>370</v>
      </c>
      <c r="H551" s="192" t="s">
        <v>418</v>
      </c>
      <c r="I551" s="192" t="s">
        <v>185</v>
      </c>
      <c r="J551" s="193">
        <v>1</v>
      </c>
      <c r="K551" s="191" t="s">
        <v>3248</v>
      </c>
      <c r="L551" s="194">
        <v>2022</v>
      </c>
      <c r="M551" s="457">
        <v>2</v>
      </c>
      <c r="N551" s="458">
        <v>1</v>
      </c>
      <c r="O551" s="195">
        <f t="shared" si="33"/>
        <v>2</v>
      </c>
      <c r="P551" s="457">
        <v>2</v>
      </c>
      <c r="Q551" s="196">
        <f t="shared" si="34"/>
        <v>1</v>
      </c>
      <c r="R551" s="197">
        <f t="shared" si="35"/>
        <v>1</v>
      </c>
      <c r="S551" s="198">
        <f t="shared" si="32"/>
        <v>1</v>
      </c>
      <c r="T551" s="194" t="s">
        <v>3249</v>
      </c>
      <c r="U551" s="21"/>
      <c r="V551" s="21"/>
      <c r="W551" s="21"/>
      <c r="X551" s="21"/>
      <c r="Y551" s="21"/>
      <c r="Z551" s="21"/>
    </row>
    <row r="552" spans="1:26" ht="12.75">
      <c r="A552" s="190" t="s">
        <v>109</v>
      </c>
      <c r="B552" s="191" t="s">
        <v>1220</v>
      </c>
      <c r="C552" s="191" t="s">
        <v>668</v>
      </c>
      <c r="D552" s="191" t="s">
        <v>683</v>
      </c>
      <c r="E552" s="190" t="s">
        <v>519</v>
      </c>
      <c r="F552" s="191" t="s">
        <v>542</v>
      </c>
      <c r="G552" s="191" t="s">
        <v>370</v>
      </c>
      <c r="H552" s="192" t="s">
        <v>418</v>
      </c>
      <c r="I552" s="192" t="s">
        <v>185</v>
      </c>
      <c r="J552" s="193">
        <v>1</v>
      </c>
      <c r="K552" s="191" t="s">
        <v>3248</v>
      </c>
      <c r="L552" s="194">
        <v>2022</v>
      </c>
      <c r="M552" s="457">
        <v>7</v>
      </c>
      <c r="N552" s="458">
        <v>1</v>
      </c>
      <c r="O552" s="195">
        <f t="shared" si="33"/>
        <v>7</v>
      </c>
      <c r="P552" s="457">
        <v>7</v>
      </c>
      <c r="Q552" s="196">
        <f t="shared" si="34"/>
        <v>1</v>
      </c>
      <c r="R552" s="197">
        <f t="shared" si="35"/>
        <v>1</v>
      </c>
      <c r="S552" s="198">
        <f t="shared" si="32"/>
        <v>1</v>
      </c>
      <c r="T552" s="194" t="s">
        <v>3249</v>
      </c>
      <c r="U552" s="21"/>
      <c r="V552" s="21"/>
      <c r="W552" s="21"/>
      <c r="X552" s="21"/>
      <c r="Y552" s="21"/>
      <c r="Z552" s="21"/>
    </row>
    <row r="553" spans="1:26" ht="12.75">
      <c r="A553" s="190" t="s">
        <v>109</v>
      </c>
      <c r="B553" s="191" t="s">
        <v>1220</v>
      </c>
      <c r="C553" s="191" t="s">
        <v>659</v>
      </c>
      <c r="D553" s="191" t="s">
        <v>684</v>
      </c>
      <c r="E553" s="190" t="s">
        <v>519</v>
      </c>
      <c r="F553" s="191" t="s">
        <v>542</v>
      </c>
      <c r="G553" s="191" t="s">
        <v>370</v>
      </c>
      <c r="H553" s="192" t="s">
        <v>418</v>
      </c>
      <c r="I553" s="192" t="s">
        <v>185</v>
      </c>
      <c r="J553" s="193">
        <v>1</v>
      </c>
      <c r="K553" s="191" t="s">
        <v>3248</v>
      </c>
      <c r="L553" s="194">
        <v>2022</v>
      </c>
      <c r="M553" s="457">
        <v>28</v>
      </c>
      <c r="N553" s="458">
        <v>1</v>
      </c>
      <c r="O553" s="195">
        <f t="shared" si="33"/>
        <v>28</v>
      </c>
      <c r="P553" s="457">
        <v>28</v>
      </c>
      <c r="Q553" s="196">
        <f t="shared" si="34"/>
        <v>1</v>
      </c>
      <c r="R553" s="197">
        <f t="shared" si="35"/>
        <v>1</v>
      </c>
      <c r="S553" s="198">
        <f t="shared" si="32"/>
        <v>1</v>
      </c>
      <c r="T553" s="194"/>
      <c r="U553" s="21"/>
      <c r="V553" s="21"/>
      <c r="W553" s="21"/>
      <c r="X553" s="21"/>
      <c r="Y553" s="21"/>
      <c r="Z553" s="21"/>
    </row>
    <row r="554" spans="1:26" ht="12.75">
      <c r="A554" s="190" t="s">
        <v>109</v>
      </c>
      <c r="B554" s="191" t="s">
        <v>1220</v>
      </c>
      <c r="C554" s="191" t="s">
        <v>663</v>
      </c>
      <c r="D554" s="191" t="s">
        <v>686</v>
      </c>
      <c r="E554" s="190" t="s">
        <v>519</v>
      </c>
      <c r="F554" s="191" t="s">
        <v>542</v>
      </c>
      <c r="G554" s="191" t="s">
        <v>370</v>
      </c>
      <c r="H554" s="192" t="s">
        <v>418</v>
      </c>
      <c r="I554" s="192" t="s">
        <v>185</v>
      </c>
      <c r="J554" s="193">
        <v>1</v>
      </c>
      <c r="K554" s="191" t="s">
        <v>3248</v>
      </c>
      <c r="L554" s="194">
        <v>2022</v>
      </c>
      <c r="M554" s="457">
        <v>15</v>
      </c>
      <c r="N554" s="458">
        <v>1</v>
      </c>
      <c r="O554" s="195">
        <f t="shared" si="33"/>
        <v>15</v>
      </c>
      <c r="P554" s="457">
        <v>15</v>
      </c>
      <c r="Q554" s="196">
        <f t="shared" si="34"/>
        <v>1</v>
      </c>
      <c r="R554" s="197">
        <f t="shared" si="35"/>
        <v>1</v>
      </c>
      <c r="S554" s="198">
        <f t="shared" si="32"/>
        <v>1</v>
      </c>
      <c r="T554" s="194" t="s">
        <v>3249</v>
      </c>
      <c r="U554" s="21"/>
      <c r="V554" s="21"/>
      <c r="W554" s="21"/>
      <c r="X554" s="21"/>
      <c r="Y554" s="21"/>
      <c r="Z554" s="21"/>
    </row>
    <row r="555" spans="1:26" ht="12.75">
      <c r="A555" s="190" t="s">
        <v>109</v>
      </c>
      <c r="B555" s="191" t="s">
        <v>1220</v>
      </c>
      <c r="C555" s="191" t="s">
        <v>663</v>
      </c>
      <c r="D555" s="191" t="s">
        <v>685</v>
      </c>
      <c r="E555" s="190" t="s">
        <v>519</v>
      </c>
      <c r="F555" s="191" t="s">
        <v>542</v>
      </c>
      <c r="G555" s="191" t="s">
        <v>370</v>
      </c>
      <c r="H555" s="192" t="s">
        <v>418</v>
      </c>
      <c r="I555" s="192" t="s">
        <v>185</v>
      </c>
      <c r="J555" s="193">
        <v>1</v>
      </c>
      <c r="K555" s="191" t="s">
        <v>3248</v>
      </c>
      <c r="L555" s="194">
        <v>2022</v>
      </c>
      <c r="M555" s="457">
        <v>2</v>
      </c>
      <c r="N555" s="458">
        <v>1</v>
      </c>
      <c r="O555" s="195">
        <f t="shared" si="33"/>
        <v>2</v>
      </c>
      <c r="P555" s="457">
        <v>2</v>
      </c>
      <c r="Q555" s="196">
        <f t="shared" si="34"/>
        <v>1</v>
      </c>
      <c r="R555" s="197">
        <f t="shared" si="35"/>
        <v>1</v>
      </c>
      <c r="S555" s="198">
        <f t="shared" si="32"/>
        <v>1</v>
      </c>
      <c r="T555" s="194" t="s">
        <v>3249</v>
      </c>
      <c r="U555" s="21"/>
      <c r="V555" s="21"/>
      <c r="W555" s="21"/>
      <c r="X555" s="21"/>
      <c r="Y555" s="21"/>
      <c r="Z555" s="21"/>
    </row>
    <row r="556" spans="1:26" ht="12.75">
      <c r="A556" s="190" t="s">
        <v>109</v>
      </c>
      <c r="B556" s="191" t="s">
        <v>1220</v>
      </c>
      <c r="C556" s="191" t="s">
        <v>663</v>
      </c>
      <c r="D556" s="191" t="s">
        <v>670</v>
      </c>
      <c r="E556" s="190" t="s">
        <v>519</v>
      </c>
      <c r="F556" s="191" t="s">
        <v>540</v>
      </c>
      <c r="G556" s="191" t="s">
        <v>370</v>
      </c>
      <c r="H556" s="192" t="s">
        <v>418</v>
      </c>
      <c r="I556" s="192" t="s">
        <v>185</v>
      </c>
      <c r="J556" s="193">
        <v>1</v>
      </c>
      <c r="K556" s="191" t="s">
        <v>3248</v>
      </c>
      <c r="L556" s="194">
        <v>2022</v>
      </c>
      <c r="M556" s="457">
        <v>3</v>
      </c>
      <c r="N556" s="458">
        <v>1</v>
      </c>
      <c r="O556" s="195">
        <f t="shared" si="33"/>
        <v>3</v>
      </c>
      <c r="P556" s="457">
        <v>3</v>
      </c>
      <c r="Q556" s="196">
        <f t="shared" si="34"/>
        <v>1</v>
      </c>
      <c r="R556" s="197">
        <f t="shared" si="35"/>
        <v>1</v>
      </c>
      <c r="S556" s="198">
        <f t="shared" si="32"/>
        <v>1</v>
      </c>
      <c r="T556" s="194" t="s">
        <v>3249</v>
      </c>
      <c r="U556" s="21"/>
      <c r="V556" s="21"/>
      <c r="W556" s="21"/>
      <c r="X556" s="21"/>
      <c r="Y556" s="21"/>
      <c r="Z556" s="21"/>
    </row>
    <row r="557" spans="1:26" ht="12.75">
      <c r="A557" s="190" t="s">
        <v>109</v>
      </c>
      <c r="B557" s="191" t="s">
        <v>1220</v>
      </c>
      <c r="C557" s="191" t="s">
        <v>658</v>
      </c>
      <c r="D557" s="191" t="s">
        <v>671</v>
      </c>
      <c r="E557" s="190" t="s">
        <v>519</v>
      </c>
      <c r="F557" s="191" t="s">
        <v>540</v>
      </c>
      <c r="G557" s="191" t="s">
        <v>370</v>
      </c>
      <c r="H557" s="192" t="s">
        <v>418</v>
      </c>
      <c r="I557" s="192" t="s">
        <v>185</v>
      </c>
      <c r="J557" s="193">
        <v>1</v>
      </c>
      <c r="K557" s="191" t="s">
        <v>3248</v>
      </c>
      <c r="L557" s="194">
        <v>2022</v>
      </c>
      <c r="M557" s="457">
        <v>67</v>
      </c>
      <c r="N557" s="458">
        <v>1</v>
      </c>
      <c r="O557" s="195">
        <f t="shared" si="33"/>
        <v>67</v>
      </c>
      <c r="P557" s="457">
        <v>67</v>
      </c>
      <c r="Q557" s="196">
        <f t="shared" si="34"/>
        <v>1</v>
      </c>
      <c r="R557" s="197">
        <f t="shared" si="35"/>
        <v>1</v>
      </c>
      <c r="S557" s="198">
        <f t="shared" si="32"/>
        <v>1</v>
      </c>
      <c r="T557" s="194"/>
      <c r="U557" s="21"/>
      <c r="V557" s="21"/>
      <c r="W557" s="21"/>
      <c r="X557" s="21"/>
      <c r="Y557" s="21"/>
      <c r="Z557" s="21"/>
    </row>
    <row r="558" spans="1:26" ht="12.75">
      <c r="A558" s="190" t="s">
        <v>109</v>
      </c>
      <c r="B558" s="191" t="s">
        <v>1220</v>
      </c>
      <c r="C558" s="191" t="s">
        <v>664</v>
      </c>
      <c r="D558" s="191" t="s">
        <v>671</v>
      </c>
      <c r="E558" s="190" t="s">
        <v>519</v>
      </c>
      <c r="F558" s="191" t="s">
        <v>540</v>
      </c>
      <c r="G558" s="191" t="s">
        <v>370</v>
      </c>
      <c r="H558" s="192" t="s">
        <v>418</v>
      </c>
      <c r="I558" s="192" t="s">
        <v>185</v>
      </c>
      <c r="J558" s="193">
        <v>1</v>
      </c>
      <c r="K558" s="191" t="s">
        <v>3255</v>
      </c>
      <c r="L558" s="194">
        <v>2022</v>
      </c>
      <c r="M558" s="457">
        <v>8</v>
      </c>
      <c r="N558" s="458">
        <v>1</v>
      </c>
      <c r="O558" s="195">
        <f t="shared" si="33"/>
        <v>8</v>
      </c>
      <c r="P558" s="457">
        <v>8</v>
      </c>
      <c r="Q558" s="196">
        <f t="shared" si="34"/>
        <v>1</v>
      </c>
      <c r="R558" s="197">
        <f t="shared" si="35"/>
        <v>1</v>
      </c>
      <c r="S558" s="198">
        <f t="shared" si="32"/>
        <v>1</v>
      </c>
      <c r="T558" s="194"/>
      <c r="U558" s="21"/>
      <c r="V558" s="21"/>
      <c r="W558" s="21"/>
      <c r="X558" s="21"/>
      <c r="Y558" s="21"/>
      <c r="Z558" s="21"/>
    </row>
    <row r="559" spans="1:26" ht="12.75">
      <c r="A559" s="190" t="s">
        <v>109</v>
      </c>
      <c r="B559" s="191" t="s">
        <v>1220</v>
      </c>
      <c r="C559" s="191" t="s">
        <v>658</v>
      </c>
      <c r="D559" s="191" t="s">
        <v>672</v>
      </c>
      <c r="E559" s="190" t="s">
        <v>519</v>
      </c>
      <c r="F559" s="191" t="s">
        <v>540</v>
      </c>
      <c r="G559" s="191" t="s">
        <v>370</v>
      </c>
      <c r="H559" s="192" t="s">
        <v>418</v>
      </c>
      <c r="I559" s="192" t="s">
        <v>185</v>
      </c>
      <c r="J559" s="193">
        <v>1</v>
      </c>
      <c r="K559" s="191" t="s">
        <v>3248</v>
      </c>
      <c r="L559" s="194">
        <v>2022</v>
      </c>
      <c r="M559" s="457">
        <v>2</v>
      </c>
      <c r="N559" s="458">
        <v>1</v>
      </c>
      <c r="O559" s="195">
        <f t="shared" si="33"/>
        <v>2</v>
      </c>
      <c r="P559" s="457">
        <v>2</v>
      </c>
      <c r="Q559" s="196">
        <f t="shared" si="34"/>
        <v>1</v>
      </c>
      <c r="R559" s="197">
        <f t="shared" si="35"/>
        <v>1</v>
      </c>
      <c r="S559" s="198">
        <f t="shared" si="32"/>
        <v>1</v>
      </c>
      <c r="T559" s="194" t="s">
        <v>3249</v>
      </c>
      <c r="U559" s="21"/>
      <c r="V559" s="21"/>
      <c r="W559" s="21"/>
      <c r="X559" s="21"/>
      <c r="Y559" s="21"/>
      <c r="Z559" s="21"/>
    </row>
    <row r="560" spans="1:26" ht="12.75">
      <c r="A560" s="190" t="s">
        <v>109</v>
      </c>
      <c r="B560" s="191" t="s">
        <v>1220</v>
      </c>
      <c r="C560" s="191" t="s">
        <v>662</v>
      </c>
      <c r="D560" s="191" t="s">
        <v>672</v>
      </c>
      <c r="E560" s="190" t="s">
        <v>519</v>
      </c>
      <c r="F560" s="191" t="s">
        <v>540</v>
      </c>
      <c r="G560" s="191" t="s">
        <v>370</v>
      </c>
      <c r="H560" s="192" t="s">
        <v>418</v>
      </c>
      <c r="I560" s="192" t="s">
        <v>185</v>
      </c>
      <c r="J560" s="193">
        <v>1</v>
      </c>
      <c r="K560" s="191" t="s">
        <v>3255</v>
      </c>
      <c r="L560" s="194">
        <v>2022</v>
      </c>
      <c r="M560" s="457">
        <v>20</v>
      </c>
      <c r="N560" s="458">
        <v>1</v>
      </c>
      <c r="O560" s="195">
        <f t="shared" si="33"/>
        <v>20</v>
      </c>
      <c r="P560" s="457">
        <v>20</v>
      </c>
      <c r="Q560" s="196">
        <f t="shared" si="34"/>
        <v>1</v>
      </c>
      <c r="R560" s="197">
        <f t="shared" si="35"/>
        <v>1</v>
      </c>
      <c r="S560" s="198">
        <f t="shared" si="32"/>
        <v>1</v>
      </c>
      <c r="T560" s="194"/>
      <c r="U560" s="21"/>
      <c r="V560" s="21"/>
      <c r="W560" s="21"/>
      <c r="X560" s="21"/>
      <c r="Y560" s="21"/>
      <c r="Z560" s="21"/>
    </row>
    <row r="561" spans="1:26" ht="12.75">
      <c r="A561" s="190" t="s">
        <v>109</v>
      </c>
      <c r="B561" s="191" t="s">
        <v>1220</v>
      </c>
      <c r="C561" s="191" t="s">
        <v>664</v>
      </c>
      <c r="D561" s="191" t="s">
        <v>672</v>
      </c>
      <c r="E561" s="190" t="s">
        <v>519</v>
      </c>
      <c r="F561" s="191" t="s">
        <v>540</v>
      </c>
      <c r="G561" s="191" t="s">
        <v>370</v>
      </c>
      <c r="H561" s="192" t="s">
        <v>418</v>
      </c>
      <c r="I561" s="192" t="s">
        <v>185</v>
      </c>
      <c r="J561" s="193">
        <v>1</v>
      </c>
      <c r="K561" s="191" t="s">
        <v>3255</v>
      </c>
      <c r="L561" s="194">
        <v>2022</v>
      </c>
      <c r="M561" s="457">
        <v>2</v>
      </c>
      <c r="N561" s="458">
        <v>1</v>
      </c>
      <c r="O561" s="195">
        <f t="shared" si="33"/>
        <v>2</v>
      </c>
      <c r="P561" s="457">
        <v>2</v>
      </c>
      <c r="Q561" s="196">
        <f t="shared" si="34"/>
        <v>1</v>
      </c>
      <c r="R561" s="197">
        <f t="shared" si="35"/>
        <v>1</v>
      </c>
      <c r="S561" s="198">
        <f t="shared" si="32"/>
        <v>1</v>
      </c>
      <c r="T561" s="194" t="s">
        <v>3249</v>
      </c>
      <c r="U561" s="21"/>
      <c r="V561" s="21"/>
      <c r="W561" s="21"/>
      <c r="X561" s="21"/>
      <c r="Y561" s="21"/>
      <c r="Z561" s="21"/>
    </row>
    <row r="562" spans="1:26" ht="12.75">
      <c r="A562" s="190" t="s">
        <v>109</v>
      </c>
      <c r="B562" s="191" t="s">
        <v>1220</v>
      </c>
      <c r="C562" s="191" t="s">
        <v>656</v>
      </c>
      <c r="D562" s="191" t="s">
        <v>673</v>
      </c>
      <c r="E562" s="190" t="s">
        <v>519</v>
      </c>
      <c r="F562" s="191" t="s">
        <v>540</v>
      </c>
      <c r="G562" s="191" t="s">
        <v>370</v>
      </c>
      <c r="H562" s="192" t="s">
        <v>418</v>
      </c>
      <c r="I562" s="192" t="s">
        <v>185</v>
      </c>
      <c r="J562" s="193">
        <v>1</v>
      </c>
      <c r="K562" s="191" t="s">
        <v>3255</v>
      </c>
      <c r="L562" s="194">
        <v>2022</v>
      </c>
      <c r="M562" s="457">
        <v>19</v>
      </c>
      <c r="N562" s="458">
        <v>1</v>
      </c>
      <c r="O562" s="195">
        <f t="shared" si="33"/>
        <v>19</v>
      </c>
      <c r="P562" s="457">
        <v>19</v>
      </c>
      <c r="Q562" s="196">
        <f t="shared" si="34"/>
        <v>1</v>
      </c>
      <c r="R562" s="197">
        <f t="shared" si="35"/>
        <v>1</v>
      </c>
      <c r="S562" s="198">
        <f t="shared" si="32"/>
        <v>1</v>
      </c>
      <c r="T562" s="194"/>
      <c r="U562" s="21"/>
      <c r="V562" s="21"/>
      <c r="W562" s="21"/>
      <c r="X562" s="21"/>
      <c r="Y562" s="21"/>
      <c r="Z562" s="21"/>
    </row>
    <row r="563" spans="1:26" ht="12.75">
      <c r="A563" s="190" t="s">
        <v>109</v>
      </c>
      <c r="B563" s="191" t="s">
        <v>1220</v>
      </c>
      <c r="C563" s="191" t="s">
        <v>658</v>
      </c>
      <c r="D563" s="191" t="s">
        <v>673</v>
      </c>
      <c r="E563" s="190" t="s">
        <v>519</v>
      </c>
      <c r="F563" s="191" t="s">
        <v>540</v>
      </c>
      <c r="G563" s="191" t="s">
        <v>370</v>
      </c>
      <c r="H563" s="192" t="s">
        <v>418</v>
      </c>
      <c r="I563" s="192" t="s">
        <v>185</v>
      </c>
      <c r="J563" s="193">
        <v>1</v>
      </c>
      <c r="K563" s="191" t="s">
        <v>3255</v>
      </c>
      <c r="L563" s="194">
        <v>2022</v>
      </c>
      <c r="M563" s="457">
        <v>2</v>
      </c>
      <c r="N563" s="458">
        <v>1</v>
      </c>
      <c r="O563" s="195">
        <f t="shared" si="33"/>
        <v>2</v>
      </c>
      <c r="P563" s="457">
        <v>2</v>
      </c>
      <c r="Q563" s="196">
        <f t="shared" si="34"/>
        <v>1</v>
      </c>
      <c r="R563" s="197">
        <f t="shared" si="35"/>
        <v>1</v>
      </c>
      <c r="S563" s="198">
        <f t="shared" si="32"/>
        <v>1</v>
      </c>
      <c r="T563" s="194" t="s">
        <v>3249</v>
      </c>
      <c r="U563" s="21"/>
      <c r="V563" s="21"/>
      <c r="W563" s="21"/>
      <c r="X563" s="21"/>
      <c r="Y563" s="21"/>
      <c r="Z563" s="21"/>
    </row>
    <row r="564" spans="1:26" ht="12.75">
      <c r="A564" s="190" t="s">
        <v>109</v>
      </c>
      <c r="B564" s="191" t="s">
        <v>1220</v>
      </c>
      <c r="C564" s="191" t="s">
        <v>662</v>
      </c>
      <c r="D564" s="191" t="s">
        <v>674</v>
      </c>
      <c r="E564" s="190" t="s">
        <v>519</v>
      </c>
      <c r="F564" s="191" t="s">
        <v>540</v>
      </c>
      <c r="G564" s="191" t="s">
        <v>370</v>
      </c>
      <c r="H564" s="192" t="s">
        <v>418</v>
      </c>
      <c r="I564" s="192" t="s">
        <v>185</v>
      </c>
      <c r="J564" s="193">
        <v>1</v>
      </c>
      <c r="K564" s="191" t="s">
        <v>3255</v>
      </c>
      <c r="L564" s="194">
        <v>2022</v>
      </c>
      <c r="M564" s="457">
        <v>3</v>
      </c>
      <c r="N564" s="458">
        <v>1</v>
      </c>
      <c r="O564" s="195">
        <f t="shared" si="33"/>
        <v>3</v>
      </c>
      <c r="P564" s="457">
        <v>3</v>
      </c>
      <c r="Q564" s="196">
        <f t="shared" si="34"/>
        <v>1</v>
      </c>
      <c r="R564" s="197">
        <f t="shared" si="35"/>
        <v>1</v>
      </c>
      <c r="S564" s="198">
        <f t="shared" si="32"/>
        <v>1</v>
      </c>
      <c r="T564" s="194"/>
      <c r="U564" s="21"/>
      <c r="V564" s="21"/>
      <c r="W564" s="21"/>
      <c r="X564" s="21"/>
      <c r="Y564" s="21"/>
      <c r="Z564" s="21"/>
    </row>
    <row r="565" spans="1:26" ht="12.75">
      <c r="A565" s="190" t="s">
        <v>109</v>
      </c>
      <c r="B565" s="191" t="s">
        <v>1220</v>
      </c>
      <c r="C565" s="191" t="s">
        <v>658</v>
      </c>
      <c r="D565" s="191" t="s">
        <v>677</v>
      </c>
      <c r="E565" s="190" t="s">
        <v>519</v>
      </c>
      <c r="F565" s="191" t="s">
        <v>540</v>
      </c>
      <c r="G565" s="191" t="s">
        <v>370</v>
      </c>
      <c r="H565" s="192" t="s">
        <v>418</v>
      </c>
      <c r="I565" s="192" t="s">
        <v>185</v>
      </c>
      <c r="J565" s="193">
        <v>1</v>
      </c>
      <c r="K565" s="191" t="s">
        <v>3248</v>
      </c>
      <c r="L565" s="194">
        <v>2022</v>
      </c>
      <c r="M565" s="457">
        <v>5</v>
      </c>
      <c r="N565" s="458">
        <v>1</v>
      </c>
      <c r="O565" s="195">
        <f t="shared" si="33"/>
        <v>5</v>
      </c>
      <c r="P565" s="457">
        <v>5</v>
      </c>
      <c r="Q565" s="196">
        <f t="shared" si="34"/>
        <v>1</v>
      </c>
      <c r="R565" s="197">
        <f t="shared" si="35"/>
        <v>1</v>
      </c>
      <c r="S565" s="198">
        <f t="shared" si="32"/>
        <v>1</v>
      </c>
      <c r="T565" s="194" t="s">
        <v>3249</v>
      </c>
      <c r="U565" s="21"/>
      <c r="V565" s="21"/>
      <c r="W565" s="21"/>
      <c r="X565" s="21"/>
      <c r="Y565" s="21"/>
      <c r="Z565" s="21"/>
    </row>
    <row r="566" spans="1:26" ht="12.75">
      <c r="A566" s="190" t="s">
        <v>109</v>
      </c>
      <c r="B566" s="191" t="s">
        <v>1220</v>
      </c>
      <c r="C566" s="191" t="s">
        <v>658</v>
      </c>
      <c r="D566" s="191" t="s">
        <v>678</v>
      </c>
      <c r="E566" s="190" t="s">
        <v>519</v>
      </c>
      <c r="F566" s="191" t="s">
        <v>540</v>
      </c>
      <c r="G566" s="191" t="s">
        <v>370</v>
      </c>
      <c r="H566" s="192" t="s">
        <v>418</v>
      </c>
      <c r="I566" s="192" t="s">
        <v>185</v>
      </c>
      <c r="J566" s="193">
        <v>1</v>
      </c>
      <c r="K566" s="191" t="s">
        <v>3255</v>
      </c>
      <c r="L566" s="194">
        <v>2022</v>
      </c>
      <c r="M566" s="457">
        <v>8</v>
      </c>
      <c r="N566" s="458">
        <v>1</v>
      </c>
      <c r="O566" s="195">
        <f t="shared" si="33"/>
        <v>8</v>
      </c>
      <c r="P566" s="457">
        <v>8</v>
      </c>
      <c r="Q566" s="196">
        <f t="shared" si="34"/>
        <v>1</v>
      </c>
      <c r="R566" s="197">
        <f t="shared" si="35"/>
        <v>1</v>
      </c>
      <c r="S566" s="198">
        <f t="shared" si="32"/>
        <v>1</v>
      </c>
      <c r="T566" s="194"/>
      <c r="U566" s="21"/>
      <c r="V566" s="21"/>
      <c r="W566" s="21"/>
      <c r="X566" s="21"/>
      <c r="Y566" s="21"/>
      <c r="Z566" s="21"/>
    </row>
    <row r="567" spans="1:26" ht="12.75">
      <c r="A567" s="190" t="s">
        <v>109</v>
      </c>
      <c r="B567" s="191" t="s">
        <v>1220</v>
      </c>
      <c r="C567" s="191" t="s">
        <v>663</v>
      </c>
      <c r="D567" s="191" t="s">
        <v>678</v>
      </c>
      <c r="E567" s="190" t="s">
        <v>519</v>
      </c>
      <c r="F567" s="191" t="s">
        <v>540</v>
      </c>
      <c r="G567" s="191" t="s">
        <v>370</v>
      </c>
      <c r="H567" s="192" t="s">
        <v>418</v>
      </c>
      <c r="I567" s="192" t="s">
        <v>185</v>
      </c>
      <c r="J567" s="193">
        <v>1</v>
      </c>
      <c r="K567" s="191" t="s">
        <v>3248</v>
      </c>
      <c r="L567" s="194">
        <v>2022</v>
      </c>
      <c r="M567" s="457">
        <v>5</v>
      </c>
      <c r="N567" s="458">
        <v>1</v>
      </c>
      <c r="O567" s="195">
        <f t="shared" si="33"/>
        <v>5</v>
      </c>
      <c r="P567" s="457">
        <v>5</v>
      </c>
      <c r="Q567" s="196">
        <f t="shared" si="34"/>
        <v>1</v>
      </c>
      <c r="R567" s="197">
        <f t="shared" si="35"/>
        <v>1</v>
      </c>
      <c r="S567" s="198">
        <f t="shared" si="32"/>
        <v>1</v>
      </c>
      <c r="T567" s="194" t="s">
        <v>3249</v>
      </c>
      <c r="U567" s="21"/>
      <c r="V567" s="21"/>
      <c r="W567" s="21"/>
      <c r="X567" s="21"/>
      <c r="Y567" s="21"/>
      <c r="Z567" s="21"/>
    </row>
    <row r="568" spans="1:26" ht="12.75">
      <c r="A568" s="190" t="s">
        <v>109</v>
      </c>
      <c r="B568" s="191" t="s">
        <v>1220</v>
      </c>
      <c r="C568" s="191" t="s">
        <v>665</v>
      </c>
      <c r="D568" s="191" t="s">
        <v>679</v>
      </c>
      <c r="E568" s="190" t="s">
        <v>519</v>
      </c>
      <c r="F568" s="191" t="s">
        <v>540</v>
      </c>
      <c r="G568" s="191" t="s">
        <v>370</v>
      </c>
      <c r="H568" s="192" t="s">
        <v>418</v>
      </c>
      <c r="I568" s="192" t="s">
        <v>185</v>
      </c>
      <c r="J568" s="193">
        <v>1</v>
      </c>
      <c r="K568" s="191" t="s">
        <v>3248</v>
      </c>
      <c r="L568" s="194">
        <v>2022</v>
      </c>
      <c r="M568" s="457">
        <v>1926</v>
      </c>
      <c r="N568" s="458">
        <v>1</v>
      </c>
      <c r="O568" s="195">
        <f t="shared" si="33"/>
        <v>1926</v>
      </c>
      <c r="P568" s="457">
        <v>1926</v>
      </c>
      <c r="Q568" s="196">
        <f t="shared" si="34"/>
        <v>1</v>
      </c>
      <c r="R568" s="197">
        <f t="shared" si="35"/>
        <v>1</v>
      </c>
      <c r="S568" s="198">
        <f t="shared" si="32"/>
        <v>1</v>
      </c>
      <c r="T568" s="194" t="s">
        <v>3249</v>
      </c>
      <c r="U568" s="21"/>
      <c r="V568" s="21"/>
      <c r="W568" s="21"/>
      <c r="X568" s="21"/>
      <c r="Y568" s="21"/>
      <c r="Z568" s="21"/>
    </row>
    <row r="569" spans="1:26" ht="12.75">
      <c r="A569" s="190" t="s">
        <v>109</v>
      </c>
      <c r="B569" s="191" t="s">
        <v>1220</v>
      </c>
      <c r="C569" s="191" t="s">
        <v>666</v>
      </c>
      <c r="D569" s="191" t="s">
        <v>679</v>
      </c>
      <c r="E569" s="190" t="s">
        <v>519</v>
      </c>
      <c r="F569" s="191" t="s">
        <v>540</v>
      </c>
      <c r="G569" s="191" t="s">
        <v>370</v>
      </c>
      <c r="H569" s="192" t="s">
        <v>418</v>
      </c>
      <c r="I569" s="192" t="s">
        <v>185</v>
      </c>
      <c r="J569" s="193">
        <v>1</v>
      </c>
      <c r="K569" s="191" t="s">
        <v>3255</v>
      </c>
      <c r="L569" s="194">
        <v>2022</v>
      </c>
      <c r="M569" s="457">
        <v>7</v>
      </c>
      <c r="N569" s="458">
        <v>1</v>
      </c>
      <c r="O569" s="195">
        <f t="shared" si="33"/>
        <v>7</v>
      </c>
      <c r="P569" s="457">
        <v>7</v>
      </c>
      <c r="Q569" s="196">
        <f t="shared" si="34"/>
        <v>1</v>
      </c>
      <c r="R569" s="197">
        <f t="shared" si="35"/>
        <v>1</v>
      </c>
      <c r="S569" s="198">
        <f t="shared" si="32"/>
        <v>1</v>
      </c>
      <c r="T569" s="194"/>
      <c r="U569" s="21"/>
      <c r="V569" s="21"/>
      <c r="W569" s="21"/>
      <c r="X569" s="21"/>
      <c r="Y569" s="21"/>
      <c r="Z569" s="21"/>
    </row>
    <row r="570" spans="1:26" ht="12.75">
      <c r="A570" s="190" t="s">
        <v>109</v>
      </c>
      <c r="B570" s="191" t="s">
        <v>1220</v>
      </c>
      <c r="C570" s="191" t="s">
        <v>665</v>
      </c>
      <c r="D570" s="191" t="s">
        <v>680</v>
      </c>
      <c r="E570" s="190" t="s">
        <v>519</v>
      </c>
      <c r="F570" s="191" t="s">
        <v>540</v>
      </c>
      <c r="G570" s="191" t="s">
        <v>370</v>
      </c>
      <c r="H570" s="192" t="s">
        <v>418</v>
      </c>
      <c r="I570" s="192" t="s">
        <v>185</v>
      </c>
      <c r="J570" s="193">
        <v>1</v>
      </c>
      <c r="K570" s="191" t="s">
        <v>3248</v>
      </c>
      <c r="L570" s="194">
        <v>2022</v>
      </c>
      <c r="M570" s="457">
        <v>43</v>
      </c>
      <c r="N570" s="458">
        <v>1</v>
      </c>
      <c r="O570" s="195">
        <f t="shared" si="33"/>
        <v>43</v>
      </c>
      <c r="P570" s="457">
        <v>43</v>
      </c>
      <c r="Q570" s="196">
        <f t="shared" si="34"/>
        <v>1</v>
      </c>
      <c r="R570" s="197">
        <f t="shared" si="35"/>
        <v>1</v>
      </c>
      <c r="S570" s="198">
        <f t="shared" si="32"/>
        <v>1</v>
      </c>
      <c r="T570" s="194" t="s">
        <v>3249</v>
      </c>
      <c r="U570" s="21"/>
      <c r="V570" s="21"/>
      <c r="W570" s="21"/>
      <c r="X570" s="21"/>
      <c r="Y570" s="21"/>
      <c r="Z570" s="21"/>
    </row>
    <row r="571" spans="1:26" ht="12.75">
      <c r="A571" s="190" t="s">
        <v>109</v>
      </c>
      <c r="B571" s="191" t="s">
        <v>1220</v>
      </c>
      <c r="C571" s="191" t="s">
        <v>668</v>
      </c>
      <c r="D571" s="191" t="s">
        <v>680</v>
      </c>
      <c r="E571" s="190" t="s">
        <v>519</v>
      </c>
      <c r="F571" s="191" t="s">
        <v>540</v>
      </c>
      <c r="G571" s="191" t="s">
        <v>370</v>
      </c>
      <c r="H571" s="192" t="s">
        <v>418</v>
      </c>
      <c r="I571" s="192" t="s">
        <v>185</v>
      </c>
      <c r="J571" s="193">
        <v>1</v>
      </c>
      <c r="K571" s="191" t="s">
        <v>3255</v>
      </c>
      <c r="L571" s="194">
        <v>2022</v>
      </c>
      <c r="M571" s="457">
        <v>6</v>
      </c>
      <c r="N571" s="458">
        <v>1</v>
      </c>
      <c r="O571" s="195">
        <f t="shared" si="33"/>
        <v>6</v>
      </c>
      <c r="P571" s="457">
        <v>6</v>
      </c>
      <c r="Q571" s="196">
        <f t="shared" si="34"/>
        <v>1</v>
      </c>
      <c r="R571" s="197">
        <f t="shared" si="35"/>
        <v>1</v>
      </c>
      <c r="S571" s="198">
        <f t="shared" si="32"/>
        <v>1</v>
      </c>
      <c r="T571" s="194"/>
      <c r="U571" s="21"/>
      <c r="V571" s="21"/>
      <c r="W571" s="21"/>
      <c r="X571" s="21"/>
      <c r="Y571" s="21"/>
      <c r="Z571" s="21"/>
    </row>
    <row r="572" spans="1:26" ht="12.75">
      <c r="A572" s="190" t="s">
        <v>109</v>
      </c>
      <c r="B572" s="191" t="s">
        <v>1220</v>
      </c>
      <c r="C572" s="191" t="s">
        <v>665</v>
      </c>
      <c r="D572" s="191" t="s">
        <v>681</v>
      </c>
      <c r="E572" s="190" t="s">
        <v>519</v>
      </c>
      <c r="F572" s="191" t="s">
        <v>540</v>
      </c>
      <c r="G572" s="191" t="s">
        <v>370</v>
      </c>
      <c r="H572" s="192" t="s">
        <v>418</v>
      </c>
      <c r="I572" s="192" t="s">
        <v>185</v>
      </c>
      <c r="J572" s="193">
        <v>1</v>
      </c>
      <c r="K572" s="191" t="s">
        <v>3255</v>
      </c>
      <c r="L572" s="194">
        <v>2022</v>
      </c>
      <c r="M572" s="457">
        <v>6</v>
      </c>
      <c r="N572" s="458">
        <v>1</v>
      </c>
      <c r="O572" s="195">
        <f t="shared" si="33"/>
        <v>6</v>
      </c>
      <c r="P572" s="457">
        <v>6</v>
      </c>
      <c r="Q572" s="196">
        <f t="shared" si="34"/>
        <v>1</v>
      </c>
      <c r="R572" s="197">
        <f t="shared" si="35"/>
        <v>1</v>
      </c>
      <c r="S572" s="198">
        <f t="shared" si="32"/>
        <v>1</v>
      </c>
      <c r="T572" s="194"/>
      <c r="U572" s="21"/>
      <c r="V572" s="21"/>
      <c r="W572" s="21"/>
      <c r="X572" s="21"/>
      <c r="Y572" s="21"/>
      <c r="Z572" s="21"/>
    </row>
    <row r="573" spans="1:26" ht="12.75">
      <c r="A573" s="190" t="s">
        <v>109</v>
      </c>
      <c r="B573" s="191" t="s">
        <v>1220</v>
      </c>
      <c r="C573" s="191" t="s">
        <v>667</v>
      </c>
      <c r="D573" s="191" t="s">
        <v>681</v>
      </c>
      <c r="E573" s="190" t="s">
        <v>519</v>
      </c>
      <c r="F573" s="191" t="s">
        <v>540</v>
      </c>
      <c r="G573" s="191" t="s">
        <v>370</v>
      </c>
      <c r="H573" s="192" t="s">
        <v>418</v>
      </c>
      <c r="I573" s="192" t="s">
        <v>185</v>
      </c>
      <c r="J573" s="193">
        <v>1</v>
      </c>
      <c r="K573" s="191" t="s">
        <v>3248</v>
      </c>
      <c r="L573" s="194">
        <v>2022</v>
      </c>
      <c r="M573" s="457">
        <v>611</v>
      </c>
      <c r="N573" s="458">
        <v>1</v>
      </c>
      <c r="O573" s="195">
        <f t="shared" si="33"/>
        <v>611</v>
      </c>
      <c r="P573" s="457">
        <v>611</v>
      </c>
      <c r="Q573" s="196">
        <f t="shared" si="34"/>
        <v>1</v>
      </c>
      <c r="R573" s="197">
        <f t="shared" si="35"/>
        <v>1</v>
      </c>
      <c r="S573" s="198">
        <f t="shared" si="32"/>
        <v>1</v>
      </c>
      <c r="T573" s="194" t="s">
        <v>3249</v>
      </c>
      <c r="U573" s="21"/>
      <c r="V573" s="21"/>
      <c r="W573" s="21"/>
      <c r="X573" s="21"/>
      <c r="Y573" s="21"/>
      <c r="Z573" s="21"/>
    </row>
    <row r="574" spans="1:26" ht="12.75">
      <c r="A574" s="190" t="s">
        <v>109</v>
      </c>
      <c r="B574" s="191" t="s">
        <v>1220</v>
      </c>
      <c r="C574" s="191" t="s">
        <v>660</v>
      </c>
      <c r="D574" s="191" t="s">
        <v>682</v>
      </c>
      <c r="E574" s="190" t="s">
        <v>519</v>
      </c>
      <c r="F574" s="191" t="s">
        <v>540</v>
      </c>
      <c r="G574" s="191" t="s">
        <v>370</v>
      </c>
      <c r="H574" s="192" t="s">
        <v>418</v>
      </c>
      <c r="I574" s="192" t="s">
        <v>185</v>
      </c>
      <c r="J574" s="193">
        <v>1</v>
      </c>
      <c r="K574" s="191" t="s">
        <v>3248</v>
      </c>
      <c r="L574" s="194">
        <v>2022</v>
      </c>
      <c r="M574" s="457">
        <v>2</v>
      </c>
      <c r="N574" s="458">
        <v>1</v>
      </c>
      <c r="O574" s="195">
        <f t="shared" si="33"/>
        <v>2</v>
      </c>
      <c r="P574" s="457">
        <v>2</v>
      </c>
      <c r="Q574" s="196">
        <f t="shared" si="34"/>
        <v>1</v>
      </c>
      <c r="R574" s="197">
        <f t="shared" si="35"/>
        <v>1</v>
      </c>
      <c r="S574" s="198">
        <f t="shared" si="32"/>
        <v>1</v>
      </c>
      <c r="T574" s="194" t="s">
        <v>3249</v>
      </c>
      <c r="U574" s="21"/>
      <c r="V574" s="21"/>
      <c r="W574" s="21"/>
      <c r="X574" s="21"/>
      <c r="Y574" s="21"/>
      <c r="Z574" s="21"/>
    </row>
    <row r="575" spans="1:26" ht="12.75">
      <c r="A575" s="190" t="s">
        <v>109</v>
      </c>
      <c r="B575" s="191" t="s">
        <v>1220</v>
      </c>
      <c r="C575" s="191" t="s">
        <v>668</v>
      </c>
      <c r="D575" s="191" t="s">
        <v>683</v>
      </c>
      <c r="E575" s="190" t="s">
        <v>519</v>
      </c>
      <c r="F575" s="191" t="s">
        <v>540</v>
      </c>
      <c r="G575" s="191" t="s">
        <v>370</v>
      </c>
      <c r="H575" s="192" t="s">
        <v>418</v>
      </c>
      <c r="I575" s="192" t="s">
        <v>185</v>
      </c>
      <c r="J575" s="193">
        <v>1</v>
      </c>
      <c r="K575" s="191" t="s">
        <v>3248</v>
      </c>
      <c r="L575" s="194">
        <v>2022</v>
      </c>
      <c r="M575" s="457">
        <v>7</v>
      </c>
      <c r="N575" s="458">
        <v>1</v>
      </c>
      <c r="O575" s="195">
        <f t="shared" si="33"/>
        <v>7</v>
      </c>
      <c r="P575" s="457">
        <v>7</v>
      </c>
      <c r="Q575" s="196">
        <f t="shared" si="34"/>
        <v>1</v>
      </c>
      <c r="R575" s="197">
        <f t="shared" si="35"/>
        <v>1</v>
      </c>
      <c r="S575" s="198">
        <f t="shared" si="32"/>
        <v>1</v>
      </c>
      <c r="T575" s="194" t="s">
        <v>3249</v>
      </c>
      <c r="U575" s="21"/>
      <c r="V575" s="21"/>
      <c r="W575" s="21"/>
      <c r="X575" s="21"/>
      <c r="Y575" s="21"/>
      <c r="Z575" s="21"/>
    </row>
    <row r="576" spans="1:26" ht="12.75">
      <c r="A576" s="190" t="s">
        <v>109</v>
      </c>
      <c r="B576" s="191" t="s">
        <v>1220</v>
      </c>
      <c r="C576" s="191" t="s">
        <v>659</v>
      </c>
      <c r="D576" s="191" t="s">
        <v>684</v>
      </c>
      <c r="E576" s="190" t="s">
        <v>519</v>
      </c>
      <c r="F576" s="191" t="s">
        <v>540</v>
      </c>
      <c r="G576" s="191" t="s">
        <v>370</v>
      </c>
      <c r="H576" s="192" t="s">
        <v>418</v>
      </c>
      <c r="I576" s="192" t="s">
        <v>185</v>
      </c>
      <c r="J576" s="193">
        <v>1</v>
      </c>
      <c r="K576" s="191" t="s">
        <v>3248</v>
      </c>
      <c r="L576" s="194">
        <v>2022</v>
      </c>
      <c r="M576" s="457">
        <v>28</v>
      </c>
      <c r="N576" s="458">
        <v>1</v>
      </c>
      <c r="O576" s="195">
        <f t="shared" si="33"/>
        <v>28</v>
      </c>
      <c r="P576" s="457">
        <v>28</v>
      </c>
      <c r="Q576" s="196">
        <f t="shared" si="34"/>
        <v>1</v>
      </c>
      <c r="R576" s="197">
        <f t="shared" si="35"/>
        <v>1</v>
      </c>
      <c r="S576" s="198">
        <f t="shared" si="32"/>
        <v>1</v>
      </c>
      <c r="T576" s="194"/>
      <c r="U576" s="21"/>
      <c r="V576" s="21"/>
      <c r="W576" s="21"/>
      <c r="X576" s="21"/>
      <c r="Y576" s="21"/>
      <c r="Z576" s="21"/>
    </row>
    <row r="577" spans="1:26" ht="12.75">
      <c r="A577" s="190" t="s">
        <v>109</v>
      </c>
      <c r="B577" s="191" t="s">
        <v>1220</v>
      </c>
      <c r="C577" s="191" t="s">
        <v>663</v>
      </c>
      <c r="D577" s="191" t="s">
        <v>686</v>
      </c>
      <c r="E577" s="190" t="s">
        <v>519</v>
      </c>
      <c r="F577" s="191" t="s">
        <v>540</v>
      </c>
      <c r="G577" s="191" t="s">
        <v>370</v>
      </c>
      <c r="H577" s="192" t="s">
        <v>418</v>
      </c>
      <c r="I577" s="192" t="s">
        <v>185</v>
      </c>
      <c r="J577" s="193">
        <v>1</v>
      </c>
      <c r="K577" s="191" t="s">
        <v>3248</v>
      </c>
      <c r="L577" s="194">
        <v>2022</v>
      </c>
      <c r="M577" s="457">
        <v>15</v>
      </c>
      <c r="N577" s="458">
        <v>1</v>
      </c>
      <c r="O577" s="195">
        <f t="shared" si="33"/>
        <v>15</v>
      </c>
      <c r="P577" s="457">
        <v>15</v>
      </c>
      <c r="Q577" s="196">
        <f t="shared" si="34"/>
        <v>1</v>
      </c>
      <c r="R577" s="197">
        <f t="shared" si="35"/>
        <v>1</v>
      </c>
      <c r="S577" s="198">
        <f t="shared" si="32"/>
        <v>1</v>
      </c>
      <c r="T577" s="194" t="s">
        <v>3249</v>
      </c>
      <c r="U577" s="21"/>
      <c r="V577" s="21"/>
      <c r="W577" s="21"/>
      <c r="X577" s="21"/>
      <c r="Y577" s="21"/>
      <c r="Z577" s="21"/>
    </row>
    <row r="578" spans="1:26" ht="12.75">
      <c r="A578" s="190" t="s">
        <v>109</v>
      </c>
      <c r="B578" s="191" t="s">
        <v>1220</v>
      </c>
      <c r="C578" s="191" t="s">
        <v>663</v>
      </c>
      <c r="D578" s="191" t="s">
        <v>685</v>
      </c>
      <c r="E578" s="190" t="s">
        <v>519</v>
      </c>
      <c r="F578" s="191" t="s">
        <v>540</v>
      </c>
      <c r="G578" s="191" t="s">
        <v>370</v>
      </c>
      <c r="H578" s="192" t="s">
        <v>418</v>
      </c>
      <c r="I578" s="192" t="s">
        <v>185</v>
      </c>
      <c r="J578" s="193">
        <v>1</v>
      </c>
      <c r="K578" s="191" t="s">
        <v>3248</v>
      </c>
      <c r="L578" s="194">
        <v>2022</v>
      </c>
      <c r="M578" s="457">
        <v>2</v>
      </c>
      <c r="N578" s="458">
        <v>1</v>
      </c>
      <c r="O578" s="195">
        <f t="shared" si="33"/>
        <v>2</v>
      </c>
      <c r="P578" s="457">
        <v>2</v>
      </c>
      <c r="Q578" s="196">
        <f t="shared" si="34"/>
        <v>1</v>
      </c>
      <c r="R578" s="197">
        <f t="shared" si="35"/>
        <v>1</v>
      </c>
      <c r="S578" s="198">
        <f t="shared" si="32"/>
        <v>1</v>
      </c>
      <c r="T578" s="194" t="s">
        <v>3249</v>
      </c>
      <c r="U578" s="21"/>
      <c r="V578" s="21"/>
      <c r="W578" s="21"/>
      <c r="X578" s="21"/>
      <c r="Y578" s="21"/>
      <c r="Z578" s="21"/>
    </row>
    <row r="579" spans="1:26" ht="12.75">
      <c r="A579" s="190" t="s">
        <v>109</v>
      </c>
      <c r="B579" s="191" t="s">
        <v>1220</v>
      </c>
      <c r="C579" s="191" t="s">
        <v>663</v>
      </c>
      <c r="D579" s="191" t="s">
        <v>670</v>
      </c>
      <c r="E579" s="190" t="s">
        <v>577</v>
      </c>
      <c r="F579" s="191" t="s">
        <v>579</v>
      </c>
      <c r="G579" s="191" t="s">
        <v>370</v>
      </c>
      <c r="H579" s="192" t="s">
        <v>418</v>
      </c>
      <c r="I579" s="192" t="s">
        <v>185</v>
      </c>
      <c r="J579" s="193">
        <v>1</v>
      </c>
      <c r="K579" s="191" t="s">
        <v>3250</v>
      </c>
      <c r="L579" s="194">
        <v>2022</v>
      </c>
      <c r="M579" s="457">
        <v>3</v>
      </c>
      <c r="N579" s="458">
        <v>1</v>
      </c>
      <c r="O579" s="195">
        <f t="shared" si="33"/>
        <v>3</v>
      </c>
      <c r="P579" s="457">
        <v>3</v>
      </c>
      <c r="Q579" s="196">
        <f t="shared" si="34"/>
        <v>1</v>
      </c>
      <c r="R579" s="197">
        <f t="shared" si="35"/>
        <v>1</v>
      </c>
      <c r="S579" s="198">
        <f t="shared" si="32"/>
        <v>1</v>
      </c>
      <c r="T579" s="194" t="s">
        <v>3249</v>
      </c>
      <c r="U579" s="21"/>
      <c r="V579" s="21"/>
      <c r="W579" s="21"/>
      <c r="X579" s="21"/>
      <c r="Y579" s="21"/>
      <c r="Z579" s="21"/>
    </row>
    <row r="580" spans="1:26" ht="12.75">
      <c r="A580" s="190" t="s">
        <v>109</v>
      </c>
      <c r="B580" s="191" t="s">
        <v>1220</v>
      </c>
      <c r="C580" s="191" t="s">
        <v>658</v>
      </c>
      <c r="D580" s="191" t="s">
        <v>671</v>
      </c>
      <c r="E580" s="190" t="s">
        <v>577</v>
      </c>
      <c r="F580" s="191" t="s">
        <v>579</v>
      </c>
      <c r="G580" s="191" t="s">
        <v>370</v>
      </c>
      <c r="H580" s="192" t="s">
        <v>418</v>
      </c>
      <c r="I580" s="192" t="s">
        <v>185</v>
      </c>
      <c r="J580" s="193">
        <v>1</v>
      </c>
      <c r="K580" s="191" t="s">
        <v>3250</v>
      </c>
      <c r="L580" s="194">
        <v>2022</v>
      </c>
      <c r="M580" s="457">
        <v>67</v>
      </c>
      <c r="N580" s="458">
        <v>1</v>
      </c>
      <c r="O580" s="195">
        <f t="shared" si="33"/>
        <v>67</v>
      </c>
      <c r="P580" s="457">
        <v>67</v>
      </c>
      <c r="Q580" s="196">
        <f t="shared" si="34"/>
        <v>1</v>
      </c>
      <c r="R580" s="197">
        <f t="shared" si="35"/>
        <v>1</v>
      </c>
      <c r="S580" s="198">
        <f t="shared" ref="S580:S643" si="36">N580/J580</f>
        <v>1</v>
      </c>
      <c r="T580" s="194"/>
      <c r="U580" s="21"/>
      <c r="V580" s="21"/>
      <c r="W580" s="21"/>
      <c r="X580" s="21"/>
      <c r="Y580" s="21"/>
      <c r="Z580" s="21"/>
    </row>
    <row r="581" spans="1:26" ht="12.75">
      <c r="A581" s="190" t="s">
        <v>109</v>
      </c>
      <c r="B581" s="191" t="s">
        <v>1220</v>
      </c>
      <c r="C581" s="191" t="s">
        <v>664</v>
      </c>
      <c r="D581" s="191" t="s">
        <v>671</v>
      </c>
      <c r="E581" s="190" t="s">
        <v>577</v>
      </c>
      <c r="F581" s="191" t="s">
        <v>579</v>
      </c>
      <c r="G581" s="191" t="s">
        <v>370</v>
      </c>
      <c r="H581" s="192" t="s">
        <v>418</v>
      </c>
      <c r="I581" s="192" t="s">
        <v>185</v>
      </c>
      <c r="J581" s="193">
        <v>1</v>
      </c>
      <c r="K581" s="191"/>
      <c r="L581" s="194">
        <v>2022</v>
      </c>
      <c r="M581" s="457">
        <v>8</v>
      </c>
      <c r="N581" s="458">
        <v>1</v>
      </c>
      <c r="O581" s="195">
        <f t="shared" si="33"/>
        <v>8</v>
      </c>
      <c r="P581" s="457">
        <v>8</v>
      </c>
      <c r="Q581" s="196">
        <f t="shared" si="34"/>
        <v>1</v>
      </c>
      <c r="R581" s="197">
        <f t="shared" si="35"/>
        <v>1</v>
      </c>
      <c r="S581" s="198">
        <f t="shared" si="36"/>
        <v>1</v>
      </c>
      <c r="T581" s="194"/>
      <c r="U581" s="21"/>
      <c r="V581" s="21"/>
      <c r="W581" s="21"/>
      <c r="X581" s="21"/>
      <c r="Y581" s="21"/>
      <c r="Z581" s="21"/>
    </row>
    <row r="582" spans="1:26" ht="12.75">
      <c r="A582" s="190" t="s">
        <v>109</v>
      </c>
      <c r="B582" s="191" t="s">
        <v>1220</v>
      </c>
      <c r="C582" s="191" t="s">
        <v>658</v>
      </c>
      <c r="D582" s="191" t="s">
        <v>672</v>
      </c>
      <c r="E582" s="190" t="s">
        <v>577</v>
      </c>
      <c r="F582" s="191" t="s">
        <v>579</v>
      </c>
      <c r="G582" s="191" t="s">
        <v>370</v>
      </c>
      <c r="H582" s="192" t="s">
        <v>418</v>
      </c>
      <c r="I582" s="192" t="s">
        <v>185</v>
      </c>
      <c r="J582" s="193">
        <v>1</v>
      </c>
      <c r="K582" s="191" t="s">
        <v>3250</v>
      </c>
      <c r="L582" s="194">
        <v>2022</v>
      </c>
      <c r="M582" s="457">
        <v>2</v>
      </c>
      <c r="N582" s="458">
        <v>1</v>
      </c>
      <c r="O582" s="195">
        <f t="shared" ref="O582:O645" si="37">ROUNDUP(N582*M582,0)</f>
        <v>2</v>
      </c>
      <c r="P582" s="457">
        <v>2</v>
      </c>
      <c r="Q582" s="196">
        <f t="shared" ref="Q582:Q645" si="38">P582/(O582)</f>
        <v>1</v>
      </c>
      <c r="R582" s="197">
        <f t="shared" ref="R582:R645" si="39">P582/M582</f>
        <v>1</v>
      </c>
      <c r="S582" s="198">
        <f t="shared" si="36"/>
        <v>1</v>
      </c>
      <c r="T582" s="194" t="s">
        <v>3249</v>
      </c>
      <c r="U582" s="21"/>
      <c r="V582" s="21"/>
      <c r="W582" s="21"/>
      <c r="X582" s="21"/>
      <c r="Y582" s="21"/>
      <c r="Z582" s="21"/>
    </row>
    <row r="583" spans="1:26" ht="12.75">
      <c r="A583" s="190" t="s">
        <v>109</v>
      </c>
      <c r="B583" s="191" t="s">
        <v>1220</v>
      </c>
      <c r="C583" s="191" t="s">
        <v>662</v>
      </c>
      <c r="D583" s="191" t="s">
        <v>672</v>
      </c>
      <c r="E583" s="190" t="s">
        <v>577</v>
      </c>
      <c r="F583" s="191" t="s">
        <v>579</v>
      </c>
      <c r="G583" s="191" t="s">
        <v>370</v>
      </c>
      <c r="H583" s="192" t="s">
        <v>418</v>
      </c>
      <c r="I583" s="192" t="s">
        <v>185</v>
      </c>
      <c r="J583" s="193">
        <v>1</v>
      </c>
      <c r="K583" s="191"/>
      <c r="L583" s="194">
        <v>2022</v>
      </c>
      <c r="M583" s="457">
        <v>20</v>
      </c>
      <c r="N583" s="458">
        <v>1</v>
      </c>
      <c r="O583" s="195">
        <f t="shared" si="37"/>
        <v>20</v>
      </c>
      <c r="P583" s="457">
        <v>20</v>
      </c>
      <c r="Q583" s="196">
        <f t="shared" si="38"/>
        <v>1</v>
      </c>
      <c r="R583" s="197">
        <f t="shared" si="39"/>
        <v>1</v>
      </c>
      <c r="S583" s="198">
        <f t="shared" si="36"/>
        <v>1</v>
      </c>
      <c r="T583" s="194"/>
      <c r="U583" s="21"/>
      <c r="V583" s="21"/>
      <c r="W583" s="21"/>
      <c r="X583" s="21"/>
      <c r="Y583" s="21"/>
      <c r="Z583" s="21"/>
    </row>
    <row r="584" spans="1:26" ht="12.75">
      <c r="A584" s="190" t="s">
        <v>109</v>
      </c>
      <c r="B584" s="191" t="s">
        <v>1220</v>
      </c>
      <c r="C584" s="191" t="s">
        <v>664</v>
      </c>
      <c r="D584" s="191" t="s">
        <v>672</v>
      </c>
      <c r="E584" s="190" t="s">
        <v>577</v>
      </c>
      <c r="F584" s="191" t="s">
        <v>579</v>
      </c>
      <c r="G584" s="191" t="s">
        <v>370</v>
      </c>
      <c r="H584" s="192" t="s">
        <v>418</v>
      </c>
      <c r="I584" s="192" t="s">
        <v>185</v>
      </c>
      <c r="J584" s="193">
        <v>1</v>
      </c>
      <c r="K584" s="191"/>
      <c r="L584" s="194">
        <v>2022</v>
      </c>
      <c r="M584" s="457">
        <v>2</v>
      </c>
      <c r="N584" s="458">
        <v>1</v>
      </c>
      <c r="O584" s="195">
        <f t="shared" si="37"/>
        <v>2</v>
      </c>
      <c r="P584" s="457">
        <v>2</v>
      </c>
      <c r="Q584" s="196">
        <f t="shared" si="38"/>
        <v>1</v>
      </c>
      <c r="R584" s="197">
        <f t="shared" si="39"/>
        <v>1</v>
      </c>
      <c r="S584" s="198">
        <f t="shared" si="36"/>
        <v>1</v>
      </c>
      <c r="T584" s="194" t="s">
        <v>3249</v>
      </c>
      <c r="U584" s="21"/>
      <c r="V584" s="21"/>
      <c r="W584" s="21"/>
      <c r="X584" s="21"/>
      <c r="Y584" s="21"/>
      <c r="Z584" s="21"/>
    </row>
    <row r="585" spans="1:26" ht="12.75">
      <c r="A585" s="190" t="s">
        <v>109</v>
      </c>
      <c r="B585" s="191" t="s">
        <v>1220</v>
      </c>
      <c r="C585" s="191" t="s">
        <v>656</v>
      </c>
      <c r="D585" s="191" t="s">
        <v>673</v>
      </c>
      <c r="E585" s="190" t="s">
        <v>577</v>
      </c>
      <c r="F585" s="191" t="s">
        <v>579</v>
      </c>
      <c r="G585" s="191" t="s">
        <v>370</v>
      </c>
      <c r="H585" s="192" t="s">
        <v>418</v>
      </c>
      <c r="I585" s="192" t="s">
        <v>185</v>
      </c>
      <c r="J585" s="193">
        <v>1</v>
      </c>
      <c r="K585" s="191"/>
      <c r="L585" s="194">
        <v>2022</v>
      </c>
      <c r="M585" s="457">
        <v>19</v>
      </c>
      <c r="N585" s="458">
        <v>1</v>
      </c>
      <c r="O585" s="195">
        <f t="shared" si="37"/>
        <v>19</v>
      </c>
      <c r="P585" s="457">
        <v>19</v>
      </c>
      <c r="Q585" s="196">
        <f t="shared" si="38"/>
        <v>1</v>
      </c>
      <c r="R585" s="197">
        <f t="shared" si="39"/>
        <v>1</v>
      </c>
      <c r="S585" s="198">
        <f t="shared" si="36"/>
        <v>1</v>
      </c>
      <c r="T585" s="194"/>
      <c r="U585" s="21"/>
      <c r="V585" s="21"/>
      <c r="W585" s="21"/>
      <c r="X585" s="21"/>
      <c r="Y585" s="21"/>
      <c r="Z585" s="21"/>
    </row>
    <row r="586" spans="1:26" ht="12.75">
      <c r="A586" s="190" t="s">
        <v>109</v>
      </c>
      <c r="B586" s="191" t="s">
        <v>1220</v>
      </c>
      <c r="C586" s="191" t="s">
        <v>658</v>
      </c>
      <c r="D586" s="191" t="s">
        <v>673</v>
      </c>
      <c r="E586" s="190" t="s">
        <v>577</v>
      </c>
      <c r="F586" s="191" t="s">
        <v>579</v>
      </c>
      <c r="G586" s="191" t="s">
        <v>370</v>
      </c>
      <c r="H586" s="192" t="s">
        <v>418</v>
      </c>
      <c r="I586" s="192" t="s">
        <v>185</v>
      </c>
      <c r="J586" s="193">
        <v>1</v>
      </c>
      <c r="K586" s="191"/>
      <c r="L586" s="194">
        <v>2022</v>
      </c>
      <c r="M586" s="457">
        <v>2</v>
      </c>
      <c r="N586" s="458">
        <v>1</v>
      </c>
      <c r="O586" s="195">
        <f t="shared" si="37"/>
        <v>2</v>
      </c>
      <c r="P586" s="457">
        <v>2</v>
      </c>
      <c r="Q586" s="196">
        <f t="shared" si="38"/>
        <v>1</v>
      </c>
      <c r="R586" s="197">
        <f t="shared" si="39"/>
        <v>1</v>
      </c>
      <c r="S586" s="198">
        <f t="shared" si="36"/>
        <v>1</v>
      </c>
      <c r="T586" s="194" t="s">
        <v>3249</v>
      </c>
      <c r="U586" s="21"/>
      <c r="V586" s="21"/>
      <c r="W586" s="21"/>
      <c r="X586" s="21"/>
      <c r="Y586" s="21"/>
      <c r="Z586" s="21"/>
    </row>
    <row r="587" spans="1:26" ht="12.75">
      <c r="A587" s="190" t="s">
        <v>109</v>
      </c>
      <c r="B587" s="191" t="s">
        <v>1220</v>
      </c>
      <c r="C587" s="191" t="s">
        <v>662</v>
      </c>
      <c r="D587" s="191" t="s">
        <v>674</v>
      </c>
      <c r="E587" s="190" t="s">
        <v>577</v>
      </c>
      <c r="F587" s="191" t="s">
        <v>579</v>
      </c>
      <c r="G587" s="191" t="s">
        <v>370</v>
      </c>
      <c r="H587" s="192" t="s">
        <v>418</v>
      </c>
      <c r="I587" s="192" t="s">
        <v>185</v>
      </c>
      <c r="J587" s="193">
        <v>1</v>
      </c>
      <c r="K587" s="191"/>
      <c r="L587" s="194">
        <v>2022</v>
      </c>
      <c r="M587" s="457">
        <v>3</v>
      </c>
      <c r="N587" s="458">
        <v>1</v>
      </c>
      <c r="O587" s="195">
        <f t="shared" si="37"/>
        <v>3</v>
      </c>
      <c r="P587" s="457">
        <v>3</v>
      </c>
      <c r="Q587" s="196">
        <f t="shared" si="38"/>
        <v>1</v>
      </c>
      <c r="R587" s="197">
        <f t="shared" si="39"/>
        <v>1</v>
      </c>
      <c r="S587" s="198">
        <f t="shared" si="36"/>
        <v>1</v>
      </c>
      <c r="T587" s="194"/>
      <c r="U587" s="21"/>
      <c r="V587" s="21"/>
      <c r="W587" s="21"/>
      <c r="X587" s="21"/>
      <c r="Y587" s="21"/>
      <c r="Z587" s="21"/>
    </row>
    <row r="588" spans="1:26" ht="12.75">
      <c r="A588" s="190" t="s">
        <v>109</v>
      </c>
      <c r="B588" s="191" t="s">
        <v>1220</v>
      </c>
      <c r="C588" s="191" t="s">
        <v>658</v>
      </c>
      <c r="D588" s="191" t="s">
        <v>677</v>
      </c>
      <c r="E588" s="190" t="s">
        <v>577</v>
      </c>
      <c r="F588" s="191" t="s">
        <v>579</v>
      </c>
      <c r="G588" s="191" t="s">
        <v>370</v>
      </c>
      <c r="H588" s="192" t="s">
        <v>418</v>
      </c>
      <c r="I588" s="192" t="s">
        <v>185</v>
      </c>
      <c r="J588" s="193">
        <v>1</v>
      </c>
      <c r="K588" s="191" t="s">
        <v>3250</v>
      </c>
      <c r="L588" s="194">
        <v>2022</v>
      </c>
      <c r="M588" s="457">
        <v>5</v>
      </c>
      <c r="N588" s="458">
        <v>1</v>
      </c>
      <c r="O588" s="195">
        <f t="shared" si="37"/>
        <v>5</v>
      </c>
      <c r="P588" s="457">
        <v>5</v>
      </c>
      <c r="Q588" s="196">
        <f t="shared" si="38"/>
        <v>1</v>
      </c>
      <c r="R588" s="197">
        <f t="shared" si="39"/>
        <v>1</v>
      </c>
      <c r="S588" s="198">
        <f t="shared" si="36"/>
        <v>1</v>
      </c>
      <c r="T588" s="194" t="s">
        <v>3249</v>
      </c>
      <c r="U588" s="21"/>
      <c r="V588" s="21"/>
      <c r="W588" s="21"/>
      <c r="X588" s="21"/>
      <c r="Y588" s="21"/>
      <c r="Z588" s="21"/>
    </row>
    <row r="589" spans="1:26" ht="12.75">
      <c r="A589" s="190" t="s">
        <v>109</v>
      </c>
      <c r="B589" s="191" t="s">
        <v>1220</v>
      </c>
      <c r="C589" s="191" t="s">
        <v>658</v>
      </c>
      <c r="D589" s="191" t="s">
        <v>678</v>
      </c>
      <c r="E589" s="190" t="s">
        <v>577</v>
      </c>
      <c r="F589" s="191" t="s">
        <v>579</v>
      </c>
      <c r="G589" s="191" t="s">
        <v>370</v>
      </c>
      <c r="H589" s="192" t="s">
        <v>418</v>
      </c>
      <c r="I589" s="192" t="s">
        <v>185</v>
      </c>
      <c r="J589" s="193">
        <v>1</v>
      </c>
      <c r="K589" s="191"/>
      <c r="L589" s="194">
        <v>2022</v>
      </c>
      <c r="M589" s="457">
        <v>8</v>
      </c>
      <c r="N589" s="458">
        <v>1</v>
      </c>
      <c r="O589" s="195">
        <f t="shared" si="37"/>
        <v>8</v>
      </c>
      <c r="P589" s="457">
        <v>8</v>
      </c>
      <c r="Q589" s="196">
        <f t="shared" si="38"/>
        <v>1</v>
      </c>
      <c r="R589" s="197">
        <f t="shared" si="39"/>
        <v>1</v>
      </c>
      <c r="S589" s="198">
        <f t="shared" si="36"/>
        <v>1</v>
      </c>
      <c r="T589" s="194"/>
      <c r="U589" s="21"/>
      <c r="V589" s="21"/>
      <c r="W589" s="21"/>
      <c r="X589" s="21"/>
      <c r="Y589" s="21"/>
      <c r="Z589" s="21"/>
    </row>
    <row r="590" spans="1:26" ht="12.75">
      <c r="A590" s="190" t="s">
        <v>109</v>
      </c>
      <c r="B590" s="191" t="s">
        <v>1220</v>
      </c>
      <c r="C590" s="191" t="s">
        <v>663</v>
      </c>
      <c r="D590" s="191" t="s">
        <v>678</v>
      </c>
      <c r="E590" s="190" t="s">
        <v>577</v>
      </c>
      <c r="F590" s="191" t="s">
        <v>579</v>
      </c>
      <c r="G590" s="191" t="s">
        <v>370</v>
      </c>
      <c r="H590" s="192" t="s">
        <v>418</v>
      </c>
      <c r="I590" s="192" t="s">
        <v>185</v>
      </c>
      <c r="J590" s="193">
        <v>1</v>
      </c>
      <c r="K590" s="191" t="s">
        <v>3250</v>
      </c>
      <c r="L590" s="194">
        <v>2022</v>
      </c>
      <c r="M590" s="457">
        <v>5</v>
      </c>
      <c r="N590" s="458">
        <v>1</v>
      </c>
      <c r="O590" s="195">
        <f t="shared" si="37"/>
        <v>5</v>
      </c>
      <c r="P590" s="457">
        <v>5</v>
      </c>
      <c r="Q590" s="196">
        <f t="shared" si="38"/>
        <v>1</v>
      </c>
      <c r="R590" s="197">
        <f t="shared" si="39"/>
        <v>1</v>
      </c>
      <c r="S590" s="198">
        <f t="shared" si="36"/>
        <v>1</v>
      </c>
      <c r="T590" s="194" t="s">
        <v>3249</v>
      </c>
      <c r="U590" s="21"/>
      <c r="V590" s="21"/>
      <c r="W590" s="21"/>
      <c r="X590" s="21"/>
      <c r="Y590" s="21"/>
      <c r="Z590" s="21"/>
    </row>
    <row r="591" spans="1:26" ht="12.75">
      <c r="A591" s="190" t="s">
        <v>109</v>
      </c>
      <c r="B591" s="191" t="s">
        <v>1220</v>
      </c>
      <c r="C591" s="191" t="s">
        <v>665</v>
      </c>
      <c r="D591" s="191" t="s">
        <v>679</v>
      </c>
      <c r="E591" s="190" t="s">
        <v>577</v>
      </c>
      <c r="F591" s="191" t="s">
        <v>579</v>
      </c>
      <c r="G591" s="191" t="s">
        <v>370</v>
      </c>
      <c r="H591" s="192" t="s">
        <v>418</v>
      </c>
      <c r="I591" s="192" t="s">
        <v>185</v>
      </c>
      <c r="J591" s="193">
        <v>1</v>
      </c>
      <c r="K591" s="191" t="s">
        <v>3250</v>
      </c>
      <c r="L591" s="194">
        <v>2022</v>
      </c>
      <c r="M591" s="457">
        <v>1926</v>
      </c>
      <c r="N591" s="458">
        <v>1</v>
      </c>
      <c r="O591" s="195">
        <f t="shared" si="37"/>
        <v>1926</v>
      </c>
      <c r="P591" s="457">
        <v>1926</v>
      </c>
      <c r="Q591" s="196">
        <f t="shared" si="38"/>
        <v>1</v>
      </c>
      <c r="R591" s="197">
        <f t="shared" si="39"/>
        <v>1</v>
      </c>
      <c r="S591" s="198">
        <f t="shared" si="36"/>
        <v>1</v>
      </c>
      <c r="T591" s="194" t="s">
        <v>3249</v>
      </c>
      <c r="U591" s="21"/>
      <c r="V591" s="21"/>
      <c r="W591" s="21"/>
      <c r="X591" s="21"/>
      <c r="Y591" s="21"/>
      <c r="Z591" s="21"/>
    </row>
    <row r="592" spans="1:26" ht="12.75">
      <c r="A592" s="190" t="s">
        <v>109</v>
      </c>
      <c r="B592" s="191" t="s">
        <v>1220</v>
      </c>
      <c r="C592" s="191" t="s">
        <v>666</v>
      </c>
      <c r="D592" s="191" t="s">
        <v>679</v>
      </c>
      <c r="E592" s="190" t="s">
        <v>577</v>
      </c>
      <c r="F592" s="191" t="s">
        <v>579</v>
      </c>
      <c r="G592" s="191" t="s">
        <v>370</v>
      </c>
      <c r="H592" s="192" t="s">
        <v>418</v>
      </c>
      <c r="I592" s="192" t="s">
        <v>185</v>
      </c>
      <c r="J592" s="193">
        <v>1</v>
      </c>
      <c r="K592" s="191"/>
      <c r="L592" s="194">
        <v>2022</v>
      </c>
      <c r="M592" s="457">
        <v>7</v>
      </c>
      <c r="N592" s="458">
        <v>1</v>
      </c>
      <c r="O592" s="195">
        <f t="shared" si="37"/>
        <v>7</v>
      </c>
      <c r="P592" s="457">
        <v>7</v>
      </c>
      <c r="Q592" s="196">
        <f t="shared" si="38"/>
        <v>1</v>
      </c>
      <c r="R592" s="197">
        <f t="shared" si="39"/>
        <v>1</v>
      </c>
      <c r="S592" s="198">
        <f t="shared" si="36"/>
        <v>1</v>
      </c>
      <c r="T592" s="194"/>
      <c r="U592" s="21"/>
      <c r="V592" s="21"/>
      <c r="W592" s="21"/>
      <c r="X592" s="21"/>
      <c r="Y592" s="21"/>
      <c r="Z592" s="21"/>
    </row>
    <row r="593" spans="1:26" ht="12.75">
      <c r="A593" s="190" t="s">
        <v>109</v>
      </c>
      <c r="B593" s="191" t="s">
        <v>1220</v>
      </c>
      <c r="C593" s="191" t="s">
        <v>665</v>
      </c>
      <c r="D593" s="191" t="s">
        <v>680</v>
      </c>
      <c r="E593" s="190" t="s">
        <v>577</v>
      </c>
      <c r="F593" s="191" t="s">
        <v>579</v>
      </c>
      <c r="G593" s="191" t="s">
        <v>370</v>
      </c>
      <c r="H593" s="192" t="s">
        <v>418</v>
      </c>
      <c r="I593" s="192" t="s">
        <v>185</v>
      </c>
      <c r="J593" s="193">
        <v>1</v>
      </c>
      <c r="K593" s="191" t="s">
        <v>3250</v>
      </c>
      <c r="L593" s="194">
        <v>2022</v>
      </c>
      <c r="M593" s="457">
        <v>43</v>
      </c>
      <c r="N593" s="458">
        <v>1</v>
      </c>
      <c r="O593" s="195">
        <f t="shared" si="37"/>
        <v>43</v>
      </c>
      <c r="P593" s="457">
        <v>43</v>
      </c>
      <c r="Q593" s="196">
        <f t="shared" si="38"/>
        <v>1</v>
      </c>
      <c r="R593" s="197">
        <f t="shared" si="39"/>
        <v>1</v>
      </c>
      <c r="S593" s="198">
        <f t="shared" si="36"/>
        <v>1</v>
      </c>
      <c r="T593" s="194" t="s">
        <v>3249</v>
      </c>
      <c r="U593" s="21"/>
      <c r="V593" s="21"/>
      <c r="W593" s="21"/>
      <c r="X593" s="21"/>
      <c r="Y593" s="21"/>
      <c r="Z593" s="21"/>
    </row>
    <row r="594" spans="1:26" ht="12.75">
      <c r="A594" s="190" t="s">
        <v>109</v>
      </c>
      <c r="B594" s="191" t="s">
        <v>1220</v>
      </c>
      <c r="C594" s="191" t="s">
        <v>668</v>
      </c>
      <c r="D594" s="191" t="s">
        <v>680</v>
      </c>
      <c r="E594" s="190" t="s">
        <v>577</v>
      </c>
      <c r="F594" s="191" t="s">
        <v>579</v>
      </c>
      <c r="G594" s="191" t="s">
        <v>370</v>
      </c>
      <c r="H594" s="192" t="s">
        <v>418</v>
      </c>
      <c r="I594" s="192" t="s">
        <v>185</v>
      </c>
      <c r="J594" s="193">
        <v>1</v>
      </c>
      <c r="K594" s="191"/>
      <c r="L594" s="194">
        <v>2022</v>
      </c>
      <c r="M594" s="457">
        <v>6</v>
      </c>
      <c r="N594" s="458">
        <v>1</v>
      </c>
      <c r="O594" s="195">
        <f t="shared" si="37"/>
        <v>6</v>
      </c>
      <c r="P594" s="457">
        <v>6</v>
      </c>
      <c r="Q594" s="196">
        <f t="shared" si="38"/>
        <v>1</v>
      </c>
      <c r="R594" s="197">
        <f t="shared" si="39"/>
        <v>1</v>
      </c>
      <c r="S594" s="198">
        <f t="shared" si="36"/>
        <v>1</v>
      </c>
      <c r="T594" s="194"/>
      <c r="U594" s="21"/>
      <c r="V594" s="21"/>
      <c r="W594" s="21"/>
      <c r="X594" s="21"/>
      <c r="Y594" s="21"/>
      <c r="Z594" s="21"/>
    </row>
    <row r="595" spans="1:26" ht="12.75">
      <c r="A595" s="190" t="s">
        <v>109</v>
      </c>
      <c r="B595" s="191" t="s">
        <v>1220</v>
      </c>
      <c r="C595" s="191" t="s">
        <v>665</v>
      </c>
      <c r="D595" s="191" t="s">
        <v>681</v>
      </c>
      <c r="E595" s="190" t="s">
        <v>577</v>
      </c>
      <c r="F595" s="191" t="s">
        <v>579</v>
      </c>
      <c r="G595" s="191" t="s">
        <v>370</v>
      </c>
      <c r="H595" s="192" t="s">
        <v>418</v>
      </c>
      <c r="I595" s="192" t="s">
        <v>185</v>
      </c>
      <c r="J595" s="193">
        <v>1</v>
      </c>
      <c r="K595" s="191"/>
      <c r="L595" s="194">
        <v>2022</v>
      </c>
      <c r="M595" s="457">
        <v>6</v>
      </c>
      <c r="N595" s="458">
        <v>1</v>
      </c>
      <c r="O595" s="195">
        <f t="shared" si="37"/>
        <v>6</v>
      </c>
      <c r="P595" s="457">
        <v>6</v>
      </c>
      <c r="Q595" s="196">
        <f t="shared" si="38"/>
        <v>1</v>
      </c>
      <c r="R595" s="197">
        <f t="shared" si="39"/>
        <v>1</v>
      </c>
      <c r="S595" s="198">
        <f t="shared" si="36"/>
        <v>1</v>
      </c>
      <c r="T595" s="194"/>
      <c r="U595" s="21"/>
      <c r="V595" s="21"/>
      <c r="W595" s="21"/>
      <c r="X595" s="21"/>
      <c r="Y595" s="21"/>
      <c r="Z595" s="21"/>
    </row>
    <row r="596" spans="1:26" ht="12.75">
      <c r="A596" s="190" t="s">
        <v>109</v>
      </c>
      <c r="B596" s="191" t="s">
        <v>1220</v>
      </c>
      <c r="C596" s="191" t="s">
        <v>667</v>
      </c>
      <c r="D596" s="191" t="s">
        <v>681</v>
      </c>
      <c r="E596" s="190" t="s">
        <v>577</v>
      </c>
      <c r="F596" s="191" t="s">
        <v>579</v>
      </c>
      <c r="G596" s="191" t="s">
        <v>370</v>
      </c>
      <c r="H596" s="192" t="s">
        <v>418</v>
      </c>
      <c r="I596" s="192" t="s">
        <v>185</v>
      </c>
      <c r="J596" s="193">
        <v>1</v>
      </c>
      <c r="K596" s="191" t="s">
        <v>3250</v>
      </c>
      <c r="L596" s="194">
        <v>2022</v>
      </c>
      <c r="M596" s="457">
        <v>611</v>
      </c>
      <c r="N596" s="458">
        <v>1</v>
      </c>
      <c r="O596" s="195">
        <f t="shared" si="37"/>
        <v>611</v>
      </c>
      <c r="P596" s="457">
        <v>611</v>
      </c>
      <c r="Q596" s="196">
        <f t="shared" si="38"/>
        <v>1</v>
      </c>
      <c r="R596" s="197">
        <f t="shared" si="39"/>
        <v>1</v>
      </c>
      <c r="S596" s="198">
        <f t="shared" si="36"/>
        <v>1</v>
      </c>
      <c r="T596" s="194" t="s">
        <v>3249</v>
      </c>
      <c r="U596" s="21"/>
      <c r="V596" s="21"/>
      <c r="W596" s="21"/>
      <c r="X596" s="21"/>
      <c r="Y596" s="21"/>
      <c r="Z596" s="21"/>
    </row>
    <row r="597" spans="1:26" ht="12.75">
      <c r="A597" s="190" t="s">
        <v>109</v>
      </c>
      <c r="B597" s="191" t="s">
        <v>1220</v>
      </c>
      <c r="C597" s="191" t="s">
        <v>660</v>
      </c>
      <c r="D597" s="191" t="s">
        <v>682</v>
      </c>
      <c r="E597" s="190" t="s">
        <v>577</v>
      </c>
      <c r="F597" s="191" t="s">
        <v>579</v>
      </c>
      <c r="G597" s="191" t="s">
        <v>370</v>
      </c>
      <c r="H597" s="192" t="s">
        <v>418</v>
      </c>
      <c r="I597" s="192" t="s">
        <v>185</v>
      </c>
      <c r="J597" s="193">
        <v>1</v>
      </c>
      <c r="K597" s="191" t="s">
        <v>3250</v>
      </c>
      <c r="L597" s="194">
        <v>2022</v>
      </c>
      <c r="M597" s="457">
        <v>2</v>
      </c>
      <c r="N597" s="458">
        <v>1</v>
      </c>
      <c r="O597" s="195">
        <f t="shared" si="37"/>
        <v>2</v>
      </c>
      <c r="P597" s="457">
        <v>2</v>
      </c>
      <c r="Q597" s="196">
        <f t="shared" si="38"/>
        <v>1</v>
      </c>
      <c r="R597" s="197">
        <f t="shared" si="39"/>
        <v>1</v>
      </c>
      <c r="S597" s="198">
        <f t="shared" si="36"/>
        <v>1</v>
      </c>
      <c r="T597" s="194" t="s">
        <v>3249</v>
      </c>
      <c r="U597" s="21"/>
      <c r="V597" s="21"/>
      <c r="W597" s="21"/>
      <c r="X597" s="21"/>
      <c r="Y597" s="21"/>
      <c r="Z597" s="21"/>
    </row>
    <row r="598" spans="1:26" ht="12.75">
      <c r="A598" s="190" t="s">
        <v>109</v>
      </c>
      <c r="B598" s="191" t="s">
        <v>1220</v>
      </c>
      <c r="C598" s="191" t="s">
        <v>668</v>
      </c>
      <c r="D598" s="191" t="s">
        <v>683</v>
      </c>
      <c r="E598" s="190" t="s">
        <v>577</v>
      </c>
      <c r="F598" s="191" t="s">
        <v>579</v>
      </c>
      <c r="G598" s="191" t="s">
        <v>370</v>
      </c>
      <c r="H598" s="192" t="s">
        <v>418</v>
      </c>
      <c r="I598" s="192" t="s">
        <v>185</v>
      </c>
      <c r="J598" s="193">
        <v>1</v>
      </c>
      <c r="K598" s="191" t="s">
        <v>3250</v>
      </c>
      <c r="L598" s="194">
        <v>2022</v>
      </c>
      <c r="M598" s="457">
        <v>7</v>
      </c>
      <c r="N598" s="458">
        <v>1</v>
      </c>
      <c r="O598" s="195">
        <f t="shared" si="37"/>
        <v>7</v>
      </c>
      <c r="P598" s="457">
        <v>7</v>
      </c>
      <c r="Q598" s="196">
        <f t="shared" si="38"/>
        <v>1</v>
      </c>
      <c r="R598" s="197">
        <f t="shared" si="39"/>
        <v>1</v>
      </c>
      <c r="S598" s="198">
        <f t="shared" si="36"/>
        <v>1</v>
      </c>
      <c r="T598" s="194" t="s">
        <v>3249</v>
      </c>
      <c r="U598" s="21"/>
      <c r="V598" s="21"/>
      <c r="W598" s="21"/>
      <c r="X598" s="21"/>
      <c r="Y598" s="21"/>
      <c r="Z598" s="21"/>
    </row>
    <row r="599" spans="1:26" ht="12.75">
      <c r="A599" s="190" t="s">
        <v>109</v>
      </c>
      <c r="B599" s="191" t="s">
        <v>1220</v>
      </c>
      <c r="C599" s="191" t="s">
        <v>659</v>
      </c>
      <c r="D599" s="191" t="s">
        <v>684</v>
      </c>
      <c r="E599" s="190" t="s">
        <v>577</v>
      </c>
      <c r="F599" s="191" t="s">
        <v>579</v>
      </c>
      <c r="G599" s="191" t="s">
        <v>370</v>
      </c>
      <c r="H599" s="192" t="s">
        <v>418</v>
      </c>
      <c r="I599" s="192" t="s">
        <v>185</v>
      </c>
      <c r="J599" s="193">
        <v>1</v>
      </c>
      <c r="K599" s="191" t="s">
        <v>3250</v>
      </c>
      <c r="L599" s="194">
        <v>2022</v>
      </c>
      <c r="M599" s="457">
        <v>28</v>
      </c>
      <c r="N599" s="458">
        <v>1</v>
      </c>
      <c r="O599" s="195">
        <f t="shared" si="37"/>
        <v>28</v>
      </c>
      <c r="P599" s="457">
        <v>28</v>
      </c>
      <c r="Q599" s="196">
        <f t="shared" si="38"/>
        <v>1</v>
      </c>
      <c r="R599" s="197">
        <f t="shared" si="39"/>
        <v>1</v>
      </c>
      <c r="S599" s="198">
        <f t="shared" si="36"/>
        <v>1</v>
      </c>
      <c r="T599" s="194"/>
      <c r="U599" s="21"/>
      <c r="V599" s="21"/>
      <c r="W599" s="21"/>
      <c r="X599" s="21"/>
      <c r="Y599" s="21"/>
      <c r="Z599" s="21"/>
    </row>
    <row r="600" spans="1:26" ht="12.75">
      <c r="A600" s="190" t="s">
        <v>109</v>
      </c>
      <c r="B600" s="191" t="s">
        <v>1220</v>
      </c>
      <c r="C600" s="191" t="s">
        <v>663</v>
      </c>
      <c r="D600" s="191" t="s">
        <v>686</v>
      </c>
      <c r="E600" s="190" t="s">
        <v>577</v>
      </c>
      <c r="F600" s="191" t="s">
        <v>579</v>
      </c>
      <c r="G600" s="191" t="s">
        <v>370</v>
      </c>
      <c r="H600" s="192" t="s">
        <v>418</v>
      </c>
      <c r="I600" s="192" t="s">
        <v>185</v>
      </c>
      <c r="J600" s="193">
        <v>1</v>
      </c>
      <c r="K600" s="191" t="s">
        <v>3250</v>
      </c>
      <c r="L600" s="194">
        <v>2022</v>
      </c>
      <c r="M600" s="457">
        <v>15</v>
      </c>
      <c r="N600" s="458">
        <v>1</v>
      </c>
      <c r="O600" s="195">
        <f t="shared" si="37"/>
        <v>15</v>
      </c>
      <c r="P600" s="457">
        <v>15</v>
      </c>
      <c r="Q600" s="196">
        <f t="shared" si="38"/>
        <v>1</v>
      </c>
      <c r="R600" s="197">
        <f t="shared" si="39"/>
        <v>1</v>
      </c>
      <c r="S600" s="198">
        <f t="shared" si="36"/>
        <v>1</v>
      </c>
      <c r="T600" s="194" t="s">
        <v>3249</v>
      </c>
      <c r="U600" s="21"/>
      <c r="V600" s="21"/>
      <c r="W600" s="21"/>
      <c r="X600" s="21"/>
      <c r="Y600" s="21"/>
      <c r="Z600" s="21"/>
    </row>
    <row r="601" spans="1:26" ht="12.75">
      <c r="A601" s="190" t="s">
        <v>109</v>
      </c>
      <c r="B601" s="191" t="s">
        <v>1220</v>
      </c>
      <c r="C601" s="191" t="s">
        <v>663</v>
      </c>
      <c r="D601" s="191" t="s">
        <v>685</v>
      </c>
      <c r="E601" s="190" t="s">
        <v>577</v>
      </c>
      <c r="F601" s="191" t="s">
        <v>579</v>
      </c>
      <c r="G601" s="191" t="s">
        <v>370</v>
      </c>
      <c r="H601" s="192" t="s">
        <v>418</v>
      </c>
      <c r="I601" s="192" t="s">
        <v>185</v>
      </c>
      <c r="J601" s="193">
        <v>1</v>
      </c>
      <c r="K601" s="191" t="s">
        <v>3250</v>
      </c>
      <c r="L601" s="194">
        <v>2022</v>
      </c>
      <c r="M601" s="457">
        <v>2</v>
      </c>
      <c r="N601" s="458">
        <v>1</v>
      </c>
      <c r="O601" s="195">
        <f t="shared" si="37"/>
        <v>2</v>
      </c>
      <c r="P601" s="457">
        <v>2</v>
      </c>
      <c r="Q601" s="196">
        <f t="shared" si="38"/>
        <v>1</v>
      </c>
      <c r="R601" s="197">
        <f t="shared" si="39"/>
        <v>1</v>
      </c>
      <c r="S601" s="198">
        <f t="shared" si="36"/>
        <v>1</v>
      </c>
      <c r="T601" s="194" t="s">
        <v>3249</v>
      </c>
      <c r="U601" s="21"/>
      <c r="V601" s="21"/>
      <c r="W601" s="21"/>
      <c r="X601" s="21"/>
      <c r="Y601" s="21"/>
      <c r="Z601" s="21"/>
    </row>
    <row r="602" spans="1:26" ht="12.75">
      <c r="A602" s="190" t="s">
        <v>109</v>
      </c>
      <c r="B602" s="191" t="s">
        <v>1220</v>
      </c>
      <c r="C602" s="191" t="s">
        <v>663</v>
      </c>
      <c r="D602" s="191" t="s">
        <v>670</v>
      </c>
      <c r="E602" s="190" t="s">
        <v>577</v>
      </c>
      <c r="F602" s="191" t="s">
        <v>3124</v>
      </c>
      <c r="G602" s="191" t="s">
        <v>370</v>
      </c>
      <c r="H602" s="192" t="s">
        <v>418</v>
      </c>
      <c r="I602" s="192" t="s">
        <v>185</v>
      </c>
      <c r="J602" s="193">
        <v>1</v>
      </c>
      <c r="K602" s="191" t="s">
        <v>3250</v>
      </c>
      <c r="L602" s="194">
        <v>2022</v>
      </c>
      <c r="M602" s="457">
        <v>3</v>
      </c>
      <c r="N602" s="458">
        <v>1</v>
      </c>
      <c r="O602" s="195">
        <f t="shared" si="37"/>
        <v>3</v>
      </c>
      <c r="P602" s="457">
        <v>3</v>
      </c>
      <c r="Q602" s="196">
        <f t="shared" si="38"/>
        <v>1</v>
      </c>
      <c r="R602" s="197">
        <f t="shared" si="39"/>
        <v>1</v>
      </c>
      <c r="S602" s="198">
        <f t="shared" si="36"/>
        <v>1</v>
      </c>
      <c r="T602" s="194" t="s">
        <v>3249</v>
      </c>
      <c r="U602" s="21"/>
      <c r="V602" s="21"/>
      <c r="W602" s="21"/>
      <c r="X602" s="21"/>
      <c r="Y602" s="21"/>
      <c r="Z602" s="21"/>
    </row>
    <row r="603" spans="1:26" ht="12.75">
      <c r="A603" s="190" t="s">
        <v>109</v>
      </c>
      <c r="B603" s="191" t="s">
        <v>1220</v>
      </c>
      <c r="C603" s="191" t="s">
        <v>658</v>
      </c>
      <c r="D603" s="191" t="s">
        <v>671</v>
      </c>
      <c r="E603" s="190" t="s">
        <v>577</v>
      </c>
      <c r="F603" s="191" t="s">
        <v>3124</v>
      </c>
      <c r="G603" s="191" t="s">
        <v>370</v>
      </c>
      <c r="H603" s="192" t="s">
        <v>418</v>
      </c>
      <c r="I603" s="192" t="s">
        <v>185</v>
      </c>
      <c r="J603" s="193">
        <v>1</v>
      </c>
      <c r="K603" s="191" t="s">
        <v>3250</v>
      </c>
      <c r="L603" s="194">
        <v>2022</v>
      </c>
      <c r="M603" s="457">
        <v>67</v>
      </c>
      <c r="N603" s="458">
        <v>1</v>
      </c>
      <c r="O603" s="195">
        <f t="shared" si="37"/>
        <v>67</v>
      </c>
      <c r="P603" s="457">
        <v>67</v>
      </c>
      <c r="Q603" s="196">
        <f t="shared" si="38"/>
        <v>1</v>
      </c>
      <c r="R603" s="197">
        <f t="shared" si="39"/>
        <v>1</v>
      </c>
      <c r="S603" s="198">
        <f t="shared" si="36"/>
        <v>1</v>
      </c>
      <c r="T603" s="194"/>
      <c r="U603" s="21"/>
      <c r="V603" s="21"/>
      <c r="W603" s="21"/>
      <c r="X603" s="21"/>
      <c r="Y603" s="21"/>
      <c r="Z603" s="21"/>
    </row>
    <row r="604" spans="1:26" ht="12.75">
      <c r="A604" s="190" t="s">
        <v>109</v>
      </c>
      <c r="B604" s="191" t="s">
        <v>1220</v>
      </c>
      <c r="C604" s="191" t="s">
        <v>664</v>
      </c>
      <c r="D604" s="191" t="s">
        <v>671</v>
      </c>
      <c r="E604" s="190" t="s">
        <v>577</v>
      </c>
      <c r="F604" s="191" t="s">
        <v>3124</v>
      </c>
      <c r="G604" s="191" t="s">
        <v>370</v>
      </c>
      <c r="H604" s="192" t="s">
        <v>418</v>
      </c>
      <c r="I604" s="192" t="s">
        <v>185</v>
      </c>
      <c r="J604" s="193">
        <v>1</v>
      </c>
      <c r="K604" s="191"/>
      <c r="L604" s="194">
        <v>2022</v>
      </c>
      <c r="M604" s="457">
        <v>8</v>
      </c>
      <c r="N604" s="458">
        <v>1</v>
      </c>
      <c r="O604" s="195">
        <f t="shared" si="37"/>
        <v>8</v>
      </c>
      <c r="P604" s="457">
        <v>8</v>
      </c>
      <c r="Q604" s="196">
        <f t="shared" si="38"/>
        <v>1</v>
      </c>
      <c r="R604" s="197">
        <f t="shared" si="39"/>
        <v>1</v>
      </c>
      <c r="S604" s="198">
        <f t="shared" si="36"/>
        <v>1</v>
      </c>
      <c r="T604" s="194"/>
      <c r="U604" s="21"/>
      <c r="V604" s="21"/>
      <c r="W604" s="21"/>
      <c r="X604" s="21"/>
      <c r="Y604" s="21"/>
      <c r="Z604" s="21"/>
    </row>
    <row r="605" spans="1:26" ht="12.75">
      <c r="A605" s="190" t="s">
        <v>109</v>
      </c>
      <c r="B605" s="191" t="s">
        <v>1220</v>
      </c>
      <c r="C605" s="191" t="s">
        <v>658</v>
      </c>
      <c r="D605" s="191" t="s">
        <v>672</v>
      </c>
      <c r="E605" s="190" t="s">
        <v>577</v>
      </c>
      <c r="F605" s="191" t="s">
        <v>3124</v>
      </c>
      <c r="G605" s="191" t="s">
        <v>370</v>
      </c>
      <c r="H605" s="192" t="s">
        <v>418</v>
      </c>
      <c r="I605" s="192" t="s">
        <v>185</v>
      </c>
      <c r="J605" s="193">
        <v>1</v>
      </c>
      <c r="K605" s="191" t="s">
        <v>3250</v>
      </c>
      <c r="L605" s="194">
        <v>2022</v>
      </c>
      <c r="M605" s="457">
        <v>2</v>
      </c>
      <c r="N605" s="458">
        <v>1</v>
      </c>
      <c r="O605" s="195">
        <f t="shared" si="37"/>
        <v>2</v>
      </c>
      <c r="P605" s="457">
        <v>2</v>
      </c>
      <c r="Q605" s="196">
        <f t="shared" si="38"/>
        <v>1</v>
      </c>
      <c r="R605" s="197">
        <f t="shared" si="39"/>
        <v>1</v>
      </c>
      <c r="S605" s="198">
        <f t="shared" si="36"/>
        <v>1</v>
      </c>
      <c r="T605" s="194" t="s">
        <v>3249</v>
      </c>
      <c r="U605" s="21"/>
      <c r="V605" s="21"/>
      <c r="W605" s="21"/>
      <c r="X605" s="21"/>
      <c r="Y605" s="21"/>
      <c r="Z605" s="21"/>
    </row>
    <row r="606" spans="1:26" ht="12.75">
      <c r="A606" s="190" t="s">
        <v>109</v>
      </c>
      <c r="B606" s="191" t="s">
        <v>1220</v>
      </c>
      <c r="C606" s="191" t="s">
        <v>662</v>
      </c>
      <c r="D606" s="191" t="s">
        <v>672</v>
      </c>
      <c r="E606" s="190" t="s">
        <v>577</v>
      </c>
      <c r="F606" s="191" t="s">
        <v>3124</v>
      </c>
      <c r="G606" s="191" t="s">
        <v>370</v>
      </c>
      <c r="H606" s="192" t="s">
        <v>418</v>
      </c>
      <c r="I606" s="192" t="s">
        <v>185</v>
      </c>
      <c r="J606" s="193">
        <v>1</v>
      </c>
      <c r="K606" s="191"/>
      <c r="L606" s="194">
        <v>2022</v>
      </c>
      <c r="M606" s="457">
        <v>20</v>
      </c>
      <c r="N606" s="458">
        <v>1</v>
      </c>
      <c r="O606" s="195">
        <f t="shared" si="37"/>
        <v>20</v>
      </c>
      <c r="P606" s="457">
        <v>20</v>
      </c>
      <c r="Q606" s="196">
        <f t="shared" si="38"/>
        <v>1</v>
      </c>
      <c r="R606" s="197">
        <f t="shared" si="39"/>
        <v>1</v>
      </c>
      <c r="S606" s="198">
        <f t="shared" si="36"/>
        <v>1</v>
      </c>
      <c r="T606" s="194"/>
      <c r="U606" s="21"/>
      <c r="V606" s="21"/>
      <c r="W606" s="21"/>
      <c r="X606" s="21"/>
      <c r="Y606" s="21"/>
      <c r="Z606" s="21"/>
    </row>
    <row r="607" spans="1:26" ht="12.75">
      <c r="A607" s="190" t="s">
        <v>109</v>
      </c>
      <c r="B607" s="191" t="s">
        <v>1220</v>
      </c>
      <c r="C607" s="191" t="s">
        <v>664</v>
      </c>
      <c r="D607" s="191" t="s">
        <v>672</v>
      </c>
      <c r="E607" s="190" t="s">
        <v>577</v>
      </c>
      <c r="F607" s="191" t="s">
        <v>3124</v>
      </c>
      <c r="G607" s="191" t="s">
        <v>370</v>
      </c>
      <c r="H607" s="192" t="s">
        <v>418</v>
      </c>
      <c r="I607" s="192" t="s">
        <v>185</v>
      </c>
      <c r="J607" s="193">
        <v>1</v>
      </c>
      <c r="K607" s="191"/>
      <c r="L607" s="194">
        <v>2022</v>
      </c>
      <c r="M607" s="457">
        <v>2</v>
      </c>
      <c r="N607" s="458">
        <v>1</v>
      </c>
      <c r="O607" s="195">
        <f t="shared" si="37"/>
        <v>2</v>
      </c>
      <c r="P607" s="457">
        <v>2</v>
      </c>
      <c r="Q607" s="196">
        <f t="shared" si="38"/>
        <v>1</v>
      </c>
      <c r="R607" s="197">
        <f t="shared" si="39"/>
        <v>1</v>
      </c>
      <c r="S607" s="198">
        <f t="shared" si="36"/>
        <v>1</v>
      </c>
      <c r="T607" s="194" t="s">
        <v>3249</v>
      </c>
      <c r="U607" s="21"/>
      <c r="V607" s="21"/>
      <c r="W607" s="21"/>
      <c r="X607" s="21"/>
      <c r="Y607" s="21"/>
      <c r="Z607" s="21"/>
    </row>
    <row r="608" spans="1:26" ht="12.75">
      <c r="A608" s="190" t="s">
        <v>109</v>
      </c>
      <c r="B608" s="191" t="s">
        <v>1220</v>
      </c>
      <c r="C608" s="191" t="s">
        <v>656</v>
      </c>
      <c r="D608" s="191" t="s">
        <v>673</v>
      </c>
      <c r="E608" s="190" t="s">
        <v>577</v>
      </c>
      <c r="F608" s="191" t="s">
        <v>3124</v>
      </c>
      <c r="G608" s="191" t="s">
        <v>370</v>
      </c>
      <c r="H608" s="192" t="s">
        <v>418</v>
      </c>
      <c r="I608" s="192" t="s">
        <v>185</v>
      </c>
      <c r="J608" s="193">
        <v>1</v>
      </c>
      <c r="K608" s="191"/>
      <c r="L608" s="194">
        <v>2022</v>
      </c>
      <c r="M608" s="457">
        <v>19</v>
      </c>
      <c r="N608" s="458">
        <v>1</v>
      </c>
      <c r="O608" s="195">
        <f t="shared" si="37"/>
        <v>19</v>
      </c>
      <c r="P608" s="457">
        <v>19</v>
      </c>
      <c r="Q608" s="196">
        <f t="shared" si="38"/>
        <v>1</v>
      </c>
      <c r="R608" s="197">
        <f t="shared" si="39"/>
        <v>1</v>
      </c>
      <c r="S608" s="198">
        <f t="shared" si="36"/>
        <v>1</v>
      </c>
      <c r="T608" s="194"/>
      <c r="U608" s="21"/>
      <c r="V608" s="21"/>
      <c r="W608" s="21"/>
      <c r="X608" s="21"/>
      <c r="Y608" s="21"/>
      <c r="Z608" s="21"/>
    </row>
    <row r="609" spans="1:26" ht="12.75">
      <c r="A609" s="190" t="s">
        <v>109</v>
      </c>
      <c r="B609" s="191" t="s">
        <v>1220</v>
      </c>
      <c r="C609" s="191" t="s">
        <v>658</v>
      </c>
      <c r="D609" s="191" t="s">
        <v>673</v>
      </c>
      <c r="E609" s="190" t="s">
        <v>577</v>
      </c>
      <c r="F609" s="191" t="s">
        <v>3124</v>
      </c>
      <c r="G609" s="191" t="s">
        <v>370</v>
      </c>
      <c r="H609" s="192" t="s">
        <v>418</v>
      </c>
      <c r="I609" s="192" t="s">
        <v>185</v>
      </c>
      <c r="J609" s="193">
        <v>1</v>
      </c>
      <c r="K609" s="191"/>
      <c r="L609" s="194">
        <v>2022</v>
      </c>
      <c r="M609" s="457">
        <v>2</v>
      </c>
      <c r="N609" s="458">
        <v>1</v>
      </c>
      <c r="O609" s="195">
        <f t="shared" si="37"/>
        <v>2</v>
      </c>
      <c r="P609" s="457">
        <v>2</v>
      </c>
      <c r="Q609" s="196">
        <f t="shared" si="38"/>
        <v>1</v>
      </c>
      <c r="R609" s="197">
        <f t="shared" si="39"/>
        <v>1</v>
      </c>
      <c r="S609" s="198">
        <f t="shared" si="36"/>
        <v>1</v>
      </c>
      <c r="T609" s="194" t="s">
        <v>3249</v>
      </c>
      <c r="U609" s="21"/>
      <c r="V609" s="21"/>
      <c r="W609" s="21"/>
      <c r="X609" s="21"/>
      <c r="Y609" s="21"/>
      <c r="Z609" s="21"/>
    </row>
    <row r="610" spans="1:26" ht="12.75">
      <c r="A610" s="190" t="s">
        <v>109</v>
      </c>
      <c r="B610" s="191" t="s">
        <v>1220</v>
      </c>
      <c r="C610" s="191" t="s">
        <v>662</v>
      </c>
      <c r="D610" s="191" t="s">
        <v>674</v>
      </c>
      <c r="E610" s="190" t="s">
        <v>577</v>
      </c>
      <c r="F610" s="191" t="s">
        <v>3124</v>
      </c>
      <c r="G610" s="191" t="s">
        <v>370</v>
      </c>
      <c r="H610" s="192" t="s">
        <v>418</v>
      </c>
      <c r="I610" s="192" t="s">
        <v>185</v>
      </c>
      <c r="J610" s="193">
        <v>1</v>
      </c>
      <c r="K610" s="191"/>
      <c r="L610" s="194">
        <v>2022</v>
      </c>
      <c r="M610" s="457">
        <v>3</v>
      </c>
      <c r="N610" s="458">
        <v>1</v>
      </c>
      <c r="O610" s="195">
        <f t="shared" si="37"/>
        <v>3</v>
      </c>
      <c r="P610" s="457">
        <v>3</v>
      </c>
      <c r="Q610" s="196">
        <f t="shared" si="38"/>
        <v>1</v>
      </c>
      <c r="R610" s="197">
        <f t="shared" si="39"/>
        <v>1</v>
      </c>
      <c r="S610" s="198">
        <f t="shared" si="36"/>
        <v>1</v>
      </c>
      <c r="T610" s="194"/>
      <c r="U610" s="21"/>
      <c r="V610" s="21"/>
      <c r="W610" s="21"/>
      <c r="X610" s="21"/>
      <c r="Y610" s="21"/>
      <c r="Z610" s="21"/>
    </row>
    <row r="611" spans="1:26" ht="12.75">
      <c r="A611" s="190" t="s">
        <v>109</v>
      </c>
      <c r="B611" s="191" t="s">
        <v>1220</v>
      </c>
      <c r="C611" s="191" t="s">
        <v>658</v>
      </c>
      <c r="D611" s="191" t="s">
        <v>677</v>
      </c>
      <c r="E611" s="190" t="s">
        <v>577</v>
      </c>
      <c r="F611" s="191" t="s">
        <v>3124</v>
      </c>
      <c r="G611" s="191" t="s">
        <v>370</v>
      </c>
      <c r="H611" s="192" t="s">
        <v>418</v>
      </c>
      <c r="I611" s="192" t="s">
        <v>185</v>
      </c>
      <c r="J611" s="193">
        <v>1</v>
      </c>
      <c r="K611" s="191" t="s">
        <v>3250</v>
      </c>
      <c r="L611" s="194">
        <v>2022</v>
      </c>
      <c r="M611" s="457">
        <v>5</v>
      </c>
      <c r="N611" s="458">
        <v>1</v>
      </c>
      <c r="O611" s="195">
        <f t="shared" si="37"/>
        <v>5</v>
      </c>
      <c r="P611" s="457">
        <v>5</v>
      </c>
      <c r="Q611" s="196">
        <f t="shared" si="38"/>
        <v>1</v>
      </c>
      <c r="R611" s="197">
        <f t="shared" si="39"/>
        <v>1</v>
      </c>
      <c r="S611" s="198">
        <f t="shared" si="36"/>
        <v>1</v>
      </c>
      <c r="T611" s="194" t="s">
        <v>3249</v>
      </c>
      <c r="U611" s="21"/>
      <c r="V611" s="21"/>
      <c r="W611" s="21"/>
      <c r="X611" s="21"/>
      <c r="Y611" s="21"/>
      <c r="Z611" s="21"/>
    </row>
    <row r="612" spans="1:26" ht="12.75">
      <c r="A612" s="190" t="s">
        <v>109</v>
      </c>
      <c r="B612" s="191" t="s">
        <v>1220</v>
      </c>
      <c r="C612" s="191" t="s">
        <v>658</v>
      </c>
      <c r="D612" s="191" t="s">
        <v>678</v>
      </c>
      <c r="E612" s="190" t="s">
        <v>577</v>
      </c>
      <c r="F612" s="191" t="s">
        <v>3124</v>
      </c>
      <c r="G612" s="191" t="s">
        <v>370</v>
      </c>
      <c r="H612" s="192" t="s">
        <v>418</v>
      </c>
      <c r="I612" s="192" t="s">
        <v>185</v>
      </c>
      <c r="J612" s="193">
        <v>1</v>
      </c>
      <c r="K612" s="191"/>
      <c r="L612" s="194">
        <v>2022</v>
      </c>
      <c r="M612" s="457">
        <v>8</v>
      </c>
      <c r="N612" s="458">
        <v>1</v>
      </c>
      <c r="O612" s="195">
        <f t="shared" si="37"/>
        <v>8</v>
      </c>
      <c r="P612" s="457">
        <v>8</v>
      </c>
      <c r="Q612" s="196">
        <f t="shared" si="38"/>
        <v>1</v>
      </c>
      <c r="R612" s="197">
        <f t="shared" si="39"/>
        <v>1</v>
      </c>
      <c r="S612" s="198">
        <f t="shared" si="36"/>
        <v>1</v>
      </c>
      <c r="T612" s="194"/>
      <c r="U612" s="21"/>
      <c r="V612" s="21"/>
      <c r="W612" s="21"/>
      <c r="X612" s="21"/>
      <c r="Y612" s="21"/>
      <c r="Z612" s="21"/>
    </row>
    <row r="613" spans="1:26" ht="12.75">
      <c r="A613" s="190" t="s">
        <v>109</v>
      </c>
      <c r="B613" s="191" t="s">
        <v>1220</v>
      </c>
      <c r="C613" s="191" t="s">
        <v>663</v>
      </c>
      <c r="D613" s="191" t="s">
        <v>678</v>
      </c>
      <c r="E613" s="190" t="s">
        <v>577</v>
      </c>
      <c r="F613" s="191" t="s">
        <v>3124</v>
      </c>
      <c r="G613" s="191" t="s">
        <v>370</v>
      </c>
      <c r="H613" s="192" t="s">
        <v>418</v>
      </c>
      <c r="I613" s="192" t="s">
        <v>185</v>
      </c>
      <c r="J613" s="193">
        <v>1</v>
      </c>
      <c r="K613" s="191" t="s">
        <v>3250</v>
      </c>
      <c r="L613" s="194">
        <v>2022</v>
      </c>
      <c r="M613" s="457">
        <v>5</v>
      </c>
      <c r="N613" s="458">
        <v>1</v>
      </c>
      <c r="O613" s="195">
        <f t="shared" si="37"/>
        <v>5</v>
      </c>
      <c r="P613" s="457">
        <v>5</v>
      </c>
      <c r="Q613" s="196">
        <f t="shared" si="38"/>
        <v>1</v>
      </c>
      <c r="R613" s="197">
        <f t="shared" si="39"/>
        <v>1</v>
      </c>
      <c r="S613" s="198">
        <f t="shared" si="36"/>
        <v>1</v>
      </c>
      <c r="T613" s="194" t="s">
        <v>3249</v>
      </c>
      <c r="U613" s="21"/>
      <c r="V613" s="21"/>
      <c r="W613" s="21"/>
      <c r="X613" s="21"/>
      <c r="Y613" s="21"/>
      <c r="Z613" s="21"/>
    </row>
    <row r="614" spans="1:26" ht="12.75">
      <c r="A614" s="190" t="s">
        <v>109</v>
      </c>
      <c r="B614" s="191" t="s">
        <v>1220</v>
      </c>
      <c r="C614" s="191" t="s">
        <v>665</v>
      </c>
      <c r="D614" s="191" t="s">
        <v>679</v>
      </c>
      <c r="E614" s="190" t="s">
        <v>577</v>
      </c>
      <c r="F614" s="191" t="s">
        <v>3124</v>
      </c>
      <c r="G614" s="191" t="s">
        <v>370</v>
      </c>
      <c r="H614" s="192" t="s">
        <v>418</v>
      </c>
      <c r="I614" s="192" t="s">
        <v>185</v>
      </c>
      <c r="J614" s="193">
        <v>1</v>
      </c>
      <c r="K614" s="191" t="s">
        <v>3250</v>
      </c>
      <c r="L614" s="194">
        <v>2022</v>
      </c>
      <c r="M614" s="457">
        <v>1926</v>
      </c>
      <c r="N614" s="458">
        <v>1</v>
      </c>
      <c r="O614" s="195">
        <f t="shared" si="37"/>
        <v>1926</v>
      </c>
      <c r="P614" s="457">
        <v>1926</v>
      </c>
      <c r="Q614" s="196">
        <f t="shared" si="38"/>
        <v>1</v>
      </c>
      <c r="R614" s="197">
        <f t="shared" si="39"/>
        <v>1</v>
      </c>
      <c r="S614" s="198">
        <f t="shared" si="36"/>
        <v>1</v>
      </c>
      <c r="T614" s="194" t="s">
        <v>3249</v>
      </c>
      <c r="U614" s="21"/>
      <c r="V614" s="21"/>
      <c r="W614" s="21"/>
      <c r="X614" s="21"/>
      <c r="Y614" s="21"/>
      <c r="Z614" s="21"/>
    </row>
    <row r="615" spans="1:26" ht="12.75">
      <c r="A615" s="190" t="s">
        <v>109</v>
      </c>
      <c r="B615" s="191" t="s">
        <v>1220</v>
      </c>
      <c r="C615" s="191" t="s">
        <v>666</v>
      </c>
      <c r="D615" s="191" t="s">
        <v>679</v>
      </c>
      <c r="E615" s="190" t="s">
        <v>577</v>
      </c>
      <c r="F615" s="191" t="s">
        <v>3124</v>
      </c>
      <c r="G615" s="191" t="s">
        <v>370</v>
      </c>
      <c r="H615" s="192" t="s">
        <v>418</v>
      </c>
      <c r="I615" s="192" t="s">
        <v>185</v>
      </c>
      <c r="J615" s="193">
        <v>1</v>
      </c>
      <c r="K615" s="191"/>
      <c r="L615" s="194">
        <v>2022</v>
      </c>
      <c r="M615" s="457">
        <v>7</v>
      </c>
      <c r="N615" s="458">
        <v>1</v>
      </c>
      <c r="O615" s="195">
        <f t="shared" si="37"/>
        <v>7</v>
      </c>
      <c r="P615" s="457">
        <v>7</v>
      </c>
      <c r="Q615" s="196">
        <f t="shared" si="38"/>
        <v>1</v>
      </c>
      <c r="R615" s="197">
        <f t="shared" si="39"/>
        <v>1</v>
      </c>
      <c r="S615" s="198">
        <f t="shared" si="36"/>
        <v>1</v>
      </c>
      <c r="T615" s="194"/>
      <c r="U615" s="21"/>
      <c r="V615" s="21"/>
      <c r="W615" s="21"/>
      <c r="X615" s="21"/>
      <c r="Y615" s="21"/>
      <c r="Z615" s="21"/>
    </row>
    <row r="616" spans="1:26" ht="12.75">
      <c r="A616" s="190" t="s">
        <v>109</v>
      </c>
      <c r="B616" s="191" t="s">
        <v>1220</v>
      </c>
      <c r="C616" s="191" t="s">
        <v>665</v>
      </c>
      <c r="D616" s="191" t="s">
        <v>680</v>
      </c>
      <c r="E616" s="190" t="s">
        <v>577</v>
      </c>
      <c r="F616" s="191" t="s">
        <v>3124</v>
      </c>
      <c r="G616" s="191" t="s">
        <v>370</v>
      </c>
      <c r="H616" s="192" t="s">
        <v>418</v>
      </c>
      <c r="I616" s="192" t="s">
        <v>185</v>
      </c>
      <c r="J616" s="193">
        <v>1</v>
      </c>
      <c r="K616" s="191" t="s">
        <v>3250</v>
      </c>
      <c r="L616" s="194">
        <v>2022</v>
      </c>
      <c r="M616" s="457">
        <v>43</v>
      </c>
      <c r="N616" s="458">
        <v>1</v>
      </c>
      <c r="O616" s="195">
        <f t="shared" si="37"/>
        <v>43</v>
      </c>
      <c r="P616" s="457">
        <v>43</v>
      </c>
      <c r="Q616" s="196">
        <f t="shared" si="38"/>
        <v>1</v>
      </c>
      <c r="R616" s="197">
        <f t="shared" si="39"/>
        <v>1</v>
      </c>
      <c r="S616" s="198">
        <f t="shared" si="36"/>
        <v>1</v>
      </c>
      <c r="T616" s="194" t="s">
        <v>3249</v>
      </c>
      <c r="U616" s="21"/>
      <c r="V616" s="21"/>
      <c r="W616" s="21"/>
      <c r="X616" s="21"/>
      <c r="Y616" s="21"/>
      <c r="Z616" s="21"/>
    </row>
    <row r="617" spans="1:26" ht="12.75">
      <c r="A617" s="190" t="s">
        <v>109</v>
      </c>
      <c r="B617" s="191" t="s">
        <v>1220</v>
      </c>
      <c r="C617" s="191" t="s">
        <v>668</v>
      </c>
      <c r="D617" s="191" t="s">
        <v>680</v>
      </c>
      <c r="E617" s="190" t="s">
        <v>577</v>
      </c>
      <c r="F617" s="191" t="s">
        <v>3124</v>
      </c>
      <c r="G617" s="191" t="s">
        <v>370</v>
      </c>
      <c r="H617" s="192" t="s">
        <v>418</v>
      </c>
      <c r="I617" s="192" t="s">
        <v>185</v>
      </c>
      <c r="J617" s="193">
        <v>1</v>
      </c>
      <c r="K617" s="191"/>
      <c r="L617" s="194">
        <v>2022</v>
      </c>
      <c r="M617" s="457">
        <v>6</v>
      </c>
      <c r="N617" s="458">
        <v>1</v>
      </c>
      <c r="O617" s="195">
        <f t="shared" si="37"/>
        <v>6</v>
      </c>
      <c r="P617" s="457">
        <v>6</v>
      </c>
      <c r="Q617" s="196">
        <f t="shared" si="38"/>
        <v>1</v>
      </c>
      <c r="R617" s="197">
        <f t="shared" si="39"/>
        <v>1</v>
      </c>
      <c r="S617" s="198">
        <f t="shared" si="36"/>
        <v>1</v>
      </c>
      <c r="T617" s="194"/>
      <c r="U617" s="21"/>
      <c r="V617" s="21"/>
      <c r="W617" s="21"/>
      <c r="X617" s="21"/>
      <c r="Y617" s="21"/>
      <c r="Z617" s="21"/>
    </row>
    <row r="618" spans="1:26" ht="12.75">
      <c r="A618" s="190" t="s">
        <v>109</v>
      </c>
      <c r="B618" s="191" t="s">
        <v>1220</v>
      </c>
      <c r="C618" s="191" t="s">
        <v>665</v>
      </c>
      <c r="D618" s="191" t="s">
        <v>681</v>
      </c>
      <c r="E618" s="190" t="s">
        <v>577</v>
      </c>
      <c r="F618" s="191" t="s">
        <v>3124</v>
      </c>
      <c r="G618" s="191" t="s">
        <v>370</v>
      </c>
      <c r="H618" s="192" t="s">
        <v>418</v>
      </c>
      <c r="I618" s="192" t="s">
        <v>185</v>
      </c>
      <c r="J618" s="193">
        <v>1</v>
      </c>
      <c r="K618" s="191"/>
      <c r="L618" s="194">
        <v>2022</v>
      </c>
      <c r="M618" s="457">
        <v>6</v>
      </c>
      <c r="N618" s="458">
        <v>1</v>
      </c>
      <c r="O618" s="195">
        <f t="shared" si="37"/>
        <v>6</v>
      </c>
      <c r="P618" s="457">
        <v>6</v>
      </c>
      <c r="Q618" s="196">
        <f t="shared" si="38"/>
        <v>1</v>
      </c>
      <c r="R618" s="197">
        <f t="shared" si="39"/>
        <v>1</v>
      </c>
      <c r="S618" s="198">
        <f t="shared" si="36"/>
        <v>1</v>
      </c>
      <c r="T618" s="194"/>
      <c r="U618" s="21"/>
      <c r="V618" s="21"/>
      <c r="W618" s="21"/>
      <c r="X618" s="21"/>
      <c r="Y618" s="21"/>
      <c r="Z618" s="21"/>
    </row>
    <row r="619" spans="1:26" ht="12.75">
      <c r="A619" s="190" t="s">
        <v>109</v>
      </c>
      <c r="B619" s="191" t="s">
        <v>1220</v>
      </c>
      <c r="C619" s="191" t="s">
        <v>667</v>
      </c>
      <c r="D619" s="191" t="s">
        <v>681</v>
      </c>
      <c r="E619" s="190" t="s">
        <v>577</v>
      </c>
      <c r="F619" s="191" t="s">
        <v>3124</v>
      </c>
      <c r="G619" s="191" t="s">
        <v>370</v>
      </c>
      <c r="H619" s="192" t="s">
        <v>418</v>
      </c>
      <c r="I619" s="192" t="s">
        <v>185</v>
      </c>
      <c r="J619" s="193">
        <v>1</v>
      </c>
      <c r="K619" s="191" t="s">
        <v>3250</v>
      </c>
      <c r="L619" s="194">
        <v>2022</v>
      </c>
      <c r="M619" s="457">
        <v>611</v>
      </c>
      <c r="N619" s="458">
        <v>1</v>
      </c>
      <c r="O619" s="195">
        <f t="shared" si="37"/>
        <v>611</v>
      </c>
      <c r="P619" s="457">
        <v>611</v>
      </c>
      <c r="Q619" s="196">
        <f t="shared" si="38"/>
        <v>1</v>
      </c>
      <c r="R619" s="197">
        <f t="shared" si="39"/>
        <v>1</v>
      </c>
      <c r="S619" s="198">
        <f t="shared" si="36"/>
        <v>1</v>
      </c>
      <c r="T619" s="194" t="s">
        <v>3249</v>
      </c>
      <c r="U619" s="21"/>
      <c r="V619" s="21"/>
      <c r="W619" s="21"/>
      <c r="X619" s="21"/>
      <c r="Y619" s="21"/>
      <c r="Z619" s="21"/>
    </row>
    <row r="620" spans="1:26" ht="12.75">
      <c r="A620" s="190" t="s">
        <v>109</v>
      </c>
      <c r="B620" s="191" t="s">
        <v>1220</v>
      </c>
      <c r="C620" s="191" t="s">
        <v>660</v>
      </c>
      <c r="D620" s="191" t="s">
        <v>682</v>
      </c>
      <c r="E620" s="190" t="s">
        <v>577</v>
      </c>
      <c r="F620" s="191" t="s">
        <v>3124</v>
      </c>
      <c r="G620" s="191" t="s">
        <v>370</v>
      </c>
      <c r="H620" s="192" t="s">
        <v>418</v>
      </c>
      <c r="I620" s="192" t="s">
        <v>185</v>
      </c>
      <c r="J620" s="193">
        <v>1</v>
      </c>
      <c r="K620" s="191" t="s">
        <v>3250</v>
      </c>
      <c r="L620" s="194">
        <v>2022</v>
      </c>
      <c r="M620" s="457">
        <v>2</v>
      </c>
      <c r="N620" s="458">
        <v>1</v>
      </c>
      <c r="O620" s="195">
        <f t="shared" si="37"/>
        <v>2</v>
      </c>
      <c r="P620" s="457">
        <v>2</v>
      </c>
      <c r="Q620" s="196">
        <f t="shared" si="38"/>
        <v>1</v>
      </c>
      <c r="R620" s="197">
        <f t="shared" si="39"/>
        <v>1</v>
      </c>
      <c r="S620" s="198">
        <f t="shared" si="36"/>
        <v>1</v>
      </c>
      <c r="T620" s="194" t="s">
        <v>3249</v>
      </c>
      <c r="U620" s="21"/>
      <c r="V620" s="21"/>
      <c r="W620" s="21"/>
      <c r="X620" s="21"/>
      <c r="Y620" s="21"/>
      <c r="Z620" s="21"/>
    </row>
    <row r="621" spans="1:26" ht="12.75">
      <c r="A621" s="190" t="s">
        <v>109</v>
      </c>
      <c r="B621" s="191" t="s">
        <v>1220</v>
      </c>
      <c r="C621" s="191" t="s">
        <v>668</v>
      </c>
      <c r="D621" s="191" t="s">
        <v>683</v>
      </c>
      <c r="E621" s="190" t="s">
        <v>577</v>
      </c>
      <c r="F621" s="191" t="s">
        <v>3124</v>
      </c>
      <c r="G621" s="191" t="s">
        <v>370</v>
      </c>
      <c r="H621" s="192" t="s">
        <v>418</v>
      </c>
      <c r="I621" s="192" t="s">
        <v>185</v>
      </c>
      <c r="J621" s="193">
        <v>1</v>
      </c>
      <c r="K621" s="191" t="s">
        <v>3250</v>
      </c>
      <c r="L621" s="194">
        <v>2022</v>
      </c>
      <c r="M621" s="457">
        <v>7</v>
      </c>
      <c r="N621" s="458">
        <v>1</v>
      </c>
      <c r="O621" s="195">
        <f t="shared" si="37"/>
        <v>7</v>
      </c>
      <c r="P621" s="457">
        <v>7</v>
      </c>
      <c r="Q621" s="196">
        <f t="shared" si="38"/>
        <v>1</v>
      </c>
      <c r="R621" s="197">
        <f t="shared" si="39"/>
        <v>1</v>
      </c>
      <c r="S621" s="198">
        <f t="shared" si="36"/>
        <v>1</v>
      </c>
      <c r="T621" s="194" t="s">
        <v>3249</v>
      </c>
      <c r="U621" s="21"/>
      <c r="V621" s="21"/>
      <c r="W621" s="21"/>
      <c r="X621" s="21"/>
      <c r="Y621" s="21"/>
      <c r="Z621" s="21"/>
    </row>
    <row r="622" spans="1:26" ht="12.75">
      <c r="A622" s="190" t="s">
        <v>109</v>
      </c>
      <c r="B622" s="191" t="s">
        <v>1220</v>
      </c>
      <c r="C622" s="191" t="s">
        <v>659</v>
      </c>
      <c r="D622" s="191" t="s">
        <v>684</v>
      </c>
      <c r="E622" s="190" t="s">
        <v>577</v>
      </c>
      <c r="F622" s="191" t="s">
        <v>3124</v>
      </c>
      <c r="G622" s="191" t="s">
        <v>370</v>
      </c>
      <c r="H622" s="192" t="s">
        <v>418</v>
      </c>
      <c r="I622" s="192" t="s">
        <v>185</v>
      </c>
      <c r="J622" s="193">
        <v>1</v>
      </c>
      <c r="K622" s="191" t="s">
        <v>3250</v>
      </c>
      <c r="L622" s="194">
        <v>2022</v>
      </c>
      <c r="M622" s="457">
        <v>28</v>
      </c>
      <c r="N622" s="458">
        <v>1</v>
      </c>
      <c r="O622" s="195">
        <f t="shared" si="37"/>
        <v>28</v>
      </c>
      <c r="P622" s="457">
        <v>28</v>
      </c>
      <c r="Q622" s="196">
        <f t="shared" si="38"/>
        <v>1</v>
      </c>
      <c r="R622" s="197">
        <f t="shared" si="39"/>
        <v>1</v>
      </c>
      <c r="S622" s="198">
        <f t="shared" si="36"/>
        <v>1</v>
      </c>
      <c r="T622" s="194"/>
      <c r="U622" s="21"/>
      <c r="V622" s="21"/>
      <c r="W622" s="21"/>
      <c r="X622" s="21"/>
      <c r="Y622" s="21"/>
      <c r="Z622" s="21"/>
    </row>
    <row r="623" spans="1:26" ht="12.75">
      <c r="A623" s="190" t="s">
        <v>109</v>
      </c>
      <c r="B623" s="191" t="s">
        <v>1220</v>
      </c>
      <c r="C623" s="191" t="s">
        <v>663</v>
      </c>
      <c r="D623" s="191" t="s">
        <v>686</v>
      </c>
      <c r="E623" s="190" t="s">
        <v>577</v>
      </c>
      <c r="F623" s="191" t="s">
        <v>3124</v>
      </c>
      <c r="G623" s="191" t="s">
        <v>370</v>
      </c>
      <c r="H623" s="192" t="s">
        <v>418</v>
      </c>
      <c r="I623" s="192" t="s">
        <v>185</v>
      </c>
      <c r="J623" s="193">
        <v>1</v>
      </c>
      <c r="K623" s="191" t="s">
        <v>3250</v>
      </c>
      <c r="L623" s="194">
        <v>2022</v>
      </c>
      <c r="M623" s="457">
        <v>15</v>
      </c>
      <c r="N623" s="458">
        <v>1</v>
      </c>
      <c r="O623" s="195">
        <f t="shared" si="37"/>
        <v>15</v>
      </c>
      <c r="P623" s="457">
        <v>15</v>
      </c>
      <c r="Q623" s="196">
        <f t="shared" si="38"/>
        <v>1</v>
      </c>
      <c r="R623" s="197">
        <f t="shared" si="39"/>
        <v>1</v>
      </c>
      <c r="S623" s="198">
        <f t="shared" si="36"/>
        <v>1</v>
      </c>
      <c r="T623" s="194" t="s">
        <v>3249</v>
      </c>
      <c r="U623" s="21"/>
      <c r="V623" s="21"/>
      <c r="W623" s="21"/>
      <c r="X623" s="21"/>
      <c r="Y623" s="21"/>
      <c r="Z623" s="21"/>
    </row>
    <row r="624" spans="1:26" ht="12.75">
      <c r="A624" s="190" t="s">
        <v>109</v>
      </c>
      <c r="B624" s="191" t="s">
        <v>1220</v>
      </c>
      <c r="C624" s="191" t="s">
        <v>663</v>
      </c>
      <c r="D624" s="191" t="s">
        <v>685</v>
      </c>
      <c r="E624" s="190" t="s">
        <v>577</v>
      </c>
      <c r="F624" s="191" t="s">
        <v>3124</v>
      </c>
      <c r="G624" s="191" t="s">
        <v>370</v>
      </c>
      <c r="H624" s="192" t="s">
        <v>418</v>
      </c>
      <c r="I624" s="192" t="s">
        <v>185</v>
      </c>
      <c r="J624" s="193">
        <v>1</v>
      </c>
      <c r="K624" s="191" t="s">
        <v>3250</v>
      </c>
      <c r="L624" s="194">
        <v>2022</v>
      </c>
      <c r="M624" s="457">
        <v>2</v>
      </c>
      <c r="N624" s="458">
        <v>1</v>
      </c>
      <c r="O624" s="195">
        <f t="shared" si="37"/>
        <v>2</v>
      </c>
      <c r="P624" s="457">
        <v>2</v>
      </c>
      <c r="Q624" s="196">
        <f t="shared" si="38"/>
        <v>1</v>
      </c>
      <c r="R624" s="197">
        <f t="shared" si="39"/>
        <v>1</v>
      </c>
      <c r="S624" s="198">
        <f t="shared" si="36"/>
        <v>1</v>
      </c>
      <c r="T624" s="194" t="s">
        <v>3249</v>
      </c>
      <c r="U624" s="21"/>
      <c r="V624" s="21"/>
      <c r="W624" s="21"/>
      <c r="X624" s="21"/>
      <c r="Y624" s="21"/>
      <c r="Z624" s="21"/>
    </row>
    <row r="625" spans="1:26" ht="12.75">
      <c r="A625" s="190" t="s">
        <v>109</v>
      </c>
      <c r="B625" s="191" t="s">
        <v>1220</v>
      </c>
      <c r="C625" s="191" t="s">
        <v>663</v>
      </c>
      <c r="D625" s="191" t="s">
        <v>670</v>
      </c>
      <c r="E625" s="190" t="s">
        <v>577</v>
      </c>
      <c r="F625" s="191" t="s">
        <v>583</v>
      </c>
      <c r="G625" s="191" t="s">
        <v>370</v>
      </c>
      <c r="H625" s="192" t="s">
        <v>418</v>
      </c>
      <c r="I625" s="192" t="s">
        <v>185</v>
      </c>
      <c r="J625" s="193">
        <v>1</v>
      </c>
      <c r="K625" s="191" t="s">
        <v>3250</v>
      </c>
      <c r="L625" s="194">
        <v>2022</v>
      </c>
      <c r="M625" s="457">
        <v>3</v>
      </c>
      <c r="N625" s="458">
        <v>1</v>
      </c>
      <c r="O625" s="195">
        <f t="shared" si="37"/>
        <v>3</v>
      </c>
      <c r="P625" s="457">
        <v>3</v>
      </c>
      <c r="Q625" s="196">
        <f t="shared" si="38"/>
        <v>1</v>
      </c>
      <c r="R625" s="197">
        <f t="shared" si="39"/>
        <v>1</v>
      </c>
      <c r="S625" s="198">
        <f t="shared" si="36"/>
        <v>1</v>
      </c>
      <c r="T625" s="194" t="s">
        <v>3249</v>
      </c>
      <c r="U625" s="21"/>
      <c r="V625" s="21"/>
      <c r="W625" s="21"/>
      <c r="X625" s="21"/>
      <c r="Y625" s="21"/>
      <c r="Z625" s="21"/>
    </row>
    <row r="626" spans="1:26" ht="12.75">
      <c r="A626" s="190" t="s">
        <v>109</v>
      </c>
      <c r="B626" s="191" t="s">
        <v>1220</v>
      </c>
      <c r="C626" s="191" t="s">
        <v>658</v>
      </c>
      <c r="D626" s="191" t="s">
        <v>671</v>
      </c>
      <c r="E626" s="190" t="s">
        <v>577</v>
      </c>
      <c r="F626" s="191" t="s">
        <v>583</v>
      </c>
      <c r="G626" s="191" t="s">
        <v>370</v>
      </c>
      <c r="H626" s="192" t="s">
        <v>418</v>
      </c>
      <c r="I626" s="192" t="s">
        <v>185</v>
      </c>
      <c r="J626" s="193">
        <v>1</v>
      </c>
      <c r="K626" s="191" t="s">
        <v>3250</v>
      </c>
      <c r="L626" s="194">
        <v>2022</v>
      </c>
      <c r="M626" s="457">
        <v>67</v>
      </c>
      <c r="N626" s="458">
        <v>1</v>
      </c>
      <c r="O626" s="195">
        <f t="shared" si="37"/>
        <v>67</v>
      </c>
      <c r="P626" s="457">
        <v>67</v>
      </c>
      <c r="Q626" s="196">
        <f t="shared" si="38"/>
        <v>1</v>
      </c>
      <c r="R626" s="197">
        <f t="shared" si="39"/>
        <v>1</v>
      </c>
      <c r="S626" s="198">
        <f t="shared" si="36"/>
        <v>1</v>
      </c>
      <c r="T626" s="194"/>
      <c r="U626" s="21"/>
      <c r="V626" s="21"/>
      <c r="W626" s="21"/>
      <c r="X626" s="21"/>
      <c r="Y626" s="21"/>
      <c r="Z626" s="21"/>
    </row>
    <row r="627" spans="1:26" ht="12.75">
      <c r="A627" s="190" t="s">
        <v>109</v>
      </c>
      <c r="B627" s="191" t="s">
        <v>1220</v>
      </c>
      <c r="C627" s="191" t="s">
        <v>664</v>
      </c>
      <c r="D627" s="191" t="s">
        <v>671</v>
      </c>
      <c r="E627" s="190" t="s">
        <v>577</v>
      </c>
      <c r="F627" s="191" t="s">
        <v>583</v>
      </c>
      <c r="G627" s="191" t="s">
        <v>370</v>
      </c>
      <c r="H627" s="192" t="s">
        <v>418</v>
      </c>
      <c r="I627" s="192" t="s">
        <v>185</v>
      </c>
      <c r="J627" s="193">
        <v>1</v>
      </c>
      <c r="K627" s="191"/>
      <c r="L627" s="194">
        <v>2022</v>
      </c>
      <c r="M627" s="457">
        <v>8</v>
      </c>
      <c r="N627" s="458">
        <v>1</v>
      </c>
      <c r="O627" s="195">
        <f t="shared" si="37"/>
        <v>8</v>
      </c>
      <c r="P627" s="457">
        <v>8</v>
      </c>
      <c r="Q627" s="196">
        <f t="shared" si="38"/>
        <v>1</v>
      </c>
      <c r="R627" s="197">
        <f t="shared" si="39"/>
        <v>1</v>
      </c>
      <c r="S627" s="198">
        <f t="shared" si="36"/>
        <v>1</v>
      </c>
      <c r="T627" s="194"/>
      <c r="U627" s="21"/>
      <c r="V627" s="21"/>
      <c r="W627" s="21"/>
      <c r="X627" s="21"/>
      <c r="Y627" s="21"/>
      <c r="Z627" s="21"/>
    </row>
    <row r="628" spans="1:26" ht="12.75">
      <c r="A628" s="190" t="s">
        <v>109</v>
      </c>
      <c r="B628" s="191" t="s">
        <v>1220</v>
      </c>
      <c r="C628" s="191" t="s">
        <v>658</v>
      </c>
      <c r="D628" s="191" t="s">
        <v>672</v>
      </c>
      <c r="E628" s="190" t="s">
        <v>577</v>
      </c>
      <c r="F628" s="191" t="s">
        <v>583</v>
      </c>
      <c r="G628" s="191" t="s">
        <v>370</v>
      </c>
      <c r="H628" s="192" t="s">
        <v>418</v>
      </c>
      <c r="I628" s="192" t="s">
        <v>185</v>
      </c>
      <c r="J628" s="193">
        <v>1</v>
      </c>
      <c r="K628" s="191" t="s">
        <v>3250</v>
      </c>
      <c r="L628" s="194">
        <v>2022</v>
      </c>
      <c r="M628" s="457">
        <v>2</v>
      </c>
      <c r="N628" s="458">
        <v>1</v>
      </c>
      <c r="O628" s="195">
        <f t="shared" si="37"/>
        <v>2</v>
      </c>
      <c r="P628" s="457">
        <v>2</v>
      </c>
      <c r="Q628" s="196">
        <f t="shared" si="38"/>
        <v>1</v>
      </c>
      <c r="R628" s="197">
        <f t="shared" si="39"/>
        <v>1</v>
      </c>
      <c r="S628" s="198">
        <f t="shared" si="36"/>
        <v>1</v>
      </c>
      <c r="T628" s="194" t="s">
        <v>3249</v>
      </c>
      <c r="U628" s="21"/>
      <c r="V628" s="21"/>
      <c r="W628" s="21"/>
      <c r="X628" s="21"/>
      <c r="Y628" s="21"/>
      <c r="Z628" s="21"/>
    </row>
    <row r="629" spans="1:26" ht="12.75">
      <c r="A629" s="190" t="s">
        <v>109</v>
      </c>
      <c r="B629" s="191" t="s">
        <v>1220</v>
      </c>
      <c r="C629" s="191" t="s">
        <v>662</v>
      </c>
      <c r="D629" s="191" t="s">
        <v>672</v>
      </c>
      <c r="E629" s="190" t="s">
        <v>577</v>
      </c>
      <c r="F629" s="191" t="s">
        <v>583</v>
      </c>
      <c r="G629" s="191" t="s">
        <v>370</v>
      </c>
      <c r="H629" s="192" t="s">
        <v>418</v>
      </c>
      <c r="I629" s="192" t="s">
        <v>185</v>
      </c>
      <c r="J629" s="193">
        <v>1</v>
      </c>
      <c r="K629" s="191"/>
      <c r="L629" s="194">
        <v>2022</v>
      </c>
      <c r="M629" s="457">
        <v>20</v>
      </c>
      <c r="N629" s="458">
        <v>1</v>
      </c>
      <c r="O629" s="195">
        <f t="shared" si="37"/>
        <v>20</v>
      </c>
      <c r="P629" s="457">
        <v>20</v>
      </c>
      <c r="Q629" s="196">
        <f t="shared" si="38"/>
        <v>1</v>
      </c>
      <c r="R629" s="197">
        <f t="shared" si="39"/>
        <v>1</v>
      </c>
      <c r="S629" s="198">
        <f t="shared" si="36"/>
        <v>1</v>
      </c>
      <c r="T629" s="194"/>
      <c r="U629" s="21"/>
      <c r="V629" s="21"/>
      <c r="W629" s="21"/>
      <c r="X629" s="21"/>
      <c r="Y629" s="21"/>
      <c r="Z629" s="21"/>
    </row>
    <row r="630" spans="1:26" ht="12.75">
      <c r="A630" s="190" t="s">
        <v>109</v>
      </c>
      <c r="B630" s="191" t="s">
        <v>1220</v>
      </c>
      <c r="C630" s="191" t="s">
        <v>664</v>
      </c>
      <c r="D630" s="191" t="s">
        <v>672</v>
      </c>
      <c r="E630" s="190" t="s">
        <v>577</v>
      </c>
      <c r="F630" s="191" t="s">
        <v>583</v>
      </c>
      <c r="G630" s="191" t="s">
        <v>370</v>
      </c>
      <c r="H630" s="192" t="s">
        <v>418</v>
      </c>
      <c r="I630" s="192" t="s">
        <v>185</v>
      </c>
      <c r="J630" s="193">
        <v>1</v>
      </c>
      <c r="K630" s="191"/>
      <c r="L630" s="194">
        <v>2022</v>
      </c>
      <c r="M630" s="457">
        <v>2</v>
      </c>
      <c r="N630" s="458">
        <v>1</v>
      </c>
      <c r="O630" s="195">
        <f t="shared" si="37"/>
        <v>2</v>
      </c>
      <c r="P630" s="457">
        <v>2</v>
      </c>
      <c r="Q630" s="196">
        <f t="shared" si="38"/>
        <v>1</v>
      </c>
      <c r="R630" s="197">
        <f t="shared" si="39"/>
        <v>1</v>
      </c>
      <c r="S630" s="198">
        <f t="shared" si="36"/>
        <v>1</v>
      </c>
      <c r="T630" s="194" t="s">
        <v>3249</v>
      </c>
      <c r="U630" s="21"/>
      <c r="V630" s="21"/>
      <c r="W630" s="21"/>
      <c r="X630" s="21"/>
      <c r="Y630" s="21"/>
      <c r="Z630" s="21"/>
    </row>
    <row r="631" spans="1:26" ht="12.75">
      <c r="A631" s="190" t="s">
        <v>109</v>
      </c>
      <c r="B631" s="191" t="s">
        <v>1220</v>
      </c>
      <c r="C631" s="191" t="s">
        <v>656</v>
      </c>
      <c r="D631" s="191" t="s">
        <v>673</v>
      </c>
      <c r="E631" s="190" t="s">
        <v>577</v>
      </c>
      <c r="F631" s="191" t="s">
        <v>583</v>
      </c>
      <c r="G631" s="191" t="s">
        <v>370</v>
      </c>
      <c r="H631" s="192" t="s">
        <v>418</v>
      </c>
      <c r="I631" s="192" t="s">
        <v>185</v>
      </c>
      <c r="J631" s="193">
        <v>1</v>
      </c>
      <c r="K631" s="191"/>
      <c r="L631" s="194">
        <v>2022</v>
      </c>
      <c r="M631" s="457">
        <v>19</v>
      </c>
      <c r="N631" s="458">
        <v>1</v>
      </c>
      <c r="O631" s="195">
        <f t="shared" si="37"/>
        <v>19</v>
      </c>
      <c r="P631" s="457">
        <v>19</v>
      </c>
      <c r="Q631" s="196">
        <f t="shared" si="38"/>
        <v>1</v>
      </c>
      <c r="R631" s="197">
        <f t="shared" si="39"/>
        <v>1</v>
      </c>
      <c r="S631" s="198">
        <f t="shared" si="36"/>
        <v>1</v>
      </c>
      <c r="T631" s="194"/>
      <c r="U631" s="21"/>
      <c r="V631" s="21"/>
      <c r="W631" s="21"/>
      <c r="X631" s="21"/>
      <c r="Y631" s="21"/>
      <c r="Z631" s="21"/>
    </row>
    <row r="632" spans="1:26" ht="12.75">
      <c r="A632" s="190" t="s">
        <v>109</v>
      </c>
      <c r="B632" s="191" t="s">
        <v>1220</v>
      </c>
      <c r="C632" s="191" t="s">
        <v>658</v>
      </c>
      <c r="D632" s="191" t="s">
        <v>673</v>
      </c>
      <c r="E632" s="190" t="s">
        <v>577</v>
      </c>
      <c r="F632" s="191" t="s">
        <v>583</v>
      </c>
      <c r="G632" s="191" t="s">
        <v>370</v>
      </c>
      <c r="H632" s="192" t="s">
        <v>418</v>
      </c>
      <c r="I632" s="192" t="s">
        <v>185</v>
      </c>
      <c r="J632" s="193">
        <v>1</v>
      </c>
      <c r="K632" s="191"/>
      <c r="L632" s="194">
        <v>2022</v>
      </c>
      <c r="M632" s="457">
        <v>2</v>
      </c>
      <c r="N632" s="458">
        <v>1</v>
      </c>
      <c r="O632" s="195">
        <f t="shared" si="37"/>
        <v>2</v>
      </c>
      <c r="P632" s="457">
        <v>2</v>
      </c>
      <c r="Q632" s="196">
        <f t="shared" si="38"/>
        <v>1</v>
      </c>
      <c r="R632" s="197">
        <f t="shared" si="39"/>
        <v>1</v>
      </c>
      <c r="S632" s="198">
        <f t="shared" si="36"/>
        <v>1</v>
      </c>
      <c r="T632" s="194" t="s">
        <v>3249</v>
      </c>
      <c r="U632" s="21"/>
      <c r="V632" s="21"/>
      <c r="W632" s="21"/>
      <c r="X632" s="21"/>
      <c r="Y632" s="21"/>
      <c r="Z632" s="21"/>
    </row>
    <row r="633" spans="1:26" ht="12.75">
      <c r="A633" s="190" t="s">
        <v>109</v>
      </c>
      <c r="B633" s="191" t="s">
        <v>1220</v>
      </c>
      <c r="C633" s="191" t="s">
        <v>662</v>
      </c>
      <c r="D633" s="191" t="s">
        <v>674</v>
      </c>
      <c r="E633" s="190" t="s">
        <v>577</v>
      </c>
      <c r="F633" s="191" t="s">
        <v>583</v>
      </c>
      <c r="G633" s="191" t="s">
        <v>370</v>
      </c>
      <c r="H633" s="192" t="s">
        <v>418</v>
      </c>
      <c r="I633" s="192" t="s">
        <v>185</v>
      </c>
      <c r="J633" s="193">
        <v>1</v>
      </c>
      <c r="K633" s="191"/>
      <c r="L633" s="194">
        <v>2022</v>
      </c>
      <c r="M633" s="457">
        <v>3</v>
      </c>
      <c r="N633" s="458">
        <v>1</v>
      </c>
      <c r="O633" s="195">
        <f t="shared" si="37"/>
        <v>3</v>
      </c>
      <c r="P633" s="457">
        <v>3</v>
      </c>
      <c r="Q633" s="196">
        <f t="shared" si="38"/>
        <v>1</v>
      </c>
      <c r="R633" s="197">
        <f t="shared" si="39"/>
        <v>1</v>
      </c>
      <c r="S633" s="198">
        <f t="shared" si="36"/>
        <v>1</v>
      </c>
      <c r="T633" s="194"/>
      <c r="U633" s="21"/>
      <c r="V633" s="21"/>
      <c r="W633" s="21"/>
      <c r="X633" s="21"/>
      <c r="Y633" s="21"/>
      <c r="Z633" s="21"/>
    </row>
    <row r="634" spans="1:26" ht="12.75">
      <c r="A634" s="190" t="s">
        <v>109</v>
      </c>
      <c r="B634" s="191" t="s">
        <v>1220</v>
      </c>
      <c r="C634" s="191" t="s">
        <v>658</v>
      </c>
      <c r="D634" s="191" t="s">
        <v>677</v>
      </c>
      <c r="E634" s="190" t="s">
        <v>577</v>
      </c>
      <c r="F634" s="191" t="s">
        <v>583</v>
      </c>
      <c r="G634" s="191" t="s">
        <v>370</v>
      </c>
      <c r="H634" s="192" t="s">
        <v>418</v>
      </c>
      <c r="I634" s="192" t="s">
        <v>185</v>
      </c>
      <c r="J634" s="193">
        <v>1</v>
      </c>
      <c r="K634" s="191" t="s">
        <v>3250</v>
      </c>
      <c r="L634" s="194">
        <v>2022</v>
      </c>
      <c r="M634" s="457">
        <v>5</v>
      </c>
      <c r="N634" s="458">
        <v>1</v>
      </c>
      <c r="O634" s="195">
        <f t="shared" si="37"/>
        <v>5</v>
      </c>
      <c r="P634" s="457">
        <v>5</v>
      </c>
      <c r="Q634" s="196">
        <f t="shared" si="38"/>
        <v>1</v>
      </c>
      <c r="R634" s="197">
        <f t="shared" si="39"/>
        <v>1</v>
      </c>
      <c r="S634" s="198">
        <f t="shared" si="36"/>
        <v>1</v>
      </c>
      <c r="T634" s="194" t="s">
        <v>3249</v>
      </c>
      <c r="U634" s="21"/>
      <c r="V634" s="21"/>
      <c r="W634" s="21"/>
      <c r="X634" s="21"/>
      <c r="Y634" s="21"/>
      <c r="Z634" s="21"/>
    </row>
    <row r="635" spans="1:26" ht="12.75">
      <c r="A635" s="190" t="s">
        <v>109</v>
      </c>
      <c r="B635" s="191" t="s">
        <v>1220</v>
      </c>
      <c r="C635" s="191" t="s">
        <v>658</v>
      </c>
      <c r="D635" s="191" t="s">
        <v>678</v>
      </c>
      <c r="E635" s="190" t="s">
        <v>577</v>
      </c>
      <c r="F635" s="191" t="s">
        <v>583</v>
      </c>
      <c r="G635" s="191" t="s">
        <v>370</v>
      </c>
      <c r="H635" s="192" t="s">
        <v>418</v>
      </c>
      <c r="I635" s="192" t="s">
        <v>185</v>
      </c>
      <c r="J635" s="193">
        <v>1</v>
      </c>
      <c r="K635" s="191"/>
      <c r="L635" s="194">
        <v>2022</v>
      </c>
      <c r="M635" s="457">
        <v>8</v>
      </c>
      <c r="N635" s="458">
        <v>1</v>
      </c>
      <c r="O635" s="195">
        <f t="shared" si="37"/>
        <v>8</v>
      </c>
      <c r="P635" s="457">
        <v>8</v>
      </c>
      <c r="Q635" s="196">
        <f t="shared" si="38"/>
        <v>1</v>
      </c>
      <c r="R635" s="197">
        <f t="shared" si="39"/>
        <v>1</v>
      </c>
      <c r="S635" s="198">
        <f t="shared" si="36"/>
        <v>1</v>
      </c>
      <c r="T635" s="194"/>
      <c r="U635" s="21"/>
      <c r="V635" s="21"/>
      <c r="W635" s="21"/>
      <c r="X635" s="21"/>
      <c r="Y635" s="21"/>
      <c r="Z635" s="21"/>
    </row>
    <row r="636" spans="1:26" ht="12.75">
      <c r="A636" s="190" t="s">
        <v>109</v>
      </c>
      <c r="B636" s="191" t="s">
        <v>1220</v>
      </c>
      <c r="C636" s="191" t="s">
        <v>663</v>
      </c>
      <c r="D636" s="191" t="s">
        <v>678</v>
      </c>
      <c r="E636" s="190" t="s">
        <v>577</v>
      </c>
      <c r="F636" s="191" t="s">
        <v>583</v>
      </c>
      <c r="G636" s="191" t="s">
        <v>370</v>
      </c>
      <c r="H636" s="192" t="s">
        <v>418</v>
      </c>
      <c r="I636" s="192" t="s">
        <v>185</v>
      </c>
      <c r="J636" s="193">
        <v>1</v>
      </c>
      <c r="K636" s="191" t="s">
        <v>3250</v>
      </c>
      <c r="L636" s="194">
        <v>2022</v>
      </c>
      <c r="M636" s="457">
        <v>5</v>
      </c>
      <c r="N636" s="458">
        <v>1</v>
      </c>
      <c r="O636" s="195">
        <f t="shared" si="37"/>
        <v>5</v>
      </c>
      <c r="P636" s="457">
        <v>5</v>
      </c>
      <c r="Q636" s="196">
        <f t="shared" si="38"/>
        <v>1</v>
      </c>
      <c r="R636" s="197">
        <f t="shared" si="39"/>
        <v>1</v>
      </c>
      <c r="S636" s="198">
        <f t="shared" si="36"/>
        <v>1</v>
      </c>
      <c r="T636" s="194" t="s">
        <v>3249</v>
      </c>
      <c r="U636" s="21"/>
      <c r="V636" s="21"/>
      <c r="W636" s="21"/>
      <c r="X636" s="21"/>
      <c r="Y636" s="21"/>
      <c r="Z636" s="21"/>
    </row>
    <row r="637" spans="1:26" ht="12.75">
      <c r="A637" s="190" t="s">
        <v>109</v>
      </c>
      <c r="B637" s="191" t="s">
        <v>1220</v>
      </c>
      <c r="C637" s="191" t="s">
        <v>665</v>
      </c>
      <c r="D637" s="191" t="s">
        <v>679</v>
      </c>
      <c r="E637" s="190" t="s">
        <v>577</v>
      </c>
      <c r="F637" s="191" t="s">
        <v>583</v>
      </c>
      <c r="G637" s="191" t="s">
        <v>370</v>
      </c>
      <c r="H637" s="192" t="s">
        <v>418</v>
      </c>
      <c r="I637" s="192" t="s">
        <v>185</v>
      </c>
      <c r="J637" s="193">
        <v>1</v>
      </c>
      <c r="K637" s="191" t="s">
        <v>3250</v>
      </c>
      <c r="L637" s="194">
        <v>2022</v>
      </c>
      <c r="M637" s="457">
        <v>1926</v>
      </c>
      <c r="N637" s="458">
        <v>1</v>
      </c>
      <c r="O637" s="195">
        <f t="shared" si="37"/>
        <v>1926</v>
      </c>
      <c r="P637" s="457">
        <v>1926</v>
      </c>
      <c r="Q637" s="196">
        <f t="shared" si="38"/>
        <v>1</v>
      </c>
      <c r="R637" s="197">
        <f t="shared" si="39"/>
        <v>1</v>
      </c>
      <c r="S637" s="198">
        <f t="shared" si="36"/>
        <v>1</v>
      </c>
      <c r="T637" s="194" t="s">
        <v>3249</v>
      </c>
      <c r="U637" s="21"/>
      <c r="V637" s="21"/>
      <c r="W637" s="21"/>
      <c r="X637" s="21"/>
      <c r="Y637" s="21"/>
      <c r="Z637" s="21"/>
    </row>
    <row r="638" spans="1:26" ht="12.75">
      <c r="A638" s="190" t="s">
        <v>109</v>
      </c>
      <c r="B638" s="191" t="s">
        <v>1220</v>
      </c>
      <c r="C638" s="191" t="s">
        <v>666</v>
      </c>
      <c r="D638" s="191" t="s">
        <v>679</v>
      </c>
      <c r="E638" s="190" t="s">
        <v>577</v>
      </c>
      <c r="F638" s="191" t="s">
        <v>583</v>
      </c>
      <c r="G638" s="191" t="s">
        <v>370</v>
      </c>
      <c r="H638" s="192" t="s">
        <v>418</v>
      </c>
      <c r="I638" s="192" t="s">
        <v>185</v>
      </c>
      <c r="J638" s="193">
        <v>1</v>
      </c>
      <c r="K638" s="191"/>
      <c r="L638" s="194">
        <v>2022</v>
      </c>
      <c r="M638" s="457">
        <v>7</v>
      </c>
      <c r="N638" s="458">
        <v>1</v>
      </c>
      <c r="O638" s="195">
        <f t="shared" si="37"/>
        <v>7</v>
      </c>
      <c r="P638" s="457">
        <v>7</v>
      </c>
      <c r="Q638" s="196">
        <f t="shared" si="38"/>
        <v>1</v>
      </c>
      <c r="R638" s="197">
        <f t="shared" si="39"/>
        <v>1</v>
      </c>
      <c r="S638" s="198">
        <f t="shared" si="36"/>
        <v>1</v>
      </c>
      <c r="T638" s="194"/>
      <c r="U638" s="21"/>
      <c r="V638" s="21"/>
      <c r="W638" s="21"/>
      <c r="X638" s="21"/>
      <c r="Y638" s="21"/>
      <c r="Z638" s="21"/>
    </row>
    <row r="639" spans="1:26" ht="12.75">
      <c r="A639" s="190" t="s">
        <v>109</v>
      </c>
      <c r="B639" s="191" t="s">
        <v>1220</v>
      </c>
      <c r="C639" s="191" t="s">
        <v>665</v>
      </c>
      <c r="D639" s="191" t="s">
        <v>680</v>
      </c>
      <c r="E639" s="190" t="s">
        <v>577</v>
      </c>
      <c r="F639" s="191" t="s">
        <v>583</v>
      </c>
      <c r="G639" s="191" t="s">
        <v>370</v>
      </c>
      <c r="H639" s="192" t="s">
        <v>418</v>
      </c>
      <c r="I639" s="192" t="s">
        <v>185</v>
      </c>
      <c r="J639" s="193">
        <v>1</v>
      </c>
      <c r="K639" s="191" t="s">
        <v>3250</v>
      </c>
      <c r="L639" s="194">
        <v>2022</v>
      </c>
      <c r="M639" s="457">
        <v>43</v>
      </c>
      <c r="N639" s="458">
        <v>1</v>
      </c>
      <c r="O639" s="195">
        <f t="shared" si="37"/>
        <v>43</v>
      </c>
      <c r="P639" s="457">
        <v>43</v>
      </c>
      <c r="Q639" s="196">
        <f t="shared" si="38"/>
        <v>1</v>
      </c>
      <c r="R639" s="197">
        <f t="shared" si="39"/>
        <v>1</v>
      </c>
      <c r="S639" s="198">
        <f t="shared" si="36"/>
        <v>1</v>
      </c>
      <c r="T639" s="194" t="s">
        <v>3249</v>
      </c>
      <c r="U639" s="21"/>
      <c r="V639" s="21"/>
      <c r="W639" s="21"/>
      <c r="X639" s="21"/>
      <c r="Y639" s="21"/>
      <c r="Z639" s="21"/>
    </row>
    <row r="640" spans="1:26" ht="12.75">
      <c r="A640" s="190" t="s">
        <v>109</v>
      </c>
      <c r="B640" s="191" t="s">
        <v>1220</v>
      </c>
      <c r="C640" s="191" t="s">
        <v>668</v>
      </c>
      <c r="D640" s="191" t="s">
        <v>680</v>
      </c>
      <c r="E640" s="190" t="s">
        <v>577</v>
      </c>
      <c r="F640" s="191" t="s">
        <v>583</v>
      </c>
      <c r="G640" s="191" t="s">
        <v>370</v>
      </c>
      <c r="H640" s="192" t="s">
        <v>418</v>
      </c>
      <c r="I640" s="192" t="s">
        <v>185</v>
      </c>
      <c r="J640" s="193">
        <v>1</v>
      </c>
      <c r="K640" s="191"/>
      <c r="L640" s="194">
        <v>2022</v>
      </c>
      <c r="M640" s="457">
        <v>6</v>
      </c>
      <c r="N640" s="458">
        <v>1</v>
      </c>
      <c r="O640" s="195">
        <f t="shared" si="37"/>
        <v>6</v>
      </c>
      <c r="P640" s="457">
        <v>6</v>
      </c>
      <c r="Q640" s="196">
        <f t="shared" si="38"/>
        <v>1</v>
      </c>
      <c r="R640" s="197">
        <f t="shared" si="39"/>
        <v>1</v>
      </c>
      <c r="S640" s="198">
        <f t="shared" si="36"/>
        <v>1</v>
      </c>
      <c r="T640" s="194"/>
      <c r="U640" s="21"/>
      <c r="V640" s="21"/>
      <c r="W640" s="21"/>
      <c r="X640" s="21"/>
      <c r="Y640" s="21"/>
      <c r="Z640" s="21"/>
    </row>
    <row r="641" spans="1:26" ht="12.75">
      <c r="A641" s="190" t="s">
        <v>109</v>
      </c>
      <c r="B641" s="191" t="s">
        <v>1220</v>
      </c>
      <c r="C641" s="191" t="s">
        <v>665</v>
      </c>
      <c r="D641" s="191" t="s">
        <v>681</v>
      </c>
      <c r="E641" s="190" t="s">
        <v>577</v>
      </c>
      <c r="F641" s="191" t="s">
        <v>583</v>
      </c>
      <c r="G641" s="191" t="s">
        <v>370</v>
      </c>
      <c r="H641" s="192" t="s">
        <v>418</v>
      </c>
      <c r="I641" s="192" t="s">
        <v>185</v>
      </c>
      <c r="J641" s="193">
        <v>1</v>
      </c>
      <c r="K641" s="191"/>
      <c r="L641" s="194">
        <v>2022</v>
      </c>
      <c r="M641" s="457">
        <v>6</v>
      </c>
      <c r="N641" s="458">
        <v>1</v>
      </c>
      <c r="O641" s="195">
        <f t="shared" si="37"/>
        <v>6</v>
      </c>
      <c r="P641" s="457">
        <v>6</v>
      </c>
      <c r="Q641" s="196">
        <f t="shared" si="38"/>
        <v>1</v>
      </c>
      <c r="R641" s="197">
        <f t="shared" si="39"/>
        <v>1</v>
      </c>
      <c r="S641" s="198">
        <f t="shared" si="36"/>
        <v>1</v>
      </c>
      <c r="T641" s="194"/>
      <c r="U641" s="21"/>
      <c r="V641" s="21"/>
      <c r="W641" s="21"/>
      <c r="X641" s="21"/>
      <c r="Y641" s="21"/>
      <c r="Z641" s="21"/>
    </row>
    <row r="642" spans="1:26" ht="12.75">
      <c r="A642" s="190" t="s">
        <v>109</v>
      </c>
      <c r="B642" s="191" t="s">
        <v>1220</v>
      </c>
      <c r="C642" s="191" t="s">
        <v>667</v>
      </c>
      <c r="D642" s="191" t="s">
        <v>681</v>
      </c>
      <c r="E642" s="190" t="s">
        <v>577</v>
      </c>
      <c r="F642" s="191" t="s">
        <v>583</v>
      </c>
      <c r="G642" s="191" t="s">
        <v>370</v>
      </c>
      <c r="H642" s="192" t="s">
        <v>418</v>
      </c>
      <c r="I642" s="192" t="s">
        <v>185</v>
      </c>
      <c r="J642" s="193">
        <v>1</v>
      </c>
      <c r="K642" s="191" t="s">
        <v>3250</v>
      </c>
      <c r="L642" s="194">
        <v>2022</v>
      </c>
      <c r="M642" s="457">
        <v>611</v>
      </c>
      <c r="N642" s="458">
        <v>1</v>
      </c>
      <c r="O642" s="195">
        <f t="shared" si="37"/>
        <v>611</v>
      </c>
      <c r="P642" s="457">
        <v>611</v>
      </c>
      <c r="Q642" s="196">
        <f t="shared" si="38"/>
        <v>1</v>
      </c>
      <c r="R642" s="197">
        <f t="shared" si="39"/>
        <v>1</v>
      </c>
      <c r="S642" s="198">
        <f t="shared" si="36"/>
        <v>1</v>
      </c>
      <c r="T642" s="194" t="s">
        <v>3249</v>
      </c>
      <c r="U642" s="21"/>
      <c r="V642" s="21"/>
      <c r="W642" s="21"/>
      <c r="X642" s="21"/>
      <c r="Y642" s="21"/>
      <c r="Z642" s="21"/>
    </row>
    <row r="643" spans="1:26" ht="12.75">
      <c r="A643" s="190" t="s">
        <v>109</v>
      </c>
      <c r="B643" s="191" t="s">
        <v>1220</v>
      </c>
      <c r="C643" s="191" t="s">
        <v>660</v>
      </c>
      <c r="D643" s="191" t="s">
        <v>682</v>
      </c>
      <c r="E643" s="190" t="s">
        <v>577</v>
      </c>
      <c r="F643" s="191" t="s">
        <v>583</v>
      </c>
      <c r="G643" s="191" t="s">
        <v>370</v>
      </c>
      <c r="H643" s="192" t="s">
        <v>418</v>
      </c>
      <c r="I643" s="192" t="s">
        <v>185</v>
      </c>
      <c r="J643" s="193">
        <v>1</v>
      </c>
      <c r="K643" s="191" t="s">
        <v>3250</v>
      </c>
      <c r="L643" s="194">
        <v>2022</v>
      </c>
      <c r="M643" s="457">
        <v>2</v>
      </c>
      <c r="N643" s="458">
        <v>1</v>
      </c>
      <c r="O643" s="195">
        <f t="shared" si="37"/>
        <v>2</v>
      </c>
      <c r="P643" s="457">
        <v>2</v>
      </c>
      <c r="Q643" s="196">
        <f t="shared" si="38"/>
        <v>1</v>
      </c>
      <c r="R643" s="197">
        <f t="shared" si="39"/>
        <v>1</v>
      </c>
      <c r="S643" s="198">
        <f t="shared" si="36"/>
        <v>1</v>
      </c>
      <c r="T643" s="194" t="s">
        <v>3249</v>
      </c>
      <c r="U643" s="21"/>
      <c r="V643" s="21"/>
      <c r="W643" s="21"/>
      <c r="X643" s="21"/>
      <c r="Y643" s="21"/>
      <c r="Z643" s="21"/>
    </row>
    <row r="644" spans="1:26" ht="12.75">
      <c r="A644" s="190" t="s">
        <v>109</v>
      </c>
      <c r="B644" s="191" t="s">
        <v>1220</v>
      </c>
      <c r="C644" s="191" t="s">
        <v>668</v>
      </c>
      <c r="D644" s="191" t="s">
        <v>683</v>
      </c>
      <c r="E644" s="190" t="s">
        <v>577</v>
      </c>
      <c r="F644" s="191" t="s">
        <v>583</v>
      </c>
      <c r="G644" s="191" t="s">
        <v>370</v>
      </c>
      <c r="H644" s="192" t="s">
        <v>418</v>
      </c>
      <c r="I644" s="192" t="s">
        <v>185</v>
      </c>
      <c r="J644" s="193">
        <v>1</v>
      </c>
      <c r="K644" s="191" t="s">
        <v>3250</v>
      </c>
      <c r="L644" s="194">
        <v>2022</v>
      </c>
      <c r="M644" s="457">
        <v>7</v>
      </c>
      <c r="N644" s="458">
        <v>1</v>
      </c>
      <c r="O644" s="195">
        <f t="shared" si="37"/>
        <v>7</v>
      </c>
      <c r="P644" s="457">
        <v>7</v>
      </c>
      <c r="Q644" s="196">
        <f t="shared" si="38"/>
        <v>1</v>
      </c>
      <c r="R644" s="197">
        <f t="shared" si="39"/>
        <v>1</v>
      </c>
      <c r="S644" s="198">
        <f t="shared" ref="S644:S707" si="40">N644/J644</f>
        <v>1</v>
      </c>
      <c r="T644" s="194" t="s">
        <v>3249</v>
      </c>
      <c r="U644" s="21"/>
      <c r="V644" s="21"/>
      <c r="W644" s="21"/>
      <c r="X644" s="21"/>
      <c r="Y644" s="21"/>
      <c r="Z644" s="21"/>
    </row>
    <row r="645" spans="1:26" ht="12.75">
      <c r="A645" s="190" t="s">
        <v>109</v>
      </c>
      <c r="B645" s="191" t="s">
        <v>1220</v>
      </c>
      <c r="C645" s="191" t="s">
        <v>659</v>
      </c>
      <c r="D645" s="191" t="s">
        <v>684</v>
      </c>
      <c r="E645" s="190" t="s">
        <v>577</v>
      </c>
      <c r="F645" s="191" t="s">
        <v>583</v>
      </c>
      <c r="G645" s="191" t="s">
        <v>370</v>
      </c>
      <c r="H645" s="192" t="s">
        <v>418</v>
      </c>
      <c r="I645" s="192" t="s">
        <v>185</v>
      </c>
      <c r="J645" s="193">
        <v>1</v>
      </c>
      <c r="K645" s="191" t="s">
        <v>3250</v>
      </c>
      <c r="L645" s="194">
        <v>2022</v>
      </c>
      <c r="M645" s="457">
        <v>28</v>
      </c>
      <c r="N645" s="458">
        <v>1</v>
      </c>
      <c r="O645" s="195">
        <f t="shared" si="37"/>
        <v>28</v>
      </c>
      <c r="P645" s="457">
        <v>28</v>
      </c>
      <c r="Q645" s="196">
        <f t="shared" si="38"/>
        <v>1</v>
      </c>
      <c r="R645" s="197">
        <f t="shared" si="39"/>
        <v>1</v>
      </c>
      <c r="S645" s="198">
        <f t="shared" si="40"/>
        <v>1</v>
      </c>
      <c r="T645" s="194"/>
      <c r="U645" s="21"/>
      <c r="V645" s="21"/>
      <c r="W645" s="21"/>
      <c r="X645" s="21"/>
      <c r="Y645" s="21"/>
      <c r="Z645" s="21"/>
    </row>
    <row r="646" spans="1:26" ht="12.75">
      <c r="A646" s="190" t="s">
        <v>109</v>
      </c>
      <c r="B646" s="191" t="s">
        <v>1220</v>
      </c>
      <c r="C646" s="191" t="s">
        <v>663</v>
      </c>
      <c r="D646" s="191" t="s">
        <v>686</v>
      </c>
      <c r="E646" s="190" t="s">
        <v>577</v>
      </c>
      <c r="F646" s="191" t="s">
        <v>583</v>
      </c>
      <c r="G646" s="191" t="s">
        <v>370</v>
      </c>
      <c r="H646" s="192" t="s">
        <v>418</v>
      </c>
      <c r="I646" s="192" t="s">
        <v>185</v>
      </c>
      <c r="J646" s="193">
        <v>1</v>
      </c>
      <c r="K646" s="191" t="s">
        <v>3250</v>
      </c>
      <c r="L646" s="194">
        <v>2022</v>
      </c>
      <c r="M646" s="457">
        <v>15</v>
      </c>
      <c r="N646" s="458">
        <v>1</v>
      </c>
      <c r="O646" s="195">
        <f t="shared" ref="O646:O709" si="41">ROUNDUP(N646*M646,0)</f>
        <v>15</v>
      </c>
      <c r="P646" s="457">
        <v>15</v>
      </c>
      <c r="Q646" s="196">
        <f t="shared" ref="Q646:Q709" si="42">P646/(O646)</f>
        <v>1</v>
      </c>
      <c r="R646" s="197">
        <f t="shared" ref="R646:R709" si="43">P646/M646</f>
        <v>1</v>
      </c>
      <c r="S646" s="198">
        <f t="shared" si="40"/>
        <v>1</v>
      </c>
      <c r="T646" s="194" t="s">
        <v>3249</v>
      </c>
      <c r="U646" s="21"/>
      <c r="V646" s="21"/>
      <c r="W646" s="21"/>
      <c r="X646" s="21"/>
      <c r="Y646" s="21"/>
      <c r="Z646" s="21"/>
    </row>
    <row r="647" spans="1:26" ht="12.75">
      <c r="A647" s="190" t="s">
        <v>109</v>
      </c>
      <c r="B647" s="191" t="s">
        <v>1220</v>
      </c>
      <c r="C647" s="191" t="s">
        <v>663</v>
      </c>
      <c r="D647" s="191" t="s">
        <v>685</v>
      </c>
      <c r="E647" s="190" t="s">
        <v>577</v>
      </c>
      <c r="F647" s="191" t="s">
        <v>583</v>
      </c>
      <c r="G647" s="191" t="s">
        <v>370</v>
      </c>
      <c r="H647" s="192" t="s">
        <v>418</v>
      </c>
      <c r="I647" s="192" t="s">
        <v>185</v>
      </c>
      <c r="J647" s="193">
        <v>1</v>
      </c>
      <c r="K647" s="191" t="s">
        <v>3250</v>
      </c>
      <c r="L647" s="194">
        <v>2022</v>
      </c>
      <c r="M647" s="457">
        <v>2</v>
      </c>
      <c r="N647" s="458">
        <v>1</v>
      </c>
      <c r="O647" s="195">
        <f t="shared" si="41"/>
        <v>2</v>
      </c>
      <c r="P647" s="457">
        <v>2</v>
      </c>
      <c r="Q647" s="196">
        <f t="shared" si="42"/>
        <v>1</v>
      </c>
      <c r="R647" s="197">
        <f t="shared" si="43"/>
        <v>1</v>
      </c>
      <c r="S647" s="198">
        <f t="shared" si="40"/>
        <v>1</v>
      </c>
      <c r="T647" s="194" t="s">
        <v>3249</v>
      </c>
      <c r="U647" s="21"/>
      <c r="V647" s="21"/>
      <c r="W647" s="21"/>
      <c r="X647" s="21"/>
      <c r="Y647" s="21"/>
      <c r="Z647" s="21"/>
    </row>
    <row r="648" spans="1:26" ht="12.75">
      <c r="A648" s="190" t="s">
        <v>109</v>
      </c>
      <c r="B648" s="191" t="s">
        <v>1220</v>
      </c>
      <c r="C648" s="191" t="s">
        <v>663</v>
      </c>
      <c r="D648" s="191" t="s">
        <v>670</v>
      </c>
      <c r="E648" s="190" t="s">
        <v>577</v>
      </c>
      <c r="F648" s="191" t="s">
        <v>576</v>
      </c>
      <c r="G648" s="191" t="s">
        <v>370</v>
      </c>
      <c r="H648" s="192" t="s">
        <v>418</v>
      </c>
      <c r="I648" s="192" t="s">
        <v>185</v>
      </c>
      <c r="J648" s="193">
        <v>1</v>
      </c>
      <c r="K648" s="191" t="s">
        <v>3250</v>
      </c>
      <c r="L648" s="194">
        <v>2022</v>
      </c>
      <c r="M648" s="457">
        <v>3</v>
      </c>
      <c r="N648" s="458">
        <v>1</v>
      </c>
      <c r="O648" s="195">
        <f t="shared" si="41"/>
        <v>3</v>
      </c>
      <c r="P648" s="457">
        <v>3</v>
      </c>
      <c r="Q648" s="196">
        <f t="shared" si="42"/>
        <v>1</v>
      </c>
      <c r="R648" s="197">
        <f t="shared" si="43"/>
        <v>1</v>
      </c>
      <c r="S648" s="198">
        <f t="shared" si="40"/>
        <v>1</v>
      </c>
      <c r="T648" s="194" t="s">
        <v>3249</v>
      </c>
      <c r="U648" s="21"/>
      <c r="V648" s="21"/>
      <c r="W648" s="21"/>
      <c r="X648" s="21"/>
      <c r="Y648" s="21"/>
      <c r="Z648" s="21"/>
    </row>
    <row r="649" spans="1:26" ht="12.75">
      <c r="A649" s="190" t="s">
        <v>109</v>
      </c>
      <c r="B649" s="191" t="s">
        <v>1220</v>
      </c>
      <c r="C649" s="191" t="s">
        <v>658</v>
      </c>
      <c r="D649" s="191" t="s">
        <v>671</v>
      </c>
      <c r="E649" s="190" t="s">
        <v>577</v>
      </c>
      <c r="F649" s="191" t="s">
        <v>576</v>
      </c>
      <c r="G649" s="191" t="s">
        <v>370</v>
      </c>
      <c r="H649" s="192" t="s">
        <v>418</v>
      </c>
      <c r="I649" s="192" t="s">
        <v>185</v>
      </c>
      <c r="J649" s="193">
        <v>1</v>
      </c>
      <c r="K649" s="191" t="s">
        <v>3250</v>
      </c>
      <c r="L649" s="194">
        <v>2022</v>
      </c>
      <c r="M649" s="457">
        <v>67</v>
      </c>
      <c r="N649" s="458">
        <v>1</v>
      </c>
      <c r="O649" s="195">
        <f t="shared" si="41"/>
        <v>67</v>
      </c>
      <c r="P649" s="457">
        <v>67</v>
      </c>
      <c r="Q649" s="196">
        <f t="shared" si="42"/>
        <v>1</v>
      </c>
      <c r="R649" s="197">
        <f t="shared" si="43"/>
        <v>1</v>
      </c>
      <c r="S649" s="198">
        <f t="shared" si="40"/>
        <v>1</v>
      </c>
      <c r="T649" s="194"/>
      <c r="U649" s="21"/>
      <c r="V649" s="21"/>
      <c r="W649" s="21"/>
      <c r="X649" s="21"/>
      <c r="Y649" s="21"/>
      <c r="Z649" s="21"/>
    </row>
    <row r="650" spans="1:26" ht="12.75">
      <c r="A650" s="190" t="s">
        <v>109</v>
      </c>
      <c r="B650" s="191" t="s">
        <v>1220</v>
      </c>
      <c r="C650" s="191" t="s">
        <v>664</v>
      </c>
      <c r="D650" s="191" t="s">
        <v>671</v>
      </c>
      <c r="E650" s="190" t="s">
        <v>577</v>
      </c>
      <c r="F650" s="191" t="s">
        <v>576</v>
      </c>
      <c r="G650" s="191" t="s">
        <v>370</v>
      </c>
      <c r="H650" s="192" t="s">
        <v>418</v>
      </c>
      <c r="I650" s="192" t="s">
        <v>185</v>
      </c>
      <c r="J650" s="193">
        <v>1</v>
      </c>
      <c r="K650" s="191"/>
      <c r="L650" s="194">
        <v>2022</v>
      </c>
      <c r="M650" s="457">
        <v>8</v>
      </c>
      <c r="N650" s="458">
        <v>1</v>
      </c>
      <c r="O650" s="195">
        <f t="shared" si="41"/>
        <v>8</v>
      </c>
      <c r="P650" s="457">
        <v>8</v>
      </c>
      <c r="Q650" s="196">
        <f t="shared" si="42"/>
        <v>1</v>
      </c>
      <c r="R650" s="197">
        <f t="shared" si="43"/>
        <v>1</v>
      </c>
      <c r="S650" s="198">
        <f t="shared" si="40"/>
        <v>1</v>
      </c>
      <c r="T650" s="194"/>
      <c r="U650" s="21"/>
      <c r="V650" s="21"/>
      <c r="W650" s="21"/>
      <c r="X650" s="21"/>
      <c r="Y650" s="21"/>
      <c r="Z650" s="21"/>
    </row>
    <row r="651" spans="1:26" ht="12.75">
      <c r="A651" s="190" t="s">
        <v>109</v>
      </c>
      <c r="B651" s="191" t="s">
        <v>1220</v>
      </c>
      <c r="C651" s="191" t="s">
        <v>658</v>
      </c>
      <c r="D651" s="191" t="s">
        <v>672</v>
      </c>
      <c r="E651" s="190" t="s">
        <v>577</v>
      </c>
      <c r="F651" s="191" t="s">
        <v>576</v>
      </c>
      <c r="G651" s="191" t="s">
        <v>370</v>
      </c>
      <c r="H651" s="192" t="s">
        <v>418</v>
      </c>
      <c r="I651" s="192" t="s">
        <v>185</v>
      </c>
      <c r="J651" s="193">
        <v>1</v>
      </c>
      <c r="K651" s="191" t="s">
        <v>3250</v>
      </c>
      <c r="L651" s="194">
        <v>2022</v>
      </c>
      <c r="M651" s="457">
        <v>2</v>
      </c>
      <c r="N651" s="458">
        <v>1</v>
      </c>
      <c r="O651" s="195">
        <f t="shared" si="41"/>
        <v>2</v>
      </c>
      <c r="P651" s="457">
        <v>2</v>
      </c>
      <c r="Q651" s="196">
        <f t="shared" si="42"/>
        <v>1</v>
      </c>
      <c r="R651" s="197">
        <f t="shared" si="43"/>
        <v>1</v>
      </c>
      <c r="S651" s="198">
        <f t="shared" si="40"/>
        <v>1</v>
      </c>
      <c r="T651" s="194" t="s">
        <v>3249</v>
      </c>
      <c r="U651" s="21"/>
      <c r="V651" s="21"/>
      <c r="W651" s="21"/>
      <c r="X651" s="21"/>
      <c r="Y651" s="21"/>
      <c r="Z651" s="21"/>
    </row>
    <row r="652" spans="1:26" ht="12.75">
      <c r="A652" s="190" t="s">
        <v>109</v>
      </c>
      <c r="B652" s="191" t="s">
        <v>1220</v>
      </c>
      <c r="C652" s="191" t="s">
        <v>662</v>
      </c>
      <c r="D652" s="191" t="s">
        <v>672</v>
      </c>
      <c r="E652" s="190" t="s">
        <v>577</v>
      </c>
      <c r="F652" s="191" t="s">
        <v>576</v>
      </c>
      <c r="G652" s="191" t="s">
        <v>370</v>
      </c>
      <c r="H652" s="192" t="s">
        <v>418</v>
      </c>
      <c r="I652" s="192" t="s">
        <v>185</v>
      </c>
      <c r="J652" s="193">
        <v>1</v>
      </c>
      <c r="K652" s="191"/>
      <c r="L652" s="194">
        <v>2022</v>
      </c>
      <c r="M652" s="457">
        <v>20</v>
      </c>
      <c r="N652" s="458">
        <v>1</v>
      </c>
      <c r="O652" s="195">
        <f t="shared" si="41"/>
        <v>20</v>
      </c>
      <c r="P652" s="457">
        <v>20</v>
      </c>
      <c r="Q652" s="196">
        <f t="shared" si="42"/>
        <v>1</v>
      </c>
      <c r="R652" s="197">
        <f t="shared" si="43"/>
        <v>1</v>
      </c>
      <c r="S652" s="198">
        <f t="shared" si="40"/>
        <v>1</v>
      </c>
      <c r="T652" s="194"/>
      <c r="U652" s="21"/>
      <c r="V652" s="21"/>
      <c r="W652" s="21"/>
      <c r="X652" s="21"/>
      <c r="Y652" s="21"/>
      <c r="Z652" s="21"/>
    </row>
    <row r="653" spans="1:26" ht="12.75">
      <c r="A653" s="190" t="s">
        <v>109</v>
      </c>
      <c r="B653" s="191" t="s">
        <v>1220</v>
      </c>
      <c r="C653" s="191" t="s">
        <v>664</v>
      </c>
      <c r="D653" s="191" t="s">
        <v>672</v>
      </c>
      <c r="E653" s="190" t="s">
        <v>577</v>
      </c>
      <c r="F653" s="191" t="s">
        <v>576</v>
      </c>
      <c r="G653" s="191" t="s">
        <v>370</v>
      </c>
      <c r="H653" s="192" t="s">
        <v>418</v>
      </c>
      <c r="I653" s="192" t="s">
        <v>185</v>
      </c>
      <c r="J653" s="193">
        <v>1</v>
      </c>
      <c r="K653" s="191"/>
      <c r="L653" s="194">
        <v>2022</v>
      </c>
      <c r="M653" s="457">
        <v>2</v>
      </c>
      <c r="N653" s="458">
        <v>1</v>
      </c>
      <c r="O653" s="195">
        <f t="shared" si="41"/>
        <v>2</v>
      </c>
      <c r="P653" s="457">
        <v>2</v>
      </c>
      <c r="Q653" s="196">
        <f t="shared" si="42"/>
        <v>1</v>
      </c>
      <c r="R653" s="197">
        <f t="shared" si="43"/>
        <v>1</v>
      </c>
      <c r="S653" s="198">
        <f t="shared" si="40"/>
        <v>1</v>
      </c>
      <c r="T653" s="194" t="s">
        <v>3249</v>
      </c>
      <c r="U653" s="21"/>
      <c r="V653" s="21"/>
      <c r="W653" s="21"/>
      <c r="X653" s="21"/>
      <c r="Y653" s="21"/>
      <c r="Z653" s="21"/>
    </row>
    <row r="654" spans="1:26" ht="12.75">
      <c r="A654" s="190" t="s">
        <v>109</v>
      </c>
      <c r="B654" s="191" t="s">
        <v>1220</v>
      </c>
      <c r="C654" s="191" t="s">
        <v>656</v>
      </c>
      <c r="D654" s="191" t="s">
        <v>673</v>
      </c>
      <c r="E654" s="190" t="s">
        <v>577</v>
      </c>
      <c r="F654" s="191" t="s">
        <v>576</v>
      </c>
      <c r="G654" s="191" t="s">
        <v>370</v>
      </c>
      <c r="H654" s="192" t="s">
        <v>418</v>
      </c>
      <c r="I654" s="192" t="s">
        <v>185</v>
      </c>
      <c r="J654" s="193">
        <v>1</v>
      </c>
      <c r="K654" s="191"/>
      <c r="L654" s="194">
        <v>2022</v>
      </c>
      <c r="M654" s="457">
        <v>19</v>
      </c>
      <c r="N654" s="458">
        <v>1</v>
      </c>
      <c r="O654" s="195">
        <f t="shared" si="41"/>
        <v>19</v>
      </c>
      <c r="P654" s="457">
        <v>19</v>
      </c>
      <c r="Q654" s="196">
        <f t="shared" si="42"/>
        <v>1</v>
      </c>
      <c r="R654" s="197">
        <f t="shared" si="43"/>
        <v>1</v>
      </c>
      <c r="S654" s="198">
        <f t="shared" si="40"/>
        <v>1</v>
      </c>
      <c r="T654" s="194"/>
      <c r="U654" s="21"/>
      <c r="V654" s="21"/>
      <c r="W654" s="21"/>
      <c r="X654" s="21"/>
      <c r="Y654" s="21"/>
      <c r="Z654" s="21"/>
    </row>
    <row r="655" spans="1:26" ht="12.75">
      <c r="A655" s="190" t="s">
        <v>109</v>
      </c>
      <c r="B655" s="191" t="s">
        <v>1220</v>
      </c>
      <c r="C655" s="191" t="s">
        <v>658</v>
      </c>
      <c r="D655" s="191" t="s">
        <v>673</v>
      </c>
      <c r="E655" s="190" t="s">
        <v>577</v>
      </c>
      <c r="F655" s="191" t="s">
        <v>576</v>
      </c>
      <c r="G655" s="191" t="s">
        <v>370</v>
      </c>
      <c r="H655" s="192" t="s">
        <v>418</v>
      </c>
      <c r="I655" s="192" t="s">
        <v>185</v>
      </c>
      <c r="J655" s="193">
        <v>1</v>
      </c>
      <c r="K655" s="191"/>
      <c r="L655" s="194">
        <v>2022</v>
      </c>
      <c r="M655" s="457">
        <v>2</v>
      </c>
      <c r="N655" s="458">
        <v>1</v>
      </c>
      <c r="O655" s="195">
        <f t="shared" si="41"/>
        <v>2</v>
      </c>
      <c r="P655" s="457">
        <v>2</v>
      </c>
      <c r="Q655" s="196">
        <f t="shared" si="42"/>
        <v>1</v>
      </c>
      <c r="R655" s="197">
        <f t="shared" si="43"/>
        <v>1</v>
      </c>
      <c r="S655" s="198">
        <f t="shared" si="40"/>
        <v>1</v>
      </c>
      <c r="T655" s="194" t="s">
        <v>3249</v>
      </c>
      <c r="U655" s="21"/>
      <c r="V655" s="21"/>
      <c r="W655" s="21"/>
      <c r="X655" s="21"/>
      <c r="Y655" s="21"/>
      <c r="Z655" s="21"/>
    </row>
    <row r="656" spans="1:26" ht="12.75">
      <c r="A656" s="190" t="s">
        <v>109</v>
      </c>
      <c r="B656" s="191" t="s">
        <v>1220</v>
      </c>
      <c r="C656" s="191" t="s">
        <v>662</v>
      </c>
      <c r="D656" s="191" t="s">
        <v>674</v>
      </c>
      <c r="E656" s="190" t="s">
        <v>577</v>
      </c>
      <c r="F656" s="191" t="s">
        <v>576</v>
      </c>
      <c r="G656" s="191" t="s">
        <v>370</v>
      </c>
      <c r="H656" s="192" t="s">
        <v>418</v>
      </c>
      <c r="I656" s="192" t="s">
        <v>185</v>
      </c>
      <c r="J656" s="193">
        <v>1</v>
      </c>
      <c r="K656" s="191"/>
      <c r="L656" s="194">
        <v>2022</v>
      </c>
      <c r="M656" s="457">
        <v>3</v>
      </c>
      <c r="N656" s="458">
        <v>1</v>
      </c>
      <c r="O656" s="195">
        <f t="shared" si="41"/>
        <v>3</v>
      </c>
      <c r="P656" s="457">
        <v>3</v>
      </c>
      <c r="Q656" s="196">
        <f t="shared" si="42"/>
        <v>1</v>
      </c>
      <c r="R656" s="197">
        <f t="shared" si="43"/>
        <v>1</v>
      </c>
      <c r="S656" s="198">
        <f t="shared" si="40"/>
        <v>1</v>
      </c>
      <c r="T656" s="194"/>
      <c r="U656" s="21"/>
      <c r="V656" s="21"/>
      <c r="W656" s="21"/>
      <c r="X656" s="21"/>
      <c r="Y656" s="21"/>
      <c r="Z656" s="21"/>
    </row>
    <row r="657" spans="1:26" ht="12.75">
      <c r="A657" s="190" t="s">
        <v>109</v>
      </c>
      <c r="B657" s="191" t="s">
        <v>1220</v>
      </c>
      <c r="C657" s="191" t="s">
        <v>658</v>
      </c>
      <c r="D657" s="191" t="s">
        <v>677</v>
      </c>
      <c r="E657" s="190" t="s">
        <v>577</v>
      </c>
      <c r="F657" s="191" t="s">
        <v>576</v>
      </c>
      <c r="G657" s="191" t="s">
        <v>370</v>
      </c>
      <c r="H657" s="192" t="s">
        <v>418</v>
      </c>
      <c r="I657" s="192" t="s">
        <v>185</v>
      </c>
      <c r="J657" s="193">
        <v>1</v>
      </c>
      <c r="K657" s="191" t="s">
        <v>3250</v>
      </c>
      <c r="L657" s="194">
        <v>2022</v>
      </c>
      <c r="M657" s="457">
        <v>5</v>
      </c>
      <c r="N657" s="458">
        <v>1</v>
      </c>
      <c r="O657" s="195">
        <f t="shared" si="41"/>
        <v>5</v>
      </c>
      <c r="P657" s="457">
        <v>5</v>
      </c>
      <c r="Q657" s="196">
        <f t="shared" si="42"/>
        <v>1</v>
      </c>
      <c r="R657" s="197">
        <f t="shared" si="43"/>
        <v>1</v>
      </c>
      <c r="S657" s="198">
        <f t="shared" si="40"/>
        <v>1</v>
      </c>
      <c r="T657" s="194" t="s">
        <v>3249</v>
      </c>
      <c r="U657" s="21"/>
      <c r="V657" s="21"/>
      <c r="W657" s="21"/>
      <c r="X657" s="21"/>
      <c r="Y657" s="21"/>
      <c r="Z657" s="21"/>
    </row>
    <row r="658" spans="1:26" ht="12.75">
      <c r="A658" s="190" t="s">
        <v>109</v>
      </c>
      <c r="B658" s="191" t="s">
        <v>1220</v>
      </c>
      <c r="C658" s="191" t="s">
        <v>658</v>
      </c>
      <c r="D658" s="191" t="s">
        <v>678</v>
      </c>
      <c r="E658" s="190" t="s">
        <v>577</v>
      </c>
      <c r="F658" s="191" t="s">
        <v>576</v>
      </c>
      <c r="G658" s="191" t="s">
        <v>370</v>
      </c>
      <c r="H658" s="192" t="s">
        <v>418</v>
      </c>
      <c r="I658" s="192" t="s">
        <v>185</v>
      </c>
      <c r="J658" s="193">
        <v>1</v>
      </c>
      <c r="K658" s="191"/>
      <c r="L658" s="194">
        <v>2022</v>
      </c>
      <c r="M658" s="457">
        <v>8</v>
      </c>
      <c r="N658" s="458">
        <v>1</v>
      </c>
      <c r="O658" s="195">
        <f t="shared" si="41"/>
        <v>8</v>
      </c>
      <c r="P658" s="457">
        <v>8</v>
      </c>
      <c r="Q658" s="196">
        <f t="shared" si="42"/>
        <v>1</v>
      </c>
      <c r="R658" s="197">
        <f t="shared" si="43"/>
        <v>1</v>
      </c>
      <c r="S658" s="198">
        <f t="shared" si="40"/>
        <v>1</v>
      </c>
      <c r="T658" s="194"/>
      <c r="U658" s="21"/>
      <c r="V658" s="21"/>
      <c r="W658" s="21"/>
      <c r="X658" s="21"/>
      <c r="Y658" s="21"/>
      <c r="Z658" s="21"/>
    </row>
    <row r="659" spans="1:26" ht="12.75">
      <c r="A659" s="190" t="s">
        <v>109</v>
      </c>
      <c r="B659" s="191" t="s">
        <v>1220</v>
      </c>
      <c r="C659" s="191" t="s">
        <v>663</v>
      </c>
      <c r="D659" s="191" t="s">
        <v>678</v>
      </c>
      <c r="E659" s="190" t="s">
        <v>577</v>
      </c>
      <c r="F659" s="191" t="s">
        <v>576</v>
      </c>
      <c r="G659" s="191" t="s">
        <v>370</v>
      </c>
      <c r="H659" s="192" t="s">
        <v>418</v>
      </c>
      <c r="I659" s="192" t="s">
        <v>185</v>
      </c>
      <c r="J659" s="193">
        <v>1</v>
      </c>
      <c r="K659" s="191" t="s">
        <v>3250</v>
      </c>
      <c r="L659" s="194">
        <v>2022</v>
      </c>
      <c r="M659" s="457">
        <v>5</v>
      </c>
      <c r="N659" s="458">
        <v>1</v>
      </c>
      <c r="O659" s="195">
        <f t="shared" si="41"/>
        <v>5</v>
      </c>
      <c r="P659" s="457">
        <v>5</v>
      </c>
      <c r="Q659" s="196">
        <f t="shared" si="42"/>
        <v>1</v>
      </c>
      <c r="R659" s="197">
        <f t="shared" si="43"/>
        <v>1</v>
      </c>
      <c r="S659" s="198">
        <f t="shared" si="40"/>
        <v>1</v>
      </c>
      <c r="T659" s="194" t="s">
        <v>3249</v>
      </c>
      <c r="U659" s="21"/>
      <c r="V659" s="21"/>
      <c r="W659" s="21"/>
      <c r="X659" s="21"/>
      <c r="Y659" s="21"/>
      <c r="Z659" s="21"/>
    </row>
    <row r="660" spans="1:26" ht="12.75">
      <c r="A660" s="190" t="s">
        <v>109</v>
      </c>
      <c r="B660" s="191" t="s">
        <v>1220</v>
      </c>
      <c r="C660" s="191" t="s">
        <v>665</v>
      </c>
      <c r="D660" s="191" t="s">
        <v>679</v>
      </c>
      <c r="E660" s="190" t="s">
        <v>577</v>
      </c>
      <c r="F660" s="191" t="s">
        <v>576</v>
      </c>
      <c r="G660" s="191" t="s">
        <v>370</v>
      </c>
      <c r="H660" s="192" t="s">
        <v>418</v>
      </c>
      <c r="I660" s="192" t="s">
        <v>185</v>
      </c>
      <c r="J660" s="193">
        <v>1</v>
      </c>
      <c r="K660" s="191" t="s">
        <v>3250</v>
      </c>
      <c r="L660" s="194">
        <v>2022</v>
      </c>
      <c r="M660" s="457">
        <v>1926</v>
      </c>
      <c r="N660" s="458">
        <v>1</v>
      </c>
      <c r="O660" s="195">
        <f t="shared" si="41"/>
        <v>1926</v>
      </c>
      <c r="P660" s="457">
        <v>1926</v>
      </c>
      <c r="Q660" s="196">
        <f t="shared" si="42"/>
        <v>1</v>
      </c>
      <c r="R660" s="197">
        <f t="shared" si="43"/>
        <v>1</v>
      </c>
      <c r="S660" s="198">
        <f t="shared" si="40"/>
        <v>1</v>
      </c>
      <c r="T660" s="194" t="s">
        <v>3249</v>
      </c>
      <c r="U660" s="21"/>
      <c r="V660" s="21"/>
      <c r="W660" s="21"/>
      <c r="X660" s="21"/>
      <c r="Y660" s="21"/>
      <c r="Z660" s="21"/>
    </row>
    <row r="661" spans="1:26" ht="12.75">
      <c r="A661" s="190" t="s">
        <v>109</v>
      </c>
      <c r="B661" s="191" t="s">
        <v>1220</v>
      </c>
      <c r="C661" s="191" t="s">
        <v>666</v>
      </c>
      <c r="D661" s="191" t="s">
        <v>679</v>
      </c>
      <c r="E661" s="190" t="s">
        <v>577</v>
      </c>
      <c r="F661" s="191" t="s">
        <v>576</v>
      </c>
      <c r="G661" s="191" t="s">
        <v>370</v>
      </c>
      <c r="H661" s="192" t="s">
        <v>418</v>
      </c>
      <c r="I661" s="192" t="s">
        <v>185</v>
      </c>
      <c r="J661" s="193">
        <v>1</v>
      </c>
      <c r="K661" s="191"/>
      <c r="L661" s="194">
        <v>2022</v>
      </c>
      <c r="M661" s="457">
        <v>7</v>
      </c>
      <c r="N661" s="458">
        <v>1</v>
      </c>
      <c r="O661" s="195">
        <f t="shared" si="41"/>
        <v>7</v>
      </c>
      <c r="P661" s="457">
        <v>7</v>
      </c>
      <c r="Q661" s="196">
        <f t="shared" si="42"/>
        <v>1</v>
      </c>
      <c r="R661" s="197">
        <f t="shared" si="43"/>
        <v>1</v>
      </c>
      <c r="S661" s="198">
        <f t="shared" si="40"/>
        <v>1</v>
      </c>
      <c r="T661" s="194"/>
      <c r="U661" s="21"/>
      <c r="V661" s="21"/>
      <c r="W661" s="21"/>
      <c r="X661" s="21"/>
      <c r="Y661" s="21"/>
      <c r="Z661" s="21"/>
    </row>
    <row r="662" spans="1:26" ht="12.75">
      <c r="A662" s="190" t="s">
        <v>109</v>
      </c>
      <c r="B662" s="191" t="s">
        <v>1220</v>
      </c>
      <c r="C662" s="191" t="s">
        <v>665</v>
      </c>
      <c r="D662" s="191" t="s">
        <v>680</v>
      </c>
      <c r="E662" s="190" t="s">
        <v>577</v>
      </c>
      <c r="F662" s="191" t="s">
        <v>576</v>
      </c>
      <c r="G662" s="191" t="s">
        <v>370</v>
      </c>
      <c r="H662" s="192" t="s">
        <v>418</v>
      </c>
      <c r="I662" s="192" t="s">
        <v>185</v>
      </c>
      <c r="J662" s="193">
        <v>1</v>
      </c>
      <c r="K662" s="191" t="s">
        <v>3250</v>
      </c>
      <c r="L662" s="194">
        <v>2022</v>
      </c>
      <c r="M662" s="457">
        <v>43</v>
      </c>
      <c r="N662" s="458">
        <v>1</v>
      </c>
      <c r="O662" s="195">
        <f t="shared" si="41"/>
        <v>43</v>
      </c>
      <c r="P662" s="457">
        <v>43</v>
      </c>
      <c r="Q662" s="196">
        <f t="shared" si="42"/>
        <v>1</v>
      </c>
      <c r="R662" s="197">
        <f t="shared" si="43"/>
        <v>1</v>
      </c>
      <c r="S662" s="198">
        <f t="shared" si="40"/>
        <v>1</v>
      </c>
      <c r="T662" s="194" t="s">
        <v>3249</v>
      </c>
      <c r="U662" s="21"/>
      <c r="V662" s="21"/>
      <c r="W662" s="21"/>
      <c r="X662" s="21"/>
      <c r="Y662" s="21"/>
      <c r="Z662" s="21"/>
    </row>
    <row r="663" spans="1:26" ht="12.75">
      <c r="A663" s="190" t="s">
        <v>109</v>
      </c>
      <c r="B663" s="191" t="s">
        <v>1220</v>
      </c>
      <c r="C663" s="191" t="s">
        <v>668</v>
      </c>
      <c r="D663" s="191" t="s">
        <v>680</v>
      </c>
      <c r="E663" s="190" t="s">
        <v>577</v>
      </c>
      <c r="F663" s="191" t="s">
        <v>576</v>
      </c>
      <c r="G663" s="191" t="s">
        <v>370</v>
      </c>
      <c r="H663" s="192" t="s">
        <v>418</v>
      </c>
      <c r="I663" s="192" t="s">
        <v>185</v>
      </c>
      <c r="J663" s="193">
        <v>1</v>
      </c>
      <c r="K663" s="191"/>
      <c r="L663" s="194">
        <v>2022</v>
      </c>
      <c r="M663" s="457">
        <v>6</v>
      </c>
      <c r="N663" s="458">
        <v>1</v>
      </c>
      <c r="O663" s="195">
        <f t="shared" si="41"/>
        <v>6</v>
      </c>
      <c r="P663" s="457">
        <v>6</v>
      </c>
      <c r="Q663" s="196">
        <f t="shared" si="42"/>
        <v>1</v>
      </c>
      <c r="R663" s="197">
        <f t="shared" si="43"/>
        <v>1</v>
      </c>
      <c r="S663" s="198">
        <f t="shared" si="40"/>
        <v>1</v>
      </c>
      <c r="T663" s="194"/>
      <c r="U663" s="21"/>
      <c r="V663" s="21"/>
      <c r="W663" s="21"/>
      <c r="X663" s="21"/>
      <c r="Y663" s="21"/>
      <c r="Z663" s="21"/>
    </row>
    <row r="664" spans="1:26" ht="12.75">
      <c r="A664" s="190" t="s">
        <v>109</v>
      </c>
      <c r="B664" s="191" t="s">
        <v>1220</v>
      </c>
      <c r="C664" s="191" t="s">
        <v>665</v>
      </c>
      <c r="D664" s="191" t="s">
        <v>681</v>
      </c>
      <c r="E664" s="190" t="s">
        <v>577</v>
      </c>
      <c r="F664" s="191" t="s">
        <v>576</v>
      </c>
      <c r="G664" s="191" t="s">
        <v>370</v>
      </c>
      <c r="H664" s="192" t="s">
        <v>418</v>
      </c>
      <c r="I664" s="192" t="s">
        <v>185</v>
      </c>
      <c r="J664" s="193">
        <v>1</v>
      </c>
      <c r="K664" s="191"/>
      <c r="L664" s="194">
        <v>2022</v>
      </c>
      <c r="M664" s="457">
        <v>6</v>
      </c>
      <c r="N664" s="458">
        <v>1</v>
      </c>
      <c r="O664" s="195">
        <f t="shared" si="41"/>
        <v>6</v>
      </c>
      <c r="P664" s="457">
        <v>6</v>
      </c>
      <c r="Q664" s="196">
        <f t="shared" si="42"/>
        <v>1</v>
      </c>
      <c r="R664" s="197">
        <f t="shared" si="43"/>
        <v>1</v>
      </c>
      <c r="S664" s="198">
        <f t="shared" si="40"/>
        <v>1</v>
      </c>
      <c r="T664" s="194"/>
      <c r="U664" s="21"/>
      <c r="V664" s="21"/>
      <c r="W664" s="21"/>
      <c r="X664" s="21"/>
      <c r="Y664" s="21"/>
      <c r="Z664" s="21"/>
    </row>
    <row r="665" spans="1:26" ht="12.75">
      <c r="A665" s="190" t="s">
        <v>109</v>
      </c>
      <c r="B665" s="191" t="s">
        <v>1220</v>
      </c>
      <c r="C665" s="191" t="s">
        <v>667</v>
      </c>
      <c r="D665" s="191" t="s">
        <v>681</v>
      </c>
      <c r="E665" s="190" t="s">
        <v>577</v>
      </c>
      <c r="F665" s="191" t="s">
        <v>576</v>
      </c>
      <c r="G665" s="191" t="s">
        <v>370</v>
      </c>
      <c r="H665" s="192" t="s">
        <v>418</v>
      </c>
      <c r="I665" s="192" t="s">
        <v>185</v>
      </c>
      <c r="J665" s="193">
        <v>1</v>
      </c>
      <c r="K665" s="191" t="s">
        <v>3250</v>
      </c>
      <c r="L665" s="194">
        <v>2022</v>
      </c>
      <c r="M665" s="457">
        <v>611</v>
      </c>
      <c r="N665" s="458">
        <v>1</v>
      </c>
      <c r="O665" s="195">
        <f t="shared" si="41"/>
        <v>611</v>
      </c>
      <c r="P665" s="457">
        <v>611</v>
      </c>
      <c r="Q665" s="196">
        <f t="shared" si="42"/>
        <v>1</v>
      </c>
      <c r="R665" s="197">
        <f t="shared" si="43"/>
        <v>1</v>
      </c>
      <c r="S665" s="198">
        <f t="shared" si="40"/>
        <v>1</v>
      </c>
      <c r="T665" s="194" t="s">
        <v>3249</v>
      </c>
      <c r="U665" s="21"/>
      <c r="V665" s="21"/>
      <c r="W665" s="21"/>
      <c r="X665" s="21"/>
      <c r="Y665" s="21"/>
      <c r="Z665" s="21"/>
    </row>
    <row r="666" spans="1:26" ht="12.75">
      <c r="A666" s="190" t="s">
        <v>109</v>
      </c>
      <c r="B666" s="191" t="s">
        <v>1220</v>
      </c>
      <c r="C666" s="191" t="s">
        <v>660</v>
      </c>
      <c r="D666" s="191" t="s">
        <v>682</v>
      </c>
      <c r="E666" s="190" t="s">
        <v>577</v>
      </c>
      <c r="F666" s="191" t="s">
        <v>576</v>
      </c>
      <c r="G666" s="191" t="s">
        <v>370</v>
      </c>
      <c r="H666" s="192" t="s">
        <v>418</v>
      </c>
      <c r="I666" s="192" t="s">
        <v>185</v>
      </c>
      <c r="J666" s="193">
        <v>1</v>
      </c>
      <c r="K666" s="191" t="s">
        <v>3250</v>
      </c>
      <c r="L666" s="194">
        <v>2022</v>
      </c>
      <c r="M666" s="457">
        <v>2</v>
      </c>
      <c r="N666" s="458">
        <v>1</v>
      </c>
      <c r="O666" s="195">
        <f t="shared" si="41"/>
        <v>2</v>
      </c>
      <c r="P666" s="457">
        <v>2</v>
      </c>
      <c r="Q666" s="196">
        <f t="shared" si="42"/>
        <v>1</v>
      </c>
      <c r="R666" s="197">
        <f t="shared" si="43"/>
        <v>1</v>
      </c>
      <c r="S666" s="198">
        <f t="shared" si="40"/>
        <v>1</v>
      </c>
      <c r="T666" s="194" t="s">
        <v>3249</v>
      </c>
      <c r="U666" s="21"/>
      <c r="V666" s="21"/>
      <c r="W666" s="21"/>
      <c r="X666" s="21"/>
      <c r="Y666" s="21"/>
      <c r="Z666" s="21"/>
    </row>
    <row r="667" spans="1:26" ht="12.75">
      <c r="A667" s="190" t="s">
        <v>109</v>
      </c>
      <c r="B667" s="191" t="s">
        <v>1220</v>
      </c>
      <c r="C667" s="191" t="s">
        <v>668</v>
      </c>
      <c r="D667" s="191" t="s">
        <v>683</v>
      </c>
      <c r="E667" s="190" t="s">
        <v>577</v>
      </c>
      <c r="F667" s="191" t="s">
        <v>576</v>
      </c>
      <c r="G667" s="191" t="s">
        <v>370</v>
      </c>
      <c r="H667" s="192" t="s">
        <v>418</v>
      </c>
      <c r="I667" s="192" t="s">
        <v>185</v>
      </c>
      <c r="J667" s="193">
        <v>1</v>
      </c>
      <c r="K667" s="191" t="s">
        <v>3250</v>
      </c>
      <c r="L667" s="194">
        <v>2022</v>
      </c>
      <c r="M667" s="457">
        <v>7</v>
      </c>
      <c r="N667" s="458">
        <v>1</v>
      </c>
      <c r="O667" s="195">
        <f t="shared" si="41"/>
        <v>7</v>
      </c>
      <c r="P667" s="457">
        <v>7</v>
      </c>
      <c r="Q667" s="196">
        <f t="shared" si="42"/>
        <v>1</v>
      </c>
      <c r="R667" s="197">
        <f t="shared" si="43"/>
        <v>1</v>
      </c>
      <c r="S667" s="198">
        <f t="shared" si="40"/>
        <v>1</v>
      </c>
      <c r="T667" s="194" t="s">
        <v>3249</v>
      </c>
      <c r="U667" s="21"/>
      <c r="V667" s="21"/>
      <c r="W667" s="21"/>
      <c r="X667" s="21"/>
      <c r="Y667" s="21"/>
      <c r="Z667" s="21"/>
    </row>
    <row r="668" spans="1:26" ht="12.75">
      <c r="A668" s="190" t="s">
        <v>109</v>
      </c>
      <c r="B668" s="191" t="s">
        <v>1220</v>
      </c>
      <c r="C668" s="191" t="s">
        <v>659</v>
      </c>
      <c r="D668" s="191" t="s">
        <v>684</v>
      </c>
      <c r="E668" s="190" t="s">
        <v>577</v>
      </c>
      <c r="F668" s="191" t="s">
        <v>576</v>
      </c>
      <c r="G668" s="191" t="s">
        <v>370</v>
      </c>
      <c r="H668" s="192" t="s">
        <v>418</v>
      </c>
      <c r="I668" s="192" t="s">
        <v>185</v>
      </c>
      <c r="J668" s="193">
        <v>1</v>
      </c>
      <c r="K668" s="191" t="s">
        <v>3250</v>
      </c>
      <c r="L668" s="194">
        <v>2022</v>
      </c>
      <c r="M668" s="457">
        <v>28</v>
      </c>
      <c r="N668" s="458">
        <v>1</v>
      </c>
      <c r="O668" s="195">
        <f t="shared" si="41"/>
        <v>28</v>
      </c>
      <c r="P668" s="457">
        <v>28</v>
      </c>
      <c r="Q668" s="196">
        <f t="shared" si="42"/>
        <v>1</v>
      </c>
      <c r="R668" s="197">
        <f t="shared" si="43"/>
        <v>1</v>
      </c>
      <c r="S668" s="198">
        <f t="shared" si="40"/>
        <v>1</v>
      </c>
      <c r="T668" s="194"/>
      <c r="U668" s="21"/>
      <c r="V668" s="21"/>
      <c r="W668" s="21"/>
      <c r="X668" s="21"/>
      <c r="Y668" s="21"/>
      <c r="Z668" s="21"/>
    </row>
    <row r="669" spans="1:26" ht="12.75">
      <c r="A669" s="190" t="s">
        <v>109</v>
      </c>
      <c r="B669" s="191" t="s">
        <v>1220</v>
      </c>
      <c r="C669" s="191" t="s">
        <v>663</v>
      </c>
      <c r="D669" s="191" t="s">
        <v>686</v>
      </c>
      <c r="E669" s="190" t="s">
        <v>577</v>
      </c>
      <c r="F669" s="191" t="s">
        <v>576</v>
      </c>
      <c r="G669" s="191" t="s">
        <v>370</v>
      </c>
      <c r="H669" s="192" t="s">
        <v>418</v>
      </c>
      <c r="I669" s="192" t="s">
        <v>185</v>
      </c>
      <c r="J669" s="193">
        <v>1</v>
      </c>
      <c r="K669" s="191" t="s">
        <v>3250</v>
      </c>
      <c r="L669" s="194">
        <v>2022</v>
      </c>
      <c r="M669" s="457">
        <v>15</v>
      </c>
      <c r="N669" s="458">
        <v>1</v>
      </c>
      <c r="O669" s="195">
        <f t="shared" si="41"/>
        <v>15</v>
      </c>
      <c r="P669" s="457">
        <v>15</v>
      </c>
      <c r="Q669" s="196">
        <f t="shared" si="42"/>
        <v>1</v>
      </c>
      <c r="R669" s="197">
        <f t="shared" si="43"/>
        <v>1</v>
      </c>
      <c r="S669" s="198">
        <f t="shared" si="40"/>
        <v>1</v>
      </c>
      <c r="T669" s="194" t="s">
        <v>3249</v>
      </c>
      <c r="U669" s="21"/>
      <c r="V669" s="21"/>
      <c r="W669" s="21"/>
      <c r="X669" s="21"/>
      <c r="Y669" s="21"/>
      <c r="Z669" s="21"/>
    </row>
    <row r="670" spans="1:26" ht="12.75">
      <c r="A670" s="190" t="s">
        <v>109</v>
      </c>
      <c r="B670" s="191" t="s">
        <v>1220</v>
      </c>
      <c r="C670" s="191" t="s">
        <v>663</v>
      </c>
      <c r="D670" s="191" t="s">
        <v>685</v>
      </c>
      <c r="E670" s="190" t="s">
        <v>577</v>
      </c>
      <c r="F670" s="191" t="s">
        <v>576</v>
      </c>
      <c r="G670" s="191" t="s">
        <v>370</v>
      </c>
      <c r="H670" s="192" t="s">
        <v>418</v>
      </c>
      <c r="I670" s="192" t="s">
        <v>185</v>
      </c>
      <c r="J670" s="193">
        <v>1</v>
      </c>
      <c r="K670" s="191" t="s">
        <v>3250</v>
      </c>
      <c r="L670" s="194">
        <v>2022</v>
      </c>
      <c r="M670" s="457">
        <v>2</v>
      </c>
      <c r="N670" s="458">
        <v>1</v>
      </c>
      <c r="O670" s="195">
        <f t="shared" si="41"/>
        <v>2</v>
      </c>
      <c r="P670" s="457">
        <v>2</v>
      </c>
      <c r="Q670" s="196">
        <f t="shared" si="42"/>
        <v>1</v>
      </c>
      <c r="R670" s="197">
        <f t="shared" si="43"/>
        <v>1</v>
      </c>
      <c r="S670" s="198">
        <f t="shared" si="40"/>
        <v>1</v>
      </c>
      <c r="T670" s="194" t="s">
        <v>3249</v>
      </c>
      <c r="U670" s="21"/>
      <c r="V670" s="21"/>
      <c r="W670" s="21"/>
      <c r="X670" s="21"/>
      <c r="Y670" s="21"/>
      <c r="Z670" s="21"/>
    </row>
    <row r="671" spans="1:26" ht="12.75">
      <c r="A671" s="190" t="s">
        <v>109</v>
      </c>
      <c r="B671" s="191" t="s">
        <v>1220</v>
      </c>
      <c r="C671" s="191" t="s">
        <v>663</v>
      </c>
      <c r="D671" s="191" t="s">
        <v>670</v>
      </c>
      <c r="E671" s="190" t="s">
        <v>577</v>
      </c>
      <c r="F671" s="191" t="s">
        <v>580</v>
      </c>
      <c r="G671" s="191" t="s">
        <v>370</v>
      </c>
      <c r="H671" s="192" t="s">
        <v>418</v>
      </c>
      <c r="I671" s="192" t="s">
        <v>185</v>
      </c>
      <c r="J671" s="193">
        <v>1</v>
      </c>
      <c r="K671" s="191" t="s">
        <v>3250</v>
      </c>
      <c r="L671" s="194">
        <v>2022</v>
      </c>
      <c r="M671" s="457">
        <v>3</v>
      </c>
      <c r="N671" s="458">
        <v>1</v>
      </c>
      <c r="O671" s="195">
        <f t="shared" si="41"/>
        <v>3</v>
      </c>
      <c r="P671" s="457">
        <v>3</v>
      </c>
      <c r="Q671" s="196">
        <f t="shared" si="42"/>
        <v>1</v>
      </c>
      <c r="R671" s="197">
        <f t="shared" si="43"/>
        <v>1</v>
      </c>
      <c r="S671" s="198">
        <f t="shared" si="40"/>
        <v>1</v>
      </c>
      <c r="T671" s="194" t="s">
        <v>3249</v>
      </c>
      <c r="U671" s="21"/>
      <c r="V671" s="21"/>
      <c r="W671" s="21"/>
      <c r="X671" s="21"/>
      <c r="Y671" s="21"/>
      <c r="Z671" s="21"/>
    </row>
    <row r="672" spans="1:26" ht="12.75">
      <c r="A672" s="190" t="s">
        <v>109</v>
      </c>
      <c r="B672" s="191" t="s">
        <v>1220</v>
      </c>
      <c r="C672" s="191" t="s">
        <v>658</v>
      </c>
      <c r="D672" s="191" t="s">
        <v>671</v>
      </c>
      <c r="E672" s="190" t="s">
        <v>577</v>
      </c>
      <c r="F672" s="191" t="s">
        <v>580</v>
      </c>
      <c r="G672" s="191" t="s">
        <v>370</v>
      </c>
      <c r="H672" s="192" t="s">
        <v>418</v>
      </c>
      <c r="I672" s="192" t="s">
        <v>185</v>
      </c>
      <c r="J672" s="193">
        <v>1</v>
      </c>
      <c r="K672" s="191" t="s">
        <v>3250</v>
      </c>
      <c r="L672" s="194">
        <v>2022</v>
      </c>
      <c r="M672" s="457">
        <v>67</v>
      </c>
      <c r="N672" s="458">
        <v>1</v>
      </c>
      <c r="O672" s="195">
        <f t="shared" si="41"/>
        <v>67</v>
      </c>
      <c r="P672" s="457">
        <v>67</v>
      </c>
      <c r="Q672" s="196">
        <f t="shared" si="42"/>
        <v>1</v>
      </c>
      <c r="R672" s="197">
        <f t="shared" si="43"/>
        <v>1</v>
      </c>
      <c r="S672" s="198">
        <f t="shared" si="40"/>
        <v>1</v>
      </c>
      <c r="T672" s="194"/>
      <c r="U672" s="21"/>
      <c r="V672" s="21"/>
      <c r="W672" s="21"/>
      <c r="X672" s="21"/>
      <c r="Y672" s="21"/>
      <c r="Z672" s="21"/>
    </row>
    <row r="673" spans="1:26" ht="12.75">
      <c r="A673" s="190" t="s">
        <v>109</v>
      </c>
      <c r="B673" s="191" t="s">
        <v>1220</v>
      </c>
      <c r="C673" s="191" t="s">
        <v>664</v>
      </c>
      <c r="D673" s="191" t="s">
        <v>671</v>
      </c>
      <c r="E673" s="190" t="s">
        <v>577</v>
      </c>
      <c r="F673" s="191" t="s">
        <v>580</v>
      </c>
      <c r="G673" s="191" t="s">
        <v>370</v>
      </c>
      <c r="H673" s="192" t="s">
        <v>418</v>
      </c>
      <c r="I673" s="192" t="s">
        <v>185</v>
      </c>
      <c r="J673" s="193">
        <v>1</v>
      </c>
      <c r="K673" s="191"/>
      <c r="L673" s="194">
        <v>2022</v>
      </c>
      <c r="M673" s="457">
        <v>8</v>
      </c>
      <c r="N673" s="458">
        <v>1</v>
      </c>
      <c r="O673" s="195">
        <f t="shared" si="41"/>
        <v>8</v>
      </c>
      <c r="P673" s="457">
        <v>8</v>
      </c>
      <c r="Q673" s="196">
        <f t="shared" si="42"/>
        <v>1</v>
      </c>
      <c r="R673" s="197">
        <f t="shared" si="43"/>
        <v>1</v>
      </c>
      <c r="S673" s="198">
        <f t="shared" si="40"/>
        <v>1</v>
      </c>
      <c r="T673" s="194"/>
      <c r="U673" s="21"/>
      <c r="V673" s="21"/>
      <c r="W673" s="21"/>
      <c r="X673" s="21"/>
      <c r="Y673" s="21"/>
      <c r="Z673" s="21"/>
    </row>
    <row r="674" spans="1:26" ht="12.75">
      <c r="A674" s="190" t="s">
        <v>109</v>
      </c>
      <c r="B674" s="191" t="s">
        <v>1220</v>
      </c>
      <c r="C674" s="191" t="s">
        <v>658</v>
      </c>
      <c r="D674" s="191" t="s">
        <v>672</v>
      </c>
      <c r="E674" s="190" t="s">
        <v>577</v>
      </c>
      <c r="F674" s="191" t="s">
        <v>580</v>
      </c>
      <c r="G674" s="191" t="s">
        <v>370</v>
      </c>
      <c r="H674" s="192" t="s">
        <v>418</v>
      </c>
      <c r="I674" s="192" t="s">
        <v>185</v>
      </c>
      <c r="J674" s="193">
        <v>1</v>
      </c>
      <c r="K674" s="191" t="s">
        <v>3250</v>
      </c>
      <c r="L674" s="194">
        <v>2022</v>
      </c>
      <c r="M674" s="457">
        <v>2</v>
      </c>
      <c r="N674" s="458">
        <v>1</v>
      </c>
      <c r="O674" s="195">
        <f t="shared" si="41"/>
        <v>2</v>
      </c>
      <c r="P674" s="457">
        <v>2</v>
      </c>
      <c r="Q674" s="196">
        <f t="shared" si="42"/>
        <v>1</v>
      </c>
      <c r="R674" s="197">
        <f t="shared" si="43"/>
        <v>1</v>
      </c>
      <c r="S674" s="198">
        <f t="shared" si="40"/>
        <v>1</v>
      </c>
      <c r="T674" s="194" t="s">
        <v>3249</v>
      </c>
      <c r="U674" s="21"/>
      <c r="V674" s="21"/>
      <c r="W674" s="21"/>
      <c r="X674" s="21"/>
      <c r="Y674" s="21"/>
      <c r="Z674" s="21"/>
    </row>
    <row r="675" spans="1:26" ht="12.75">
      <c r="A675" s="190" t="s">
        <v>109</v>
      </c>
      <c r="B675" s="191" t="s">
        <v>1220</v>
      </c>
      <c r="C675" s="191" t="s">
        <v>662</v>
      </c>
      <c r="D675" s="191" t="s">
        <v>672</v>
      </c>
      <c r="E675" s="190" t="s">
        <v>577</v>
      </c>
      <c r="F675" s="191" t="s">
        <v>580</v>
      </c>
      <c r="G675" s="191" t="s">
        <v>370</v>
      </c>
      <c r="H675" s="192" t="s">
        <v>418</v>
      </c>
      <c r="I675" s="192" t="s">
        <v>185</v>
      </c>
      <c r="J675" s="193">
        <v>1</v>
      </c>
      <c r="K675" s="191"/>
      <c r="L675" s="194">
        <v>2022</v>
      </c>
      <c r="M675" s="457">
        <v>20</v>
      </c>
      <c r="N675" s="458">
        <v>1</v>
      </c>
      <c r="O675" s="195">
        <f t="shared" si="41"/>
        <v>20</v>
      </c>
      <c r="P675" s="457">
        <v>20</v>
      </c>
      <c r="Q675" s="196">
        <f t="shared" si="42"/>
        <v>1</v>
      </c>
      <c r="R675" s="197">
        <f t="shared" si="43"/>
        <v>1</v>
      </c>
      <c r="S675" s="198">
        <f t="shared" si="40"/>
        <v>1</v>
      </c>
      <c r="T675" s="194"/>
      <c r="U675" s="21"/>
      <c r="V675" s="21"/>
      <c r="W675" s="21"/>
      <c r="X675" s="21"/>
      <c r="Y675" s="21"/>
      <c r="Z675" s="21"/>
    </row>
    <row r="676" spans="1:26" ht="12.75">
      <c r="A676" s="190" t="s">
        <v>109</v>
      </c>
      <c r="B676" s="191" t="s">
        <v>1220</v>
      </c>
      <c r="C676" s="191" t="s">
        <v>664</v>
      </c>
      <c r="D676" s="191" t="s">
        <v>672</v>
      </c>
      <c r="E676" s="190" t="s">
        <v>577</v>
      </c>
      <c r="F676" s="191" t="s">
        <v>580</v>
      </c>
      <c r="G676" s="191" t="s">
        <v>370</v>
      </c>
      <c r="H676" s="192" t="s">
        <v>418</v>
      </c>
      <c r="I676" s="192" t="s">
        <v>185</v>
      </c>
      <c r="J676" s="193">
        <v>1</v>
      </c>
      <c r="K676" s="191"/>
      <c r="L676" s="194">
        <v>2022</v>
      </c>
      <c r="M676" s="457">
        <v>2</v>
      </c>
      <c r="N676" s="458">
        <v>1</v>
      </c>
      <c r="O676" s="195">
        <f t="shared" si="41"/>
        <v>2</v>
      </c>
      <c r="P676" s="457">
        <v>2</v>
      </c>
      <c r="Q676" s="196">
        <f t="shared" si="42"/>
        <v>1</v>
      </c>
      <c r="R676" s="197">
        <f t="shared" si="43"/>
        <v>1</v>
      </c>
      <c r="S676" s="198">
        <f t="shared" si="40"/>
        <v>1</v>
      </c>
      <c r="T676" s="194" t="s">
        <v>3249</v>
      </c>
      <c r="U676" s="21"/>
      <c r="V676" s="21"/>
      <c r="W676" s="21"/>
      <c r="X676" s="21"/>
      <c r="Y676" s="21"/>
      <c r="Z676" s="21"/>
    </row>
    <row r="677" spans="1:26" ht="12.75">
      <c r="A677" s="190" t="s">
        <v>109</v>
      </c>
      <c r="B677" s="191" t="s">
        <v>1220</v>
      </c>
      <c r="C677" s="191" t="s">
        <v>656</v>
      </c>
      <c r="D677" s="191" t="s">
        <v>673</v>
      </c>
      <c r="E677" s="190" t="s">
        <v>577</v>
      </c>
      <c r="F677" s="191" t="s">
        <v>580</v>
      </c>
      <c r="G677" s="191" t="s">
        <v>370</v>
      </c>
      <c r="H677" s="192" t="s">
        <v>418</v>
      </c>
      <c r="I677" s="192" t="s">
        <v>185</v>
      </c>
      <c r="J677" s="193">
        <v>1</v>
      </c>
      <c r="K677" s="191"/>
      <c r="L677" s="194">
        <v>2022</v>
      </c>
      <c r="M677" s="457">
        <v>19</v>
      </c>
      <c r="N677" s="458">
        <v>1</v>
      </c>
      <c r="O677" s="195">
        <f t="shared" si="41"/>
        <v>19</v>
      </c>
      <c r="P677" s="457">
        <v>19</v>
      </c>
      <c r="Q677" s="196">
        <f t="shared" si="42"/>
        <v>1</v>
      </c>
      <c r="R677" s="197">
        <f t="shared" si="43"/>
        <v>1</v>
      </c>
      <c r="S677" s="198">
        <f t="shared" si="40"/>
        <v>1</v>
      </c>
      <c r="T677" s="194"/>
      <c r="U677" s="21"/>
      <c r="V677" s="21"/>
      <c r="W677" s="21"/>
      <c r="X677" s="21"/>
      <c r="Y677" s="21"/>
      <c r="Z677" s="21"/>
    </row>
    <row r="678" spans="1:26" ht="12.75">
      <c r="A678" s="190" t="s">
        <v>109</v>
      </c>
      <c r="B678" s="191" t="s">
        <v>1220</v>
      </c>
      <c r="C678" s="191" t="s">
        <v>658</v>
      </c>
      <c r="D678" s="191" t="s">
        <v>673</v>
      </c>
      <c r="E678" s="190" t="s">
        <v>577</v>
      </c>
      <c r="F678" s="191" t="s">
        <v>580</v>
      </c>
      <c r="G678" s="191" t="s">
        <v>370</v>
      </c>
      <c r="H678" s="192" t="s">
        <v>418</v>
      </c>
      <c r="I678" s="192" t="s">
        <v>185</v>
      </c>
      <c r="J678" s="193">
        <v>1</v>
      </c>
      <c r="K678" s="191"/>
      <c r="L678" s="194">
        <v>2022</v>
      </c>
      <c r="M678" s="457">
        <v>2</v>
      </c>
      <c r="N678" s="458">
        <v>1</v>
      </c>
      <c r="O678" s="195">
        <f t="shared" si="41"/>
        <v>2</v>
      </c>
      <c r="P678" s="457">
        <v>2</v>
      </c>
      <c r="Q678" s="196">
        <f t="shared" si="42"/>
        <v>1</v>
      </c>
      <c r="R678" s="197">
        <f t="shared" si="43"/>
        <v>1</v>
      </c>
      <c r="S678" s="198">
        <f t="shared" si="40"/>
        <v>1</v>
      </c>
      <c r="T678" s="194" t="s">
        <v>3249</v>
      </c>
      <c r="U678" s="21"/>
      <c r="V678" s="21"/>
      <c r="W678" s="21"/>
      <c r="X678" s="21"/>
      <c r="Y678" s="21"/>
      <c r="Z678" s="21"/>
    </row>
    <row r="679" spans="1:26" ht="12.75">
      <c r="A679" s="190" t="s">
        <v>109</v>
      </c>
      <c r="B679" s="191" t="s">
        <v>1220</v>
      </c>
      <c r="C679" s="191" t="s">
        <v>662</v>
      </c>
      <c r="D679" s="191" t="s">
        <v>674</v>
      </c>
      <c r="E679" s="190" t="s">
        <v>577</v>
      </c>
      <c r="F679" s="191" t="s">
        <v>580</v>
      </c>
      <c r="G679" s="191" t="s">
        <v>370</v>
      </c>
      <c r="H679" s="192" t="s">
        <v>418</v>
      </c>
      <c r="I679" s="192" t="s">
        <v>185</v>
      </c>
      <c r="J679" s="193">
        <v>1</v>
      </c>
      <c r="K679" s="191"/>
      <c r="L679" s="194">
        <v>2022</v>
      </c>
      <c r="M679" s="457">
        <v>3</v>
      </c>
      <c r="N679" s="458">
        <v>1</v>
      </c>
      <c r="O679" s="195">
        <f t="shared" si="41"/>
        <v>3</v>
      </c>
      <c r="P679" s="457">
        <v>3</v>
      </c>
      <c r="Q679" s="196">
        <f t="shared" si="42"/>
        <v>1</v>
      </c>
      <c r="R679" s="197">
        <f t="shared" si="43"/>
        <v>1</v>
      </c>
      <c r="S679" s="198">
        <f t="shared" si="40"/>
        <v>1</v>
      </c>
      <c r="T679" s="194"/>
      <c r="U679" s="21"/>
      <c r="V679" s="21"/>
      <c r="W679" s="21"/>
      <c r="X679" s="21"/>
      <c r="Y679" s="21"/>
      <c r="Z679" s="21"/>
    </row>
    <row r="680" spans="1:26" ht="12.75">
      <c r="A680" s="190" t="s">
        <v>109</v>
      </c>
      <c r="B680" s="191" t="s">
        <v>1220</v>
      </c>
      <c r="C680" s="191" t="s">
        <v>658</v>
      </c>
      <c r="D680" s="191" t="s">
        <v>677</v>
      </c>
      <c r="E680" s="190" t="s">
        <v>577</v>
      </c>
      <c r="F680" s="191" t="s">
        <v>580</v>
      </c>
      <c r="G680" s="191" t="s">
        <v>370</v>
      </c>
      <c r="H680" s="192" t="s">
        <v>418</v>
      </c>
      <c r="I680" s="192" t="s">
        <v>185</v>
      </c>
      <c r="J680" s="193">
        <v>1</v>
      </c>
      <c r="K680" s="191" t="s">
        <v>3250</v>
      </c>
      <c r="L680" s="194">
        <v>2022</v>
      </c>
      <c r="M680" s="457">
        <v>5</v>
      </c>
      <c r="N680" s="458">
        <v>1</v>
      </c>
      <c r="O680" s="195">
        <f t="shared" si="41"/>
        <v>5</v>
      </c>
      <c r="P680" s="457">
        <v>5</v>
      </c>
      <c r="Q680" s="196">
        <f t="shared" si="42"/>
        <v>1</v>
      </c>
      <c r="R680" s="197">
        <f t="shared" si="43"/>
        <v>1</v>
      </c>
      <c r="S680" s="198">
        <f t="shared" si="40"/>
        <v>1</v>
      </c>
      <c r="T680" s="194" t="s">
        <v>3249</v>
      </c>
      <c r="U680" s="21"/>
      <c r="V680" s="21"/>
      <c r="W680" s="21"/>
      <c r="X680" s="21"/>
      <c r="Y680" s="21"/>
      <c r="Z680" s="21"/>
    </row>
    <row r="681" spans="1:26" ht="12.75">
      <c r="A681" s="190" t="s">
        <v>109</v>
      </c>
      <c r="B681" s="191" t="s">
        <v>1220</v>
      </c>
      <c r="C681" s="191" t="s">
        <v>658</v>
      </c>
      <c r="D681" s="191" t="s">
        <v>678</v>
      </c>
      <c r="E681" s="190" t="s">
        <v>577</v>
      </c>
      <c r="F681" s="191" t="s">
        <v>580</v>
      </c>
      <c r="G681" s="191" t="s">
        <v>370</v>
      </c>
      <c r="H681" s="192" t="s">
        <v>418</v>
      </c>
      <c r="I681" s="192" t="s">
        <v>185</v>
      </c>
      <c r="J681" s="193">
        <v>1</v>
      </c>
      <c r="K681" s="191"/>
      <c r="L681" s="194">
        <v>2022</v>
      </c>
      <c r="M681" s="457">
        <v>8</v>
      </c>
      <c r="N681" s="458">
        <v>1</v>
      </c>
      <c r="O681" s="195">
        <f t="shared" si="41"/>
        <v>8</v>
      </c>
      <c r="P681" s="457">
        <v>8</v>
      </c>
      <c r="Q681" s="196">
        <f t="shared" si="42"/>
        <v>1</v>
      </c>
      <c r="R681" s="197">
        <f t="shared" si="43"/>
        <v>1</v>
      </c>
      <c r="S681" s="198">
        <f t="shared" si="40"/>
        <v>1</v>
      </c>
      <c r="T681" s="194"/>
      <c r="U681" s="21"/>
      <c r="V681" s="21"/>
      <c r="W681" s="21"/>
      <c r="X681" s="21"/>
      <c r="Y681" s="21"/>
      <c r="Z681" s="21"/>
    </row>
    <row r="682" spans="1:26" ht="12.75">
      <c r="A682" s="190" t="s">
        <v>109</v>
      </c>
      <c r="B682" s="191" t="s">
        <v>1220</v>
      </c>
      <c r="C682" s="191" t="s">
        <v>663</v>
      </c>
      <c r="D682" s="191" t="s">
        <v>678</v>
      </c>
      <c r="E682" s="190" t="s">
        <v>577</v>
      </c>
      <c r="F682" s="191" t="s">
        <v>580</v>
      </c>
      <c r="G682" s="191" t="s">
        <v>370</v>
      </c>
      <c r="H682" s="192" t="s">
        <v>418</v>
      </c>
      <c r="I682" s="192" t="s">
        <v>185</v>
      </c>
      <c r="J682" s="193">
        <v>1</v>
      </c>
      <c r="K682" s="191" t="s">
        <v>3250</v>
      </c>
      <c r="L682" s="194">
        <v>2022</v>
      </c>
      <c r="M682" s="457">
        <v>5</v>
      </c>
      <c r="N682" s="458">
        <v>1</v>
      </c>
      <c r="O682" s="195">
        <f t="shared" si="41"/>
        <v>5</v>
      </c>
      <c r="P682" s="457">
        <v>5</v>
      </c>
      <c r="Q682" s="196">
        <f t="shared" si="42"/>
        <v>1</v>
      </c>
      <c r="R682" s="197">
        <f t="shared" si="43"/>
        <v>1</v>
      </c>
      <c r="S682" s="198">
        <f t="shared" si="40"/>
        <v>1</v>
      </c>
      <c r="T682" s="194" t="s">
        <v>3249</v>
      </c>
      <c r="U682" s="21"/>
      <c r="V682" s="21"/>
      <c r="W682" s="21"/>
      <c r="X682" s="21"/>
      <c r="Y682" s="21"/>
      <c r="Z682" s="21"/>
    </row>
    <row r="683" spans="1:26" ht="12.75">
      <c r="A683" s="190" t="s">
        <v>109</v>
      </c>
      <c r="B683" s="191" t="s">
        <v>1220</v>
      </c>
      <c r="C683" s="191" t="s">
        <v>665</v>
      </c>
      <c r="D683" s="191" t="s">
        <v>679</v>
      </c>
      <c r="E683" s="190" t="s">
        <v>577</v>
      </c>
      <c r="F683" s="191" t="s">
        <v>580</v>
      </c>
      <c r="G683" s="191" t="s">
        <v>370</v>
      </c>
      <c r="H683" s="192" t="s">
        <v>418</v>
      </c>
      <c r="I683" s="192" t="s">
        <v>185</v>
      </c>
      <c r="J683" s="193">
        <v>1</v>
      </c>
      <c r="K683" s="191" t="s">
        <v>3250</v>
      </c>
      <c r="L683" s="194">
        <v>2022</v>
      </c>
      <c r="M683" s="457">
        <v>1926</v>
      </c>
      <c r="N683" s="458">
        <v>1</v>
      </c>
      <c r="O683" s="195">
        <f t="shared" si="41"/>
        <v>1926</v>
      </c>
      <c r="P683" s="457">
        <v>1926</v>
      </c>
      <c r="Q683" s="196">
        <f t="shared" si="42"/>
        <v>1</v>
      </c>
      <c r="R683" s="197">
        <f t="shared" si="43"/>
        <v>1</v>
      </c>
      <c r="S683" s="198">
        <f t="shared" si="40"/>
        <v>1</v>
      </c>
      <c r="T683" s="194" t="s">
        <v>3249</v>
      </c>
      <c r="U683" s="21"/>
      <c r="V683" s="21"/>
      <c r="W683" s="21"/>
      <c r="X683" s="21"/>
      <c r="Y683" s="21"/>
      <c r="Z683" s="21"/>
    </row>
    <row r="684" spans="1:26" ht="12.75">
      <c r="A684" s="190" t="s">
        <v>109</v>
      </c>
      <c r="B684" s="191" t="s">
        <v>1220</v>
      </c>
      <c r="C684" s="191" t="s">
        <v>666</v>
      </c>
      <c r="D684" s="191" t="s">
        <v>679</v>
      </c>
      <c r="E684" s="190" t="s">
        <v>577</v>
      </c>
      <c r="F684" s="191" t="s">
        <v>580</v>
      </c>
      <c r="G684" s="191" t="s">
        <v>370</v>
      </c>
      <c r="H684" s="192" t="s">
        <v>418</v>
      </c>
      <c r="I684" s="192" t="s">
        <v>185</v>
      </c>
      <c r="J684" s="193">
        <v>1</v>
      </c>
      <c r="K684" s="191"/>
      <c r="L684" s="194">
        <v>2022</v>
      </c>
      <c r="M684" s="457">
        <v>7</v>
      </c>
      <c r="N684" s="458">
        <v>1</v>
      </c>
      <c r="O684" s="195">
        <f t="shared" si="41"/>
        <v>7</v>
      </c>
      <c r="P684" s="457">
        <v>7</v>
      </c>
      <c r="Q684" s="196">
        <f t="shared" si="42"/>
        <v>1</v>
      </c>
      <c r="R684" s="197">
        <f t="shared" si="43"/>
        <v>1</v>
      </c>
      <c r="S684" s="198">
        <f t="shared" si="40"/>
        <v>1</v>
      </c>
      <c r="T684" s="194"/>
      <c r="U684" s="21"/>
      <c r="V684" s="21"/>
      <c r="W684" s="21"/>
      <c r="X684" s="21"/>
      <c r="Y684" s="21"/>
      <c r="Z684" s="21"/>
    </row>
    <row r="685" spans="1:26" ht="12.75">
      <c r="A685" s="190" t="s">
        <v>109</v>
      </c>
      <c r="B685" s="191" t="s">
        <v>1220</v>
      </c>
      <c r="C685" s="191" t="s">
        <v>665</v>
      </c>
      <c r="D685" s="191" t="s">
        <v>680</v>
      </c>
      <c r="E685" s="190" t="s">
        <v>577</v>
      </c>
      <c r="F685" s="191" t="s">
        <v>580</v>
      </c>
      <c r="G685" s="191" t="s">
        <v>370</v>
      </c>
      <c r="H685" s="192" t="s">
        <v>418</v>
      </c>
      <c r="I685" s="192" t="s">
        <v>185</v>
      </c>
      <c r="J685" s="193">
        <v>1</v>
      </c>
      <c r="K685" s="191" t="s">
        <v>3250</v>
      </c>
      <c r="L685" s="194">
        <v>2022</v>
      </c>
      <c r="M685" s="457">
        <v>43</v>
      </c>
      <c r="N685" s="458">
        <v>1</v>
      </c>
      <c r="O685" s="195">
        <f t="shared" si="41"/>
        <v>43</v>
      </c>
      <c r="P685" s="457">
        <v>43</v>
      </c>
      <c r="Q685" s="196">
        <f t="shared" si="42"/>
        <v>1</v>
      </c>
      <c r="R685" s="197">
        <f t="shared" si="43"/>
        <v>1</v>
      </c>
      <c r="S685" s="198">
        <f t="shared" si="40"/>
        <v>1</v>
      </c>
      <c r="T685" s="194" t="s">
        <v>3249</v>
      </c>
      <c r="U685" s="21"/>
      <c r="V685" s="21"/>
      <c r="W685" s="21"/>
      <c r="X685" s="21"/>
      <c r="Y685" s="21"/>
      <c r="Z685" s="21"/>
    </row>
    <row r="686" spans="1:26" ht="12.75">
      <c r="A686" s="190" t="s">
        <v>109</v>
      </c>
      <c r="B686" s="191" t="s">
        <v>1220</v>
      </c>
      <c r="C686" s="191" t="s">
        <v>668</v>
      </c>
      <c r="D686" s="191" t="s">
        <v>680</v>
      </c>
      <c r="E686" s="190" t="s">
        <v>577</v>
      </c>
      <c r="F686" s="191" t="s">
        <v>580</v>
      </c>
      <c r="G686" s="191" t="s">
        <v>370</v>
      </c>
      <c r="H686" s="192" t="s">
        <v>418</v>
      </c>
      <c r="I686" s="192" t="s">
        <v>185</v>
      </c>
      <c r="J686" s="193">
        <v>1</v>
      </c>
      <c r="K686" s="191"/>
      <c r="L686" s="194">
        <v>2022</v>
      </c>
      <c r="M686" s="457">
        <v>6</v>
      </c>
      <c r="N686" s="458">
        <v>1</v>
      </c>
      <c r="O686" s="195">
        <f t="shared" si="41"/>
        <v>6</v>
      </c>
      <c r="P686" s="457">
        <v>6</v>
      </c>
      <c r="Q686" s="196">
        <f t="shared" si="42"/>
        <v>1</v>
      </c>
      <c r="R686" s="197">
        <f t="shared" si="43"/>
        <v>1</v>
      </c>
      <c r="S686" s="198">
        <f t="shared" si="40"/>
        <v>1</v>
      </c>
      <c r="T686" s="194"/>
      <c r="U686" s="21"/>
      <c r="V686" s="21"/>
      <c r="W686" s="21"/>
      <c r="X686" s="21"/>
      <c r="Y686" s="21"/>
      <c r="Z686" s="21"/>
    </row>
    <row r="687" spans="1:26" ht="12.75">
      <c r="A687" s="190" t="s">
        <v>109</v>
      </c>
      <c r="B687" s="191" t="s">
        <v>1220</v>
      </c>
      <c r="C687" s="191" t="s">
        <v>665</v>
      </c>
      <c r="D687" s="191" t="s">
        <v>681</v>
      </c>
      <c r="E687" s="190" t="s">
        <v>577</v>
      </c>
      <c r="F687" s="191" t="s">
        <v>580</v>
      </c>
      <c r="G687" s="191" t="s">
        <v>370</v>
      </c>
      <c r="H687" s="192" t="s">
        <v>418</v>
      </c>
      <c r="I687" s="192" t="s">
        <v>185</v>
      </c>
      <c r="J687" s="193">
        <v>1</v>
      </c>
      <c r="K687" s="191"/>
      <c r="L687" s="194">
        <v>2022</v>
      </c>
      <c r="M687" s="457">
        <v>6</v>
      </c>
      <c r="N687" s="458">
        <v>1</v>
      </c>
      <c r="O687" s="195">
        <f t="shared" si="41"/>
        <v>6</v>
      </c>
      <c r="P687" s="457">
        <v>6</v>
      </c>
      <c r="Q687" s="196">
        <f t="shared" si="42"/>
        <v>1</v>
      </c>
      <c r="R687" s="197">
        <f t="shared" si="43"/>
        <v>1</v>
      </c>
      <c r="S687" s="198">
        <f t="shared" si="40"/>
        <v>1</v>
      </c>
      <c r="T687" s="194"/>
      <c r="U687" s="21"/>
      <c r="V687" s="21"/>
      <c r="W687" s="21"/>
      <c r="X687" s="21"/>
      <c r="Y687" s="21"/>
      <c r="Z687" s="21"/>
    </row>
    <row r="688" spans="1:26" ht="12.75">
      <c r="A688" s="190" t="s">
        <v>109</v>
      </c>
      <c r="B688" s="191" t="s">
        <v>1220</v>
      </c>
      <c r="C688" s="191" t="s">
        <v>667</v>
      </c>
      <c r="D688" s="191" t="s">
        <v>681</v>
      </c>
      <c r="E688" s="190" t="s">
        <v>577</v>
      </c>
      <c r="F688" s="191" t="s">
        <v>580</v>
      </c>
      <c r="G688" s="191" t="s">
        <v>370</v>
      </c>
      <c r="H688" s="192" t="s">
        <v>418</v>
      </c>
      <c r="I688" s="192" t="s">
        <v>185</v>
      </c>
      <c r="J688" s="193">
        <v>1</v>
      </c>
      <c r="K688" s="191" t="s">
        <v>3250</v>
      </c>
      <c r="L688" s="194">
        <v>2022</v>
      </c>
      <c r="M688" s="457">
        <v>611</v>
      </c>
      <c r="N688" s="458">
        <v>1</v>
      </c>
      <c r="O688" s="195">
        <f t="shared" si="41"/>
        <v>611</v>
      </c>
      <c r="P688" s="457">
        <v>611</v>
      </c>
      <c r="Q688" s="196">
        <f t="shared" si="42"/>
        <v>1</v>
      </c>
      <c r="R688" s="197">
        <f t="shared" si="43"/>
        <v>1</v>
      </c>
      <c r="S688" s="198">
        <f t="shared" si="40"/>
        <v>1</v>
      </c>
      <c r="T688" s="194" t="s">
        <v>3249</v>
      </c>
      <c r="U688" s="21"/>
      <c r="V688" s="21"/>
      <c r="W688" s="21"/>
      <c r="X688" s="21"/>
      <c r="Y688" s="21"/>
      <c r="Z688" s="21"/>
    </row>
    <row r="689" spans="1:26" ht="12.75">
      <c r="A689" s="190" t="s">
        <v>109</v>
      </c>
      <c r="B689" s="191" t="s">
        <v>1220</v>
      </c>
      <c r="C689" s="191" t="s">
        <v>660</v>
      </c>
      <c r="D689" s="191" t="s">
        <v>682</v>
      </c>
      <c r="E689" s="190" t="s">
        <v>577</v>
      </c>
      <c r="F689" s="191" t="s">
        <v>580</v>
      </c>
      <c r="G689" s="191" t="s">
        <v>370</v>
      </c>
      <c r="H689" s="192" t="s">
        <v>418</v>
      </c>
      <c r="I689" s="192" t="s">
        <v>185</v>
      </c>
      <c r="J689" s="193">
        <v>1</v>
      </c>
      <c r="K689" s="191" t="s">
        <v>3250</v>
      </c>
      <c r="L689" s="194">
        <v>2022</v>
      </c>
      <c r="M689" s="457">
        <v>2</v>
      </c>
      <c r="N689" s="458">
        <v>1</v>
      </c>
      <c r="O689" s="195">
        <f t="shared" si="41"/>
        <v>2</v>
      </c>
      <c r="P689" s="457">
        <v>2</v>
      </c>
      <c r="Q689" s="196">
        <f t="shared" si="42"/>
        <v>1</v>
      </c>
      <c r="R689" s="197">
        <f t="shared" si="43"/>
        <v>1</v>
      </c>
      <c r="S689" s="198">
        <f t="shared" si="40"/>
        <v>1</v>
      </c>
      <c r="T689" s="194" t="s">
        <v>3249</v>
      </c>
      <c r="U689" s="21"/>
      <c r="V689" s="21"/>
      <c r="W689" s="21"/>
      <c r="X689" s="21"/>
      <c r="Y689" s="21"/>
      <c r="Z689" s="21"/>
    </row>
    <row r="690" spans="1:26" ht="12.75">
      <c r="A690" s="190" t="s">
        <v>109</v>
      </c>
      <c r="B690" s="191" t="s">
        <v>1220</v>
      </c>
      <c r="C690" s="191" t="s">
        <v>668</v>
      </c>
      <c r="D690" s="191" t="s">
        <v>683</v>
      </c>
      <c r="E690" s="190" t="s">
        <v>577</v>
      </c>
      <c r="F690" s="191" t="s">
        <v>580</v>
      </c>
      <c r="G690" s="191" t="s">
        <v>370</v>
      </c>
      <c r="H690" s="192" t="s">
        <v>418</v>
      </c>
      <c r="I690" s="192" t="s">
        <v>185</v>
      </c>
      <c r="J690" s="193">
        <v>1</v>
      </c>
      <c r="K690" s="191" t="s">
        <v>3250</v>
      </c>
      <c r="L690" s="194">
        <v>2022</v>
      </c>
      <c r="M690" s="457">
        <v>7</v>
      </c>
      <c r="N690" s="458">
        <v>1</v>
      </c>
      <c r="O690" s="195">
        <f t="shared" si="41"/>
        <v>7</v>
      </c>
      <c r="P690" s="457">
        <v>7</v>
      </c>
      <c r="Q690" s="196">
        <f t="shared" si="42"/>
        <v>1</v>
      </c>
      <c r="R690" s="197">
        <f t="shared" si="43"/>
        <v>1</v>
      </c>
      <c r="S690" s="198">
        <f t="shared" si="40"/>
        <v>1</v>
      </c>
      <c r="T690" s="194" t="s">
        <v>3249</v>
      </c>
      <c r="U690" s="21"/>
      <c r="V690" s="21"/>
      <c r="W690" s="21"/>
      <c r="X690" s="21"/>
      <c r="Y690" s="21"/>
      <c r="Z690" s="21"/>
    </row>
    <row r="691" spans="1:26" ht="12.75">
      <c r="A691" s="190" t="s">
        <v>109</v>
      </c>
      <c r="B691" s="191" t="s">
        <v>1220</v>
      </c>
      <c r="C691" s="191" t="s">
        <v>659</v>
      </c>
      <c r="D691" s="191" t="s">
        <v>684</v>
      </c>
      <c r="E691" s="190" t="s">
        <v>577</v>
      </c>
      <c r="F691" s="191" t="s">
        <v>580</v>
      </c>
      <c r="G691" s="191" t="s">
        <v>370</v>
      </c>
      <c r="H691" s="192" t="s">
        <v>418</v>
      </c>
      <c r="I691" s="192" t="s">
        <v>185</v>
      </c>
      <c r="J691" s="193">
        <v>1</v>
      </c>
      <c r="K691" s="191" t="s">
        <v>3250</v>
      </c>
      <c r="L691" s="194">
        <v>2022</v>
      </c>
      <c r="M691" s="457">
        <v>28</v>
      </c>
      <c r="N691" s="458">
        <v>1</v>
      </c>
      <c r="O691" s="195">
        <f t="shared" si="41"/>
        <v>28</v>
      </c>
      <c r="P691" s="457">
        <v>28</v>
      </c>
      <c r="Q691" s="196">
        <f t="shared" si="42"/>
        <v>1</v>
      </c>
      <c r="R691" s="197">
        <f t="shared" si="43"/>
        <v>1</v>
      </c>
      <c r="S691" s="198">
        <f t="shared" si="40"/>
        <v>1</v>
      </c>
      <c r="T691" s="194"/>
      <c r="U691" s="21"/>
      <c r="V691" s="21"/>
      <c r="W691" s="21"/>
      <c r="X691" s="21"/>
      <c r="Y691" s="21"/>
      <c r="Z691" s="21"/>
    </row>
    <row r="692" spans="1:26" ht="12.75">
      <c r="A692" s="190" t="s">
        <v>109</v>
      </c>
      <c r="B692" s="191" t="s">
        <v>1220</v>
      </c>
      <c r="C692" s="191" t="s">
        <v>663</v>
      </c>
      <c r="D692" s="191" t="s">
        <v>686</v>
      </c>
      <c r="E692" s="190" t="s">
        <v>577</v>
      </c>
      <c r="F692" s="191" t="s">
        <v>580</v>
      </c>
      <c r="G692" s="191" t="s">
        <v>370</v>
      </c>
      <c r="H692" s="192" t="s">
        <v>418</v>
      </c>
      <c r="I692" s="192" t="s">
        <v>185</v>
      </c>
      <c r="J692" s="193">
        <v>1</v>
      </c>
      <c r="K692" s="191" t="s">
        <v>3250</v>
      </c>
      <c r="L692" s="194">
        <v>2022</v>
      </c>
      <c r="M692" s="457">
        <v>15</v>
      </c>
      <c r="N692" s="458">
        <v>1</v>
      </c>
      <c r="O692" s="195">
        <f t="shared" si="41"/>
        <v>15</v>
      </c>
      <c r="P692" s="457">
        <v>15</v>
      </c>
      <c r="Q692" s="196">
        <f t="shared" si="42"/>
        <v>1</v>
      </c>
      <c r="R692" s="197">
        <f t="shared" si="43"/>
        <v>1</v>
      </c>
      <c r="S692" s="198">
        <f t="shared" si="40"/>
        <v>1</v>
      </c>
      <c r="T692" s="194" t="s">
        <v>3249</v>
      </c>
      <c r="U692" s="21"/>
      <c r="V692" s="21"/>
      <c r="W692" s="21"/>
      <c r="X692" s="21"/>
      <c r="Y692" s="21"/>
      <c r="Z692" s="21"/>
    </row>
    <row r="693" spans="1:26" ht="12.75">
      <c r="A693" s="190" t="s">
        <v>109</v>
      </c>
      <c r="B693" s="191" t="s">
        <v>1220</v>
      </c>
      <c r="C693" s="191" t="s">
        <v>663</v>
      </c>
      <c r="D693" s="191" t="s">
        <v>685</v>
      </c>
      <c r="E693" s="190" t="s">
        <v>577</v>
      </c>
      <c r="F693" s="191" t="s">
        <v>580</v>
      </c>
      <c r="G693" s="191" t="s">
        <v>370</v>
      </c>
      <c r="H693" s="192" t="s">
        <v>418</v>
      </c>
      <c r="I693" s="192" t="s">
        <v>185</v>
      </c>
      <c r="J693" s="193">
        <v>1</v>
      </c>
      <c r="K693" s="191" t="s">
        <v>3250</v>
      </c>
      <c r="L693" s="194">
        <v>2022</v>
      </c>
      <c r="M693" s="457">
        <v>2</v>
      </c>
      <c r="N693" s="458">
        <v>1</v>
      </c>
      <c r="O693" s="195">
        <f t="shared" si="41"/>
        <v>2</v>
      </c>
      <c r="P693" s="457">
        <v>2</v>
      </c>
      <c r="Q693" s="196">
        <f t="shared" si="42"/>
        <v>1</v>
      </c>
      <c r="R693" s="197">
        <f t="shared" si="43"/>
        <v>1</v>
      </c>
      <c r="S693" s="198">
        <f t="shared" si="40"/>
        <v>1</v>
      </c>
      <c r="T693" s="194" t="s">
        <v>3249</v>
      </c>
      <c r="U693" s="21"/>
      <c r="V693" s="21"/>
      <c r="W693" s="21"/>
      <c r="X693" s="21"/>
      <c r="Y693" s="21"/>
      <c r="Z693" s="21"/>
    </row>
    <row r="694" spans="1:26" ht="12.75">
      <c r="A694" s="190" t="s">
        <v>109</v>
      </c>
      <c r="B694" s="191" t="s">
        <v>1220</v>
      </c>
      <c r="C694" s="191" t="s">
        <v>663</v>
      </c>
      <c r="D694" s="191" t="s">
        <v>670</v>
      </c>
      <c r="E694" s="190" t="s">
        <v>577</v>
      </c>
      <c r="F694" s="191" t="s">
        <v>581</v>
      </c>
      <c r="G694" s="191" t="s">
        <v>370</v>
      </c>
      <c r="H694" s="192" t="s">
        <v>418</v>
      </c>
      <c r="I694" s="192" t="s">
        <v>185</v>
      </c>
      <c r="J694" s="193">
        <v>1</v>
      </c>
      <c r="K694" s="191" t="s">
        <v>3250</v>
      </c>
      <c r="L694" s="194">
        <v>2022</v>
      </c>
      <c r="M694" s="457">
        <v>3</v>
      </c>
      <c r="N694" s="458">
        <v>1</v>
      </c>
      <c r="O694" s="195">
        <f t="shared" si="41"/>
        <v>3</v>
      </c>
      <c r="P694" s="457">
        <v>3</v>
      </c>
      <c r="Q694" s="196">
        <f t="shared" si="42"/>
        <v>1</v>
      </c>
      <c r="R694" s="197">
        <f t="shared" si="43"/>
        <v>1</v>
      </c>
      <c r="S694" s="198">
        <f t="shared" si="40"/>
        <v>1</v>
      </c>
      <c r="T694" s="194" t="s">
        <v>3249</v>
      </c>
      <c r="U694" s="21"/>
      <c r="V694" s="21"/>
      <c r="W694" s="21"/>
      <c r="X694" s="21"/>
      <c r="Y694" s="21"/>
      <c r="Z694" s="21"/>
    </row>
    <row r="695" spans="1:26" ht="12.75">
      <c r="A695" s="190" t="s">
        <v>109</v>
      </c>
      <c r="B695" s="191" t="s">
        <v>1220</v>
      </c>
      <c r="C695" s="191" t="s">
        <v>658</v>
      </c>
      <c r="D695" s="191" t="s">
        <v>671</v>
      </c>
      <c r="E695" s="190" t="s">
        <v>577</v>
      </c>
      <c r="F695" s="191" t="s">
        <v>581</v>
      </c>
      <c r="G695" s="191" t="s">
        <v>370</v>
      </c>
      <c r="H695" s="192" t="s">
        <v>418</v>
      </c>
      <c r="I695" s="192" t="s">
        <v>185</v>
      </c>
      <c r="J695" s="193">
        <v>1</v>
      </c>
      <c r="K695" s="191" t="s">
        <v>3250</v>
      </c>
      <c r="L695" s="194">
        <v>2022</v>
      </c>
      <c r="M695" s="457">
        <v>67</v>
      </c>
      <c r="N695" s="458">
        <v>1</v>
      </c>
      <c r="O695" s="195">
        <f t="shared" si="41"/>
        <v>67</v>
      </c>
      <c r="P695" s="457">
        <v>67</v>
      </c>
      <c r="Q695" s="196">
        <f t="shared" si="42"/>
        <v>1</v>
      </c>
      <c r="R695" s="197">
        <f t="shared" si="43"/>
        <v>1</v>
      </c>
      <c r="S695" s="198">
        <f t="shared" si="40"/>
        <v>1</v>
      </c>
      <c r="T695" s="194"/>
      <c r="U695" s="21"/>
      <c r="V695" s="21"/>
      <c r="W695" s="21"/>
      <c r="X695" s="21"/>
      <c r="Y695" s="21"/>
      <c r="Z695" s="21"/>
    </row>
    <row r="696" spans="1:26" ht="12.75">
      <c r="A696" s="190" t="s">
        <v>109</v>
      </c>
      <c r="B696" s="191" t="s">
        <v>1220</v>
      </c>
      <c r="C696" s="191" t="s">
        <v>664</v>
      </c>
      <c r="D696" s="191" t="s">
        <v>671</v>
      </c>
      <c r="E696" s="190" t="s">
        <v>577</v>
      </c>
      <c r="F696" s="191" t="s">
        <v>581</v>
      </c>
      <c r="G696" s="191" t="s">
        <v>370</v>
      </c>
      <c r="H696" s="192" t="s">
        <v>418</v>
      </c>
      <c r="I696" s="192" t="s">
        <v>185</v>
      </c>
      <c r="J696" s="193">
        <v>1</v>
      </c>
      <c r="K696" s="191"/>
      <c r="L696" s="194">
        <v>2022</v>
      </c>
      <c r="M696" s="457">
        <v>8</v>
      </c>
      <c r="N696" s="458">
        <v>1</v>
      </c>
      <c r="O696" s="195">
        <f t="shared" si="41"/>
        <v>8</v>
      </c>
      <c r="P696" s="457">
        <v>8</v>
      </c>
      <c r="Q696" s="196">
        <f t="shared" si="42"/>
        <v>1</v>
      </c>
      <c r="R696" s="197">
        <f t="shared" si="43"/>
        <v>1</v>
      </c>
      <c r="S696" s="198">
        <f t="shared" si="40"/>
        <v>1</v>
      </c>
      <c r="T696" s="194"/>
      <c r="U696" s="21"/>
      <c r="V696" s="21"/>
      <c r="W696" s="21"/>
      <c r="X696" s="21"/>
      <c r="Y696" s="21"/>
      <c r="Z696" s="21"/>
    </row>
    <row r="697" spans="1:26" ht="12.75">
      <c r="A697" s="190" t="s">
        <v>109</v>
      </c>
      <c r="B697" s="191" t="s">
        <v>1220</v>
      </c>
      <c r="C697" s="191" t="s">
        <v>658</v>
      </c>
      <c r="D697" s="191" t="s">
        <v>672</v>
      </c>
      <c r="E697" s="190" t="s">
        <v>577</v>
      </c>
      <c r="F697" s="191" t="s">
        <v>581</v>
      </c>
      <c r="G697" s="191" t="s">
        <v>370</v>
      </c>
      <c r="H697" s="192" t="s">
        <v>418</v>
      </c>
      <c r="I697" s="192" t="s">
        <v>185</v>
      </c>
      <c r="J697" s="193">
        <v>1</v>
      </c>
      <c r="K697" s="191" t="s">
        <v>3250</v>
      </c>
      <c r="L697" s="194">
        <v>2022</v>
      </c>
      <c r="M697" s="457">
        <v>2</v>
      </c>
      <c r="N697" s="458">
        <v>1</v>
      </c>
      <c r="O697" s="195">
        <f t="shared" si="41"/>
        <v>2</v>
      </c>
      <c r="P697" s="457">
        <v>2</v>
      </c>
      <c r="Q697" s="196">
        <f t="shared" si="42"/>
        <v>1</v>
      </c>
      <c r="R697" s="197">
        <f t="shared" si="43"/>
        <v>1</v>
      </c>
      <c r="S697" s="198">
        <f t="shared" si="40"/>
        <v>1</v>
      </c>
      <c r="T697" s="194" t="s">
        <v>3249</v>
      </c>
      <c r="U697" s="21"/>
      <c r="V697" s="21"/>
      <c r="W697" s="21"/>
      <c r="X697" s="21"/>
      <c r="Y697" s="21"/>
      <c r="Z697" s="21"/>
    </row>
    <row r="698" spans="1:26" ht="12.75">
      <c r="A698" s="190" t="s">
        <v>109</v>
      </c>
      <c r="B698" s="191" t="s">
        <v>1220</v>
      </c>
      <c r="C698" s="191" t="s">
        <v>662</v>
      </c>
      <c r="D698" s="191" t="s">
        <v>672</v>
      </c>
      <c r="E698" s="190" t="s">
        <v>577</v>
      </c>
      <c r="F698" s="191" t="s">
        <v>581</v>
      </c>
      <c r="G698" s="191" t="s">
        <v>370</v>
      </c>
      <c r="H698" s="192" t="s">
        <v>418</v>
      </c>
      <c r="I698" s="192" t="s">
        <v>185</v>
      </c>
      <c r="J698" s="193">
        <v>1</v>
      </c>
      <c r="K698" s="191"/>
      <c r="L698" s="194">
        <v>2022</v>
      </c>
      <c r="M698" s="457">
        <v>20</v>
      </c>
      <c r="N698" s="458">
        <v>1</v>
      </c>
      <c r="O698" s="195">
        <f t="shared" si="41"/>
        <v>20</v>
      </c>
      <c r="P698" s="457">
        <v>20</v>
      </c>
      <c r="Q698" s="196">
        <f t="shared" si="42"/>
        <v>1</v>
      </c>
      <c r="R698" s="197">
        <f t="shared" si="43"/>
        <v>1</v>
      </c>
      <c r="S698" s="198">
        <f t="shared" si="40"/>
        <v>1</v>
      </c>
      <c r="T698" s="194"/>
      <c r="U698" s="21"/>
      <c r="V698" s="21"/>
      <c r="W698" s="21"/>
      <c r="X698" s="21"/>
      <c r="Y698" s="21"/>
      <c r="Z698" s="21"/>
    </row>
    <row r="699" spans="1:26" ht="12.75">
      <c r="A699" s="190" t="s">
        <v>109</v>
      </c>
      <c r="B699" s="191" t="s">
        <v>1220</v>
      </c>
      <c r="C699" s="191" t="s">
        <v>664</v>
      </c>
      <c r="D699" s="191" t="s">
        <v>672</v>
      </c>
      <c r="E699" s="190" t="s">
        <v>577</v>
      </c>
      <c r="F699" s="191" t="s">
        <v>581</v>
      </c>
      <c r="G699" s="191" t="s">
        <v>370</v>
      </c>
      <c r="H699" s="192" t="s">
        <v>418</v>
      </c>
      <c r="I699" s="192" t="s">
        <v>185</v>
      </c>
      <c r="J699" s="193">
        <v>1</v>
      </c>
      <c r="K699" s="191"/>
      <c r="L699" s="194">
        <v>2022</v>
      </c>
      <c r="M699" s="457">
        <v>2</v>
      </c>
      <c r="N699" s="458">
        <v>1</v>
      </c>
      <c r="O699" s="195">
        <f t="shared" si="41"/>
        <v>2</v>
      </c>
      <c r="P699" s="457">
        <v>2</v>
      </c>
      <c r="Q699" s="196">
        <f t="shared" si="42"/>
        <v>1</v>
      </c>
      <c r="R699" s="197">
        <f t="shared" si="43"/>
        <v>1</v>
      </c>
      <c r="S699" s="198">
        <f t="shared" si="40"/>
        <v>1</v>
      </c>
      <c r="T699" s="194" t="s">
        <v>3249</v>
      </c>
      <c r="U699" s="21"/>
      <c r="V699" s="21"/>
      <c r="W699" s="21"/>
      <c r="X699" s="21"/>
      <c r="Y699" s="21"/>
      <c r="Z699" s="21"/>
    </row>
    <row r="700" spans="1:26" ht="12.75">
      <c r="A700" s="190" t="s">
        <v>109</v>
      </c>
      <c r="B700" s="191" t="s">
        <v>1220</v>
      </c>
      <c r="C700" s="191" t="s">
        <v>656</v>
      </c>
      <c r="D700" s="191" t="s">
        <v>673</v>
      </c>
      <c r="E700" s="190" t="s">
        <v>577</v>
      </c>
      <c r="F700" s="191" t="s">
        <v>581</v>
      </c>
      <c r="G700" s="191" t="s">
        <v>370</v>
      </c>
      <c r="H700" s="192" t="s">
        <v>418</v>
      </c>
      <c r="I700" s="192" t="s">
        <v>185</v>
      </c>
      <c r="J700" s="193">
        <v>1</v>
      </c>
      <c r="K700" s="191"/>
      <c r="L700" s="194">
        <v>2022</v>
      </c>
      <c r="M700" s="457">
        <v>19</v>
      </c>
      <c r="N700" s="458">
        <v>1</v>
      </c>
      <c r="O700" s="195">
        <f t="shared" si="41"/>
        <v>19</v>
      </c>
      <c r="P700" s="457">
        <v>19</v>
      </c>
      <c r="Q700" s="196">
        <f t="shared" si="42"/>
        <v>1</v>
      </c>
      <c r="R700" s="197">
        <f t="shared" si="43"/>
        <v>1</v>
      </c>
      <c r="S700" s="198">
        <f t="shared" si="40"/>
        <v>1</v>
      </c>
      <c r="T700" s="194"/>
      <c r="U700" s="21"/>
      <c r="V700" s="21"/>
      <c r="W700" s="21"/>
      <c r="X700" s="21"/>
      <c r="Y700" s="21"/>
      <c r="Z700" s="21"/>
    </row>
    <row r="701" spans="1:26" ht="12.75">
      <c r="A701" s="190" t="s">
        <v>109</v>
      </c>
      <c r="B701" s="191" t="s">
        <v>1220</v>
      </c>
      <c r="C701" s="191" t="s">
        <v>658</v>
      </c>
      <c r="D701" s="191" t="s">
        <v>673</v>
      </c>
      <c r="E701" s="190" t="s">
        <v>577</v>
      </c>
      <c r="F701" s="191" t="s">
        <v>581</v>
      </c>
      <c r="G701" s="191" t="s">
        <v>370</v>
      </c>
      <c r="H701" s="192" t="s">
        <v>418</v>
      </c>
      <c r="I701" s="192" t="s">
        <v>185</v>
      </c>
      <c r="J701" s="193">
        <v>1</v>
      </c>
      <c r="K701" s="191"/>
      <c r="L701" s="194">
        <v>2022</v>
      </c>
      <c r="M701" s="457">
        <v>2</v>
      </c>
      <c r="N701" s="458">
        <v>1</v>
      </c>
      <c r="O701" s="195">
        <f t="shared" si="41"/>
        <v>2</v>
      </c>
      <c r="P701" s="457">
        <v>2</v>
      </c>
      <c r="Q701" s="196">
        <f t="shared" si="42"/>
        <v>1</v>
      </c>
      <c r="R701" s="197">
        <f t="shared" si="43"/>
        <v>1</v>
      </c>
      <c r="S701" s="198">
        <f t="shared" si="40"/>
        <v>1</v>
      </c>
      <c r="T701" s="194" t="s">
        <v>3249</v>
      </c>
      <c r="U701" s="21"/>
      <c r="V701" s="21"/>
      <c r="W701" s="21"/>
      <c r="X701" s="21"/>
      <c r="Y701" s="21"/>
      <c r="Z701" s="21"/>
    </row>
    <row r="702" spans="1:26" ht="12.75">
      <c r="A702" s="190" t="s">
        <v>109</v>
      </c>
      <c r="B702" s="191" t="s">
        <v>1220</v>
      </c>
      <c r="C702" s="191" t="s">
        <v>662</v>
      </c>
      <c r="D702" s="191" t="s">
        <v>674</v>
      </c>
      <c r="E702" s="190" t="s">
        <v>577</v>
      </c>
      <c r="F702" s="191" t="s">
        <v>581</v>
      </c>
      <c r="G702" s="191" t="s">
        <v>370</v>
      </c>
      <c r="H702" s="192" t="s">
        <v>418</v>
      </c>
      <c r="I702" s="192" t="s">
        <v>185</v>
      </c>
      <c r="J702" s="193">
        <v>1</v>
      </c>
      <c r="K702" s="191"/>
      <c r="L702" s="194">
        <v>2022</v>
      </c>
      <c r="M702" s="457">
        <v>3</v>
      </c>
      <c r="N702" s="458">
        <v>1</v>
      </c>
      <c r="O702" s="195">
        <f t="shared" si="41"/>
        <v>3</v>
      </c>
      <c r="P702" s="457">
        <v>3</v>
      </c>
      <c r="Q702" s="196">
        <f t="shared" si="42"/>
        <v>1</v>
      </c>
      <c r="R702" s="197">
        <f t="shared" si="43"/>
        <v>1</v>
      </c>
      <c r="S702" s="198">
        <f t="shared" si="40"/>
        <v>1</v>
      </c>
      <c r="T702" s="194"/>
      <c r="U702" s="21"/>
      <c r="V702" s="21"/>
      <c r="W702" s="21"/>
      <c r="X702" s="21"/>
      <c r="Y702" s="21"/>
      <c r="Z702" s="21"/>
    </row>
    <row r="703" spans="1:26" ht="12.75">
      <c r="A703" s="190" t="s">
        <v>109</v>
      </c>
      <c r="B703" s="191" t="s">
        <v>1220</v>
      </c>
      <c r="C703" s="191" t="s">
        <v>658</v>
      </c>
      <c r="D703" s="191" t="s">
        <v>677</v>
      </c>
      <c r="E703" s="190" t="s">
        <v>577</v>
      </c>
      <c r="F703" s="191" t="s">
        <v>581</v>
      </c>
      <c r="G703" s="191" t="s">
        <v>370</v>
      </c>
      <c r="H703" s="192" t="s">
        <v>418</v>
      </c>
      <c r="I703" s="192" t="s">
        <v>185</v>
      </c>
      <c r="J703" s="193">
        <v>1</v>
      </c>
      <c r="K703" s="191" t="s">
        <v>3250</v>
      </c>
      <c r="L703" s="194">
        <v>2022</v>
      </c>
      <c r="M703" s="457">
        <v>5</v>
      </c>
      <c r="N703" s="458">
        <v>1</v>
      </c>
      <c r="O703" s="195">
        <f t="shared" si="41"/>
        <v>5</v>
      </c>
      <c r="P703" s="457">
        <v>5</v>
      </c>
      <c r="Q703" s="196">
        <f t="shared" si="42"/>
        <v>1</v>
      </c>
      <c r="R703" s="197">
        <f t="shared" si="43"/>
        <v>1</v>
      </c>
      <c r="S703" s="198">
        <f t="shared" si="40"/>
        <v>1</v>
      </c>
      <c r="T703" s="194" t="s">
        <v>3249</v>
      </c>
      <c r="U703" s="21"/>
      <c r="V703" s="21"/>
      <c r="W703" s="21"/>
      <c r="X703" s="21"/>
      <c r="Y703" s="21"/>
      <c r="Z703" s="21"/>
    </row>
    <row r="704" spans="1:26" ht="12.75">
      <c r="A704" s="190" t="s">
        <v>109</v>
      </c>
      <c r="B704" s="191" t="s">
        <v>1220</v>
      </c>
      <c r="C704" s="191" t="s">
        <v>658</v>
      </c>
      <c r="D704" s="191" t="s">
        <v>678</v>
      </c>
      <c r="E704" s="190" t="s">
        <v>577</v>
      </c>
      <c r="F704" s="191" t="s">
        <v>581</v>
      </c>
      <c r="G704" s="191" t="s">
        <v>370</v>
      </c>
      <c r="H704" s="192" t="s">
        <v>418</v>
      </c>
      <c r="I704" s="192" t="s">
        <v>185</v>
      </c>
      <c r="J704" s="193">
        <v>1</v>
      </c>
      <c r="K704" s="191"/>
      <c r="L704" s="194">
        <v>2022</v>
      </c>
      <c r="M704" s="457">
        <v>8</v>
      </c>
      <c r="N704" s="458">
        <v>1</v>
      </c>
      <c r="O704" s="195">
        <f t="shared" si="41"/>
        <v>8</v>
      </c>
      <c r="P704" s="457">
        <v>8</v>
      </c>
      <c r="Q704" s="196">
        <f t="shared" si="42"/>
        <v>1</v>
      </c>
      <c r="R704" s="197">
        <f t="shared" si="43"/>
        <v>1</v>
      </c>
      <c r="S704" s="198">
        <f t="shared" si="40"/>
        <v>1</v>
      </c>
      <c r="T704" s="194"/>
      <c r="U704" s="21"/>
      <c r="V704" s="21"/>
      <c r="W704" s="21"/>
      <c r="X704" s="21"/>
      <c r="Y704" s="21"/>
      <c r="Z704" s="21"/>
    </row>
    <row r="705" spans="1:26" ht="12.75">
      <c r="A705" s="190" t="s">
        <v>109</v>
      </c>
      <c r="B705" s="191" t="s">
        <v>1220</v>
      </c>
      <c r="C705" s="191" t="s">
        <v>663</v>
      </c>
      <c r="D705" s="191" t="s">
        <v>678</v>
      </c>
      <c r="E705" s="190" t="s">
        <v>577</v>
      </c>
      <c r="F705" s="191" t="s">
        <v>581</v>
      </c>
      <c r="G705" s="191" t="s">
        <v>370</v>
      </c>
      <c r="H705" s="192" t="s">
        <v>418</v>
      </c>
      <c r="I705" s="192" t="s">
        <v>185</v>
      </c>
      <c r="J705" s="193">
        <v>1</v>
      </c>
      <c r="K705" s="191" t="s">
        <v>3250</v>
      </c>
      <c r="L705" s="194">
        <v>2022</v>
      </c>
      <c r="M705" s="457">
        <v>5</v>
      </c>
      <c r="N705" s="458">
        <v>1</v>
      </c>
      <c r="O705" s="195">
        <f t="shared" si="41"/>
        <v>5</v>
      </c>
      <c r="P705" s="457">
        <v>5</v>
      </c>
      <c r="Q705" s="196">
        <f t="shared" si="42"/>
        <v>1</v>
      </c>
      <c r="R705" s="197">
        <f t="shared" si="43"/>
        <v>1</v>
      </c>
      <c r="S705" s="198">
        <f t="shared" si="40"/>
        <v>1</v>
      </c>
      <c r="T705" s="194" t="s">
        <v>3249</v>
      </c>
      <c r="U705" s="21"/>
      <c r="V705" s="21"/>
      <c r="W705" s="21"/>
      <c r="X705" s="21"/>
      <c r="Y705" s="21"/>
      <c r="Z705" s="21"/>
    </row>
    <row r="706" spans="1:26" ht="12.75">
      <c r="A706" s="190" t="s">
        <v>109</v>
      </c>
      <c r="B706" s="191" t="s">
        <v>1220</v>
      </c>
      <c r="C706" s="191" t="s">
        <v>665</v>
      </c>
      <c r="D706" s="191" t="s">
        <v>679</v>
      </c>
      <c r="E706" s="190" t="s">
        <v>577</v>
      </c>
      <c r="F706" s="191" t="s">
        <v>581</v>
      </c>
      <c r="G706" s="191" t="s">
        <v>370</v>
      </c>
      <c r="H706" s="192" t="s">
        <v>418</v>
      </c>
      <c r="I706" s="192" t="s">
        <v>185</v>
      </c>
      <c r="J706" s="193">
        <v>1</v>
      </c>
      <c r="K706" s="191" t="s">
        <v>3250</v>
      </c>
      <c r="L706" s="194">
        <v>2022</v>
      </c>
      <c r="M706" s="457">
        <v>1926</v>
      </c>
      <c r="N706" s="458">
        <v>1</v>
      </c>
      <c r="O706" s="195">
        <f t="shared" si="41"/>
        <v>1926</v>
      </c>
      <c r="P706" s="457">
        <v>1926</v>
      </c>
      <c r="Q706" s="196">
        <f t="shared" si="42"/>
        <v>1</v>
      </c>
      <c r="R706" s="197">
        <f t="shared" si="43"/>
        <v>1</v>
      </c>
      <c r="S706" s="198">
        <f t="shared" si="40"/>
        <v>1</v>
      </c>
      <c r="T706" s="194" t="s">
        <v>3249</v>
      </c>
      <c r="U706" s="21"/>
      <c r="V706" s="21"/>
      <c r="W706" s="21"/>
      <c r="X706" s="21"/>
      <c r="Y706" s="21"/>
      <c r="Z706" s="21"/>
    </row>
    <row r="707" spans="1:26" ht="12.75">
      <c r="A707" s="190" t="s">
        <v>109</v>
      </c>
      <c r="B707" s="191" t="s">
        <v>1220</v>
      </c>
      <c r="C707" s="191" t="s">
        <v>666</v>
      </c>
      <c r="D707" s="191" t="s">
        <v>679</v>
      </c>
      <c r="E707" s="190" t="s">
        <v>577</v>
      </c>
      <c r="F707" s="191" t="s">
        <v>581</v>
      </c>
      <c r="G707" s="191" t="s">
        <v>370</v>
      </c>
      <c r="H707" s="192" t="s">
        <v>418</v>
      </c>
      <c r="I707" s="192" t="s">
        <v>185</v>
      </c>
      <c r="J707" s="193">
        <v>1</v>
      </c>
      <c r="K707" s="191"/>
      <c r="L707" s="194">
        <v>2022</v>
      </c>
      <c r="M707" s="457">
        <v>7</v>
      </c>
      <c r="N707" s="458">
        <v>1</v>
      </c>
      <c r="O707" s="195">
        <f t="shared" si="41"/>
        <v>7</v>
      </c>
      <c r="P707" s="457">
        <v>7</v>
      </c>
      <c r="Q707" s="196">
        <f t="shared" si="42"/>
        <v>1</v>
      </c>
      <c r="R707" s="197">
        <f t="shared" si="43"/>
        <v>1</v>
      </c>
      <c r="S707" s="198">
        <f t="shared" si="40"/>
        <v>1</v>
      </c>
      <c r="T707" s="194"/>
      <c r="U707" s="21"/>
      <c r="V707" s="21"/>
      <c r="W707" s="21"/>
      <c r="X707" s="21"/>
      <c r="Y707" s="21"/>
      <c r="Z707" s="21"/>
    </row>
    <row r="708" spans="1:26" ht="12.75">
      <c r="A708" s="190" t="s">
        <v>109</v>
      </c>
      <c r="B708" s="191" t="s">
        <v>1220</v>
      </c>
      <c r="C708" s="191" t="s">
        <v>665</v>
      </c>
      <c r="D708" s="191" t="s">
        <v>680</v>
      </c>
      <c r="E708" s="190" t="s">
        <v>577</v>
      </c>
      <c r="F708" s="191" t="s">
        <v>581</v>
      </c>
      <c r="G708" s="191" t="s">
        <v>370</v>
      </c>
      <c r="H708" s="192" t="s">
        <v>418</v>
      </c>
      <c r="I708" s="192" t="s">
        <v>185</v>
      </c>
      <c r="J708" s="193">
        <v>1</v>
      </c>
      <c r="K708" s="191" t="s">
        <v>3250</v>
      </c>
      <c r="L708" s="194">
        <v>2022</v>
      </c>
      <c r="M708" s="457">
        <v>43</v>
      </c>
      <c r="N708" s="458">
        <v>1</v>
      </c>
      <c r="O708" s="195">
        <f t="shared" si="41"/>
        <v>43</v>
      </c>
      <c r="P708" s="457">
        <v>43</v>
      </c>
      <c r="Q708" s="196">
        <f t="shared" si="42"/>
        <v>1</v>
      </c>
      <c r="R708" s="197">
        <f t="shared" si="43"/>
        <v>1</v>
      </c>
      <c r="S708" s="198">
        <f t="shared" ref="S708:S771" si="44">N708/J708</f>
        <v>1</v>
      </c>
      <c r="T708" s="194" t="s">
        <v>3249</v>
      </c>
      <c r="U708" s="21"/>
      <c r="V708" s="21"/>
      <c r="W708" s="21"/>
      <c r="X708" s="21"/>
      <c r="Y708" s="21"/>
      <c r="Z708" s="21"/>
    </row>
    <row r="709" spans="1:26" ht="12.75">
      <c r="A709" s="190" t="s">
        <v>109</v>
      </c>
      <c r="B709" s="191" t="s">
        <v>1220</v>
      </c>
      <c r="C709" s="191" t="s">
        <v>668</v>
      </c>
      <c r="D709" s="191" t="s">
        <v>680</v>
      </c>
      <c r="E709" s="190" t="s">
        <v>577</v>
      </c>
      <c r="F709" s="191" t="s">
        <v>581</v>
      </c>
      <c r="G709" s="191" t="s">
        <v>370</v>
      </c>
      <c r="H709" s="192" t="s">
        <v>418</v>
      </c>
      <c r="I709" s="192" t="s">
        <v>185</v>
      </c>
      <c r="J709" s="193">
        <v>1</v>
      </c>
      <c r="K709" s="191"/>
      <c r="L709" s="194">
        <v>2022</v>
      </c>
      <c r="M709" s="457">
        <v>6</v>
      </c>
      <c r="N709" s="458">
        <v>1</v>
      </c>
      <c r="O709" s="195">
        <f t="shared" si="41"/>
        <v>6</v>
      </c>
      <c r="P709" s="457">
        <v>6</v>
      </c>
      <c r="Q709" s="196">
        <f t="shared" si="42"/>
        <v>1</v>
      </c>
      <c r="R709" s="197">
        <f t="shared" si="43"/>
        <v>1</v>
      </c>
      <c r="S709" s="198">
        <f t="shared" si="44"/>
        <v>1</v>
      </c>
      <c r="T709" s="194"/>
      <c r="U709" s="21"/>
      <c r="V709" s="21"/>
      <c r="W709" s="21"/>
      <c r="X709" s="21"/>
      <c r="Y709" s="21"/>
      <c r="Z709" s="21"/>
    </row>
    <row r="710" spans="1:26" ht="12.75">
      <c r="A710" s="190" t="s">
        <v>109</v>
      </c>
      <c r="B710" s="191" t="s">
        <v>1220</v>
      </c>
      <c r="C710" s="191" t="s">
        <v>665</v>
      </c>
      <c r="D710" s="191" t="s">
        <v>681</v>
      </c>
      <c r="E710" s="190" t="s">
        <v>577</v>
      </c>
      <c r="F710" s="191" t="s">
        <v>581</v>
      </c>
      <c r="G710" s="191" t="s">
        <v>370</v>
      </c>
      <c r="H710" s="192" t="s">
        <v>418</v>
      </c>
      <c r="I710" s="192" t="s">
        <v>185</v>
      </c>
      <c r="J710" s="193">
        <v>1</v>
      </c>
      <c r="K710" s="191"/>
      <c r="L710" s="194">
        <v>2022</v>
      </c>
      <c r="M710" s="457">
        <v>6</v>
      </c>
      <c r="N710" s="458">
        <v>1</v>
      </c>
      <c r="O710" s="195">
        <f t="shared" ref="O710:O773" si="45">ROUNDUP(N710*M710,0)</f>
        <v>6</v>
      </c>
      <c r="P710" s="457">
        <v>6</v>
      </c>
      <c r="Q710" s="196">
        <f t="shared" ref="Q710:Q773" si="46">P710/(O710)</f>
        <v>1</v>
      </c>
      <c r="R710" s="197">
        <f t="shared" ref="R710:R773" si="47">P710/M710</f>
        <v>1</v>
      </c>
      <c r="S710" s="198">
        <f t="shared" si="44"/>
        <v>1</v>
      </c>
      <c r="T710" s="194"/>
      <c r="U710" s="21"/>
      <c r="V710" s="21"/>
      <c r="W710" s="21"/>
      <c r="X710" s="21"/>
      <c r="Y710" s="21"/>
      <c r="Z710" s="21"/>
    </row>
    <row r="711" spans="1:26" ht="12.75">
      <c r="A711" s="190" t="s">
        <v>109</v>
      </c>
      <c r="B711" s="191" t="s">
        <v>1220</v>
      </c>
      <c r="C711" s="191" t="s">
        <v>667</v>
      </c>
      <c r="D711" s="191" t="s">
        <v>681</v>
      </c>
      <c r="E711" s="190" t="s">
        <v>577</v>
      </c>
      <c r="F711" s="191" t="s">
        <v>581</v>
      </c>
      <c r="G711" s="191" t="s">
        <v>370</v>
      </c>
      <c r="H711" s="192" t="s">
        <v>418</v>
      </c>
      <c r="I711" s="192" t="s">
        <v>185</v>
      </c>
      <c r="J711" s="193">
        <v>1</v>
      </c>
      <c r="K711" s="191" t="s">
        <v>3250</v>
      </c>
      <c r="L711" s="194">
        <v>2022</v>
      </c>
      <c r="M711" s="457">
        <v>611</v>
      </c>
      <c r="N711" s="458">
        <v>1</v>
      </c>
      <c r="O711" s="195">
        <f t="shared" si="45"/>
        <v>611</v>
      </c>
      <c r="P711" s="457">
        <v>611</v>
      </c>
      <c r="Q711" s="196">
        <f t="shared" si="46"/>
        <v>1</v>
      </c>
      <c r="R711" s="197">
        <f t="shared" si="47"/>
        <v>1</v>
      </c>
      <c r="S711" s="198">
        <f t="shared" si="44"/>
        <v>1</v>
      </c>
      <c r="T711" s="194" t="s">
        <v>3249</v>
      </c>
      <c r="U711" s="21"/>
      <c r="V711" s="21"/>
      <c r="W711" s="21"/>
      <c r="X711" s="21"/>
      <c r="Y711" s="21"/>
      <c r="Z711" s="21"/>
    </row>
    <row r="712" spans="1:26" ht="12.75">
      <c r="A712" s="190" t="s">
        <v>109</v>
      </c>
      <c r="B712" s="191" t="s">
        <v>1220</v>
      </c>
      <c r="C712" s="191" t="s">
        <v>660</v>
      </c>
      <c r="D712" s="191" t="s">
        <v>682</v>
      </c>
      <c r="E712" s="190" t="s">
        <v>577</v>
      </c>
      <c r="F712" s="191" t="s">
        <v>581</v>
      </c>
      <c r="G712" s="191" t="s">
        <v>370</v>
      </c>
      <c r="H712" s="192" t="s">
        <v>418</v>
      </c>
      <c r="I712" s="192" t="s">
        <v>185</v>
      </c>
      <c r="J712" s="193">
        <v>1</v>
      </c>
      <c r="K712" s="191" t="s">
        <v>3250</v>
      </c>
      <c r="L712" s="194">
        <v>2022</v>
      </c>
      <c r="M712" s="457">
        <v>2</v>
      </c>
      <c r="N712" s="458">
        <v>1</v>
      </c>
      <c r="O712" s="195">
        <f t="shared" si="45"/>
        <v>2</v>
      </c>
      <c r="P712" s="457">
        <v>2</v>
      </c>
      <c r="Q712" s="196">
        <f t="shared" si="46"/>
        <v>1</v>
      </c>
      <c r="R712" s="197">
        <f t="shared" si="47"/>
        <v>1</v>
      </c>
      <c r="S712" s="198">
        <f t="shared" si="44"/>
        <v>1</v>
      </c>
      <c r="T712" s="194" t="s">
        <v>3249</v>
      </c>
      <c r="U712" s="21"/>
      <c r="V712" s="21"/>
      <c r="W712" s="21"/>
      <c r="X712" s="21"/>
      <c r="Y712" s="21"/>
      <c r="Z712" s="21"/>
    </row>
    <row r="713" spans="1:26" ht="12.75">
      <c r="A713" s="190" t="s">
        <v>109</v>
      </c>
      <c r="B713" s="191" t="s">
        <v>1220</v>
      </c>
      <c r="C713" s="191" t="s">
        <v>668</v>
      </c>
      <c r="D713" s="191" t="s">
        <v>683</v>
      </c>
      <c r="E713" s="190" t="s">
        <v>577</v>
      </c>
      <c r="F713" s="191" t="s">
        <v>581</v>
      </c>
      <c r="G713" s="191" t="s">
        <v>370</v>
      </c>
      <c r="H713" s="192" t="s">
        <v>418</v>
      </c>
      <c r="I713" s="192" t="s">
        <v>185</v>
      </c>
      <c r="J713" s="193">
        <v>1</v>
      </c>
      <c r="K713" s="191" t="s">
        <v>3250</v>
      </c>
      <c r="L713" s="194">
        <v>2022</v>
      </c>
      <c r="M713" s="457">
        <v>7</v>
      </c>
      <c r="N713" s="458">
        <v>1</v>
      </c>
      <c r="O713" s="195">
        <f t="shared" si="45"/>
        <v>7</v>
      </c>
      <c r="P713" s="457">
        <v>7</v>
      </c>
      <c r="Q713" s="196">
        <f t="shared" si="46"/>
        <v>1</v>
      </c>
      <c r="R713" s="197">
        <f t="shared" si="47"/>
        <v>1</v>
      </c>
      <c r="S713" s="198">
        <f t="shared" si="44"/>
        <v>1</v>
      </c>
      <c r="T713" s="194" t="s">
        <v>3249</v>
      </c>
      <c r="U713" s="21"/>
      <c r="V713" s="21"/>
      <c r="W713" s="21"/>
      <c r="X713" s="21"/>
      <c r="Y713" s="21"/>
      <c r="Z713" s="21"/>
    </row>
    <row r="714" spans="1:26" ht="12.75">
      <c r="A714" s="190" t="s">
        <v>109</v>
      </c>
      <c r="B714" s="191" t="s">
        <v>1220</v>
      </c>
      <c r="C714" s="191" t="s">
        <v>659</v>
      </c>
      <c r="D714" s="191" t="s">
        <v>684</v>
      </c>
      <c r="E714" s="190" t="s">
        <v>577</v>
      </c>
      <c r="F714" s="191" t="s">
        <v>581</v>
      </c>
      <c r="G714" s="191" t="s">
        <v>370</v>
      </c>
      <c r="H714" s="192" t="s">
        <v>418</v>
      </c>
      <c r="I714" s="192" t="s">
        <v>185</v>
      </c>
      <c r="J714" s="193">
        <v>1</v>
      </c>
      <c r="K714" s="191" t="s">
        <v>3250</v>
      </c>
      <c r="L714" s="194">
        <v>2022</v>
      </c>
      <c r="M714" s="457">
        <v>28</v>
      </c>
      <c r="N714" s="458">
        <v>1</v>
      </c>
      <c r="O714" s="195">
        <f t="shared" si="45"/>
        <v>28</v>
      </c>
      <c r="P714" s="457">
        <v>28</v>
      </c>
      <c r="Q714" s="196">
        <f t="shared" si="46"/>
        <v>1</v>
      </c>
      <c r="R714" s="197">
        <f t="shared" si="47"/>
        <v>1</v>
      </c>
      <c r="S714" s="198">
        <f t="shared" si="44"/>
        <v>1</v>
      </c>
      <c r="T714" s="194"/>
      <c r="U714" s="21"/>
      <c r="V714" s="21"/>
      <c r="W714" s="21"/>
      <c r="X714" s="21"/>
      <c r="Y714" s="21"/>
      <c r="Z714" s="21"/>
    </row>
    <row r="715" spans="1:26" ht="12.75">
      <c r="A715" s="190" t="s">
        <v>109</v>
      </c>
      <c r="B715" s="191" t="s">
        <v>1220</v>
      </c>
      <c r="C715" s="191" t="s">
        <v>663</v>
      </c>
      <c r="D715" s="191" t="s">
        <v>686</v>
      </c>
      <c r="E715" s="190" t="s">
        <v>577</v>
      </c>
      <c r="F715" s="191" t="s">
        <v>581</v>
      </c>
      <c r="G715" s="191" t="s">
        <v>370</v>
      </c>
      <c r="H715" s="192" t="s">
        <v>418</v>
      </c>
      <c r="I715" s="192" t="s">
        <v>185</v>
      </c>
      <c r="J715" s="193">
        <v>1</v>
      </c>
      <c r="K715" s="191" t="s">
        <v>3250</v>
      </c>
      <c r="L715" s="194">
        <v>2022</v>
      </c>
      <c r="M715" s="457">
        <v>15</v>
      </c>
      <c r="N715" s="458">
        <v>1</v>
      </c>
      <c r="O715" s="195">
        <f t="shared" si="45"/>
        <v>15</v>
      </c>
      <c r="P715" s="457">
        <v>15</v>
      </c>
      <c r="Q715" s="196">
        <f t="shared" si="46"/>
        <v>1</v>
      </c>
      <c r="R715" s="197">
        <f t="shared" si="47"/>
        <v>1</v>
      </c>
      <c r="S715" s="198">
        <f t="shared" si="44"/>
        <v>1</v>
      </c>
      <c r="T715" s="194" t="s">
        <v>3249</v>
      </c>
      <c r="U715" s="21"/>
      <c r="V715" s="21"/>
      <c r="W715" s="21"/>
      <c r="X715" s="21"/>
      <c r="Y715" s="21"/>
      <c r="Z715" s="21"/>
    </row>
    <row r="716" spans="1:26" ht="12.75">
      <c r="A716" s="190" t="s">
        <v>109</v>
      </c>
      <c r="B716" s="191" t="s">
        <v>1220</v>
      </c>
      <c r="C716" s="191" t="s">
        <v>663</v>
      </c>
      <c r="D716" s="191" t="s">
        <v>685</v>
      </c>
      <c r="E716" s="190" t="s">
        <v>577</v>
      </c>
      <c r="F716" s="191" t="s">
        <v>581</v>
      </c>
      <c r="G716" s="191" t="s">
        <v>370</v>
      </c>
      <c r="H716" s="192" t="s">
        <v>418</v>
      </c>
      <c r="I716" s="192" t="s">
        <v>185</v>
      </c>
      <c r="J716" s="193">
        <v>1</v>
      </c>
      <c r="K716" s="191" t="s">
        <v>3250</v>
      </c>
      <c r="L716" s="194">
        <v>2022</v>
      </c>
      <c r="M716" s="457">
        <v>2</v>
      </c>
      <c r="N716" s="458">
        <v>1</v>
      </c>
      <c r="O716" s="195">
        <f t="shared" si="45"/>
        <v>2</v>
      </c>
      <c r="P716" s="457">
        <v>2</v>
      </c>
      <c r="Q716" s="196">
        <f t="shared" si="46"/>
        <v>1</v>
      </c>
      <c r="R716" s="197">
        <f t="shared" si="47"/>
        <v>1</v>
      </c>
      <c r="S716" s="198">
        <f t="shared" si="44"/>
        <v>1</v>
      </c>
      <c r="T716" s="194" t="s">
        <v>3249</v>
      </c>
      <c r="U716" s="21"/>
      <c r="V716" s="21"/>
      <c r="W716" s="21"/>
      <c r="X716" s="21"/>
      <c r="Y716" s="21"/>
      <c r="Z716" s="21"/>
    </row>
    <row r="717" spans="1:26" ht="12.75">
      <c r="A717" s="190" t="s">
        <v>109</v>
      </c>
      <c r="B717" s="191" t="s">
        <v>1220</v>
      </c>
      <c r="C717" s="191" t="s">
        <v>663</v>
      </c>
      <c r="D717" s="191" t="s">
        <v>670</v>
      </c>
      <c r="E717" s="190" t="s">
        <v>577</v>
      </c>
      <c r="F717" s="191" t="s">
        <v>578</v>
      </c>
      <c r="G717" s="191" t="s">
        <v>370</v>
      </c>
      <c r="H717" s="192" t="s">
        <v>418</v>
      </c>
      <c r="I717" s="192" t="s">
        <v>185</v>
      </c>
      <c r="J717" s="193">
        <v>1</v>
      </c>
      <c r="K717" s="191" t="s">
        <v>3250</v>
      </c>
      <c r="L717" s="194">
        <v>2022</v>
      </c>
      <c r="M717" s="457">
        <v>3</v>
      </c>
      <c r="N717" s="458">
        <v>1</v>
      </c>
      <c r="O717" s="195">
        <f t="shared" si="45"/>
        <v>3</v>
      </c>
      <c r="P717" s="457">
        <v>3</v>
      </c>
      <c r="Q717" s="196">
        <f t="shared" si="46"/>
        <v>1</v>
      </c>
      <c r="R717" s="197">
        <f t="shared" si="47"/>
        <v>1</v>
      </c>
      <c r="S717" s="198">
        <f t="shared" si="44"/>
        <v>1</v>
      </c>
      <c r="T717" s="194" t="s">
        <v>3249</v>
      </c>
      <c r="U717" s="21"/>
      <c r="V717" s="21"/>
      <c r="W717" s="21"/>
      <c r="X717" s="21"/>
      <c r="Y717" s="21"/>
      <c r="Z717" s="21"/>
    </row>
    <row r="718" spans="1:26" ht="12.75">
      <c r="A718" s="190" t="s">
        <v>109</v>
      </c>
      <c r="B718" s="191" t="s">
        <v>1220</v>
      </c>
      <c r="C718" s="191" t="s">
        <v>658</v>
      </c>
      <c r="D718" s="191" t="s">
        <v>671</v>
      </c>
      <c r="E718" s="190" t="s">
        <v>577</v>
      </c>
      <c r="F718" s="191" t="s">
        <v>578</v>
      </c>
      <c r="G718" s="191" t="s">
        <v>370</v>
      </c>
      <c r="H718" s="192" t="s">
        <v>418</v>
      </c>
      <c r="I718" s="192" t="s">
        <v>185</v>
      </c>
      <c r="J718" s="193">
        <v>1</v>
      </c>
      <c r="K718" s="191" t="s">
        <v>3250</v>
      </c>
      <c r="L718" s="194">
        <v>2022</v>
      </c>
      <c r="M718" s="457">
        <v>67</v>
      </c>
      <c r="N718" s="458">
        <v>1</v>
      </c>
      <c r="O718" s="195">
        <f t="shared" si="45"/>
        <v>67</v>
      </c>
      <c r="P718" s="457">
        <v>67</v>
      </c>
      <c r="Q718" s="196">
        <f t="shared" si="46"/>
        <v>1</v>
      </c>
      <c r="R718" s="197">
        <f t="shared" si="47"/>
        <v>1</v>
      </c>
      <c r="S718" s="198">
        <f t="shared" si="44"/>
        <v>1</v>
      </c>
      <c r="T718" s="194"/>
      <c r="U718" s="21"/>
      <c r="V718" s="21"/>
      <c r="W718" s="21"/>
      <c r="X718" s="21"/>
      <c r="Y718" s="21"/>
      <c r="Z718" s="21"/>
    </row>
    <row r="719" spans="1:26" ht="12.75">
      <c r="A719" s="190" t="s">
        <v>109</v>
      </c>
      <c r="B719" s="191" t="s">
        <v>1220</v>
      </c>
      <c r="C719" s="191" t="s">
        <v>664</v>
      </c>
      <c r="D719" s="191" t="s">
        <v>671</v>
      </c>
      <c r="E719" s="190" t="s">
        <v>577</v>
      </c>
      <c r="F719" s="191" t="s">
        <v>578</v>
      </c>
      <c r="G719" s="191" t="s">
        <v>370</v>
      </c>
      <c r="H719" s="192" t="s">
        <v>418</v>
      </c>
      <c r="I719" s="192" t="s">
        <v>185</v>
      </c>
      <c r="J719" s="193">
        <v>1</v>
      </c>
      <c r="K719" s="191"/>
      <c r="L719" s="194">
        <v>2022</v>
      </c>
      <c r="M719" s="457">
        <v>8</v>
      </c>
      <c r="N719" s="458">
        <v>1</v>
      </c>
      <c r="O719" s="195">
        <f t="shared" si="45"/>
        <v>8</v>
      </c>
      <c r="P719" s="457">
        <v>8</v>
      </c>
      <c r="Q719" s="196">
        <f t="shared" si="46"/>
        <v>1</v>
      </c>
      <c r="R719" s="197">
        <f t="shared" si="47"/>
        <v>1</v>
      </c>
      <c r="S719" s="198">
        <f t="shared" si="44"/>
        <v>1</v>
      </c>
      <c r="T719" s="194"/>
      <c r="U719" s="21"/>
      <c r="V719" s="21"/>
      <c r="W719" s="21"/>
      <c r="X719" s="21"/>
      <c r="Y719" s="21"/>
      <c r="Z719" s="21"/>
    </row>
    <row r="720" spans="1:26" ht="12.75">
      <c r="A720" s="190" t="s">
        <v>109</v>
      </c>
      <c r="B720" s="191" t="s">
        <v>1220</v>
      </c>
      <c r="C720" s="191" t="s">
        <v>658</v>
      </c>
      <c r="D720" s="191" t="s">
        <v>672</v>
      </c>
      <c r="E720" s="190" t="s">
        <v>577</v>
      </c>
      <c r="F720" s="191" t="s">
        <v>578</v>
      </c>
      <c r="G720" s="191" t="s">
        <v>370</v>
      </c>
      <c r="H720" s="192" t="s">
        <v>418</v>
      </c>
      <c r="I720" s="192" t="s">
        <v>185</v>
      </c>
      <c r="J720" s="193">
        <v>1</v>
      </c>
      <c r="K720" s="191" t="s">
        <v>3250</v>
      </c>
      <c r="L720" s="194">
        <v>2022</v>
      </c>
      <c r="M720" s="457">
        <v>2</v>
      </c>
      <c r="N720" s="458">
        <v>1</v>
      </c>
      <c r="O720" s="195">
        <f t="shared" si="45"/>
        <v>2</v>
      </c>
      <c r="P720" s="457">
        <v>2</v>
      </c>
      <c r="Q720" s="196">
        <f t="shared" si="46"/>
        <v>1</v>
      </c>
      <c r="R720" s="197">
        <f t="shared" si="47"/>
        <v>1</v>
      </c>
      <c r="S720" s="198">
        <f t="shared" si="44"/>
        <v>1</v>
      </c>
      <c r="T720" s="194" t="s">
        <v>3249</v>
      </c>
      <c r="U720" s="21"/>
      <c r="V720" s="21"/>
      <c r="W720" s="21"/>
      <c r="X720" s="21"/>
      <c r="Y720" s="21"/>
      <c r="Z720" s="21"/>
    </row>
    <row r="721" spans="1:26" ht="12.75">
      <c r="A721" s="190" t="s">
        <v>109</v>
      </c>
      <c r="B721" s="191" t="s">
        <v>1220</v>
      </c>
      <c r="C721" s="191" t="s">
        <v>662</v>
      </c>
      <c r="D721" s="191" t="s">
        <v>672</v>
      </c>
      <c r="E721" s="190" t="s">
        <v>577</v>
      </c>
      <c r="F721" s="191" t="s">
        <v>578</v>
      </c>
      <c r="G721" s="191" t="s">
        <v>370</v>
      </c>
      <c r="H721" s="192" t="s">
        <v>418</v>
      </c>
      <c r="I721" s="192" t="s">
        <v>185</v>
      </c>
      <c r="J721" s="193">
        <v>1</v>
      </c>
      <c r="K721" s="191"/>
      <c r="L721" s="194">
        <v>2022</v>
      </c>
      <c r="M721" s="457">
        <v>20</v>
      </c>
      <c r="N721" s="458">
        <v>1</v>
      </c>
      <c r="O721" s="195">
        <f t="shared" si="45"/>
        <v>20</v>
      </c>
      <c r="P721" s="457">
        <v>20</v>
      </c>
      <c r="Q721" s="196">
        <f t="shared" si="46"/>
        <v>1</v>
      </c>
      <c r="R721" s="197">
        <f t="shared" si="47"/>
        <v>1</v>
      </c>
      <c r="S721" s="198">
        <f t="shared" si="44"/>
        <v>1</v>
      </c>
      <c r="T721" s="194"/>
      <c r="U721" s="21"/>
      <c r="V721" s="21"/>
      <c r="W721" s="21"/>
      <c r="X721" s="21"/>
      <c r="Y721" s="21"/>
      <c r="Z721" s="21"/>
    </row>
    <row r="722" spans="1:26" ht="12.75">
      <c r="A722" s="190" t="s">
        <v>109</v>
      </c>
      <c r="B722" s="191" t="s">
        <v>1220</v>
      </c>
      <c r="C722" s="191" t="s">
        <v>664</v>
      </c>
      <c r="D722" s="191" t="s">
        <v>672</v>
      </c>
      <c r="E722" s="190" t="s">
        <v>577</v>
      </c>
      <c r="F722" s="191" t="s">
        <v>578</v>
      </c>
      <c r="G722" s="191" t="s">
        <v>370</v>
      </c>
      <c r="H722" s="192" t="s">
        <v>418</v>
      </c>
      <c r="I722" s="192" t="s">
        <v>185</v>
      </c>
      <c r="J722" s="193">
        <v>1</v>
      </c>
      <c r="K722" s="191"/>
      <c r="L722" s="194">
        <v>2022</v>
      </c>
      <c r="M722" s="457">
        <v>2</v>
      </c>
      <c r="N722" s="458">
        <v>1</v>
      </c>
      <c r="O722" s="195">
        <f t="shared" si="45"/>
        <v>2</v>
      </c>
      <c r="P722" s="457">
        <v>2</v>
      </c>
      <c r="Q722" s="196">
        <f t="shared" si="46"/>
        <v>1</v>
      </c>
      <c r="R722" s="197">
        <f t="shared" si="47"/>
        <v>1</v>
      </c>
      <c r="S722" s="198">
        <f t="shared" si="44"/>
        <v>1</v>
      </c>
      <c r="T722" s="194" t="s">
        <v>3249</v>
      </c>
      <c r="U722" s="21"/>
      <c r="V722" s="21"/>
      <c r="W722" s="21"/>
      <c r="X722" s="21"/>
      <c r="Y722" s="21"/>
      <c r="Z722" s="21"/>
    </row>
    <row r="723" spans="1:26" ht="12.75">
      <c r="A723" s="190" t="s">
        <v>109</v>
      </c>
      <c r="B723" s="191" t="s">
        <v>1220</v>
      </c>
      <c r="C723" s="191" t="s">
        <v>656</v>
      </c>
      <c r="D723" s="191" t="s">
        <v>673</v>
      </c>
      <c r="E723" s="190" t="s">
        <v>577</v>
      </c>
      <c r="F723" s="191" t="s">
        <v>578</v>
      </c>
      <c r="G723" s="191" t="s">
        <v>370</v>
      </c>
      <c r="H723" s="192" t="s">
        <v>418</v>
      </c>
      <c r="I723" s="192" t="s">
        <v>185</v>
      </c>
      <c r="J723" s="193">
        <v>1</v>
      </c>
      <c r="K723" s="191"/>
      <c r="L723" s="194">
        <v>2022</v>
      </c>
      <c r="M723" s="457">
        <v>19</v>
      </c>
      <c r="N723" s="458">
        <v>1</v>
      </c>
      <c r="O723" s="195">
        <f t="shared" si="45"/>
        <v>19</v>
      </c>
      <c r="P723" s="457">
        <v>19</v>
      </c>
      <c r="Q723" s="196">
        <f t="shared" si="46"/>
        <v>1</v>
      </c>
      <c r="R723" s="197">
        <f t="shared" si="47"/>
        <v>1</v>
      </c>
      <c r="S723" s="198">
        <f t="shared" si="44"/>
        <v>1</v>
      </c>
      <c r="T723" s="194"/>
      <c r="U723" s="21"/>
      <c r="V723" s="21"/>
      <c r="W723" s="21"/>
      <c r="X723" s="21"/>
      <c r="Y723" s="21"/>
      <c r="Z723" s="21"/>
    </row>
    <row r="724" spans="1:26" ht="12.75">
      <c r="A724" s="190" t="s">
        <v>109</v>
      </c>
      <c r="B724" s="191" t="s">
        <v>1220</v>
      </c>
      <c r="C724" s="191" t="s">
        <v>658</v>
      </c>
      <c r="D724" s="191" t="s">
        <v>673</v>
      </c>
      <c r="E724" s="190" t="s">
        <v>577</v>
      </c>
      <c r="F724" s="191" t="s">
        <v>578</v>
      </c>
      <c r="G724" s="191" t="s">
        <v>370</v>
      </c>
      <c r="H724" s="192" t="s">
        <v>418</v>
      </c>
      <c r="I724" s="192" t="s">
        <v>185</v>
      </c>
      <c r="J724" s="193">
        <v>1</v>
      </c>
      <c r="K724" s="191"/>
      <c r="L724" s="194">
        <v>2022</v>
      </c>
      <c r="M724" s="457">
        <v>2</v>
      </c>
      <c r="N724" s="458">
        <v>1</v>
      </c>
      <c r="O724" s="195">
        <f t="shared" si="45"/>
        <v>2</v>
      </c>
      <c r="P724" s="457">
        <v>2</v>
      </c>
      <c r="Q724" s="196">
        <f t="shared" si="46"/>
        <v>1</v>
      </c>
      <c r="R724" s="197">
        <f t="shared" si="47"/>
        <v>1</v>
      </c>
      <c r="S724" s="198">
        <f t="shared" si="44"/>
        <v>1</v>
      </c>
      <c r="T724" s="194" t="s">
        <v>3249</v>
      </c>
      <c r="U724" s="21"/>
      <c r="V724" s="21"/>
      <c r="W724" s="21"/>
      <c r="X724" s="21"/>
      <c r="Y724" s="21"/>
      <c r="Z724" s="21"/>
    </row>
    <row r="725" spans="1:26" ht="12.75">
      <c r="A725" s="190" t="s">
        <v>109</v>
      </c>
      <c r="B725" s="191" t="s">
        <v>1220</v>
      </c>
      <c r="C725" s="191" t="s">
        <v>662</v>
      </c>
      <c r="D725" s="191" t="s">
        <v>674</v>
      </c>
      <c r="E725" s="190" t="s">
        <v>577</v>
      </c>
      <c r="F725" s="191" t="s">
        <v>578</v>
      </c>
      <c r="G725" s="191" t="s">
        <v>370</v>
      </c>
      <c r="H725" s="192" t="s">
        <v>418</v>
      </c>
      <c r="I725" s="192" t="s">
        <v>185</v>
      </c>
      <c r="J725" s="193">
        <v>1</v>
      </c>
      <c r="K725" s="191"/>
      <c r="L725" s="194">
        <v>2022</v>
      </c>
      <c r="M725" s="457">
        <v>3</v>
      </c>
      <c r="N725" s="458">
        <v>1</v>
      </c>
      <c r="O725" s="195">
        <f t="shared" si="45"/>
        <v>3</v>
      </c>
      <c r="P725" s="457">
        <v>3</v>
      </c>
      <c r="Q725" s="196">
        <f t="shared" si="46"/>
        <v>1</v>
      </c>
      <c r="R725" s="197">
        <f t="shared" si="47"/>
        <v>1</v>
      </c>
      <c r="S725" s="198">
        <f t="shared" si="44"/>
        <v>1</v>
      </c>
      <c r="T725" s="194"/>
      <c r="U725" s="21"/>
      <c r="V725" s="21"/>
      <c r="W725" s="21"/>
      <c r="X725" s="21"/>
      <c r="Y725" s="21"/>
      <c r="Z725" s="21"/>
    </row>
    <row r="726" spans="1:26" ht="12.75">
      <c r="A726" s="190" t="s">
        <v>109</v>
      </c>
      <c r="B726" s="191" t="s">
        <v>1220</v>
      </c>
      <c r="C726" s="191" t="s">
        <v>658</v>
      </c>
      <c r="D726" s="191" t="s">
        <v>677</v>
      </c>
      <c r="E726" s="190" t="s">
        <v>577</v>
      </c>
      <c r="F726" s="191" t="s">
        <v>578</v>
      </c>
      <c r="G726" s="191" t="s">
        <v>370</v>
      </c>
      <c r="H726" s="192" t="s">
        <v>418</v>
      </c>
      <c r="I726" s="192" t="s">
        <v>185</v>
      </c>
      <c r="J726" s="193">
        <v>1</v>
      </c>
      <c r="K726" s="191" t="s">
        <v>3250</v>
      </c>
      <c r="L726" s="194">
        <v>2022</v>
      </c>
      <c r="M726" s="457">
        <v>5</v>
      </c>
      <c r="N726" s="458">
        <v>1</v>
      </c>
      <c r="O726" s="195">
        <f t="shared" si="45"/>
        <v>5</v>
      </c>
      <c r="P726" s="457">
        <v>5</v>
      </c>
      <c r="Q726" s="196">
        <f t="shared" si="46"/>
        <v>1</v>
      </c>
      <c r="R726" s="197">
        <f t="shared" si="47"/>
        <v>1</v>
      </c>
      <c r="S726" s="198">
        <f t="shared" si="44"/>
        <v>1</v>
      </c>
      <c r="T726" s="194" t="s">
        <v>3249</v>
      </c>
      <c r="U726" s="21"/>
      <c r="V726" s="21"/>
      <c r="W726" s="21"/>
      <c r="X726" s="21"/>
      <c r="Y726" s="21"/>
      <c r="Z726" s="21"/>
    </row>
    <row r="727" spans="1:26" ht="12.75">
      <c r="A727" s="190" t="s">
        <v>109</v>
      </c>
      <c r="B727" s="191" t="s">
        <v>1220</v>
      </c>
      <c r="C727" s="191" t="s">
        <v>658</v>
      </c>
      <c r="D727" s="191" t="s">
        <v>678</v>
      </c>
      <c r="E727" s="190" t="s">
        <v>577</v>
      </c>
      <c r="F727" s="191" t="s">
        <v>578</v>
      </c>
      <c r="G727" s="191" t="s">
        <v>370</v>
      </c>
      <c r="H727" s="192" t="s">
        <v>418</v>
      </c>
      <c r="I727" s="192" t="s">
        <v>185</v>
      </c>
      <c r="J727" s="193">
        <v>1</v>
      </c>
      <c r="K727" s="191"/>
      <c r="L727" s="194">
        <v>2022</v>
      </c>
      <c r="M727" s="457">
        <v>8</v>
      </c>
      <c r="N727" s="458">
        <v>1</v>
      </c>
      <c r="O727" s="195">
        <f t="shared" si="45"/>
        <v>8</v>
      </c>
      <c r="P727" s="457">
        <v>8</v>
      </c>
      <c r="Q727" s="196">
        <f t="shared" si="46"/>
        <v>1</v>
      </c>
      <c r="R727" s="197">
        <f t="shared" si="47"/>
        <v>1</v>
      </c>
      <c r="S727" s="198">
        <f t="shared" si="44"/>
        <v>1</v>
      </c>
      <c r="T727" s="194"/>
      <c r="U727" s="21"/>
      <c r="V727" s="21"/>
      <c r="W727" s="21"/>
      <c r="X727" s="21"/>
      <c r="Y727" s="21"/>
      <c r="Z727" s="21"/>
    </row>
    <row r="728" spans="1:26" ht="12.75">
      <c r="A728" s="190" t="s">
        <v>109</v>
      </c>
      <c r="B728" s="191" t="s">
        <v>1220</v>
      </c>
      <c r="C728" s="191" t="s">
        <v>663</v>
      </c>
      <c r="D728" s="191" t="s">
        <v>678</v>
      </c>
      <c r="E728" s="190" t="s">
        <v>577</v>
      </c>
      <c r="F728" s="191" t="s">
        <v>578</v>
      </c>
      <c r="G728" s="191" t="s">
        <v>370</v>
      </c>
      <c r="H728" s="192" t="s">
        <v>418</v>
      </c>
      <c r="I728" s="192" t="s">
        <v>185</v>
      </c>
      <c r="J728" s="193">
        <v>1</v>
      </c>
      <c r="K728" s="191" t="s">
        <v>3250</v>
      </c>
      <c r="L728" s="194">
        <v>2022</v>
      </c>
      <c r="M728" s="457">
        <v>5</v>
      </c>
      <c r="N728" s="458">
        <v>1</v>
      </c>
      <c r="O728" s="195">
        <f t="shared" si="45"/>
        <v>5</v>
      </c>
      <c r="P728" s="457">
        <v>5</v>
      </c>
      <c r="Q728" s="196">
        <f t="shared" si="46"/>
        <v>1</v>
      </c>
      <c r="R728" s="197">
        <f t="shared" si="47"/>
        <v>1</v>
      </c>
      <c r="S728" s="198">
        <f t="shared" si="44"/>
        <v>1</v>
      </c>
      <c r="T728" s="194" t="s">
        <v>3249</v>
      </c>
      <c r="U728" s="21"/>
      <c r="V728" s="21"/>
      <c r="W728" s="21"/>
      <c r="X728" s="21"/>
      <c r="Y728" s="21"/>
      <c r="Z728" s="21"/>
    </row>
    <row r="729" spans="1:26" ht="12.75">
      <c r="A729" s="190" t="s">
        <v>109</v>
      </c>
      <c r="B729" s="191" t="s">
        <v>1220</v>
      </c>
      <c r="C729" s="191" t="s">
        <v>665</v>
      </c>
      <c r="D729" s="191" t="s">
        <v>679</v>
      </c>
      <c r="E729" s="190" t="s">
        <v>577</v>
      </c>
      <c r="F729" s="191" t="s">
        <v>578</v>
      </c>
      <c r="G729" s="191" t="s">
        <v>370</v>
      </c>
      <c r="H729" s="192" t="s">
        <v>418</v>
      </c>
      <c r="I729" s="192" t="s">
        <v>185</v>
      </c>
      <c r="J729" s="193">
        <v>1</v>
      </c>
      <c r="K729" s="191" t="s">
        <v>3250</v>
      </c>
      <c r="L729" s="194">
        <v>2022</v>
      </c>
      <c r="M729" s="457">
        <v>1926</v>
      </c>
      <c r="N729" s="458">
        <v>1</v>
      </c>
      <c r="O729" s="195">
        <f t="shared" si="45"/>
        <v>1926</v>
      </c>
      <c r="P729" s="457">
        <v>1926</v>
      </c>
      <c r="Q729" s="196">
        <f t="shared" si="46"/>
        <v>1</v>
      </c>
      <c r="R729" s="197">
        <f t="shared" si="47"/>
        <v>1</v>
      </c>
      <c r="S729" s="198">
        <f t="shared" si="44"/>
        <v>1</v>
      </c>
      <c r="T729" s="194" t="s">
        <v>3249</v>
      </c>
      <c r="U729" s="21"/>
      <c r="V729" s="21"/>
      <c r="W729" s="21"/>
      <c r="X729" s="21"/>
      <c r="Y729" s="21"/>
      <c r="Z729" s="21"/>
    </row>
    <row r="730" spans="1:26" ht="12.75">
      <c r="A730" s="190" t="s">
        <v>109</v>
      </c>
      <c r="B730" s="191" t="s">
        <v>1220</v>
      </c>
      <c r="C730" s="191" t="s">
        <v>666</v>
      </c>
      <c r="D730" s="191" t="s">
        <v>679</v>
      </c>
      <c r="E730" s="190" t="s">
        <v>577</v>
      </c>
      <c r="F730" s="191" t="s">
        <v>578</v>
      </c>
      <c r="G730" s="191" t="s">
        <v>370</v>
      </c>
      <c r="H730" s="192" t="s">
        <v>418</v>
      </c>
      <c r="I730" s="192" t="s">
        <v>185</v>
      </c>
      <c r="J730" s="193">
        <v>1</v>
      </c>
      <c r="K730" s="191"/>
      <c r="L730" s="194">
        <v>2022</v>
      </c>
      <c r="M730" s="457">
        <v>7</v>
      </c>
      <c r="N730" s="458">
        <v>1</v>
      </c>
      <c r="O730" s="195">
        <f t="shared" si="45"/>
        <v>7</v>
      </c>
      <c r="P730" s="457">
        <v>7</v>
      </c>
      <c r="Q730" s="196">
        <f t="shared" si="46"/>
        <v>1</v>
      </c>
      <c r="R730" s="197">
        <f t="shared" si="47"/>
        <v>1</v>
      </c>
      <c r="S730" s="198">
        <f t="shared" si="44"/>
        <v>1</v>
      </c>
      <c r="T730" s="194"/>
      <c r="U730" s="21"/>
      <c r="V730" s="21"/>
      <c r="W730" s="21"/>
      <c r="X730" s="21"/>
      <c r="Y730" s="21"/>
      <c r="Z730" s="21"/>
    </row>
    <row r="731" spans="1:26" ht="12.75">
      <c r="A731" s="190" t="s">
        <v>109</v>
      </c>
      <c r="B731" s="191" t="s">
        <v>1220</v>
      </c>
      <c r="C731" s="191" t="s">
        <v>665</v>
      </c>
      <c r="D731" s="191" t="s">
        <v>680</v>
      </c>
      <c r="E731" s="190" t="s">
        <v>577</v>
      </c>
      <c r="F731" s="191" t="s">
        <v>578</v>
      </c>
      <c r="G731" s="191" t="s">
        <v>370</v>
      </c>
      <c r="H731" s="192" t="s">
        <v>418</v>
      </c>
      <c r="I731" s="192" t="s">
        <v>185</v>
      </c>
      <c r="J731" s="193">
        <v>1</v>
      </c>
      <c r="K731" s="191" t="s">
        <v>3250</v>
      </c>
      <c r="L731" s="194">
        <v>2022</v>
      </c>
      <c r="M731" s="457">
        <v>43</v>
      </c>
      <c r="N731" s="458">
        <v>1</v>
      </c>
      <c r="O731" s="195">
        <f t="shared" si="45"/>
        <v>43</v>
      </c>
      <c r="P731" s="457">
        <v>43</v>
      </c>
      <c r="Q731" s="196">
        <f t="shared" si="46"/>
        <v>1</v>
      </c>
      <c r="R731" s="197">
        <f t="shared" si="47"/>
        <v>1</v>
      </c>
      <c r="S731" s="198">
        <f t="shared" si="44"/>
        <v>1</v>
      </c>
      <c r="T731" s="194" t="s">
        <v>3249</v>
      </c>
      <c r="U731" s="21"/>
      <c r="V731" s="21"/>
      <c r="W731" s="21"/>
      <c r="X731" s="21"/>
      <c r="Y731" s="21"/>
      <c r="Z731" s="21"/>
    </row>
    <row r="732" spans="1:26" ht="12.75">
      <c r="A732" s="190" t="s">
        <v>109</v>
      </c>
      <c r="B732" s="191" t="s">
        <v>1220</v>
      </c>
      <c r="C732" s="191" t="s">
        <v>668</v>
      </c>
      <c r="D732" s="191" t="s">
        <v>680</v>
      </c>
      <c r="E732" s="190" t="s">
        <v>577</v>
      </c>
      <c r="F732" s="191" t="s">
        <v>578</v>
      </c>
      <c r="G732" s="191" t="s">
        <v>370</v>
      </c>
      <c r="H732" s="192" t="s">
        <v>418</v>
      </c>
      <c r="I732" s="192" t="s">
        <v>185</v>
      </c>
      <c r="J732" s="193">
        <v>1</v>
      </c>
      <c r="K732" s="191"/>
      <c r="L732" s="194">
        <v>2022</v>
      </c>
      <c r="M732" s="457">
        <v>6</v>
      </c>
      <c r="N732" s="458">
        <v>1</v>
      </c>
      <c r="O732" s="195">
        <f t="shared" si="45"/>
        <v>6</v>
      </c>
      <c r="P732" s="457">
        <v>6</v>
      </c>
      <c r="Q732" s="196">
        <f t="shared" si="46"/>
        <v>1</v>
      </c>
      <c r="R732" s="197">
        <f t="shared" si="47"/>
        <v>1</v>
      </c>
      <c r="S732" s="198">
        <f t="shared" si="44"/>
        <v>1</v>
      </c>
      <c r="T732" s="194"/>
      <c r="U732" s="21"/>
      <c r="V732" s="21"/>
      <c r="W732" s="21"/>
      <c r="X732" s="21"/>
      <c r="Y732" s="21"/>
      <c r="Z732" s="21"/>
    </row>
    <row r="733" spans="1:26" ht="12.75">
      <c r="A733" s="190" t="s">
        <v>109</v>
      </c>
      <c r="B733" s="191" t="s">
        <v>1220</v>
      </c>
      <c r="C733" s="191" t="s">
        <v>665</v>
      </c>
      <c r="D733" s="191" t="s">
        <v>681</v>
      </c>
      <c r="E733" s="190" t="s">
        <v>577</v>
      </c>
      <c r="F733" s="191" t="s">
        <v>578</v>
      </c>
      <c r="G733" s="191" t="s">
        <v>370</v>
      </c>
      <c r="H733" s="192" t="s">
        <v>418</v>
      </c>
      <c r="I733" s="192" t="s">
        <v>185</v>
      </c>
      <c r="J733" s="193">
        <v>1</v>
      </c>
      <c r="K733" s="191"/>
      <c r="L733" s="194">
        <v>2022</v>
      </c>
      <c r="M733" s="457">
        <v>6</v>
      </c>
      <c r="N733" s="458">
        <v>1</v>
      </c>
      <c r="O733" s="195">
        <f t="shared" si="45"/>
        <v>6</v>
      </c>
      <c r="P733" s="457">
        <v>6</v>
      </c>
      <c r="Q733" s="196">
        <f t="shared" si="46"/>
        <v>1</v>
      </c>
      <c r="R733" s="197">
        <f t="shared" si="47"/>
        <v>1</v>
      </c>
      <c r="S733" s="198">
        <f t="shared" si="44"/>
        <v>1</v>
      </c>
      <c r="T733" s="194"/>
      <c r="U733" s="21"/>
      <c r="V733" s="21"/>
      <c r="W733" s="21"/>
      <c r="X733" s="21"/>
      <c r="Y733" s="21"/>
      <c r="Z733" s="21"/>
    </row>
    <row r="734" spans="1:26" ht="12.75">
      <c r="A734" s="190" t="s">
        <v>109</v>
      </c>
      <c r="B734" s="191" t="s">
        <v>1220</v>
      </c>
      <c r="C734" s="191" t="s">
        <v>667</v>
      </c>
      <c r="D734" s="191" t="s">
        <v>681</v>
      </c>
      <c r="E734" s="190" t="s">
        <v>577</v>
      </c>
      <c r="F734" s="191" t="s">
        <v>578</v>
      </c>
      <c r="G734" s="191" t="s">
        <v>370</v>
      </c>
      <c r="H734" s="192" t="s">
        <v>418</v>
      </c>
      <c r="I734" s="192" t="s">
        <v>185</v>
      </c>
      <c r="J734" s="193">
        <v>1</v>
      </c>
      <c r="K734" s="191" t="s">
        <v>3250</v>
      </c>
      <c r="L734" s="194">
        <v>2022</v>
      </c>
      <c r="M734" s="457">
        <v>611</v>
      </c>
      <c r="N734" s="458">
        <v>1</v>
      </c>
      <c r="O734" s="195">
        <f t="shared" si="45"/>
        <v>611</v>
      </c>
      <c r="P734" s="457">
        <v>611</v>
      </c>
      <c r="Q734" s="196">
        <f t="shared" si="46"/>
        <v>1</v>
      </c>
      <c r="R734" s="197">
        <f t="shared" si="47"/>
        <v>1</v>
      </c>
      <c r="S734" s="198">
        <f t="shared" si="44"/>
        <v>1</v>
      </c>
      <c r="T734" s="194" t="s">
        <v>3249</v>
      </c>
      <c r="U734" s="21"/>
      <c r="V734" s="21"/>
      <c r="W734" s="21"/>
      <c r="X734" s="21"/>
      <c r="Y734" s="21"/>
      <c r="Z734" s="21"/>
    </row>
    <row r="735" spans="1:26" ht="12.75">
      <c r="A735" s="190" t="s">
        <v>109</v>
      </c>
      <c r="B735" s="191" t="s">
        <v>1220</v>
      </c>
      <c r="C735" s="191" t="s">
        <v>660</v>
      </c>
      <c r="D735" s="191" t="s">
        <v>682</v>
      </c>
      <c r="E735" s="190" t="s">
        <v>577</v>
      </c>
      <c r="F735" s="191" t="s">
        <v>578</v>
      </c>
      <c r="G735" s="191" t="s">
        <v>370</v>
      </c>
      <c r="H735" s="192" t="s">
        <v>418</v>
      </c>
      <c r="I735" s="192" t="s">
        <v>185</v>
      </c>
      <c r="J735" s="193">
        <v>1</v>
      </c>
      <c r="K735" s="191" t="s">
        <v>3250</v>
      </c>
      <c r="L735" s="194">
        <v>2022</v>
      </c>
      <c r="M735" s="457">
        <v>2</v>
      </c>
      <c r="N735" s="458">
        <v>1</v>
      </c>
      <c r="O735" s="195">
        <f t="shared" si="45"/>
        <v>2</v>
      </c>
      <c r="P735" s="457">
        <v>2</v>
      </c>
      <c r="Q735" s="196">
        <f t="shared" si="46"/>
        <v>1</v>
      </c>
      <c r="R735" s="197">
        <f t="shared" si="47"/>
        <v>1</v>
      </c>
      <c r="S735" s="198">
        <f t="shared" si="44"/>
        <v>1</v>
      </c>
      <c r="T735" s="194" t="s">
        <v>3249</v>
      </c>
      <c r="U735" s="21"/>
      <c r="V735" s="21"/>
      <c r="W735" s="21"/>
      <c r="X735" s="21"/>
      <c r="Y735" s="21"/>
      <c r="Z735" s="21"/>
    </row>
    <row r="736" spans="1:26" ht="12.75">
      <c r="A736" s="190" t="s">
        <v>109</v>
      </c>
      <c r="B736" s="191" t="s">
        <v>1220</v>
      </c>
      <c r="C736" s="191" t="s">
        <v>668</v>
      </c>
      <c r="D736" s="191" t="s">
        <v>683</v>
      </c>
      <c r="E736" s="190" t="s">
        <v>577</v>
      </c>
      <c r="F736" s="191" t="s">
        <v>578</v>
      </c>
      <c r="G736" s="191" t="s">
        <v>370</v>
      </c>
      <c r="H736" s="192" t="s">
        <v>418</v>
      </c>
      <c r="I736" s="192" t="s">
        <v>185</v>
      </c>
      <c r="J736" s="193">
        <v>1</v>
      </c>
      <c r="K736" s="191" t="s">
        <v>3250</v>
      </c>
      <c r="L736" s="194">
        <v>2022</v>
      </c>
      <c r="M736" s="457">
        <v>7</v>
      </c>
      <c r="N736" s="458">
        <v>1</v>
      </c>
      <c r="O736" s="195">
        <f t="shared" si="45"/>
        <v>7</v>
      </c>
      <c r="P736" s="457">
        <v>7</v>
      </c>
      <c r="Q736" s="196">
        <f t="shared" si="46"/>
        <v>1</v>
      </c>
      <c r="R736" s="197">
        <f t="shared" si="47"/>
        <v>1</v>
      </c>
      <c r="S736" s="198">
        <f t="shared" si="44"/>
        <v>1</v>
      </c>
      <c r="T736" s="194" t="s">
        <v>3249</v>
      </c>
      <c r="U736" s="21"/>
      <c r="V736" s="21"/>
      <c r="W736" s="21"/>
      <c r="X736" s="21"/>
      <c r="Y736" s="21"/>
      <c r="Z736" s="21"/>
    </row>
    <row r="737" spans="1:26" ht="12.75">
      <c r="A737" s="190" t="s">
        <v>109</v>
      </c>
      <c r="B737" s="191" t="s">
        <v>1220</v>
      </c>
      <c r="C737" s="191" t="s">
        <v>659</v>
      </c>
      <c r="D737" s="191" t="s">
        <v>684</v>
      </c>
      <c r="E737" s="190" t="s">
        <v>577</v>
      </c>
      <c r="F737" s="191" t="s">
        <v>578</v>
      </c>
      <c r="G737" s="191" t="s">
        <v>370</v>
      </c>
      <c r="H737" s="192" t="s">
        <v>418</v>
      </c>
      <c r="I737" s="192" t="s">
        <v>185</v>
      </c>
      <c r="J737" s="193">
        <v>1</v>
      </c>
      <c r="K737" s="191" t="s">
        <v>3250</v>
      </c>
      <c r="L737" s="194">
        <v>2022</v>
      </c>
      <c r="M737" s="457">
        <v>28</v>
      </c>
      <c r="N737" s="458">
        <v>1</v>
      </c>
      <c r="O737" s="195">
        <f t="shared" si="45"/>
        <v>28</v>
      </c>
      <c r="P737" s="457">
        <v>28</v>
      </c>
      <c r="Q737" s="196">
        <f t="shared" si="46"/>
        <v>1</v>
      </c>
      <c r="R737" s="197">
        <f t="shared" si="47"/>
        <v>1</v>
      </c>
      <c r="S737" s="198">
        <f t="shared" si="44"/>
        <v>1</v>
      </c>
      <c r="T737" s="194"/>
      <c r="U737" s="21"/>
      <c r="V737" s="21"/>
      <c r="W737" s="21"/>
      <c r="X737" s="21"/>
      <c r="Y737" s="21"/>
      <c r="Z737" s="21"/>
    </row>
    <row r="738" spans="1:26" ht="12.75">
      <c r="A738" s="190" t="s">
        <v>109</v>
      </c>
      <c r="B738" s="191" t="s">
        <v>1220</v>
      </c>
      <c r="C738" s="191" t="s">
        <v>663</v>
      </c>
      <c r="D738" s="191" t="s">
        <v>686</v>
      </c>
      <c r="E738" s="190" t="s">
        <v>577</v>
      </c>
      <c r="F738" s="191" t="s">
        <v>578</v>
      </c>
      <c r="G738" s="191" t="s">
        <v>370</v>
      </c>
      <c r="H738" s="192" t="s">
        <v>418</v>
      </c>
      <c r="I738" s="192" t="s">
        <v>185</v>
      </c>
      <c r="J738" s="193">
        <v>1</v>
      </c>
      <c r="K738" s="191" t="s">
        <v>3250</v>
      </c>
      <c r="L738" s="194">
        <v>2022</v>
      </c>
      <c r="M738" s="457">
        <v>15</v>
      </c>
      <c r="N738" s="458">
        <v>1</v>
      </c>
      <c r="O738" s="195">
        <f t="shared" si="45"/>
        <v>15</v>
      </c>
      <c r="P738" s="457">
        <v>15</v>
      </c>
      <c r="Q738" s="196">
        <f t="shared" si="46"/>
        <v>1</v>
      </c>
      <c r="R738" s="197">
        <f t="shared" si="47"/>
        <v>1</v>
      </c>
      <c r="S738" s="198">
        <f t="shared" si="44"/>
        <v>1</v>
      </c>
      <c r="T738" s="194" t="s">
        <v>3249</v>
      </c>
      <c r="U738" s="21"/>
      <c r="V738" s="21"/>
      <c r="W738" s="21"/>
      <c r="X738" s="21"/>
      <c r="Y738" s="21"/>
      <c r="Z738" s="21"/>
    </row>
    <row r="739" spans="1:26" ht="12.75">
      <c r="A739" s="190" t="s">
        <v>109</v>
      </c>
      <c r="B739" s="191" t="s">
        <v>1220</v>
      </c>
      <c r="C739" s="191" t="s">
        <v>663</v>
      </c>
      <c r="D739" s="191" t="s">
        <v>685</v>
      </c>
      <c r="E739" s="190" t="s">
        <v>577</v>
      </c>
      <c r="F739" s="191" t="s">
        <v>578</v>
      </c>
      <c r="G739" s="191" t="s">
        <v>370</v>
      </c>
      <c r="H739" s="192" t="s">
        <v>418</v>
      </c>
      <c r="I739" s="192" t="s">
        <v>185</v>
      </c>
      <c r="J739" s="193">
        <v>1</v>
      </c>
      <c r="K739" s="191" t="s">
        <v>3250</v>
      </c>
      <c r="L739" s="194">
        <v>2022</v>
      </c>
      <c r="M739" s="457">
        <v>2</v>
      </c>
      <c r="N739" s="458">
        <v>1</v>
      </c>
      <c r="O739" s="195">
        <f t="shared" si="45"/>
        <v>2</v>
      </c>
      <c r="P739" s="457">
        <v>2</v>
      </c>
      <c r="Q739" s="196">
        <f t="shared" si="46"/>
        <v>1</v>
      </c>
      <c r="R739" s="197">
        <f t="shared" si="47"/>
        <v>1</v>
      </c>
      <c r="S739" s="198">
        <f t="shared" si="44"/>
        <v>1</v>
      </c>
      <c r="T739" s="194" t="s">
        <v>3249</v>
      </c>
      <c r="U739" s="21"/>
      <c r="V739" s="21"/>
      <c r="W739" s="21"/>
      <c r="X739" s="21"/>
      <c r="Y739" s="21"/>
      <c r="Z739" s="21"/>
    </row>
    <row r="740" spans="1:26" ht="12.75">
      <c r="A740" s="459" t="s">
        <v>109</v>
      </c>
      <c r="B740" s="194" t="s">
        <v>1220</v>
      </c>
      <c r="C740" s="194" t="s">
        <v>656</v>
      </c>
      <c r="D740" s="194" t="s">
        <v>671</v>
      </c>
      <c r="E740" s="460" t="s">
        <v>519</v>
      </c>
      <c r="F740" s="194" t="s">
        <v>531</v>
      </c>
      <c r="G740" s="194" t="s">
        <v>370</v>
      </c>
      <c r="H740" s="461" t="s">
        <v>418</v>
      </c>
      <c r="I740" s="461" t="s">
        <v>185</v>
      </c>
      <c r="J740" s="462">
        <v>1</v>
      </c>
      <c r="K740" s="194"/>
      <c r="L740" s="194">
        <v>2022</v>
      </c>
      <c r="M740" s="457">
        <v>3</v>
      </c>
      <c r="N740" s="458">
        <v>1</v>
      </c>
      <c r="O740" s="195">
        <f t="shared" si="45"/>
        <v>3</v>
      </c>
      <c r="P740" s="457">
        <v>3</v>
      </c>
      <c r="Q740" s="196">
        <f t="shared" si="46"/>
        <v>1</v>
      </c>
      <c r="R740" s="197">
        <f t="shared" si="47"/>
        <v>1</v>
      </c>
      <c r="S740" s="198">
        <f t="shared" si="44"/>
        <v>1</v>
      </c>
      <c r="T740" s="194"/>
      <c r="U740" s="21"/>
      <c r="V740" s="21"/>
    </row>
    <row r="741" spans="1:26" ht="12.75">
      <c r="A741" s="459" t="s">
        <v>109</v>
      </c>
      <c r="B741" s="194" t="s">
        <v>1220</v>
      </c>
      <c r="C741" s="194" t="s">
        <v>663</v>
      </c>
      <c r="D741" s="194" t="s">
        <v>673</v>
      </c>
      <c r="E741" s="460" t="s">
        <v>519</v>
      </c>
      <c r="F741" s="194" t="s">
        <v>531</v>
      </c>
      <c r="G741" s="194" t="s">
        <v>370</v>
      </c>
      <c r="H741" s="461" t="s">
        <v>418</v>
      </c>
      <c r="I741" s="461" t="s">
        <v>185</v>
      </c>
      <c r="J741" s="462">
        <v>1</v>
      </c>
      <c r="K741" s="194"/>
      <c r="L741" s="194">
        <v>2022</v>
      </c>
      <c r="M741" s="457">
        <v>1</v>
      </c>
      <c r="N741" s="458">
        <v>1</v>
      </c>
      <c r="O741" s="195">
        <f t="shared" si="45"/>
        <v>1</v>
      </c>
      <c r="P741" s="457">
        <v>1</v>
      </c>
      <c r="Q741" s="196">
        <f t="shared" si="46"/>
        <v>1</v>
      </c>
      <c r="R741" s="197">
        <f t="shared" si="47"/>
        <v>1</v>
      </c>
      <c r="S741" s="198">
        <f t="shared" si="44"/>
        <v>1</v>
      </c>
      <c r="T741" s="194" t="s">
        <v>3249</v>
      </c>
      <c r="U741" s="21"/>
      <c r="V741" s="21"/>
    </row>
    <row r="742" spans="1:26" ht="12.75">
      <c r="A742" s="459" t="s">
        <v>109</v>
      </c>
      <c r="B742" s="194" t="s">
        <v>1220</v>
      </c>
      <c r="C742" s="194" t="s">
        <v>658</v>
      </c>
      <c r="D742" s="194" t="s">
        <v>676</v>
      </c>
      <c r="E742" s="460" t="s">
        <v>519</v>
      </c>
      <c r="F742" s="194" t="s">
        <v>531</v>
      </c>
      <c r="G742" s="194" t="s">
        <v>370</v>
      </c>
      <c r="H742" s="461" t="s">
        <v>418</v>
      </c>
      <c r="I742" s="461" t="s">
        <v>185</v>
      </c>
      <c r="J742" s="462">
        <v>1</v>
      </c>
      <c r="K742" s="194"/>
      <c r="L742" s="194">
        <v>2022</v>
      </c>
      <c r="M742" s="457">
        <v>3</v>
      </c>
      <c r="N742" s="458">
        <v>1</v>
      </c>
      <c r="O742" s="195">
        <f t="shared" si="45"/>
        <v>3</v>
      </c>
      <c r="P742" s="457">
        <v>3</v>
      </c>
      <c r="Q742" s="196">
        <f t="shared" si="46"/>
        <v>1</v>
      </c>
      <c r="R742" s="197">
        <f t="shared" si="47"/>
        <v>1</v>
      </c>
      <c r="S742" s="198">
        <f t="shared" si="44"/>
        <v>1</v>
      </c>
      <c r="T742" s="194"/>
      <c r="U742" s="21"/>
      <c r="V742" s="21"/>
    </row>
    <row r="743" spans="1:26" ht="12.75">
      <c r="A743" s="459" t="s">
        <v>109</v>
      </c>
      <c r="B743" s="194" t="s">
        <v>1220</v>
      </c>
      <c r="C743" s="194" t="s">
        <v>663</v>
      </c>
      <c r="D743" s="194" t="s">
        <v>3256</v>
      </c>
      <c r="E743" s="460" t="s">
        <v>519</v>
      </c>
      <c r="F743" s="194" t="s">
        <v>531</v>
      </c>
      <c r="G743" s="194" t="s">
        <v>370</v>
      </c>
      <c r="H743" s="461" t="s">
        <v>418</v>
      </c>
      <c r="I743" s="461" t="s">
        <v>185</v>
      </c>
      <c r="J743" s="462">
        <v>1</v>
      </c>
      <c r="K743" s="194"/>
      <c r="L743" s="194">
        <v>2022</v>
      </c>
      <c r="M743" s="457">
        <v>3</v>
      </c>
      <c r="N743" s="458">
        <v>1</v>
      </c>
      <c r="O743" s="195">
        <f t="shared" si="45"/>
        <v>3</v>
      </c>
      <c r="P743" s="457">
        <v>3</v>
      </c>
      <c r="Q743" s="196">
        <f t="shared" si="46"/>
        <v>1</v>
      </c>
      <c r="R743" s="197">
        <f t="shared" si="47"/>
        <v>1</v>
      </c>
      <c r="S743" s="198">
        <f t="shared" si="44"/>
        <v>1</v>
      </c>
      <c r="T743" s="194"/>
      <c r="U743" s="21"/>
      <c r="V743" s="21"/>
    </row>
    <row r="744" spans="1:26" ht="12.75">
      <c r="A744" s="459" t="s">
        <v>109</v>
      </c>
      <c r="B744" s="194" t="s">
        <v>1220</v>
      </c>
      <c r="C744" s="194" t="s">
        <v>656</v>
      </c>
      <c r="D744" s="194" t="s">
        <v>671</v>
      </c>
      <c r="E744" s="460" t="s">
        <v>519</v>
      </c>
      <c r="F744" s="194" t="s">
        <v>545</v>
      </c>
      <c r="G744" s="194" t="s">
        <v>370</v>
      </c>
      <c r="H744" s="461" t="s">
        <v>418</v>
      </c>
      <c r="I744" s="461" t="s">
        <v>185</v>
      </c>
      <c r="J744" s="462">
        <v>1</v>
      </c>
      <c r="K744" s="194"/>
      <c r="L744" s="194">
        <v>2022</v>
      </c>
      <c r="M744" s="457">
        <v>3</v>
      </c>
      <c r="N744" s="458">
        <v>1</v>
      </c>
      <c r="O744" s="195">
        <f t="shared" si="45"/>
        <v>3</v>
      </c>
      <c r="P744" s="457">
        <v>3</v>
      </c>
      <c r="Q744" s="196">
        <f t="shared" si="46"/>
        <v>1</v>
      </c>
      <c r="R744" s="197">
        <f t="shared" si="47"/>
        <v>1</v>
      </c>
      <c r="S744" s="198">
        <f t="shared" si="44"/>
        <v>1</v>
      </c>
      <c r="T744" s="194"/>
      <c r="U744" s="21"/>
      <c r="V744" s="21"/>
    </row>
    <row r="745" spans="1:26" ht="12.75">
      <c r="A745" s="459" t="s">
        <v>109</v>
      </c>
      <c r="B745" s="194" t="s">
        <v>1220</v>
      </c>
      <c r="C745" s="194" t="s">
        <v>663</v>
      </c>
      <c r="D745" s="194" t="s">
        <v>673</v>
      </c>
      <c r="E745" s="460" t="s">
        <v>519</v>
      </c>
      <c r="F745" s="194" t="s">
        <v>545</v>
      </c>
      <c r="G745" s="194" t="s">
        <v>370</v>
      </c>
      <c r="H745" s="461" t="s">
        <v>418</v>
      </c>
      <c r="I745" s="461" t="s">
        <v>185</v>
      </c>
      <c r="J745" s="462">
        <v>1</v>
      </c>
      <c r="K745" s="194"/>
      <c r="L745" s="194">
        <v>2022</v>
      </c>
      <c r="M745" s="457">
        <v>1</v>
      </c>
      <c r="N745" s="458">
        <v>1</v>
      </c>
      <c r="O745" s="195">
        <f t="shared" si="45"/>
        <v>1</v>
      </c>
      <c r="P745" s="457">
        <v>1</v>
      </c>
      <c r="Q745" s="196">
        <f t="shared" si="46"/>
        <v>1</v>
      </c>
      <c r="R745" s="197">
        <f t="shared" si="47"/>
        <v>1</v>
      </c>
      <c r="S745" s="198">
        <f t="shared" si="44"/>
        <v>1</v>
      </c>
      <c r="T745" s="194" t="s">
        <v>3249</v>
      </c>
      <c r="U745" s="21"/>
      <c r="V745" s="21"/>
    </row>
    <row r="746" spans="1:26" ht="12.75">
      <c r="A746" s="459" t="s">
        <v>109</v>
      </c>
      <c r="B746" s="194" t="s">
        <v>1220</v>
      </c>
      <c r="C746" s="194" t="s">
        <v>658</v>
      </c>
      <c r="D746" s="194" t="s">
        <v>676</v>
      </c>
      <c r="E746" s="460" t="s">
        <v>519</v>
      </c>
      <c r="F746" s="194" t="s">
        <v>545</v>
      </c>
      <c r="G746" s="194" t="s">
        <v>370</v>
      </c>
      <c r="H746" s="461" t="s">
        <v>418</v>
      </c>
      <c r="I746" s="461" t="s">
        <v>185</v>
      </c>
      <c r="J746" s="462">
        <v>1</v>
      </c>
      <c r="K746" s="194"/>
      <c r="L746" s="194">
        <v>2022</v>
      </c>
      <c r="M746" s="457">
        <v>3</v>
      </c>
      <c r="N746" s="458">
        <v>1</v>
      </c>
      <c r="O746" s="195">
        <f t="shared" si="45"/>
        <v>3</v>
      </c>
      <c r="P746" s="457">
        <v>3</v>
      </c>
      <c r="Q746" s="196">
        <f t="shared" si="46"/>
        <v>1</v>
      </c>
      <c r="R746" s="197">
        <f t="shared" si="47"/>
        <v>1</v>
      </c>
      <c r="S746" s="198">
        <f t="shared" si="44"/>
        <v>1</v>
      </c>
      <c r="T746" s="194"/>
      <c r="U746" s="21"/>
      <c r="V746" s="21"/>
    </row>
    <row r="747" spans="1:26" ht="12.75">
      <c r="A747" s="459" t="s">
        <v>109</v>
      </c>
      <c r="B747" s="194" t="s">
        <v>1220</v>
      </c>
      <c r="C747" s="194" t="s">
        <v>663</v>
      </c>
      <c r="D747" s="194" t="s">
        <v>3256</v>
      </c>
      <c r="E747" s="460" t="s">
        <v>519</v>
      </c>
      <c r="F747" s="194" t="s">
        <v>545</v>
      </c>
      <c r="G747" s="194" t="s">
        <v>370</v>
      </c>
      <c r="H747" s="461" t="s">
        <v>418</v>
      </c>
      <c r="I747" s="461" t="s">
        <v>185</v>
      </c>
      <c r="J747" s="462">
        <v>1</v>
      </c>
      <c r="K747" s="194"/>
      <c r="L747" s="194">
        <v>2022</v>
      </c>
      <c r="M747" s="457">
        <v>3</v>
      </c>
      <c r="N747" s="458">
        <v>1</v>
      </c>
      <c r="O747" s="195">
        <f t="shared" si="45"/>
        <v>3</v>
      </c>
      <c r="P747" s="457">
        <v>3</v>
      </c>
      <c r="Q747" s="196">
        <f t="shared" si="46"/>
        <v>1</v>
      </c>
      <c r="R747" s="197">
        <f t="shared" si="47"/>
        <v>1</v>
      </c>
      <c r="S747" s="198">
        <f t="shared" si="44"/>
        <v>1</v>
      </c>
      <c r="T747" s="194"/>
      <c r="U747" s="21"/>
      <c r="V747" s="21"/>
    </row>
    <row r="748" spans="1:26" ht="12.75">
      <c r="A748" s="459" t="s">
        <v>109</v>
      </c>
      <c r="B748" s="194" t="s">
        <v>1220</v>
      </c>
      <c r="C748" s="194" t="s">
        <v>656</v>
      </c>
      <c r="D748" s="194" t="s">
        <v>671</v>
      </c>
      <c r="E748" s="460" t="s">
        <v>519</v>
      </c>
      <c r="F748" s="194" t="s">
        <v>551</v>
      </c>
      <c r="G748" s="194" t="s">
        <v>370</v>
      </c>
      <c r="H748" s="461" t="s">
        <v>418</v>
      </c>
      <c r="I748" s="461" t="s">
        <v>185</v>
      </c>
      <c r="J748" s="462">
        <v>1</v>
      </c>
      <c r="K748" s="194"/>
      <c r="L748" s="194">
        <v>2022</v>
      </c>
      <c r="M748" s="457">
        <v>3</v>
      </c>
      <c r="N748" s="458">
        <v>1</v>
      </c>
      <c r="O748" s="195">
        <f t="shared" si="45"/>
        <v>3</v>
      </c>
      <c r="P748" s="457">
        <v>3</v>
      </c>
      <c r="Q748" s="196">
        <f t="shared" si="46"/>
        <v>1</v>
      </c>
      <c r="R748" s="197">
        <f t="shared" si="47"/>
        <v>1</v>
      </c>
      <c r="S748" s="198">
        <f t="shared" si="44"/>
        <v>1</v>
      </c>
      <c r="T748" s="194"/>
      <c r="U748" s="21"/>
      <c r="V748" s="21"/>
    </row>
    <row r="749" spans="1:26" ht="12.75">
      <c r="A749" s="459" t="s">
        <v>109</v>
      </c>
      <c r="B749" s="194" t="s">
        <v>1220</v>
      </c>
      <c r="C749" s="194" t="s">
        <v>663</v>
      </c>
      <c r="D749" s="194" t="s">
        <v>673</v>
      </c>
      <c r="E749" s="460" t="s">
        <v>519</v>
      </c>
      <c r="F749" s="194" t="s">
        <v>551</v>
      </c>
      <c r="G749" s="194" t="s">
        <v>370</v>
      </c>
      <c r="H749" s="461" t="s">
        <v>418</v>
      </c>
      <c r="I749" s="461" t="s">
        <v>185</v>
      </c>
      <c r="J749" s="462">
        <v>1</v>
      </c>
      <c r="K749" s="194"/>
      <c r="L749" s="194">
        <v>2022</v>
      </c>
      <c r="M749" s="457">
        <v>1</v>
      </c>
      <c r="N749" s="458">
        <v>1</v>
      </c>
      <c r="O749" s="195">
        <f t="shared" si="45"/>
        <v>1</v>
      </c>
      <c r="P749" s="457">
        <v>1</v>
      </c>
      <c r="Q749" s="196">
        <f t="shared" si="46"/>
        <v>1</v>
      </c>
      <c r="R749" s="197">
        <f t="shared" si="47"/>
        <v>1</v>
      </c>
      <c r="S749" s="198">
        <f t="shared" si="44"/>
        <v>1</v>
      </c>
      <c r="T749" s="194" t="s">
        <v>3249</v>
      </c>
      <c r="U749" s="21"/>
      <c r="V749" s="21"/>
    </row>
    <row r="750" spans="1:26" ht="12.75">
      <c r="A750" s="459" t="s">
        <v>109</v>
      </c>
      <c r="B750" s="194" t="s">
        <v>1220</v>
      </c>
      <c r="C750" s="194" t="s">
        <v>658</v>
      </c>
      <c r="D750" s="194" t="s">
        <v>676</v>
      </c>
      <c r="E750" s="460" t="s">
        <v>519</v>
      </c>
      <c r="F750" s="194" t="s">
        <v>551</v>
      </c>
      <c r="G750" s="194" t="s">
        <v>370</v>
      </c>
      <c r="H750" s="461" t="s">
        <v>418</v>
      </c>
      <c r="I750" s="461" t="s">
        <v>185</v>
      </c>
      <c r="J750" s="462">
        <v>1</v>
      </c>
      <c r="K750" s="194"/>
      <c r="L750" s="194">
        <v>2022</v>
      </c>
      <c r="M750" s="457">
        <v>3</v>
      </c>
      <c r="N750" s="458">
        <v>1</v>
      </c>
      <c r="O750" s="195">
        <f t="shared" si="45"/>
        <v>3</v>
      </c>
      <c r="P750" s="457">
        <v>3</v>
      </c>
      <c r="Q750" s="196">
        <f t="shared" si="46"/>
        <v>1</v>
      </c>
      <c r="R750" s="197">
        <f t="shared" si="47"/>
        <v>1</v>
      </c>
      <c r="S750" s="198">
        <f t="shared" si="44"/>
        <v>1</v>
      </c>
      <c r="T750" s="194"/>
      <c r="U750" s="21"/>
      <c r="V750" s="21"/>
    </row>
    <row r="751" spans="1:26" ht="12.75">
      <c r="A751" s="459" t="s">
        <v>109</v>
      </c>
      <c r="B751" s="194" t="s">
        <v>1220</v>
      </c>
      <c r="C751" s="194" t="s">
        <v>663</v>
      </c>
      <c r="D751" s="194" t="s">
        <v>3256</v>
      </c>
      <c r="E751" s="460" t="s">
        <v>519</v>
      </c>
      <c r="F751" s="194" t="s">
        <v>551</v>
      </c>
      <c r="G751" s="194" t="s">
        <v>370</v>
      </c>
      <c r="H751" s="461" t="s">
        <v>418</v>
      </c>
      <c r="I751" s="461" t="s">
        <v>185</v>
      </c>
      <c r="J751" s="462">
        <v>1</v>
      </c>
      <c r="K751" s="194"/>
      <c r="L751" s="194">
        <v>2022</v>
      </c>
      <c r="M751" s="457">
        <v>3</v>
      </c>
      <c r="N751" s="458">
        <v>1</v>
      </c>
      <c r="O751" s="195">
        <f t="shared" si="45"/>
        <v>3</v>
      </c>
      <c r="P751" s="457">
        <v>3</v>
      </c>
      <c r="Q751" s="196">
        <f t="shared" si="46"/>
        <v>1</v>
      </c>
      <c r="R751" s="197">
        <f t="shared" si="47"/>
        <v>1</v>
      </c>
      <c r="S751" s="198">
        <f t="shared" si="44"/>
        <v>1</v>
      </c>
      <c r="T751" s="194"/>
      <c r="U751" s="21"/>
      <c r="V751" s="21"/>
    </row>
    <row r="752" spans="1:26" ht="12.75">
      <c r="A752" s="459" t="s">
        <v>109</v>
      </c>
      <c r="B752" s="194" t="s">
        <v>1220</v>
      </c>
      <c r="C752" s="194" t="s">
        <v>656</v>
      </c>
      <c r="D752" s="194" t="s">
        <v>671</v>
      </c>
      <c r="E752" s="460" t="s">
        <v>519</v>
      </c>
      <c r="F752" s="194" t="s">
        <v>569</v>
      </c>
      <c r="G752" s="194" t="s">
        <v>370</v>
      </c>
      <c r="H752" s="461" t="s">
        <v>418</v>
      </c>
      <c r="I752" s="461" t="s">
        <v>185</v>
      </c>
      <c r="J752" s="462">
        <v>1</v>
      </c>
      <c r="K752" s="194"/>
      <c r="L752" s="194">
        <v>2022</v>
      </c>
      <c r="M752" s="457">
        <v>3</v>
      </c>
      <c r="N752" s="458">
        <v>1</v>
      </c>
      <c r="O752" s="195">
        <f t="shared" si="45"/>
        <v>3</v>
      </c>
      <c r="P752" s="457">
        <v>3</v>
      </c>
      <c r="Q752" s="196">
        <f t="shared" si="46"/>
        <v>1</v>
      </c>
      <c r="R752" s="197">
        <f t="shared" si="47"/>
        <v>1</v>
      </c>
      <c r="S752" s="198">
        <f t="shared" si="44"/>
        <v>1</v>
      </c>
      <c r="T752" s="194"/>
      <c r="U752" s="21"/>
      <c r="V752" s="21"/>
    </row>
    <row r="753" spans="1:22" ht="12.75">
      <c r="A753" s="459" t="s">
        <v>109</v>
      </c>
      <c r="B753" s="194" t="s">
        <v>1220</v>
      </c>
      <c r="C753" s="194" t="s">
        <v>663</v>
      </c>
      <c r="D753" s="194" t="s">
        <v>673</v>
      </c>
      <c r="E753" s="460" t="s">
        <v>519</v>
      </c>
      <c r="F753" s="194" t="s">
        <v>569</v>
      </c>
      <c r="G753" s="194" t="s">
        <v>370</v>
      </c>
      <c r="H753" s="461" t="s">
        <v>418</v>
      </c>
      <c r="I753" s="461" t="s">
        <v>185</v>
      </c>
      <c r="J753" s="462">
        <v>1</v>
      </c>
      <c r="K753" s="194"/>
      <c r="L753" s="194">
        <v>2022</v>
      </c>
      <c r="M753" s="457">
        <v>1</v>
      </c>
      <c r="N753" s="458">
        <v>1</v>
      </c>
      <c r="O753" s="195">
        <f t="shared" si="45"/>
        <v>1</v>
      </c>
      <c r="P753" s="457">
        <v>1</v>
      </c>
      <c r="Q753" s="196">
        <f t="shared" si="46"/>
        <v>1</v>
      </c>
      <c r="R753" s="197">
        <f t="shared" si="47"/>
        <v>1</v>
      </c>
      <c r="S753" s="198">
        <f t="shared" si="44"/>
        <v>1</v>
      </c>
      <c r="T753" s="194" t="s">
        <v>3249</v>
      </c>
      <c r="U753" s="21"/>
      <c r="V753" s="21"/>
    </row>
    <row r="754" spans="1:22" ht="12.75">
      <c r="A754" s="459" t="s">
        <v>109</v>
      </c>
      <c r="B754" s="194" t="s">
        <v>1220</v>
      </c>
      <c r="C754" s="194" t="s">
        <v>658</v>
      </c>
      <c r="D754" s="194" t="s">
        <v>676</v>
      </c>
      <c r="E754" s="460" t="s">
        <v>519</v>
      </c>
      <c r="F754" s="194" t="s">
        <v>569</v>
      </c>
      <c r="G754" s="194" t="s">
        <v>370</v>
      </c>
      <c r="H754" s="461" t="s">
        <v>418</v>
      </c>
      <c r="I754" s="461" t="s">
        <v>185</v>
      </c>
      <c r="J754" s="462">
        <v>1</v>
      </c>
      <c r="K754" s="194"/>
      <c r="L754" s="194">
        <v>2022</v>
      </c>
      <c r="M754" s="457">
        <v>3</v>
      </c>
      <c r="N754" s="458">
        <v>1</v>
      </c>
      <c r="O754" s="195">
        <f t="shared" si="45"/>
        <v>3</v>
      </c>
      <c r="P754" s="457">
        <v>3</v>
      </c>
      <c r="Q754" s="196">
        <f t="shared" si="46"/>
        <v>1</v>
      </c>
      <c r="R754" s="197">
        <f t="shared" si="47"/>
        <v>1</v>
      </c>
      <c r="S754" s="198">
        <f t="shared" si="44"/>
        <v>1</v>
      </c>
      <c r="T754" s="194"/>
      <c r="U754" s="21"/>
      <c r="V754" s="21"/>
    </row>
    <row r="755" spans="1:22" ht="12.75">
      <c r="A755" s="459" t="s">
        <v>109</v>
      </c>
      <c r="B755" s="194" t="s">
        <v>1220</v>
      </c>
      <c r="C755" s="194" t="s">
        <v>663</v>
      </c>
      <c r="D755" s="194" t="s">
        <v>3256</v>
      </c>
      <c r="E755" s="460" t="s">
        <v>519</v>
      </c>
      <c r="F755" s="194" t="s">
        <v>569</v>
      </c>
      <c r="G755" s="194" t="s">
        <v>370</v>
      </c>
      <c r="H755" s="461" t="s">
        <v>418</v>
      </c>
      <c r="I755" s="461" t="s">
        <v>185</v>
      </c>
      <c r="J755" s="462">
        <v>1</v>
      </c>
      <c r="K755" s="194"/>
      <c r="L755" s="194">
        <v>2022</v>
      </c>
      <c r="M755" s="457">
        <v>3</v>
      </c>
      <c r="N755" s="458">
        <v>1</v>
      </c>
      <c r="O755" s="195">
        <f t="shared" si="45"/>
        <v>3</v>
      </c>
      <c r="P755" s="457">
        <v>3</v>
      </c>
      <c r="Q755" s="196">
        <f t="shared" si="46"/>
        <v>1</v>
      </c>
      <c r="R755" s="197">
        <f t="shared" si="47"/>
        <v>1</v>
      </c>
      <c r="S755" s="198">
        <f t="shared" si="44"/>
        <v>1</v>
      </c>
      <c r="T755" s="194"/>
      <c r="U755" s="21"/>
      <c r="V755" s="21"/>
    </row>
    <row r="756" spans="1:22" ht="12.75">
      <c r="A756" s="459" t="s">
        <v>109</v>
      </c>
      <c r="B756" s="194" t="s">
        <v>1220</v>
      </c>
      <c r="C756" s="194" t="s">
        <v>656</v>
      </c>
      <c r="D756" s="194" t="s">
        <v>671</v>
      </c>
      <c r="E756" s="460" t="s">
        <v>519</v>
      </c>
      <c r="F756" s="194" t="s">
        <v>523</v>
      </c>
      <c r="G756" s="194" t="s">
        <v>370</v>
      </c>
      <c r="H756" s="461" t="s">
        <v>418</v>
      </c>
      <c r="I756" s="461" t="s">
        <v>185</v>
      </c>
      <c r="J756" s="462">
        <v>1</v>
      </c>
      <c r="K756" s="194"/>
      <c r="L756" s="194">
        <v>2022</v>
      </c>
      <c r="M756" s="457">
        <v>3</v>
      </c>
      <c r="N756" s="458">
        <v>1</v>
      </c>
      <c r="O756" s="195">
        <f t="shared" si="45"/>
        <v>3</v>
      </c>
      <c r="P756" s="457">
        <v>3</v>
      </c>
      <c r="Q756" s="196">
        <f t="shared" si="46"/>
        <v>1</v>
      </c>
      <c r="R756" s="197">
        <f t="shared" si="47"/>
        <v>1</v>
      </c>
      <c r="S756" s="198">
        <f t="shared" si="44"/>
        <v>1</v>
      </c>
      <c r="T756" s="194"/>
      <c r="U756" s="21"/>
      <c r="V756" s="21"/>
    </row>
    <row r="757" spans="1:22" ht="12.75">
      <c r="A757" s="459" t="s">
        <v>109</v>
      </c>
      <c r="B757" s="194" t="s">
        <v>1220</v>
      </c>
      <c r="C757" s="194" t="s">
        <v>663</v>
      </c>
      <c r="D757" s="194" t="s">
        <v>673</v>
      </c>
      <c r="E757" s="460" t="s">
        <v>519</v>
      </c>
      <c r="F757" s="194" t="s">
        <v>523</v>
      </c>
      <c r="G757" s="194" t="s">
        <v>370</v>
      </c>
      <c r="H757" s="461" t="s">
        <v>418</v>
      </c>
      <c r="I757" s="461" t="s">
        <v>185</v>
      </c>
      <c r="J757" s="462">
        <v>1</v>
      </c>
      <c r="K757" s="194"/>
      <c r="L757" s="194">
        <v>2022</v>
      </c>
      <c r="M757" s="457">
        <v>1</v>
      </c>
      <c r="N757" s="458">
        <v>1</v>
      </c>
      <c r="O757" s="195">
        <f t="shared" si="45"/>
        <v>1</v>
      </c>
      <c r="P757" s="457">
        <v>1</v>
      </c>
      <c r="Q757" s="196">
        <f t="shared" si="46"/>
        <v>1</v>
      </c>
      <c r="R757" s="197">
        <f t="shared" si="47"/>
        <v>1</v>
      </c>
      <c r="S757" s="198">
        <f t="shared" si="44"/>
        <v>1</v>
      </c>
      <c r="T757" s="194" t="s">
        <v>3249</v>
      </c>
      <c r="U757" s="21"/>
      <c r="V757" s="21"/>
    </row>
    <row r="758" spans="1:22" ht="12.75">
      <c r="A758" s="459" t="s">
        <v>109</v>
      </c>
      <c r="B758" s="194" t="s">
        <v>1220</v>
      </c>
      <c r="C758" s="194" t="s">
        <v>658</v>
      </c>
      <c r="D758" s="194" t="s">
        <v>676</v>
      </c>
      <c r="E758" s="460" t="s">
        <v>519</v>
      </c>
      <c r="F758" s="194" t="s">
        <v>523</v>
      </c>
      <c r="G758" s="194" t="s">
        <v>370</v>
      </c>
      <c r="H758" s="461" t="s">
        <v>418</v>
      </c>
      <c r="I758" s="461" t="s">
        <v>185</v>
      </c>
      <c r="J758" s="462">
        <v>1</v>
      </c>
      <c r="K758" s="194"/>
      <c r="L758" s="194">
        <v>2022</v>
      </c>
      <c r="M758" s="457">
        <v>3</v>
      </c>
      <c r="N758" s="458">
        <v>1</v>
      </c>
      <c r="O758" s="195">
        <f t="shared" si="45"/>
        <v>3</v>
      </c>
      <c r="P758" s="457">
        <v>3</v>
      </c>
      <c r="Q758" s="196">
        <f t="shared" si="46"/>
        <v>1</v>
      </c>
      <c r="R758" s="197">
        <f t="shared" si="47"/>
        <v>1</v>
      </c>
      <c r="S758" s="198">
        <f t="shared" si="44"/>
        <v>1</v>
      </c>
      <c r="T758" s="194"/>
      <c r="U758" s="21"/>
      <c r="V758" s="21"/>
    </row>
    <row r="759" spans="1:22" ht="12.75">
      <c r="A759" s="459" t="s">
        <v>109</v>
      </c>
      <c r="B759" s="194" t="s">
        <v>1220</v>
      </c>
      <c r="C759" s="194" t="s">
        <v>663</v>
      </c>
      <c r="D759" s="194" t="s">
        <v>3256</v>
      </c>
      <c r="E759" s="460" t="s">
        <v>519</v>
      </c>
      <c r="F759" s="194" t="s">
        <v>523</v>
      </c>
      <c r="G759" s="194" t="s">
        <v>370</v>
      </c>
      <c r="H759" s="461" t="s">
        <v>418</v>
      </c>
      <c r="I759" s="461" t="s">
        <v>185</v>
      </c>
      <c r="J759" s="462">
        <v>1</v>
      </c>
      <c r="K759" s="194"/>
      <c r="L759" s="194">
        <v>2022</v>
      </c>
      <c r="M759" s="457">
        <v>3</v>
      </c>
      <c r="N759" s="458">
        <v>1</v>
      </c>
      <c r="O759" s="195">
        <f t="shared" si="45"/>
        <v>3</v>
      </c>
      <c r="P759" s="457">
        <v>3</v>
      </c>
      <c r="Q759" s="196">
        <f t="shared" si="46"/>
        <v>1</v>
      </c>
      <c r="R759" s="197">
        <f t="shared" si="47"/>
        <v>1</v>
      </c>
      <c r="S759" s="198">
        <f t="shared" si="44"/>
        <v>1</v>
      </c>
      <c r="T759" s="194"/>
      <c r="U759" s="21"/>
      <c r="V759" s="21"/>
    </row>
    <row r="760" spans="1:22" ht="12.75">
      <c r="A760" s="459" t="s">
        <v>109</v>
      </c>
      <c r="B760" s="194" t="s">
        <v>1220</v>
      </c>
      <c r="C760" s="194" t="s">
        <v>656</v>
      </c>
      <c r="D760" s="194" t="s">
        <v>671</v>
      </c>
      <c r="E760" s="460" t="s">
        <v>519</v>
      </c>
      <c r="F760" s="194" t="s">
        <v>555</v>
      </c>
      <c r="G760" s="194" t="s">
        <v>370</v>
      </c>
      <c r="H760" s="461" t="s">
        <v>418</v>
      </c>
      <c r="I760" s="461" t="s">
        <v>185</v>
      </c>
      <c r="J760" s="462">
        <v>1</v>
      </c>
      <c r="K760" s="194"/>
      <c r="L760" s="194">
        <v>2022</v>
      </c>
      <c r="M760" s="457">
        <v>3</v>
      </c>
      <c r="N760" s="458">
        <v>1</v>
      </c>
      <c r="O760" s="195">
        <f t="shared" si="45"/>
        <v>3</v>
      </c>
      <c r="P760" s="457">
        <v>3</v>
      </c>
      <c r="Q760" s="196">
        <f t="shared" si="46"/>
        <v>1</v>
      </c>
      <c r="R760" s="197">
        <f t="shared" si="47"/>
        <v>1</v>
      </c>
      <c r="S760" s="198">
        <f t="shared" si="44"/>
        <v>1</v>
      </c>
      <c r="T760" s="194"/>
      <c r="U760" s="21"/>
      <c r="V760" s="21"/>
    </row>
    <row r="761" spans="1:22" ht="12.75">
      <c r="A761" s="459" t="s">
        <v>109</v>
      </c>
      <c r="B761" s="194" t="s">
        <v>1220</v>
      </c>
      <c r="C761" s="194" t="s">
        <v>663</v>
      </c>
      <c r="D761" s="194" t="s">
        <v>673</v>
      </c>
      <c r="E761" s="460" t="s">
        <v>519</v>
      </c>
      <c r="F761" s="194" t="s">
        <v>555</v>
      </c>
      <c r="G761" s="194" t="s">
        <v>370</v>
      </c>
      <c r="H761" s="461" t="s">
        <v>418</v>
      </c>
      <c r="I761" s="461" t="s">
        <v>185</v>
      </c>
      <c r="J761" s="462">
        <v>1</v>
      </c>
      <c r="K761" s="194"/>
      <c r="L761" s="194">
        <v>2022</v>
      </c>
      <c r="M761" s="457">
        <v>1</v>
      </c>
      <c r="N761" s="458">
        <v>1</v>
      </c>
      <c r="O761" s="195">
        <f t="shared" si="45"/>
        <v>1</v>
      </c>
      <c r="P761" s="457">
        <v>1</v>
      </c>
      <c r="Q761" s="196">
        <f t="shared" si="46"/>
        <v>1</v>
      </c>
      <c r="R761" s="197">
        <f t="shared" si="47"/>
        <v>1</v>
      </c>
      <c r="S761" s="198">
        <f t="shared" si="44"/>
        <v>1</v>
      </c>
      <c r="T761" s="194" t="s">
        <v>3249</v>
      </c>
      <c r="U761" s="21"/>
      <c r="V761" s="21"/>
    </row>
    <row r="762" spans="1:22" ht="12.75">
      <c r="A762" s="459" t="s">
        <v>109</v>
      </c>
      <c r="B762" s="194" t="s">
        <v>1220</v>
      </c>
      <c r="C762" s="194" t="s">
        <v>658</v>
      </c>
      <c r="D762" s="194" t="s">
        <v>676</v>
      </c>
      <c r="E762" s="460" t="s">
        <v>519</v>
      </c>
      <c r="F762" s="194" t="s">
        <v>555</v>
      </c>
      <c r="G762" s="194" t="s">
        <v>370</v>
      </c>
      <c r="H762" s="461" t="s">
        <v>418</v>
      </c>
      <c r="I762" s="461" t="s">
        <v>185</v>
      </c>
      <c r="J762" s="462">
        <v>1</v>
      </c>
      <c r="K762" s="194"/>
      <c r="L762" s="194">
        <v>2022</v>
      </c>
      <c r="M762" s="457">
        <v>3</v>
      </c>
      <c r="N762" s="458">
        <v>1</v>
      </c>
      <c r="O762" s="195">
        <f t="shared" si="45"/>
        <v>3</v>
      </c>
      <c r="P762" s="457">
        <v>3</v>
      </c>
      <c r="Q762" s="196">
        <f t="shared" si="46"/>
        <v>1</v>
      </c>
      <c r="R762" s="197">
        <f t="shared" si="47"/>
        <v>1</v>
      </c>
      <c r="S762" s="198">
        <f t="shared" si="44"/>
        <v>1</v>
      </c>
      <c r="T762" s="194"/>
      <c r="U762" s="21"/>
      <c r="V762" s="21"/>
    </row>
    <row r="763" spans="1:22" ht="12.75">
      <c r="A763" s="459" t="s">
        <v>109</v>
      </c>
      <c r="B763" s="194" t="s">
        <v>1220</v>
      </c>
      <c r="C763" s="194" t="s">
        <v>663</v>
      </c>
      <c r="D763" s="194" t="s">
        <v>3256</v>
      </c>
      <c r="E763" s="460" t="s">
        <v>519</v>
      </c>
      <c r="F763" s="194" t="s">
        <v>555</v>
      </c>
      <c r="G763" s="194" t="s">
        <v>370</v>
      </c>
      <c r="H763" s="461" t="s">
        <v>418</v>
      </c>
      <c r="I763" s="461" t="s">
        <v>185</v>
      </c>
      <c r="J763" s="462">
        <v>1</v>
      </c>
      <c r="K763" s="194"/>
      <c r="L763" s="194">
        <v>2022</v>
      </c>
      <c r="M763" s="457">
        <v>3</v>
      </c>
      <c r="N763" s="458">
        <v>1</v>
      </c>
      <c r="O763" s="195">
        <f t="shared" si="45"/>
        <v>3</v>
      </c>
      <c r="P763" s="457">
        <v>3</v>
      </c>
      <c r="Q763" s="196">
        <f t="shared" si="46"/>
        <v>1</v>
      </c>
      <c r="R763" s="197">
        <f t="shared" si="47"/>
        <v>1</v>
      </c>
      <c r="S763" s="198">
        <f t="shared" si="44"/>
        <v>1</v>
      </c>
      <c r="T763" s="194"/>
      <c r="U763" s="21"/>
      <c r="V763" s="21"/>
    </row>
    <row r="764" spans="1:22" ht="12.75">
      <c r="A764" s="459" t="s">
        <v>109</v>
      </c>
      <c r="B764" s="194" t="s">
        <v>1220</v>
      </c>
      <c r="C764" s="194" t="s">
        <v>656</v>
      </c>
      <c r="D764" s="194" t="s">
        <v>671</v>
      </c>
      <c r="E764" s="460" t="s">
        <v>519</v>
      </c>
      <c r="F764" s="194" t="s">
        <v>547</v>
      </c>
      <c r="G764" s="194" t="s">
        <v>370</v>
      </c>
      <c r="H764" s="461" t="s">
        <v>418</v>
      </c>
      <c r="I764" s="461" t="s">
        <v>185</v>
      </c>
      <c r="J764" s="462">
        <v>1</v>
      </c>
      <c r="K764" s="194"/>
      <c r="L764" s="194">
        <v>2022</v>
      </c>
      <c r="M764" s="457">
        <v>3</v>
      </c>
      <c r="N764" s="458">
        <v>1</v>
      </c>
      <c r="O764" s="195">
        <f t="shared" si="45"/>
        <v>3</v>
      </c>
      <c r="P764" s="457">
        <v>3</v>
      </c>
      <c r="Q764" s="196">
        <f t="shared" si="46"/>
        <v>1</v>
      </c>
      <c r="R764" s="197">
        <f t="shared" si="47"/>
        <v>1</v>
      </c>
      <c r="S764" s="198">
        <f t="shared" si="44"/>
        <v>1</v>
      </c>
      <c r="T764" s="194"/>
      <c r="U764" s="21"/>
      <c r="V764" s="21"/>
    </row>
    <row r="765" spans="1:22" ht="12.75">
      <c r="A765" s="459" t="s">
        <v>109</v>
      </c>
      <c r="B765" s="194" t="s">
        <v>1220</v>
      </c>
      <c r="C765" s="194" t="s">
        <v>663</v>
      </c>
      <c r="D765" s="194" t="s">
        <v>673</v>
      </c>
      <c r="E765" s="460" t="s">
        <v>519</v>
      </c>
      <c r="F765" s="194" t="s">
        <v>547</v>
      </c>
      <c r="G765" s="194" t="s">
        <v>370</v>
      </c>
      <c r="H765" s="461" t="s">
        <v>418</v>
      </c>
      <c r="I765" s="461" t="s">
        <v>185</v>
      </c>
      <c r="J765" s="462">
        <v>1</v>
      </c>
      <c r="K765" s="194"/>
      <c r="L765" s="194">
        <v>2022</v>
      </c>
      <c r="M765" s="457">
        <v>1</v>
      </c>
      <c r="N765" s="458">
        <v>1</v>
      </c>
      <c r="O765" s="195">
        <f t="shared" si="45"/>
        <v>1</v>
      </c>
      <c r="P765" s="457">
        <v>1</v>
      </c>
      <c r="Q765" s="196">
        <f t="shared" si="46"/>
        <v>1</v>
      </c>
      <c r="R765" s="197">
        <f t="shared" si="47"/>
        <v>1</v>
      </c>
      <c r="S765" s="198">
        <f t="shared" si="44"/>
        <v>1</v>
      </c>
      <c r="T765" s="194" t="s">
        <v>3249</v>
      </c>
      <c r="U765" s="21"/>
      <c r="V765" s="21"/>
    </row>
    <row r="766" spans="1:22" ht="12.75">
      <c r="A766" s="459" t="s">
        <v>109</v>
      </c>
      <c r="B766" s="194" t="s">
        <v>1220</v>
      </c>
      <c r="C766" s="194" t="s">
        <v>658</v>
      </c>
      <c r="D766" s="194" t="s">
        <v>676</v>
      </c>
      <c r="E766" s="460" t="s">
        <v>519</v>
      </c>
      <c r="F766" s="194" t="s">
        <v>547</v>
      </c>
      <c r="G766" s="194" t="s">
        <v>370</v>
      </c>
      <c r="H766" s="461" t="s">
        <v>418</v>
      </c>
      <c r="I766" s="461" t="s">
        <v>185</v>
      </c>
      <c r="J766" s="462">
        <v>1</v>
      </c>
      <c r="K766" s="194"/>
      <c r="L766" s="194">
        <v>2022</v>
      </c>
      <c r="M766" s="457">
        <v>3</v>
      </c>
      <c r="N766" s="458">
        <v>1</v>
      </c>
      <c r="O766" s="195">
        <f t="shared" si="45"/>
        <v>3</v>
      </c>
      <c r="P766" s="457">
        <v>3</v>
      </c>
      <c r="Q766" s="196">
        <f t="shared" si="46"/>
        <v>1</v>
      </c>
      <c r="R766" s="197">
        <f t="shared" si="47"/>
        <v>1</v>
      </c>
      <c r="S766" s="198">
        <f t="shared" si="44"/>
        <v>1</v>
      </c>
      <c r="T766" s="194"/>
      <c r="U766" s="21"/>
      <c r="V766" s="21"/>
    </row>
    <row r="767" spans="1:22" ht="12.75">
      <c r="A767" s="459" t="s">
        <v>109</v>
      </c>
      <c r="B767" s="194" t="s">
        <v>1220</v>
      </c>
      <c r="C767" s="194" t="s">
        <v>663</v>
      </c>
      <c r="D767" s="194" t="s">
        <v>3256</v>
      </c>
      <c r="E767" s="460" t="s">
        <v>519</v>
      </c>
      <c r="F767" s="194" t="s">
        <v>547</v>
      </c>
      <c r="G767" s="194" t="s">
        <v>370</v>
      </c>
      <c r="H767" s="461" t="s">
        <v>418</v>
      </c>
      <c r="I767" s="461" t="s">
        <v>185</v>
      </c>
      <c r="J767" s="462">
        <v>1</v>
      </c>
      <c r="K767" s="194"/>
      <c r="L767" s="194">
        <v>2022</v>
      </c>
      <c r="M767" s="457">
        <v>3</v>
      </c>
      <c r="N767" s="458">
        <v>1</v>
      </c>
      <c r="O767" s="195">
        <f t="shared" si="45"/>
        <v>3</v>
      </c>
      <c r="P767" s="457">
        <v>3</v>
      </c>
      <c r="Q767" s="196">
        <f t="shared" si="46"/>
        <v>1</v>
      </c>
      <c r="R767" s="197">
        <f t="shared" si="47"/>
        <v>1</v>
      </c>
      <c r="S767" s="198">
        <f t="shared" si="44"/>
        <v>1</v>
      </c>
      <c r="T767" s="194"/>
      <c r="U767" s="21"/>
      <c r="V767" s="21"/>
    </row>
    <row r="768" spans="1:22" ht="12.75">
      <c r="A768" s="459" t="s">
        <v>109</v>
      </c>
      <c r="B768" s="194" t="s">
        <v>1220</v>
      </c>
      <c r="C768" s="194" t="s">
        <v>656</v>
      </c>
      <c r="D768" s="194" t="s">
        <v>671</v>
      </c>
      <c r="E768" s="460" t="s">
        <v>519</v>
      </c>
      <c r="F768" s="194" t="s">
        <v>554</v>
      </c>
      <c r="G768" s="194" t="s">
        <v>370</v>
      </c>
      <c r="H768" s="461" t="s">
        <v>418</v>
      </c>
      <c r="I768" s="461" t="s">
        <v>185</v>
      </c>
      <c r="J768" s="462">
        <v>1</v>
      </c>
      <c r="K768" s="194"/>
      <c r="L768" s="194">
        <v>2022</v>
      </c>
      <c r="M768" s="457">
        <v>3</v>
      </c>
      <c r="N768" s="458">
        <v>1</v>
      </c>
      <c r="O768" s="195">
        <f t="shared" si="45"/>
        <v>3</v>
      </c>
      <c r="P768" s="457">
        <v>3</v>
      </c>
      <c r="Q768" s="196">
        <f t="shared" si="46"/>
        <v>1</v>
      </c>
      <c r="R768" s="197">
        <f t="shared" si="47"/>
        <v>1</v>
      </c>
      <c r="S768" s="198">
        <f t="shared" si="44"/>
        <v>1</v>
      </c>
      <c r="T768" s="194"/>
      <c r="U768" s="21"/>
      <c r="V768" s="21"/>
    </row>
    <row r="769" spans="1:22" ht="12.75">
      <c r="A769" s="459" t="s">
        <v>109</v>
      </c>
      <c r="B769" s="194" t="s">
        <v>1220</v>
      </c>
      <c r="C769" s="194" t="s">
        <v>663</v>
      </c>
      <c r="D769" s="194" t="s">
        <v>673</v>
      </c>
      <c r="E769" s="460" t="s">
        <v>519</v>
      </c>
      <c r="F769" s="194" t="s">
        <v>554</v>
      </c>
      <c r="G769" s="194" t="s">
        <v>370</v>
      </c>
      <c r="H769" s="461" t="s">
        <v>418</v>
      </c>
      <c r="I769" s="461" t="s">
        <v>185</v>
      </c>
      <c r="J769" s="462">
        <v>1</v>
      </c>
      <c r="K769" s="194"/>
      <c r="L769" s="194">
        <v>2022</v>
      </c>
      <c r="M769" s="457">
        <v>1</v>
      </c>
      <c r="N769" s="458">
        <v>1</v>
      </c>
      <c r="O769" s="195">
        <f t="shared" si="45"/>
        <v>1</v>
      </c>
      <c r="P769" s="457">
        <v>1</v>
      </c>
      <c r="Q769" s="196">
        <f t="shared" si="46"/>
        <v>1</v>
      </c>
      <c r="R769" s="197">
        <f t="shared" si="47"/>
        <v>1</v>
      </c>
      <c r="S769" s="198">
        <f t="shared" si="44"/>
        <v>1</v>
      </c>
      <c r="T769" s="194" t="s">
        <v>3249</v>
      </c>
      <c r="U769" s="21"/>
      <c r="V769" s="21"/>
    </row>
    <row r="770" spans="1:22" ht="12.75">
      <c r="A770" s="459" t="s">
        <v>109</v>
      </c>
      <c r="B770" s="194" t="s">
        <v>1220</v>
      </c>
      <c r="C770" s="194" t="s">
        <v>658</v>
      </c>
      <c r="D770" s="194" t="s">
        <v>676</v>
      </c>
      <c r="E770" s="460" t="s">
        <v>519</v>
      </c>
      <c r="F770" s="194" t="s">
        <v>554</v>
      </c>
      <c r="G770" s="194" t="s">
        <v>370</v>
      </c>
      <c r="H770" s="461" t="s">
        <v>418</v>
      </c>
      <c r="I770" s="461" t="s">
        <v>185</v>
      </c>
      <c r="J770" s="462">
        <v>1</v>
      </c>
      <c r="K770" s="194"/>
      <c r="L770" s="194">
        <v>2022</v>
      </c>
      <c r="M770" s="457">
        <v>3</v>
      </c>
      <c r="N770" s="458">
        <v>1</v>
      </c>
      <c r="O770" s="195">
        <f t="shared" si="45"/>
        <v>3</v>
      </c>
      <c r="P770" s="457">
        <v>3</v>
      </c>
      <c r="Q770" s="196">
        <f t="shared" si="46"/>
        <v>1</v>
      </c>
      <c r="R770" s="197">
        <f t="shared" si="47"/>
        <v>1</v>
      </c>
      <c r="S770" s="198">
        <f t="shared" si="44"/>
        <v>1</v>
      </c>
      <c r="T770" s="194"/>
      <c r="U770" s="21"/>
      <c r="V770" s="21"/>
    </row>
    <row r="771" spans="1:22" ht="12.75">
      <c r="A771" s="459" t="s">
        <v>109</v>
      </c>
      <c r="B771" s="194" t="s">
        <v>1220</v>
      </c>
      <c r="C771" s="194" t="s">
        <v>663</v>
      </c>
      <c r="D771" s="194" t="s">
        <v>3256</v>
      </c>
      <c r="E771" s="460" t="s">
        <v>519</v>
      </c>
      <c r="F771" s="194" t="s">
        <v>554</v>
      </c>
      <c r="G771" s="194" t="s">
        <v>370</v>
      </c>
      <c r="H771" s="461" t="s">
        <v>418</v>
      </c>
      <c r="I771" s="461" t="s">
        <v>185</v>
      </c>
      <c r="J771" s="462">
        <v>1</v>
      </c>
      <c r="K771" s="194"/>
      <c r="L771" s="194">
        <v>2022</v>
      </c>
      <c r="M771" s="457">
        <v>3</v>
      </c>
      <c r="N771" s="458">
        <v>1</v>
      </c>
      <c r="O771" s="195">
        <f t="shared" si="45"/>
        <v>3</v>
      </c>
      <c r="P771" s="457">
        <v>3</v>
      </c>
      <c r="Q771" s="196">
        <f t="shared" si="46"/>
        <v>1</v>
      </c>
      <c r="R771" s="197">
        <f t="shared" si="47"/>
        <v>1</v>
      </c>
      <c r="S771" s="198">
        <f t="shared" si="44"/>
        <v>1</v>
      </c>
      <c r="T771" s="194"/>
      <c r="U771" s="21"/>
      <c r="V771" s="21"/>
    </row>
    <row r="772" spans="1:22" ht="12.75">
      <c r="A772" s="459" t="s">
        <v>109</v>
      </c>
      <c r="B772" s="194" t="s">
        <v>1220</v>
      </c>
      <c r="C772" s="194" t="s">
        <v>656</v>
      </c>
      <c r="D772" s="194" t="s">
        <v>671</v>
      </c>
      <c r="E772" s="460" t="s">
        <v>519</v>
      </c>
      <c r="F772" s="194" t="s">
        <v>553</v>
      </c>
      <c r="G772" s="194" t="s">
        <v>370</v>
      </c>
      <c r="H772" s="461" t="s">
        <v>418</v>
      </c>
      <c r="I772" s="461" t="s">
        <v>185</v>
      </c>
      <c r="J772" s="462">
        <v>1</v>
      </c>
      <c r="K772" s="194"/>
      <c r="L772" s="194">
        <v>2022</v>
      </c>
      <c r="M772" s="457">
        <v>3</v>
      </c>
      <c r="N772" s="458">
        <v>1</v>
      </c>
      <c r="O772" s="195">
        <f t="shared" si="45"/>
        <v>3</v>
      </c>
      <c r="P772" s="457">
        <v>3</v>
      </c>
      <c r="Q772" s="196">
        <f t="shared" si="46"/>
        <v>1</v>
      </c>
      <c r="R772" s="197">
        <f t="shared" si="47"/>
        <v>1</v>
      </c>
      <c r="S772" s="198">
        <f t="shared" ref="S772:S835" si="48">N772/J772</f>
        <v>1</v>
      </c>
      <c r="T772" s="194"/>
      <c r="U772" s="21"/>
      <c r="V772" s="21"/>
    </row>
    <row r="773" spans="1:22" ht="12.75">
      <c r="A773" s="459" t="s">
        <v>109</v>
      </c>
      <c r="B773" s="194" t="s">
        <v>1220</v>
      </c>
      <c r="C773" s="194" t="s">
        <v>663</v>
      </c>
      <c r="D773" s="194" t="s">
        <v>673</v>
      </c>
      <c r="E773" s="460" t="s">
        <v>519</v>
      </c>
      <c r="F773" s="194" t="s">
        <v>553</v>
      </c>
      <c r="G773" s="194" t="s">
        <v>370</v>
      </c>
      <c r="H773" s="461" t="s">
        <v>418</v>
      </c>
      <c r="I773" s="461" t="s">
        <v>185</v>
      </c>
      <c r="J773" s="462">
        <v>1</v>
      </c>
      <c r="K773" s="194"/>
      <c r="L773" s="194">
        <v>2022</v>
      </c>
      <c r="M773" s="457">
        <v>1</v>
      </c>
      <c r="N773" s="458">
        <v>1</v>
      </c>
      <c r="O773" s="195">
        <f t="shared" si="45"/>
        <v>1</v>
      </c>
      <c r="P773" s="457">
        <v>1</v>
      </c>
      <c r="Q773" s="196">
        <f t="shared" si="46"/>
        <v>1</v>
      </c>
      <c r="R773" s="197">
        <f t="shared" si="47"/>
        <v>1</v>
      </c>
      <c r="S773" s="198">
        <f t="shared" si="48"/>
        <v>1</v>
      </c>
      <c r="T773" s="194" t="s">
        <v>3249</v>
      </c>
      <c r="U773" s="21"/>
      <c r="V773" s="21"/>
    </row>
    <row r="774" spans="1:22" ht="12.75">
      <c r="A774" s="459" t="s">
        <v>109</v>
      </c>
      <c r="B774" s="194" t="s">
        <v>1220</v>
      </c>
      <c r="C774" s="194" t="s">
        <v>658</v>
      </c>
      <c r="D774" s="194" t="s">
        <v>676</v>
      </c>
      <c r="E774" s="460" t="s">
        <v>519</v>
      </c>
      <c r="F774" s="194" t="s">
        <v>553</v>
      </c>
      <c r="G774" s="194" t="s">
        <v>370</v>
      </c>
      <c r="H774" s="461" t="s">
        <v>418</v>
      </c>
      <c r="I774" s="461" t="s">
        <v>185</v>
      </c>
      <c r="J774" s="462">
        <v>1</v>
      </c>
      <c r="K774" s="194"/>
      <c r="L774" s="194">
        <v>2022</v>
      </c>
      <c r="M774" s="457">
        <v>3</v>
      </c>
      <c r="N774" s="458">
        <v>1</v>
      </c>
      <c r="O774" s="195">
        <f t="shared" ref="O774:O837" si="49">ROUNDUP(N774*M774,0)</f>
        <v>3</v>
      </c>
      <c r="P774" s="457">
        <v>3</v>
      </c>
      <c r="Q774" s="196">
        <f t="shared" ref="Q774:Q837" si="50">P774/(O774)</f>
        <v>1</v>
      </c>
      <c r="R774" s="197">
        <f t="shared" ref="R774:R837" si="51">P774/M774</f>
        <v>1</v>
      </c>
      <c r="S774" s="198">
        <f t="shared" si="48"/>
        <v>1</v>
      </c>
      <c r="T774" s="194"/>
      <c r="U774" s="21"/>
      <c r="V774" s="21"/>
    </row>
    <row r="775" spans="1:22" ht="12.75">
      <c r="A775" s="459" t="s">
        <v>109</v>
      </c>
      <c r="B775" s="194" t="s">
        <v>1220</v>
      </c>
      <c r="C775" s="194" t="s">
        <v>663</v>
      </c>
      <c r="D775" s="194" t="s">
        <v>3256</v>
      </c>
      <c r="E775" s="460" t="s">
        <v>519</v>
      </c>
      <c r="F775" s="194" t="s">
        <v>553</v>
      </c>
      <c r="G775" s="194" t="s">
        <v>370</v>
      </c>
      <c r="H775" s="461" t="s">
        <v>418</v>
      </c>
      <c r="I775" s="461" t="s">
        <v>185</v>
      </c>
      <c r="J775" s="462">
        <v>1</v>
      </c>
      <c r="K775" s="194"/>
      <c r="L775" s="194">
        <v>2022</v>
      </c>
      <c r="M775" s="457">
        <v>3</v>
      </c>
      <c r="N775" s="458">
        <v>1</v>
      </c>
      <c r="O775" s="195">
        <f t="shared" si="49"/>
        <v>3</v>
      </c>
      <c r="P775" s="457">
        <v>3</v>
      </c>
      <c r="Q775" s="196">
        <f t="shared" si="50"/>
        <v>1</v>
      </c>
      <c r="R775" s="197">
        <f t="shared" si="51"/>
        <v>1</v>
      </c>
      <c r="S775" s="198">
        <f t="shared" si="48"/>
        <v>1</v>
      </c>
      <c r="T775" s="194"/>
      <c r="U775" s="21"/>
      <c r="V775" s="21"/>
    </row>
    <row r="776" spans="1:22" ht="12.75">
      <c r="A776" s="459" t="s">
        <v>109</v>
      </c>
      <c r="B776" s="194" t="s">
        <v>1220</v>
      </c>
      <c r="C776" s="194" t="s">
        <v>656</v>
      </c>
      <c r="D776" s="194" t="s">
        <v>671</v>
      </c>
      <c r="E776" s="460" t="s">
        <v>519</v>
      </c>
      <c r="F776" s="194" t="s">
        <v>544</v>
      </c>
      <c r="G776" s="194" t="s">
        <v>370</v>
      </c>
      <c r="H776" s="461" t="s">
        <v>418</v>
      </c>
      <c r="I776" s="461" t="s">
        <v>185</v>
      </c>
      <c r="J776" s="462">
        <v>1</v>
      </c>
      <c r="K776" s="194"/>
      <c r="L776" s="194">
        <v>2022</v>
      </c>
      <c r="M776" s="457">
        <v>3</v>
      </c>
      <c r="N776" s="458">
        <v>1</v>
      </c>
      <c r="O776" s="195">
        <f t="shared" si="49"/>
        <v>3</v>
      </c>
      <c r="P776" s="457">
        <v>3</v>
      </c>
      <c r="Q776" s="196">
        <f t="shared" si="50"/>
        <v>1</v>
      </c>
      <c r="R776" s="197">
        <f t="shared" si="51"/>
        <v>1</v>
      </c>
      <c r="S776" s="198">
        <f t="shared" si="48"/>
        <v>1</v>
      </c>
      <c r="T776" s="194"/>
      <c r="U776" s="21"/>
      <c r="V776" s="21"/>
    </row>
    <row r="777" spans="1:22" ht="12.75">
      <c r="A777" s="459" t="s">
        <v>109</v>
      </c>
      <c r="B777" s="194" t="s">
        <v>1220</v>
      </c>
      <c r="C777" s="194" t="s">
        <v>663</v>
      </c>
      <c r="D777" s="194" t="s">
        <v>673</v>
      </c>
      <c r="E777" s="460" t="s">
        <v>519</v>
      </c>
      <c r="F777" s="194" t="s">
        <v>544</v>
      </c>
      <c r="G777" s="194" t="s">
        <v>370</v>
      </c>
      <c r="H777" s="461" t="s">
        <v>418</v>
      </c>
      <c r="I777" s="461" t="s">
        <v>185</v>
      </c>
      <c r="J777" s="462">
        <v>1</v>
      </c>
      <c r="K777" s="194"/>
      <c r="L777" s="194">
        <v>2022</v>
      </c>
      <c r="M777" s="457">
        <v>1</v>
      </c>
      <c r="N777" s="458">
        <v>1</v>
      </c>
      <c r="O777" s="195">
        <f t="shared" si="49"/>
        <v>1</v>
      </c>
      <c r="P777" s="457">
        <v>1</v>
      </c>
      <c r="Q777" s="196">
        <f t="shared" si="50"/>
        <v>1</v>
      </c>
      <c r="R777" s="197">
        <f t="shared" si="51"/>
        <v>1</v>
      </c>
      <c r="S777" s="198">
        <f t="shared" si="48"/>
        <v>1</v>
      </c>
      <c r="T777" s="194" t="s">
        <v>3249</v>
      </c>
      <c r="U777" s="21"/>
      <c r="V777" s="21"/>
    </row>
    <row r="778" spans="1:22" ht="12.75">
      <c r="A778" s="459" t="s">
        <v>109</v>
      </c>
      <c r="B778" s="194" t="s">
        <v>1220</v>
      </c>
      <c r="C778" s="194" t="s">
        <v>658</v>
      </c>
      <c r="D778" s="194" t="s">
        <v>676</v>
      </c>
      <c r="E778" s="460" t="s">
        <v>519</v>
      </c>
      <c r="F778" s="194" t="s">
        <v>544</v>
      </c>
      <c r="G778" s="194" t="s">
        <v>370</v>
      </c>
      <c r="H778" s="461" t="s">
        <v>418</v>
      </c>
      <c r="I778" s="461" t="s">
        <v>185</v>
      </c>
      <c r="J778" s="462">
        <v>1</v>
      </c>
      <c r="K778" s="194"/>
      <c r="L778" s="194">
        <v>2022</v>
      </c>
      <c r="M778" s="457">
        <v>3</v>
      </c>
      <c r="N778" s="458">
        <v>1</v>
      </c>
      <c r="O778" s="195">
        <f t="shared" si="49"/>
        <v>3</v>
      </c>
      <c r="P778" s="457">
        <v>3</v>
      </c>
      <c r="Q778" s="196">
        <f t="shared" si="50"/>
        <v>1</v>
      </c>
      <c r="R778" s="197">
        <f t="shared" si="51"/>
        <v>1</v>
      </c>
      <c r="S778" s="198">
        <f t="shared" si="48"/>
        <v>1</v>
      </c>
      <c r="T778" s="194"/>
      <c r="U778" s="21"/>
      <c r="V778" s="21"/>
    </row>
    <row r="779" spans="1:22" ht="12.75">
      <c r="A779" s="459" t="s">
        <v>109</v>
      </c>
      <c r="B779" s="194" t="s">
        <v>1220</v>
      </c>
      <c r="C779" s="194" t="s">
        <v>663</v>
      </c>
      <c r="D779" s="194" t="s">
        <v>3256</v>
      </c>
      <c r="E779" s="460" t="s">
        <v>519</v>
      </c>
      <c r="F779" s="194" t="s">
        <v>544</v>
      </c>
      <c r="G779" s="194" t="s">
        <v>370</v>
      </c>
      <c r="H779" s="461" t="s">
        <v>418</v>
      </c>
      <c r="I779" s="461" t="s">
        <v>185</v>
      </c>
      <c r="J779" s="462">
        <v>1</v>
      </c>
      <c r="K779" s="194"/>
      <c r="L779" s="194">
        <v>2022</v>
      </c>
      <c r="M779" s="457">
        <v>3</v>
      </c>
      <c r="N779" s="458">
        <v>1</v>
      </c>
      <c r="O779" s="195">
        <f t="shared" si="49"/>
        <v>3</v>
      </c>
      <c r="P779" s="457">
        <v>3</v>
      </c>
      <c r="Q779" s="196">
        <f t="shared" si="50"/>
        <v>1</v>
      </c>
      <c r="R779" s="197">
        <f t="shared" si="51"/>
        <v>1</v>
      </c>
      <c r="S779" s="198">
        <f t="shared" si="48"/>
        <v>1</v>
      </c>
      <c r="T779" s="194"/>
      <c r="U779" s="21"/>
      <c r="V779" s="21"/>
    </row>
    <row r="780" spans="1:22" ht="12.75">
      <c r="A780" s="459" t="s">
        <v>109</v>
      </c>
      <c r="B780" s="194" t="s">
        <v>1220</v>
      </c>
      <c r="C780" s="194" t="s">
        <v>656</v>
      </c>
      <c r="D780" s="194" t="s">
        <v>671</v>
      </c>
      <c r="E780" s="460" t="s">
        <v>519</v>
      </c>
      <c r="F780" s="194" t="s">
        <v>556</v>
      </c>
      <c r="G780" s="194" t="s">
        <v>370</v>
      </c>
      <c r="H780" s="461" t="s">
        <v>418</v>
      </c>
      <c r="I780" s="461" t="s">
        <v>185</v>
      </c>
      <c r="J780" s="462">
        <v>1</v>
      </c>
      <c r="K780" s="194"/>
      <c r="L780" s="194">
        <v>2022</v>
      </c>
      <c r="M780" s="457">
        <v>3</v>
      </c>
      <c r="N780" s="458">
        <v>1</v>
      </c>
      <c r="O780" s="195">
        <f t="shared" si="49"/>
        <v>3</v>
      </c>
      <c r="P780" s="457">
        <v>3</v>
      </c>
      <c r="Q780" s="196">
        <f t="shared" si="50"/>
        <v>1</v>
      </c>
      <c r="R780" s="197">
        <f t="shared" si="51"/>
        <v>1</v>
      </c>
      <c r="S780" s="198">
        <f t="shared" si="48"/>
        <v>1</v>
      </c>
      <c r="T780" s="194"/>
      <c r="U780" s="21"/>
      <c r="V780" s="21"/>
    </row>
    <row r="781" spans="1:22" ht="12.75">
      <c r="A781" s="459" t="s">
        <v>109</v>
      </c>
      <c r="B781" s="194" t="s">
        <v>1220</v>
      </c>
      <c r="C781" s="194" t="s">
        <v>663</v>
      </c>
      <c r="D781" s="194" t="s">
        <v>673</v>
      </c>
      <c r="E781" s="460" t="s">
        <v>519</v>
      </c>
      <c r="F781" s="194" t="s">
        <v>556</v>
      </c>
      <c r="G781" s="194" t="s">
        <v>370</v>
      </c>
      <c r="H781" s="461" t="s">
        <v>418</v>
      </c>
      <c r="I781" s="461" t="s">
        <v>185</v>
      </c>
      <c r="J781" s="462">
        <v>1</v>
      </c>
      <c r="K781" s="194"/>
      <c r="L781" s="194">
        <v>2022</v>
      </c>
      <c r="M781" s="457">
        <v>1</v>
      </c>
      <c r="N781" s="458">
        <v>1</v>
      </c>
      <c r="O781" s="195">
        <f t="shared" si="49"/>
        <v>1</v>
      </c>
      <c r="P781" s="457">
        <v>1</v>
      </c>
      <c r="Q781" s="196">
        <f t="shared" si="50"/>
        <v>1</v>
      </c>
      <c r="R781" s="197">
        <f t="shared" si="51"/>
        <v>1</v>
      </c>
      <c r="S781" s="198">
        <f t="shared" si="48"/>
        <v>1</v>
      </c>
      <c r="T781" s="194" t="s">
        <v>3249</v>
      </c>
      <c r="U781" s="21"/>
      <c r="V781" s="21"/>
    </row>
    <row r="782" spans="1:22" ht="12.75">
      <c r="A782" s="459" t="s">
        <v>109</v>
      </c>
      <c r="B782" s="194" t="s">
        <v>1220</v>
      </c>
      <c r="C782" s="194" t="s">
        <v>658</v>
      </c>
      <c r="D782" s="194" t="s">
        <v>676</v>
      </c>
      <c r="E782" s="460" t="s">
        <v>519</v>
      </c>
      <c r="F782" s="194" t="s">
        <v>556</v>
      </c>
      <c r="G782" s="194" t="s">
        <v>370</v>
      </c>
      <c r="H782" s="461" t="s">
        <v>418</v>
      </c>
      <c r="I782" s="461" t="s">
        <v>185</v>
      </c>
      <c r="J782" s="462">
        <v>1</v>
      </c>
      <c r="K782" s="194"/>
      <c r="L782" s="194">
        <v>2022</v>
      </c>
      <c r="M782" s="457">
        <v>3</v>
      </c>
      <c r="N782" s="458">
        <v>1</v>
      </c>
      <c r="O782" s="195">
        <f t="shared" si="49"/>
        <v>3</v>
      </c>
      <c r="P782" s="457">
        <v>3</v>
      </c>
      <c r="Q782" s="196">
        <f t="shared" si="50"/>
        <v>1</v>
      </c>
      <c r="R782" s="197">
        <f t="shared" si="51"/>
        <v>1</v>
      </c>
      <c r="S782" s="198">
        <f t="shared" si="48"/>
        <v>1</v>
      </c>
      <c r="T782" s="194"/>
      <c r="U782" s="21"/>
      <c r="V782" s="21"/>
    </row>
    <row r="783" spans="1:22" ht="12.75">
      <c r="A783" s="459" t="s">
        <v>109</v>
      </c>
      <c r="B783" s="194" t="s">
        <v>1220</v>
      </c>
      <c r="C783" s="194" t="s">
        <v>663</v>
      </c>
      <c r="D783" s="194" t="s">
        <v>3256</v>
      </c>
      <c r="E783" s="460" t="s">
        <v>519</v>
      </c>
      <c r="F783" s="194" t="s">
        <v>556</v>
      </c>
      <c r="G783" s="194" t="s">
        <v>370</v>
      </c>
      <c r="H783" s="461" t="s">
        <v>418</v>
      </c>
      <c r="I783" s="461" t="s">
        <v>185</v>
      </c>
      <c r="J783" s="462">
        <v>1</v>
      </c>
      <c r="K783" s="194"/>
      <c r="L783" s="194">
        <v>2022</v>
      </c>
      <c r="M783" s="457">
        <v>3</v>
      </c>
      <c r="N783" s="458">
        <v>1</v>
      </c>
      <c r="O783" s="195">
        <f t="shared" si="49"/>
        <v>3</v>
      </c>
      <c r="P783" s="457">
        <v>3</v>
      </c>
      <c r="Q783" s="196">
        <f t="shared" si="50"/>
        <v>1</v>
      </c>
      <c r="R783" s="197">
        <f t="shared" si="51"/>
        <v>1</v>
      </c>
      <c r="S783" s="198">
        <f t="shared" si="48"/>
        <v>1</v>
      </c>
      <c r="T783" s="194"/>
      <c r="U783" s="21"/>
      <c r="V783" s="21"/>
    </row>
    <row r="784" spans="1:22" ht="12.75">
      <c r="A784" s="459" t="s">
        <v>109</v>
      </c>
      <c r="B784" s="194" t="s">
        <v>1220</v>
      </c>
      <c r="C784" s="194" t="s">
        <v>656</v>
      </c>
      <c r="D784" s="194" t="s">
        <v>671</v>
      </c>
      <c r="E784" s="460" t="s">
        <v>519</v>
      </c>
      <c r="F784" s="194" t="s">
        <v>518</v>
      </c>
      <c r="G784" s="194" t="s">
        <v>370</v>
      </c>
      <c r="H784" s="461" t="s">
        <v>418</v>
      </c>
      <c r="I784" s="461" t="s">
        <v>185</v>
      </c>
      <c r="J784" s="462">
        <v>1</v>
      </c>
      <c r="K784" s="194"/>
      <c r="L784" s="194">
        <v>2022</v>
      </c>
      <c r="M784" s="457">
        <v>3</v>
      </c>
      <c r="N784" s="458">
        <v>1</v>
      </c>
      <c r="O784" s="195">
        <f t="shared" si="49"/>
        <v>3</v>
      </c>
      <c r="P784" s="457">
        <v>3</v>
      </c>
      <c r="Q784" s="196">
        <f t="shared" si="50"/>
        <v>1</v>
      </c>
      <c r="R784" s="197">
        <f t="shared" si="51"/>
        <v>1</v>
      </c>
      <c r="S784" s="198">
        <f t="shared" si="48"/>
        <v>1</v>
      </c>
      <c r="T784" s="194"/>
      <c r="U784" s="21"/>
      <c r="V784" s="21"/>
    </row>
    <row r="785" spans="1:22" ht="12.75">
      <c r="A785" s="459" t="s">
        <v>109</v>
      </c>
      <c r="B785" s="194" t="s">
        <v>1220</v>
      </c>
      <c r="C785" s="194" t="s">
        <v>663</v>
      </c>
      <c r="D785" s="194" t="s">
        <v>673</v>
      </c>
      <c r="E785" s="460" t="s">
        <v>519</v>
      </c>
      <c r="F785" s="194" t="s">
        <v>518</v>
      </c>
      <c r="G785" s="194" t="s">
        <v>370</v>
      </c>
      <c r="H785" s="461" t="s">
        <v>418</v>
      </c>
      <c r="I785" s="461" t="s">
        <v>185</v>
      </c>
      <c r="J785" s="462">
        <v>1</v>
      </c>
      <c r="K785" s="194"/>
      <c r="L785" s="194">
        <v>2022</v>
      </c>
      <c r="M785" s="457">
        <v>1</v>
      </c>
      <c r="N785" s="458">
        <v>1</v>
      </c>
      <c r="O785" s="195">
        <f t="shared" si="49"/>
        <v>1</v>
      </c>
      <c r="P785" s="457">
        <v>1</v>
      </c>
      <c r="Q785" s="196">
        <f t="shared" si="50"/>
        <v>1</v>
      </c>
      <c r="R785" s="197">
        <f t="shared" si="51"/>
        <v>1</v>
      </c>
      <c r="S785" s="198">
        <f t="shared" si="48"/>
        <v>1</v>
      </c>
      <c r="T785" s="194" t="s">
        <v>3249</v>
      </c>
      <c r="U785" s="21"/>
      <c r="V785" s="21"/>
    </row>
    <row r="786" spans="1:22" ht="12.75">
      <c r="A786" s="459" t="s">
        <v>109</v>
      </c>
      <c r="B786" s="194" t="s">
        <v>1220</v>
      </c>
      <c r="C786" s="194" t="s">
        <v>658</v>
      </c>
      <c r="D786" s="194" t="s">
        <v>676</v>
      </c>
      <c r="E786" s="460" t="s">
        <v>519</v>
      </c>
      <c r="F786" s="194" t="s">
        <v>518</v>
      </c>
      <c r="G786" s="194" t="s">
        <v>370</v>
      </c>
      <c r="H786" s="461" t="s">
        <v>418</v>
      </c>
      <c r="I786" s="461" t="s">
        <v>185</v>
      </c>
      <c r="J786" s="462">
        <v>1</v>
      </c>
      <c r="K786" s="194"/>
      <c r="L786" s="194">
        <v>2022</v>
      </c>
      <c r="M786" s="457">
        <v>3</v>
      </c>
      <c r="N786" s="458">
        <v>1</v>
      </c>
      <c r="O786" s="195">
        <f t="shared" si="49"/>
        <v>3</v>
      </c>
      <c r="P786" s="457">
        <v>3</v>
      </c>
      <c r="Q786" s="196">
        <f t="shared" si="50"/>
        <v>1</v>
      </c>
      <c r="R786" s="197">
        <f t="shared" si="51"/>
        <v>1</v>
      </c>
      <c r="S786" s="198">
        <f t="shared" si="48"/>
        <v>1</v>
      </c>
      <c r="T786" s="194"/>
      <c r="U786" s="21"/>
      <c r="V786" s="21"/>
    </row>
    <row r="787" spans="1:22" ht="12.75">
      <c r="A787" s="459" t="s">
        <v>109</v>
      </c>
      <c r="B787" s="194" t="s">
        <v>1220</v>
      </c>
      <c r="C787" s="194" t="s">
        <v>663</v>
      </c>
      <c r="D787" s="194" t="s">
        <v>3256</v>
      </c>
      <c r="E787" s="460" t="s">
        <v>519</v>
      </c>
      <c r="F787" s="194" t="s">
        <v>518</v>
      </c>
      <c r="G787" s="194" t="s">
        <v>370</v>
      </c>
      <c r="H787" s="461" t="s">
        <v>418</v>
      </c>
      <c r="I787" s="461" t="s">
        <v>185</v>
      </c>
      <c r="J787" s="462">
        <v>1</v>
      </c>
      <c r="K787" s="194"/>
      <c r="L787" s="194">
        <v>2022</v>
      </c>
      <c r="M787" s="457">
        <v>3</v>
      </c>
      <c r="N787" s="458">
        <v>1</v>
      </c>
      <c r="O787" s="195">
        <f t="shared" si="49"/>
        <v>3</v>
      </c>
      <c r="P787" s="457">
        <v>3</v>
      </c>
      <c r="Q787" s="196">
        <f t="shared" si="50"/>
        <v>1</v>
      </c>
      <c r="R787" s="197">
        <f t="shared" si="51"/>
        <v>1</v>
      </c>
      <c r="S787" s="198">
        <f t="shared" si="48"/>
        <v>1</v>
      </c>
      <c r="T787" s="194"/>
      <c r="U787" s="21"/>
      <c r="V787" s="21"/>
    </row>
    <row r="788" spans="1:22" ht="12.75">
      <c r="A788" s="459" t="s">
        <v>109</v>
      </c>
      <c r="B788" s="194" t="s">
        <v>1220</v>
      </c>
      <c r="C788" s="194" t="s">
        <v>656</v>
      </c>
      <c r="D788" s="194" t="s">
        <v>671</v>
      </c>
      <c r="E788" s="460" t="s">
        <v>519</v>
      </c>
      <c r="F788" s="194" t="s">
        <v>526</v>
      </c>
      <c r="G788" s="194" t="s">
        <v>370</v>
      </c>
      <c r="H788" s="461" t="s">
        <v>418</v>
      </c>
      <c r="I788" s="461" t="s">
        <v>185</v>
      </c>
      <c r="J788" s="462">
        <v>1</v>
      </c>
      <c r="K788" s="194"/>
      <c r="L788" s="194">
        <v>2022</v>
      </c>
      <c r="M788" s="457">
        <v>3</v>
      </c>
      <c r="N788" s="458">
        <v>1</v>
      </c>
      <c r="O788" s="195">
        <f t="shared" si="49"/>
        <v>3</v>
      </c>
      <c r="P788" s="457">
        <v>3</v>
      </c>
      <c r="Q788" s="196">
        <f t="shared" si="50"/>
        <v>1</v>
      </c>
      <c r="R788" s="197">
        <f t="shared" si="51"/>
        <v>1</v>
      </c>
      <c r="S788" s="198">
        <f t="shared" si="48"/>
        <v>1</v>
      </c>
      <c r="T788" s="194"/>
      <c r="U788" s="21"/>
      <c r="V788" s="21"/>
    </row>
    <row r="789" spans="1:22" ht="12.75">
      <c r="A789" s="459" t="s">
        <v>109</v>
      </c>
      <c r="B789" s="194" t="s">
        <v>1220</v>
      </c>
      <c r="C789" s="194" t="s">
        <v>663</v>
      </c>
      <c r="D789" s="194" t="s">
        <v>673</v>
      </c>
      <c r="E789" s="460" t="s">
        <v>519</v>
      </c>
      <c r="F789" s="194" t="s">
        <v>526</v>
      </c>
      <c r="G789" s="194" t="s">
        <v>370</v>
      </c>
      <c r="H789" s="461" t="s">
        <v>418</v>
      </c>
      <c r="I789" s="461" t="s">
        <v>185</v>
      </c>
      <c r="J789" s="462">
        <v>1</v>
      </c>
      <c r="K789" s="194"/>
      <c r="L789" s="194">
        <v>2022</v>
      </c>
      <c r="M789" s="457">
        <v>1</v>
      </c>
      <c r="N789" s="458">
        <v>1</v>
      </c>
      <c r="O789" s="195">
        <f t="shared" si="49"/>
        <v>1</v>
      </c>
      <c r="P789" s="457">
        <v>1</v>
      </c>
      <c r="Q789" s="196">
        <f t="shared" si="50"/>
        <v>1</v>
      </c>
      <c r="R789" s="197">
        <f t="shared" si="51"/>
        <v>1</v>
      </c>
      <c r="S789" s="198">
        <f t="shared" si="48"/>
        <v>1</v>
      </c>
      <c r="T789" s="194" t="s">
        <v>3249</v>
      </c>
      <c r="U789" s="21"/>
      <c r="V789" s="21"/>
    </row>
    <row r="790" spans="1:22" ht="12.75">
      <c r="A790" s="459" t="s">
        <v>109</v>
      </c>
      <c r="B790" s="194" t="s">
        <v>1220</v>
      </c>
      <c r="C790" s="194" t="s">
        <v>658</v>
      </c>
      <c r="D790" s="194" t="s">
        <v>676</v>
      </c>
      <c r="E790" s="460" t="s">
        <v>519</v>
      </c>
      <c r="F790" s="194" t="s">
        <v>526</v>
      </c>
      <c r="G790" s="194" t="s">
        <v>370</v>
      </c>
      <c r="H790" s="461" t="s">
        <v>418</v>
      </c>
      <c r="I790" s="461" t="s">
        <v>185</v>
      </c>
      <c r="J790" s="462">
        <v>1</v>
      </c>
      <c r="K790" s="194"/>
      <c r="L790" s="194">
        <v>2022</v>
      </c>
      <c r="M790" s="457">
        <v>3</v>
      </c>
      <c r="N790" s="458">
        <v>1</v>
      </c>
      <c r="O790" s="195">
        <f t="shared" si="49"/>
        <v>3</v>
      </c>
      <c r="P790" s="457">
        <v>3</v>
      </c>
      <c r="Q790" s="196">
        <f t="shared" si="50"/>
        <v>1</v>
      </c>
      <c r="R790" s="197">
        <f t="shared" si="51"/>
        <v>1</v>
      </c>
      <c r="S790" s="198">
        <f t="shared" si="48"/>
        <v>1</v>
      </c>
      <c r="T790" s="194"/>
      <c r="U790" s="21"/>
      <c r="V790" s="21"/>
    </row>
    <row r="791" spans="1:22" ht="12.75">
      <c r="A791" s="459" t="s">
        <v>109</v>
      </c>
      <c r="B791" s="194" t="s">
        <v>1220</v>
      </c>
      <c r="C791" s="194" t="s">
        <v>663</v>
      </c>
      <c r="D791" s="194" t="s">
        <v>3256</v>
      </c>
      <c r="E791" s="460" t="s">
        <v>519</v>
      </c>
      <c r="F791" s="194" t="s">
        <v>526</v>
      </c>
      <c r="G791" s="194" t="s">
        <v>370</v>
      </c>
      <c r="H791" s="461" t="s">
        <v>418</v>
      </c>
      <c r="I791" s="461" t="s">
        <v>185</v>
      </c>
      <c r="J791" s="462">
        <v>1</v>
      </c>
      <c r="K791" s="194"/>
      <c r="L791" s="194">
        <v>2022</v>
      </c>
      <c r="M791" s="457">
        <v>3</v>
      </c>
      <c r="N791" s="458">
        <v>1</v>
      </c>
      <c r="O791" s="195">
        <f t="shared" si="49"/>
        <v>3</v>
      </c>
      <c r="P791" s="457">
        <v>3</v>
      </c>
      <c r="Q791" s="196">
        <f t="shared" si="50"/>
        <v>1</v>
      </c>
      <c r="R791" s="197">
        <f t="shared" si="51"/>
        <v>1</v>
      </c>
      <c r="S791" s="198">
        <f t="shared" si="48"/>
        <v>1</v>
      </c>
      <c r="T791" s="194"/>
      <c r="U791" s="21"/>
      <c r="V791" s="21"/>
    </row>
    <row r="792" spans="1:22" ht="12.75">
      <c r="A792" s="459" t="s">
        <v>109</v>
      </c>
      <c r="B792" s="194" t="s">
        <v>1220</v>
      </c>
      <c r="C792" s="194" t="s">
        <v>656</v>
      </c>
      <c r="D792" s="194" t="s">
        <v>671</v>
      </c>
      <c r="E792" s="460" t="s">
        <v>519</v>
      </c>
      <c r="F792" s="194" t="s">
        <v>525</v>
      </c>
      <c r="G792" s="194" t="s">
        <v>370</v>
      </c>
      <c r="H792" s="461" t="s">
        <v>418</v>
      </c>
      <c r="I792" s="461" t="s">
        <v>185</v>
      </c>
      <c r="J792" s="462">
        <v>1</v>
      </c>
      <c r="K792" s="194"/>
      <c r="L792" s="194">
        <v>2022</v>
      </c>
      <c r="M792" s="457">
        <v>3</v>
      </c>
      <c r="N792" s="458">
        <v>1</v>
      </c>
      <c r="O792" s="195">
        <f t="shared" si="49"/>
        <v>3</v>
      </c>
      <c r="P792" s="457">
        <v>3</v>
      </c>
      <c r="Q792" s="196">
        <f t="shared" si="50"/>
        <v>1</v>
      </c>
      <c r="R792" s="197">
        <f t="shared" si="51"/>
        <v>1</v>
      </c>
      <c r="S792" s="198">
        <f t="shared" si="48"/>
        <v>1</v>
      </c>
      <c r="T792" s="194"/>
      <c r="U792" s="21"/>
      <c r="V792" s="21"/>
    </row>
    <row r="793" spans="1:22" ht="12.75">
      <c r="A793" s="459" t="s">
        <v>109</v>
      </c>
      <c r="B793" s="194" t="s">
        <v>1220</v>
      </c>
      <c r="C793" s="194" t="s">
        <v>663</v>
      </c>
      <c r="D793" s="194" t="s">
        <v>673</v>
      </c>
      <c r="E793" s="460" t="s">
        <v>519</v>
      </c>
      <c r="F793" s="194" t="s">
        <v>525</v>
      </c>
      <c r="G793" s="194" t="s">
        <v>370</v>
      </c>
      <c r="H793" s="461" t="s">
        <v>418</v>
      </c>
      <c r="I793" s="461" t="s">
        <v>185</v>
      </c>
      <c r="J793" s="462">
        <v>1</v>
      </c>
      <c r="K793" s="194"/>
      <c r="L793" s="194">
        <v>2022</v>
      </c>
      <c r="M793" s="457">
        <v>1</v>
      </c>
      <c r="N793" s="458">
        <v>1</v>
      </c>
      <c r="O793" s="195">
        <f t="shared" si="49"/>
        <v>1</v>
      </c>
      <c r="P793" s="457">
        <v>1</v>
      </c>
      <c r="Q793" s="196">
        <f t="shared" si="50"/>
        <v>1</v>
      </c>
      <c r="R793" s="197">
        <f t="shared" si="51"/>
        <v>1</v>
      </c>
      <c r="S793" s="198">
        <f t="shared" si="48"/>
        <v>1</v>
      </c>
      <c r="T793" s="194" t="s">
        <v>3249</v>
      </c>
      <c r="U793" s="21"/>
      <c r="V793" s="21"/>
    </row>
    <row r="794" spans="1:22" ht="12.75">
      <c r="A794" s="459" t="s">
        <v>109</v>
      </c>
      <c r="B794" s="194" t="s">
        <v>1220</v>
      </c>
      <c r="C794" s="194" t="s">
        <v>658</v>
      </c>
      <c r="D794" s="194" t="s">
        <v>676</v>
      </c>
      <c r="E794" s="460" t="s">
        <v>519</v>
      </c>
      <c r="F794" s="194" t="s">
        <v>525</v>
      </c>
      <c r="G794" s="194" t="s">
        <v>370</v>
      </c>
      <c r="H794" s="461" t="s">
        <v>418</v>
      </c>
      <c r="I794" s="461" t="s">
        <v>185</v>
      </c>
      <c r="J794" s="462">
        <v>1</v>
      </c>
      <c r="K794" s="194"/>
      <c r="L794" s="194">
        <v>2022</v>
      </c>
      <c r="M794" s="457">
        <v>3</v>
      </c>
      <c r="N794" s="458">
        <v>1</v>
      </c>
      <c r="O794" s="195">
        <f t="shared" si="49"/>
        <v>3</v>
      </c>
      <c r="P794" s="457">
        <v>3</v>
      </c>
      <c r="Q794" s="196">
        <f t="shared" si="50"/>
        <v>1</v>
      </c>
      <c r="R794" s="197">
        <f t="shared" si="51"/>
        <v>1</v>
      </c>
      <c r="S794" s="198">
        <f t="shared" si="48"/>
        <v>1</v>
      </c>
      <c r="T794" s="194"/>
      <c r="U794" s="21"/>
      <c r="V794" s="21"/>
    </row>
    <row r="795" spans="1:22" ht="12.75">
      <c r="A795" s="459" t="s">
        <v>109</v>
      </c>
      <c r="B795" s="194" t="s">
        <v>1220</v>
      </c>
      <c r="C795" s="194" t="s">
        <v>663</v>
      </c>
      <c r="D795" s="194" t="s">
        <v>3256</v>
      </c>
      <c r="E795" s="460" t="s">
        <v>519</v>
      </c>
      <c r="F795" s="194" t="s">
        <v>525</v>
      </c>
      <c r="G795" s="194" t="s">
        <v>370</v>
      </c>
      <c r="H795" s="461" t="s">
        <v>418</v>
      </c>
      <c r="I795" s="461" t="s">
        <v>185</v>
      </c>
      <c r="J795" s="462">
        <v>1</v>
      </c>
      <c r="K795" s="194"/>
      <c r="L795" s="194">
        <v>2022</v>
      </c>
      <c r="M795" s="457">
        <v>3</v>
      </c>
      <c r="N795" s="458">
        <v>1</v>
      </c>
      <c r="O795" s="195">
        <f t="shared" si="49"/>
        <v>3</v>
      </c>
      <c r="P795" s="457">
        <v>3</v>
      </c>
      <c r="Q795" s="196">
        <f t="shared" si="50"/>
        <v>1</v>
      </c>
      <c r="R795" s="197">
        <f t="shared" si="51"/>
        <v>1</v>
      </c>
      <c r="S795" s="198">
        <f t="shared" si="48"/>
        <v>1</v>
      </c>
      <c r="T795" s="194"/>
      <c r="U795" s="21"/>
      <c r="V795" s="21"/>
    </row>
    <row r="796" spans="1:22" ht="12.75">
      <c r="A796" s="459" t="s">
        <v>109</v>
      </c>
      <c r="B796" s="194" t="s">
        <v>1220</v>
      </c>
      <c r="C796" s="194" t="s">
        <v>656</v>
      </c>
      <c r="D796" s="194" t="s">
        <v>671</v>
      </c>
      <c r="E796" s="460" t="s">
        <v>519</v>
      </c>
      <c r="F796" s="194" t="s">
        <v>534</v>
      </c>
      <c r="G796" s="194" t="s">
        <v>370</v>
      </c>
      <c r="H796" s="461" t="s">
        <v>418</v>
      </c>
      <c r="I796" s="461" t="s">
        <v>185</v>
      </c>
      <c r="J796" s="462">
        <v>1</v>
      </c>
      <c r="K796" s="194"/>
      <c r="L796" s="194">
        <v>2022</v>
      </c>
      <c r="M796" s="457">
        <v>3</v>
      </c>
      <c r="N796" s="458">
        <v>1</v>
      </c>
      <c r="O796" s="195">
        <f t="shared" si="49"/>
        <v>3</v>
      </c>
      <c r="P796" s="457">
        <v>3</v>
      </c>
      <c r="Q796" s="196">
        <f t="shared" si="50"/>
        <v>1</v>
      </c>
      <c r="R796" s="197">
        <f t="shared" si="51"/>
        <v>1</v>
      </c>
      <c r="S796" s="198">
        <f t="shared" si="48"/>
        <v>1</v>
      </c>
      <c r="T796" s="194"/>
      <c r="U796" s="21"/>
      <c r="V796" s="21"/>
    </row>
    <row r="797" spans="1:22" ht="12.75">
      <c r="A797" s="459" t="s">
        <v>109</v>
      </c>
      <c r="B797" s="194" t="s">
        <v>1220</v>
      </c>
      <c r="C797" s="194" t="s">
        <v>663</v>
      </c>
      <c r="D797" s="194" t="s">
        <v>673</v>
      </c>
      <c r="E797" s="460" t="s">
        <v>519</v>
      </c>
      <c r="F797" s="194" t="s">
        <v>534</v>
      </c>
      <c r="G797" s="194" t="s">
        <v>370</v>
      </c>
      <c r="H797" s="461" t="s">
        <v>418</v>
      </c>
      <c r="I797" s="461" t="s">
        <v>185</v>
      </c>
      <c r="J797" s="462">
        <v>1</v>
      </c>
      <c r="K797" s="194"/>
      <c r="L797" s="194">
        <v>2022</v>
      </c>
      <c r="M797" s="457">
        <v>1</v>
      </c>
      <c r="N797" s="458">
        <v>1</v>
      </c>
      <c r="O797" s="195">
        <f t="shared" si="49"/>
        <v>1</v>
      </c>
      <c r="P797" s="457">
        <v>1</v>
      </c>
      <c r="Q797" s="196">
        <f t="shared" si="50"/>
        <v>1</v>
      </c>
      <c r="R797" s="197">
        <f t="shared" si="51"/>
        <v>1</v>
      </c>
      <c r="S797" s="198">
        <f t="shared" si="48"/>
        <v>1</v>
      </c>
      <c r="T797" s="194" t="s">
        <v>3249</v>
      </c>
      <c r="U797" s="21"/>
      <c r="V797" s="21"/>
    </row>
    <row r="798" spans="1:22" ht="12.75">
      <c r="A798" s="459" t="s">
        <v>109</v>
      </c>
      <c r="B798" s="194" t="s">
        <v>1220</v>
      </c>
      <c r="C798" s="194" t="s">
        <v>658</v>
      </c>
      <c r="D798" s="194" t="s">
        <v>676</v>
      </c>
      <c r="E798" s="460" t="s">
        <v>519</v>
      </c>
      <c r="F798" s="194" t="s">
        <v>534</v>
      </c>
      <c r="G798" s="194" t="s">
        <v>370</v>
      </c>
      <c r="H798" s="461" t="s">
        <v>418</v>
      </c>
      <c r="I798" s="461" t="s">
        <v>185</v>
      </c>
      <c r="J798" s="462">
        <v>1</v>
      </c>
      <c r="K798" s="194"/>
      <c r="L798" s="194">
        <v>2022</v>
      </c>
      <c r="M798" s="457">
        <v>3</v>
      </c>
      <c r="N798" s="458">
        <v>1</v>
      </c>
      <c r="O798" s="195">
        <f t="shared" si="49"/>
        <v>3</v>
      </c>
      <c r="P798" s="457">
        <v>3</v>
      </c>
      <c r="Q798" s="196">
        <f t="shared" si="50"/>
        <v>1</v>
      </c>
      <c r="R798" s="197">
        <f t="shared" si="51"/>
        <v>1</v>
      </c>
      <c r="S798" s="198">
        <f t="shared" si="48"/>
        <v>1</v>
      </c>
      <c r="T798" s="194"/>
      <c r="U798" s="21"/>
      <c r="V798" s="21"/>
    </row>
    <row r="799" spans="1:22" ht="12.75">
      <c r="A799" s="459" t="s">
        <v>109</v>
      </c>
      <c r="B799" s="194" t="s">
        <v>1220</v>
      </c>
      <c r="C799" s="194" t="s">
        <v>663</v>
      </c>
      <c r="D799" s="194" t="s">
        <v>3256</v>
      </c>
      <c r="E799" s="460" t="s">
        <v>519</v>
      </c>
      <c r="F799" s="194" t="s">
        <v>534</v>
      </c>
      <c r="G799" s="194" t="s">
        <v>370</v>
      </c>
      <c r="H799" s="461" t="s">
        <v>418</v>
      </c>
      <c r="I799" s="461" t="s">
        <v>185</v>
      </c>
      <c r="J799" s="462">
        <v>1</v>
      </c>
      <c r="K799" s="194"/>
      <c r="L799" s="194">
        <v>2022</v>
      </c>
      <c r="M799" s="457">
        <v>3</v>
      </c>
      <c r="N799" s="458">
        <v>1</v>
      </c>
      <c r="O799" s="195">
        <f t="shared" si="49"/>
        <v>3</v>
      </c>
      <c r="P799" s="457">
        <v>3</v>
      </c>
      <c r="Q799" s="196">
        <f t="shared" si="50"/>
        <v>1</v>
      </c>
      <c r="R799" s="197">
        <f t="shared" si="51"/>
        <v>1</v>
      </c>
      <c r="S799" s="198">
        <f t="shared" si="48"/>
        <v>1</v>
      </c>
      <c r="T799" s="194"/>
      <c r="U799" s="21"/>
      <c r="V799" s="21"/>
    </row>
    <row r="800" spans="1:22" ht="12.75">
      <c r="A800" s="459" t="s">
        <v>109</v>
      </c>
      <c r="B800" s="194" t="s">
        <v>1220</v>
      </c>
      <c r="C800" s="194" t="s">
        <v>656</v>
      </c>
      <c r="D800" s="194" t="s">
        <v>671</v>
      </c>
      <c r="E800" s="460" t="s">
        <v>519</v>
      </c>
      <c r="F800" s="194" t="s">
        <v>529</v>
      </c>
      <c r="G800" s="194" t="s">
        <v>370</v>
      </c>
      <c r="H800" s="461" t="s">
        <v>418</v>
      </c>
      <c r="I800" s="461" t="s">
        <v>185</v>
      </c>
      <c r="J800" s="462">
        <v>1</v>
      </c>
      <c r="K800" s="194"/>
      <c r="L800" s="194">
        <v>2022</v>
      </c>
      <c r="M800" s="457">
        <v>3</v>
      </c>
      <c r="N800" s="458">
        <v>1</v>
      </c>
      <c r="O800" s="195">
        <f t="shared" si="49"/>
        <v>3</v>
      </c>
      <c r="P800" s="457">
        <v>3</v>
      </c>
      <c r="Q800" s="196">
        <f t="shared" si="50"/>
        <v>1</v>
      </c>
      <c r="R800" s="197">
        <f t="shared" si="51"/>
        <v>1</v>
      </c>
      <c r="S800" s="198">
        <f t="shared" si="48"/>
        <v>1</v>
      </c>
      <c r="T800" s="194"/>
      <c r="U800" s="21"/>
      <c r="V800" s="21"/>
    </row>
    <row r="801" spans="1:22" ht="12.75">
      <c r="A801" s="459" t="s">
        <v>109</v>
      </c>
      <c r="B801" s="194" t="s">
        <v>1220</v>
      </c>
      <c r="C801" s="194" t="s">
        <v>663</v>
      </c>
      <c r="D801" s="194" t="s">
        <v>673</v>
      </c>
      <c r="E801" s="460" t="s">
        <v>519</v>
      </c>
      <c r="F801" s="194" t="s">
        <v>529</v>
      </c>
      <c r="G801" s="194" t="s">
        <v>370</v>
      </c>
      <c r="H801" s="461" t="s">
        <v>418</v>
      </c>
      <c r="I801" s="461" t="s">
        <v>185</v>
      </c>
      <c r="J801" s="462">
        <v>1</v>
      </c>
      <c r="K801" s="194"/>
      <c r="L801" s="194">
        <v>2022</v>
      </c>
      <c r="M801" s="457">
        <v>1</v>
      </c>
      <c r="N801" s="458">
        <v>1</v>
      </c>
      <c r="O801" s="195">
        <f t="shared" si="49"/>
        <v>1</v>
      </c>
      <c r="P801" s="457">
        <v>1</v>
      </c>
      <c r="Q801" s="196">
        <f t="shared" si="50"/>
        <v>1</v>
      </c>
      <c r="R801" s="197">
        <f t="shared" si="51"/>
        <v>1</v>
      </c>
      <c r="S801" s="198">
        <f t="shared" si="48"/>
        <v>1</v>
      </c>
      <c r="T801" s="194" t="s">
        <v>3249</v>
      </c>
      <c r="U801" s="21"/>
      <c r="V801" s="21"/>
    </row>
    <row r="802" spans="1:22" ht="12.75">
      <c r="A802" s="459" t="s">
        <v>109</v>
      </c>
      <c r="B802" s="194" t="s">
        <v>1220</v>
      </c>
      <c r="C802" s="194" t="s">
        <v>658</v>
      </c>
      <c r="D802" s="194" t="s">
        <v>676</v>
      </c>
      <c r="E802" s="460" t="s">
        <v>519</v>
      </c>
      <c r="F802" s="194" t="s">
        <v>529</v>
      </c>
      <c r="G802" s="194" t="s">
        <v>370</v>
      </c>
      <c r="H802" s="461" t="s">
        <v>418</v>
      </c>
      <c r="I802" s="461" t="s">
        <v>185</v>
      </c>
      <c r="J802" s="462">
        <v>1</v>
      </c>
      <c r="K802" s="194"/>
      <c r="L802" s="194">
        <v>2022</v>
      </c>
      <c r="M802" s="457">
        <v>3</v>
      </c>
      <c r="N802" s="458">
        <v>1</v>
      </c>
      <c r="O802" s="195">
        <f t="shared" si="49"/>
        <v>3</v>
      </c>
      <c r="P802" s="457">
        <v>3</v>
      </c>
      <c r="Q802" s="196">
        <f t="shared" si="50"/>
        <v>1</v>
      </c>
      <c r="R802" s="197">
        <f t="shared" si="51"/>
        <v>1</v>
      </c>
      <c r="S802" s="198">
        <f t="shared" si="48"/>
        <v>1</v>
      </c>
      <c r="T802" s="194"/>
      <c r="U802" s="21"/>
      <c r="V802" s="21"/>
    </row>
    <row r="803" spans="1:22" ht="12.75">
      <c r="A803" s="459" t="s">
        <v>109</v>
      </c>
      <c r="B803" s="194" t="s">
        <v>1220</v>
      </c>
      <c r="C803" s="194" t="s">
        <v>663</v>
      </c>
      <c r="D803" s="194" t="s">
        <v>3256</v>
      </c>
      <c r="E803" s="460" t="s">
        <v>519</v>
      </c>
      <c r="F803" s="194" t="s">
        <v>529</v>
      </c>
      <c r="G803" s="194" t="s">
        <v>370</v>
      </c>
      <c r="H803" s="461" t="s">
        <v>418</v>
      </c>
      <c r="I803" s="461" t="s">
        <v>185</v>
      </c>
      <c r="J803" s="462">
        <v>1</v>
      </c>
      <c r="K803" s="194"/>
      <c r="L803" s="194">
        <v>2022</v>
      </c>
      <c r="M803" s="457">
        <v>3</v>
      </c>
      <c r="N803" s="458">
        <v>1</v>
      </c>
      <c r="O803" s="195">
        <f t="shared" si="49"/>
        <v>3</v>
      </c>
      <c r="P803" s="457">
        <v>3</v>
      </c>
      <c r="Q803" s="196">
        <f t="shared" si="50"/>
        <v>1</v>
      </c>
      <c r="R803" s="197">
        <f t="shared" si="51"/>
        <v>1</v>
      </c>
      <c r="S803" s="198">
        <f t="shared" si="48"/>
        <v>1</v>
      </c>
      <c r="T803" s="194"/>
      <c r="U803" s="21"/>
      <c r="V803" s="21"/>
    </row>
    <row r="804" spans="1:22" ht="12.75">
      <c r="A804" s="459" t="s">
        <v>109</v>
      </c>
      <c r="B804" s="194" t="s">
        <v>1220</v>
      </c>
      <c r="C804" s="194" t="s">
        <v>656</v>
      </c>
      <c r="D804" s="194" t="s">
        <v>671</v>
      </c>
      <c r="E804" s="460" t="s">
        <v>519</v>
      </c>
      <c r="F804" s="194" t="s">
        <v>558</v>
      </c>
      <c r="G804" s="194" t="s">
        <v>370</v>
      </c>
      <c r="H804" s="461" t="s">
        <v>418</v>
      </c>
      <c r="I804" s="461" t="s">
        <v>185</v>
      </c>
      <c r="J804" s="462">
        <v>1</v>
      </c>
      <c r="K804" s="194"/>
      <c r="L804" s="194">
        <v>2022</v>
      </c>
      <c r="M804" s="457">
        <v>3</v>
      </c>
      <c r="N804" s="458">
        <v>1</v>
      </c>
      <c r="O804" s="195">
        <f t="shared" si="49"/>
        <v>3</v>
      </c>
      <c r="P804" s="457">
        <v>3</v>
      </c>
      <c r="Q804" s="196">
        <f t="shared" si="50"/>
        <v>1</v>
      </c>
      <c r="R804" s="197">
        <f t="shared" si="51"/>
        <v>1</v>
      </c>
      <c r="S804" s="198">
        <f t="shared" si="48"/>
        <v>1</v>
      </c>
      <c r="T804" s="194"/>
      <c r="U804" s="21"/>
      <c r="V804" s="21"/>
    </row>
    <row r="805" spans="1:22" ht="12.75">
      <c r="A805" s="459" t="s">
        <v>109</v>
      </c>
      <c r="B805" s="194" t="s">
        <v>1220</v>
      </c>
      <c r="C805" s="194" t="s">
        <v>663</v>
      </c>
      <c r="D805" s="194" t="s">
        <v>673</v>
      </c>
      <c r="E805" s="460" t="s">
        <v>519</v>
      </c>
      <c r="F805" s="194" t="s">
        <v>558</v>
      </c>
      <c r="G805" s="194" t="s">
        <v>370</v>
      </c>
      <c r="H805" s="461" t="s">
        <v>418</v>
      </c>
      <c r="I805" s="461" t="s">
        <v>185</v>
      </c>
      <c r="J805" s="462">
        <v>1</v>
      </c>
      <c r="K805" s="194"/>
      <c r="L805" s="194">
        <v>2022</v>
      </c>
      <c r="M805" s="457">
        <v>1</v>
      </c>
      <c r="N805" s="458">
        <v>1</v>
      </c>
      <c r="O805" s="195">
        <f t="shared" si="49"/>
        <v>1</v>
      </c>
      <c r="P805" s="457">
        <v>1</v>
      </c>
      <c r="Q805" s="196">
        <f t="shared" si="50"/>
        <v>1</v>
      </c>
      <c r="R805" s="197">
        <f t="shared" si="51"/>
        <v>1</v>
      </c>
      <c r="S805" s="198">
        <f t="shared" si="48"/>
        <v>1</v>
      </c>
      <c r="T805" s="194" t="s">
        <v>3249</v>
      </c>
      <c r="U805" s="21"/>
      <c r="V805" s="21"/>
    </row>
    <row r="806" spans="1:22" ht="12.75">
      <c r="A806" s="459" t="s">
        <v>109</v>
      </c>
      <c r="B806" s="194" t="s">
        <v>1220</v>
      </c>
      <c r="C806" s="194" t="s">
        <v>658</v>
      </c>
      <c r="D806" s="194" t="s">
        <v>676</v>
      </c>
      <c r="E806" s="460" t="s">
        <v>519</v>
      </c>
      <c r="F806" s="194" t="s">
        <v>558</v>
      </c>
      <c r="G806" s="194" t="s">
        <v>370</v>
      </c>
      <c r="H806" s="461" t="s">
        <v>418</v>
      </c>
      <c r="I806" s="461" t="s">
        <v>185</v>
      </c>
      <c r="J806" s="462">
        <v>1</v>
      </c>
      <c r="K806" s="194"/>
      <c r="L806" s="194">
        <v>2022</v>
      </c>
      <c r="M806" s="457">
        <v>3</v>
      </c>
      <c r="N806" s="458">
        <v>1</v>
      </c>
      <c r="O806" s="195">
        <f t="shared" si="49"/>
        <v>3</v>
      </c>
      <c r="P806" s="457">
        <v>3</v>
      </c>
      <c r="Q806" s="196">
        <f t="shared" si="50"/>
        <v>1</v>
      </c>
      <c r="R806" s="197">
        <f t="shared" si="51"/>
        <v>1</v>
      </c>
      <c r="S806" s="198">
        <f t="shared" si="48"/>
        <v>1</v>
      </c>
      <c r="T806" s="194"/>
      <c r="U806" s="21"/>
      <c r="V806" s="21"/>
    </row>
    <row r="807" spans="1:22" ht="12.75">
      <c r="A807" s="459" t="s">
        <v>109</v>
      </c>
      <c r="B807" s="194" t="s">
        <v>1220</v>
      </c>
      <c r="C807" s="194" t="s">
        <v>663</v>
      </c>
      <c r="D807" s="194" t="s">
        <v>3256</v>
      </c>
      <c r="E807" s="460" t="s">
        <v>519</v>
      </c>
      <c r="F807" s="194" t="s">
        <v>558</v>
      </c>
      <c r="G807" s="194" t="s">
        <v>370</v>
      </c>
      <c r="H807" s="461" t="s">
        <v>418</v>
      </c>
      <c r="I807" s="461" t="s">
        <v>185</v>
      </c>
      <c r="J807" s="462">
        <v>1</v>
      </c>
      <c r="K807" s="194"/>
      <c r="L807" s="194">
        <v>2022</v>
      </c>
      <c r="M807" s="457">
        <v>3</v>
      </c>
      <c r="N807" s="458">
        <v>1</v>
      </c>
      <c r="O807" s="195">
        <f t="shared" si="49"/>
        <v>3</v>
      </c>
      <c r="P807" s="457">
        <v>3</v>
      </c>
      <c r="Q807" s="196">
        <f t="shared" si="50"/>
        <v>1</v>
      </c>
      <c r="R807" s="197">
        <f t="shared" si="51"/>
        <v>1</v>
      </c>
      <c r="S807" s="198">
        <f t="shared" si="48"/>
        <v>1</v>
      </c>
      <c r="T807" s="194"/>
      <c r="U807" s="21"/>
      <c r="V807" s="21"/>
    </row>
    <row r="808" spans="1:22" ht="12.75">
      <c r="A808" s="459" t="s">
        <v>109</v>
      </c>
      <c r="B808" s="194" t="s">
        <v>1220</v>
      </c>
      <c r="C808" s="194" t="s">
        <v>656</v>
      </c>
      <c r="D808" s="194" t="s">
        <v>671</v>
      </c>
      <c r="E808" s="460" t="s">
        <v>519</v>
      </c>
      <c r="F808" s="194" t="s">
        <v>536</v>
      </c>
      <c r="G808" s="194" t="s">
        <v>370</v>
      </c>
      <c r="H808" s="461" t="s">
        <v>418</v>
      </c>
      <c r="I808" s="461" t="s">
        <v>185</v>
      </c>
      <c r="J808" s="462">
        <v>1</v>
      </c>
      <c r="K808" s="194"/>
      <c r="L808" s="194">
        <v>2022</v>
      </c>
      <c r="M808" s="457">
        <v>3</v>
      </c>
      <c r="N808" s="458">
        <v>1</v>
      </c>
      <c r="O808" s="195">
        <f t="shared" si="49"/>
        <v>3</v>
      </c>
      <c r="P808" s="457">
        <v>3</v>
      </c>
      <c r="Q808" s="196">
        <f t="shared" si="50"/>
        <v>1</v>
      </c>
      <c r="R808" s="197">
        <f t="shared" si="51"/>
        <v>1</v>
      </c>
      <c r="S808" s="198">
        <f t="shared" si="48"/>
        <v>1</v>
      </c>
      <c r="T808" s="194"/>
      <c r="U808" s="21"/>
      <c r="V808" s="21"/>
    </row>
    <row r="809" spans="1:22" ht="12.75">
      <c r="A809" s="459" t="s">
        <v>109</v>
      </c>
      <c r="B809" s="194" t="s">
        <v>1220</v>
      </c>
      <c r="C809" s="194" t="s">
        <v>663</v>
      </c>
      <c r="D809" s="194" t="s">
        <v>673</v>
      </c>
      <c r="E809" s="460" t="s">
        <v>519</v>
      </c>
      <c r="F809" s="194" t="s">
        <v>536</v>
      </c>
      <c r="G809" s="194" t="s">
        <v>370</v>
      </c>
      <c r="H809" s="461" t="s">
        <v>418</v>
      </c>
      <c r="I809" s="461" t="s">
        <v>185</v>
      </c>
      <c r="J809" s="462">
        <v>1</v>
      </c>
      <c r="K809" s="194"/>
      <c r="L809" s="194">
        <v>2022</v>
      </c>
      <c r="M809" s="457">
        <v>1</v>
      </c>
      <c r="N809" s="458">
        <v>1</v>
      </c>
      <c r="O809" s="195">
        <f t="shared" si="49"/>
        <v>1</v>
      </c>
      <c r="P809" s="457">
        <v>1</v>
      </c>
      <c r="Q809" s="196">
        <f t="shared" si="50"/>
        <v>1</v>
      </c>
      <c r="R809" s="197">
        <f t="shared" si="51"/>
        <v>1</v>
      </c>
      <c r="S809" s="198">
        <f t="shared" si="48"/>
        <v>1</v>
      </c>
      <c r="T809" s="194" t="s">
        <v>3249</v>
      </c>
      <c r="U809" s="21"/>
      <c r="V809" s="21"/>
    </row>
    <row r="810" spans="1:22" ht="12.75">
      <c r="A810" s="459" t="s">
        <v>109</v>
      </c>
      <c r="B810" s="194" t="s">
        <v>1220</v>
      </c>
      <c r="C810" s="194" t="s">
        <v>658</v>
      </c>
      <c r="D810" s="194" t="s">
        <v>676</v>
      </c>
      <c r="E810" s="460" t="s">
        <v>519</v>
      </c>
      <c r="F810" s="194" t="s">
        <v>536</v>
      </c>
      <c r="G810" s="194" t="s">
        <v>370</v>
      </c>
      <c r="H810" s="461" t="s">
        <v>418</v>
      </c>
      <c r="I810" s="461" t="s">
        <v>185</v>
      </c>
      <c r="J810" s="462">
        <v>1</v>
      </c>
      <c r="K810" s="194"/>
      <c r="L810" s="194">
        <v>2022</v>
      </c>
      <c r="M810" s="457">
        <v>3</v>
      </c>
      <c r="N810" s="458">
        <v>1</v>
      </c>
      <c r="O810" s="195">
        <f t="shared" si="49"/>
        <v>3</v>
      </c>
      <c r="P810" s="457">
        <v>3</v>
      </c>
      <c r="Q810" s="196">
        <f t="shared" si="50"/>
        <v>1</v>
      </c>
      <c r="R810" s="197">
        <f t="shared" si="51"/>
        <v>1</v>
      </c>
      <c r="S810" s="198">
        <f t="shared" si="48"/>
        <v>1</v>
      </c>
      <c r="T810" s="194"/>
      <c r="U810" s="21"/>
      <c r="V810" s="21"/>
    </row>
    <row r="811" spans="1:22" ht="12.75">
      <c r="A811" s="459" t="s">
        <v>109</v>
      </c>
      <c r="B811" s="194" t="s">
        <v>1220</v>
      </c>
      <c r="C811" s="194" t="s">
        <v>663</v>
      </c>
      <c r="D811" s="194" t="s">
        <v>3256</v>
      </c>
      <c r="E811" s="460" t="s">
        <v>519</v>
      </c>
      <c r="F811" s="194" t="s">
        <v>536</v>
      </c>
      <c r="G811" s="194" t="s">
        <v>370</v>
      </c>
      <c r="H811" s="461" t="s">
        <v>418</v>
      </c>
      <c r="I811" s="461" t="s">
        <v>185</v>
      </c>
      <c r="J811" s="462">
        <v>1</v>
      </c>
      <c r="K811" s="194"/>
      <c r="L811" s="194">
        <v>2022</v>
      </c>
      <c r="M811" s="457">
        <v>3</v>
      </c>
      <c r="N811" s="458">
        <v>1</v>
      </c>
      <c r="O811" s="195">
        <f t="shared" si="49"/>
        <v>3</v>
      </c>
      <c r="P811" s="457">
        <v>3</v>
      </c>
      <c r="Q811" s="196">
        <f t="shared" si="50"/>
        <v>1</v>
      </c>
      <c r="R811" s="197">
        <f t="shared" si="51"/>
        <v>1</v>
      </c>
      <c r="S811" s="198">
        <f t="shared" si="48"/>
        <v>1</v>
      </c>
      <c r="T811" s="194"/>
      <c r="U811" s="21"/>
      <c r="V811" s="21"/>
    </row>
    <row r="812" spans="1:22" ht="12.75">
      <c r="A812" s="459" t="s">
        <v>109</v>
      </c>
      <c r="B812" s="194" t="s">
        <v>1220</v>
      </c>
      <c r="C812" s="194" t="s">
        <v>656</v>
      </c>
      <c r="D812" s="194" t="s">
        <v>671</v>
      </c>
      <c r="E812" s="460" t="s">
        <v>519</v>
      </c>
      <c r="F812" s="194" t="s">
        <v>3254</v>
      </c>
      <c r="G812" s="194" t="s">
        <v>370</v>
      </c>
      <c r="H812" s="461" t="s">
        <v>418</v>
      </c>
      <c r="I812" s="461" t="s">
        <v>185</v>
      </c>
      <c r="J812" s="462">
        <v>1</v>
      </c>
      <c r="K812" s="194"/>
      <c r="L812" s="194">
        <v>2022</v>
      </c>
      <c r="M812" s="457">
        <v>3</v>
      </c>
      <c r="N812" s="458">
        <v>1</v>
      </c>
      <c r="O812" s="195">
        <f t="shared" si="49"/>
        <v>3</v>
      </c>
      <c r="P812" s="457">
        <v>3</v>
      </c>
      <c r="Q812" s="196">
        <f t="shared" si="50"/>
        <v>1</v>
      </c>
      <c r="R812" s="197">
        <f t="shared" si="51"/>
        <v>1</v>
      </c>
      <c r="S812" s="198">
        <f t="shared" si="48"/>
        <v>1</v>
      </c>
      <c r="T812" s="194"/>
      <c r="U812" s="21"/>
      <c r="V812" s="21"/>
    </row>
    <row r="813" spans="1:22" ht="12.75">
      <c r="A813" s="459" t="s">
        <v>109</v>
      </c>
      <c r="B813" s="194" t="s">
        <v>1220</v>
      </c>
      <c r="C813" s="194" t="s">
        <v>663</v>
      </c>
      <c r="D813" s="194" t="s">
        <v>673</v>
      </c>
      <c r="E813" s="460" t="s">
        <v>519</v>
      </c>
      <c r="F813" s="194" t="s">
        <v>3254</v>
      </c>
      <c r="G813" s="194" t="s">
        <v>370</v>
      </c>
      <c r="H813" s="461" t="s">
        <v>418</v>
      </c>
      <c r="I813" s="461" t="s">
        <v>185</v>
      </c>
      <c r="J813" s="462">
        <v>1</v>
      </c>
      <c r="K813" s="194"/>
      <c r="L813" s="194">
        <v>2022</v>
      </c>
      <c r="M813" s="457">
        <v>1</v>
      </c>
      <c r="N813" s="458">
        <v>1</v>
      </c>
      <c r="O813" s="195">
        <f t="shared" si="49"/>
        <v>1</v>
      </c>
      <c r="P813" s="457">
        <v>1</v>
      </c>
      <c r="Q813" s="196">
        <f t="shared" si="50"/>
        <v>1</v>
      </c>
      <c r="R813" s="197">
        <f t="shared" si="51"/>
        <v>1</v>
      </c>
      <c r="S813" s="198">
        <f t="shared" si="48"/>
        <v>1</v>
      </c>
      <c r="T813" s="194" t="s">
        <v>3249</v>
      </c>
      <c r="U813" s="21"/>
      <c r="V813" s="21"/>
    </row>
    <row r="814" spans="1:22" ht="12.75">
      <c r="A814" s="459" t="s">
        <v>109</v>
      </c>
      <c r="B814" s="194" t="s">
        <v>1220</v>
      </c>
      <c r="C814" s="194" t="s">
        <v>658</v>
      </c>
      <c r="D814" s="194" t="s">
        <v>676</v>
      </c>
      <c r="E814" s="460" t="s">
        <v>519</v>
      </c>
      <c r="F814" s="194" t="s">
        <v>3254</v>
      </c>
      <c r="G814" s="194" t="s">
        <v>370</v>
      </c>
      <c r="H814" s="461" t="s">
        <v>418</v>
      </c>
      <c r="I814" s="461" t="s">
        <v>185</v>
      </c>
      <c r="J814" s="462">
        <v>1</v>
      </c>
      <c r="K814" s="194"/>
      <c r="L814" s="194">
        <v>2022</v>
      </c>
      <c r="M814" s="457">
        <v>3</v>
      </c>
      <c r="N814" s="458">
        <v>1</v>
      </c>
      <c r="O814" s="195">
        <f t="shared" si="49"/>
        <v>3</v>
      </c>
      <c r="P814" s="457">
        <v>3</v>
      </c>
      <c r="Q814" s="196">
        <f t="shared" si="50"/>
        <v>1</v>
      </c>
      <c r="R814" s="197">
        <f t="shared" si="51"/>
        <v>1</v>
      </c>
      <c r="S814" s="198">
        <f t="shared" si="48"/>
        <v>1</v>
      </c>
      <c r="T814" s="194"/>
      <c r="U814" s="21"/>
      <c r="V814" s="21"/>
    </row>
    <row r="815" spans="1:22" ht="12.75">
      <c r="A815" s="459" t="s">
        <v>109</v>
      </c>
      <c r="B815" s="194" t="s">
        <v>1220</v>
      </c>
      <c r="C815" s="194" t="s">
        <v>663</v>
      </c>
      <c r="D815" s="194" t="s">
        <v>3256</v>
      </c>
      <c r="E815" s="460" t="s">
        <v>519</v>
      </c>
      <c r="F815" s="194" t="s">
        <v>3254</v>
      </c>
      <c r="G815" s="194" t="s">
        <v>370</v>
      </c>
      <c r="H815" s="461" t="s">
        <v>418</v>
      </c>
      <c r="I815" s="461" t="s">
        <v>185</v>
      </c>
      <c r="J815" s="462">
        <v>1</v>
      </c>
      <c r="K815" s="194"/>
      <c r="L815" s="194">
        <v>2022</v>
      </c>
      <c r="M815" s="457">
        <v>3</v>
      </c>
      <c r="N815" s="458">
        <v>1</v>
      </c>
      <c r="O815" s="195">
        <f t="shared" si="49"/>
        <v>3</v>
      </c>
      <c r="P815" s="457">
        <v>3</v>
      </c>
      <c r="Q815" s="196">
        <f t="shared" si="50"/>
        <v>1</v>
      </c>
      <c r="R815" s="197">
        <f t="shared" si="51"/>
        <v>1</v>
      </c>
      <c r="S815" s="198">
        <f t="shared" si="48"/>
        <v>1</v>
      </c>
      <c r="T815" s="194"/>
      <c r="U815" s="21"/>
      <c r="V815" s="21"/>
    </row>
    <row r="816" spans="1:22" ht="12.75">
      <c r="A816" s="459" t="s">
        <v>109</v>
      </c>
      <c r="B816" s="194" t="s">
        <v>1220</v>
      </c>
      <c r="C816" s="194" t="s">
        <v>656</v>
      </c>
      <c r="D816" s="194" t="s">
        <v>671</v>
      </c>
      <c r="E816" s="460" t="s">
        <v>519</v>
      </c>
      <c r="F816" s="194" t="s">
        <v>574</v>
      </c>
      <c r="G816" s="194" t="s">
        <v>370</v>
      </c>
      <c r="H816" s="461" t="s">
        <v>418</v>
      </c>
      <c r="I816" s="461" t="s">
        <v>185</v>
      </c>
      <c r="J816" s="462">
        <v>1</v>
      </c>
      <c r="K816" s="194"/>
      <c r="L816" s="194">
        <v>2022</v>
      </c>
      <c r="M816" s="457">
        <v>3</v>
      </c>
      <c r="N816" s="458">
        <v>1</v>
      </c>
      <c r="O816" s="195">
        <f t="shared" si="49"/>
        <v>3</v>
      </c>
      <c r="P816" s="457">
        <v>3</v>
      </c>
      <c r="Q816" s="196">
        <f t="shared" si="50"/>
        <v>1</v>
      </c>
      <c r="R816" s="197">
        <f t="shared" si="51"/>
        <v>1</v>
      </c>
      <c r="S816" s="198">
        <f t="shared" si="48"/>
        <v>1</v>
      </c>
      <c r="T816" s="194"/>
      <c r="U816" s="21"/>
      <c r="V816" s="21"/>
    </row>
    <row r="817" spans="1:22" ht="12.75">
      <c r="A817" s="459" t="s">
        <v>109</v>
      </c>
      <c r="B817" s="194" t="s">
        <v>1220</v>
      </c>
      <c r="C817" s="194" t="s">
        <v>663</v>
      </c>
      <c r="D817" s="194" t="s">
        <v>673</v>
      </c>
      <c r="E817" s="460" t="s">
        <v>519</v>
      </c>
      <c r="F817" s="194" t="s">
        <v>574</v>
      </c>
      <c r="G817" s="194" t="s">
        <v>370</v>
      </c>
      <c r="H817" s="461" t="s">
        <v>418</v>
      </c>
      <c r="I817" s="461" t="s">
        <v>185</v>
      </c>
      <c r="J817" s="462">
        <v>1</v>
      </c>
      <c r="K817" s="194"/>
      <c r="L817" s="194">
        <v>2022</v>
      </c>
      <c r="M817" s="457">
        <v>1</v>
      </c>
      <c r="N817" s="458">
        <v>1</v>
      </c>
      <c r="O817" s="195">
        <f t="shared" si="49"/>
        <v>1</v>
      </c>
      <c r="P817" s="457">
        <v>1</v>
      </c>
      <c r="Q817" s="196">
        <f t="shared" si="50"/>
        <v>1</v>
      </c>
      <c r="R817" s="197">
        <f t="shared" si="51"/>
        <v>1</v>
      </c>
      <c r="S817" s="198">
        <f t="shared" si="48"/>
        <v>1</v>
      </c>
      <c r="T817" s="194" t="s">
        <v>3249</v>
      </c>
      <c r="U817" s="21"/>
      <c r="V817" s="21"/>
    </row>
    <row r="818" spans="1:22" ht="12.75">
      <c r="A818" s="459" t="s">
        <v>109</v>
      </c>
      <c r="B818" s="194" t="s">
        <v>1220</v>
      </c>
      <c r="C818" s="194" t="s">
        <v>658</v>
      </c>
      <c r="D818" s="194" t="s">
        <v>676</v>
      </c>
      <c r="E818" s="460" t="s">
        <v>519</v>
      </c>
      <c r="F818" s="194" t="s">
        <v>574</v>
      </c>
      <c r="G818" s="194" t="s">
        <v>370</v>
      </c>
      <c r="H818" s="461" t="s">
        <v>418</v>
      </c>
      <c r="I818" s="461" t="s">
        <v>185</v>
      </c>
      <c r="J818" s="462">
        <v>1</v>
      </c>
      <c r="K818" s="194"/>
      <c r="L818" s="194">
        <v>2022</v>
      </c>
      <c r="M818" s="457">
        <v>3</v>
      </c>
      <c r="N818" s="458">
        <v>1</v>
      </c>
      <c r="O818" s="195">
        <f t="shared" si="49"/>
        <v>3</v>
      </c>
      <c r="P818" s="457">
        <v>3</v>
      </c>
      <c r="Q818" s="196">
        <f t="shared" si="50"/>
        <v>1</v>
      </c>
      <c r="R818" s="197">
        <f t="shared" si="51"/>
        <v>1</v>
      </c>
      <c r="S818" s="198">
        <f t="shared" si="48"/>
        <v>1</v>
      </c>
      <c r="T818" s="194"/>
      <c r="U818" s="21"/>
      <c r="V818" s="21"/>
    </row>
    <row r="819" spans="1:22" ht="12.75">
      <c r="A819" s="459" t="s">
        <v>109</v>
      </c>
      <c r="B819" s="194" t="s">
        <v>1220</v>
      </c>
      <c r="C819" s="194" t="s">
        <v>663</v>
      </c>
      <c r="D819" s="194" t="s">
        <v>3256</v>
      </c>
      <c r="E819" s="460" t="s">
        <v>519</v>
      </c>
      <c r="F819" s="194" t="s">
        <v>574</v>
      </c>
      <c r="G819" s="194" t="s">
        <v>370</v>
      </c>
      <c r="H819" s="461" t="s">
        <v>418</v>
      </c>
      <c r="I819" s="461" t="s">
        <v>185</v>
      </c>
      <c r="J819" s="462">
        <v>1</v>
      </c>
      <c r="K819" s="194"/>
      <c r="L819" s="194">
        <v>2022</v>
      </c>
      <c r="M819" s="457">
        <v>3</v>
      </c>
      <c r="N819" s="458">
        <v>1</v>
      </c>
      <c r="O819" s="195">
        <f t="shared" si="49"/>
        <v>3</v>
      </c>
      <c r="P819" s="457">
        <v>3</v>
      </c>
      <c r="Q819" s="196">
        <f t="shared" si="50"/>
        <v>1</v>
      </c>
      <c r="R819" s="197">
        <f t="shared" si="51"/>
        <v>1</v>
      </c>
      <c r="S819" s="198">
        <f t="shared" si="48"/>
        <v>1</v>
      </c>
      <c r="T819" s="194"/>
      <c r="U819" s="21"/>
      <c r="V819" s="21"/>
    </row>
    <row r="820" spans="1:22" ht="12.75">
      <c r="A820" s="459" t="s">
        <v>109</v>
      </c>
      <c r="B820" s="194" t="s">
        <v>1220</v>
      </c>
      <c r="C820" s="194" t="s">
        <v>656</v>
      </c>
      <c r="D820" s="194" t="s">
        <v>671</v>
      </c>
      <c r="E820" s="460" t="s">
        <v>519</v>
      </c>
      <c r="F820" s="194" t="s">
        <v>549</v>
      </c>
      <c r="G820" s="194" t="s">
        <v>370</v>
      </c>
      <c r="H820" s="461" t="s">
        <v>418</v>
      </c>
      <c r="I820" s="461" t="s">
        <v>185</v>
      </c>
      <c r="J820" s="462">
        <v>1</v>
      </c>
      <c r="K820" s="194"/>
      <c r="L820" s="194">
        <v>2022</v>
      </c>
      <c r="M820" s="457">
        <v>3</v>
      </c>
      <c r="N820" s="458">
        <v>1</v>
      </c>
      <c r="O820" s="195">
        <f t="shared" si="49"/>
        <v>3</v>
      </c>
      <c r="P820" s="457">
        <v>3</v>
      </c>
      <c r="Q820" s="196">
        <f t="shared" si="50"/>
        <v>1</v>
      </c>
      <c r="R820" s="197">
        <f t="shared" si="51"/>
        <v>1</v>
      </c>
      <c r="S820" s="198">
        <f t="shared" si="48"/>
        <v>1</v>
      </c>
      <c r="T820" s="194"/>
      <c r="U820" s="21"/>
      <c r="V820" s="21"/>
    </row>
    <row r="821" spans="1:22" ht="12.75">
      <c r="A821" s="459" t="s">
        <v>109</v>
      </c>
      <c r="B821" s="194" t="s">
        <v>1220</v>
      </c>
      <c r="C821" s="194" t="s">
        <v>663</v>
      </c>
      <c r="D821" s="194" t="s">
        <v>673</v>
      </c>
      <c r="E821" s="460" t="s">
        <v>519</v>
      </c>
      <c r="F821" s="194" t="s">
        <v>549</v>
      </c>
      <c r="G821" s="194" t="s">
        <v>370</v>
      </c>
      <c r="H821" s="461" t="s">
        <v>418</v>
      </c>
      <c r="I821" s="461" t="s">
        <v>185</v>
      </c>
      <c r="J821" s="462">
        <v>1</v>
      </c>
      <c r="K821" s="194"/>
      <c r="L821" s="194">
        <v>2022</v>
      </c>
      <c r="M821" s="457">
        <v>1</v>
      </c>
      <c r="N821" s="458">
        <v>1</v>
      </c>
      <c r="O821" s="195">
        <f t="shared" si="49"/>
        <v>1</v>
      </c>
      <c r="P821" s="457">
        <v>1</v>
      </c>
      <c r="Q821" s="196">
        <f t="shared" si="50"/>
        <v>1</v>
      </c>
      <c r="R821" s="197">
        <f t="shared" si="51"/>
        <v>1</v>
      </c>
      <c r="S821" s="198">
        <f t="shared" si="48"/>
        <v>1</v>
      </c>
      <c r="T821" s="194" t="s">
        <v>3249</v>
      </c>
      <c r="U821" s="21"/>
      <c r="V821" s="21"/>
    </row>
    <row r="822" spans="1:22" ht="12.75">
      <c r="A822" s="459" t="s">
        <v>109</v>
      </c>
      <c r="B822" s="194" t="s">
        <v>1220</v>
      </c>
      <c r="C822" s="194" t="s">
        <v>658</v>
      </c>
      <c r="D822" s="194" t="s">
        <v>676</v>
      </c>
      <c r="E822" s="460" t="s">
        <v>519</v>
      </c>
      <c r="F822" s="194" t="s">
        <v>549</v>
      </c>
      <c r="G822" s="194" t="s">
        <v>370</v>
      </c>
      <c r="H822" s="461" t="s">
        <v>418</v>
      </c>
      <c r="I822" s="461" t="s">
        <v>185</v>
      </c>
      <c r="J822" s="462">
        <v>1</v>
      </c>
      <c r="K822" s="194"/>
      <c r="L822" s="194">
        <v>2022</v>
      </c>
      <c r="M822" s="457">
        <v>3</v>
      </c>
      <c r="N822" s="458">
        <v>1</v>
      </c>
      <c r="O822" s="195">
        <f t="shared" si="49"/>
        <v>3</v>
      </c>
      <c r="P822" s="457">
        <v>3</v>
      </c>
      <c r="Q822" s="196">
        <f t="shared" si="50"/>
        <v>1</v>
      </c>
      <c r="R822" s="197">
        <f t="shared" si="51"/>
        <v>1</v>
      </c>
      <c r="S822" s="198">
        <f t="shared" si="48"/>
        <v>1</v>
      </c>
      <c r="T822" s="194"/>
      <c r="U822" s="21"/>
      <c r="V822" s="21"/>
    </row>
    <row r="823" spans="1:22" ht="12.75">
      <c r="A823" s="459" t="s">
        <v>109</v>
      </c>
      <c r="B823" s="194" t="s">
        <v>1220</v>
      </c>
      <c r="C823" s="194" t="s">
        <v>663</v>
      </c>
      <c r="D823" s="194" t="s">
        <v>3256</v>
      </c>
      <c r="E823" s="460" t="s">
        <v>519</v>
      </c>
      <c r="F823" s="194" t="s">
        <v>549</v>
      </c>
      <c r="G823" s="194" t="s">
        <v>370</v>
      </c>
      <c r="H823" s="461" t="s">
        <v>418</v>
      </c>
      <c r="I823" s="461" t="s">
        <v>185</v>
      </c>
      <c r="J823" s="462">
        <v>1</v>
      </c>
      <c r="K823" s="194"/>
      <c r="L823" s="194">
        <v>2022</v>
      </c>
      <c r="M823" s="457">
        <v>3</v>
      </c>
      <c r="N823" s="458">
        <v>1</v>
      </c>
      <c r="O823" s="195">
        <f t="shared" si="49"/>
        <v>3</v>
      </c>
      <c r="P823" s="457">
        <v>3</v>
      </c>
      <c r="Q823" s="196">
        <f t="shared" si="50"/>
        <v>1</v>
      </c>
      <c r="R823" s="197">
        <f t="shared" si="51"/>
        <v>1</v>
      </c>
      <c r="S823" s="198">
        <f t="shared" si="48"/>
        <v>1</v>
      </c>
      <c r="T823" s="194"/>
      <c r="U823" s="21"/>
      <c r="V823" s="21"/>
    </row>
    <row r="824" spans="1:22" ht="12.75">
      <c r="A824" s="459" t="s">
        <v>109</v>
      </c>
      <c r="B824" s="194" t="s">
        <v>1220</v>
      </c>
      <c r="C824" s="194" t="s">
        <v>656</v>
      </c>
      <c r="D824" s="194" t="s">
        <v>671</v>
      </c>
      <c r="E824" s="460" t="s">
        <v>519</v>
      </c>
      <c r="F824" s="194" t="s">
        <v>562</v>
      </c>
      <c r="G824" s="194" t="s">
        <v>370</v>
      </c>
      <c r="H824" s="461" t="s">
        <v>418</v>
      </c>
      <c r="I824" s="461" t="s">
        <v>185</v>
      </c>
      <c r="J824" s="462">
        <v>1</v>
      </c>
      <c r="K824" s="194"/>
      <c r="L824" s="194">
        <v>2022</v>
      </c>
      <c r="M824" s="457">
        <v>3</v>
      </c>
      <c r="N824" s="458">
        <v>1</v>
      </c>
      <c r="O824" s="195">
        <f t="shared" si="49"/>
        <v>3</v>
      </c>
      <c r="P824" s="457">
        <v>3</v>
      </c>
      <c r="Q824" s="196">
        <f t="shared" si="50"/>
        <v>1</v>
      </c>
      <c r="R824" s="197">
        <f t="shared" si="51"/>
        <v>1</v>
      </c>
      <c r="S824" s="198">
        <f t="shared" si="48"/>
        <v>1</v>
      </c>
      <c r="T824" s="194"/>
      <c r="U824" s="21"/>
      <c r="V824" s="21"/>
    </row>
    <row r="825" spans="1:22" ht="12.75">
      <c r="A825" s="459" t="s">
        <v>109</v>
      </c>
      <c r="B825" s="194" t="s">
        <v>1220</v>
      </c>
      <c r="C825" s="194" t="s">
        <v>663</v>
      </c>
      <c r="D825" s="194" t="s">
        <v>673</v>
      </c>
      <c r="E825" s="460" t="s">
        <v>519</v>
      </c>
      <c r="F825" s="194" t="s">
        <v>562</v>
      </c>
      <c r="G825" s="194" t="s">
        <v>370</v>
      </c>
      <c r="H825" s="461" t="s">
        <v>418</v>
      </c>
      <c r="I825" s="461" t="s">
        <v>185</v>
      </c>
      <c r="J825" s="462">
        <v>1</v>
      </c>
      <c r="K825" s="194"/>
      <c r="L825" s="194">
        <v>2022</v>
      </c>
      <c r="M825" s="457">
        <v>1</v>
      </c>
      <c r="N825" s="458">
        <v>1</v>
      </c>
      <c r="O825" s="195">
        <f t="shared" si="49"/>
        <v>1</v>
      </c>
      <c r="P825" s="457">
        <v>1</v>
      </c>
      <c r="Q825" s="196">
        <f t="shared" si="50"/>
        <v>1</v>
      </c>
      <c r="R825" s="197">
        <f t="shared" si="51"/>
        <v>1</v>
      </c>
      <c r="S825" s="198">
        <f t="shared" si="48"/>
        <v>1</v>
      </c>
      <c r="T825" s="194" t="s">
        <v>3249</v>
      </c>
      <c r="U825" s="21"/>
      <c r="V825" s="21"/>
    </row>
    <row r="826" spans="1:22" ht="12.75">
      <c r="A826" s="459" t="s">
        <v>109</v>
      </c>
      <c r="B826" s="194" t="s">
        <v>1220</v>
      </c>
      <c r="C826" s="194" t="s">
        <v>658</v>
      </c>
      <c r="D826" s="194" t="s">
        <v>676</v>
      </c>
      <c r="E826" s="460" t="s">
        <v>519</v>
      </c>
      <c r="F826" s="194" t="s">
        <v>562</v>
      </c>
      <c r="G826" s="194" t="s">
        <v>370</v>
      </c>
      <c r="H826" s="461" t="s">
        <v>418</v>
      </c>
      <c r="I826" s="461" t="s">
        <v>185</v>
      </c>
      <c r="J826" s="462">
        <v>1</v>
      </c>
      <c r="K826" s="194"/>
      <c r="L826" s="194">
        <v>2022</v>
      </c>
      <c r="M826" s="457">
        <v>3</v>
      </c>
      <c r="N826" s="458">
        <v>1</v>
      </c>
      <c r="O826" s="195">
        <f t="shared" si="49"/>
        <v>3</v>
      </c>
      <c r="P826" s="457">
        <v>3</v>
      </c>
      <c r="Q826" s="196">
        <f t="shared" si="50"/>
        <v>1</v>
      </c>
      <c r="R826" s="197">
        <f t="shared" si="51"/>
        <v>1</v>
      </c>
      <c r="S826" s="198">
        <f t="shared" si="48"/>
        <v>1</v>
      </c>
      <c r="T826" s="194"/>
      <c r="U826" s="21"/>
      <c r="V826" s="21"/>
    </row>
    <row r="827" spans="1:22" ht="12.75">
      <c r="A827" s="459" t="s">
        <v>109</v>
      </c>
      <c r="B827" s="194" t="s">
        <v>1220</v>
      </c>
      <c r="C827" s="194" t="s">
        <v>663</v>
      </c>
      <c r="D827" s="194" t="s">
        <v>3256</v>
      </c>
      <c r="E827" s="460" t="s">
        <v>519</v>
      </c>
      <c r="F827" s="194" t="s">
        <v>562</v>
      </c>
      <c r="G827" s="194" t="s">
        <v>370</v>
      </c>
      <c r="H827" s="461" t="s">
        <v>418</v>
      </c>
      <c r="I827" s="461" t="s">
        <v>185</v>
      </c>
      <c r="J827" s="462">
        <v>1</v>
      </c>
      <c r="K827" s="194"/>
      <c r="L827" s="194">
        <v>2022</v>
      </c>
      <c r="M827" s="457">
        <v>3</v>
      </c>
      <c r="N827" s="458">
        <v>1</v>
      </c>
      <c r="O827" s="195">
        <f t="shared" si="49"/>
        <v>3</v>
      </c>
      <c r="P827" s="457">
        <v>3</v>
      </c>
      <c r="Q827" s="196">
        <f t="shared" si="50"/>
        <v>1</v>
      </c>
      <c r="R827" s="197">
        <f t="shared" si="51"/>
        <v>1</v>
      </c>
      <c r="S827" s="198">
        <f t="shared" si="48"/>
        <v>1</v>
      </c>
      <c r="T827" s="194"/>
      <c r="U827" s="21"/>
      <c r="V827" s="21"/>
    </row>
    <row r="828" spans="1:22" ht="12.75">
      <c r="A828" s="459" t="s">
        <v>109</v>
      </c>
      <c r="B828" s="194" t="s">
        <v>1220</v>
      </c>
      <c r="C828" s="194" t="s">
        <v>656</v>
      </c>
      <c r="D828" s="194" t="s">
        <v>671</v>
      </c>
      <c r="E828" s="460" t="s">
        <v>519</v>
      </c>
      <c r="F828" s="194" t="s">
        <v>3125</v>
      </c>
      <c r="G828" s="194" t="s">
        <v>370</v>
      </c>
      <c r="H828" s="461" t="s">
        <v>418</v>
      </c>
      <c r="I828" s="461" t="s">
        <v>185</v>
      </c>
      <c r="J828" s="462">
        <v>1</v>
      </c>
      <c r="K828" s="194"/>
      <c r="L828" s="194">
        <v>2022</v>
      </c>
      <c r="M828" s="457">
        <v>3</v>
      </c>
      <c r="N828" s="458">
        <v>1</v>
      </c>
      <c r="O828" s="195">
        <f t="shared" si="49"/>
        <v>3</v>
      </c>
      <c r="P828" s="457">
        <v>3</v>
      </c>
      <c r="Q828" s="196">
        <f t="shared" si="50"/>
        <v>1</v>
      </c>
      <c r="R828" s="197">
        <f t="shared" si="51"/>
        <v>1</v>
      </c>
      <c r="S828" s="198">
        <f t="shared" si="48"/>
        <v>1</v>
      </c>
      <c r="T828" s="194"/>
      <c r="U828" s="21"/>
      <c r="V828" s="21"/>
    </row>
    <row r="829" spans="1:22" ht="12.75">
      <c r="A829" s="459" t="s">
        <v>109</v>
      </c>
      <c r="B829" s="194" t="s">
        <v>1220</v>
      </c>
      <c r="C829" s="194" t="s">
        <v>663</v>
      </c>
      <c r="D829" s="194" t="s">
        <v>673</v>
      </c>
      <c r="E829" s="460" t="s">
        <v>519</v>
      </c>
      <c r="F829" s="194" t="s">
        <v>3125</v>
      </c>
      <c r="G829" s="194" t="s">
        <v>370</v>
      </c>
      <c r="H829" s="461" t="s">
        <v>418</v>
      </c>
      <c r="I829" s="461" t="s">
        <v>185</v>
      </c>
      <c r="J829" s="462">
        <v>1</v>
      </c>
      <c r="K829" s="194"/>
      <c r="L829" s="194">
        <v>2022</v>
      </c>
      <c r="M829" s="457">
        <v>1</v>
      </c>
      <c r="N829" s="458">
        <v>1</v>
      </c>
      <c r="O829" s="195">
        <f t="shared" si="49"/>
        <v>1</v>
      </c>
      <c r="P829" s="457">
        <v>1</v>
      </c>
      <c r="Q829" s="196">
        <f t="shared" si="50"/>
        <v>1</v>
      </c>
      <c r="R829" s="197">
        <f t="shared" si="51"/>
        <v>1</v>
      </c>
      <c r="S829" s="198">
        <f t="shared" si="48"/>
        <v>1</v>
      </c>
      <c r="T829" s="194" t="s">
        <v>3249</v>
      </c>
      <c r="U829" s="21"/>
      <c r="V829" s="21"/>
    </row>
    <row r="830" spans="1:22" ht="12.75">
      <c r="A830" s="459" t="s">
        <v>109</v>
      </c>
      <c r="B830" s="194" t="s">
        <v>1220</v>
      </c>
      <c r="C830" s="194" t="s">
        <v>658</v>
      </c>
      <c r="D830" s="194" t="s">
        <v>676</v>
      </c>
      <c r="E830" s="460" t="s">
        <v>519</v>
      </c>
      <c r="F830" s="194" t="s">
        <v>3125</v>
      </c>
      <c r="G830" s="194" t="s">
        <v>370</v>
      </c>
      <c r="H830" s="461" t="s">
        <v>418</v>
      </c>
      <c r="I830" s="461" t="s">
        <v>185</v>
      </c>
      <c r="J830" s="462">
        <v>1</v>
      </c>
      <c r="K830" s="194"/>
      <c r="L830" s="194">
        <v>2022</v>
      </c>
      <c r="M830" s="457">
        <v>3</v>
      </c>
      <c r="N830" s="458">
        <v>1</v>
      </c>
      <c r="O830" s="195">
        <f t="shared" si="49"/>
        <v>3</v>
      </c>
      <c r="P830" s="457">
        <v>3</v>
      </c>
      <c r="Q830" s="196">
        <f t="shared" si="50"/>
        <v>1</v>
      </c>
      <c r="R830" s="197">
        <f t="shared" si="51"/>
        <v>1</v>
      </c>
      <c r="S830" s="198">
        <f t="shared" si="48"/>
        <v>1</v>
      </c>
      <c r="T830" s="194"/>
      <c r="U830" s="21"/>
      <c r="V830" s="21"/>
    </row>
    <row r="831" spans="1:22" ht="12.75">
      <c r="A831" s="459" t="s">
        <v>109</v>
      </c>
      <c r="B831" s="194" t="s">
        <v>1220</v>
      </c>
      <c r="C831" s="194" t="s">
        <v>663</v>
      </c>
      <c r="D831" s="194" t="s">
        <v>3256</v>
      </c>
      <c r="E831" s="460" t="s">
        <v>519</v>
      </c>
      <c r="F831" s="194" t="s">
        <v>3125</v>
      </c>
      <c r="G831" s="194" t="s">
        <v>370</v>
      </c>
      <c r="H831" s="461" t="s">
        <v>418</v>
      </c>
      <c r="I831" s="461" t="s">
        <v>185</v>
      </c>
      <c r="J831" s="462">
        <v>1</v>
      </c>
      <c r="K831" s="194"/>
      <c r="L831" s="194">
        <v>2022</v>
      </c>
      <c r="M831" s="457">
        <v>3</v>
      </c>
      <c r="N831" s="458">
        <v>1</v>
      </c>
      <c r="O831" s="195">
        <f t="shared" si="49"/>
        <v>3</v>
      </c>
      <c r="P831" s="457">
        <v>3</v>
      </c>
      <c r="Q831" s="196">
        <f t="shared" si="50"/>
        <v>1</v>
      </c>
      <c r="R831" s="197">
        <f t="shared" si="51"/>
        <v>1</v>
      </c>
      <c r="S831" s="198">
        <f t="shared" si="48"/>
        <v>1</v>
      </c>
      <c r="T831" s="194"/>
      <c r="U831" s="21"/>
      <c r="V831" s="21"/>
    </row>
    <row r="832" spans="1:22" ht="12.75">
      <c r="A832" s="459" t="s">
        <v>109</v>
      </c>
      <c r="B832" s="194" t="s">
        <v>1220</v>
      </c>
      <c r="C832" s="194" t="s">
        <v>656</v>
      </c>
      <c r="D832" s="194" t="s">
        <v>671</v>
      </c>
      <c r="E832" s="460" t="s">
        <v>519</v>
      </c>
      <c r="F832" s="194" t="s">
        <v>542</v>
      </c>
      <c r="G832" s="194" t="s">
        <v>370</v>
      </c>
      <c r="H832" s="461" t="s">
        <v>418</v>
      </c>
      <c r="I832" s="461" t="s">
        <v>185</v>
      </c>
      <c r="J832" s="462">
        <v>1</v>
      </c>
      <c r="K832" s="194"/>
      <c r="L832" s="194">
        <v>2022</v>
      </c>
      <c r="M832" s="457">
        <v>3</v>
      </c>
      <c r="N832" s="458">
        <v>1</v>
      </c>
      <c r="O832" s="195">
        <f t="shared" si="49"/>
        <v>3</v>
      </c>
      <c r="P832" s="457">
        <v>3</v>
      </c>
      <c r="Q832" s="196">
        <f t="shared" si="50"/>
        <v>1</v>
      </c>
      <c r="R832" s="197">
        <f t="shared" si="51"/>
        <v>1</v>
      </c>
      <c r="S832" s="198">
        <f t="shared" si="48"/>
        <v>1</v>
      </c>
      <c r="T832" s="194"/>
      <c r="U832" s="21"/>
      <c r="V832" s="21"/>
    </row>
    <row r="833" spans="1:22" ht="12.75">
      <c r="A833" s="459" t="s">
        <v>109</v>
      </c>
      <c r="B833" s="194" t="s">
        <v>1220</v>
      </c>
      <c r="C833" s="194" t="s">
        <v>663</v>
      </c>
      <c r="D833" s="194" t="s">
        <v>673</v>
      </c>
      <c r="E833" s="460" t="s">
        <v>519</v>
      </c>
      <c r="F833" s="194" t="s">
        <v>542</v>
      </c>
      <c r="G833" s="194" t="s">
        <v>370</v>
      </c>
      <c r="H833" s="461" t="s">
        <v>418</v>
      </c>
      <c r="I833" s="461" t="s">
        <v>185</v>
      </c>
      <c r="J833" s="462">
        <v>1</v>
      </c>
      <c r="K833" s="194"/>
      <c r="L833" s="194">
        <v>2022</v>
      </c>
      <c r="M833" s="457">
        <v>1</v>
      </c>
      <c r="N833" s="458">
        <v>1</v>
      </c>
      <c r="O833" s="195">
        <f t="shared" si="49"/>
        <v>1</v>
      </c>
      <c r="P833" s="457">
        <v>1</v>
      </c>
      <c r="Q833" s="196">
        <f t="shared" si="50"/>
        <v>1</v>
      </c>
      <c r="R833" s="197">
        <f t="shared" si="51"/>
        <v>1</v>
      </c>
      <c r="S833" s="198">
        <f t="shared" si="48"/>
        <v>1</v>
      </c>
      <c r="T833" s="194" t="s">
        <v>3249</v>
      </c>
      <c r="U833" s="21"/>
      <c r="V833" s="21"/>
    </row>
    <row r="834" spans="1:22" ht="12.75">
      <c r="A834" s="459" t="s">
        <v>109</v>
      </c>
      <c r="B834" s="194" t="s">
        <v>1220</v>
      </c>
      <c r="C834" s="194" t="s">
        <v>658</v>
      </c>
      <c r="D834" s="194" t="s">
        <v>676</v>
      </c>
      <c r="E834" s="460" t="s">
        <v>519</v>
      </c>
      <c r="F834" s="194" t="s">
        <v>542</v>
      </c>
      <c r="G834" s="194" t="s">
        <v>370</v>
      </c>
      <c r="H834" s="461" t="s">
        <v>418</v>
      </c>
      <c r="I834" s="461" t="s">
        <v>185</v>
      </c>
      <c r="J834" s="462">
        <v>1</v>
      </c>
      <c r="K834" s="194"/>
      <c r="L834" s="194">
        <v>2022</v>
      </c>
      <c r="M834" s="457">
        <v>3</v>
      </c>
      <c r="N834" s="458">
        <v>1</v>
      </c>
      <c r="O834" s="195">
        <f t="shared" si="49"/>
        <v>3</v>
      </c>
      <c r="P834" s="457">
        <v>3</v>
      </c>
      <c r="Q834" s="196">
        <f t="shared" si="50"/>
        <v>1</v>
      </c>
      <c r="R834" s="197">
        <f t="shared" si="51"/>
        <v>1</v>
      </c>
      <c r="S834" s="198">
        <f t="shared" si="48"/>
        <v>1</v>
      </c>
      <c r="T834" s="194"/>
      <c r="U834" s="21"/>
      <c r="V834" s="21"/>
    </row>
    <row r="835" spans="1:22" ht="12.75">
      <c r="A835" s="459" t="s">
        <v>109</v>
      </c>
      <c r="B835" s="194" t="s">
        <v>1220</v>
      </c>
      <c r="C835" s="194" t="s">
        <v>663</v>
      </c>
      <c r="D835" s="194" t="s">
        <v>3256</v>
      </c>
      <c r="E835" s="460" t="s">
        <v>519</v>
      </c>
      <c r="F835" s="194" t="s">
        <v>542</v>
      </c>
      <c r="G835" s="194" t="s">
        <v>370</v>
      </c>
      <c r="H835" s="461" t="s">
        <v>418</v>
      </c>
      <c r="I835" s="461" t="s">
        <v>185</v>
      </c>
      <c r="J835" s="462">
        <v>1</v>
      </c>
      <c r="K835" s="194"/>
      <c r="L835" s="194">
        <v>2022</v>
      </c>
      <c r="M835" s="457">
        <v>3</v>
      </c>
      <c r="N835" s="458">
        <v>1</v>
      </c>
      <c r="O835" s="195">
        <f t="shared" si="49"/>
        <v>3</v>
      </c>
      <c r="P835" s="457">
        <v>3</v>
      </c>
      <c r="Q835" s="196">
        <f t="shared" si="50"/>
        <v>1</v>
      </c>
      <c r="R835" s="197">
        <f t="shared" si="51"/>
        <v>1</v>
      </c>
      <c r="S835" s="198">
        <f t="shared" si="48"/>
        <v>1</v>
      </c>
      <c r="T835" s="194"/>
      <c r="U835" s="21"/>
      <c r="V835" s="21"/>
    </row>
    <row r="836" spans="1:22" ht="12.75">
      <c r="A836" s="459" t="s">
        <v>109</v>
      </c>
      <c r="B836" s="194" t="s">
        <v>1220</v>
      </c>
      <c r="C836" s="194" t="s">
        <v>656</v>
      </c>
      <c r="D836" s="194" t="s">
        <v>671</v>
      </c>
      <c r="E836" s="460" t="s">
        <v>519</v>
      </c>
      <c r="F836" s="194" t="s">
        <v>540</v>
      </c>
      <c r="G836" s="194" t="s">
        <v>370</v>
      </c>
      <c r="H836" s="461" t="s">
        <v>418</v>
      </c>
      <c r="I836" s="461" t="s">
        <v>185</v>
      </c>
      <c r="J836" s="462">
        <v>1</v>
      </c>
      <c r="K836" s="194"/>
      <c r="L836" s="194">
        <v>2022</v>
      </c>
      <c r="M836" s="457">
        <v>3</v>
      </c>
      <c r="N836" s="458">
        <v>1</v>
      </c>
      <c r="O836" s="195">
        <f t="shared" si="49"/>
        <v>3</v>
      </c>
      <c r="P836" s="457">
        <v>3</v>
      </c>
      <c r="Q836" s="196">
        <f t="shared" si="50"/>
        <v>1</v>
      </c>
      <c r="R836" s="197">
        <f t="shared" si="51"/>
        <v>1</v>
      </c>
      <c r="S836" s="198">
        <f t="shared" ref="S836:S867" si="52">N836/J836</f>
        <v>1</v>
      </c>
      <c r="T836" s="194"/>
      <c r="U836" s="21"/>
      <c r="V836" s="21"/>
    </row>
    <row r="837" spans="1:22" ht="12.75">
      <c r="A837" s="459" t="s">
        <v>109</v>
      </c>
      <c r="B837" s="194" t="s">
        <v>1220</v>
      </c>
      <c r="C837" s="194" t="s">
        <v>663</v>
      </c>
      <c r="D837" s="194" t="s">
        <v>673</v>
      </c>
      <c r="E837" s="460" t="s">
        <v>519</v>
      </c>
      <c r="F837" s="194" t="s">
        <v>540</v>
      </c>
      <c r="G837" s="194" t="s">
        <v>370</v>
      </c>
      <c r="H837" s="461" t="s">
        <v>418</v>
      </c>
      <c r="I837" s="461" t="s">
        <v>185</v>
      </c>
      <c r="J837" s="462">
        <v>1</v>
      </c>
      <c r="K837" s="194"/>
      <c r="L837" s="194">
        <v>2022</v>
      </c>
      <c r="M837" s="457">
        <v>1</v>
      </c>
      <c r="N837" s="458">
        <v>1</v>
      </c>
      <c r="O837" s="195">
        <f t="shared" si="49"/>
        <v>1</v>
      </c>
      <c r="P837" s="457">
        <v>1</v>
      </c>
      <c r="Q837" s="196">
        <f t="shared" si="50"/>
        <v>1</v>
      </c>
      <c r="R837" s="197">
        <f t="shared" si="51"/>
        <v>1</v>
      </c>
      <c r="S837" s="198">
        <f t="shared" si="52"/>
        <v>1</v>
      </c>
      <c r="T837" s="194" t="s">
        <v>3249</v>
      </c>
      <c r="U837" s="21"/>
      <c r="V837" s="21"/>
    </row>
    <row r="838" spans="1:22" ht="12.75">
      <c r="A838" s="459" t="s">
        <v>109</v>
      </c>
      <c r="B838" s="194" t="s">
        <v>1220</v>
      </c>
      <c r="C838" s="194" t="s">
        <v>658</v>
      </c>
      <c r="D838" s="194" t="s">
        <v>676</v>
      </c>
      <c r="E838" s="460" t="s">
        <v>519</v>
      </c>
      <c r="F838" s="194" t="s">
        <v>540</v>
      </c>
      <c r="G838" s="194" t="s">
        <v>370</v>
      </c>
      <c r="H838" s="461" t="s">
        <v>418</v>
      </c>
      <c r="I838" s="461" t="s">
        <v>185</v>
      </c>
      <c r="J838" s="462">
        <v>1</v>
      </c>
      <c r="K838" s="194"/>
      <c r="L838" s="194">
        <v>2022</v>
      </c>
      <c r="M838" s="457">
        <v>3</v>
      </c>
      <c r="N838" s="458">
        <v>1</v>
      </c>
      <c r="O838" s="195">
        <f t="shared" ref="O838:O867" si="53">ROUNDUP(N838*M838,0)</f>
        <v>3</v>
      </c>
      <c r="P838" s="457">
        <v>3</v>
      </c>
      <c r="Q838" s="196">
        <f t="shared" ref="Q838:Q867" si="54">P838/(O838)</f>
        <v>1</v>
      </c>
      <c r="R838" s="197">
        <f t="shared" ref="R838:R867" si="55">P838/M838</f>
        <v>1</v>
      </c>
      <c r="S838" s="198">
        <f t="shared" si="52"/>
        <v>1</v>
      </c>
      <c r="T838" s="194"/>
      <c r="U838" s="21"/>
      <c r="V838" s="21"/>
    </row>
    <row r="839" spans="1:22" ht="12.75">
      <c r="A839" s="459" t="s">
        <v>109</v>
      </c>
      <c r="B839" s="194" t="s">
        <v>1220</v>
      </c>
      <c r="C839" s="194" t="s">
        <v>663</v>
      </c>
      <c r="D839" s="194" t="s">
        <v>3256</v>
      </c>
      <c r="E839" s="460" t="s">
        <v>519</v>
      </c>
      <c r="F839" s="194" t="s">
        <v>540</v>
      </c>
      <c r="G839" s="194" t="s">
        <v>370</v>
      </c>
      <c r="H839" s="461" t="s">
        <v>418</v>
      </c>
      <c r="I839" s="461" t="s">
        <v>185</v>
      </c>
      <c r="J839" s="462">
        <v>1</v>
      </c>
      <c r="K839" s="194"/>
      <c r="L839" s="194">
        <v>2022</v>
      </c>
      <c r="M839" s="457">
        <v>3</v>
      </c>
      <c r="N839" s="458">
        <v>1</v>
      </c>
      <c r="O839" s="195">
        <f t="shared" si="53"/>
        <v>3</v>
      </c>
      <c r="P839" s="457">
        <v>3</v>
      </c>
      <c r="Q839" s="196">
        <f t="shared" si="54"/>
        <v>1</v>
      </c>
      <c r="R839" s="197">
        <f t="shared" si="55"/>
        <v>1</v>
      </c>
      <c r="S839" s="198">
        <f t="shared" si="52"/>
        <v>1</v>
      </c>
      <c r="T839" s="194"/>
      <c r="U839" s="21"/>
      <c r="V839" s="21"/>
    </row>
    <row r="840" spans="1:22" ht="12.75">
      <c r="A840" s="459" t="s">
        <v>109</v>
      </c>
      <c r="B840" s="194" t="s">
        <v>1220</v>
      </c>
      <c r="C840" s="194" t="s">
        <v>656</v>
      </c>
      <c r="D840" s="194" t="s">
        <v>671</v>
      </c>
      <c r="E840" s="460" t="s">
        <v>577</v>
      </c>
      <c r="F840" s="194" t="s">
        <v>579</v>
      </c>
      <c r="G840" s="194" t="s">
        <v>370</v>
      </c>
      <c r="H840" s="461" t="s">
        <v>418</v>
      </c>
      <c r="I840" s="461" t="s">
        <v>185</v>
      </c>
      <c r="J840" s="462">
        <v>1</v>
      </c>
      <c r="K840" s="194"/>
      <c r="L840" s="194">
        <v>2022</v>
      </c>
      <c r="M840" s="457">
        <v>3</v>
      </c>
      <c r="N840" s="458">
        <v>1</v>
      </c>
      <c r="O840" s="195">
        <f t="shared" si="53"/>
        <v>3</v>
      </c>
      <c r="P840" s="457">
        <v>3</v>
      </c>
      <c r="Q840" s="196">
        <f t="shared" si="54"/>
        <v>1</v>
      </c>
      <c r="R840" s="197">
        <f t="shared" si="55"/>
        <v>1</v>
      </c>
      <c r="S840" s="198">
        <f t="shared" si="52"/>
        <v>1</v>
      </c>
      <c r="T840" s="194"/>
      <c r="U840" s="21"/>
      <c r="V840" s="21"/>
    </row>
    <row r="841" spans="1:22" ht="12.75">
      <c r="A841" s="459" t="s">
        <v>109</v>
      </c>
      <c r="B841" s="194" t="s">
        <v>1220</v>
      </c>
      <c r="C841" s="194" t="s">
        <v>663</v>
      </c>
      <c r="D841" s="194" t="s">
        <v>673</v>
      </c>
      <c r="E841" s="460" t="s">
        <v>577</v>
      </c>
      <c r="F841" s="194" t="s">
        <v>579</v>
      </c>
      <c r="G841" s="194" t="s">
        <v>370</v>
      </c>
      <c r="H841" s="461" t="s">
        <v>418</v>
      </c>
      <c r="I841" s="461" t="s">
        <v>185</v>
      </c>
      <c r="J841" s="462">
        <v>1</v>
      </c>
      <c r="K841" s="194"/>
      <c r="L841" s="194">
        <v>2022</v>
      </c>
      <c r="M841" s="457">
        <v>1</v>
      </c>
      <c r="N841" s="458">
        <v>1</v>
      </c>
      <c r="O841" s="195">
        <f t="shared" si="53"/>
        <v>1</v>
      </c>
      <c r="P841" s="457">
        <v>1</v>
      </c>
      <c r="Q841" s="196">
        <f t="shared" si="54"/>
        <v>1</v>
      </c>
      <c r="R841" s="197">
        <f t="shared" si="55"/>
        <v>1</v>
      </c>
      <c r="S841" s="198">
        <f t="shared" si="52"/>
        <v>1</v>
      </c>
      <c r="T841" s="194" t="s">
        <v>3249</v>
      </c>
      <c r="U841" s="21"/>
      <c r="V841" s="21"/>
    </row>
    <row r="842" spans="1:22" ht="12.75">
      <c r="A842" s="459" t="s">
        <v>109</v>
      </c>
      <c r="B842" s="194" t="s">
        <v>1220</v>
      </c>
      <c r="C842" s="194" t="s">
        <v>658</v>
      </c>
      <c r="D842" s="194" t="s">
        <v>676</v>
      </c>
      <c r="E842" s="460" t="s">
        <v>577</v>
      </c>
      <c r="F842" s="194" t="s">
        <v>579</v>
      </c>
      <c r="G842" s="194" t="s">
        <v>370</v>
      </c>
      <c r="H842" s="461" t="s">
        <v>418</v>
      </c>
      <c r="I842" s="461" t="s">
        <v>185</v>
      </c>
      <c r="J842" s="462">
        <v>1</v>
      </c>
      <c r="K842" s="194"/>
      <c r="L842" s="194">
        <v>2022</v>
      </c>
      <c r="M842" s="457">
        <v>3</v>
      </c>
      <c r="N842" s="458">
        <v>1</v>
      </c>
      <c r="O842" s="195">
        <f t="shared" si="53"/>
        <v>3</v>
      </c>
      <c r="P842" s="457">
        <v>3</v>
      </c>
      <c r="Q842" s="196">
        <f t="shared" si="54"/>
        <v>1</v>
      </c>
      <c r="R842" s="197">
        <f t="shared" si="55"/>
        <v>1</v>
      </c>
      <c r="S842" s="198">
        <f t="shared" si="52"/>
        <v>1</v>
      </c>
      <c r="T842" s="194"/>
      <c r="U842" s="21"/>
      <c r="V842" s="21"/>
    </row>
    <row r="843" spans="1:22" ht="12.75">
      <c r="A843" s="459" t="s">
        <v>109</v>
      </c>
      <c r="B843" s="194" t="s">
        <v>1220</v>
      </c>
      <c r="C843" s="194" t="s">
        <v>663</v>
      </c>
      <c r="D843" s="194" t="s">
        <v>3256</v>
      </c>
      <c r="E843" s="460" t="s">
        <v>577</v>
      </c>
      <c r="F843" s="194" t="s">
        <v>579</v>
      </c>
      <c r="G843" s="194" t="s">
        <v>370</v>
      </c>
      <c r="H843" s="461" t="s">
        <v>418</v>
      </c>
      <c r="I843" s="461" t="s">
        <v>185</v>
      </c>
      <c r="J843" s="462">
        <v>1</v>
      </c>
      <c r="K843" s="194"/>
      <c r="L843" s="194">
        <v>2022</v>
      </c>
      <c r="M843" s="457">
        <v>3</v>
      </c>
      <c r="N843" s="458">
        <v>1</v>
      </c>
      <c r="O843" s="195">
        <f t="shared" si="53"/>
        <v>3</v>
      </c>
      <c r="P843" s="457">
        <v>3</v>
      </c>
      <c r="Q843" s="196">
        <f t="shared" si="54"/>
        <v>1</v>
      </c>
      <c r="R843" s="197">
        <f t="shared" si="55"/>
        <v>1</v>
      </c>
      <c r="S843" s="198">
        <f t="shared" si="52"/>
        <v>1</v>
      </c>
      <c r="T843" s="194"/>
      <c r="U843" s="21"/>
      <c r="V843" s="21"/>
    </row>
    <row r="844" spans="1:22" ht="12.75">
      <c r="A844" s="459" t="s">
        <v>109</v>
      </c>
      <c r="B844" s="194" t="s">
        <v>1220</v>
      </c>
      <c r="C844" s="194" t="s">
        <v>656</v>
      </c>
      <c r="D844" s="194" t="s">
        <v>671</v>
      </c>
      <c r="E844" s="460" t="s">
        <v>577</v>
      </c>
      <c r="F844" s="194" t="s">
        <v>3124</v>
      </c>
      <c r="G844" s="194" t="s">
        <v>370</v>
      </c>
      <c r="H844" s="461" t="s">
        <v>418</v>
      </c>
      <c r="I844" s="461" t="s">
        <v>185</v>
      </c>
      <c r="J844" s="462">
        <v>1</v>
      </c>
      <c r="K844" s="194"/>
      <c r="L844" s="194">
        <v>2022</v>
      </c>
      <c r="M844" s="457">
        <v>3</v>
      </c>
      <c r="N844" s="458">
        <v>1</v>
      </c>
      <c r="O844" s="195">
        <f t="shared" si="53"/>
        <v>3</v>
      </c>
      <c r="P844" s="457">
        <v>3</v>
      </c>
      <c r="Q844" s="196">
        <f t="shared" si="54"/>
        <v>1</v>
      </c>
      <c r="R844" s="197">
        <f t="shared" si="55"/>
        <v>1</v>
      </c>
      <c r="S844" s="198">
        <f t="shared" si="52"/>
        <v>1</v>
      </c>
      <c r="T844" s="194"/>
      <c r="U844" s="21"/>
      <c r="V844" s="21"/>
    </row>
    <row r="845" spans="1:22" ht="12.75">
      <c r="A845" s="459" t="s">
        <v>109</v>
      </c>
      <c r="B845" s="194" t="s">
        <v>1220</v>
      </c>
      <c r="C845" s="194" t="s">
        <v>663</v>
      </c>
      <c r="D845" s="194" t="s">
        <v>673</v>
      </c>
      <c r="E845" s="460" t="s">
        <v>577</v>
      </c>
      <c r="F845" s="194" t="s">
        <v>3124</v>
      </c>
      <c r="G845" s="194" t="s">
        <v>370</v>
      </c>
      <c r="H845" s="461" t="s">
        <v>418</v>
      </c>
      <c r="I845" s="461" t="s">
        <v>185</v>
      </c>
      <c r="J845" s="462">
        <v>1</v>
      </c>
      <c r="K845" s="194"/>
      <c r="L845" s="194">
        <v>2022</v>
      </c>
      <c r="M845" s="457">
        <v>1</v>
      </c>
      <c r="N845" s="458">
        <v>1</v>
      </c>
      <c r="O845" s="195">
        <f t="shared" si="53"/>
        <v>1</v>
      </c>
      <c r="P845" s="457">
        <v>1</v>
      </c>
      <c r="Q845" s="196">
        <f t="shared" si="54"/>
        <v>1</v>
      </c>
      <c r="R845" s="197">
        <f t="shared" si="55"/>
        <v>1</v>
      </c>
      <c r="S845" s="198">
        <f t="shared" si="52"/>
        <v>1</v>
      </c>
      <c r="T845" s="194" t="s">
        <v>3249</v>
      </c>
      <c r="U845" s="21"/>
      <c r="V845" s="21"/>
    </row>
    <row r="846" spans="1:22" ht="12.75">
      <c r="A846" s="459" t="s">
        <v>109</v>
      </c>
      <c r="B846" s="194" t="s">
        <v>1220</v>
      </c>
      <c r="C846" s="194" t="s">
        <v>658</v>
      </c>
      <c r="D846" s="194" t="s">
        <v>676</v>
      </c>
      <c r="E846" s="460" t="s">
        <v>577</v>
      </c>
      <c r="F846" s="194" t="s">
        <v>3124</v>
      </c>
      <c r="G846" s="194" t="s">
        <v>370</v>
      </c>
      <c r="H846" s="461" t="s">
        <v>418</v>
      </c>
      <c r="I846" s="461" t="s">
        <v>185</v>
      </c>
      <c r="J846" s="462">
        <v>1</v>
      </c>
      <c r="K846" s="194"/>
      <c r="L846" s="194">
        <v>2022</v>
      </c>
      <c r="M846" s="457">
        <v>3</v>
      </c>
      <c r="N846" s="458">
        <v>1</v>
      </c>
      <c r="O846" s="195">
        <f t="shared" si="53"/>
        <v>3</v>
      </c>
      <c r="P846" s="457">
        <v>3</v>
      </c>
      <c r="Q846" s="196">
        <f t="shared" si="54"/>
        <v>1</v>
      </c>
      <c r="R846" s="197">
        <f t="shared" si="55"/>
        <v>1</v>
      </c>
      <c r="S846" s="198">
        <f t="shared" si="52"/>
        <v>1</v>
      </c>
      <c r="T846" s="194"/>
      <c r="U846" s="21"/>
      <c r="V846" s="21"/>
    </row>
    <row r="847" spans="1:22" ht="12.75">
      <c r="A847" s="459" t="s">
        <v>109</v>
      </c>
      <c r="B847" s="194" t="s">
        <v>1220</v>
      </c>
      <c r="C847" s="194" t="s">
        <v>663</v>
      </c>
      <c r="D847" s="194" t="s">
        <v>3256</v>
      </c>
      <c r="E847" s="460" t="s">
        <v>577</v>
      </c>
      <c r="F847" s="194" t="s">
        <v>3124</v>
      </c>
      <c r="G847" s="194" t="s">
        <v>370</v>
      </c>
      <c r="H847" s="461" t="s">
        <v>418</v>
      </c>
      <c r="I847" s="461" t="s">
        <v>185</v>
      </c>
      <c r="J847" s="462">
        <v>1</v>
      </c>
      <c r="K847" s="194"/>
      <c r="L847" s="194">
        <v>2022</v>
      </c>
      <c r="M847" s="457">
        <v>3</v>
      </c>
      <c r="N847" s="458">
        <v>1</v>
      </c>
      <c r="O847" s="195">
        <f t="shared" si="53"/>
        <v>3</v>
      </c>
      <c r="P847" s="457">
        <v>3</v>
      </c>
      <c r="Q847" s="196">
        <f t="shared" si="54"/>
        <v>1</v>
      </c>
      <c r="R847" s="197">
        <f t="shared" si="55"/>
        <v>1</v>
      </c>
      <c r="S847" s="198">
        <f t="shared" si="52"/>
        <v>1</v>
      </c>
      <c r="T847" s="194"/>
      <c r="U847" s="21"/>
      <c r="V847" s="21"/>
    </row>
    <row r="848" spans="1:22" ht="12.75">
      <c r="A848" s="459" t="s">
        <v>109</v>
      </c>
      <c r="B848" s="194" t="s">
        <v>1220</v>
      </c>
      <c r="C848" s="194" t="s">
        <v>656</v>
      </c>
      <c r="D848" s="194" t="s">
        <v>671</v>
      </c>
      <c r="E848" s="460" t="s">
        <v>577</v>
      </c>
      <c r="F848" s="194" t="s">
        <v>583</v>
      </c>
      <c r="G848" s="194" t="s">
        <v>370</v>
      </c>
      <c r="H848" s="461" t="s">
        <v>418</v>
      </c>
      <c r="I848" s="461" t="s">
        <v>185</v>
      </c>
      <c r="J848" s="462">
        <v>1</v>
      </c>
      <c r="K848" s="194"/>
      <c r="L848" s="194">
        <v>2022</v>
      </c>
      <c r="M848" s="457">
        <v>3</v>
      </c>
      <c r="N848" s="458">
        <v>1</v>
      </c>
      <c r="O848" s="195">
        <f t="shared" si="53"/>
        <v>3</v>
      </c>
      <c r="P848" s="457">
        <v>3</v>
      </c>
      <c r="Q848" s="196">
        <f t="shared" si="54"/>
        <v>1</v>
      </c>
      <c r="R848" s="197">
        <f t="shared" si="55"/>
        <v>1</v>
      </c>
      <c r="S848" s="198">
        <f t="shared" si="52"/>
        <v>1</v>
      </c>
      <c r="T848" s="194"/>
      <c r="U848" s="21"/>
      <c r="V848" s="21"/>
    </row>
    <row r="849" spans="1:22" ht="12.75">
      <c r="A849" s="459" t="s">
        <v>109</v>
      </c>
      <c r="B849" s="194" t="s">
        <v>1220</v>
      </c>
      <c r="C849" s="194" t="s">
        <v>663</v>
      </c>
      <c r="D849" s="194" t="s">
        <v>673</v>
      </c>
      <c r="E849" s="460" t="s">
        <v>577</v>
      </c>
      <c r="F849" s="194" t="s">
        <v>583</v>
      </c>
      <c r="G849" s="194" t="s">
        <v>370</v>
      </c>
      <c r="H849" s="461" t="s">
        <v>418</v>
      </c>
      <c r="I849" s="461" t="s">
        <v>185</v>
      </c>
      <c r="J849" s="462">
        <v>1</v>
      </c>
      <c r="K849" s="194"/>
      <c r="L849" s="194">
        <v>2022</v>
      </c>
      <c r="M849" s="457">
        <v>1</v>
      </c>
      <c r="N849" s="458">
        <v>1</v>
      </c>
      <c r="O849" s="195">
        <f t="shared" si="53"/>
        <v>1</v>
      </c>
      <c r="P849" s="457">
        <v>1</v>
      </c>
      <c r="Q849" s="196">
        <f t="shared" si="54"/>
        <v>1</v>
      </c>
      <c r="R849" s="197">
        <f t="shared" si="55"/>
        <v>1</v>
      </c>
      <c r="S849" s="198">
        <f t="shared" si="52"/>
        <v>1</v>
      </c>
      <c r="T849" s="194" t="s">
        <v>3249</v>
      </c>
      <c r="U849" s="21"/>
      <c r="V849" s="21"/>
    </row>
    <row r="850" spans="1:22" ht="12.75">
      <c r="A850" s="459" t="s">
        <v>109</v>
      </c>
      <c r="B850" s="194" t="s">
        <v>1220</v>
      </c>
      <c r="C850" s="194" t="s">
        <v>658</v>
      </c>
      <c r="D850" s="194" t="s">
        <v>676</v>
      </c>
      <c r="E850" s="460" t="s">
        <v>577</v>
      </c>
      <c r="F850" s="194" t="s">
        <v>583</v>
      </c>
      <c r="G850" s="194" t="s">
        <v>370</v>
      </c>
      <c r="H850" s="461" t="s">
        <v>418</v>
      </c>
      <c r="I850" s="461" t="s">
        <v>185</v>
      </c>
      <c r="J850" s="462">
        <v>1</v>
      </c>
      <c r="K850" s="194"/>
      <c r="L850" s="194">
        <v>2022</v>
      </c>
      <c r="M850" s="457">
        <v>3</v>
      </c>
      <c r="N850" s="458">
        <v>1</v>
      </c>
      <c r="O850" s="195">
        <f t="shared" si="53"/>
        <v>3</v>
      </c>
      <c r="P850" s="457">
        <v>3</v>
      </c>
      <c r="Q850" s="196">
        <f t="shared" si="54"/>
        <v>1</v>
      </c>
      <c r="R850" s="197">
        <f t="shared" si="55"/>
        <v>1</v>
      </c>
      <c r="S850" s="198">
        <f t="shared" si="52"/>
        <v>1</v>
      </c>
      <c r="T850" s="194"/>
      <c r="U850" s="21"/>
      <c r="V850" s="21"/>
    </row>
    <row r="851" spans="1:22" ht="12.75">
      <c r="A851" s="459" t="s">
        <v>109</v>
      </c>
      <c r="B851" s="194" t="s">
        <v>1220</v>
      </c>
      <c r="C851" s="194" t="s">
        <v>663</v>
      </c>
      <c r="D851" s="194" t="s">
        <v>3256</v>
      </c>
      <c r="E851" s="460" t="s">
        <v>577</v>
      </c>
      <c r="F851" s="194" t="s">
        <v>583</v>
      </c>
      <c r="G851" s="194" t="s">
        <v>370</v>
      </c>
      <c r="H851" s="461" t="s">
        <v>418</v>
      </c>
      <c r="I851" s="461" t="s">
        <v>185</v>
      </c>
      <c r="J851" s="462">
        <v>1</v>
      </c>
      <c r="K851" s="194"/>
      <c r="L851" s="194">
        <v>2022</v>
      </c>
      <c r="M851" s="457">
        <v>3</v>
      </c>
      <c r="N851" s="458">
        <v>1</v>
      </c>
      <c r="O851" s="195">
        <f t="shared" si="53"/>
        <v>3</v>
      </c>
      <c r="P851" s="457">
        <v>3</v>
      </c>
      <c r="Q851" s="196">
        <f t="shared" si="54"/>
        <v>1</v>
      </c>
      <c r="R851" s="197">
        <f t="shared" si="55"/>
        <v>1</v>
      </c>
      <c r="S851" s="198">
        <f t="shared" si="52"/>
        <v>1</v>
      </c>
      <c r="T851" s="194"/>
      <c r="U851" s="21"/>
      <c r="V851" s="21"/>
    </row>
    <row r="852" spans="1:22" ht="12.75">
      <c r="A852" s="459" t="s">
        <v>109</v>
      </c>
      <c r="B852" s="194" t="s">
        <v>1220</v>
      </c>
      <c r="C852" s="194" t="s">
        <v>656</v>
      </c>
      <c r="D852" s="194" t="s">
        <v>671</v>
      </c>
      <c r="E852" s="460" t="s">
        <v>577</v>
      </c>
      <c r="F852" s="194" t="s">
        <v>576</v>
      </c>
      <c r="G852" s="194" t="s">
        <v>370</v>
      </c>
      <c r="H852" s="461" t="s">
        <v>418</v>
      </c>
      <c r="I852" s="461" t="s">
        <v>185</v>
      </c>
      <c r="J852" s="462">
        <v>1</v>
      </c>
      <c r="K852" s="194"/>
      <c r="L852" s="194">
        <v>2022</v>
      </c>
      <c r="M852" s="457">
        <v>3</v>
      </c>
      <c r="N852" s="458">
        <v>1</v>
      </c>
      <c r="O852" s="195">
        <f t="shared" si="53"/>
        <v>3</v>
      </c>
      <c r="P852" s="457">
        <v>3</v>
      </c>
      <c r="Q852" s="196">
        <f t="shared" si="54"/>
        <v>1</v>
      </c>
      <c r="R852" s="197">
        <f t="shared" si="55"/>
        <v>1</v>
      </c>
      <c r="S852" s="198">
        <f t="shared" si="52"/>
        <v>1</v>
      </c>
      <c r="T852" s="194"/>
      <c r="U852" s="21"/>
      <c r="V852" s="21"/>
    </row>
    <row r="853" spans="1:22" ht="12.75">
      <c r="A853" s="459" t="s">
        <v>109</v>
      </c>
      <c r="B853" s="194" t="s">
        <v>1220</v>
      </c>
      <c r="C853" s="194" t="s">
        <v>663</v>
      </c>
      <c r="D853" s="194" t="s">
        <v>673</v>
      </c>
      <c r="E853" s="460" t="s">
        <v>577</v>
      </c>
      <c r="F853" s="194" t="s">
        <v>576</v>
      </c>
      <c r="G853" s="194" t="s">
        <v>370</v>
      </c>
      <c r="H853" s="461" t="s">
        <v>418</v>
      </c>
      <c r="I853" s="461" t="s">
        <v>185</v>
      </c>
      <c r="J853" s="462">
        <v>1</v>
      </c>
      <c r="K853" s="194"/>
      <c r="L853" s="194">
        <v>2022</v>
      </c>
      <c r="M853" s="457">
        <v>1</v>
      </c>
      <c r="N853" s="458">
        <v>1</v>
      </c>
      <c r="O853" s="195">
        <f t="shared" si="53"/>
        <v>1</v>
      </c>
      <c r="P853" s="457">
        <v>1</v>
      </c>
      <c r="Q853" s="196">
        <f t="shared" si="54"/>
        <v>1</v>
      </c>
      <c r="R853" s="197">
        <f t="shared" si="55"/>
        <v>1</v>
      </c>
      <c r="S853" s="198">
        <f t="shared" si="52"/>
        <v>1</v>
      </c>
      <c r="T853" s="194" t="s">
        <v>3249</v>
      </c>
      <c r="U853" s="21"/>
      <c r="V853" s="21"/>
    </row>
    <row r="854" spans="1:22" ht="12.75">
      <c r="A854" s="459" t="s">
        <v>109</v>
      </c>
      <c r="B854" s="194" t="s">
        <v>1220</v>
      </c>
      <c r="C854" s="194" t="s">
        <v>658</v>
      </c>
      <c r="D854" s="194" t="s">
        <v>676</v>
      </c>
      <c r="E854" s="460" t="s">
        <v>577</v>
      </c>
      <c r="F854" s="194" t="s">
        <v>576</v>
      </c>
      <c r="G854" s="194" t="s">
        <v>370</v>
      </c>
      <c r="H854" s="461" t="s">
        <v>418</v>
      </c>
      <c r="I854" s="461" t="s">
        <v>185</v>
      </c>
      <c r="J854" s="462">
        <v>1</v>
      </c>
      <c r="K854" s="194"/>
      <c r="L854" s="194">
        <v>2022</v>
      </c>
      <c r="M854" s="457">
        <v>3</v>
      </c>
      <c r="N854" s="458">
        <v>1</v>
      </c>
      <c r="O854" s="195">
        <f t="shared" si="53"/>
        <v>3</v>
      </c>
      <c r="P854" s="457">
        <v>3</v>
      </c>
      <c r="Q854" s="196">
        <f t="shared" si="54"/>
        <v>1</v>
      </c>
      <c r="R854" s="197">
        <f t="shared" si="55"/>
        <v>1</v>
      </c>
      <c r="S854" s="198">
        <f t="shared" si="52"/>
        <v>1</v>
      </c>
      <c r="T854" s="194"/>
      <c r="U854" s="21"/>
      <c r="V854" s="21"/>
    </row>
    <row r="855" spans="1:22" ht="12.75">
      <c r="A855" s="459" t="s">
        <v>109</v>
      </c>
      <c r="B855" s="194" t="s">
        <v>1220</v>
      </c>
      <c r="C855" s="194" t="s">
        <v>663</v>
      </c>
      <c r="D855" s="194" t="s">
        <v>3256</v>
      </c>
      <c r="E855" s="460" t="s">
        <v>577</v>
      </c>
      <c r="F855" s="194" t="s">
        <v>576</v>
      </c>
      <c r="G855" s="194" t="s">
        <v>370</v>
      </c>
      <c r="H855" s="461" t="s">
        <v>418</v>
      </c>
      <c r="I855" s="461" t="s">
        <v>185</v>
      </c>
      <c r="J855" s="462">
        <v>1</v>
      </c>
      <c r="K855" s="194"/>
      <c r="L855" s="194">
        <v>2022</v>
      </c>
      <c r="M855" s="457">
        <v>3</v>
      </c>
      <c r="N855" s="458">
        <v>1</v>
      </c>
      <c r="O855" s="195">
        <f t="shared" si="53"/>
        <v>3</v>
      </c>
      <c r="P855" s="457">
        <v>3</v>
      </c>
      <c r="Q855" s="196">
        <f t="shared" si="54"/>
        <v>1</v>
      </c>
      <c r="R855" s="197">
        <f t="shared" si="55"/>
        <v>1</v>
      </c>
      <c r="S855" s="198">
        <f t="shared" si="52"/>
        <v>1</v>
      </c>
      <c r="T855" s="194"/>
      <c r="U855" s="21"/>
      <c r="V855" s="21"/>
    </row>
    <row r="856" spans="1:22" ht="12.75">
      <c r="A856" s="459" t="s">
        <v>109</v>
      </c>
      <c r="B856" s="194" t="s">
        <v>1220</v>
      </c>
      <c r="C856" s="194" t="s">
        <v>656</v>
      </c>
      <c r="D856" s="194" t="s">
        <v>671</v>
      </c>
      <c r="E856" s="460" t="s">
        <v>577</v>
      </c>
      <c r="F856" s="194" t="s">
        <v>580</v>
      </c>
      <c r="G856" s="194" t="s">
        <v>370</v>
      </c>
      <c r="H856" s="461" t="s">
        <v>418</v>
      </c>
      <c r="I856" s="461" t="s">
        <v>185</v>
      </c>
      <c r="J856" s="462">
        <v>1</v>
      </c>
      <c r="K856" s="194"/>
      <c r="L856" s="194">
        <v>2022</v>
      </c>
      <c r="M856" s="457">
        <v>3</v>
      </c>
      <c r="N856" s="458">
        <v>1</v>
      </c>
      <c r="O856" s="195">
        <f t="shared" si="53"/>
        <v>3</v>
      </c>
      <c r="P856" s="457">
        <v>3</v>
      </c>
      <c r="Q856" s="196">
        <f t="shared" si="54"/>
        <v>1</v>
      </c>
      <c r="R856" s="197">
        <f t="shared" si="55"/>
        <v>1</v>
      </c>
      <c r="S856" s="198">
        <f t="shared" si="52"/>
        <v>1</v>
      </c>
      <c r="T856" s="194"/>
      <c r="U856" s="21"/>
      <c r="V856" s="21"/>
    </row>
    <row r="857" spans="1:22" ht="12.75">
      <c r="A857" s="459" t="s">
        <v>109</v>
      </c>
      <c r="B857" s="194" t="s">
        <v>1220</v>
      </c>
      <c r="C857" s="194" t="s">
        <v>663</v>
      </c>
      <c r="D857" s="194" t="s">
        <v>673</v>
      </c>
      <c r="E857" s="460" t="s">
        <v>577</v>
      </c>
      <c r="F857" s="194" t="s">
        <v>580</v>
      </c>
      <c r="G857" s="194" t="s">
        <v>370</v>
      </c>
      <c r="H857" s="461" t="s">
        <v>418</v>
      </c>
      <c r="I857" s="461" t="s">
        <v>185</v>
      </c>
      <c r="J857" s="462">
        <v>1</v>
      </c>
      <c r="K857" s="194"/>
      <c r="L857" s="194">
        <v>2022</v>
      </c>
      <c r="M857" s="457">
        <v>1</v>
      </c>
      <c r="N857" s="458">
        <v>1</v>
      </c>
      <c r="O857" s="195">
        <f t="shared" si="53"/>
        <v>1</v>
      </c>
      <c r="P857" s="457">
        <v>1</v>
      </c>
      <c r="Q857" s="196">
        <f t="shared" si="54"/>
        <v>1</v>
      </c>
      <c r="R857" s="197">
        <f t="shared" si="55"/>
        <v>1</v>
      </c>
      <c r="S857" s="198">
        <f t="shared" si="52"/>
        <v>1</v>
      </c>
      <c r="T857" s="194" t="s">
        <v>3249</v>
      </c>
      <c r="U857" s="21"/>
      <c r="V857" s="21"/>
    </row>
    <row r="858" spans="1:22" ht="12.75">
      <c r="A858" s="459" t="s">
        <v>109</v>
      </c>
      <c r="B858" s="194" t="s">
        <v>1220</v>
      </c>
      <c r="C858" s="194" t="s">
        <v>658</v>
      </c>
      <c r="D858" s="194" t="s">
        <v>676</v>
      </c>
      <c r="E858" s="460" t="s">
        <v>577</v>
      </c>
      <c r="F858" s="194" t="s">
        <v>580</v>
      </c>
      <c r="G858" s="194" t="s">
        <v>370</v>
      </c>
      <c r="H858" s="461" t="s">
        <v>418</v>
      </c>
      <c r="I858" s="461" t="s">
        <v>185</v>
      </c>
      <c r="J858" s="462">
        <v>1</v>
      </c>
      <c r="K858" s="194"/>
      <c r="L858" s="194">
        <v>2022</v>
      </c>
      <c r="M858" s="457">
        <v>3</v>
      </c>
      <c r="N858" s="458">
        <v>1</v>
      </c>
      <c r="O858" s="195">
        <f t="shared" si="53"/>
        <v>3</v>
      </c>
      <c r="P858" s="457">
        <v>3</v>
      </c>
      <c r="Q858" s="196">
        <f t="shared" si="54"/>
        <v>1</v>
      </c>
      <c r="R858" s="197">
        <f t="shared" si="55"/>
        <v>1</v>
      </c>
      <c r="S858" s="198">
        <f t="shared" si="52"/>
        <v>1</v>
      </c>
      <c r="T858" s="194"/>
      <c r="U858" s="21"/>
      <c r="V858" s="21"/>
    </row>
    <row r="859" spans="1:22" ht="12.75">
      <c r="A859" s="459" t="s">
        <v>109</v>
      </c>
      <c r="B859" s="194" t="s">
        <v>1220</v>
      </c>
      <c r="C859" s="194" t="s">
        <v>663</v>
      </c>
      <c r="D859" s="194" t="s">
        <v>3256</v>
      </c>
      <c r="E859" s="460" t="s">
        <v>577</v>
      </c>
      <c r="F859" s="194" t="s">
        <v>580</v>
      </c>
      <c r="G859" s="194" t="s">
        <v>370</v>
      </c>
      <c r="H859" s="461" t="s">
        <v>418</v>
      </c>
      <c r="I859" s="461" t="s">
        <v>185</v>
      </c>
      <c r="J859" s="462">
        <v>1</v>
      </c>
      <c r="K859" s="194"/>
      <c r="L859" s="194">
        <v>2022</v>
      </c>
      <c r="M859" s="457">
        <v>3</v>
      </c>
      <c r="N859" s="458">
        <v>1</v>
      </c>
      <c r="O859" s="195">
        <f t="shared" si="53"/>
        <v>3</v>
      </c>
      <c r="P859" s="457">
        <v>3</v>
      </c>
      <c r="Q859" s="196">
        <f t="shared" si="54"/>
        <v>1</v>
      </c>
      <c r="R859" s="197">
        <f t="shared" si="55"/>
        <v>1</v>
      </c>
      <c r="S859" s="198">
        <f t="shared" si="52"/>
        <v>1</v>
      </c>
      <c r="T859" s="194"/>
      <c r="U859" s="21"/>
      <c r="V859" s="21"/>
    </row>
    <row r="860" spans="1:22" ht="12.75">
      <c r="A860" s="459" t="s">
        <v>109</v>
      </c>
      <c r="B860" s="194" t="s">
        <v>1220</v>
      </c>
      <c r="C860" s="194" t="s">
        <v>656</v>
      </c>
      <c r="D860" s="194" t="s">
        <v>671</v>
      </c>
      <c r="E860" s="460" t="s">
        <v>577</v>
      </c>
      <c r="F860" s="194" t="s">
        <v>581</v>
      </c>
      <c r="G860" s="194" t="s">
        <v>370</v>
      </c>
      <c r="H860" s="461" t="s">
        <v>418</v>
      </c>
      <c r="I860" s="461" t="s">
        <v>185</v>
      </c>
      <c r="J860" s="462">
        <v>1</v>
      </c>
      <c r="K860" s="194"/>
      <c r="L860" s="194">
        <v>2022</v>
      </c>
      <c r="M860" s="457">
        <v>3</v>
      </c>
      <c r="N860" s="458">
        <v>1</v>
      </c>
      <c r="O860" s="195">
        <f t="shared" si="53"/>
        <v>3</v>
      </c>
      <c r="P860" s="457">
        <v>3</v>
      </c>
      <c r="Q860" s="196">
        <f t="shared" si="54"/>
        <v>1</v>
      </c>
      <c r="R860" s="197">
        <f t="shared" si="55"/>
        <v>1</v>
      </c>
      <c r="S860" s="198">
        <f t="shared" si="52"/>
        <v>1</v>
      </c>
      <c r="T860" s="194"/>
      <c r="U860" s="21"/>
      <c r="V860" s="21"/>
    </row>
    <row r="861" spans="1:22" ht="12.75">
      <c r="A861" s="459" t="s">
        <v>109</v>
      </c>
      <c r="B861" s="194" t="s">
        <v>1220</v>
      </c>
      <c r="C861" s="194" t="s">
        <v>663</v>
      </c>
      <c r="D861" s="194" t="s">
        <v>673</v>
      </c>
      <c r="E861" s="460" t="s">
        <v>577</v>
      </c>
      <c r="F861" s="194" t="s">
        <v>581</v>
      </c>
      <c r="G861" s="194" t="s">
        <v>370</v>
      </c>
      <c r="H861" s="461" t="s">
        <v>418</v>
      </c>
      <c r="I861" s="461" t="s">
        <v>185</v>
      </c>
      <c r="J861" s="462">
        <v>1</v>
      </c>
      <c r="K861" s="194"/>
      <c r="L861" s="194">
        <v>2022</v>
      </c>
      <c r="M861" s="457">
        <v>1</v>
      </c>
      <c r="N861" s="458">
        <v>1</v>
      </c>
      <c r="O861" s="195">
        <f t="shared" si="53"/>
        <v>1</v>
      </c>
      <c r="P861" s="457">
        <v>1</v>
      </c>
      <c r="Q861" s="196">
        <f t="shared" si="54"/>
        <v>1</v>
      </c>
      <c r="R861" s="197">
        <f t="shared" si="55"/>
        <v>1</v>
      </c>
      <c r="S861" s="198">
        <f t="shared" si="52"/>
        <v>1</v>
      </c>
      <c r="T861" s="194" t="s">
        <v>3249</v>
      </c>
      <c r="U861" s="21"/>
      <c r="V861" s="21"/>
    </row>
    <row r="862" spans="1:22" ht="12.75">
      <c r="A862" s="459" t="s">
        <v>109</v>
      </c>
      <c r="B862" s="194" t="s">
        <v>1220</v>
      </c>
      <c r="C862" s="194" t="s">
        <v>658</v>
      </c>
      <c r="D862" s="194" t="s">
        <v>676</v>
      </c>
      <c r="E862" s="460" t="s">
        <v>577</v>
      </c>
      <c r="F862" s="194" t="s">
        <v>581</v>
      </c>
      <c r="G862" s="194" t="s">
        <v>370</v>
      </c>
      <c r="H862" s="461" t="s">
        <v>418</v>
      </c>
      <c r="I862" s="461" t="s">
        <v>185</v>
      </c>
      <c r="J862" s="462">
        <v>1</v>
      </c>
      <c r="K862" s="194"/>
      <c r="L862" s="194">
        <v>2022</v>
      </c>
      <c r="M862" s="457">
        <v>3</v>
      </c>
      <c r="N862" s="458">
        <v>1</v>
      </c>
      <c r="O862" s="195">
        <f t="shared" si="53"/>
        <v>3</v>
      </c>
      <c r="P862" s="457">
        <v>3</v>
      </c>
      <c r="Q862" s="196">
        <f t="shared" si="54"/>
        <v>1</v>
      </c>
      <c r="R862" s="197">
        <f t="shared" si="55"/>
        <v>1</v>
      </c>
      <c r="S862" s="198">
        <f t="shared" si="52"/>
        <v>1</v>
      </c>
      <c r="T862" s="194"/>
      <c r="U862" s="21"/>
      <c r="V862" s="21"/>
    </row>
    <row r="863" spans="1:22" ht="12.75">
      <c r="A863" s="459" t="s">
        <v>109</v>
      </c>
      <c r="B863" s="194" t="s">
        <v>1220</v>
      </c>
      <c r="C863" s="194" t="s">
        <v>663</v>
      </c>
      <c r="D863" s="194" t="s">
        <v>3256</v>
      </c>
      <c r="E863" s="460" t="s">
        <v>577</v>
      </c>
      <c r="F863" s="194" t="s">
        <v>581</v>
      </c>
      <c r="G863" s="194" t="s">
        <v>370</v>
      </c>
      <c r="H863" s="461" t="s">
        <v>418</v>
      </c>
      <c r="I863" s="461" t="s">
        <v>185</v>
      </c>
      <c r="J863" s="462">
        <v>1</v>
      </c>
      <c r="K863" s="194"/>
      <c r="L863" s="194">
        <v>2022</v>
      </c>
      <c r="M863" s="457">
        <v>3</v>
      </c>
      <c r="N863" s="458">
        <v>1</v>
      </c>
      <c r="O863" s="195">
        <f t="shared" si="53"/>
        <v>3</v>
      </c>
      <c r="P863" s="457">
        <v>3</v>
      </c>
      <c r="Q863" s="196">
        <f t="shared" si="54"/>
        <v>1</v>
      </c>
      <c r="R863" s="197">
        <f t="shared" si="55"/>
        <v>1</v>
      </c>
      <c r="S863" s="198">
        <f t="shared" si="52"/>
        <v>1</v>
      </c>
      <c r="T863" s="194"/>
      <c r="U863" s="21"/>
      <c r="V863" s="21"/>
    </row>
    <row r="864" spans="1:22" ht="12.75">
      <c r="A864" s="459" t="s">
        <v>109</v>
      </c>
      <c r="B864" s="194" t="s">
        <v>1220</v>
      </c>
      <c r="C864" s="194" t="s">
        <v>656</v>
      </c>
      <c r="D864" s="194" t="s">
        <v>671</v>
      </c>
      <c r="E864" s="460" t="s">
        <v>577</v>
      </c>
      <c r="F864" s="194" t="s">
        <v>578</v>
      </c>
      <c r="G864" s="194" t="s">
        <v>370</v>
      </c>
      <c r="H864" s="461" t="s">
        <v>418</v>
      </c>
      <c r="I864" s="461" t="s">
        <v>185</v>
      </c>
      <c r="J864" s="462">
        <v>1</v>
      </c>
      <c r="K864" s="194"/>
      <c r="L864" s="194">
        <v>2022</v>
      </c>
      <c r="M864" s="457">
        <v>3</v>
      </c>
      <c r="N864" s="458">
        <v>1</v>
      </c>
      <c r="O864" s="195">
        <f t="shared" si="53"/>
        <v>3</v>
      </c>
      <c r="P864" s="457">
        <v>3</v>
      </c>
      <c r="Q864" s="196">
        <f t="shared" si="54"/>
        <v>1</v>
      </c>
      <c r="R864" s="197">
        <f t="shared" si="55"/>
        <v>1</v>
      </c>
      <c r="S864" s="198">
        <f t="shared" si="52"/>
        <v>1</v>
      </c>
      <c r="T864" s="194"/>
      <c r="U864" s="21"/>
      <c r="V864" s="21"/>
    </row>
    <row r="865" spans="1:22" ht="12.75">
      <c r="A865" s="459" t="s">
        <v>109</v>
      </c>
      <c r="B865" s="194" t="s">
        <v>1220</v>
      </c>
      <c r="C865" s="194" t="s">
        <v>663</v>
      </c>
      <c r="D865" s="194" t="s">
        <v>673</v>
      </c>
      <c r="E865" s="460" t="s">
        <v>577</v>
      </c>
      <c r="F865" s="194" t="s">
        <v>578</v>
      </c>
      <c r="G865" s="194" t="s">
        <v>370</v>
      </c>
      <c r="H865" s="461" t="s">
        <v>418</v>
      </c>
      <c r="I865" s="461" t="s">
        <v>185</v>
      </c>
      <c r="J865" s="462">
        <v>1</v>
      </c>
      <c r="K865" s="194"/>
      <c r="L865" s="194">
        <v>2022</v>
      </c>
      <c r="M865" s="457">
        <v>1</v>
      </c>
      <c r="N865" s="458">
        <v>1</v>
      </c>
      <c r="O865" s="195">
        <f t="shared" si="53"/>
        <v>1</v>
      </c>
      <c r="P865" s="457">
        <v>1</v>
      </c>
      <c r="Q865" s="196">
        <f t="shared" si="54"/>
        <v>1</v>
      </c>
      <c r="R865" s="197">
        <f t="shared" si="55"/>
        <v>1</v>
      </c>
      <c r="S865" s="198">
        <f t="shared" si="52"/>
        <v>1</v>
      </c>
      <c r="T865" s="194" t="s">
        <v>3249</v>
      </c>
      <c r="U865" s="21"/>
      <c r="V865" s="21"/>
    </row>
    <row r="866" spans="1:22" ht="12.75">
      <c r="A866" s="459" t="s">
        <v>109</v>
      </c>
      <c r="B866" s="194" t="s">
        <v>1220</v>
      </c>
      <c r="C866" s="194" t="s">
        <v>658</v>
      </c>
      <c r="D866" s="194" t="s">
        <v>676</v>
      </c>
      <c r="E866" s="460" t="s">
        <v>577</v>
      </c>
      <c r="F866" s="194" t="s">
        <v>578</v>
      </c>
      <c r="G866" s="194" t="s">
        <v>370</v>
      </c>
      <c r="H866" s="461" t="s">
        <v>418</v>
      </c>
      <c r="I866" s="461" t="s">
        <v>185</v>
      </c>
      <c r="J866" s="462">
        <v>1</v>
      </c>
      <c r="K866" s="194"/>
      <c r="L866" s="194">
        <v>2022</v>
      </c>
      <c r="M866" s="457">
        <v>3</v>
      </c>
      <c r="N866" s="458">
        <v>1</v>
      </c>
      <c r="O866" s="195">
        <f t="shared" si="53"/>
        <v>3</v>
      </c>
      <c r="P866" s="457">
        <v>3</v>
      </c>
      <c r="Q866" s="196">
        <f t="shared" si="54"/>
        <v>1</v>
      </c>
      <c r="R866" s="197">
        <f t="shared" si="55"/>
        <v>1</v>
      </c>
      <c r="S866" s="198">
        <f t="shared" si="52"/>
        <v>1</v>
      </c>
      <c r="T866" s="194"/>
      <c r="U866" s="21"/>
      <c r="V866" s="21"/>
    </row>
    <row r="867" spans="1:22" ht="12.75">
      <c r="A867" s="459" t="s">
        <v>109</v>
      </c>
      <c r="B867" s="194" t="s">
        <v>1220</v>
      </c>
      <c r="C867" s="194" t="s">
        <v>663</v>
      </c>
      <c r="D867" s="194" t="s">
        <v>3256</v>
      </c>
      <c r="E867" s="460" t="s">
        <v>577</v>
      </c>
      <c r="F867" s="194" t="s">
        <v>578</v>
      </c>
      <c r="G867" s="194" t="s">
        <v>370</v>
      </c>
      <c r="H867" s="461" t="s">
        <v>418</v>
      </c>
      <c r="I867" s="461" t="s">
        <v>185</v>
      </c>
      <c r="J867" s="462">
        <v>1</v>
      </c>
      <c r="K867" s="194"/>
      <c r="L867" s="194">
        <v>2022</v>
      </c>
      <c r="M867" s="457">
        <v>3</v>
      </c>
      <c r="N867" s="458">
        <v>1</v>
      </c>
      <c r="O867" s="195">
        <f t="shared" si="53"/>
        <v>3</v>
      </c>
      <c r="P867" s="457">
        <v>3</v>
      </c>
      <c r="Q867" s="196">
        <f t="shared" si="54"/>
        <v>1</v>
      </c>
      <c r="R867" s="197">
        <f t="shared" si="55"/>
        <v>1</v>
      </c>
      <c r="S867" s="198">
        <f t="shared" si="52"/>
        <v>1</v>
      </c>
      <c r="T867" s="194"/>
      <c r="U867" s="21"/>
      <c r="V867" s="21"/>
    </row>
    <row r="868" spans="1:22" ht="15.75" customHeight="1">
      <c r="M868" s="21"/>
      <c r="N868" s="21"/>
      <c r="O868" s="21"/>
      <c r="P868" s="21"/>
      <c r="Q868" s="21"/>
      <c r="R868" s="21"/>
      <c r="S868" s="21"/>
      <c r="T868" s="21"/>
      <c r="U868" s="21"/>
      <c r="V868" s="21"/>
    </row>
    <row r="869" spans="1:22" ht="15.75" customHeight="1">
      <c r="M869" s="21"/>
      <c r="N869" s="21"/>
      <c r="O869" s="21"/>
      <c r="P869" s="21"/>
      <c r="Q869" s="21"/>
      <c r="R869" s="21"/>
      <c r="S869" s="21"/>
      <c r="T869" s="21"/>
      <c r="U869" s="21"/>
      <c r="V869" s="21"/>
    </row>
    <row r="870" spans="1:22" ht="15.75" customHeight="1">
      <c r="M870" s="21"/>
      <c r="N870" s="21"/>
      <c r="O870" s="21"/>
      <c r="P870" s="21"/>
      <c r="Q870" s="21"/>
      <c r="R870" s="21"/>
      <c r="S870" s="21"/>
      <c r="T870" s="21"/>
      <c r="U870" s="21"/>
      <c r="V870" s="21"/>
    </row>
    <row r="871" spans="1:22" ht="15.75" customHeight="1">
      <c r="M871" s="21"/>
      <c r="N871" s="21"/>
      <c r="O871" s="21"/>
      <c r="P871" s="21"/>
      <c r="Q871" s="21"/>
      <c r="R871" s="21"/>
      <c r="S871" s="21"/>
      <c r="T871" s="21"/>
      <c r="U871" s="21"/>
      <c r="V871" s="21"/>
    </row>
    <row r="872" spans="1:22" ht="15.75" customHeight="1">
      <c r="M872" s="21"/>
      <c r="N872" s="21"/>
      <c r="O872" s="21"/>
      <c r="P872" s="21"/>
      <c r="Q872" s="21"/>
      <c r="R872" s="21"/>
      <c r="S872" s="21"/>
      <c r="T872" s="21"/>
      <c r="U872" s="21"/>
      <c r="V872" s="21"/>
    </row>
    <row r="873" spans="1:22" ht="15.75" customHeight="1">
      <c r="M873" s="21"/>
      <c r="N873" s="21"/>
      <c r="O873" s="21"/>
      <c r="P873" s="21"/>
      <c r="Q873" s="21"/>
      <c r="R873" s="21"/>
      <c r="S873" s="21"/>
      <c r="T873" s="21"/>
      <c r="U873" s="21"/>
      <c r="V873" s="21"/>
    </row>
    <row r="874" spans="1:22" ht="15.75" customHeight="1">
      <c r="M874" s="21"/>
      <c r="N874" s="21"/>
      <c r="O874" s="21"/>
      <c r="P874" s="21"/>
      <c r="Q874" s="21"/>
      <c r="R874" s="21"/>
      <c r="S874" s="21"/>
      <c r="T874" s="21"/>
      <c r="U874" s="21"/>
      <c r="V874" s="21"/>
    </row>
    <row r="875" spans="1:22" ht="15.75" customHeight="1">
      <c r="M875" s="21"/>
      <c r="N875" s="21"/>
      <c r="O875" s="21"/>
      <c r="P875" s="21"/>
      <c r="Q875" s="21"/>
      <c r="R875" s="21"/>
      <c r="S875" s="21"/>
      <c r="T875" s="21"/>
      <c r="U875" s="21"/>
      <c r="V875" s="21"/>
    </row>
    <row r="876" spans="1:22" ht="15.75" customHeight="1">
      <c r="M876" s="21"/>
      <c r="N876" s="21"/>
      <c r="O876" s="21"/>
      <c r="P876" s="21"/>
      <c r="Q876" s="21"/>
      <c r="R876" s="21"/>
      <c r="S876" s="21"/>
      <c r="T876" s="21"/>
      <c r="U876" s="21"/>
      <c r="V876" s="21"/>
    </row>
    <row r="877" spans="1:22" ht="15.75" customHeight="1">
      <c r="M877" s="21"/>
      <c r="N877" s="21"/>
      <c r="O877" s="21"/>
      <c r="P877" s="21"/>
      <c r="Q877" s="21"/>
      <c r="R877" s="21"/>
      <c r="S877" s="21"/>
      <c r="T877" s="21"/>
      <c r="U877" s="21"/>
      <c r="V877" s="21"/>
    </row>
    <row r="878" spans="1:22" ht="15.75" customHeight="1">
      <c r="M878" s="21"/>
      <c r="N878" s="21"/>
      <c r="O878" s="21"/>
      <c r="P878" s="21"/>
      <c r="Q878" s="21"/>
      <c r="R878" s="21"/>
      <c r="S878" s="21"/>
      <c r="T878" s="21"/>
      <c r="U878" s="21"/>
      <c r="V878" s="21"/>
    </row>
    <row r="879" spans="1:22" ht="15.75" customHeight="1">
      <c r="M879" s="21"/>
      <c r="N879" s="21"/>
      <c r="O879" s="21"/>
      <c r="P879" s="21"/>
      <c r="Q879" s="21"/>
      <c r="R879" s="21"/>
      <c r="S879" s="21"/>
      <c r="T879" s="21"/>
      <c r="U879" s="21"/>
      <c r="V879" s="21"/>
    </row>
    <row r="880" spans="1:22" ht="15.75" customHeight="1">
      <c r="M880" s="21"/>
      <c r="N880" s="21"/>
      <c r="O880" s="21"/>
      <c r="P880" s="21"/>
      <c r="Q880" s="21"/>
      <c r="R880" s="21"/>
      <c r="S880" s="21"/>
      <c r="T880" s="21"/>
      <c r="U880" s="21"/>
      <c r="V880" s="21"/>
    </row>
    <row r="881" spans="13:22" ht="15.75" customHeight="1">
      <c r="M881" s="21"/>
      <c r="N881" s="21"/>
      <c r="O881" s="21"/>
      <c r="P881" s="21"/>
      <c r="Q881" s="21"/>
      <c r="R881" s="21"/>
      <c r="S881" s="21"/>
      <c r="T881" s="21"/>
      <c r="U881" s="21"/>
      <c r="V881" s="21"/>
    </row>
    <row r="882" spans="13:22" ht="15.75" customHeight="1">
      <c r="M882" s="21"/>
      <c r="N882" s="21"/>
      <c r="O882" s="21"/>
      <c r="P882" s="21"/>
      <c r="Q882" s="21"/>
      <c r="R882" s="21"/>
      <c r="S882" s="21"/>
      <c r="T882" s="21"/>
      <c r="U882" s="21"/>
      <c r="V882" s="21"/>
    </row>
    <row r="883" spans="13:22" ht="15.75" customHeight="1">
      <c r="M883" s="21"/>
      <c r="N883" s="21"/>
      <c r="O883" s="21"/>
      <c r="P883" s="21"/>
      <c r="Q883" s="21"/>
      <c r="R883" s="21"/>
      <c r="S883" s="21"/>
      <c r="T883" s="21"/>
      <c r="U883" s="21"/>
      <c r="V883" s="21"/>
    </row>
    <row r="884" spans="13:22" ht="15.75" customHeight="1">
      <c r="M884" s="21"/>
      <c r="N884" s="21"/>
      <c r="O884" s="21"/>
      <c r="P884" s="21"/>
      <c r="Q884" s="21"/>
      <c r="R884" s="21"/>
      <c r="S884" s="21"/>
      <c r="T884" s="21"/>
      <c r="U884" s="21"/>
      <c r="V884" s="21"/>
    </row>
    <row r="885" spans="13:22" ht="15.75" customHeight="1">
      <c r="M885" s="21"/>
      <c r="N885" s="21"/>
      <c r="O885" s="21"/>
      <c r="P885" s="21"/>
      <c r="Q885" s="21"/>
      <c r="R885" s="21"/>
      <c r="S885" s="21"/>
      <c r="T885" s="21"/>
      <c r="U885" s="21"/>
      <c r="V885" s="21"/>
    </row>
    <row r="886" spans="13:22" ht="15.75" customHeight="1">
      <c r="M886" s="21"/>
      <c r="N886" s="21"/>
      <c r="O886" s="21"/>
      <c r="P886" s="21"/>
      <c r="Q886" s="21"/>
      <c r="R886" s="21"/>
      <c r="S886" s="21"/>
      <c r="T886" s="21"/>
      <c r="U886" s="21"/>
      <c r="V886" s="21"/>
    </row>
    <row r="887" spans="13:22" ht="15.75" customHeight="1">
      <c r="M887" s="21"/>
      <c r="N887" s="21"/>
      <c r="O887" s="21"/>
      <c r="P887" s="21"/>
      <c r="Q887" s="21"/>
      <c r="R887" s="21"/>
      <c r="S887" s="21"/>
      <c r="T887" s="21"/>
      <c r="U887" s="21"/>
      <c r="V887" s="21"/>
    </row>
    <row r="888" spans="13:22" ht="15.75" customHeight="1">
      <c r="M888" s="21"/>
      <c r="N888" s="21"/>
      <c r="O888" s="21"/>
      <c r="P888" s="21"/>
      <c r="Q888" s="21"/>
      <c r="R888" s="21"/>
      <c r="S888" s="21"/>
      <c r="T888" s="21"/>
      <c r="U888" s="21"/>
      <c r="V888" s="21"/>
    </row>
    <row r="889" spans="13:22" ht="15.75" customHeight="1">
      <c r="M889" s="21"/>
      <c r="N889" s="21"/>
      <c r="O889" s="21"/>
      <c r="P889" s="21"/>
      <c r="Q889" s="21"/>
      <c r="R889" s="21"/>
      <c r="S889" s="21"/>
      <c r="T889" s="21"/>
      <c r="U889" s="21"/>
      <c r="V889" s="21"/>
    </row>
    <row r="890" spans="13:22" ht="15.75" customHeight="1">
      <c r="M890" s="21"/>
      <c r="N890" s="21"/>
      <c r="O890" s="21"/>
      <c r="P890" s="21"/>
      <c r="Q890" s="21"/>
      <c r="R890" s="21"/>
      <c r="S890" s="21"/>
      <c r="T890" s="21"/>
      <c r="U890" s="21"/>
      <c r="V890" s="21"/>
    </row>
    <row r="891" spans="13:22" ht="15.75" customHeight="1">
      <c r="M891" s="21"/>
      <c r="N891" s="21"/>
      <c r="O891" s="21"/>
      <c r="P891" s="21"/>
      <c r="Q891" s="21"/>
      <c r="R891" s="21"/>
      <c r="S891" s="21"/>
      <c r="T891" s="21"/>
      <c r="U891" s="21"/>
      <c r="V891" s="21"/>
    </row>
    <row r="892" spans="13:22" ht="15.75" customHeight="1">
      <c r="M892" s="21"/>
      <c r="N892" s="21"/>
      <c r="O892" s="21"/>
      <c r="P892" s="21"/>
      <c r="Q892" s="21"/>
      <c r="R892" s="21"/>
      <c r="S892" s="21"/>
      <c r="T892" s="21"/>
      <c r="U892" s="21"/>
      <c r="V892" s="21"/>
    </row>
    <row r="893" spans="13:22" ht="15.75" customHeight="1">
      <c r="M893" s="21"/>
      <c r="N893" s="21"/>
      <c r="O893" s="21"/>
      <c r="P893" s="21"/>
      <c r="Q893" s="21"/>
      <c r="R893" s="21"/>
      <c r="S893" s="21"/>
      <c r="T893" s="21"/>
      <c r="U893" s="21"/>
      <c r="V893" s="21"/>
    </row>
    <row r="894" spans="13:22" ht="15.75" customHeight="1">
      <c r="M894" s="21"/>
      <c r="N894" s="21"/>
      <c r="O894" s="21"/>
      <c r="P894" s="21"/>
      <c r="Q894" s="21"/>
      <c r="R894" s="21"/>
      <c r="S894" s="21"/>
      <c r="T894" s="21"/>
      <c r="U894" s="21"/>
      <c r="V894" s="21"/>
    </row>
    <row r="895" spans="13:22" ht="15.75" customHeight="1">
      <c r="M895" s="21"/>
      <c r="N895" s="21"/>
      <c r="O895" s="21"/>
      <c r="P895" s="21"/>
      <c r="Q895" s="21"/>
      <c r="R895" s="21"/>
      <c r="S895" s="21"/>
      <c r="T895" s="21"/>
      <c r="U895" s="21"/>
      <c r="V895" s="21"/>
    </row>
    <row r="896" spans="13:22" ht="15.75" customHeight="1">
      <c r="M896" s="21"/>
      <c r="N896" s="21"/>
      <c r="O896" s="21"/>
      <c r="P896" s="21"/>
      <c r="Q896" s="21"/>
      <c r="R896" s="21"/>
      <c r="S896" s="21"/>
      <c r="T896" s="21"/>
      <c r="U896" s="21"/>
      <c r="V896" s="21"/>
    </row>
    <row r="897" spans="13:22" ht="15.75" customHeight="1">
      <c r="M897" s="21"/>
      <c r="N897" s="21"/>
      <c r="O897" s="21"/>
      <c r="P897" s="21"/>
      <c r="Q897" s="21"/>
      <c r="R897" s="21"/>
      <c r="S897" s="21"/>
      <c r="T897" s="21"/>
      <c r="U897" s="21"/>
      <c r="V897" s="21"/>
    </row>
    <row r="898" spans="13:22" ht="15.75" customHeight="1">
      <c r="M898" s="21"/>
      <c r="N898" s="21"/>
      <c r="O898" s="21"/>
      <c r="P898" s="21"/>
      <c r="Q898" s="21"/>
      <c r="R898" s="21"/>
      <c r="S898" s="21"/>
      <c r="T898" s="21"/>
      <c r="U898" s="21"/>
      <c r="V898" s="21"/>
    </row>
    <row r="899" spans="13:22" ht="15.75" customHeight="1">
      <c r="M899" s="21"/>
      <c r="N899" s="21"/>
      <c r="O899" s="21"/>
      <c r="P899" s="21"/>
      <c r="Q899" s="21"/>
      <c r="R899" s="21"/>
      <c r="S899" s="21"/>
      <c r="T899" s="21"/>
      <c r="U899" s="21"/>
      <c r="V899" s="21"/>
    </row>
    <row r="900" spans="13:22" ht="15.75" customHeight="1">
      <c r="M900" s="21"/>
      <c r="N900" s="21"/>
      <c r="O900" s="21"/>
      <c r="P900" s="21"/>
      <c r="Q900" s="21"/>
      <c r="R900" s="21"/>
      <c r="S900" s="21"/>
      <c r="T900" s="21"/>
      <c r="U900" s="21"/>
      <c r="V900" s="21"/>
    </row>
    <row r="901" spans="13:22" ht="15.75" customHeight="1">
      <c r="M901" s="21"/>
      <c r="N901" s="21"/>
      <c r="O901" s="21"/>
      <c r="P901" s="21"/>
      <c r="Q901" s="21"/>
      <c r="R901" s="21"/>
      <c r="S901" s="21"/>
      <c r="T901" s="21"/>
      <c r="U901" s="21"/>
      <c r="V901" s="21"/>
    </row>
    <row r="902" spans="13:22" ht="15.75" customHeight="1">
      <c r="M902" s="21"/>
      <c r="N902" s="21"/>
      <c r="O902" s="21"/>
      <c r="P902" s="21"/>
      <c r="Q902" s="21"/>
      <c r="R902" s="21"/>
      <c r="S902" s="21"/>
      <c r="T902" s="21"/>
      <c r="U902" s="21"/>
      <c r="V902" s="21"/>
    </row>
    <row r="903" spans="13:22" ht="15.75" customHeight="1">
      <c r="M903" s="21"/>
      <c r="N903" s="21"/>
      <c r="O903" s="21"/>
      <c r="P903" s="21"/>
      <c r="Q903" s="21"/>
      <c r="R903" s="21"/>
      <c r="S903" s="21"/>
      <c r="T903" s="21"/>
      <c r="U903" s="21"/>
      <c r="V903" s="21"/>
    </row>
    <row r="904" spans="13:22" ht="15.75" customHeight="1">
      <c r="M904" s="21"/>
      <c r="N904" s="21"/>
      <c r="O904" s="21"/>
      <c r="P904" s="21"/>
      <c r="Q904" s="21"/>
      <c r="R904" s="21"/>
      <c r="S904" s="21"/>
      <c r="T904" s="21"/>
      <c r="U904" s="21"/>
      <c r="V904" s="21"/>
    </row>
    <row r="905" spans="13:22" ht="15.75" customHeight="1">
      <c r="M905" s="21"/>
      <c r="N905" s="21"/>
      <c r="O905" s="21"/>
      <c r="P905" s="21"/>
      <c r="Q905" s="21"/>
      <c r="R905" s="21"/>
      <c r="S905" s="21"/>
      <c r="T905" s="21"/>
      <c r="U905" s="21"/>
      <c r="V905" s="21"/>
    </row>
    <row r="906" spans="13:22" ht="15.75" customHeight="1">
      <c r="M906" s="21"/>
      <c r="N906" s="21"/>
      <c r="O906" s="21"/>
      <c r="P906" s="21"/>
      <c r="Q906" s="21"/>
      <c r="R906" s="21"/>
      <c r="S906" s="21"/>
      <c r="T906" s="21"/>
      <c r="U906" s="21"/>
      <c r="V906" s="21"/>
    </row>
    <row r="907" spans="13:22" ht="15.75" customHeight="1">
      <c r="M907" s="21"/>
      <c r="N907" s="21"/>
      <c r="O907" s="21"/>
      <c r="P907" s="21"/>
      <c r="Q907" s="21"/>
      <c r="R907" s="21"/>
      <c r="S907" s="21"/>
      <c r="T907" s="21"/>
      <c r="U907" s="21"/>
      <c r="V907" s="21"/>
    </row>
    <row r="908" spans="13:22" ht="15.75" customHeight="1">
      <c r="M908" s="21"/>
      <c r="N908" s="21"/>
      <c r="O908" s="21"/>
      <c r="P908" s="21"/>
      <c r="Q908" s="21"/>
      <c r="R908" s="21"/>
      <c r="S908" s="21"/>
      <c r="T908" s="21"/>
      <c r="U908" s="21"/>
      <c r="V908" s="21"/>
    </row>
    <row r="909" spans="13:22" ht="15.75" customHeight="1">
      <c r="M909" s="21"/>
      <c r="N909" s="21"/>
      <c r="O909" s="21"/>
      <c r="P909" s="21"/>
      <c r="Q909" s="21"/>
      <c r="R909" s="21"/>
      <c r="S909" s="21"/>
      <c r="T909" s="21"/>
      <c r="U909" s="21"/>
      <c r="V909" s="21"/>
    </row>
    <row r="910" spans="13:22" ht="15.75" customHeight="1">
      <c r="M910" s="21"/>
      <c r="N910" s="21"/>
      <c r="O910" s="21"/>
      <c r="P910" s="21"/>
      <c r="Q910" s="21"/>
      <c r="R910" s="21"/>
      <c r="S910" s="21"/>
      <c r="T910" s="21"/>
      <c r="U910" s="21"/>
      <c r="V910" s="21"/>
    </row>
    <row r="911" spans="13:22" ht="15.75" customHeight="1">
      <c r="M911" s="21"/>
      <c r="N911" s="21"/>
      <c r="O911" s="21"/>
      <c r="P911" s="21"/>
      <c r="Q911" s="21"/>
      <c r="R911" s="21"/>
      <c r="S911" s="21"/>
      <c r="T911" s="21"/>
      <c r="U911" s="21"/>
      <c r="V911" s="21"/>
    </row>
    <row r="912" spans="13:22" ht="15.75" customHeight="1">
      <c r="M912" s="21"/>
      <c r="N912" s="21"/>
      <c r="O912" s="21"/>
      <c r="P912" s="21"/>
      <c r="Q912" s="21"/>
      <c r="R912" s="21"/>
      <c r="S912" s="21"/>
      <c r="T912" s="21"/>
      <c r="U912" s="21"/>
      <c r="V912" s="21"/>
    </row>
    <row r="913" spans="13:22" ht="15.75" customHeight="1">
      <c r="M913" s="21"/>
      <c r="N913" s="21"/>
      <c r="O913" s="21"/>
      <c r="P913" s="21"/>
      <c r="Q913" s="21"/>
      <c r="R913" s="21"/>
      <c r="S913" s="21"/>
      <c r="T913" s="21"/>
      <c r="U913" s="21"/>
      <c r="V913" s="21"/>
    </row>
    <row r="914" spans="13:22" ht="15.75" customHeight="1">
      <c r="M914" s="21"/>
      <c r="N914" s="21"/>
      <c r="O914" s="21"/>
      <c r="P914" s="21"/>
      <c r="Q914" s="21"/>
      <c r="R914" s="21"/>
      <c r="S914" s="21"/>
      <c r="T914" s="21"/>
      <c r="U914" s="21"/>
      <c r="V914" s="21"/>
    </row>
    <row r="915" spans="13:22" ht="15.75" customHeight="1">
      <c r="M915" s="21"/>
      <c r="N915" s="21"/>
      <c r="O915" s="21"/>
      <c r="P915" s="21"/>
      <c r="Q915" s="21"/>
      <c r="R915" s="21"/>
      <c r="S915" s="21"/>
      <c r="T915" s="21"/>
      <c r="U915" s="21"/>
      <c r="V915" s="21"/>
    </row>
    <row r="916" spans="13:22" ht="15.75" customHeight="1">
      <c r="M916" s="21"/>
      <c r="N916" s="21"/>
      <c r="O916" s="21"/>
      <c r="P916" s="21"/>
      <c r="Q916" s="21"/>
      <c r="R916" s="21"/>
      <c r="S916" s="21"/>
      <c r="T916" s="21"/>
      <c r="U916" s="21"/>
      <c r="V916" s="21"/>
    </row>
    <row r="917" spans="13:22" ht="15.75" customHeight="1">
      <c r="M917" s="21"/>
      <c r="N917" s="21"/>
      <c r="O917" s="21"/>
      <c r="P917" s="21"/>
      <c r="Q917" s="21"/>
      <c r="R917" s="21"/>
      <c r="S917" s="21"/>
      <c r="T917" s="21"/>
      <c r="U917" s="21"/>
      <c r="V917" s="21"/>
    </row>
    <row r="918" spans="13:22" ht="15.75" customHeight="1">
      <c r="M918" s="21"/>
      <c r="N918" s="21"/>
      <c r="O918" s="21"/>
      <c r="P918" s="21"/>
      <c r="Q918" s="21"/>
      <c r="R918" s="21"/>
      <c r="S918" s="21"/>
      <c r="T918" s="21"/>
      <c r="U918" s="21"/>
      <c r="V918" s="21"/>
    </row>
    <row r="919" spans="13:22" ht="15.75" customHeight="1">
      <c r="M919" s="21"/>
      <c r="N919" s="21"/>
      <c r="O919" s="21"/>
      <c r="P919" s="21"/>
      <c r="Q919" s="21"/>
      <c r="R919" s="21"/>
      <c r="S919" s="21"/>
      <c r="T919" s="21"/>
      <c r="U919" s="21"/>
      <c r="V919" s="21"/>
    </row>
    <row r="920" spans="13:22" ht="15.75" customHeight="1">
      <c r="M920" s="21"/>
      <c r="N920" s="21"/>
      <c r="O920" s="21"/>
      <c r="P920" s="21"/>
      <c r="Q920" s="21"/>
      <c r="R920" s="21"/>
      <c r="S920" s="21"/>
      <c r="T920" s="21"/>
      <c r="U920" s="21"/>
      <c r="V920" s="21"/>
    </row>
    <row r="921" spans="13:22" ht="15.75" customHeight="1">
      <c r="M921" s="21"/>
      <c r="N921" s="21"/>
      <c r="O921" s="21"/>
      <c r="P921" s="21"/>
      <c r="Q921" s="21"/>
      <c r="R921" s="21"/>
      <c r="S921" s="21"/>
      <c r="T921" s="21"/>
      <c r="U921" s="21"/>
      <c r="V921" s="21"/>
    </row>
    <row r="922" spans="13:22" ht="15.75" customHeight="1">
      <c r="M922" s="21"/>
      <c r="N922" s="21"/>
      <c r="O922" s="21"/>
      <c r="P922" s="21"/>
      <c r="Q922" s="21"/>
      <c r="R922" s="21"/>
      <c r="S922" s="21"/>
      <c r="T922" s="21"/>
      <c r="U922" s="21"/>
      <c r="V922" s="21"/>
    </row>
    <row r="923" spans="13:22" ht="15.75" customHeight="1">
      <c r="M923" s="21"/>
      <c r="N923" s="21"/>
      <c r="O923" s="21"/>
      <c r="P923" s="21"/>
      <c r="Q923" s="21"/>
      <c r="R923" s="21"/>
      <c r="S923" s="21"/>
      <c r="T923" s="21"/>
      <c r="U923" s="21"/>
      <c r="V923" s="21"/>
    </row>
    <row r="924" spans="13:22" ht="15.75" customHeight="1">
      <c r="M924" s="21"/>
      <c r="N924" s="21"/>
      <c r="O924" s="21"/>
      <c r="P924" s="21"/>
      <c r="Q924" s="21"/>
      <c r="R924" s="21"/>
      <c r="S924" s="21"/>
      <c r="T924" s="21"/>
      <c r="U924" s="21"/>
      <c r="V924" s="21"/>
    </row>
    <row r="925" spans="13:22" ht="15.75" customHeight="1">
      <c r="M925" s="21"/>
      <c r="N925" s="21"/>
      <c r="O925" s="21"/>
      <c r="P925" s="21"/>
      <c r="Q925" s="21"/>
      <c r="R925" s="21"/>
      <c r="S925" s="21"/>
      <c r="T925" s="21"/>
      <c r="U925" s="21"/>
      <c r="V925" s="21"/>
    </row>
    <row r="926" spans="13:22" ht="15.75" customHeight="1">
      <c r="M926" s="21"/>
      <c r="N926" s="21"/>
      <c r="O926" s="21"/>
      <c r="P926" s="21"/>
      <c r="Q926" s="21"/>
      <c r="R926" s="21"/>
      <c r="S926" s="21"/>
      <c r="T926" s="21"/>
      <c r="U926" s="21"/>
      <c r="V926" s="21"/>
    </row>
    <row r="927" spans="13:22" ht="15.75" customHeight="1">
      <c r="M927" s="21"/>
      <c r="N927" s="21"/>
      <c r="O927" s="21"/>
      <c r="P927" s="21"/>
      <c r="Q927" s="21"/>
      <c r="R927" s="21"/>
      <c r="S927" s="21"/>
      <c r="T927" s="21"/>
      <c r="U927" s="21"/>
      <c r="V927" s="21"/>
    </row>
    <row r="928" spans="13:22" ht="15.75" customHeight="1">
      <c r="M928" s="21"/>
      <c r="N928" s="21"/>
      <c r="O928" s="21"/>
      <c r="P928" s="21"/>
      <c r="Q928" s="21"/>
      <c r="R928" s="21"/>
      <c r="S928" s="21"/>
      <c r="T928" s="21"/>
      <c r="U928" s="21"/>
      <c r="V928" s="21"/>
    </row>
    <row r="929" spans="13:22" ht="15.75" customHeight="1">
      <c r="M929" s="21"/>
      <c r="N929" s="21"/>
      <c r="O929" s="21"/>
      <c r="P929" s="21"/>
      <c r="Q929" s="21"/>
      <c r="R929" s="21"/>
      <c r="S929" s="21"/>
      <c r="T929" s="21"/>
      <c r="U929" s="21"/>
      <c r="V929" s="21"/>
    </row>
    <row r="930" spans="13:22" ht="15.75" customHeight="1">
      <c r="M930" s="21"/>
      <c r="N930" s="21"/>
      <c r="O930" s="21"/>
      <c r="P930" s="21"/>
      <c r="Q930" s="21"/>
      <c r="R930" s="21"/>
      <c r="S930" s="21"/>
      <c r="T930" s="21"/>
      <c r="U930" s="21"/>
      <c r="V930" s="21"/>
    </row>
    <row r="931" spans="13:22" ht="15.75" customHeight="1">
      <c r="M931" s="21"/>
      <c r="N931" s="21"/>
      <c r="O931" s="21"/>
      <c r="P931" s="21"/>
      <c r="Q931" s="21"/>
      <c r="R931" s="21"/>
      <c r="S931" s="21"/>
      <c r="T931" s="21"/>
      <c r="U931" s="21"/>
      <c r="V931" s="21"/>
    </row>
    <row r="932" spans="13:22" ht="15.75" customHeight="1">
      <c r="M932" s="21"/>
      <c r="N932" s="21"/>
      <c r="O932" s="21"/>
      <c r="P932" s="21"/>
      <c r="Q932" s="21"/>
      <c r="R932" s="21"/>
      <c r="S932" s="21"/>
      <c r="T932" s="21"/>
      <c r="U932" s="21"/>
      <c r="V932" s="21"/>
    </row>
    <row r="933" spans="13:22" ht="15.75" customHeight="1">
      <c r="M933" s="21"/>
      <c r="N933" s="21"/>
      <c r="O933" s="21"/>
      <c r="P933" s="21"/>
      <c r="Q933" s="21"/>
      <c r="R933" s="21"/>
      <c r="S933" s="21"/>
      <c r="T933" s="21"/>
      <c r="U933" s="21"/>
      <c r="V933" s="21"/>
    </row>
    <row r="934" spans="13:22" ht="15.75" customHeight="1">
      <c r="M934" s="21"/>
      <c r="N934" s="21"/>
      <c r="O934" s="21"/>
      <c r="P934" s="21"/>
      <c r="Q934" s="21"/>
      <c r="R934" s="21"/>
      <c r="S934" s="21"/>
      <c r="T934" s="21"/>
      <c r="U934" s="21"/>
      <c r="V934" s="21"/>
    </row>
    <row r="935" spans="13:22" ht="15.75" customHeight="1">
      <c r="M935" s="21"/>
      <c r="N935" s="21"/>
      <c r="O935" s="21"/>
      <c r="P935" s="21"/>
      <c r="Q935" s="21"/>
      <c r="R935" s="21"/>
      <c r="S935" s="21"/>
      <c r="T935" s="21"/>
      <c r="U935" s="21"/>
      <c r="V935" s="21"/>
    </row>
    <row r="936" spans="13:22" ht="15.75" customHeight="1">
      <c r="M936" s="21"/>
      <c r="N936" s="21"/>
      <c r="O936" s="21"/>
      <c r="P936" s="21"/>
      <c r="Q936" s="21"/>
      <c r="R936" s="21"/>
      <c r="S936" s="21"/>
      <c r="T936" s="21"/>
      <c r="U936" s="21"/>
      <c r="V936" s="21"/>
    </row>
    <row r="937" spans="13:22" ht="15.75" customHeight="1">
      <c r="M937" s="21"/>
      <c r="N937" s="21"/>
      <c r="O937" s="21"/>
      <c r="P937" s="21"/>
      <c r="Q937" s="21"/>
      <c r="R937" s="21"/>
      <c r="S937" s="21"/>
      <c r="T937" s="21"/>
      <c r="U937" s="21"/>
      <c r="V937" s="21"/>
    </row>
    <row r="938" spans="13:22" ht="15.75" customHeight="1">
      <c r="M938" s="21"/>
      <c r="N938" s="21"/>
      <c r="O938" s="21"/>
      <c r="P938" s="21"/>
      <c r="Q938" s="21"/>
      <c r="R938" s="21"/>
      <c r="S938" s="21"/>
      <c r="T938" s="21"/>
      <c r="U938" s="21"/>
      <c r="V938" s="21"/>
    </row>
    <row r="939" spans="13:22" ht="15.75" customHeight="1">
      <c r="M939" s="21"/>
      <c r="N939" s="21"/>
      <c r="O939" s="21"/>
      <c r="P939" s="21"/>
      <c r="Q939" s="21"/>
      <c r="R939" s="21"/>
      <c r="S939" s="21"/>
      <c r="T939" s="21"/>
      <c r="U939" s="21"/>
      <c r="V939" s="21"/>
    </row>
    <row r="940" spans="13:22" ht="15.75" customHeight="1"/>
    <row r="941" spans="13:22" ht="15.75" customHeight="1"/>
    <row r="942" spans="13:22" ht="15.75" customHeight="1"/>
    <row r="943" spans="13:22" ht="15.75" customHeight="1"/>
    <row r="944" spans="13:22"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dataValidations count="1">
    <dataValidation type="list" allowBlank="1" showInputMessage="1" showErrorMessage="1" sqref="E4:E867" xr:uid="{CFC06CE5-24C7-49BE-9618-4734A196F951}">
      <formula1>"E,S"</formula1>
    </dataValidation>
  </dataValidations>
  <pageMargins left="0.7" right="0.7" top="0.75" bottom="0.75" header="0" footer="0"/>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Z1001"/>
  <sheetViews>
    <sheetView workbookViewId="0">
      <selection activeCell="C1" sqref="C1"/>
    </sheetView>
  </sheetViews>
  <sheetFormatPr defaultColWidth="12.5703125" defaultRowHeight="15" customHeight="1"/>
  <cols>
    <col min="1" max="1" width="6.42578125" style="23" customWidth="1"/>
    <col min="2" max="2" width="11.140625" style="23" customWidth="1"/>
    <col min="3" max="3" width="13.5703125" style="23" customWidth="1"/>
    <col min="4" max="4" width="9.28515625" style="23" customWidth="1"/>
    <col min="5" max="5" width="27.42578125" style="23" customWidth="1"/>
    <col min="6" max="6" width="17.28515625" style="23" customWidth="1"/>
    <col min="7" max="7" width="17.85546875" style="23" customWidth="1"/>
    <col min="8" max="8" width="16.140625" style="32" customWidth="1"/>
    <col min="9" max="9" width="13.85546875" style="32" customWidth="1"/>
    <col min="10" max="10" width="26.140625" style="23" customWidth="1"/>
    <col min="11" max="26" width="14.42578125" style="23" customWidth="1"/>
    <col min="27" max="16384" width="12.5703125" style="23"/>
  </cols>
  <sheetData>
    <row r="1" spans="1:26" ht="15" customHeight="1">
      <c r="A1" s="20" t="s">
        <v>3257</v>
      </c>
      <c r="B1" s="21"/>
      <c r="C1" s="20"/>
      <c r="D1" s="20"/>
      <c r="E1" s="20"/>
      <c r="F1" s="21"/>
      <c r="G1" s="21"/>
      <c r="H1" s="22"/>
      <c r="I1" s="22"/>
      <c r="J1" s="21"/>
      <c r="K1" s="21"/>
      <c r="L1" s="21"/>
      <c r="M1" s="21"/>
      <c r="N1" s="21"/>
      <c r="O1" s="21"/>
      <c r="P1" s="21"/>
      <c r="Q1" s="21"/>
      <c r="R1" s="21"/>
      <c r="S1" s="21"/>
      <c r="T1" s="21"/>
      <c r="U1" s="21"/>
      <c r="V1" s="21"/>
      <c r="W1" s="21"/>
      <c r="X1" s="21"/>
      <c r="Y1" s="21"/>
      <c r="Z1" s="21"/>
    </row>
    <row r="2" spans="1:26" ht="76.5">
      <c r="A2" s="24" t="s">
        <v>92</v>
      </c>
      <c r="B2" s="24" t="s">
        <v>3019</v>
      </c>
      <c r="C2" s="24" t="s">
        <v>3258</v>
      </c>
      <c r="D2" s="24" t="s">
        <v>3095</v>
      </c>
      <c r="E2" s="24" t="s">
        <v>3096</v>
      </c>
      <c r="F2" s="24" t="s">
        <v>3259</v>
      </c>
      <c r="G2" s="24" t="s">
        <v>366</v>
      </c>
      <c r="H2" s="24" t="s">
        <v>416</v>
      </c>
      <c r="I2" s="24" t="s">
        <v>3098</v>
      </c>
      <c r="J2" s="25" t="s">
        <v>1858</v>
      </c>
      <c r="K2" s="463" t="s">
        <v>3024</v>
      </c>
      <c r="L2" s="116" t="s">
        <v>3238</v>
      </c>
      <c r="M2" s="116" t="s">
        <v>3100</v>
      </c>
      <c r="N2" s="112" t="s">
        <v>3101</v>
      </c>
      <c r="O2" s="116" t="s">
        <v>3102</v>
      </c>
      <c r="P2" s="112" t="s">
        <v>3103</v>
      </c>
      <c r="Q2" s="112" t="s">
        <v>3104</v>
      </c>
      <c r="R2" s="113" t="s">
        <v>3105</v>
      </c>
      <c r="S2" s="116" t="s">
        <v>849</v>
      </c>
      <c r="T2" s="26"/>
      <c r="U2" s="22"/>
      <c r="V2" s="22"/>
      <c r="W2" s="22"/>
      <c r="X2" s="22"/>
      <c r="Y2" s="22"/>
      <c r="Z2" s="22"/>
    </row>
    <row r="3" spans="1:26" s="250" customFormat="1" ht="12.75">
      <c r="A3" s="170" t="s">
        <v>850</v>
      </c>
      <c r="B3" s="170" t="s">
        <v>3026</v>
      </c>
      <c r="C3" s="170" t="s">
        <v>3260</v>
      </c>
      <c r="D3" s="170" t="s">
        <v>3106</v>
      </c>
      <c r="E3" s="170" t="s">
        <v>3108</v>
      </c>
      <c r="F3" s="170" t="s">
        <v>3261</v>
      </c>
      <c r="G3" s="170" t="s">
        <v>3109</v>
      </c>
      <c r="H3" s="170" t="s">
        <v>3110</v>
      </c>
      <c r="I3" s="170" t="s">
        <v>3262</v>
      </c>
      <c r="J3" s="464" t="s">
        <v>3262</v>
      </c>
      <c r="K3" s="465" t="s">
        <v>3034</v>
      </c>
      <c r="L3" s="188" t="s">
        <v>3262</v>
      </c>
      <c r="M3" s="188" t="s">
        <v>3262</v>
      </c>
      <c r="N3" s="182" t="s">
        <v>3263</v>
      </c>
      <c r="O3" s="188" t="s">
        <v>3262</v>
      </c>
      <c r="P3" s="182" t="s">
        <v>3264</v>
      </c>
      <c r="Q3" s="182" t="s">
        <v>3265</v>
      </c>
      <c r="R3" s="183" t="s">
        <v>3266</v>
      </c>
      <c r="S3" s="188" t="s">
        <v>3267</v>
      </c>
      <c r="T3" s="85"/>
    </row>
    <row r="4" spans="1:26" ht="12.75">
      <c r="A4" s="190" t="s">
        <v>109</v>
      </c>
      <c r="B4" s="191" t="s">
        <v>1220</v>
      </c>
      <c r="C4" s="191" t="s">
        <v>694</v>
      </c>
      <c r="D4" s="190" t="s">
        <v>519</v>
      </c>
      <c r="E4" s="27" t="s">
        <v>518</v>
      </c>
      <c r="F4" s="191" t="s">
        <v>689</v>
      </c>
      <c r="G4" s="191" t="s">
        <v>370</v>
      </c>
      <c r="H4" s="192" t="s">
        <v>420</v>
      </c>
      <c r="I4" s="199" t="s">
        <v>859</v>
      </c>
      <c r="J4" s="191" t="s">
        <v>3268</v>
      </c>
      <c r="K4" s="466">
        <v>2021</v>
      </c>
      <c r="L4" s="467">
        <v>277</v>
      </c>
      <c r="M4" s="468">
        <v>0.39755351681957185</v>
      </c>
      <c r="N4" s="200">
        <f>ROUNDUP(M4*L4,0)</f>
        <v>111</v>
      </c>
      <c r="O4" s="467">
        <v>34</v>
      </c>
      <c r="P4" s="201">
        <f>O4/(N4)</f>
        <v>0.30630630630630629</v>
      </c>
      <c r="Q4" s="201">
        <f>O4/L4</f>
        <v>0.12274368231046931</v>
      </c>
      <c r="R4" s="202" t="e">
        <f>M4/I4</f>
        <v>#VALUE!</v>
      </c>
      <c r="S4" s="229" t="s">
        <v>3269</v>
      </c>
      <c r="T4" s="21"/>
      <c r="U4" s="21"/>
      <c r="V4" s="21"/>
      <c r="W4" s="21"/>
      <c r="X4" s="21"/>
      <c r="Y4" s="21"/>
      <c r="Z4" s="21"/>
    </row>
    <row r="5" spans="1:26" ht="12.75">
      <c r="A5" s="190" t="s">
        <v>109</v>
      </c>
      <c r="B5" s="191" t="s">
        <v>1220</v>
      </c>
      <c r="C5" s="191" t="s">
        <v>694</v>
      </c>
      <c r="D5" s="190" t="s">
        <v>519</v>
      </c>
      <c r="E5" s="28" t="s">
        <v>523</v>
      </c>
      <c r="F5" s="191" t="s">
        <v>689</v>
      </c>
      <c r="G5" s="191" t="s">
        <v>370</v>
      </c>
      <c r="H5" s="192" t="s">
        <v>420</v>
      </c>
      <c r="I5" s="193">
        <v>0.40524781341107874</v>
      </c>
      <c r="J5" s="191"/>
      <c r="K5" s="466">
        <v>2021</v>
      </c>
      <c r="L5" s="467">
        <v>277</v>
      </c>
      <c r="M5" s="468">
        <v>0.39755351681957185</v>
      </c>
      <c r="N5" s="200">
        <f t="shared" ref="N5:N68" si="0">ROUNDUP(M5*L5,0)</f>
        <v>111</v>
      </c>
      <c r="O5" s="467">
        <v>34</v>
      </c>
      <c r="P5" s="201">
        <f t="shared" ref="P5:P68" si="1">O5/(N5)</f>
        <v>0.30630630630630629</v>
      </c>
      <c r="Q5" s="201">
        <f t="shared" ref="Q5:Q68" si="2">O5/L5</f>
        <v>0.12274368231046931</v>
      </c>
      <c r="R5" s="202">
        <f t="shared" ref="R5:R68" si="3">M5/I5</f>
        <v>0.98101335445405136</v>
      </c>
      <c r="S5" s="229"/>
      <c r="T5" s="21"/>
      <c r="U5" s="21"/>
      <c r="V5" s="21"/>
      <c r="W5" s="21"/>
      <c r="X5" s="21"/>
      <c r="Y5" s="21"/>
      <c r="Z5" s="21"/>
    </row>
    <row r="6" spans="1:26" ht="12.75">
      <c r="A6" s="190" t="s">
        <v>109</v>
      </c>
      <c r="B6" s="191" t="s">
        <v>1220</v>
      </c>
      <c r="C6" s="191" t="s">
        <v>694</v>
      </c>
      <c r="D6" s="190" t="s">
        <v>519</v>
      </c>
      <c r="E6" s="28" t="s">
        <v>525</v>
      </c>
      <c r="F6" s="191" t="s">
        <v>689</v>
      </c>
      <c r="G6" s="191" t="s">
        <v>370</v>
      </c>
      <c r="H6" s="192" t="s">
        <v>420</v>
      </c>
      <c r="I6" s="199" t="s">
        <v>859</v>
      </c>
      <c r="J6" s="191" t="s">
        <v>3268</v>
      </c>
      <c r="K6" s="466">
        <v>2021</v>
      </c>
      <c r="L6" s="467">
        <v>277</v>
      </c>
      <c r="M6" s="468" t="s">
        <v>859</v>
      </c>
      <c r="N6" s="200" t="e">
        <f t="shared" si="0"/>
        <v>#VALUE!</v>
      </c>
      <c r="O6" s="467" t="s">
        <v>859</v>
      </c>
      <c r="P6" s="201" t="e">
        <f t="shared" si="1"/>
        <v>#VALUE!</v>
      </c>
      <c r="Q6" s="201" t="e">
        <f t="shared" si="2"/>
        <v>#VALUE!</v>
      </c>
      <c r="R6" s="202" t="e">
        <f t="shared" si="3"/>
        <v>#VALUE!</v>
      </c>
      <c r="S6" s="229" t="s">
        <v>3270</v>
      </c>
      <c r="T6" s="21"/>
      <c r="U6" s="21"/>
      <c r="V6" s="21"/>
      <c r="W6" s="21"/>
      <c r="X6" s="21"/>
      <c r="Y6" s="21"/>
      <c r="Z6" s="21"/>
    </row>
    <row r="7" spans="1:26" ht="12.75">
      <c r="A7" s="190" t="s">
        <v>109</v>
      </c>
      <c r="B7" s="191" t="s">
        <v>1220</v>
      </c>
      <c r="C7" s="191" t="s">
        <v>694</v>
      </c>
      <c r="D7" s="190" t="s">
        <v>519</v>
      </c>
      <c r="E7" s="28" t="s">
        <v>526</v>
      </c>
      <c r="F7" s="191" t="s">
        <v>689</v>
      </c>
      <c r="G7" s="191" t="s">
        <v>370</v>
      </c>
      <c r="H7" s="192" t="s">
        <v>420</v>
      </c>
      <c r="I7" s="199" t="s">
        <v>859</v>
      </c>
      <c r="J7" s="191" t="s">
        <v>3268</v>
      </c>
      <c r="K7" s="466">
        <v>2021</v>
      </c>
      <c r="L7" s="467">
        <v>277</v>
      </c>
      <c r="M7" s="468" t="s">
        <v>859</v>
      </c>
      <c r="N7" s="200" t="e">
        <f t="shared" si="0"/>
        <v>#VALUE!</v>
      </c>
      <c r="O7" s="467" t="s">
        <v>859</v>
      </c>
      <c r="P7" s="201" t="e">
        <f t="shared" si="1"/>
        <v>#VALUE!</v>
      </c>
      <c r="Q7" s="201" t="e">
        <f t="shared" si="2"/>
        <v>#VALUE!</v>
      </c>
      <c r="R7" s="202" t="e">
        <f t="shared" si="3"/>
        <v>#VALUE!</v>
      </c>
      <c r="S7" s="229" t="s">
        <v>3270</v>
      </c>
      <c r="T7" s="21"/>
      <c r="U7" s="21"/>
      <c r="V7" s="21"/>
      <c r="W7" s="21"/>
      <c r="X7" s="21"/>
      <c r="Y7" s="21"/>
      <c r="Z7" s="21"/>
    </row>
    <row r="8" spans="1:26" ht="12.75">
      <c r="A8" s="190" t="s">
        <v>109</v>
      </c>
      <c r="B8" s="191" t="s">
        <v>1220</v>
      </c>
      <c r="C8" s="191" t="s">
        <v>694</v>
      </c>
      <c r="D8" s="190" t="s">
        <v>519</v>
      </c>
      <c r="E8" s="29" t="s">
        <v>3125</v>
      </c>
      <c r="F8" s="191" t="s">
        <v>689</v>
      </c>
      <c r="G8" s="191" t="s">
        <v>370</v>
      </c>
      <c r="H8" s="192" t="s">
        <v>420</v>
      </c>
      <c r="I8" s="193">
        <v>0.40524781341107874</v>
      </c>
      <c r="J8" s="191"/>
      <c r="K8" s="466">
        <v>2021</v>
      </c>
      <c r="L8" s="467">
        <v>277</v>
      </c>
      <c r="M8" s="468">
        <v>0.39755351681957185</v>
      </c>
      <c r="N8" s="200">
        <f t="shared" si="0"/>
        <v>111</v>
      </c>
      <c r="O8" s="467">
        <v>34</v>
      </c>
      <c r="P8" s="201">
        <f t="shared" si="1"/>
        <v>0.30630630630630629</v>
      </c>
      <c r="Q8" s="201">
        <f t="shared" si="2"/>
        <v>0.12274368231046931</v>
      </c>
      <c r="R8" s="202">
        <f t="shared" si="3"/>
        <v>0.98101335445405136</v>
      </c>
      <c r="S8" s="229"/>
      <c r="T8" s="21"/>
      <c r="U8" s="21"/>
      <c r="V8" s="21"/>
      <c r="W8" s="21"/>
      <c r="X8" s="21"/>
      <c r="Y8" s="21"/>
      <c r="Z8" s="21"/>
    </row>
    <row r="9" spans="1:26" ht="12.75">
      <c r="A9" s="190" t="s">
        <v>109</v>
      </c>
      <c r="B9" s="191" t="s">
        <v>1220</v>
      </c>
      <c r="C9" s="191" t="s">
        <v>694</v>
      </c>
      <c r="D9" s="190" t="s">
        <v>519</v>
      </c>
      <c r="E9" s="29" t="s">
        <v>529</v>
      </c>
      <c r="F9" s="191" t="s">
        <v>689</v>
      </c>
      <c r="G9" s="191" t="s">
        <v>370</v>
      </c>
      <c r="H9" s="192" t="s">
        <v>420</v>
      </c>
      <c r="I9" s="199" t="s">
        <v>859</v>
      </c>
      <c r="J9" s="191" t="s">
        <v>3268</v>
      </c>
      <c r="K9" s="466">
        <v>2021</v>
      </c>
      <c r="L9" s="467">
        <v>277</v>
      </c>
      <c r="M9" s="468" t="s">
        <v>859</v>
      </c>
      <c r="N9" s="200" t="e">
        <f t="shared" si="0"/>
        <v>#VALUE!</v>
      </c>
      <c r="O9" s="467" t="s">
        <v>859</v>
      </c>
      <c r="P9" s="201" t="e">
        <f t="shared" si="1"/>
        <v>#VALUE!</v>
      </c>
      <c r="Q9" s="201" t="e">
        <f t="shared" si="2"/>
        <v>#VALUE!</v>
      </c>
      <c r="R9" s="202" t="e">
        <f t="shared" si="3"/>
        <v>#VALUE!</v>
      </c>
      <c r="S9" s="229" t="s">
        <v>3270</v>
      </c>
      <c r="T9" s="21"/>
      <c r="U9" s="21"/>
      <c r="V9" s="21"/>
      <c r="W9" s="21"/>
      <c r="X9" s="21"/>
      <c r="Y9" s="21"/>
      <c r="Z9" s="21"/>
    </row>
    <row r="10" spans="1:26" ht="12.75">
      <c r="A10" s="190" t="s">
        <v>109</v>
      </c>
      <c r="B10" s="191" t="s">
        <v>1220</v>
      </c>
      <c r="C10" s="191" t="s">
        <v>694</v>
      </c>
      <c r="D10" s="190" t="s">
        <v>519</v>
      </c>
      <c r="E10" s="29" t="s">
        <v>530</v>
      </c>
      <c r="F10" s="191" t="s">
        <v>689</v>
      </c>
      <c r="G10" s="191" t="s">
        <v>370</v>
      </c>
      <c r="H10" s="192" t="s">
        <v>420</v>
      </c>
      <c r="I10" s="199" t="s">
        <v>859</v>
      </c>
      <c r="J10" s="191" t="s">
        <v>3268</v>
      </c>
      <c r="K10" s="466">
        <v>2021</v>
      </c>
      <c r="L10" s="467">
        <v>277</v>
      </c>
      <c r="M10" s="468">
        <v>0.39755351681957185</v>
      </c>
      <c r="N10" s="200">
        <f t="shared" si="0"/>
        <v>111</v>
      </c>
      <c r="O10" s="467">
        <v>34</v>
      </c>
      <c r="P10" s="201">
        <f t="shared" si="1"/>
        <v>0.30630630630630629</v>
      </c>
      <c r="Q10" s="201">
        <f t="shared" si="2"/>
        <v>0.12274368231046931</v>
      </c>
      <c r="R10" s="202" t="e">
        <f t="shared" si="3"/>
        <v>#VALUE!</v>
      </c>
      <c r="S10" s="229" t="s">
        <v>3269</v>
      </c>
      <c r="T10" s="21"/>
      <c r="U10" s="21"/>
      <c r="V10" s="21"/>
      <c r="W10" s="21"/>
      <c r="X10" s="21"/>
      <c r="Y10" s="21"/>
      <c r="Z10" s="21"/>
    </row>
    <row r="11" spans="1:26" ht="12.75">
      <c r="A11" s="190" t="s">
        <v>109</v>
      </c>
      <c r="B11" s="191" t="s">
        <v>1220</v>
      </c>
      <c r="C11" s="191" t="s">
        <v>694</v>
      </c>
      <c r="D11" s="190" t="s">
        <v>519</v>
      </c>
      <c r="E11" s="29" t="s">
        <v>539</v>
      </c>
      <c r="F11" s="191" t="s">
        <v>689</v>
      </c>
      <c r="G11" s="191" t="s">
        <v>370</v>
      </c>
      <c r="H11" s="192" t="s">
        <v>420</v>
      </c>
      <c r="I11" s="193">
        <v>0.40524781341107874</v>
      </c>
      <c r="J11" s="191"/>
      <c r="K11" s="466">
        <v>2021</v>
      </c>
      <c r="L11" s="467">
        <v>277</v>
      </c>
      <c r="M11" s="468">
        <v>0.39755351681957185</v>
      </c>
      <c r="N11" s="200">
        <f t="shared" si="0"/>
        <v>111</v>
      </c>
      <c r="O11" s="467">
        <v>34</v>
      </c>
      <c r="P11" s="201">
        <f t="shared" si="1"/>
        <v>0.30630630630630629</v>
      </c>
      <c r="Q11" s="201">
        <f t="shared" si="2"/>
        <v>0.12274368231046931</v>
      </c>
      <c r="R11" s="202">
        <f t="shared" si="3"/>
        <v>0.98101335445405136</v>
      </c>
      <c r="S11" s="229"/>
      <c r="T11" s="21"/>
      <c r="U11" s="21"/>
      <c r="V11" s="21"/>
      <c r="W11" s="21"/>
      <c r="X11" s="21"/>
      <c r="Y11" s="21"/>
      <c r="Z11" s="21"/>
    </row>
    <row r="12" spans="1:26" ht="12.75">
      <c r="A12" s="190" t="s">
        <v>109</v>
      </c>
      <c r="B12" s="191" t="s">
        <v>1220</v>
      </c>
      <c r="C12" s="191" t="s">
        <v>694</v>
      </c>
      <c r="D12" s="190" t="s">
        <v>519</v>
      </c>
      <c r="E12" s="29" t="s">
        <v>540</v>
      </c>
      <c r="F12" s="191" t="s">
        <v>689</v>
      </c>
      <c r="G12" s="191" t="s">
        <v>370</v>
      </c>
      <c r="H12" s="192" t="s">
        <v>420</v>
      </c>
      <c r="I12" s="193">
        <v>0.40524781341107874</v>
      </c>
      <c r="J12" s="191"/>
      <c r="K12" s="466">
        <v>2021</v>
      </c>
      <c r="L12" s="467">
        <v>277</v>
      </c>
      <c r="M12" s="468">
        <v>0.39755351681957185</v>
      </c>
      <c r="N12" s="200">
        <f t="shared" si="0"/>
        <v>111</v>
      </c>
      <c r="O12" s="467">
        <v>34</v>
      </c>
      <c r="P12" s="201">
        <f t="shared" si="1"/>
        <v>0.30630630630630629</v>
      </c>
      <c r="Q12" s="201">
        <f t="shared" si="2"/>
        <v>0.12274368231046931</v>
      </c>
      <c r="R12" s="202">
        <f t="shared" si="3"/>
        <v>0.98101335445405136</v>
      </c>
      <c r="S12" s="229"/>
      <c r="T12" s="21"/>
      <c r="U12" s="21"/>
      <c r="V12" s="21"/>
      <c r="W12" s="21"/>
      <c r="X12" s="21"/>
      <c r="Y12" s="21"/>
      <c r="Z12" s="21"/>
    </row>
    <row r="13" spans="1:26" ht="12.75">
      <c r="A13" s="190" t="s">
        <v>109</v>
      </c>
      <c r="B13" s="191" t="s">
        <v>1220</v>
      </c>
      <c r="C13" s="191" t="s">
        <v>694</v>
      </c>
      <c r="D13" s="190" t="s">
        <v>519</v>
      </c>
      <c r="E13" s="29" t="s">
        <v>542</v>
      </c>
      <c r="F13" s="191" t="s">
        <v>689</v>
      </c>
      <c r="G13" s="191" t="s">
        <v>370</v>
      </c>
      <c r="H13" s="192" t="s">
        <v>420</v>
      </c>
      <c r="I13" s="193">
        <v>0.40524781341107874</v>
      </c>
      <c r="J13" s="191"/>
      <c r="K13" s="466">
        <v>2021</v>
      </c>
      <c r="L13" s="467">
        <v>277</v>
      </c>
      <c r="M13" s="468">
        <v>0.39755351681957185</v>
      </c>
      <c r="N13" s="200">
        <f t="shared" si="0"/>
        <v>111</v>
      </c>
      <c r="O13" s="467">
        <v>34</v>
      </c>
      <c r="P13" s="201">
        <f t="shared" si="1"/>
        <v>0.30630630630630629</v>
      </c>
      <c r="Q13" s="201">
        <f t="shared" si="2"/>
        <v>0.12274368231046931</v>
      </c>
      <c r="R13" s="202">
        <f t="shared" si="3"/>
        <v>0.98101335445405136</v>
      </c>
      <c r="S13" s="229"/>
      <c r="T13" s="21"/>
      <c r="U13" s="21"/>
      <c r="V13" s="21"/>
      <c r="W13" s="21"/>
      <c r="X13" s="21"/>
      <c r="Y13" s="21"/>
      <c r="Z13" s="21"/>
    </row>
    <row r="14" spans="1:26" ht="12.75">
      <c r="A14" s="190" t="s">
        <v>109</v>
      </c>
      <c r="B14" s="191" t="s">
        <v>1220</v>
      </c>
      <c r="C14" s="191" t="s">
        <v>694</v>
      </c>
      <c r="D14" s="190" t="s">
        <v>519</v>
      </c>
      <c r="E14" s="29" t="s">
        <v>543</v>
      </c>
      <c r="F14" s="191" t="s">
        <v>689</v>
      </c>
      <c r="G14" s="191" t="s">
        <v>370</v>
      </c>
      <c r="H14" s="192" t="s">
        <v>420</v>
      </c>
      <c r="I14" s="193">
        <v>0.40524781341107874</v>
      </c>
      <c r="J14" s="191"/>
      <c r="K14" s="466">
        <v>2021</v>
      </c>
      <c r="L14" s="467">
        <v>277</v>
      </c>
      <c r="M14" s="468">
        <v>0.39755351681957185</v>
      </c>
      <c r="N14" s="200">
        <f t="shared" si="0"/>
        <v>111</v>
      </c>
      <c r="O14" s="467">
        <v>34</v>
      </c>
      <c r="P14" s="201">
        <f t="shared" si="1"/>
        <v>0.30630630630630629</v>
      </c>
      <c r="Q14" s="201">
        <f t="shared" si="2"/>
        <v>0.12274368231046931</v>
      </c>
      <c r="R14" s="202">
        <f t="shared" si="3"/>
        <v>0.98101335445405136</v>
      </c>
      <c r="S14" s="229"/>
      <c r="T14" s="21"/>
      <c r="U14" s="21"/>
      <c r="V14" s="21"/>
      <c r="W14" s="21"/>
      <c r="X14" s="21"/>
      <c r="Y14" s="21"/>
      <c r="Z14" s="21"/>
    </row>
    <row r="15" spans="1:26" ht="12.75">
      <c r="A15" s="190" t="s">
        <v>109</v>
      </c>
      <c r="B15" s="191" t="s">
        <v>1220</v>
      </c>
      <c r="C15" s="191" t="s">
        <v>694</v>
      </c>
      <c r="D15" s="190" t="s">
        <v>519</v>
      </c>
      <c r="E15" s="29" t="s">
        <v>544</v>
      </c>
      <c r="F15" s="191" t="s">
        <v>689</v>
      </c>
      <c r="G15" s="191" t="s">
        <v>370</v>
      </c>
      <c r="H15" s="192" t="s">
        <v>420</v>
      </c>
      <c r="I15" s="193">
        <v>0.40524781341107874</v>
      </c>
      <c r="J15" s="191"/>
      <c r="K15" s="466">
        <v>2021</v>
      </c>
      <c r="L15" s="467">
        <v>277</v>
      </c>
      <c r="M15" s="468">
        <v>0.39755351681957185</v>
      </c>
      <c r="N15" s="200">
        <f t="shared" si="0"/>
        <v>111</v>
      </c>
      <c r="O15" s="467">
        <v>34</v>
      </c>
      <c r="P15" s="201">
        <f t="shared" si="1"/>
        <v>0.30630630630630629</v>
      </c>
      <c r="Q15" s="201">
        <f t="shared" si="2"/>
        <v>0.12274368231046931</v>
      </c>
      <c r="R15" s="202">
        <f t="shared" si="3"/>
        <v>0.98101335445405136</v>
      </c>
      <c r="S15" s="229"/>
      <c r="T15" s="21"/>
      <c r="U15" s="21"/>
      <c r="V15" s="21"/>
      <c r="W15" s="21"/>
      <c r="X15" s="21"/>
      <c r="Y15" s="21"/>
      <c r="Z15" s="21"/>
    </row>
    <row r="16" spans="1:26" ht="12.75">
      <c r="A16" s="190" t="s">
        <v>109</v>
      </c>
      <c r="B16" s="191" t="s">
        <v>1220</v>
      </c>
      <c r="C16" s="191" t="s">
        <v>694</v>
      </c>
      <c r="D16" s="190" t="s">
        <v>519</v>
      </c>
      <c r="E16" s="29" t="s">
        <v>545</v>
      </c>
      <c r="F16" s="191" t="s">
        <v>689</v>
      </c>
      <c r="G16" s="191" t="s">
        <v>370</v>
      </c>
      <c r="H16" s="192" t="s">
        <v>420</v>
      </c>
      <c r="I16" s="193">
        <v>0.40524781341107874</v>
      </c>
      <c r="J16" s="191"/>
      <c r="K16" s="466">
        <v>2021</v>
      </c>
      <c r="L16" s="467">
        <v>277</v>
      </c>
      <c r="M16" s="468">
        <v>0.39755351681957185</v>
      </c>
      <c r="N16" s="200">
        <f t="shared" si="0"/>
        <v>111</v>
      </c>
      <c r="O16" s="467">
        <v>34</v>
      </c>
      <c r="P16" s="201">
        <f t="shared" si="1"/>
        <v>0.30630630630630629</v>
      </c>
      <c r="Q16" s="201">
        <f t="shared" si="2"/>
        <v>0.12274368231046931</v>
      </c>
      <c r="R16" s="202">
        <f t="shared" si="3"/>
        <v>0.98101335445405136</v>
      </c>
      <c r="S16" s="229"/>
      <c r="T16" s="21"/>
      <c r="U16" s="21"/>
      <c r="V16" s="21"/>
      <c r="W16" s="21"/>
      <c r="X16" s="21"/>
      <c r="Y16" s="21"/>
      <c r="Z16" s="21"/>
    </row>
    <row r="17" spans="1:26" ht="12.75">
      <c r="A17" s="190" t="s">
        <v>109</v>
      </c>
      <c r="B17" s="191" t="s">
        <v>1220</v>
      </c>
      <c r="C17" s="191" t="s">
        <v>694</v>
      </c>
      <c r="D17" s="190" t="s">
        <v>519</v>
      </c>
      <c r="E17" s="29" t="s">
        <v>547</v>
      </c>
      <c r="F17" s="191" t="s">
        <v>689</v>
      </c>
      <c r="G17" s="191" t="s">
        <v>370</v>
      </c>
      <c r="H17" s="192" t="s">
        <v>420</v>
      </c>
      <c r="I17" s="193">
        <v>0.40524781341107874</v>
      </c>
      <c r="J17" s="191"/>
      <c r="K17" s="466">
        <v>2021</v>
      </c>
      <c r="L17" s="467">
        <v>277</v>
      </c>
      <c r="M17" s="468">
        <v>0.39755351681957185</v>
      </c>
      <c r="N17" s="200">
        <f t="shared" si="0"/>
        <v>111</v>
      </c>
      <c r="O17" s="467">
        <v>34</v>
      </c>
      <c r="P17" s="201">
        <f t="shared" si="1"/>
        <v>0.30630630630630629</v>
      </c>
      <c r="Q17" s="201">
        <f t="shared" si="2"/>
        <v>0.12274368231046931</v>
      </c>
      <c r="R17" s="202">
        <f t="shared" si="3"/>
        <v>0.98101335445405136</v>
      </c>
      <c r="S17" s="229"/>
      <c r="T17" s="21"/>
      <c r="U17" s="21"/>
      <c r="V17" s="21"/>
      <c r="W17" s="21"/>
      <c r="X17" s="21"/>
      <c r="Y17" s="21"/>
      <c r="Z17" s="21"/>
    </row>
    <row r="18" spans="1:26" ht="12.75">
      <c r="A18" s="190" t="s">
        <v>109</v>
      </c>
      <c r="B18" s="191" t="s">
        <v>1220</v>
      </c>
      <c r="C18" s="191" t="s">
        <v>694</v>
      </c>
      <c r="D18" s="190" t="s">
        <v>519</v>
      </c>
      <c r="E18" s="29" t="s">
        <v>550</v>
      </c>
      <c r="F18" s="191" t="s">
        <v>689</v>
      </c>
      <c r="G18" s="191" t="s">
        <v>370</v>
      </c>
      <c r="H18" s="192" t="s">
        <v>420</v>
      </c>
      <c r="I18" s="193" t="s">
        <v>859</v>
      </c>
      <c r="J18" s="191" t="s">
        <v>3268</v>
      </c>
      <c r="K18" s="466">
        <v>2021</v>
      </c>
      <c r="L18" s="467">
        <v>277</v>
      </c>
      <c r="M18" s="468" t="s">
        <v>859</v>
      </c>
      <c r="N18" s="200" t="e">
        <f t="shared" si="0"/>
        <v>#VALUE!</v>
      </c>
      <c r="O18" s="467" t="s">
        <v>859</v>
      </c>
      <c r="P18" s="201" t="e">
        <f t="shared" si="1"/>
        <v>#VALUE!</v>
      </c>
      <c r="Q18" s="201" t="e">
        <f t="shared" si="2"/>
        <v>#VALUE!</v>
      </c>
      <c r="R18" s="202" t="e">
        <f t="shared" si="3"/>
        <v>#VALUE!</v>
      </c>
      <c r="S18" s="229" t="s">
        <v>3270</v>
      </c>
      <c r="T18" s="21"/>
      <c r="U18" s="21"/>
      <c r="V18" s="21"/>
      <c r="W18" s="21"/>
      <c r="X18" s="21"/>
      <c r="Y18" s="21"/>
      <c r="Z18" s="21"/>
    </row>
    <row r="19" spans="1:26" ht="12.75">
      <c r="A19" s="190" t="s">
        <v>109</v>
      </c>
      <c r="B19" s="191" t="s">
        <v>1220</v>
      </c>
      <c r="C19" s="191" t="s">
        <v>694</v>
      </c>
      <c r="D19" s="190" t="s">
        <v>519</v>
      </c>
      <c r="E19" s="29" t="s">
        <v>551</v>
      </c>
      <c r="F19" s="191" t="s">
        <v>689</v>
      </c>
      <c r="G19" s="191" t="s">
        <v>370</v>
      </c>
      <c r="H19" s="192" t="s">
        <v>420</v>
      </c>
      <c r="I19" s="193">
        <v>0.40524781341107874</v>
      </c>
      <c r="J19" s="191"/>
      <c r="K19" s="466">
        <v>2021</v>
      </c>
      <c r="L19" s="467">
        <v>277</v>
      </c>
      <c r="M19" s="468">
        <v>0.39755351681957185</v>
      </c>
      <c r="N19" s="200">
        <f t="shared" si="0"/>
        <v>111</v>
      </c>
      <c r="O19" s="467">
        <v>34</v>
      </c>
      <c r="P19" s="201">
        <f t="shared" si="1"/>
        <v>0.30630630630630629</v>
      </c>
      <c r="Q19" s="201">
        <f t="shared" si="2"/>
        <v>0.12274368231046931</v>
      </c>
      <c r="R19" s="202">
        <f t="shared" si="3"/>
        <v>0.98101335445405136</v>
      </c>
      <c r="S19" s="229"/>
      <c r="T19" s="21"/>
      <c r="U19" s="21"/>
      <c r="V19" s="21"/>
      <c r="W19" s="21"/>
      <c r="X19" s="21"/>
      <c r="Y19" s="21"/>
      <c r="Z19" s="21"/>
    </row>
    <row r="20" spans="1:26" ht="12.75">
      <c r="A20" s="190" t="s">
        <v>109</v>
      </c>
      <c r="B20" s="191" t="s">
        <v>1220</v>
      </c>
      <c r="C20" s="191" t="s">
        <v>694</v>
      </c>
      <c r="D20" s="190" t="s">
        <v>519</v>
      </c>
      <c r="E20" s="29" t="s">
        <v>552</v>
      </c>
      <c r="F20" s="191" t="s">
        <v>689</v>
      </c>
      <c r="G20" s="191" t="s">
        <v>370</v>
      </c>
      <c r="H20" s="192" t="s">
        <v>420</v>
      </c>
      <c r="I20" s="193">
        <v>0.40524781341107874</v>
      </c>
      <c r="J20" s="191"/>
      <c r="K20" s="466">
        <v>2021</v>
      </c>
      <c r="L20" s="467">
        <v>277</v>
      </c>
      <c r="M20" s="468">
        <v>0.39755351681957185</v>
      </c>
      <c r="N20" s="200">
        <f t="shared" si="0"/>
        <v>111</v>
      </c>
      <c r="O20" s="467">
        <v>34</v>
      </c>
      <c r="P20" s="201">
        <f t="shared" si="1"/>
        <v>0.30630630630630629</v>
      </c>
      <c r="Q20" s="201">
        <f t="shared" si="2"/>
        <v>0.12274368231046931</v>
      </c>
      <c r="R20" s="202">
        <f t="shared" si="3"/>
        <v>0.98101335445405136</v>
      </c>
      <c r="S20" s="229"/>
      <c r="T20" s="21"/>
      <c r="U20" s="21"/>
      <c r="V20" s="21"/>
      <c r="W20" s="21"/>
      <c r="X20" s="21"/>
      <c r="Y20" s="21"/>
      <c r="Z20" s="21"/>
    </row>
    <row r="21" spans="1:26" ht="12.75">
      <c r="A21" s="190" t="s">
        <v>109</v>
      </c>
      <c r="B21" s="191" t="s">
        <v>1220</v>
      </c>
      <c r="C21" s="191" t="s">
        <v>694</v>
      </c>
      <c r="D21" s="190" t="s">
        <v>519</v>
      </c>
      <c r="E21" s="29" t="s">
        <v>556</v>
      </c>
      <c r="F21" s="191" t="s">
        <v>689</v>
      </c>
      <c r="G21" s="191" t="s">
        <v>370</v>
      </c>
      <c r="H21" s="192" t="s">
        <v>420</v>
      </c>
      <c r="I21" s="199" t="s">
        <v>859</v>
      </c>
      <c r="J21" s="191" t="s">
        <v>3268</v>
      </c>
      <c r="K21" s="466">
        <v>2021</v>
      </c>
      <c r="L21" s="467">
        <v>277</v>
      </c>
      <c r="M21" s="468" t="s">
        <v>859</v>
      </c>
      <c r="N21" s="200" t="e">
        <f t="shared" si="0"/>
        <v>#VALUE!</v>
      </c>
      <c r="O21" s="467" t="s">
        <v>859</v>
      </c>
      <c r="P21" s="201" t="e">
        <f t="shared" si="1"/>
        <v>#VALUE!</v>
      </c>
      <c r="Q21" s="201" t="e">
        <f t="shared" si="2"/>
        <v>#VALUE!</v>
      </c>
      <c r="R21" s="202" t="e">
        <f t="shared" si="3"/>
        <v>#VALUE!</v>
      </c>
      <c r="S21" s="229" t="s">
        <v>3270</v>
      </c>
      <c r="T21" s="21"/>
      <c r="U21" s="21"/>
      <c r="V21" s="21"/>
      <c r="W21" s="21"/>
      <c r="X21" s="21"/>
      <c r="Y21" s="21"/>
      <c r="Z21" s="21"/>
    </row>
    <row r="22" spans="1:26" ht="12.75">
      <c r="A22" s="190" t="s">
        <v>109</v>
      </c>
      <c r="B22" s="191" t="s">
        <v>1220</v>
      </c>
      <c r="C22" s="191" t="s">
        <v>694</v>
      </c>
      <c r="D22" s="190" t="s">
        <v>519</v>
      </c>
      <c r="E22" s="29" t="s">
        <v>558</v>
      </c>
      <c r="F22" s="191" t="s">
        <v>689</v>
      </c>
      <c r="G22" s="191" t="s">
        <v>370</v>
      </c>
      <c r="H22" s="192" t="s">
        <v>420</v>
      </c>
      <c r="I22" s="199" t="s">
        <v>859</v>
      </c>
      <c r="J22" s="191" t="s">
        <v>3268</v>
      </c>
      <c r="K22" s="466">
        <v>2021</v>
      </c>
      <c r="L22" s="467">
        <v>277</v>
      </c>
      <c r="M22" s="468" t="s">
        <v>859</v>
      </c>
      <c r="N22" s="200" t="e">
        <f t="shared" si="0"/>
        <v>#VALUE!</v>
      </c>
      <c r="O22" s="467" t="s">
        <v>859</v>
      </c>
      <c r="P22" s="201" t="e">
        <f t="shared" si="1"/>
        <v>#VALUE!</v>
      </c>
      <c r="Q22" s="201" t="e">
        <f t="shared" si="2"/>
        <v>#VALUE!</v>
      </c>
      <c r="R22" s="202" t="e">
        <f t="shared" si="3"/>
        <v>#VALUE!</v>
      </c>
      <c r="S22" s="229" t="s">
        <v>3270</v>
      </c>
      <c r="T22" s="21"/>
      <c r="U22" s="21"/>
      <c r="V22" s="21"/>
      <c r="W22" s="21"/>
      <c r="X22" s="21"/>
      <c r="Y22" s="21"/>
      <c r="Z22" s="21"/>
    </row>
    <row r="23" spans="1:26" ht="12.75">
      <c r="A23" s="190" t="s">
        <v>109</v>
      </c>
      <c r="B23" s="191" t="s">
        <v>1220</v>
      </c>
      <c r="C23" s="191" t="s">
        <v>694</v>
      </c>
      <c r="D23" s="190" t="s">
        <v>519</v>
      </c>
      <c r="E23" s="29" t="s">
        <v>561</v>
      </c>
      <c r="F23" s="191" t="s">
        <v>689</v>
      </c>
      <c r="G23" s="191" t="s">
        <v>370</v>
      </c>
      <c r="H23" s="192" t="s">
        <v>420</v>
      </c>
      <c r="I23" s="193">
        <v>0.40524781341107874</v>
      </c>
      <c r="J23" s="191"/>
      <c r="K23" s="466">
        <v>2021</v>
      </c>
      <c r="L23" s="467">
        <v>277</v>
      </c>
      <c r="M23" s="468">
        <v>0.39755351681957185</v>
      </c>
      <c r="N23" s="200">
        <f t="shared" si="0"/>
        <v>111</v>
      </c>
      <c r="O23" s="467">
        <v>34</v>
      </c>
      <c r="P23" s="201">
        <f t="shared" si="1"/>
        <v>0.30630630630630629</v>
      </c>
      <c r="Q23" s="201">
        <f t="shared" si="2"/>
        <v>0.12274368231046931</v>
      </c>
      <c r="R23" s="202">
        <f t="shared" si="3"/>
        <v>0.98101335445405136</v>
      </c>
      <c r="S23" s="229"/>
      <c r="T23" s="21"/>
      <c r="U23" s="21"/>
      <c r="V23" s="21"/>
      <c r="W23" s="21"/>
      <c r="X23" s="21"/>
      <c r="Y23" s="21"/>
      <c r="Z23" s="21"/>
    </row>
    <row r="24" spans="1:26" ht="12.75">
      <c r="A24" s="190" t="s">
        <v>109</v>
      </c>
      <c r="B24" s="191" t="s">
        <v>1220</v>
      </c>
      <c r="C24" s="191" t="s">
        <v>694</v>
      </c>
      <c r="D24" s="190" t="s">
        <v>519</v>
      </c>
      <c r="E24" s="203" t="s">
        <v>562</v>
      </c>
      <c r="F24" s="190" t="s">
        <v>689</v>
      </c>
      <c r="G24" s="191" t="s">
        <v>370</v>
      </c>
      <c r="H24" s="192" t="s">
        <v>420</v>
      </c>
      <c r="I24" s="193">
        <v>0.40524781341107874</v>
      </c>
      <c r="J24" s="191"/>
      <c r="K24" s="466">
        <v>2021</v>
      </c>
      <c r="L24" s="467">
        <v>277</v>
      </c>
      <c r="M24" s="468">
        <v>0.39755351681957185</v>
      </c>
      <c r="N24" s="200">
        <f t="shared" si="0"/>
        <v>111</v>
      </c>
      <c r="O24" s="467">
        <v>34</v>
      </c>
      <c r="P24" s="201">
        <f t="shared" si="1"/>
        <v>0.30630630630630629</v>
      </c>
      <c r="Q24" s="201">
        <f t="shared" si="2"/>
        <v>0.12274368231046931</v>
      </c>
      <c r="R24" s="202">
        <f t="shared" si="3"/>
        <v>0.98101335445405136</v>
      </c>
      <c r="S24" s="229"/>
      <c r="T24" s="21"/>
      <c r="U24" s="21"/>
      <c r="V24" s="21"/>
      <c r="W24" s="21"/>
      <c r="X24" s="21"/>
      <c r="Y24" s="21"/>
      <c r="Z24" s="21"/>
    </row>
    <row r="25" spans="1:26" ht="12.75">
      <c r="A25" s="190" t="s">
        <v>109</v>
      </c>
      <c r="B25" s="191" t="s">
        <v>1220</v>
      </c>
      <c r="C25" s="191" t="s">
        <v>694</v>
      </c>
      <c r="D25" s="190" t="s">
        <v>519</v>
      </c>
      <c r="E25" s="29" t="s">
        <v>3271</v>
      </c>
      <c r="F25" s="191" t="s">
        <v>689</v>
      </c>
      <c r="G25" s="191" t="s">
        <v>370</v>
      </c>
      <c r="H25" s="192" t="s">
        <v>420</v>
      </c>
      <c r="I25" s="199" t="s">
        <v>859</v>
      </c>
      <c r="J25" s="191" t="s">
        <v>3268</v>
      </c>
      <c r="K25" s="466">
        <v>2021</v>
      </c>
      <c r="L25" s="467">
        <v>277</v>
      </c>
      <c r="M25" s="468" t="s">
        <v>859</v>
      </c>
      <c r="N25" s="200" t="e">
        <f t="shared" si="0"/>
        <v>#VALUE!</v>
      </c>
      <c r="O25" s="467" t="s">
        <v>859</v>
      </c>
      <c r="P25" s="201" t="e">
        <f t="shared" si="1"/>
        <v>#VALUE!</v>
      </c>
      <c r="Q25" s="201" t="e">
        <f t="shared" si="2"/>
        <v>#VALUE!</v>
      </c>
      <c r="R25" s="202" t="e">
        <f t="shared" si="3"/>
        <v>#VALUE!</v>
      </c>
      <c r="S25" s="229" t="s">
        <v>3270</v>
      </c>
      <c r="T25" s="21"/>
      <c r="U25" s="21"/>
      <c r="V25" s="21"/>
      <c r="W25" s="21"/>
      <c r="X25" s="21"/>
      <c r="Y25" s="21"/>
      <c r="Z25" s="21"/>
    </row>
    <row r="26" spans="1:26" ht="12.75">
      <c r="A26" s="190" t="s">
        <v>109</v>
      </c>
      <c r="B26" s="191" t="s">
        <v>1220</v>
      </c>
      <c r="C26" s="191" t="s">
        <v>694</v>
      </c>
      <c r="D26" s="190" t="s">
        <v>519</v>
      </c>
      <c r="E26" s="29" t="s">
        <v>3272</v>
      </c>
      <c r="F26" s="191" t="s">
        <v>689</v>
      </c>
      <c r="G26" s="191" t="s">
        <v>370</v>
      </c>
      <c r="H26" s="192" t="s">
        <v>420</v>
      </c>
      <c r="I26" s="199" t="s">
        <v>859</v>
      </c>
      <c r="J26" s="191" t="s">
        <v>3268</v>
      </c>
      <c r="K26" s="466">
        <v>2021</v>
      </c>
      <c r="L26" s="467">
        <v>277</v>
      </c>
      <c r="M26" s="468" t="s">
        <v>859</v>
      </c>
      <c r="N26" s="200" t="e">
        <f t="shared" si="0"/>
        <v>#VALUE!</v>
      </c>
      <c r="O26" s="467" t="s">
        <v>859</v>
      </c>
      <c r="P26" s="201" t="e">
        <f t="shared" si="1"/>
        <v>#VALUE!</v>
      </c>
      <c r="Q26" s="201" t="e">
        <f t="shared" si="2"/>
        <v>#VALUE!</v>
      </c>
      <c r="R26" s="202" t="e">
        <f t="shared" si="3"/>
        <v>#VALUE!</v>
      </c>
      <c r="S26" s="229" t="s">
        <v>3270</v>
      </c>
      <c r="T26" s="21"/>
      <c r="U26" s="21"/>
      <c r="V26" s="21"/>
      <c r="W26" s="21"/>
      <c r="X26" s="21"/>
      <c r="Y26" s="21"/>
      <c r="Z26" s="21"/>
    </row>
    <row r="27" spans="1:26" ht="12.75">
      <c r="A27" s="190" t="s">
        <v>109</v>
      </c>
      <c r="B27" s="191" t="s">
        <v>1220</v>
      </c>
      <c r="C27" s="191" t="s">
        <v>694</v>
      </c>
      <c r="D27" s="190" t="s">
        <v>519</v>
      </c>
      <c r="E27" s="29" t="s">
        <v>567</v>
      </c>
      <c r="F27" s="191" t="s">
        <v>689</v>
      </c>
      <c r="G27" s="191" t="s">
        <v>370</v>
      </c>
      <c r="H27" s="192" t="s">
        <v>420</v>
      </c>
      <c r="I27" s="199" t="s">
        <v>859</v>
      </c>
      <c r="J27" s="191" t="s">
        <v>3268</v>
      </c>
      <c r="K27" s="466">
        <v>2021</v>
      </c>
      <c r="L27" s="467">
        <v>277</v>
      </c>
      <c r="M27" s="468" t="s">
        <v>859</v>
      </c>
      <c r="N27" s="200" t="e">
        <f t="shared" si="0"/>
        <v>#VALUE!</v>
      </c>
      <c r="O27" s="467" t="s">
        <v>859</v>
      </c>
      <c r="P27" s="201" t="e">
        <f t="shared" si="1"/>
        <v>#VALUE!</v>
      </c>
      <c r="Q27" s="201" t="e">
        <f t="shared" si="2"/>
        <v>#VALUE!</v>
      </c>
      <c r="R27" s="202" t="e">
        <f t="shared" si="3"/>
        <v>#VALUE!</v>
      </c>
      <c r="S27" s="229" t="s">
        <v>3270</v>
      </c>
      <c r="T27" s="21"/>
      <c r="U27" s="21"/>
      <c r="V27" s="21"/>
      <c r="W27" s="21"/>
      <c r="X27" s="21"/>
      <c r="Y27" s="21"/>
      <c r="Z27" s="21"/>
    </row>
    <row r="28" spans="1:26" ht="12.75">
      <c r="A28" s="190" t="s">
        <v>109</v>
      </c>
      <c r="B28" s="191" t="s">
        <v>1220</v>
      </c>
      <c r="C28" s="191" t="s">
        <v>694</v>
      </c>
      <c r="D28" s="190" t="s">
        <v>519</v>
      </c>
      <c r="E28" s="29" t="s">
        <v>568</v>
      </c>
      <c r="F28" s="191" t="s">
        <v>689</v>
      </c>
      <c r="G28" s="191" t="s">
        <v>370</v>
      </c>
      <c r="H28" s="192" t="s">
        <v>420</v>
      </c>
      <c r="I28" s="199" t="s">
        <v>859</v>
      </c>
      <c r="J28" s="191" t="s">
        <v>3268</v>
      </c>
      <c r="K28" s="466">
        <v>2021</v>
      </c>
      <c r="L28" s="467">
        <v>277</v>
      </c>
      <c r="M28" s="468" t="s">
        <v>859</v>
      </c>
      <c r="N28" s="200" t="e">
        <f t="shared" si="0"/>
        <v>#VALUE!</v>
      </c>
      <c r="O28" s="467" t="s">
        <v>859</v>
      </c>
      <c r="P28" s="201" t="e">
        <f t="shared" si="1"/>
        <v>#VALUE!</v>
      </c>
      <c r="Q28" s="201" t="e">
        <f t="shared" si="2"/>
        <v>#VALUE!</v>
      </c>
      <c r="R28" s="202" t="e">
        <f t="shared" si="3"/>
        <v>#VALUE!</v>
      </c>
      <c r="S28" s="229" t="s">
        <v>3270</v>
      </c>
      <c r="T28" s="21"/>
      <c r="U28" s="21"/>
      <c r="V28" s="21"/>
      <c r="W28" s="21"/>
      <c r="X28" s="21"/>
      <c r="Y28" s="21"/>
      <c r="Z28" s="21"/>
    </row>
    <row r="29" spans="1:26" ht="12.75">
      <c r="A29" s="190" t="s">
        <v>109</v>
      </c>
      <c r="B29" s="191" t="s">
        <v>1220</v>
      </c>
      <c r="C29" s="191" t="s">
        <v>694</v>
      </c>
      <c r="D29" s="190" t="s">
        <v>519</v>
      </c>
      <c r="E29" s="30" t="s">
        <v>569</v>
      </c>
      <c r="F29" s="191" t="s">
        <v>689</v>
      </c>
      <c r="G29" s="191" t="s">
        <v>370</v>
      </c>
      <c r="H29" s="192" t="s">
        <v>420</v>
      </c>
      <c r="I29" s="193">
        <v>0.40524781341107874</v>
      </c>
      <c r="J29" s="191"/>
      <c r="K29" s="466">
        <v>2021</v>
      </c>
      <c r="L29" s="467">
        <v>277</v>
      </c>
      <c r="M29" s="468">
        <v>0.39755351681957185</v>
      </c>
      <c r="N29" s="200">
        <f t="shared" si="0"/>
        <v>111</v>
      </c>
      <c r="O29" s="467">
        <v>34</v>
      </c>
      <c r="P29" s="201">
        <f t="shared" si="1"/>
        <v>0.30630630630630629</v>
      </c>
      <c r="Q29" s="201">
        <f t="shared" si="2"/>
        <v>0.12274368231046931</v>
      </c>
      <c r="R29" s="202">
        <f t="shared" si="3"/>
        <v>0.98101335445405136</v>
      </c>
      <c r="S29" s="229"/>
      <c r="T29" s="21"/>
      <c r="U29" s="21"/>
      <c r="V29" s="21"/>
      <c r="W29" s="21"/>
      <c r="X29" s="21"/>
      <c r="Y29" s="21"/>
      <c r="Z29" s="21"/>
    </row>
    <row r="30" spans="1:26" ht="12.75">
      <c r="A30" s="190" t="s">
        <v>109</v>
      </c>
      <c r="B30" s="191" t="s">
        <v>1220</v>
      </c>
      <c r="C30" s="191" t="s">
        <v>694</v>
      </c>
      <c r="D30" s="190" t="s">
        <v>519</v>
      </c>
      <c r="E30" s="30" t="s">
        <v>3273</v>
      </c>
      <c r="F30" s="191" t="s">
        <v>689</v>
      </c>
      <c r="G30" s="191" t="s">
        <v>370</v>
      </c>
      <c r="H30" s="192" t="s">
        <v>420</v>
      </c>
      <c r="I30" s="199" t="s">
        <v>859</v>
      </c>
      <c r="J30" s="191" t="s">
        <v>3268</v>
      </c>
      <c r="K30" s="466">
        <v>2021</v>
      </c>
      <c r="L30" s="467">
        <v>277</v>
      </c>
      <c r="M30" s="468" t="s">
        <v>859</v>
      </c>
      <c r="N30" s="200" t="e">
        <f t="shared" si="0"/>
        <v>#VALUE!</v>
      </c>
      <c r="O30" s="467" t="s">
        <v>859</v>
      </c>
      <c r="P30" s="201" t="e">
        <f t="shared" si="1"/>
        <v>#VALUE!</v>
      </c>
      <c r="Q30" s="201" t="e">
        <f t="shared" si="2"/>
        <v>#VALUE!</v>
      </c>
      <c r="R30" s="202" t="e">
        <f t="shared" si="3"/>
        <v>#VALUE!</v>
      </c>
      <c r="S30" s="229" t="s">
        <v>3270</v>
      </c>
      <c r="T30" s="21"/>
      <c r="U30" s="21"/>
      <c r="V30" s="21"/>
      <c r="W30" s="21"/>
      <c r="X30" s="21"/>
      <c r="Y30" s="21"/>
      <c r="Z30" s="21"/>
    </row>
    <row r="31" spans="1:26" ht="12.75">
      <c r="A31" s="190" t="s">
        <v>109</v>
      </c>
      <c r="B31" s="191" t="s">
        <v>1220</v>
      </c>
      <c r="C31" s="191" t="s">
        <v>694</v>
      </c>
      <c r="D31" s="190" t="s">
        <v>519</v>
      </c>
      <c r="E31" s="30" t="s">
        <v>3274</v>
      </c>
      <c r="F31" s="191" t="s">
        <v>689</v>
      </c>
      <c r="G31" s="191" t="s">
        <v>370</v>
      </c>
      <c r="H31" s="192" t="s">
        <v>420</v>
      </c>
      <c r="I31" s="199" t="s">
        <v>859</v>
      </c>
      <c r="J31" s="191" t="s">
        <v>3268</v>
      </c>
      <c r="K31" s="466">
        <v>2021</v>
      </c>
      <c r="L31" s="467">
        <v>277</v>
      </c>
      <c r="M31" s="468" t="s">
        <v>859</v>
      </c>
      <c r="N31" s="200" t="e">
        <f t="shared" si="0"/>
        <v>#VALUE!</v>
      </c>
      <c r="O31" s="467" t="s">
        <v>859</v>
      </c>
      <c r="P31" s="201" t="e">
        <f t="shared" si="1"/>
        <v>#VALUE!</v>
      </c>
      <c r="Q31" s="201" t="e">
        <f t="shared" si="2"/>
        <v>#VALUE!</v>
      </c>
      <c r="R31" s="202" t="e">
        <f t="shared" si="3"/>
        <v>#VALUE!</v>
      </c>
      <c r="S31" s="229" t="s">
        <v>3270</v>
      </c>
      <c r="T31" s="21"/>
      <c r="U31" s="21"/>
      <c r="V31" s="21"/>
      <c r="W31" s="21"/>
      <c r="X31" s="21"/>
      <c r="Y31" s="21"/>
      <c r="Z31" s="21"/>
    </row>
    <row r="32" spans="1:26" ht="12.75">
      <c r="A32" s="190" t="s">
        <v>109</v>
      </c>
      <c r="B32" s="191" t="s">
        <v>1220</v>
      </c>
      <c r="C32" s="191" t="s">
        <v>694</v>
      </c>
      <c r="D32" s="190" t="s">
        <v>519</v>
      </c>
      <c r="E32" s="30" t="s">
        <v>572</v>
      </c>
      <c r="F32" s="191" t="s">
        <v>689</v>
      </c>
      <c r="G32" s="191" t="s">
        <v>370</v>
      </c>
      <c r="H32" s="192" t="s">
        <v>420</v>
      </c>
      <c r="I32" s="199" t="s">
        <v>859</v>
      </c>
      <c r="J32" s="191" t="s">
        <v>3268</v>
      </c>
      <c r="K32" s="466">
        <v>2021</v>
      </c>
      <c r="L32" s="467">
        <v>277</v>
      </c>
      <c r="M32" s="468" t="s">
        <v>859</v>
      </c>
      <c r="N32" s="200" t="e">
        <f t="shared" si="0"/>
        <v>#VALUE!</v>
      </c>
      <c r="O32" s="467" t="s">
        <v>859</v>
      </c>
      <c r="P32" s="201" t="e">
        <f t="shared" si="1"/>
        <v>#VALUE!</v>
      </c>
      <c r="Q32" s="201" t="e">
        <f t="shared" si="2"/>
        <v>#VALUE!</v>
      </c>
      <c r="R32" s="202" t="e">
        <f t="shared" si="3"/>
        <v>#VALUE!</v>
      </c>
      <c r="S32" s="229" t="s">
        <v>3270</v>
      </c>
      <c r="T32" s="21"/>
      <c r="U32" s="21"/>
      <c r="V32" s="21"/>
      <c r="W32" s="21"/>
      <c r="X32" s="21"/>
      <c r="Y32" s="21"/>
      <c r="Z32" s="21"/>
    </row>
    <row r="33" spans="1:26" ht="12.75">
      <c r="A33" s="190" t="s">
        <v>109</v>
      </c>
      <c r="B33" s="191" t="s">
        <v>1220</v>
      </c>
      <c r="C33" s="191" t="s">
        <v>694</v>
      </c>
      <c r="D33" s="190" t="s">
        <v>519</v>
      </c>
      <c r="E33" s="30" t="s">
        <v>573</v>
      </c>
      <c r="F33" s="191" t="s">
        <v>689</v>
      </c>
      <c r="G33" s="191" t="s">
        <v>370</v>
      </c>
      <c r="H33" s="192" t="s">
        <v>420</v>
      </c>
      <c r="I33" s="199" t="s">
        <v>859</v>
      </c>
      <c r="J33" s="191" t="s">
        <v>3268</v>
      </c>
      <c r="K33" s="466">
        <v>2021</v>
      </c>
      <c r="L33" s="467">
        <v>277</v>
      </c>
      <c r="M33" s="468" t="s">
        <v>859</v>
      </c>
      <c r="N33" s="200" t="e">
        <f t="shared" si="0"/>
        <v>#VALUE!</v>
      </c>
      <c r="O33" s="467" t="s">
        <v>859</v>
      </c>
      <c r="P33" s="201" t="e">
        <f t="shared" si="1"/>
        <v>#VALUE!</v>
      </c>
      <c r="Q33" s="201" t="e">
        <f t="shared" si="2"/>
        <v>#VALUE!</v>
      </c>
      <c r="R33" s="202" t="e">
        <f t="shared" si="3"/>
        <v>#VALUE!</v>
      </c>
      <c r="S33" s="229" t="s">
        <v>3270</v>
      </c>
      <c r="T33" s="21"/>
      <c r="U33" s="21"/>
      <c r="V33" s="21"/>
      <c r="W33" s="21"/>
      <c r="X33" s="21"/>
      <c r="Y33" s="21"/>
      <c r="Z33" s="21"/>
    </row>
    <row r="34" spans="1:26" ht="12.75">
      <c r="A34" s="190" t="s">
        <v>109</v>
      </c>
      <c r="B34" s="191" t="s">
        <v>1220</v>
      </c>
      <c r="C34" s="191" t="s">
        <v>694</v>
      </c>
      <c r="D34" s="190" t="s">
        <v>577</v>
      </c>
      <c r="E34" s="30" t="s">
        <v>576</v>
      </c>
      <c r="F34" s="191" t="s">
        <v>689</v>
      </c>
      <c r="G34" s="191" t="s">
        <v>370</v>
      </c>
      <c r="H34" s="192" t="s">
        <v>420</v>
      </c>
      <c r="I34" s="199" t="s">
        <v>859</v>
      </c>
      <c r="J34" s="191" t="s">
        <v>3268</v>
      </c>
      <c r="K34" s="466">
        <v>2021</v>
      </c>
      <c r="L34" s="467">
        <v>277</v>
      </c>
      <c r="M34" s="468">
        <v>0.39755351681957185</v>
      </c>
      <c r="N34" s="200">
        <f t="shared" si="0"/>
        <v>111</v>
      </c>
      <c r="O34" s="467">
        <v>34</v>
      </c>
      <c r="P34" s="201">
        <f t="shared" si="1"/>
        <v>0.30630630630630629</v>
      </c>
      <c r="Q34" s="201">
        <f t="shared" si="2"/>
        <v>0.12274368231046931</v>
      </c>
      <c r="R34" s="202" t="e">
        <f t="shared" si="3"/>
        <v>#VALUE!</v>
      </c>
      <c r="S34" s="229" t="s">
        <v>3269</v>
      </c>
      <c r="T34" s="21"/>
      <c r="U34" s="21"/>
      <c r="V34" s="21"/>
      <c r="W34" s="21"/>
      <c r="X34" s="21"/>
      <c r="Y34" s="21"/>
      <c r="Z34" s="21"/>
    </row>
    <row r="35" spans="1:26" ht="12.75">
      <c r="A35" s="190" t="s">
        <v>109</v>
      </c>
      <c r="B35" s="191" t="s">
        <v>1220</v>
      </c>
      <c r="C35" s="191" t="s">
        <v>694</v>
      </c>
      <c r="D35" s="190" t="s">
        <v>577</v>
      </c>
      <c r="E35" s="30" t="s">
        <v>578</v>
      </c>
      <c r="F35" s="191" t="s">
        <v>689</v>
      </c>
      <c r="G35" s="191" t="s">
        <v>370</v>
      </c>
      <c r="H35" s="192" t="s">
        <v>420</v>
      </c>
      <c r="I35" s="199" t="s">
        <v>859</v>
      </c>
      <c r="J35" s="191" t="s">
        <v>3268</v>
      </c>
      <c r="K35" s="466">
        <v>2021</v>
      </c>
      <c r="L35" s="467">
        <v>277</v>
      </c>
      <c r="M35" s="468">
        <v>0.39755351681957185</v>
      </c>
      <c r="N35" s="200">
        <f t="shared" si="0"/>
        <v>111</v>
      </c>
      <c r="O35" s="467">
        <v>34</v>
      </c>
      <c r="P35" s="201">
        <f t="shared" si="1"/>
        <v>0.30630630630630629</v>
      </c>
      <c r="Q35" s="201">
        <f t="shared" si="2"/>
        <v>0.12274368231046931</v>
      </c>
      <c r="R35" s="202" t="e">
        <f t="shared" si="3"/>
        <v>#VALUE!</v>
      </c>
      <c r="S35" s="229" t="s">
        <v>3269</v>
      </c>
      <c r="T35" s="21"/>
      <c r="U35" s="21"/>
      <c r="V35" s="21"/>
      <c r="W35" s="21"/>
      <c r="X35" s="21"/>
      <c r="Y35" s="21"/>
      <c r="Z35" s="21"/>
    </row>
    <row r="36" spans="1:26" ht="12.75">
      <c r="A36" s="190" t="s">
        <v>109</v>
      </c>
      <c r="B36" s="191" t="s">
        <v>1220</v>
      </c>
      <c r="C36" s="191" t="s">
        <v>694</v>
      </c>
      <c r="D36" s="190" t="s">
        <v>577</v>
      </c>
      <c r="E36" s="30" t="s">
        <v>579</v>
      </c>
      <c r="F36" s="191" t="s">
        <v>689</v>
      </c>
      <c r="G36" s="191" t="s">
        <v>370</v>
      </c>
      <c r="H36" s="192" t="s">
        <v>420</v>
      </c>
      <c r="I36" s="193" t="s">
        <v>859</v>
      </c>
      <c r="J36" s="191" t="s">
        <v>3268</v>
      </c>
      <c r="K36" s="466">
        <v>2021</v>
      </c>
      <c r="L36" s="467">
        <v>277</v>
      </c>
      <c r="M36" s="468">
        <v>0.39755351681957185</v>
      </c>
      <c r="N36" s="200">
        <f t="shared" si="0"/>
        <v>111</v>
      </c>
      <c r="O36" s="467">
        <v>34</v>
      </c>
      <c r="P36" s="201">
        <f t="shared" si="1"/>
        <v>0.30630630630630629</v>
      </c>
      <c r="Q36" s="201">
        <f t="shared" si="2"/>
        <v>0.12274368231046931</v>
      </c>
      <c r="R36" s="202" t="e">
        <f t="shared" si="3"/>
        <v>#VALUE!</v>
      </c>
      <c r="S36" s="229" t="s">
        <v>3269</v>
      </c>
      <c r="T36" s="21"/>
      <c r="U36" s="21"/>
      <c r="V36" s="21"/>
      <c r="W36" s="21"/>
      <c r="X36" s="21"/>
      <c r="Y36" s="21"/>
      <c r="Z36" s="21"/>
    </row>
    <row r="37" spans="1:26" ht="12.75">
      <c r="A37" s="190" t="s">
        <v>109</v>
      </c>
      <c r="B37" s="191" t="s">
        <v>1220</v>
      </c>
      <c r="C37" s="191" t="s">
        <v>694</v>
      </c>
      <c r="D37" s="190" t="s">
        <v>577</v>
      </c>
      <c r="E37" s="30" t="s">
        <v>580</v>
      </c>
      <c r="F37" s="191" t="s">
        <v>689</v>
      </c>
      <c r="G37" s="191" t="s">
        <v>370</v>
      </c>
      <c r="H37" s="192" t="s">
        <v>420</v>
      </c>
      <c r="I37" s="199" t="s">
        <v>859</v>
      </c>
      <c r="J37" s="191" t="s">
        <v>3268</v>
      </c>
      <c r="K37" s="466">
        <v>2021</v>
      </c>
      <c r="L37" s="467">
        <v>277</v>
      </c>
      <c r="M37" s="468">
        <v>0.39755351681957185</v>
      </c>
      <c r="N37" s="200">
        <f t="shared" si="0"/>
        <v>111</v>
      </c>
      <c r="O37" s="467">
        <v>34</v>
      </c>
      <c r="P37" s="201">
        <f t="shared" si="1"/>
        <v>0.30630630630630629</v>
      </c>
      <c r="Q37" s="201">
        <f t="shared" si="2"/>
        <v>0.12274368231046931</v>
      </c>
      <c r="R37" s="202" t="e">
        <f t="shared" si="3"/>
        <v>#VALUE!</v>
      </c>
      <c r="S37" s="229" t="s">
        <v>3269</v>
      </c>
      <c r="T37" s="21"/>
      <c r="U37" s="21"/>
      <c r="V37" s="21"/>
      <c r="W37" s="21"/>
      <c r="X37" s="21"/>
      <c r="Y37" s="21"/>
      <c r="Z37" s="21"/>
    </row>
    <row r="38" spans="1:26" ht="12.75">
      <c r="A38" s="190" t="s">
        <v>109</v>
      </c>
      <c r="B38" s="191" t="s">
        <v>1220</v>
      </c>
      <c r="C38" s="191" t="s">
        <v>694</v>
      </c>
      <c r="D38" s="190" t="s">
        <v>577</v>
      </c>
      <c r="E38" s="30" t="s">
        <v>581</v>
      </c>
      <c r="F38" s="191" t="s">
        <v>689</v>
      </c>
      <c r="G38" s="191" t="s">
        <v>370</v>
      </c>
      <c r="H38" s="192" t="s">
        <v>420</v>
      </c>
      <c r="I38" s="199" t="s">
        <v>859</v>
      </c>
      <c r="J38" s="191" t="s">
        <v>3268</v>
      </c>
      <c r="K38" s="466">
        <v>2021</v>
      </c>
      <c r="L38" s="467">
        <v>277</v>
      </c>
      <c r="M38" s="468">
        <v>0.39755351681957185</v>
      </c>
      <c r="N38" s="200">
        <f t="shared" si="0"/>
        <v>111</v>
      </c>
      <c r="O38" s="467">
        <v>34</v>
      </c>
      <c r="P38" s="201">
        <f t="shared" si="1"/>
        <v>0.30630630630630629</v>
      </c>
      <c r="Q38" s="201">
        <f t="shared" si="2"/>
        <v>0.12274368231046931</v>
      </c>
      <c r="R38" s="202" t="e">
        <f t="shared" si="3"/>
        <v>#VALUE!</v>
      </c>
      <c r="S38" s="229" t="s">
        <v>3269</v>
      </c>
      <c r="T38" s="21"/>
      <c r="U38" s="21"/>
      <c r="V38" s="21"/>
      <c r="W38" s="21"/>
      <c r="X38" s="21"/>
      <c r="Y38" s="21"/>
      <c r="Z38" s="21"/>
    </row>
    <row r="39" spans="1:26" ht="12.75">
      <c r="A39" s="190" t="s">
        <v>109</v>
      </c>
      <c r="B39" s="191" t="s">
        <v>1220</v>
      </c>
      <c r="C39" s="191" t="s">
        <v>694</v>
      </c>
      <c r="D39" s="190" t="s">
        <v>577</v>
      </c>
      <c r="E39" s="30" t="s">
        <v>3124</v>
      </c>
      <c r="F39" s="191" t="s">
        <v>689</v>
      </c>
      <c r="G39" s="191" t="s">
        <v>370</v>
      </c>
      <c r="H39" s="192" t="s">
        <v>420</v>
      </c>
      <c r="I39" s="199" t="s">
        <v>859</v>
      </c>
      <c r="J39" s="191" t="s">
        <v>3268</v>
      </c>
      <c r="K39" s="466">
        <v>2021</v>
      </c>
      <c r="L39" s="467">
        <v>277</v>
      </c>
      <c r="M39" s="468">
        <v>0.39755351681957185</v>
      </c>
      <c r="N39" s="200">
        <f t="shared" si="0"/>
        <v>111</v>
      </c>
      <c r="O39" s="467">
        <v>34</v>
      </c>
      <c r="P39" s="201">
        <f t="shared" si="1"/>
        <v>0.30630630630630629</v>
      </c>
      <c r="Q39" s="201">
        <f t="shared" si="2"/>
        <v>0.12274368231046931</v>
      </c>
      <c r="R39" s="202" t="e">
        <f t="shared" si="3"/>
        <v>#VALUE!</v>
      </c>
      <c r="S39" s="229" t="s">
        <v>3269</v>
      </c>
      <c r="T39" s="21"/>
      <c r="U39" s="21"/>
      <c r="V39" s="21"/>
      <c r="W39" s="21"/>
      <c r="X39" s="21"/>
      <c r="Y39" s="21"/>
      <c r="Z39" s="21"/>
    </row>
    <row r="40" spans="1:26" ht="12.75">
      <c r="A40" s="190" t="s">
        <v>109</v>
      </c>
      <c r="B40" s="191" t="s">
        <v>1220</v>
      </c>
      <c r="C40" s="191" t="s">
        <v>694</v>
      </c>
      <c r="D40" s="190" t="s">
        <v>577</v>
      </c>
      <c r="E40" s="30" t="s">
        <v>583</v>
      </c>
      <c r="F40" s="191" t="s">
        <v>689</v>
      </c>
      <c r="G40" s="191" t="s">
        <v>370</v>
      </c>
      <c r="H40" s="192" t="s">
        <v>420</v>
      </c>
      <c r="I40" s="199" t="s">
        <v>859</v>
      </c>
      <c r="J40" s="191" t="s">
        <v>3268</v>
      </c>
      <c r="K40" s="466">
        <v>2021</v>
      </c>
      <c r="L40" s="467">
        <v>277</v>
      </c>
      <c r="M40" s="468" t="s">
        <v>859</v>
      </c>
      <c r="N40" s="200" t="e">
        <f t="shared" si="0"/>
        <v>#VALUE!</v>
      </c>
      <c r="O40" s="467" t="s">
        <v>859</v>
      </c>
      <c r="P40" s="201" t="e">
        <f t="shared" si="1"/>
        <v>#VALUE!</v>
      </c>
      <c r="Q40" s="201" t="e">
        <f t="shared" si="2"/>
        <v>#VALUE!</v>
      </c>
      <c r="R40" s="202" t="e">
        <f t="shared" si="3"/>
        <v>#VALUE!</v>
      </c>
      <c r="S40" s="229" t="s">
        <v>3270</v>
      </c>
      <c r="T40" s="21"/>
      <c r="U40" s="21"/>
      <c r="V40" s="21"/>
      <c r="W40" s="21"/>
      <c r="X40" s="21"/>
      <c r="Y40" s="21"/>
      <c r="Z40" s="21"/>
    </row>
    <row r="41" spans="1:26" ht="12.75">
      <c r="A41" s="190" t="s">
        <v>109</v>
      </c>
      <c r="B41" s="191" t="s">
        <v>1220</v>
      </c>
      <c r="C41" s="191" t="s">
        <v>696</v>
      </c>
      <c r="D41" s="190" t="s">
        <v>519</v>
      </c>
      <c r="E41" s="27" t="s">
        <v>518</v>
      </c>
      <c r="F41" s="191" t="s">
        <v>689</v>
      </c>
      <c r="G41" s="191" t="s">
        <v>370</v>
      </c>
      <c r="H41" s="192" t="s">
        <v>420</v>
      </c>
      <c r="I41" s="199" t="s">
        <v>859</v>
      </c>
      <c r="J41" s="191" t="s">
        <v>3268</v>
      </c>
      <c r="K41" s="466">
        <v>2021</v>
      </c>
      <c r="L41" s="467">
        <v>227</v>
      </c>
      <c r="M41" s="468">
        <v>0.67841409691629961</v>
      </c>
      <c r="N41" s="200">
        <f t="shared" si="0"/>
        <v>154</v>
      </c>
      <c r="O41" s="467">
        <v>81</v>
      </c>
      <c r="P41" s="201">
        <f t="shared" si="1"/>
        <v>0.52597402597402598</v>
      </c>
      <c r="Q41" s="201">
        <f t="shared" si="2"/>
        <v>0.35682819383259912</v>
      </c>
      <c r="R41" s="202" t="e">
        <f t="shared" si="3"/>
        <v>#VALUE!</v>
      </c>
      <c r="S41" s="229" t="s">
        <v>3269</v>
      </c>
      <c r="T41" s="21"/>
      <c r="U41" s="21"/>
      <c r="V41" s="21"/>
      <c r="W41" s="21"/>
      <c r="X41" s="21"/>
      <c r="Y41" s="21"/>
      <c r="Z41" s="21"/>
    </row>
    <row r="42" spans="1:26" ht="12.75">
      <c r="A42" s="190" t="s">
        <v>109</v>
      </c>
      <c r="B42" s="191" t="s">
        <v>1220</v>
      </c>
      <c r="C42" s="191" t="s">
        <v>696</v>
      </c>
      <c r="D42" s="190" t="s">
        <v>519</v>
      </c>
      <c r="E42" s="28" t="s">
        <v>523</v>
      </c>
      <c r="F42" s="191" t="s">
        <v>689</v>
      </c>
      <c r="G42" s="191" t="s">
        <v>370</v>
      </c>
      <c r="H42" s="192" t="s">
        <v>420</v>
      </c>
      <c r="I42" s="193">
        <v>0.78423236514522821</v>
      </c>
      <c r="J42" s="191"/>
      <c r="K42" s="466">
        <v>2021</v>
      </c>
      <c r="L42" s="467">
        <v>227</v>
      </c>
      <c r="M42" s="468">
        <v>0.67841409691629961</v>
      </c>
      <c r="N42" s="200">
        <f t="shared" si="0"/>
        <v>154</v>
      </c>
      <c r="O42" s="467">
        <v>81</v>
      </c>
      <c r="P42" s="201">
        <f t="shared" si="1"/>
        <v>0.52597402597402598</v>
      </c>
      <c r="Q42" s="201">
        <f t="shared" si="2"/>
        <v>0.35682819383259912</v>
      </c>
      <c r="R42" s="202">
        <f t="shared" si="3"/>
        <v>0.86506771088268897</v>
      </c>
      <c r="S42" s="229"/>
      <c r="T42" s="21"/>
      <c r="U42" s="21"/>
      <c r="V42" s="21"/>
      <c r="W42" s="21"/>
      <c r="X42" s="21"/>
      <c r="Y42" s="21"/>
      <c r="Z42" s="21"/>
    </row>
    <row r="43" spans="1:26" ht="12.75">
      <c r="A43" s="190" t="s">
        <v>109</v>
      </c>
      <c r="B43" s="191" t="s">
        <v>1220</v>
      </c>
      <c r="C43" s="191" t="s">
        <v>696</v>
      </c>
      <c r="D43" s="190" t="s">
        <v>519</v>
      </c>
      <c r="E43" s="28" t="s">
        <v>525</v>
      </c>
      <c r="F43" s="191" t="s">
        <v>689</v>
      </c>
      <c r="G43" s="191" t="s">
        <v>370</v>
      </c>
      <c r="H43" s="192" t="s">
        <v>420</v>
      </c>
      <c r="I43" s="199" t="s">
        <v>859</v>
      </c>
      <c r="J43" s="191" t="s">
        <v>3268</v>
      </c>
      <c r="K43" s="466">
        <v>2021</v>
      </c>
      <c r="L43" s="467">
        <v>227</v>
      </c>
      <c r="M43" s="468" t="s">
        <v>859</v>
      </c>
      <c r="N43" s="200" t="e">
        <f t="shared" si="0"/>
        <v>#VALUE!</v>
      </c>
      <c r="O43" s="467" t="s">
        <v>859</v>
      </c>
      <c r="P43" s="201" t="e">
        <f t="shared" si="1"/>
        <v>#VALUE!</v>
      </c>
      <c r="Q43" s="201" t="e">
        <f t="shared" si="2"/>
        <v>#VALUE!</v>
      </c>
      <c r="R43" s="202" t="e">
        <f t="shared" si="3"/>
        <v>#VALUE!</v>
      </c>
      <c r="S43" s="229" t="s">
        <v>3270</v>
      </c>
      <c r="T43" s="21"/>
      <c r="U43" s="21"/>
      <c r="V43" s="21"/>
      <c r="W43" s="21"/>
      <c r="X43" s="21"/>
      <c r="Y43" s="21"/>
      <c r="Z43" s="21"/>
    </row>
    <row r="44" spans="1:26" ht="12.75">
      <c r="A44" s="190" t="s">
        <v>109</v>
      </c>
      <c r="B44" s="191" t="s">
        <v>1220</v>
      </c>
      <c r="C44" s="191" t="s">
        <v>696</v>
      </c>
      <c r="D44" s="190" t="s">
        <v>519</v>
      </c>
      <c r="E44" s="28" t="s">
        <v>526</v>
      </c>
      <c r="F44" s="191" t="s">
        <v>689</v>
      </c>
      <c r="G44" s="191" t="s">
        <v>370</v>
      </c>
      <c r="H44" s="192" t="s">
        <v>420</v>
      </c>
      <c r="I44" s="199" t="s">
        <v>859</v>
      </c>
      <c r="J44" s="191" t="s">
        <v>3268</v>
      </c>
      <c r="K44" s="466">
        <v>2021</v>
      </c>
      <c r="L44" s="467">
        <v>227</v>
      </c>
      <c r="M44" s="468" t="s">
        <v>859</v>
      </c>
      <c r="N44" s="200" t="e">
        <f t="shared" si="0"/>
        <v>#VALUE!</v>
      </c>
      <c r="O44" s="467" t="s">
        <v>859</v>
      </c>
      <c r="P44" s="201" t="e">
        <f t="shared" si="1"/>
        <v>#VALUE!</v>
      </c>
      <c r="Q44" s="201" t="e">
        <f t="shared" si="2"/>
        <v>#VALUE!</v>
      </c>
      <c r="R44" s="202" t="e">
        <f t="shared" si="3"/>
        <v>#VALUE!</v>
      </c>
      <c r="S44" s="229" t="s">
        <v>3270</v>
      </c>
      <c r="T44" s="21"/>
      <c r="U44" s="21"/>
      <c r="V44" s="21"/>
      <c r="W44" s="21"/>
      <c r="X44" s="21"/>
      <c r="Y44" s="21"/>
      <c r="Z44" s="21"/>
    </row>
    <row r="45" spans="1:26" ht="12.75">
      <c r="A45" s="190" t="s">
        <v>109</v>
      </c>
      <c r="B45" s="191" t="s">
        <v>1220</v>
      </c>
      <c r="C45" s="191" t="s">
        <v>696</v>
      </c>
      <c r="D45" s="190" t="s">
        <v>519</v>
      </c>
      <c r="E45" s="29" t="s">
        <v>3125</v>
      </c>
      <c r="F45" s="191" t="s">
        <v>689</v>
      </c>
      <c r="G45" s="191" t="s">
        <v>370</v>
      </c>
      <c r="H45" s="192" t="s">
        <v>420</v>
      </c>
      <c r="I45" s="193">
        <v>0.78423236514522821</v>
      </c>
      <c r="J45" s="191"/>
      <c r="K45" s="466">
        <v>2021</v>
      </c>
      <c r="L45" s="467">
        <v>227</v>
      </c>
      <c r="M45" s="468">
        <v>0.67841409691629961</v>
      </c>
      <c r="N45" s="200">
        <f t="shared" si="0"/>
        <v>154</v>
      </c>
      <c r="O45" s="467">
        <v>81</v>
      </c>
      <c r="P45" s="201">
        <f t="shared" si="1"/>
        <v>0.52597402597402598</v>
      </c>
      <c r="Q45" s="201">
        <f t="shared" si="2"/>
        <v>0.35682819383259912</v>
      </c>
      <c r="R45" s="202">
        <f t="shared" si="3"/>
        <v>0.86506771088268897</v>
      </c>
      <c r="S45" s="229"/>
      <c r="T45" s="21"/>
      <c r="U45" s="21"/>
      <c r="V45" s="21"/>
      <c r="W45" s="21"/>
      <c r="X45" s="21"/>
      <c r="Y45" s="21"/>
      <c r="Z45" s="21"/>
    </row>
    <row r="46" spans="1:26" ht="12.75">
      <c r="A46" s="190" t="s">
        <v>109</v>
      </c>
      <c r="B46" s="191" t="s">
        <v>1220</v>
      </c>
      <c r="C46" s="191" t="s">
        <v>696</v>
      </c>
      <c r="D46" s="190" t="s">
        <v>519</v>
      </c>
      <c r="E46" s="29" t="s">
        <v>529</v>
      </c>
      <c r="F46" s="191" t="s">
        <v>689</v>
      </c>
      <c r="G46" s="191" t="s">
        <v>370</v>
      </c>
      <c r="H46" s="192" t="s">
        <v>420</v>
      </c>
      <c r="I46" s="199" t="s">
        <v>859</v>
      </c>
      <c r="J46" s="191" t="s">
        <v>3268</v>
      </c>
      <c r="K46" s="466">
        <v>2021</v>
      </c>
      <c r="L46" s="467">
        <v>227</v>
      </c>
      <c r="M46" s="468" t="s">
        <v>859</v>
      </c>
      <c r="N46" s="200" t="e">
        <f t="shared" si="0"/>
        <v>#VALUE!</v>
      </c>
      <c r="O46" s="467" t="s">
        <v>859</v>
      </c>
      <c r="P46" s="201" t="e">
        <f t="shared" si="1"/>
        <v>#VALUE!</v>
      </c>
      <c r="Q46" s="201" t="e">
        <f t="shared" si="2"/>
        <v>#VALUE!</v>
      </c>
      <c r="R46" s="202" t="e">
        <f t="shared" si="3"/>
        <v>#VALUE!</v>
      </c>
      <c r="S46" s="229" t="s">
        <v>3270</v>
      </c>
      <c r="T46" s="21"/>
      <c r="U46" s="21"/>
      <c r="V46" s="21"/>
      <c r="W46" s="21"/>
      <c r="X46" s="21"/>
      <c r="Y46" s="21"/>
      <c r="Z46" s="21"/>
    </row>
    <row r="47" spans="1:26" ht="12.75">
      <c r="A47" s="190" t="s">
        <v>109</v>
      </c>
      <c r="B47" s="191" t="s">
        <v>1220</v>
      </c>
      <c r="C47" s="191" t="s">
        <v>696</v>
      </c>
      <c r="D47" s="190" t="s">
        <v>519</v>
      </c>
      <c r="E47" s="29" t="s">
        <v>530</v>
      </c>
      <c r="F47" s="191" t="s">
        <v>689</v>
      </c>
      <c r="G47" s="191" t="s">
        <v>370</v>
      </c>
      <c r="H47" s="192" t="s">
        <v>420</v>
      </c>
      <c r="I47" s="199" t="s">
        <v>859</v>
      </c>
      <c r="J47" s="191" t="s">
        <v>3268</v>
      </c>
      <c r="K47" s="466">
        <v>2021</v>
      </c>
      <c r="L47" s="467">
        <v>227</v>
      </c>
      <c r="M47" s="468">
        <v>0.67841409691629961</v>
      </c>
      <c r="N47" s="200">
        <f t="shared" si="0"/>
        <v>154</v>
      </c>
      <c r="O47" s="467">
        <v>81</v>
      </c>
      <c r="P47" s="201">
        <f t="shared" si="1"/>
        <v>0.52597402597402598</v>
      </c>
      <c r="Q47" s="201">
        <f t="shared" si="2"/>
        <v>0.35682819383259912</v>
      </c>
      <c r="R47" s="202" t="e">
        <f t="shared" si="3"/>
        <v>#VALUE!</v>
      </c>
      <c r="S47" s="229" t="s">
        <v>3269</v>
      </c>
      <c r="T47" s="21"/>
      <c r="U47" s="21"/>
      <c r="V47" s="21"/>
      <c r="W47" s="21"/>
      <c r="X47" s="21"/>
      <c r="Y47" s="21"/>
      <c r="Z47" s="21"/>
    </row>
    <row r="48" spans="1:26" ht="12.75">
      <c r="A48" s="190" t="s">
        <v>109</v>
      </c>
      <c r="B48" s="191" t="s">
        <v>1220</v>
      </c>
      <c r="C48" s="191" t="s">
        <v>696</v>
      </c>
      <c r="D48" s="190" t="s">
        <v>519</v>
      </c>
      <c r="E48" s="29" t="s">
        <v>539</v>
      </c>
      <c r="F48" s="191" t="s">
        <v>689</v>
      </c>
      <c r="G48" s="191" t="s">
        <v>370</v>
      </c>
      <c r="H48" s="192" t="s">
        <v>420</v>
      </c>
      <c r="I48" s="193">
        <v>0.78423236514522821</v>
      </c>
      <c r="J48" s="191"/>
      <c r="K48" s="466">
        <v>2021</v>
      </c>
      <c r="L48" s="467">
        <v>227</v>
      </c>
      <c r="M48" s="468">
        <v>0.67841409691629961</v>
      </c>
      <c r="N48" s="200">
        <f t="shared" si="0"/>
        <v>154</v>
      </c>
      <c r="O48" s="467">
        <v>81</v>
      </c>
      <c r="P48" s="201">
        <f t="shared" si="1"/>
        <v>0.52597402597402598</v>
      </c>
      <c r="Q48" s="201">
        <f t="shared" si="2"/>
        <v>0.35682819383259912</v>
      </c>
      <c r="R48" s="202">
        <f t="shared" si="3"/>
        <v>0.86506771088268897</v>
      </c>
      <c r="S48" s="229"/>
      <c r="T48" s="21"/>
      <c r="U48" s="21"/>
      <c r="V48" s="21"/>
      <c r="W48" s="21"/>
      <c r="X48" s="21"/>
      <c r="Y48" s="21"/>
      <c r="Z48" s="21"/>
    </row>
    <row r="49" spans="1:26" ht="12.75">
      <c r="A49" s="190" t="s">
        <v>109</v>
      </c>
      <c r="B49" s="191" t="s">
        <v>1220</v>
      </c>
      <c r="C49" s="191" t="s">
        <v>696</v>
      </c>
      <c r="D49" s="190" t="s">
        <v>519</v>
      </c>
      <c r="E49" s="29" t="s">
        <v>540</v>
      </c>
      <c r="F49" s="191" t="s">
        <v>689</v>
      </c>
      <c r="G49" s="191" t="s">
        <v>370</v>
      </c>
      <c r="H49" s="192" t="s">
        <v>420</v>
      </c>
      <c r="I49" s="193">
        <v>0.78423236514522821</v>
      </c>
      <c r="J49" s="191"/>
      <c r="K49" s="466">
        <v>2021</v>
      </c>
      <c r="L49" s="467">
        <v>227</v>
      </c>
      <c r="M49" s="468">
        <v>0.67841409691629961</v>
      </c>
      <c r="N49" s="200">
        <f t="shared" si="0"/>
        <v>154</v>
      </c>
      <c r="O49" s="467">
        <v>81</v>
      </c>
      <c r="P49" s="201">
        <f t="shared" si="1"/>
        <v>0.52597402597402598</v>
      </c>
      <c r="Q49" s="201">
        <f t="shared" si="2"/>
        <v>0.35682819383259912</v>
      </c>
      <c r="R49" s="202">
        <f t="shared" si="3"/>
        <v>0.86506771088268897</v>
      </c>
      <c r="S49" s="229"/>
      <c r="T49" s="21"/>
      <c r="U49" s="21"/>
      <c r="V49" s="21"/>
      <c r="W49" s="21"/>
      <c r="X49" s="21"/>
      <c r="Y49" s="21"/>
      <c r="Z49" s="21"/>
    </row>
    <row r="50" spans="1:26" ht="12.75">
      <c r="A50" s="190" t="s">
        <v>109</v>
      </c>
      <c r="B50" s="191" t="s">
        <v>1220</v>
      </c>
      <c r="C50" s="191" t="s">
        <v>696</v>
      </c>
      <c r="D50" s="190" t="s">
        <v>519</v>
      </c>
      <c r="E50" s="29" t="s">
        <v>542</v>
      </c>
      <c r="F50" s="191" t="s">
        <v>689</v>
      </c>
      <c r="G50" s="191" t="s">
        <v>370</v>
      </c>
      <c r="H50" s="192" t="s">
        <v>420</v>
      </c>
      <c r="I50" s="193">
        <v>0.78423236514522821</v>
      </c>
      <c r="J50" s="191"/>
      <c r="K50" s="466">
        <v>2021</v>
      </c>
      <c r="L50" s="467">
        <v>227</v>
      </c>
      <c r="M50" s="468">
        <v>0.67841409691629961</v>
      </c>
      <c r="N50" s="200">
        <f t="shared" si="0"/>
        <v>154</v>
      </c>
      <c r="O50" s="467">
        <v>81</v>
      </c>
      <c r="P50" s="201">
        <f t="shared" si="1"/>
        <v>0.52597402597402598</v>
      </c>
      <c r="Q50" s="201">
        <f t="shared" si="2"/>
        <v>0.35682819383259912</v>
      </c>
      <c r="R50" s="202">
        <f t="shared" si="3"/>
        <v>0.86506771088268897</v>
      </c>
      <c r="S50" s="229"/>
      <c r="T50" s="21"/>
      <c r="U50" s="21"/>
      <c r="V50" s="21"/>
      <c r="W50" s="21"/>
      <c r="X50" s="21"/>
      <c r="Y50" s="21"/>
      <c r="Z50" s="21"/>
    </row>
    <row r="51" spans="1:26" ht="12.75">
      <c r="A51" s="190" t="s">
        <v>109</v>
      </c>
      <c r="B51" s="191" t="s">
        <v>1220</v>
      </c>
      <c r="C51" s="191" t="s">
        <v>696</v>
      </c>
      <c r="D51" s="190" t="s">
        <v>519</v>
      </c>
      <c r="E51" s="29" t="s">
        <v>543</v>
      </c>
      <c r="F51" s="191" t="s">
        <v>689</v>
      </c>
      <c r="G51" s="191" t="s">
        <v>370</v>
      </c>
      <c r="H51" s="192" t="s">
        <v>420</v>
      </c>
      <c r="I51" s="193">
        <v>0.78423236514522821</v>
      </c>
      <c r="J51" s="191"/>
      <c r="K51" s="466">
        <v>2021</v>
      </c>
      <c r="L51" s="467">
        <v>227</v>
      </c>
      <c r="M51" s="468">
        <v>0.67841409691629961</v>
      </c>
      <c r="N51" s="200">
        <f t="shared" si="0"/>
        <v>154</v>
      </c>
      <c r="O51" s="467">
        <v>81</v>
      </c>
      <c r="P51" s="201">
        <f t="shared" si="1"/>
        <v>0.52597402597402598</v>
      </c>
      <c r="Q51" s="201">
        <f t="shared" si="2"/>
        <v>0.35682819383259912</v>
      </c>
      <c r="R51" s="202">
        <f t="shared" si="3"/>
        <v>0.86506771088268897</v>
      </c>
      <c r="S51" s="229"/>
      <c r="T51" s="21"/>
      <c r="U51" s="21"/>
      <c r="V51" s="21"/>
      <c r="W51" s="21"/>
      <c r="X51" s="21"/>
      <c r="Y51" s="21"/>
      <c r="Z51" s="21"/>
    </row>
    <row r="52" spans="1:26" ht="12.75">
      <c r="A52" s="190" t="s">
        <v>109</v>
      </c>
      <c r="B52" s="191" t="s">
        <v>1220</v>
      </c>
      <c r="C52" s="191" t="s">
        <v>696</v>
      </c>
      <c r="D52" s="190" t="s">
        <v>519</v>
      </c>
      <c r="E52" s="29" t="s">
        <v>544</v>
      </c>
      <c r="F52" s="191" t="s">
        <v>689</v>
      </c>
      <c r="G52" s="191" t="s">
        <v>370</v>
      </c>
      <c r="H52" s="192" t="s">
        <v>420</v>
      </c>
      <c r="I52" s="193">
        <v>0.78423236514522821</v>
      </c>
      <c r="J52" s="191"/>
      <c r="K52" s="466">
        <v>2021</v>
      </c>
      <c r="L52" s="467">
        <v>227</v>
      </c>
      <c r="M52" s="468">
        <v>0.67841409691629961</v>
      </c>
      <c r="N52" s="200">
        <f t="shared" si="0"/>
        <v>154</v>
      </c>
      <c r="O52" s="467">
        <v>81</v>
      </c>
      <c r="P52" s="201">
        <f t="shared" si="1"/>
        <v>0.52597402597402598</v>
      </c>
      <c r="Q52" s="201">
        <f t="shared" si="2"/>
        <v>0.35682819383259912</v>
      </c>
      <c r="R52" s="202">
        <f t="shared" si="3"/>
        <v>0.86506771088268897</v>
      </c>
      <c r="S52" s="229"/>
      <c r="T52" s="21"/>
      <c r="U52" s="21"/>
      <c r="V52" s="21"/>
      <c r="W52" s="21"/>
      <c r="X52" s="21"/>
      <c r="Y52" s="21"/>
      <c r="Z52" s="21"/>
    </row>
    <row r="53" spans="1:26" ht="12.75">
      <c r="A53" s="190" t="s">
        <v>109</v>
      </c>
      <c r="B53" s="191" t="s">
        <v>1220</v>
      </c>
      <c r="C53" s="191" t="s">
        <v>696</v>
      </c>
      <c r="D53" s="190" t="s">
        <v>519</v>
      </c>
      <c r="E53" s="29" t="s">
        <v>545</v>
      </c>
      <c r="F53" s="191" t="s">
        <v>689</v>
      </c>
      <c r="G53" s="191" t="s">
        <v>370</v>
      </c>
      <c r="H53" s="192" t="s">
        <v>420</v>
      </c>
      <c r="I53" s="193">
        <v>0.78423236514522821</v>
      </c>
      <c r="J53" s="191"/>
      <c r="K53" s="466">
        <v>2021</v>
      </c>
      <c r="L53" s="467">
        <v>227</v>
      </c>
      <c r="M53" s="468">
        <v>0.67841409691629961</v>
      </c>
      <c r="N53" s="200">
        <f t="shared" si="0"/>
        <v>154</v>
      </c>
      <c r="O53" s="467">
        <v>81</v>
      </c>
      <c r="P53" s="201">
        <f t="shared" si="1"/>
        <v>0.52597402597402598</v>
      </c>
      <c r="Q53" s="201">
        <f t="shared" si="2"/>
        <v>0.35682819383259912</v>
      </c>
      <c r="R53" s="202">
        <f t="shared" si="3"/>
        <v>0.86506771088268897</v>
      </c>
      <c r="S53" s="229"/>
      <c r="T53" s="21"/>
      <c r="U53" s="21"/>
      <c r="V53" s="21"/>
      <c r="W53" s="21"/>
      <c r="X53" s="21"/>
      <c r="Y53" s="21"/>
      <c r="Z53" s="21"/>
    </row>
    <row r="54" spans="1:26" ht="12.75">
      <c r="A54" s="190" t="s">
        <v>109</v>
      </c>
      <c r="B54" s="191" t="s">
        <v>1220</v>
      </c>
      <c r="C54" s="191" t="s">
        <v>696</v>
      </c>
      <c r="D54" s="190" t="s">
        <v>519</v>
      </c>
      <c r="E54" s="29" t="s">
        <v>547</v>
      </c>
      <c r="F54" s="191" t="s">
        <v>689</v>
      </c>
      <c r="G54" s="191" t="s">
        <v>370</v>
      </c>
      <c r="H54" s="192" t="s">
        <v>420</v>
      </c>
      <c r="I54" s="193">
        <v>0.78423236514522821</v>
      </c>
      <c r="J54" s="191"/>
      <c r="K54" s="466">
        <v>2021</v>
      </c>
      <c r="L54" s="467">
        <v>227</v>
      </c>
      <c r="M54" s="468">
        <v>0.67841409691629961</v>
      </c>
      <c r="N54" s="200">
        <f t="shared" si="0"/>
        <v>154</v>
      </c>
      <c r="O54" s="467">
        <v>81</v>
      </c>
      <c r="P54" s="201">
        <f t="shared" si="1"/>
        <v>0.52597402597402598</v>
      </c>
      <c r="Q54" s="201">
        <f t="shared" si="2"/>
        <v>0.35682819383259912</v>
      </c>
      <c r="R54" s="202">
        <f t="shared" si="3"/>
        <v>0.86506771088268897</v>
      </c>
      <c r="S54" s="229"/>
      <c r="T54" s="21"/>
      <c r="U54" s="21"/>
      <c r="V54" s="21"/>
      <c r="W54" s="21"/>
      <c r="X54" s="21"/>
      <c r="Y54" s="21"/>
      <c r="Z54" s="21"/>
    </row>
    <row r="55" spans="1:26" ht="12.75">
      <c r="A55" s="190" t="s">
        <v>109</v>
      </c>
      <c r="B55" s="191" t="s">
        <v>1220</v>
      </c>
      <c r="C55" s="191" t="s">
        <v>696</v>
      </c>
      <c r="D55" s="190" t="s">
        <v>519</v>
      </c>
      <c r="E55" s="29" t="s">
        <v>550</v>
      </c>
      <c r="F55" s="191" t="s">
        <v>689</v>
      </c>
      <c r="G55" s="191" t="s">
        <v>370</v>
      </c>
      <c r="H55" s="192" t="s">
        <v>420</v>
      </c>
      <c r="I55" s="193" t="s">
        <v>859</v>
      </c>
      <c r="J55" s="191" t="s">
        <v>3268</v>
      </c>
      <c r="K55" s="466">
        <v>2021</v>
      </c>
      <c r="L55" s="467">
        <v>227</v>
      </c>
      <c r="M55" s="468" t="s">
        <v>859</v>
      </c>
      <c r="N55" s="200" t="e">
        <f t="shared" si="0"/>
        <v>#VALUE!</v>
      </c>
      <c r="O55" s="467" t="s">
        <v>859</v>
      </c>
      <c r="P55" s="201" t="e">
        <f t="shared" si="1"/>
        <v>#VALUE!</v>
      </c>
      <c r="Q55" s="201" t="e">
        <f t="shared" si="2"/>
        <v>#VALUE!</v>
      </c>
      <c r="R55" s="202" t="e">
        <f t="shared" si="3"/>
        <v>#VALUE!</v>
      </c>
      <c r="S55" s="229" t="s">
        <v>3270</v>
      </c>
      <c r="T55" s="21"/>
      <c r="U55" s="21"/>
      <c r="V55" s="21"/>
      <c r="W55" s="21"/>
      <c r="X55" s="21"/>
      <c r="Y55" s="21"/>
      <c r="Z55" s="21"/>
    </row>
    <row r="56" spans="1:26" ht="12.75">
      <c r="A56" s="190" t="s">
        <v>109</v>
      </c>
      <c r="B56" s="191" t="s">
        <v>1220</v>
      </c>
      <c r="C56" s="191" t="s">
        <v>696</v>
      </c>
      <c r="D56" s="190" t="s">
        <v>519</v>
      </c>
      <c r="E56" s="29" t="s">
        <v>551</v>
      </c>
      <c r="F56" s="191" t="s">
        <v>689</v>
      </c>
      <c r="G56" s="191" t="s">
        <v>370</v>
      </c>
      <c r="H56" s="192" t="s">
        <v>420</v>
      </c>
      <c r="I56" s="193">
        <v>0.78423236514522821</v>
      </c>
      <c r="J56" s="191"/>
      <c r="K56" s="466">
        <v>2021</v>
      </c>
      <c r="L56" s="467">
        <v>227</v>
      </c>
      <c r="M56" s="468">
        <v>0.67841409691629961</v>
      </c>
      <c r="N56" s="200">
        <f t="shared" si="0"/>
        <v>154</v>
      </c>
      <c r="O56" s="467">
        <v>81</v>
      </c>
      <c r="P56" s="201">
        <f t="shared" si="1"/>
        <v>0.52597402597402598</v>
      </c>
      <c r="Q56" s="201">
        <f t="shared" si="2"/>
        <v>0.35682819383259912</v>
      </c>
      <c r="R56" s="202">
        <f t="shared" si="3"/>
        <v>0.86506771088268897</v>
      </c>
      <c r="S56" s="229"/>
      <c r="T56" s="21"/>
      <c r="U56" s="21"/>
      <c r="V56" s="21"/>
      <c r="W56" s="21"/>
      <c r="X56" s="21"/>
      <c r="Y56" s="21"/>
      <c r="Z56" s="21"/>
    </row>
    <row r="57" spans="1:26" ht="12.75">
      <c r="A57" s="190" t="s">
        <v>109</v>
      </c>
      <c r="B57" s="191" t="s">
        <v>1220</v>
      </c>
      <c r="C57" s="191" t="s">
        <v>696</v>
      </c>
      <c r="D57" s="190" t="s">
        <v>519</v>
      </c>
      <c r="E57" s="29" t="s">
        <v>552</v>
      </c>
      <c r="F57" s="191" t="s">
        <v>689</v>
      </c>
      <c r="G57" s="191" t="s">
        <v>370</v>
      </c>
      <c r="H57" s="192" t="s">
        <v>420</v>
      </c>
      <c r="I57" s="193">
        <v>0.78423236514522821</v>
      </c>
      <c r="J57" s="191"/>
      <c r="K57" s="466">
        <v>2021</v>
      </c>
      <c r="L57" s="467">
        <v>227</v>
      </c>
      <c r="M57" s="468">
        <v>0.67841409691629961</v>
      </c>
      <c r="N57" s="200">
        <f t="shared" si="0"/>
        <v>154</v>
      </c>
      <c r="O57" s="467">
        <v>81</v>
      </c>
      <c r="P57" s="201">
        <f t="shared" si="1"/>
        <v>0.52597402597402598</v>
      </c>
      <c r="Q57" s="201">
        <f t="shared" si="2"/>
        <v>0.35682819383259912</v>
      </c>
      <c r="R57" s="202">
        <f t="shared" si="3"/>
        <v>0.86506771088268897</v>
      </c>
      <c r="S57" s="229"/>
      <c r="T57" s="21"/>
      <c r="U57" s="21"/>
      <c r="V57" s="21"/>
      <c r="W57" s="21"/>
      <c r="X57" s="21"/>
      <c r="Y57" s="21"/>
      <c r="Z57" s="21"/>
    </row>
    <row r="58" spans="1:26" ht="12.75">
      <c r="A58" s="190" t="s">
        <v>109</v>
      </c>
      <c r="B58" s="191" t="s">
        <v>1220</v>
      </c>
      <c r="C58" s="191" t="s">
        <v>696</v>
      </c>
      <c r="D58" s="190" t="s">
        <v>519</v>
      </c>
      <c r="E58" s="29" t="s">
        <v>556</v>
      </c>
      <c r="F58" s="191" t="s">
        <v>689</v>
      </c>
      <c r="G58" s="191" t="s">
        <v>370</v>
      </c>
      <c r="H58" s="192" t="s">
        <v>420</v>
      </c>
      <c r="I58" s="199" t="s">
        <v>859</v>
      </c>
      <c r="J58" s="191" t="s">
        <v>3268</v>
      </c>
      <c r="K58" s="466">
        <v>2021</v>
      </c>
      <c r="L58" s="467">
        <v>227</v>
      </c>
      <c r="M58" s="468" t="s">
        <v>859</v>
      </c>
      <c r="N58" s="200" t="e">
        <f t="shared" si="0"/>
        <v>#VALUE!</v>
      </c>
      <c r="O58" s="467" t="s">
        <v>859</v>
      </c>
      <c r="P58" s="201" t="e">
        <f t="shared" si="1"/>
        <v>#VALUE!</v>
      </c>
      <c r="Q58" s="201" t="e">
        <f t="shared" si="2"/>
        <v>#VALUE!</v>
      </c>
      <c r="R58" s="202" t="e">
        <f t="shared" si="3"/>
        <v>#VALUE!</v>
      </c>
      <c r="S58" s="229" t="s">
        <v>3270</v>
      </c>
      <c r="T58" s="21"/>
      <c r="U58" s="21"/>
      <c r="V58" s="21"/>
      <c r="W58" s="21"/>
      <c r="X58" s="21"/>
      <c r="Y58" s="21"/>
      <c r="Z58" s="21"/>
    </row>
    <row r="59" spans="1:26" ht="12.75">
      <c r="A59" s="190" t="s">
        <v>109</v>
      </c>
      <c r="B59" s="191" t="s">
        <v>1220</v>
      </c>
      <c r="C59" s="191" t="s">
        <v>696</v>
      </c>
      <c r="D59" s="190" t="s">
        <v>519</v>
      </c>
      <c r="E59" s="29" t="s">
        <v>558</v>
      </c>
      <c r="F59" s="191" t="s">
        <v>689</v>
      </c>
      <c r="G59" s="191" t="s">
        <v>370</v>
      </c>
      <c r="H59" s="192" t="s">
        <v>420</v>
      </c>
      <c r="I59" s="199" t="s">
        <v>859</v>
      </c>
      <c r="J59" s="191" t="s">
        <v>3268</v>
      </c>
      <c r="K59" s="466">
        <v>2021</v>
      </c>
      <c r="L59" s="467">
        <v>227</v>
      </c>
      <c r="M59" s="468" t="s">
        <v>859</v>
      </c>
      <c r="N59" s="200" t="e">
        <f t="shared" si="0"/>
        <v>#VALUE!</v>
      </c>
      <c r="O59" s="467" t="s">
        <v>859</v>
      </c>
      <c r="P59" s="201" t="e">
        <f t="shared" si="1"/>
        <v>#VALUE!</v>
      </c>
      <c r="Q59" s="201" t="e">
        <f t="shared" si="2"/>
        <v>#VALUE!</v>
      </c>
      <c r="R59" s="202" t="e">
        <f t="shared" si="3"/>
        <v>#VALUE!</v>
      </c>
      <c r="S59" s="229" t="s">
        <v>3270</v>
      </c>
      <c r="T59" s="21"/>
      <c r="U59" s="21"/>
      <c r="V59" s="21"/>
      <c r="W59" s="21"/>
      <c r="X59" s="21"/>
      <c r="Y59" s="21"/>
      <c r="Z59" s="21"/>
    </row>
    <row r="60" spans="1:26" ht="12.75">
      <c r="A60" s="190" t="s">
        <v>109</v>
      </c>
      <c r="B60" s="191" t="s">
        <v>1220</v>
      </c>
      <c r="C60" s="191" t="s">
        <v>696</v>
      </c>
      <c r="D60" s="190" t="s">
        <v>519</v>
      </c>
      <c r="E60" s="29" t="s">
        <v>561</v>
      </c>
      <c r="F60" s="191" t="s">
        <v>689</v>
      </c>
      <c r="G60" s="191" t="s">
        <v>370</v>
      </c>
      <c r="H60" s="192" t="s">
        <v>420</v>
      </c>
      <c r="I60" s="193">
        <v>0.78423236514522821</v>
      </c>
      <c r="J60" s="191"/>
      <c r="K60" s="466">
        <v>2021</v>
      </c>
      <c r="L60" s="467">
        <v>227</v>
      </c>
      <c r="M60" s="468">
        <v>0.67841409691629961</v>
      </c>
      <c r="N60" s="200">
        <f t="shared" si="0"/>
        <v>154</v>
      </c>
      <c r="O60" s="467">
        <v>81</v>
      </c>
      <c r="P60" s="201">
        <f t="shared" si="1"/>
        <v>0.52597402597402598</v>
      </c>
      <c r="Q60" s="201">
        <f t="shared" si="2"/>
        <v>0.35682819383259912</v>
      </c>
      <c r="R60" s="202">
        <f t="shared" si="3"/>
        <v>0.86506771088268897</v>
      </c>
      <c r="S60" s="229"/>
      <c r="T60" s="21"/>
      <c r="U60" s="21"/>
      <c r="V60" s="21"/>
      <c r="W60" s="21"/>
      <c r="X60" s="21"/>
      <c r="Y60" s="21"/>
      <c r="Z60" s="21"/>
    </row>
    <row r="61" spans="1:26" ht="12.75">
      <c r="A61" s="190" t="s">
        <v>109</v>
      </c>
      <c r="B61" s="191" t="s">
        <v>1220</v>
      </c>
      <c r="C61" s="191" t="s">
        <v>696</v>
      </c>
      <c r="D61" s="190" t="s">
        <v>519</v>
      </c>
      <c r="E61" s="203" t="s">
        <v>562</v>
      </c>
      <c r="F61" s="191" t="s">
        <v>689</v>
      </c>
      <c r="G61" s="191" t="s">
        <v>370</v>
      </c>
      <c r="H61" s="192" t="s">
        <v>420</v>
      </c>
      <c r="I61" s="193">
        <v>0.78423236514522821</v>
      </c>
      <c r="J61" s="191"/>
      <c r="K61" s="466">
        <v>2021</v>
      </c>
      <c r="L61" s="467">
        <v>227</v>
      </c>
      <c r="M61" s="468">
        <v>0.67841409691629961</v>
      </c>
      <c r="N61" s="200">
        <f t="shared" si="0"/>
        <v>154</v>
      </c>
      <c r="O61" s="467">
        <v>81</v>
      </c>
      <c r="P61" s="201">
        <f t="shared" si="1"/>
        <v>0.52597402597402598</v>
      </c>
      <c r="Q61" s="201">
        <f t="shared" si="2"/>
        <v>0.35682819383259912</v>
      </c>
      <c r="R61" s="202">
        <f t="shared" si="3"/>
        <v>0.86506771088268897</v>
      </c>
      <c r="S61" s="229"/>
      <c r="T61" s="21"/>
      <c r="U61" s="21"/>
      <c r="V61" s="21"/>
      <c r="W61" s="21"/>
      <c r="X61" s="21"/>
      <c r="Y61" s="21"/>
      <c r="Z61" s="21"/>
    </row>
    <row r="62" spans="1:26" ht="12.75">
      <c r="A62" s="190" t="s">
        <v>109</v>
      </c>
      <c r="B62" s="191" t="s">
        <v>1220</v>
      </c>
      <c r="C62" s="191" t="s">
        <v>696</v>
      </c>
      <c r="D62" s="190" t="s">
        <v>519</v>
      </c>
      <c r="E62" s="29" t="s">
        <v>3271</v>
      </c>
      <c r="F62" s="191" t="s">
        <v>689</v>
      </c>
      <c r="G62" s="191" t="s">
        <v>370</v>
      </c>
      <c r="H62" s="192" t="s">
        <v>420</v>
      </c>
      <c r="I62" s="199" t="s">
        <v>859</v>
      </c>
      <c r="J62" s="191" t="s">
        <v>3268</v>
      </c>
      <c r="K62" s="466">
        <v>2021</v>
      </c>
      <c r="L62" s="467">
        <v>227</v>
      </c>
      <c r="M62" s="468" t="s">
        <v>859</v>
      </c>
      <c r="N62" s="200" t="e">
        <f t="shared" si="0"/>
        <v>#VALUE!</v>
      </c>
      <c r="O62" s="467" t="s">
        <v>859</v>
      </c>
      <c r="P62" s="201" t="e">
        <f t="shared" si="1"/>
        <v>#VALUE!</v>
      </c>
      <c r="Q62" s="201" t="e">
        <f t="shared" si="2"/>
        <v>#VALUE!</v>
      </c>
      <c r="R62" s="202" t="e">
        <f t="shared" si="3"/>
        <v>#VALUE!</v>
      </c>
      <c r="S62" s="229" t="s">
        <v>3270</v>
      </c>
      <c r="T62" s="21"/>
      <c r="U62" s="21"/>
      <c r="V62" s="21"/>
      <c r="W62" s="21"/>
      <c r="X62" s="21"/>
      <c r="Y62" s="21"/>
      <c r="Z62" s="21"/>
    </row>
    <row r="63" spans="1:26" ht="12.75">
      <c r="A63" s="190" t="s">
        <v>109</v>
      </c>
      <c r="B63" s="191" t="s">
        <v>1220</v>
      </c>
      <c r="C63" s="191" t="s">
        <v>696</v>
      </c>
      <c r="D63" s="190" t="s">
        <v>519</v>
      </c>
      <c r="E63" s="29" t="s">
        <v>3272</v>
      </c>
      <c r="F63" s="191" t="s">
        <v>689</v>
      </c>
      <c r="G63" s="191" t="s">
        <v>370</v>
      </c>
      <c r="H63" s="192" t="s">
        <v>420</v>
      </c>
      <c r="I63" s="199" t="s">
        <v>859</v>
      </c>
      <c r="J63" s="191" t="s">
        <v>3268</v>
      </c>
      <c r="K63" s="466">
        <v>2021</v>
      </c>
      <c r="L63" s="467">
        <v>227</v>
      </c>
      <c r="M63" s="468" t="s">
        <v>859</v>
      </c>
      <c r="N63" s="200" t="e">
        <f t="shared" si="0"/>
        <v>#VALUE!</v>
      </c>
      <c r="O63" s="467" t="s">
        <v>859</v>
      </c>
      <c r="P63" s="201" t="e">
        <f t="shared" si="1"/>
        <v>#VALUE!</v>
      </c>
      <c r="Q63" s="201" t="e">
        <f t="shared" si="2"/>
        <v>#VALUE!</v>
      </c>
      <c r="R63" s="202" t="e">
        <f t="shared" si="3"/>
        <v>#VALUE!</v>
      </c>
      <c r="S63" s="229" t="s">
        <v>3270</v>
      </c>
      <c r="T63" s="21"/>
      <c r="U63" s="21"/>
      <c r="V63" s="21"/>
      <c r="W63" s="21"/>
      <c r="X63" s="21"/>
      <c r="Y63" s="21"/>
      <c r="Z63" s="21"/>
    </row>
    <row r="64" spans="1:26" ht="12.75">
      <c r="A64" s="190" t="s">
        <v>109</v>
      </c>
      <c r="B64" s="191" t="s">
        <v>1220</v>
      </c>
      <c r="C64" s="191" t="s">
        <v>696</v>
      </c>
      <c r="D64" s="190" t="s">
        <v>519</v>
      </c>
      <c r="E64" s="29" t="s">
        <v>567</v>
      </c>
      <c r="F64" s="191" t="s">
        <v>689</v>
      </c>
      <c r="G64" s="191" t="s">
        <v>370</v>
      </c>
      <c r="H64" s="192" t="s">
        <v>420</v>
      </c>
      <c r="I64" s="199" t="s">
        <v>859</v>
      </c>
      <c r="J64" s="191" t="s">
        <v>3268</v>
      </c>
      <c r="K64" s="466">
        <v>2021</v>
      </c>
      <c r="L64" s="467">
        <v>227</v>
      </c>
      <c r="M64" s="468" t="s">
        <v>859</v>
      </c>
      <c r="N64" s="200" t="e">
        <f t="shared" si="0"/>
        <v>#VALUE!</v>
      </c>
      <c r="O64" s="467" t="s">
        <v>859</v>
      </c>
      <c r="P64" s="201" t="e">
        <f t="shared" si="1"/>
        <v>#VALUE!</v>
      </c>
      <c r="Q64" s="201" t="e">
        <f t="shared" si="2"/>
        <v>#VALUE!</v>
      </c>
      <c r="R64" s="202" t="e">
        <f t="shared" si="3"/>
        <v>#VALUE!</v>
      </c>
      <c r="S64" s="229" t="s">
        <v>3270</v>
      </c>
      <c r="T64" s="21"/>
      <c r="U64" s="21"/>
      <c r="V64" s="21"/>
      <c r="W64" s="21"/>
      <c r="X64" s="21"/>
      <c r="Y64" s="21"/>
      <c r="Z64" s="21"/>
    </row>
    <row r="65" spans="1:26" ht="12.75">
      <c r="A65" s="190" t="s">
        <v>109</v>
      </c>
      <c r="B65" s="191" t="s">
        <v>1220</v>
      </c>
      <c r="C65" s="191" t="s">
        <v>696</v>
      </c>
      <c r="D65" s="190" t="s">
        <v>519</v>
      </c>
      <c r="E65" s="29" t="s">
        <v>568</v>
      </c>
      <c r="F65" s="191" t="s">
        <v>689</v>
      </c>
      <c r="G65" s="191" t="s">
        <v>370</v>
      </c>
      <c r="H65" s="192" t="s">
        <v>420</v>
      </c>
      <c r="I65" s="199" t="s">
        <v>859</v>
      </c>
      <c r="J65" s="191" t="s">
        <v>3268</v>
      </c>
      <c r="K65" s="466">
        <v>2021</v>
      </c>
      <c r="L65" s="467">
        <v>227</v>
      </c>
      <c r="M65" s="468" t="s">
        <v>859</v>
      </c>
      <c r="N65" s="200" t="e">
        <f t="shared" si="0"/>
        <v>#VALUE!</v>
      </c>
      <c r="O65" s="467" t="s">
        <v>859</v>
      </c>
      <c r="P65" s="201" t="e">
        <f t="shared" si="1"/>
        <v>#VALUE!</v>
      </c>
      <c r="Q65" s="201" t="e">
        <f t="shared" si="2"/>
        <v>#VALUE!</v>
      </c>
      <c r="R65" s="202" t="e">
        <f t="shared" si="3"/>
        <v>#VALUE!</v>
      </c>
      <c r="S65" s="229" t="s">
        <v>3270</v>
      </c>
      <c r="T65" s="21"/>
      <c r="U65" s="21"/>
      <c r="V65" s="21"/>
      <c r="W65" s="21"/>
      <c r="X65" s="21"/>
      <c r="Y65" s="21"/>
      <c r="Z65" s="21"/>
    </row>
    <row r="66" spans="1:26" ht="12.75">
      <c r="A66" s="190" t="s">
        <v>109</v>
      </c>
      <c r="B66" s="191" t="s">
        <v>1220</v>
      </c>
      <c r="C66" s="191" t="s">
        <v>696</v>
      </c>
      <c r="D66" s="190" t="s">
        <v>519</v>
      </c>
      <c r="E66" s="30" t="s">
        <v>569</v>
      </c>
      <c r="F66" s="191" t="s">
        <v>689</v>
      </c>
      <c r="G66" s="191" t="s">
        <v>370</v>
      </c>
      <c r="H66" s="192" t="s">
        <v>420</v>
      </c>
      <c r="I66" s="193">
        <v>0.78423236514522821</v>
      </c>
      <c r="J66" s="191"/>
      <c r="K66" s="466">
        <v>2021</v>
      </c>
      <c r="L66" s="467">
        <v>227</v>
      </c>
      <c r="M66" s="468">
        <v>0.67841409691629961</v>
      </c>
      <c r="N66" s="200">
        <f t="shared" si="0"/>
        <v>154</v>
      </c>
      <c r="O66" s="467">
        <v>81</v>
      </c>
      <c r="P66" s="201">
        <f t="shared" si="1"/>
        <v>0.52597402597402598</v>
      </c>
      <c r="Q66" s="201">
        <f t="shared" si="2"/>
        <v>0.35682819383259912</v>
      </c>
      <c r="R66" s="202">
        <f t="shared" si="3"/>
        <v>0.86506771088268897</v>
      </c>
      <c r="S66" s="229"/>
      <c r="T66" s="21"/>
      <c r="U66" s="21"/>
      <c r="V66" s="21"/>
      <c r="W66" s="21"/>
      <c r="X66" s="21"/>
      <c r="Y66" s="21"/>
      <c r="Z66" s="21"/>
    </row>
    <row r="67" spans="1:26" ht="12.75">
      <c r="A67" s="190" t="s">
        <v>109</v>
      </c>
      <c r="B67" s="191" t="s">
        <v>1220</v>
      </c>
      <c r="C67" s="191" t="s">
        <v>696</v>
      </c>
      <c r="D67" s="190" t="s">
        <v>519</v>
      </c>
      <c r="E67" s="30" t="s">
        <v>3273</v>
      </c>
      <c r="F67" s="191" t="s">
        <v>689</v>
      </c>
      <c r="G67" s="191" t="s">
        <v>370</v>
      </c>
      <c r="H67" s="192" t="s">
        <v>420</v>
      </c>
      <c r="I67" s="199" t="s">
        <v>859</v>
      </c>
      <c r="J67" s="191" t="s">
        <v>3268</v>
      </c>
      <c r="K67" s="466">
        <v>2021</v>
      </c>
      <c r="L67" s="467">
        <v>227</v>
      </c>
      <c r="M67" s="468" t="s">
        <v>859</v>
      </c>
      <c r="N67" s="200" t="e">
        <f t="shared" si="0"/>
        <v>#VALUE!</v>
      </c>
      <c r="O67" s="467" t="s">
        <v>859</v>
      </c>
      <c r="P67" s="201" t="e">
        <f t="shared" si="1"/>
        <v>#VALUE!</v>
      </c>
      <c r="Q67" s="201" t="e">
        <f t="shared" si="2"/>
        <v>#VALUE!</v>
      </c>
      <c r="R67" s="202" t="e">
        <f t="shared" si="3"/>
        <v>#VALUE!</v>
      </c>
      <c r="S67" s="229" t="s">
        <v>3270</v>
      </c>
      <c r="T67" s="21"/>
      <c r="U67" s="21"/>
      <c r="V67" s="21"/>
      <c r="W67" s="21"/>
      <c r="X67" s="21"/>
      <c r="Y67" s="21"/>
      <c r="Z67" s="21"/>
    </row>
    <row r="68" spans="1:26" ht="12.75">
      <c r="A68" s="190" t="s">
        <v>109</v>
      </c>
      <c r="B68" s="191" t="s">
        <v>1220</v>
      </c>
      <c r="C68" s="191" t="s">
        <v>696</v>
      </c>
      <c r="D68" s="190" t="s">
        <v>519</v>
      </c>
      <c r="E68" s="30" t="s">
        <v>3274</v>
      </c>
      <c r="F68" s="191" t="s">
        <v>689</v>
      </c>
      <c r="G68" s="191" t="s">
        <v>370</v>
      </c>
      <c r="H68" s="192" t="s">
        <v>420</v>
      </c>
      <c r="I68" s="199" t="s">
        <v>859</v>
      </c>
      <c r="J68" s="191" t="s">
        <v>3268</v>
      </c>
      <c r="K68" s="466">
        <v>2021</v>
      </c>
      <c r="L68" s="467">
        <v>227</v>
      </c>
      <c r="M68" s="468" t="s">
        <v>859</v>
      </c>
      <c r="N68" s="200" t="e">
        <f t="shared" si="0"/>
        <v>#VALUE!</v>
      </c>
      <c r="O68" s="467" t="s">
        <v>859</v>
      </c>
      <c r="P68" s="201" t="e">
        <f t="shared" si="1"/>
        <v>#VALUE!</v>
      </c>
      <c r="Q68" s="201" t="e">
        <f t="shared" si="2"/>
        <v>#VALUE!</v>
      </c>
      <c r="R68" s="202" t="e">
        <f t="shared" si="3"/>
        <v>#VALUE!</v>
      </c>
      <c r="S68" s="229" t="s">
        <v>3270</v>
      </c>
      <c r="T68" s="21"/>
      <c r="U68" s="21"/>
      <c r="V68" s="21"/>
      <c r="W68" s="21"/>
      <c r="X68" s="21"/>
      <c r="Y68" s="21"/>
      <c r="Z68" s="21"/>
    </row>
    <row r="69" spans="1:26" ht="12.75">
      <c r="A69" s="190" t="s">
        <v>109</v>
      </c>
      <c r="B69" s="191" t="s">
        <v>1220</v>
      </c>
      <c r="C69" s="191" t="s">
        <v>696</v>
      </c>
      <c r="D69" s="190" t="s">
        <v>519</v>
      </c>
      <c r="E69" s="30" t="s">
        <v>572</v>
      </c>
      <c r="F69" s="191" t="s">
        <v>689</v>
      </c>
      <c r="G69" s="191" t="s">
        <v>370</v>
      </c>
      <c r="H69" s="192" t="s">
        <v>420</v>
      </c>
      <c r="I69" s="199" t="s">
        <v>859</v>
      </c>
      <c r="J69" s="191" t="s">
        <v>3268</v>
      </c>
      <c r="K69" s="466">
        <v>2021</v>
      </c>
      <c r="L69" s="467">
        <v>227</v>
      </c>
      <c r="M69" s="468" t="s">
        <v>859</v>
      </c>
      <c r="N69" s="200" t="e">
        <f t="shared" ref="N69:N132" si="4">ROUNDUP(M69*L69,0)</f>
        <v>#VALUE!</v>
      </c>
      <c r="O69" s="467" t="s">
        <v>859</v>
      </c>
      <c r="P69" s="201" t="e">
        <f t="shared" ref="P69:P132" si="5">O69/(N69)</f>
        <v>#VALUE!</v>
      </c>
      <c r="Q69" s="201" t="e">
        <f t="shared" ref="Q69:Q132" si="6">O69/L69</f>
        <v>#VALUE!</v>
      </c>
      <c r="R69" s="202" t="e">
        <f t="shared" ref="R69:R132" si="7">M69/I69</f>
        <v>#VALUE!</v>
      </c>
      <c r="S69" s="229" t="s">
        <v>3270</v>
      </c>
      <c r="T69" s="21"/>
      <c r="U69" s="21"/>
      <c r="V69" s="21"/>
      <c r="W69" s="21"/>
      <c r="X69" s="21"/>
      <c r="Y69" s="21"/>
      <c r="Z69" s="21"/>
    </row>
    <row r="70" spans="1:26" ht="12.75">
      <c r="A70" s="190" t="s">
        <v>109</v>
      </c>
      <c r="B70" s="191" t="s">
        <v>1220</v>
      </c>
      <c r="C70" s="191" t="s">
        <v>696</v>
      </c>
      <c r="D70" s="190" t="s">
        <v>519</v>
      </c>
      <c r="E70" s="30" t="s">
        <v>573</v>
      </c>
      <c r="F70" s="191" t="s">
        <v>689</v>
      </c>
      <c r="G70" s="191" t="s">
        <v>370</v>
      </c>
      <c r="H70" s="192" t="s">
        <v>420</v>
      </c>
      <c r="I70" s="199" t="s">
        <v>859</v>
      </c>
      <c r="J70" s="191" t="s">
        <v>3268</v>
      </c>
      <c r="K70" s="466">
        <v>2021</v>
      </c>
      <c r="L70" s="467">
        <v>227</v>
      </c>
      <c r="M70" s="468" t="s">
        <v>859</v>
      </c>
      <c r="N70" s="200" t="e">
        <f t="shared" si="4"/>
        <v>#VALUE!</v>
      </c>
      <c r="O70" s="467" t="s">
        <v>859</v>
      </c>
      <c r="P70" s="201" t="e">
        <f t="shared" si="5"/>
        <v>#VALUE!</v>
      </c>
      <c r="Q70" s="201" t="e">
        <f t="shared" si="6"/>
        <v>#VALUE!</v>
      </c>
      <c r="R70" s="202" t="e">
        <f t="shared" si="7"/>
        <v>#VALUE!</v>
      </c>
      <c r="S70" s="229" t="s">
        <v>3270</v>
      </c>
      <c r="T70" s="21"/>
      <c r="U70" s="21"/>
      <c r="V70" s="21"/>
      <c r="W70" s="21"/>
      <c r="X70" s="21"/>
      <c r="Y70" s="21"/>
      <c r="Z70" s="21"/>
    </row>
    <row r="71" spans="1:26" ht="12.75">
      <c r="A71" s="190" t="s">
        <v>109</v>
      </c>
      <c r="B71" s="191" t="s">
        <v>1220</v>
      </c>
      <c r="C71" s="191" t="s">
        <v>696</v>
      </c>
      <c r="D71" s="190" t="s">
        <v>577</v>
      </c>
      <c r="E71" s="30" t="s">
        <v>576</v>
      </c>
      <c r="F71" s="191" t="s">
        <v>689</v>
      </c>
      <c r="G71" s="191" t="s">
        <v>370</v>
      </c>
      <c r="H71" s="192" t="s">
        <v>420</v>
      </c>
      <c r="I71" s="199" t="s">
        <v>859</v>
      </c>
      <c r="J71" s="191" t="s">
        <v>3268</v>
      </c>
      <c r="K71" s="466">
        <v>2021</v>
      </c>
      <c r="L71" s="467">
        <v>227</v>
      </c>
      <c r="M71" s="468">
        <v>0.67841409691629961</v>
      </c>
      <c r="N71" s="200">
        <f t="shared" si="4"/>
        <v>154</v>
      </c>
      <c r="O71" s="467">
        <v>81</v>
      </c>
      <c r="P71" s="201">
        <f t="shared" si="5"/>
        <v>0.52597402597402598</v>
      </c>
      <c r="Q71" s="201">
        <f t="shared" si="6"/>
        <v>0.35682819383259912</v>
      </c>
      <c r="R71" s="202" t="e">
        <f t="shared" si="7"/>
        <v>#VALUE!</v>
      </c>
      <c r="S71" s="229" t="s">
        <v>3269</v>
      </c>
      <c r="T71" s="21"/>
      <c r="U71" s="21"/>
      <c r="V71" s="21"/>
      <c r="W71" s="21"/>
      <c r="X71" s="21"/>
      <c r="Y71" s="21"/>
      <c r="Z71" s="21"/>
    </row>
    <row r="72" spans="1:26" ht="12.75">
      <c r="A72" s="190" t="s">
        <v>109</v>
      </c>
      <c r="B72" s="191" t="s">
        <v>1220</v>
      </c>
      <c r="C72" s="191" t="s">
        <v>696</v>
      </c>
      <c r="D72" s="190" t="s">
        <v>577</v>
      </c>
      <c r="E72" s="30" t="s">
        <v>578</v>
      </c>
      <c r="F72" s="191" t="s">
        <v>689</v>
      </c>
      <c r="G72" s="191" t="s">
        <v>370</v>
      </c>
      <c r="H72" s="192" t="s">
        <v>420</v>
      </c>
      <c r="I72" s="199" t="s">
        <v>859</v>
      </c>
      <c r="J72" s="191" t="s">
        <v>3268</v>
      </c>
      <c r="K72" s="466">
        <v>2021</v>
      </c>
      <c r="L72" s="467">
        <v>227</v>
      </c>
      <c r="M72" s="468">
        <v>0.67841409691629961</v>
      </c>
      <c r="N72" s="200">
        <f t="shared" si="4"/>
        <v>154</v>
      </c>
      <c r="O72" s="467">
        <v>81</v>
      </c>
      <c r="P72" s="201">
        <f t="shared" si="5"/>
        <v>0.52597402597402598</v>
      </c>
      <c r="Q72" s="201">
        <f t="shared" si="6"/>
        <v>0.35682819383259912</v>
      </c>
      <c r="R72" s="202" t="e">
        <f t="shared" si="7"/>
        <v>#VALUE!</v>
      </c>
      <c r="S72" s="229" t="s">
        <v>3269</v>
      </c>
      <c r="T72" s="21"/>
      <c r="U72" s="21"/>
      <c r="V72" s="21"/>
      <c r="W72" s="21"/>
      <c r="X72" s="21"/>
      <c r="Y72" s="21"/>
      <c r="Z72" s="21"/>
    </row>
    <row r="73" spans="1:26" ht="12.75">
      <c r="A73" s="190" t="s">
        <v>109</v>
      </c>
      <c r="B73" s="191" t="s">
        <v>1220</v>
      </c>
      <c r="C73" s="191" t="s">
        <v>696</v>
      </c>
      <c r="D73" s="190" t="s">
        <v>577</v>
      </c>
      <c r="E73" s="30" t="s">
        <v>579</v>
      </c>
      <c r="F73" s="191" t="s">
        <v>689</v>
      </c>
      <c r="G73" s="191" t="s">
        <v>370</v>
      </c>
      <c r="H73" s="192" t="s">
        <v>420</v>
      </c>
      <c r="I73" s="193" t="s">
        <v>859</v>
      </c>
      <c r="J73" s="191" t="s">
        <v>3268</v>
      </c>
      <c r="K73" s="466">
        <v>2021</v>
      </c>
      <c r="L73" s="467">
        <v>227</v>
      </c>
      <c r="M73" s="468">
        <v>0.67841409691629961</v>
      </c>
      <c r="N73" s="200">
        <f t="shared" si="4"/>
        <v>154</v>
      </c>
      <c r="O73" s="467">
        <v>81</v>
      </c>
      <c r="P73" s="201">
        <f t="shared" si="5"/>
        <v>0.52597402597402598</v>
      </c>
      <c r="Q73" s="201">
        <f t="shared" si="6"/>
        <v>0.35682819383259912</v>
      </c>
      <c r="R73" s="202" t="e">
        <f t="shared" si="7"/>
        <v>#VALUE!</v>
      </c>
      <c r="S73" s="229" t="s">
        <v>3269</v>
      </c>
      <c r="T73" s="21"/>
      <c r="U73" s="21"/>
      <c r="V73" s="21"/>
      <c r="W73" s="21"/>
      <c r="X73" s="21"/>
      <c r="Y73" s="21"/>
      <c r="Z73" s="21"/>
    </row>
    <row r="74" spans="1:26" ht="12.75">
      <c r="A74" s="190" t="s">
        <v>109</v>
      </c>
      <c r="B74" s="191" t="s">
        <v>1220</v>
      </c>
      <c r="C74" s="191" t="s">
        <v>696</v>
      </c>
      <c r="D74" s="190" t="s">
        <v>577</v>
      </c>
      <c r="E74" s="30" t="s">
        <v>580</v>
      </c>
      <c r="F74" s="191" t="s">
        <v>689</v>
      </c>
      <c r="G74" s="191" t="s">
        <v>370</v>
      </c>
      <c r="H74" s="192" t="s">
        <v>420</v>
      </c>
      <c r="I74" s="199" t="s">
        <v>859</v>
      </c>
      <c r="J74" s="191" t="s">
        <v>3268</v>
      </c>
      <c r="K74" s="466">
        <v>2021</v>
      </c>
      <c r="L74" s="467">
        <v>227</v>
      </c>
      <c r="M74" s="468">
        <v>0.67841409691629961</v>
      </c>
      <c r="N74" s="200">
        <f t="shared" si="4"/>
        <v>154</v>
      </c>
      <c r="O74" s="467">
        <v>81</v>
      </c>
      <c r="P74" s="201">
        <f t="shared" si="5"/>
        <v>0.52597402597402598</v>
      </c>
      <c r="Q74" s="201">
        <f t="shared" si="6"/>
        <v>0.35682819383259912</v>
      </c>
      <c r="R74" s="202" t="e">
        <f t="shared" si="7"/>
        <v>#VALUE!</v>
      </c>
      <c r="S74" s="229" t="s">
        <v>3269</v>
      </c>
      <c r="T74" s="21"/>
      <c r="U74" s="21"/>
      <c r="V74" s="21"/>
      <c r="W74" s="21"/>
      <c r="X74" s="21"/>
      <c r="Y74" s="21"/>
      <c r="Z74" s="21"/>
    </row>
    <row r="75" spans="1:26" ht="12.75">
      <c r="A75" s="190" t="s">
        <v>109</v>
      </c>
      <c r="B75" s="191" t="s">
        <v>1220</v>
      </c>
      <c r="C75" s="191" t="s">
        <v>696</v>
      </c>
      <c r="D75" s="190" t="s">
        <v>577</v>
      </c>
      <c r="E75" s="30" t="s">
        <v>581</v>
      </c>
      <c r="F75" s="191" t="s">
        <v>689</v>
      </c>
      <c r="G75" s="191" t="s">
        <v>370</v>
      </c>
      <c r="H75" s="192" t="s">
        <v>420</v>
      </c>
      <c r="I75" s="199" t="s">
        <v>859</v>
      </c>
      <c r="J75" s="191" t="s">
        <v>3268</v>
      </c>
      <c r="K75" s="466">
        <v>2021</v>
      </c>
      <c r="L75" s="467">
        <v>227</v>
      </c>
      <c r="M75" s="468">
        <v>0.67841409691629961</v>
      </c>
      <c r="N75" s="200">
        <f t="shared" si="4"/>
        <v>154</v>
      </c>
      <c r="O75" s="467">
        <v>81</v>
      </c>
      <c r="P75" s="201">
        <f t="shared" si="5"/>
        <v>0.52597402597402598</v>
      </c>
      <c r="Q75" s="201">
        <f t="shared" si="6"/>
        <v>0.35682819383259912</v>
      </c>
      <c r="R75" s="202" t="e">
        <f t="shared" si="7"/>
        <v>#VALUE!</v>
      </c>
      <c r="S75" s="229" t="s">
        <v>3269</v>
      </c>
      <c r="T75" s="21"/>
      <c r="U75" s="21"/>
      <c r="V75" s="21"/>
      <c r="W75" s="21"/>
      <c r="X75" s="21"/>
      <c r="Y75" s="21"/>
      <c r="Z75" s="21"/>
    </row>
    <row r="76" spans="1:26" ht="12.75">
      <c r="A76" s="190" t="s">
        <v>109</v>
      </c>
      <c r="B76" s="191" t="s">
        <v>1220</v>
      </c>
      <c r="C76" s="191" t="s">
        <v>696</v>
      </c>
      <c r="D76" s="190" t="s">
        <v>577</v>
      </c>
      <c r="E76" s="30" t="s">
        <v>3124</v>
      </c>
      <c r="F76" s="191" t="s">
        <v>689</v>
      </c>
      <c r="G76" s="191" t="s">
        <v>370</v>
      </c>
      <c r="H76" s="192" t="s">
        <v>420</v>
      </c>
      <c r="I76" s="199" t="s">
        <v>859</v>
      </c>
      <c r="J76" s="191" t="s">
        <v>3268</v>
      </c>
      <c r="K76" s="466">
        <v>2021</v>
      </c>
      <c r="L76" s="467">
        <v>227</v>
      </c>
      <c r="M76" s="468">
        <v>0.67841409691629961</v>
      </c>
      <c r="N76" s="200">
        <f t="shared" si="4"/>
        <v>154</v>
      </c>
      <c r="O76" s="467">
        <v>81</v>
      </c>
      <c r="P76" s="201">
        <f t="shared" si="5"/>
        <v>0.52597402597402598</v>
      </c>
      <c r="Q76" s="201">
        <f t="shared" si="6"/>
        <v>0.35682819383259912</v>
      </c>
      <c r="R76" s="202" t="e">
        <f t="shared" si="7"/>
        <v>#VALUE!</v>
      </c>
      <c r="S76" s="229" t="s">
        <v>3269</v>
      </c>
      <c r="T76" s="21"/>
      <c r="U76" s="21"/>
      <c r="V76" s="21"/>
      <c r="W76" s="21"/>
      <c r="X76" s="21"/>
      <c r="Y76" s="21"/>
      <c r="Z76" s="21"/>
    </row>
    <row r="77" spans="1:26" ht="12.75">
      <c r="A77" s="190" t="s">
        <v>109</v>
      </c>
      <c r="B77" s="191" t="s">
        <v>1220</v>
      </c>
      <c r="C77" s="191" t="s">
        <v>696</v>
      </c>
      <c r="D77" s="190" t="s">
        <v>577</v>
      </c>
      <c r="E77" s="30" t="s">
        <v>583</v>
      </c>
      <c r="F77" s="191" t="s">
        <v>689</v>
      </c>
      <c r="G77" s="191" t="s">
        <v>370</v>
      </c>
      <c r="H77" s="192" t="s">
        <v>420</v>
      </c>
      <c r="I77" s="199" t="s">
        <v>859</v>
      </c>
      <c r="J77" s="191" t="s">
        <v>3268</v>
      </c>
      <c r="K77" s="466">
        <v>2021</v>
      </c>
      <c r="L77" s="467">
        <v>227</v>
      </c>
      <c r="M77" s="468" t="s">
        <v>859</v>
      </c>
      <c r="N77" s="200" t="e">
        <f t="shared" si="4"/>
        <v>#VALUE!</v>
      </c>
      <c r="O77" s="467" t="s">
        <v>859</v>
      </c>
      <c r="P77" s="201" t="e">
        <f t="shared" si="5"/>
        <v>#VALUE!</v>
      </c>
      <c r="Q77" s="201" t="e">
        <f t="shared" si="6"/>
        <v>#VALUE!</v>
      </c>
      <c r="R77" s="202" t="e">
        <f t="shared" si="7"/>
        <v>#VALUE!</v>
      </c>
      <c r="S77" s="229" t="s">
        <v>3270</v>
      </c>
      <c r="T77" s="21"/>
      <c r="U77" s="21"/>
      <c r="V77" s="21"/>
      <c r="W77" s="21"/>
      <c r="X77" s="21"/>
      <c r="Y77" s="21"/>
      <c r="Z77" s="21"/>
    </row>
    <row r="78" spans="1:26" ht="12.75">
      <c r="A78" s="190" t="s">
        <v>109</v>
      </c>
      <c r="B78" s="191" t="s">
        <v>1220</v>
      </c>
      <c r="C78" s="191" t="s">
        <v>697</v>
      </c>
      <c r="D78" s="190" t="s">
        <v>519</v>
      </c>
      <c r="E78" s="27" t="s">
        <v>518</v>
      </c>
      <c r="F78" s="191" t="s">
        <v>689</v>
      </c>
      <c r="G78" s="191" t="s">
        <v>370</v>
      </c>
      <c r="H78" s="192" t="s">
        <v>420</v>
      </c>
      <c r="I78" s="199" t="s">
        <v>859</v>
      </c>
      <c r="J78" s="191" t="s">
        <v>3268</v>
      </c>
      <c r="K78" s="466">
        <v>2021</v>
      </c>
      <c r="L78" s="467">
        <v>82</v>
      </c>
      <c r="M78" s="468">
        <v>1</v>
      </c>
      <c r="N78" s="200">
        <f t="shared" si="4"/>
        <v>82</v>
      </c>
      <c r="O78" s="467">
        <v>73</v>
      </c>
      <c r="P78" s="201">
        <f t="shared" si="5"/>
        <v>0.8902439024390244</v>
      </c>
      <c r="Q78" s="201">
        <f t="shared" si="6"/>
        <v>0.8902439024390244</v>
      </c>
      <c r="R78" s="202" t="e">
        <f t="shared" si="7"/>
        <v>#VALUE!</v>
      </c>
      <c r="S78" s="229" t="s">
        <v>3269</v>
      </c>
      <c r="T78" s="21"/>
      <c r="U78" s="21"/>
      <c r="V78" s="21"/>
      <c r="W78" s="21"/>
      <c r="X78" s="21"/>
      <c r="Y78" s="21"/>
      <c r="Z78" s="21"/>
    </row>
    <row r="79" spans="1:26" ht="12.75">
      <c r="A79" s="190" t="s">
        <v>109</v>
      </c>
      <c r="B79" s="191" t="s">
        <v>1220</v>
      </c>
      <c r="C79" s="191" t="s">
        <v>697</v>
      </c>
      <c r="D79" s="190" t="s">
        <v>519</v>
      </c>
      <c r="E79" s="28" t="s">
        <v>523</v>
      </c>
      <c r="F79" s="191" t="s">
        <v>689</v>
      </c>
      <c r="G79" s="191" t="s">
        <v>370</v>
      </c>
      <c r="H79" s="192" t="s">
        <v>418</v>
      </c>
      <c r="I79" s="193">
        <v>1</v>
      </c>
      <c r="J79" s="191" t="s">
        <v>3251</v>
      </c>
      <c r="K79" s="466">
        <v>2021</v>
      </c>
      <c r="L79" s="467">
        <v>82</v>
      </c>
      <c r="M79" s="468">
        <v>1</v>
      </c>
      <c r="N79" s="200">
        <f t="shared" si="4"/>
        <v>82</v>
      </c>
      <c r="O79" s="467">
        <v>73</v>
      </c>
      <c r="P79" s="201">
        <f t="shared" si="5"/>
        <v>0.8902439024390244</v>
      </c>
      <c r="Q79" s="201">
        <f t="shared" si="6"/>
        <v>0.8902439024390244</v>
      </c>
      <c r="R79" s="202">
        <f t="shared" si="7"/>
        <v>1</v>
      </c>
      <c r="S79" s="229"/>
      <c r="T79" s="21"/>
      <c r="U79" s="21"/>
      <c r="V79" s="21"/>
      <c r="W79" s="21"/>
      <c r="X79" s="21"/>
      <c r="Y79" s="21"/>
      <c r="Z79" s="21"/>
    </row>
    <row r="80" spans="1:26" ht="12.75">
      <c r="A80" s="190" t="s">
        <v>109</v>
      </c>
      <c r="B80" s="191" t="s">
        <v>1220</v>
      </c>
      <c r="C80" s="191" t="s">
        <v>697</v>
      </c>
      <c r="D80" s="190" t="s">
        <v>519</v>
      </c>
      <c r="E80" s="28" t="s">
        <v>525</v>
      </c>
      <c r="F80" s="191" t="s">
        <v>689</v>
      </c>
      <c r="G80" s="191" t="s">
        <v>370</v>
      </c>
      <c r="H80" s="192" t="s">
        <v>420</v>
      </c>
      <c r="I80" s="199" t="s">
        <v>859</v>
      </c>
      <c r="J80" s="191" t="s">
        <v>3268</v>
      </c>
      <c r="K80" s="466">
        <v>2021</v>
      </c>
      <c r="L80" s="467">
        <v>82</v>
      </c>
      <c r="M80" s="468" t="s">
        <v>859</v>
      </c>
      <c r="N80" s="200" t="e">
        <f t="shared" si="4"/>
        <v>#VALUE!</v>
      </c>
      <c r="O80" s="467" t="s">
        <v>859</v>
      </c>
      <c r="P80" s="201" t="e">
        <f t="shared" si="5"/>
        <v>#VALUE!</v>
      </c>
      <c r="Q80" s="201" t="e">
        <f t="shared" si="6"/>
        <v>#VALUE!</v>
      </c>
      <c r="R80" s="202" t="e">
        <f t="shared" si="7"/>
        <v>#VALUE!</v>
      </c>
      <c r="S80" s="229" t="s">
        <v>3270</v>
      </c>
      <c r="T80" s="21"/>
      <c r="U80" s="21"/>
      <c r="V80" s="21"/>
      <c r="W80" s="21"/>
      <c r="X80" s="21"/>
      <c r="Y80" s="21"/>
      <c r="Z80" s="21"/>
    </row>
    <row r="81" spans="1:26" ht="12.75">
      <c r="A81" s="190" t="s">
        <v>109</v>
      </c>
      <c r="B81" s="191" t="s">
        <v>1220</v>
      </c>
      <c r="C81" s="191" t="s">
        <v>697</v>
      </c>
      <c r="D81" s="190" t="s">
        <v>519</v>
      </c>
      <c r="E81" s="28" t="s">
        <v>526</v>
      </c>
      <c r="F81" s="191" t="s">
        <v>689</v>
      </c>
      <c r="G81" s="191" t="s">
        <v>370</v>
      </c>
      <c r="H81" s="192" t="s">
        <v>420</v>
      </c>
      <c r="I81" s="199" t="s">
        <v>859</v>
      </c>
      <c r="J81" s="191" t="s">
        <v>3268</v>
      </c>
      <c r="K81" s="466">
        <v>2021</v>
      </c>
      <c r="L81" s="467">
        <v>82</v>
      </c>
      <c r="M81" s="468" t="s">
        <v>859</v>
      </c>
      <c r="N81" s="200" t="e">
        <f t="shared" si="4"/>
        <v>#VALUE!</v>
      </c>
      <c r="O81" s="467" t="s">
        <v>859</v>
      </c>
      <c r="P81" s="201" t="e">
        <f t="shared" si="5"/>
        <v>#VALUE!</v>
      </c>
      <c r="Q81" s="201" t="e">
        <f t="shared" si="6"/>
        <v>#VALUE!</v>
      </c>
      <c r="R81" s="202" t="e">
        <f t="shared" si="7"/>
        <v>#VALUE!</v>
      </c>
      <c r="S81" s="229" t="s">
        <v>3270</v>
      </c>
      <c r="T81" s="21"/>
      <c r="U81" s="21"/>
      <c r="V81" s="21"/>
      <c r="W81" s="21"/>
      <c r="X81" s="21"/>
      <c r="Y81" s="21"/>
      <c r="Z81" s="21"/>
    </row>
    <row r="82" spans="1:26" ht="12.75">
      <c r="A82" s="190" t="s">
        <v>109</v>
      </c>
      <c r="B82" s="191" t="s">
        <v>1220</v>
      </c>
      <c r="C82" s="191" t="s">
        <v>697</v>
      </c>
      <c r="D82" s="190" t="s">
        <v>519</v>
      </c>
      <c r="E82" s="29" t="s">
        <v>3125</v>
      </c>
      <c r="F82" s="191" t="s">
        <v>689</v>
      </c>
      <c r="G82" s="191" t="s">
        <v>370</v>
      </c>
      <c r="H82" s="192" t="s">
        <v>418</v>
      </c>
      <c r="I82" s="193">
        <v>1</v>
      </c>
      <c r="J82" s="191" t="s">
        <v>3251</v>
      </c>
      <c r="K82" s="466">
        <v>2021</v>
      </c>
      <c r="L82" s="467">
        <v>82</v>
      </c>
      <c r="M82" s="468">
        <v>1</v>
      </c>
      <c r="N82" s="200">
        <f t="shared" si="4"/>
        <v>82</v>
      </c>
      <c r="O82" s="467">
        <v>73</v>
      </c>
      <c r="P82" s="201">
        <f t="shared" si="5"/>
        <v>0.8902439024390244</v>
      </c>
      <c r="Q82" s="201">
        <f t="shared" si="6"/>
        <v>0.8902439024390244</v>
      </c>
      <c r="R82" s="202">
        <f t="shared" si="7"/>
        <v>1</v>
      </c>
      <c r="S82" s="229"/>
      <c r="T82" s="21"/>
      <c r="U82" s="21"/>
      <c r="V82" s="21"/>
      <c r="W82" s="21"/>
      <c r="X82" s="21"/>
      <c r="Y82" s="21"/>
      <c r="Z82" s="21"/>
    </row>
    <row r="83" spans="1:26" ht="12.75">
      <c r="A83" s="190" t="s">
        <v>109</v>
      </c>
      <c r="B83" s="191" t="s">
        <v>1220</v>
      </c>
      <c r="C83" s="191" t="s">
        <v>697</v>
      </c>
      <c r="D83" s="190" t="s">
        <v>519</v>
      </c>
      <c r="E83" s="29" t="s">
        <v>529</v>
      </c>
      <c r="F83" s="191" t="s">
        <v>689</v>
      </c>
      <c r="G83" s="191" t="s">
        <v>370</v>
      </c>
      <c r="H83" s="192" t="s">
        <v>420</v>
      </c>
      <c r="I83" s="199" t="s">
        <v>859</v>
      </c>
      <c r="J83" s="191" t="s">
        <v>3268</v>
      </c>
      <c r="K83" s="466">
        <v>2021</v>
      </c>
      <c r="L83" s="467">
        <v>82</v>
      </c>
      <c r="M83" s="468" t="s">
        <v>859</v>
      </c>
      <c r="N83" s="200" t="e">
        <f t="shared" si="4"/>
        <v>#VALUE!</v>
      </c>
      <c r="O83" s="467" t="s">
        <v>859</v>
      </c>
      <c r="P83" s="201" t="e">
        <f t="shared" si="5"/>
        <v>#VALUE!</v>
      </c>
      <c r="Q83" s="201" t="e">
        <f t="shared" si="6"/>
        <v>#VALUE!</v>
      </c>
      <c r="R83" s="202" t="e">
        <f t="shared" si="7"/>
        <v>#VALUE!</v>
      </c>
      <c r="S83" s="229" t="s">
        <v>3270</v>
      </c>
      <c r="T83" s="21"/>
      <c r="U83" s="21"/>
      <c r="V83" s="21"/>
      <c r="W83" s="21"/>
      <c r="X83" s="21"/>
      <c r="Y83" s="21"/>
      <c r="Z83" s="21"/>
    </row>
    <row r="84" spans="1:26" ht="12.75">
      <c r="A84" s="190" t="s">
        <v>109</v>
      </c>
      <c r="B84" s="191" t="s">
        <v>1220</v>
      </c>
      <c r="C84" s="191" t="s">
        <v>697</v>
      </c>
      <c r="D84" s="190" t="s">
        <v>519</v>
      </c>
      <c r="E84" s="29" t="s">
        <v>530</v>
      </c>
      <c r="F84" s="191" t="s">
        <v>689</v>
      </c>
      <c r="G84" s="191" t="s">
        <v>370</v>
      </c>
      <c r="H84" s="192" t="s">
        <v>420</v>
      </c>
      <c r="I84" s="199" t="s">
        <v>859</v>
      </c>
      <c r="J84" s="191" t="s">
        <v>3268</v>
      </c>
      <c r="K84" s="466">
        <v>2021</v>
      </c>
      <c r="L84" s="467">
        <v>82</v>
      </c>
      <c r="M84" s="468">
        <v>1</v>
      </c>
      <c r="N84" s="200">
        <f t="shared" si="4"/>
        <v>82</v>
      </c>
      <c r="O84" s="467">
        <v>73</v>
      </c>
      <c r="P84" s="201">
        <f t="shared" si="5"/>
        <v>0.8902439024390244</v>
      </c>
      <c r="Q84" s="201">
        <f t="shared" si="6"/>
        <v>0.8902439024390244</v>
      </c>
      <c r="R84" s="202" t="e">
        <f t="shared" si="7"/>
        <v>#VALUE!</v>
      </c>
      <c r="S84" s="229" t="s">
        <v>3269</v>
      </c>
      <c r="T84" s="21"/>
      <c r="U84" s="21"/>
      <c r="V84" s="21"/>
      <c r="W84" s="21"/>
      <c r="X84" s="21"/>
      <c r="Y84" s="21"/>
      <c r="Z84" s="21"/>
    </row>
    <row r="85" spans="1:26" ht="12.75">
      <c r="A85" s="190" t="s">
        <v>109</v>
      </c>
      <c r="B85" s="191" t="s">
        <v>1220</v>
      </c>
      <c r="C85" s="191" t="s">
        <v>697</v>
      </c>
      <c r="D85" s="190" t="s">
        <v>519</v>
      </c>
      <c r="E85" s="29" t="s">
        <v>539</v>
      </c>
      <c r="F85" s="191" t="s">
        <v>689</v>
      </c>
      <c r="G85" s="191" t="s">
        <v>370</v>
      </c>
      <c r="H85" s="192" t="s">
        <v>418</v>
      </c>
      <c r="I85" s="193">
        <v>1</v>
      </c>
      <c r="J85" s="191" t="s">
        <v>3251</v>
      </c>
      <c r="K85" s="466">
        <v>2021</v>
      </c>
      <c r="L85" s="467">
        <v>82</v>
      </c>
      <c r="M85" s="468">
        <v>1</v>
      </c>
      <c r="N85" s="200">
        <f t="shared" si="4"/>
        <v>82</v>
      </c>
      <c r="O85" s="467">
        <v>73</v>
      </c>
      <c r="P85" s="201">
        <f t="shared" si="5"/>
        <v>0.8902439024390244</v>
      </c>
      <c r="Q85" s="201">
        <f t="shared" si="6"/>
        <v>0.8902439024390244</v>
      </c>
      <c r="R85" s="202">
        <f t="shared" si="7"/>
        <v>1</v>
      </c>
      <c r="S85" s="229"/>
      <c r="T85" s="21"/>
      <c r="U85" s="21"/>
      <c r="V85" s="21"/>
      <c r="W85" s="21"/>
      <c r="X85" s="21"/>
      <c r="Y85" s="21"/>
      <c r="Z85" s="21"/>
    </row>
    <row r="86" spans="1:26" ht="12.75">
      <c r="A86" s="190" t="s">
        <v>109</v>
      </c>
      <c r="B86" s="191" t="s">
        <v>1220</v>
      </c>
      <c r="C86" s="191" t="s">
        <v>697</v>
      </c>
      <c r="D86" s="190" t="s">
        <v>519</v>
      </c>
      <c r="E86" s="29" t="s">
        <v>540</v>
      </c>
      <c r="F86" s="191" t="s">
        <v>689</v>
      </c>
      <c r="G86" s="191" t="s">
        <v>370</v>
      </c>
      <c r="H86" s="192" t="s">
        <v>418</v>
      </c>
      <c r="I86" s="193">
        <v>1</v>
      </c>
      <c r="J86" s="191" t="s">
        <v>3251</v>
      </c>
      <c r="K86" s="466">
        <v>2021</v>
      </c>
      <c r="L86" s="467">
        <v>82</v>
      </c>
      <c r="M86" s="468">
        <v>1</v>
      </c>
      <c r="N86" s="200">
        <f t="shared" si="4"/>
        <v>82</v>
      </c>
      <c r="O86" s="467">
        <v>73</v>
      </c>
      <c r="P86" s="201">
        <f t="shared" si="5"/>
        <v>0.8902439024390244</v>
      </c>
      <c r="Q86" s="201">
        <f t="shared" si="6"/>
        <v>0.8902439024390244</v>
      </c>
      <c r="R86" s="202">
        <f t="shared" si="7"/>
        <v>1</v>
      </c>
      <c r="S86" s="229"/>
      <c r="T86" s="21"/>
      <c r="U86" s="21"/>
      <c r="V86" s="21"/>
      <c r="W86" s="21"/>
      <c r="X86" s="21"/>
      <c r="Y86" s="21"/>
      <c r="Z86" s="21"/>
    </row>
    <row r="87" spans="1:26" ht="12.75">
      <c r="A87" s="190" t="s">
        <v>109</v>
      </c>
      <c r="B87" s="191" t="s">
        <v>1220</v>
      </c>
      <c r="C87" s="191" t="s">
        <v>697</v>
      </c>
      <c r="D87" s="190" t="s">
        <v>519</v>
      </c>
      <c r="E87" s="29" t="s">
        <v>542</v>
      </c>
      <c r="F87" s="191" t="s">
        <v>689</v>
      </c>
      <c r="G87" s="191" t="s">
        <v>370</v>
      </c>
      <c r="H87" s="192" t="s">
        <v>418</v>
      </c>
      <c r="I87" s="193">
        <v>1</v>
      </c>
      <c r="J87" s="191" t="s">
        <v>3251</v>
      </c>
      <c r="K87" s="466">
        <v>2021</v>
      </c>
      <c r="L87" s="467">
        <v>82</v>
      </c>
      <c r="M87" s="468">
        <v>1</v>
      </c>
      <c r="N87" s="200">
        <f t="shared" si="4"/>
        <v>82</v>
      </c>
      <c r="O87" s="467">
        <v>73</v>
      </c>
      <c r="P87" s="201">
        <f t="shared" si="5"/>
        <v>0.8902439024390244</v>
      </c>
      <c r="Q87" s="201">
        <f t="shared" si="6"/>
        <v>0.8902439024390244</v>
      </c>
      <c r="R87" s="202">
        <f t="shared" si="7"/>
        <v>1</v>
      </c>
      <c r="S87" s="229"/>
      <c r="T87" s="21"/>
      <c r="U87" s="21"/>
      <c r="V87" s="21"/>
      <c r="W87" s="21"/>
      <c r="X87" s="21"/>
      <c r="Y87" s="21"/>
      <c r="Z87" s="21"/>
    </row>
    <row r="88" spans="1:26" ht="12.75">
      <c r="A88" s="190" t="s">
        <v>109</v>
      </c>
      <c r="B88" s="191" t="s">
        <v>1220</v>
      </c>
      <c r="C88" s="191" t="s">
        <v>697</v>
      </c>
      <c r="D88" s="190" t="s">
        <v>519</v>
      </c>
      <c r="E88" s="29" t="s">
        <v>543</v>
      </c>
      <c r="F88" s="191" t="s">
        <v>689</v>
      </c>
      <c r="G88" s="191" t="s">
        <v>370</v>
      </c>
      <c r="H88" s="192" t="s">
        <v>418</v>
      </c>
      <c r="I88" s="193">
        <v>1</v>
      </c>
      <c r="J88" s="191" t="s">
        <v>3251</v>
      </c>
      <c r="K88" s="466">
        <v>2021</v>
      </c>
      <c r="L88" s="467">
        <v>82</v>
      </c>
      <c r="M88" s="468">
        <v>1</v>
      </c>
      <c r="N88" s="200">
        <f t="shared" si="4"/>
        <v>82</v>
      </c>
      <c r="O88" s="467">
        <v>73</v>
      </c>
      <c r="P88" s="201">
        <f t="shared" si="5"/>
        <v>0.8902439024390244</v>
      </c>
      <c r="Q88" s="201">
        <f t="shared" si="6"/>
        <v>0.8902439024390244</v>
      </c>
      <c r="R88" s="202">
        <f t="shared" si="7"/>
        <v>1</v>
      </c>
      <c r="S88" s="229"/>
      <c r="T88" s="21"/>
      <c r="U88" s="21"/>
      <c r="V88" s="21"/>
      <c r="W88" s="21"/>
      <c r="X88" s="21"/>
      <c r="Y88" s="21"/>
      <c r="Z88" s="21"/>
    </row>
    <row r="89" spans="1:26" ht="12.75">
      <c r="A89" s="190" t="s">
        <v>109</v>
      </c>
      <c r="B89" s="191" t="s">
        <v>1220</v>
      </c>
      <c r="C89" s="191" t="s">
        <v>697</v>
      </c>
      <c r="D89" s="190" t="s">
        <v>519</v>
      </c>
      <c r="E89" s="29" t="s">
        <v>544</v>
      </c>
      <c r="F89" s="191" t="s">
        <v>689</v>
      </c>
      <c r="G89" s="191" t="s">
        <v>370</v>
      </c>
      <c r="H89" s="192" t="s">
        <v>418</v>
      </c>
      <c r="I89" s="193">
        <v>1</v>
      </c>
      <c r="J89" s="191" t="s">
        <v>3251</v>
      </c>
      <c r="K89" s="466">
        <v>2021</v>
      </c>
      <c r="L89" s="467">
        <v>82</v>
      </c>
      <c r="M89" s="468">
        <v>1</v>
      </c>
      <c r="N89" s="200">
        <f t="shared" si="4"/>
        <v>82</v>
      </c>
      <c r="O89" s="467">
        <v>73</v>
      </c>
      <c r="P89" s="201">
        <f t="shared" si="5"/>
        <v>0.8902439024390244</v>
      </c>
      <c r="Q89" s="201">
        <f t="shared" si="6"/>
        <v>0.8902439024390244</v>
      </c>
      <c r="R89" s="202">
        <f t="shared" si="7"/>
        <v>1</v>
      </c>
      <c r="S89" s="229"/>
      <c r="T89" s="21"/>
      <c r="U89" s="21"/>
      <c r="V89" s="21"/>
      <c r="W89" s="21"/>
      <c r="X89" s="21"/>
      <c r="Y89" s="21"/>
      <c r="Z89" s="21"/>
    </row>
    <row r="90" spans="1:26" ht="12.75">
      <c r="A90" s="190" t="s">
        <v>109</v>
      </c>
      <c r="B90" s="191" t="s">
        <v>1220</v>
      </c>
      <c r="C90" s="191" t="s">
        <v>697</v>
      </c>
      <c r="D90" s="190" t="s">
        <v>519</v>
      </c>
      <c r="E90" s="29" t="s">
        <v>545</v>
      </c>
      <c r="F90" s="191" t="s">
        <v>689</v>
      </c>
      <c r="G90" s="191" t="s">
        <v>370</v>
      </c>
      <c r="H90" s="192" t="s">
        <v>418</v>
      </c>
      <c r="I90" s="193">
        <v>1</v>
      </c>
      <c r="J90" s="191" t="s">
        <v>3251</v>
      </c>
      <c r="K90" s="466">
        <v>2021</v>
      </c>
      <c r="L90" s="467">
        <v>82</v>
      </c>
      <c r="M90" s="468">
        <v>1</v>
      </c>
      <c r="N90" s="200">
        <f t="shared" si="4"/>
        <v>82</v>
      </c>
      <c r="O90" s="467">
        <v>73</v>
      </c>
      <c r="P90" s="201">
        <f t="shared" si="5"/>
        <v>0.8902439024390244</v>
      </c>
      <c r="Q90" s="201">
        <f t="shared" si="6"/>
        <v>0.8902439024390244</v>
      </c>
      <c r="R90" s="202">
        <f t="shared" si="7"/>
        <v>1</v>
      </c>
      <c r="S90" s="229"/>
      <c r="T90" s="21"/>
      <c r="U90" s="21"/>
      <c r="V90" s="21"/>
      <c r="W90" s="21"/>
      <c r="X90" s="21"/>
      <c r="Y90" s="21"/>
      <c r="Z90" s="21"/>
    </row>
    <row r="91" spans="1:26" ht="12.75">
      <c r="A91" s="190" t="s">
        <v>109</v>
      </c>
      <c r="B91" s="191" t="s">
        <v>1220</v>
      </c>
      <c r="C91" s="191" t="s">
        <v>697</v>
      </c>
      <c r="D91" s="190" t="s">
        <v>519</v>
      </c>
      <c r="E91" s="29" t="s">
        <v>547</v>
      </c>
      <c r="F91" s="191" t="s">
        <v>689</v>
      </c>
      <c r="G91" s="191" t="s">
        <v>370</v>
      </c>
      <c r="H91" s="192" t="s">
        <v>418</v>
      </c>
      <c r="I91" s="193">
        <v>1</v>
      </c>
      <c r="J91" s="191" t="s">
        <v>3251</v>
      </c>
      <c r="K91" s="466">
        <v>2021</v>
      </c>
      <c r="L91" s="467">
        <v>82</v>
      </c>
      <c r="M91" s="468">
        <v>1</v>
      </c>
      <c r="N91" s="200">
        <f t="shared" si="4"/>
        <v>82</v>
      </c>
      <c r="O91" s="467">
        <v>73</v>
      </c>
      <c r="P91" s="201">
        <f t="shared" si="5"/>
        <v>0.8902439024390244</v>
      </c>
      <c r="Q91" s="201">
        <f t="shared" si="6"/>
        <v>0.8902439024390244</v>
      </c>
      <c r="R91" s="202">
        <f t="shared" si="7"/>
        <v>1</v>
      </c>
      <c r="S91" s="229"/>
      <c r="T91" s="21"/>
      <c r="U91" s="21"/>
      <c r="V91" s="21"/>
      <c r="W91" s="21"/>
      <c r="X91" s="21"/>
      <c r="Y91" s="21"/>
      <c r="Z91" s="21"/>
    </row>
    <row r="92" spans="1:26" ht="12.75">
      <c r="A92" s="190" t="s">
        <v>109</v>
      </c>
      <c r="B92" s="191" t="s">
        <v>1220</v>
      </c>
      <c r="C92" s="191" t="s">
        <v>697</v>
      </c>
      <c r="D92" s="190" t="s">
        <v>519</v>
      </c>
      <c r="E92" s="29" t="s">
        <v>550</v>
      </c>
      <c r="F92" s="191" t="s">
        <v>689</v>
      </c>
      <c r="G92" s="191" t="s">
        <v>370</v>
      </c>
      <c r="H92" s="192" t="s">
        <v>420</v>
      </c>
      <c r="I92" s="193" t="s">
        <v>859</v>
      </c>
      <c r="J92" s="191" t="s">
        <v>3268</v>
      </c>
      <c r="K92" s="466">
        <v>2021</v>
      </c>
      <c r="L92" s="467">
        <v>82</v>
      </c>
      <c r="M92" s="468" t="s">
        <v>859</v>
      </c>
      <c r="N92" s="200" t="e">
        <f t="shared" si="4"/>
        <v>#VALUE!</v>
      </c>
      <c r="O92" s="467" t="s">
        <v>859</v>
      </c>
      <c r="P92" s="201" t="e">
        <f t="shared" si="5"/>
        <v>#VALUE!</v>
      </c>
      <c r="Q92" s="201" t="e">
        <f t="shared" si="6"/>
        <v>#VALUE!</v>
      </c>
      <c r="R92" s="202" t="e">
        <f t="shared" si="7"/>
        <v>#VALUE!</v>
      </c>
      <c r="S92" s="229" t="s">
        <v>3270</v>
      </c>
      <c r="T92" s="21"/>
      <c r="U92" s="21"/>
      <c r="V92" s="21"/>
      <c r="W92" s="21"/>
      <c r="X92" s="21"/>
      <c r="Y92" s="21"/>
      <c r="Z92" s="21"/>
    </row>
    <row r="93" spans="1:26" ht="12.75">
      <c r="A93" s="190" t="s">
        <v>109</v>
      </c>
      <c r="B93" s="191" t="s">
        <v>1220</v>
      </c>
      <c r="C93" s="191" t="s">
        <v>697</v>
      </c>
      <c r="D93" s="190" t="s">
        <v>519</v>
      </c>
      <c r="E93" s="29" t="s">
        <v>551</v>
      </c>
      <c r="F93" s="191" t="s">
        <v>689</v>
      </c>
      <c r="G93" s="191" t="s">
        <v>370</v>
      </c>
      <c r="H93" s="192" t="s">
        <v>418</v>
      </c>
      <c r="I93" s="193">
        <v>1</v>
      </c>
      <c r="J93" s="191" t="s">
        <v>3251</v>
      </c>
      <c r="K93" s="466">
        <v>2021</v>
      </c>
      <c r="L93" s="467">
        <v>82</v>
      </c>
      <c r="M93" s="468">
        <v>1</v>
      </c>
      <c r="N93" s="200">
        <f t="shared" si="4"/>
        <v>82</v>
      </c>
      <c r="O93" s="467">
        <v>73</v>
      </c>
      <c r="P93" s="201">
        <f t="shared" si="5"/>
        <v>0.8902439024390244</v>
      </c>
      <c r="Q93" s="201">
        <f t="shared" si="6"/>
        <v>0.8902439024390244</v>
      </c>
      <c r="R93" s="202">
        <f t="shared" si="7"/>
        <v>1</v>
      </c>
      <c r="S93" s="229"/>
      <c r="T93" s="21"/>
      <c r="U93" s="21"/>
      <c r="V93" s="21"/>
      <c r="W93" s="21"/>
      <c r="X93" s="21"/>
      <c r="Y93" s="21"/>
      <c r="Z93" s="21"/>
    </row>
    <row r="94" spans="1:26" ht="12.75">
      <c r="A94" s="190" t="s">
        <v>109</v>
      </c>
      <c r="B94" s="191" t="s">
        <v>1220</v>
      </c>
      <c r="C94" s="191" t="s">
        <v>697</v>
      </c>
      <c r="D94" s="190" t="s">
        <v>519</v>
      </c>
      <c r="E94" s="29" t="s">
        <v>552</v>
      </c>
      <c r="F94" s="191" t="s">
        <v>689</v>
      </c>
      <c r="G94" s="191" t="s">
        <v>370</v>
      </c>
      <c r="H94" s="192" t="s">
        <v>418</v>
      </c>
      <c r="I94" s="193">
        <v>1</v>
      </c>
      <c r="J94" s="191" t="s">
        <v>3251</v>
      </c>
      <c r="K94" s="466">
        <v>2021</v>
      </c>
      <c r="L94" s="467">
        <v>82</v>
      </c>
      <c r="M94" s="468">
        <v>1</v>
      </c>
      <c r="N94" s="200">
        <f t="shared" si="4"/>
        <v>82</v>
      </c>
      <c r="O94" s="467">
        <v>73</v>
      </c>
      <c r="P94" s="201">
        <f t="shared" si="5"/>
        <v>0.8902439024390244</v>
      </c>
      <c r="Q94" s="201">
        <f t="shared" si="6"/>
        <v>0.8902439024390244</v>
      </c>
      <c r="R94" s="202">
        <f t="shared" si="7"/>
        <v>1</v>
      </c>
      <c r="S94" s="229"/>
      <c r="T94" s="21"/>
      <c r="U94" s="21"/>
      <c r="V94" s="21"/>
      <c r="W94" s="21"/>
      <c r="X94" s="21"/>
      <c r="Y94" s="21"/>
      <c r="Z94" s="21"/>
    </row>
    <row r="95" spans="1:26" ht="12.75">
      <c r="A95" s="190" t="s">
        <v>109</v>
      </c>
      <c r="B95" s="191" t="s">
        <v>1220</v>
      </c>
      <c r="C95" s="191" t="s">
        <v>697</v>
      </c>
      <c r="D95" s="190" t="s">
        <v>519</v>
      </c>
      <c r="E95" s="29" t="s">
        <v>556</v>
      </c>
      <c r="F95" s="191" t="s">
        <v>689</v>
      </c>
      <c r="G95" s="191" t="s">
        <v>370</v>
      </c>
      <c r="H95" s="192" t="s">
        <v>420</v>
      </c>
      <c r="I95" s="199" t="s">
        <v>859</v>
      </c>
      <c r="J95" s="191" t="s">
        <v>3268</v>
      </c>
      <c r="K95" s="466">
        <v>2021</v>
      </c>
      <c r="L95" s="467">
        <v>82</v>
      </c>
      <c r="M95" s="468" t="s">
        <v>859</v>
      </c>
      <c r="N95" s="200" t="e">
        <f t="shared" si="4"/>
        <v>#VALUE!</v>
      </c>
      <c r="O95" s="467" t="s">
        <v>859</v>
      </c>
      <c r="P95" s="201" t="e">
        <f t="shared" si="5"/>
        <v>#VALUE!</v>
      </c>
      <c r="Q95" s="201" t="e">
        <f t="shared" si="6"/>
        <v>#VALUE!</v>
      </c>
      <c r="R95" s="202" t="e">
        <f t="shared" si="7"/>
        <v>#VALUE!</v>
      </c>
      <c r="S95" s="229" t="s">
        <v>3270</v>
      </c>
      <c r="T95" s="21"/>
      <c r="U95" s="21"/>
      <c r="V95" s="21"/>
      <c r="W95" s="21"/>
      <c r="X95" s="21"/>
      <c r="Y95" s="21"/>
      <c r="Z95" s="21"/>
    </row>
    <row r="96" spans="1:26" ht="12.75">
      <c r="A96" s="190" t="s">
        <v>109</v>
      </c>
      <c r="B96" s="191" t="s">
        <v>1220</v>
      </c>
      <c r="C96" s="191" t="s">
        <v>697</v>
      </c>
      <c r="D96" s="190" t="s">
        <v>519</v>
      </c>
      <c r="E96" s="29" t="s">
        <v>558</v>
      </c>
      <c r="F96" s="191" t="s">
        <v>689</v>
      </c>
      <c r="G96" s="191" t="s">
        <v>370</v>
      </c>
      <c r="H96" s="192" t="s">
        <v>420</v>
      </c>
      <c r="I96" s="199" t="s">
        <v>859</v>
      </c>
      <c r="J96" s="191" t="s">
        <v>3268</v>
      </c>
      <c r="K96" s="466">
        <v>2021</v>
      </c>
      <c r="L96" s="467">
        <v>82</v>
      </c>
      <c r="M96" s="468" t="s">
        <v>859</v>
      </c>
      <c r="N96" s="200" t="e">
        <f t="shared" si="4"/>
        <v>#VALUE!</v>
      </c>
      <c r="O96" s="467" t="s">
        <v>859</v>
      </c>
      <c r="P96" s="201" t="e">
        <f t="shared" si="5"/>
        <v>#VALUE!</v>
      </c>
      <c r="Q96" s="201" t="e">
        <f t="shared" si="6"/>
        <v>#VALUE!</v>
      </c>
      <c r="R96" s="202" t="e">
        <f t="shared" si="7"/>
        <v>#VALUE!</v>
      </c>
      <c r="S96" s="229" t="s">
        <v>3270</v>
      </c>
      <c r="T96" s="21"/>
      <c r="U96" s="21"/>
      <c r="V96" s="21"/>
      <c r="W96" s="21"/>
      <c r="X96" s="21"/>
      <c r="Y96" s="21"/>
      <c r="Z96" s="21"/>
    </row>
    <row r="97" spans="1:26" ht="12.75">
      <c r="A97" s="190" t="s">
        <v>109</v>
      </c>
      <c r="B97" s="191" t="s">
        <v>1220</v>
      </c>
      <c r="C97" s="191" t="s">
        <v>697</v>
      </c>
      <c r="D97" s="190" t="s">
        <v>519</v>
      </c>
      <c r="E97" s="29" t="s">
        <v>561</v>
      </c>
      <c r="F97" s="191" t="s">
        <v>689</v>
      </c>
      <c r="G97" s="191" t="s">
        <v>370</v>
      </c>
      <c r="H97" s="192" t="s">
        <v>418</v>
      </c>
      <c r="I97" s="193">
        <v>1</v>
      </c>
      <c r="J97" s="191" t="s">
        <v>3251</v>
      </c>
      <c r="K97" s="466">
        <v>2021</v>
      </c>
      <c r="L97" s="467">
        <v>82</v>
      </c>
      <c r="M97" s="468">
        <v>1</v>
      </c>
      <c r="N97" s="200">
        <f t="shared" si="4"/>
        <v>82</v>
      </c>
      <c r="O97" s="467">
        <v>73</v>
      </c>
      <c r="P97" s="201">
        <f t="shared" si="5"/>
        <v>0.8902439024390244</v>
      </c>
      <c r="Q97" s="201">
        <f t="shared" si="6"/>
        <v>0.8902439024390244</v>
      </c>
      <c r="R97" s="202">
        <f t="shared" si="7"/>
        <v>1</v>
      </c>
      <c r="S97" s="229"/>
      <c r="T97" s="21"/>
      <c r="U97" s="21"/>
      <c r="V97" s="21"/>
      <c r="W97" s="21"/>
      <c r="X97" s="21"/>
      <c r="Y97" s="21"/>
      <c r="Z97" s="21"/>
    </row>
    <row r="98" spans="1:26" ht="12.75">
      <c r="A98" s="190" t="s">
        <v>109</v>
      </c>
      <c r="B98" s="191" t="s">
        <v>1220</v>
      </c>
      <c r="C98" s="191" t="s">
        <v>697</v>
      </c>
      <c r="D98" s="190" t="s">
        <v>519</v>
      </c>
      <c r="E98" s="203" t="s">
        <v>562</v>
      </c>
      <c r="F98" s="191" t="s">
        <v>689</v>
      </c>
      <c r="G98" s="191" t="s">
        <v>370</v>
      </c>
      <c r="H98" s="192" t="s">
        <v>418</v>
      </c>
      <c r="I98" s="193">
        <v>1</v>
      </c>
      <c r="J98" s="191" t="s">
        <v>3251</v>
      </c>
      <c r="K98" s="466">
        <v>2021</v>
      </c>
      <c r="L98" s="467">
        <v>82</v>
      </c>
      <c r="M98" s="468">
        <v>1</v>
      </c>
      <c r="N98" s="200">
        <f t="shared" si="4"/>
        <v>82</v>
      </c>
      <c r="O98" s="467">
        <v>73</v>
      </c>
      <c r="P98" s="201">
        <f t="shared" si="5"/>
        <v>0.8902439024390244</v>
      </c>
      <c r="Q98" s="201">
        <f t="shared" si="6"/>
        <v>0.8902439024390244</v>
      </c>
      <c r="R98" s="202">
        <f t="shared" si="7"/>
        <v>1</v>
      </c>
      <c r="S98" s="229"/>
      <c r="T98" s="21"/>
      <c r="U98" s="21"/>
      <c r="V98" s="21"/>
      <c r="W98" s="21"/>
      <c r="X98" s="21"/>
      <c r="Y98" s="21"/>
      <c r="Z98" s="21"/>
    </row>
    <row r="99" spans="1:26" ht="12.75">
      <c r="A99" s="190" t="s">
        <v>109</v>
      </c>
      <c r="B99" s="191" t="s">
        <v>1220</v>
      </c>
      <c r="C99" s="191" t="s">
        <v>697</v>
      </c>
      <c r="D99" s="190" t="s">
        <v>519</v>
      </c>
      <c r="E99" s="29" t="s">
        <v>3271</v>
      </c>
      <c r="F99" s="191" t="s">
        <v>689</v>
      </c>
      <c r="G99" s="191" t="s">
        <v>370</v>
      </c>
      <c r="H99" s="192" t="s">
        <v>420</v>
      </c>
      <c r="I99" s="199" t="s">
        <v>859</v>
      </c>
      <c r="J99" s="191" t="s">
        <v>3268</v>
      </c>
      <c r="K99" s="466">
        <v>2021</v>
      </c>
      <c r="L99" s="467">
        <v>82</v>
      </c>
      <c r="M99" s="468" t="s">
        <v>859</v>
      </c>
      <c r="N99" s="200" t="e">
        <f t="shared" si="4"/>
        <v>#VALUE!</v>
      </c>
      <c r="O99" s="467" t="s">
        <v>859</v>
      </c>
      <c r="P99" s="201" t="e">
        <f t="shared" si="5"/>
        <v>#VALUE!</v>
      </c>
      <c r="Q99" s="201" t="e">
        <f t="shared" si="6"/>
        <v>#VALUE!</v>
      </c>
      <c r="R99" s="202" t="e">
        <f t="shared" si="7"/>
        <v>#VALUE!</v>
      </c>
      <c r="S99" s="229" t="s">
        <v>3270</v>
      </c>
      <c r="T99" s="21"/>
      <c r="U99" s="21"/>
      <c r="V99" s="21"/>
      <c r="W99" s="21"/>
      <c r="X99" s="21"/>
      <c r="Y99" s="21"/>
      <c r="Z99" s="21"/>
    </row>
    <row r="100" spans="1:26" ht="12.75">
      <c r="A100" s="190" t="s">
        <v>109</v>
      </c>
      <c r="B100" s="191" t="s">
        <v>1220</v>
      </c>
      <c r="C100" s="191" t="s">
        <v>697</v>
      </c>
      <c r="D100" s="190" t="s">
        <v>519</v>
      </c>
      <c r="E100" s="29" t="s">
        <v>3272</v>
      </c>
      <c r="F100" s="191" t="s">
        <v>689</v>
      </c>
      <c r="G100" s="191" t="s">
        <v>370</v>
      </c>
      <c r="H100" s="192" t="s">
        <v>420</v>
      </c>
      <c r="I100" s="199" t="s">
        <v>859</v>
      </c>
      <c r="J100" s="191" t="s">
        <v>3268</v>
      </c>
      <c r="K100" s="466">
        <v>2021</v>
      </c>
      <c r="L100" s="467">
        <v>82</v>
      </c>
      <c r="M100" s="468" t="s">
        <v>859</v>
      </c>
      <c r="N100" s="200" t="e">
        <f t="shared" si="4"/>
        <v>#VALUE!</v>
      </c>
      <c r="O100" s="467" t="s">
        <v>859</v>
      </c>
      <c r="P100" s="201" t="e">
        <f t="shared" si="5"/>
        <v>#VALUE!</v>
      </c>
      <c r="Q100" s="201" t="e">
        <f t="shared" si="6"/>
        <v>#VALUE!</v>
      </c>
      <c r="R100" s="202" t="e">
        <f t="shared" si="7"/>
        <v>#VALUE!</v>
      </c>
      <c r="S100" s="229" t="s">
        <v>3270</v>
      </c>
      <c r="T100" s="21"/>
      <c r="U100" s="21"/>
      <c r="V100" s="21"/>
      <c r="W100" s="21"/>
      <c r="X100" s="21"/>
      <c r="Y100" s="21"/>
      <c r="Z100" s="21"/>
    </row>
    <row r="101" spans="1:26" ht="12.75">
      <c r="A101" s="190" t="s">
        <v>109</v>
      </c>
      <c r="B101" s="191" t="s">
        <v>1220</v>
      </c>
      <c r="C101" s="191" t="s">
        <v>697</v>
      </c>
      <c r="D101" s="190" t="s">
        <v>519</v>
      </c>
      <c r="E101" s="29" t="s">
        <v>567</v>
      </c>
      <c r="F101" s="191" t="s">
        <v>689</v>
      </c>
      <c r="G101" s="191" t="s">
        <v>370</v>
      </c>
      <c r="H101" s="192" t="s">
        <v>420</v>
      </c>
      <c r="I101" s="199" t="s">
        <v>859</v>
      </c>
      <c r="J101" s="191" t="s">
        <v>3268</v>
      </c>
      <c r="K101" s="466">
        <v>2021</v>
      </c>
      <c r="L101" s="467">
        <v>82</v>
      </c>
      <c r="M101" s="468" t="s">
        <v>859</v>
      </c>
      <c r="N101" s="200" t="e">
        <f t="shared" si="4"/>
        <v>#VALUE!</v>
      </c>
      <c r="O101" s="467" t="s">
        <v>859</v>
      </c>
      <c r="P101" s="201" t="e">
        <f t="shared" si="5"/>
        <v>#VALUE!</v>
      </c>
      <c r="Q101" s="201" t="e">
        <f t="shared" si="6"/>
        <v>#VALUE!</v>
      </c>
      <c r="R101" s="202" t="e">
        <f t="shared" si="7"/>
        <v>#VALUE!</v>
      </c>
      <c r="S101" s="229" t="s">
        <v>3270</v>
      </c>
      <c r="T101" s="21"/>
      <c r="U101" s="21"/>
      <c r="V101" s="21"/>
      <c r="W101" s="21"/>
      <c r="X101" s="21"/>
      <c r="Y101" s="21"/>
      <c r="Z101" s="21"/>
    </row>
    <row r="102" spans="1:26" ht="12.75">
      <c r="A102" s="190" t="s">
        <v>109</v>
      </c>
      <c r="B102" s="191" t="s">
        <v>1220</v>
      </c>
      <c r="C102" s="191" t="s">
        <v>697</v>
      </c>
      <c r="D102" s="190" t="s">
        <v>519</v>
      </c>
      <c r="E102" s="29" t="s">
        <v>568</v>
      </c>
      <c r="F102" s="191" t="s">
        <v>689</v>
      </c>
      <c r="G102" s="191" t="s">
        <v>370</v>
      </c>
      <c r="H102" s="192" t="s">
        <v>420</v>
      </c>
      <c r="I102" s="199" t="s">
        <v>859</v>
      </c>
      <c r="J102" s="191" t="s">
        <v>3268</v>
      </c>
      <c r="K102" s="466">
        <v>2021</v>
      </c>
      <c r="L102" s="467">
        <v>82</v>
      </c>
      <c r="M102" s="468" t="s">
        <v>859</v>
      </c>
      <c r="N102" s="200" t="e">
        <f t="shared" si="4"/>
        <v>#VALUE!</v>
      </c>
      <c r="O102" s="467" t="s">
        <v>859</v>
      </c>
      <c r="P102" s="201" t="e">
        <f t="shared" si="5"/>
        <v>#VALUE!</v>
      </c>
      <c r="Q102" s="201" t="e">
        <f t="shared" si="6"/>
        <v>#VALUE!</v>
      </c>
      <c r="R102" s="202" t="e">
        <f t="shared" si="7"/>
        <v>#VALUE!</v>
      </c>
      <c r="S102" s="229" t="s">
        <v>3270</v>
      </c>
      <c r="T102" s="21"/>
      <c r="U102" s="21"/>
      <c r="V102" s="21"/>
      <c r="W102" s="21"/>
      <c r="X102" s="21"/>
      <c r="Y102" s="21"/>
      <c r="Z102" s="21"/>
    </row>
    <row r="103" spans="1:26" ht="12.75">
      <c r="A103" s="190" t="s">
        <v>109</v>
      </c>
      <c r="B103" s="191" t="s">
        <v>1220</v>
      </c>
      <c r="C103" s="191" t="s">
        <v>697</v>
      </c>
      <c r="D103" s="190" t="s">
        <v>519</v>
      </c>
      <c r="E103" s="30" t="s">
        <v>569</v>
      </c>
      <c r="F103" s="191" t="s">
        <v>689</v>
      </c>
      <c r="G103" s="191" t="s">
        <v>370</v>
      </c>
      <c r="H103" s="192" t="s">
        <v>418</v>
      </c>
      <c r="I103" s="193">
        <v>1</v>
      </c>
      <c r="J103" s="191" t="s">
        <v>3251</v>
      </c>
      <c r="K103" s="466">
        <v>2021</v>
      </c>
      <c r="L103" s="467">
        <v>82</v>
      </c>
      <c r="M103" s="468">
        <v>1</v>
      </c>
      <c r="N103" s="200">
        <f t="shared" si="4"/>
        <v>82</v>
      </c>
      <c r="O103" s="467">
        <v>73</v>
      </c>
      <c r="P103" s="201">
        <f t="shared" si="5"/>
        <v>0.8902439024390244</v>
      </c>
      <c r="Q103" s="201">
        <f t="shared" si="6"/>
        <v>0.8902439024390244</v>
      </c>
      <c r="R103" s="202">
        <f t="shared" si="7"/>
        <v>1</v>
      </c>
      <c r="S103" s="229"/>
      <c r="T103" s="21"/>
      <c r="U103" s="21"/>
      <c r="V103" s="21"/>
      <c r="W103" s="21"/>
      <c r="X103" s="21"/>
      <c r="Y103" s="21"/>
      <c r="Z103" s="21"/>
    </row>
    <row r="104" spans="1:26" ht="12.75">
      <c r="A104" s="190" t="s">
        <v>109</v>
      </c>
      <c r="B104" s="191" t="s">
        <v>1220</v>
      </c>
      <c r="C104" s="191" t="s">
        <v>697</v>
      </c>
      <c r="D104" s="190" t="s">
        <v>519</v>
      </c>
      <c r="E104" s="30" t="s">
        <v>3273</v>
      </c>
      <c r="F104" s="191" t="s">
        <v>689</v>
      </c>
      <c r="G104" s="191" t="s">
        <v>370</v>
      </c>
      <c r="H104" s="192" t="s">
        <v>420</v>
      </c>
      <c r="I104" s="199" t="s">
        <v>859</v>
      </c>
      <c r="J104" s="191" t="s">
        <v>3268</v>
      </c>
      <c r="K104" s="466">
        <v>2021</v>
      </c>
      <c r="L104" s="467">
        <v>82</v>
      </c>
      <c r="M104" s="468" t="s">
        <v>859</v>
      </c>
      <c r="N104" s="200" t="e">
        <f t="shared" si="4"/>
        <v>#VALUE!</v>
      </c>
      <c r="O104" s="467" t="s">
        <v>859</v>
      </c>
      <c r="P104" s="201" t="e">
        <f t="shared" si="5"/>
        <v>#VALUE!</v>
      </c>
      <c r="Q104" s="201" t="e">
        <f t="shared" si="6"/>
        <v>#VALUE!</v>
      </c>
      <c r="R104" s="202" t="e">
        <f t="shared" si="7"/>
        <v>#VALUE!</v>
      </c>
      <c r="S104" s="229" t="s">
        <v>3270</v>
      </c>
      <c r="T104" s="21"/>
      <c r="U104" s="21"/>
      <c r="V104" s="21"/>
      <c r="W104" s="21"/>
      <c r="X104" s="21"/>
      <c r="Y104" s="21"/>
      <c r="Z104" s="21"/>
    </row>
    <row r="105" spans="1:26" ht="12.75">
      <c r="A105" s="190" t="s">
        <v>109</v>
      </c>
      <c r="B105" s="191" t="s">
        <v>1220</v>
      </c>
      <c r="C105" s="191" t="s">
        <v>697</v>
      </c>
      <c r="D105" s="190" t="s">
        <v>519</v>
      </c>
      <c r="E105" s="30" t="s">
        <v>3274</v>
      </c>
      <c r="F105" s="191" t="s">
        <v>689</v>
      </c>
      <c r="G105" s="191" t="s">
        <v>370</v>
      </c>
      <c r="H105" s="192" t="s">
        <v>420</v>
      </c>
      <c r="I105" s="199" t="s">
        <v>859</v>
      </c>
      <c r="J105" s="191" t="s">
        <v>3268</v>
      </c>
      <c r="K105" s="466">
        <v>2021</v>
      </c>
      <c r="L105" s="467">
        <v>82</v>
      </c>
      <c r="M105" s="468" t="s">
        <v>859</v>
      </c>
      <c r="N105" s="200" t="e">
        <f t="shared" si="4"/>
        <v>#VALUE!</v>
      </c>
      <c r="O105" s="467" t="s">
        <v>859</v>
      </c>
      <c r="P105" s="201" t="e">
        <f t="shared" si="5"/>
        <v>#VALUE!</v>
      </c>
      <c r="Q105" s="201" t="e">
        <f t="shared" si="6"/>
        <v>#VALUE!</v>
      </c>
      <c r="R105" s="202" t="e">
        <f t="shared" si="7"/>
        <v>#VALUE!</v>
      </c>
      <c r="S105" s="229" t="s">
        <v>3270</v>
      </c>
      <c r="T105" s="21"/>
      <c r="U105" s="21"/>
      <c r="V105" s="21"/>
      <c r="W105" s="21"/>
      <c r="X105" s="21"/>
      <c r="Y105" s="21"/>
      <c r="Z105" s="21"/>
    </row>
    <row r="106" spans="1:26" ht="12.75">
      <c r="A106" s="190" t="s">
        <v>109</v>
      </c>
      <c r="B106" s="191" t="s">
        <v>1220</v>
      </c>
      <c r="C106" s="191" t="s">
        <v>697</v>
      </c>
      <c r="D106" s="190" t="s">
        <v>519</v>
      </c>
      <c r="E106" s="30" t="s">
        <v>572</v>
      </c>
      <c r="F106" s="191" t="s">
        <v>689</v>
      </c>
      <c r="G106" s="191" t="s">
        <v>370</v>
      </c>
      <c r="H106" s="192" t="s">
        <v>420</v>
      </c>
      <c r="I106" s="199" t="s">
        <v>859</v>
      </c>
      <c r="J106" s="191" t="s">
        <v>3268</v>
      </c>
      <c r="K106" s="466">
        <v>2021</v>
      </c>
      <c r="L106" s="467">
        <v>82</v>
      </c>
      <c r="M106" s="468" t="s">
        <v>859</v>
      </c>
      <c r="N106" s="200" t="e">
        <f t="shared" si="4"/>
        <v>#VALUE!</v>
      </c>
      <c r="O106" s="467" t="s">
        <v>859</v>
      </c>
      <c r="P106" s="201" t="e">
        <f t="shared" si="5"/>
        <v>#VALUE!</v>
      </c>
      <c r="Q106" s="201" t="e">
        <f t="shared" si="6"/>
        <v>#VALUE!</v>
      </c>
      <c r="R106" s="202" t="e">
        <f t="shared" si="7"/>
        <v>#VALUE!</v>
      </c>
      <c r="S106" s="229" t="s">
        <v>3270</v>
      </c>
      <c r="T106" s="21"/>
      <c r="U106" s="21"/>
      <c r="V106" s="21"/>
      <c r="W106" s="21"/>
      <c r="X106" s="21"/>
      <c r="Y106" s="21"/>
      <c r="Z106" s="21"/>
    </row>
    <row r="107" spans="1:26" ht="12.75">
      <c r="A107" s="190" t="s">
        <v>109</v>
      </c>
      <c r="B107" s="191" t="s">
        <v>1220</v>
      </c>
      <c r="C107" s="191" t="s">
        <v>697</v>
      </c>
      <c r="D107" s="190" t="s">
        <v>519</v>
      </c>
      <c r="E107" s="30" t="s">
        <v>573</v>
      </c>
      <c r="F107" s="191" t="s">
        <v>689</v>
      </c>
      <c r="G107" s="191" t="s">
        <v>370</v>
      </c>
      <c r="H107" s="192" t="s">
        <v>420</v>
      </c>
      <c r="I107" s="199" t="s">
        <v>859</v>
      </c>
      <c r="J107" s="191" t="s">
        <v>3268</v>
      </c>
      <c r="K107" s="466">
        <v>2021</v>
      </c>
      <c r="L107" s="467">
        <v>82</v>
      </c>
      <c r="M107" s="468" t="s">
        <v>859</v>
      </c>
      <c r="N107" s="200" t="e">
        <f t="shared" si="4"/>
        <v>#VALUE!</v>
      </c>
      <c r="O107" s="467" t="s">
        <v>859</v>
      </c>
      <c r="P107" s="201" t="e">
        <f t="shared" si="5"/>
        <v>#VALUE!</v>
      </c>
      <c r="Q107" s="201" t="e">
        <f t="shared" si="6"/>
        <v>#VALUE!</v>
      </c>
      <c r="R107" s="202" t="e">
        <f t="shared" si="7"/>
        <v>#VALUE!</v>
      </c>
      <c r="S107" s="229" t="s">
        <v>3270</v>
      </c>
      <c r="T107" s="21"/>
      <c r="U107" s="21"/>
      <c r="V107" s="21"/>
      <c r="W107" s="21"/>
      <c r="X107" s="21"/>
      <c r="Y107" s="21"/>
      <c r="Z107" s="21"/>
    </row>
    <row r="108" spans="1:26" ht="12.75">
      <c r="A108" s="190" t="s">
        <v>109</v>
      </c>
      <c r="B108" s="191" t="s">
        <v>1220</v>
      </c>
      <c r="C108" s="191" t="s">
        <v>697</v>
      </c>
      <c r="D108" s="190" t="s">
        <v>577</v>
      </c>
      <c r="E108" s="30" t="s">
        <v>576</v>
      </c>
      <c r="F108" s="191" t="s">
        <v>689</v>
      </c>
      <c r="G108" s="191" t="s">
        <v>370</v>
      </c>
      <c r="H108" s="192" t="s">
        <v>420</v>
      </c>
      <c r="I108" s="199" t="s">
        <v>859</v>
      </c>
      <c r="J108" s="191" t="s">
        <v>3268</v>
      </c>
      <c r="K108" s="466">
        <v>2021</v>
      </c>
      <c r="L108" s="467">
        <v>82</v>
      </c>
      <c r="M108" s="468">
        <v>1</v>
      </c>
      <c r="N108" s="200">
        <f t="shared" si="4"/>
        <v>82</v>
      </c>
      <c r="O108" s="467">
        <v>73</v>
      </c>
      <c r="P108" s="201">
        <f t="shared" si="5"/>
        <v>0.8902439024390244</v>
      </c>
      <c r="Q108" s="201">
        <f t="shared" si="6"/>
        <v>0.8902439024390244</v>
      </c>
      <c r="R108" s="202" t="e">
        <f t="shared" si="7"/>
        <v>#VALUE!</v>
      </c>
      <c r="S108" s="229" t="s">
        <v>3269</v>
      </c>
      <c r="T108" s="21"/>
      <c r="U108" s="21"/>
      <c r="V108" s="21"/>
      <c r="W108" s="21"/>
      <c r="X108" s="21"/>
      <c r="Y108" s="21"/>
      <c r="Z108" s="21"/>
    </row>
    <row r="109" spans="1:26" ht="12.75">
      <c r="A109" s="190" t="s">
        <v>109</v>
      </c>
      <c r="B109" s="191" t="s">
        <v>1220</v>
      </c>
      <c r="C109" s="191" t="s">
        <v>697</v>
      </c>
      <c r="D109" s="190" t="s">
        <v>577</v>
      </c>
      <c r="E109" s="30" t="s">
        <v>578</v>
      </c>
      <c r="F109" s="191" t="s">
        <v>689</v>
      </c>
      <c r="G109" s="191" t="s">
        <v>370</v>
      </c>
      <c r="H109" s="192" t="s">
        <v>420</v>
      </c>
      <c r="I109" s="199" t="s">
        <v>859</v>
      </c>
      <c r="J109" s="191" t="s">
        <v>3268</v>
      </c>
      <c r="K109" s="466">
        <v>2021</v>
      </c>
      <c r="L109" s="467">
        <v>82</v>
      </c>
      <c r="M109" s="468">
        <v>1</v>
      </c>
      <c r="N109" s="200">
        <f t="shared" si="4"/>
        <v>82</v>
      </c>
      <c r="O109" s="467">
        <v>73</v>
      </c>
      <c r="P109" s="201">
        <f t="shared" si="5"/>
        <v>0.8902439024390244</v>
      </c>
      <c r="Q109" s="201">
        <f t="shared" si="6"/>
        <v>0.8902439024390244</v>
      </c>
      <c r="R109" s="202" t="e">
        <f t="shared" si="7"/>
        <v>#VALUE!</v>
      </c>
      <c r="S109" s="229" t="s">
        <v>3269</v>
      </c>
      <c r="T109" s="21"/>
      <c r="U109" s="21"/>
      <c r="V109" s="21"/>
      <c r="W109" s="21"/>
      <c r="X109" s="21"/>
      <c r="Y109" s="21"/>
      <c r="Z109" s="21"/>
    </row>
    <row r="110" spans="1:26" ht="12.75">
      <c r="A110" s="190" t="s">
        <v>109</v>
      </c>
      <c r="B110" s="191" t="s">
        <v>1220</v>
      </c>
      <c r="C110" s="191" t="s">
        <v>697</v>
      </c>
      <c r="D110" s="190" t="s">
        <v>577</v>
      </c>
      <c r="E110" s="30" t="s">
        <v>579</v>
      </c>
      <c r="F110" s="191" t="s">
        <v>689</v>
      </c>
      <c r="G110" s="191" t="s">
        <v>370</v>
      </c>
      <c r="H110" s="192" t="s">
        <v>420</v>
      </c>
      <c r="I110" s="193" t="s">
        <v>859</v>
      </c>
      <c r="J110" s="191" t="s">
        <v>3268</v>
      </c>
      <c r="K110" s="466">
        <v>2021</v>
      </c>
      <c r="L110" s="467">
        <v>82</v>
      </c>
      <c r="M110" s="468">
        <v>1</v>
      </c>
      <c r="N110" s="200">
        <f t="shared" si="4"/>
        <v>82</v>
      </c>
      <c r="O110" s="467">
        <v>73</v>
      </c>
      <c r="P110" s="201">
        <f t="shared" si="5"/>
        <v>0.8902439024390244</v>
      </c>
      <c r="Q110" s="201">
        <f t="shared" si="6"/>
        <v>0.8902439024390244</v>
      </c>
      <c r="R110" s="202" t="e">
        <f t="shared" si="7"/>
        <v>#VALUE!</v>
      </c>
      <c r="S110" s="229" t="s">
        <v>3269</v>
      </c>
      <c r="T110" s="21"/>
      <c r="U110" s="21"/>
      <c r="V110" s="21"/>
      <c r="W110" s="21"/>
      <c r="X110" s="21"/>
      <c r="Y110" s="21"/>
      <c r="Z110" s="21"/>
    </row>
    <row r="111" spans="1:26" ht="12.75">
      <c r="A111" s="190" t="s">
        <v>109</v>
      </c>
      <c r="B111" s="191" t="s">
        <v>1220</v>
      </c>
      <c r="C111" s="191" t="s">
        <v>697</v>
      </c>
      <c r="D111" s="190" t="s">
        <v>577</v>
      </c>
      <c r="E111" s="30" t="s">
        <v>580</v>
      </c>
      <c r="F111" s="191" t="s">
        <v>689</v>
      </c>
      <c r="G111" s="191" t="s">
        <v>370</v>
      </c>
      <c r="H111" s="192" t="s">
        <v>420</v>
      </c>
      <c r="I111" s="199" t="s">
        <v>859</v>
      </c>
      <c r="J111" s="191" t="s">
        <v>3268</v>
      </c>
      <c r="K111" s="466">
        <v>2021</v>
      </c>
      <c r="L111" s="467">
        <v>82</v>
      </c>
      <c r="M111" s="468">
        <v>1</v>
      </c>
      <c r="N111" s="200">
        <f t="shared" si="4"/>
        <v>82</v>
      </c>
      <c r="O111" s="467">
        <v>73</v>
      </c>
      <c r="P111" s="201">
        <f t="shared" si="5"/>
        <v>0.8902439024390244</v>
      </c>
      <c r="Q111" s="201">
        <f t="shared" si="6"/>
        <v>0.8902439024390244</v>
      </c>
      <c r="R111" s="202" t="e">
        <f t="shared" si="7"/>
        <v>#VALUE!</v>
      </c>
      <c r="S111" s="229" t="s">
        <v>3269</v>
      </c>
      <c r="T111" s="21"/>
      <c r="U111" s="21"/>
      <c r="V111" s="21"/>
      <c r="W111" s="21"/>
      <c r="X111" s="21"/>
      <c r="Y111" s="21"/>
      <c r="Z111" s="21"/>
    </row>
    <row r="112" spans="1:26" ht="12.75">
      <c r="A112" s="190" t="s">
        <v>109</v>
      </c>
      <c r="B112" s="191" t="s">
        <v>1220</v>
      </c>
      <c r="C112" s="191" t="s">
        <v>697</v>
      </c>
      <c r="D112" s="190" t="s">
        <v>577</v>
      </c>
      <c r="E112" s="30" t="s">
        <v>581</v>
      </c>
      <c r="F112" s="191" t="s">
        <v>689</v>
      </c>
      <c r="G112" s="191" t="s">
        <v>370</v>
      </c>
      <c r="H112" s="192" t="s">
        <v>420</v>
      </c>
      <c r="I112" s="199" t="s">
        <v>859</v>
      </c>
      <c r="J112" s="191" t="s">
        <v>3268</v>
      </c>
      <c r="K112" s="466">
        <v>2021</v>
      </c>
      <c r="L112" s="467">
        <v>82</v>
      </c>
      <c r="M112" s="468">
        <v>1</v>
      </c>
      <c r="N112" s="200">
        <f t="shared" si="4"/>
        <v>82</v>
      </c>
      <c r="O112" s="467">
        <v>73</v>
      </c>
      <c r="P112" s="201">
        <f t="shared" si="5"/>
        <v>0.8902439024390244</v>
      </c>
      <c r="Q112" s="201">
        <f t="shared" si="6"/>
        <v>0.8902439024390244</v>
      </c>
      <c r="R112" s="202" t="e">
        <f t="shared" si="7"/>
        <v>#VALUE!</v>
      </c>
      <c r="S112" s="229" t="s">
        <v>3269</v>
      </c>
      <c r="T112" s="21"/>
      <c r="U112" s="21"/>
      <c r="V112" s="21"/>
      <c r="W112" s="21"/>
      <c r="X112" s="21"/>
      <c r="Y112" s="21"/>
      <c r="Z112" s="21"/>
    </row>
    <row r="113" spans="1:26" ht="12.75">
      <c r="A113" s="190" t="s">
        <v>109</v>
      </c>
      <c r="B113" s="191" t="s">
        <v>1220</v>
      </c>
      <c r="C113" s="191" t="s">
        <v>697</v>
      </c>
      <c r="D113" s="190" t="s">
        <v>577</v>
      </c>
      <c r="E113" s="30" t="s">
        <v>3124</v>
      </c>
      <c r="F113" s="191" t="s">
        <v>689</v>
      </c>
      <c r="G113" s="191" t="s">
        <v>370</v>
      </c>
      <c r="H113" s="192" t="s">
        <v>420</v>
      </c>
      <c r="I113" s="199" t="s">
        <v>859</v>
      </c>
      <c r="J113" s="191" t="s">
        <v>3268</v>
      </c>
      <c r="K113" s="466">
        <v>2021</v>
      </c>
      <c r="L113" s="467">
        <v>82</v>
      </c>
      <c r="M113" s="468">
        <v>1</v>
      </c>
      <c r="N113" s="200">
        <f t="shared" si="4"/>
        <v>82</v>
      </c>
      <c r="O113" s="467">
        <v>73</v>
      </c>
      <c r="P113" s="201">
        <f t="shared" si="5"/>
        <v>0.8902439024390244</v>
      </c>
      <c r="Q113" s="201">
        <f t="shared" si="6"/>
        <v>0.8902439024390244</v>
      </c>
      <c r="R113" s="202" t="e">
        <f t="shared" si="7"/>
        <v>#VALUE!</v>
      </c>
      <c r="S113" s="229" t="s">
        <v>3269</v>
      </c>
      <c r="T113" s="21"/>
      <c r="U113" s="21"/>
      <c r="V113" s="21"/>
      <c r="W113" s="21"/>
      <c r="X113" s="21"/>
      <c r="Y113" s="21"/>
      <c r="Z113" s="21"/>
    </row>
    <row r="114" spans="1:26" ht="12.75">
      <c r="A114" s="190" t="s">
        <v>109</v>
      </c>
      <c r="B114" s="191" t="s">
        <v>1220</v>
      </c>
      <c r="C114" s="191" t="s">
        <v>697</v>
      </c>
      <c r="D114" s="190" t="s">
        <v>577</v>
      </c>
      <c r="E114" s="30" t="s">
        <v>583</v>
      </c>
      <c r="F114" s="191" t="s">
        <v>689</v>
      </c>
      <c r="G114" s="191" t="s">
        <v>370</v>
      </c>
      <c r="H114" s="192" t="s">
        <v>420</v>
      </c>
      <c r="I114" s="199" t="s">
        <v>859</v>
      </c>
      <c r="J114" s="191" t="s">
        <v>3268</v>
      </c>
      <c r="K114" s="466">
        <v>2021</v>
      </c>
      <c r="L114" s="467">
        <v>82</v>
      </c>
      <c r="M114" s="468" t="s">
        <v>859</v>
      </c>
      <c r="N114" s="200" t="e">
        <f t="shared" si="4"/>
        <v>#VALUE!</v>
      </c>
      <c r="O114" s="467" t="s">
        <v>859</v>
      </c>
      <c r="P114" s="201" t="e">
        <f t="shared" si="5"/>
        <v>#VALUE!</v>
      </c>
      <c r="Q114" s="201" t="e">
        <f t="shared" si="6"/>
        <v>#VALUE!</v>
      </c>
      <c r="R114" s="202" t="e">
        <f t="shared" si="7"/>
        <v>#VALUE!</v>
      </c>
      <c r="S114" s="229" t="s">
        <v>3270</v>
      </c>
      <c r="T114" s="21"/>
      <c r="U114" s="21"/>
      <c r="V114" s="21"/>
      <c r="W114" s="21"/>
      <c r="X114" s="21"/>
      <c r="Y114" s="21"/>
      <c r="Z114" s="21"/>
    </row>
    <row r="115" spans="1:26" ht="12.75">
      <c r="A115" s="190" t="s">
        <v>109</v>
      </c>
      <c r="B115" s="191" t="s">
        <v>1220</v>
      </c>
      <c r="C115" s="191" t="s">
        <v>698</v>
      </c>
      <c r="D115" s="190" t="s">
        <v>519</v>
      </c>
      <c r="E115" s="27" t="s">
        <v>518</v>
      </c>
      <c r="F115" s="191" t="s">
        <v>689</v>
      </c>
      <c r="G115" s="191" t="s">
        <v>370</v>
      </c>
      <c r="H115" s="192" t="s">
        <v>420</v>
      </c>
      <c r="I115" s="199" t="s">
        <v>859</v>
      </c>
      <c r="J115" s="191" t="s">
        <v>3268</v>
      </c>
      <c r="K115" s="466">
        <v>2021</v>
      </c>
      <c r="L115" s="467">
        <v>18</v>
      </c>
      <c r="M115" s="468">
        <v>1</v>
      </c>
      <c r="N115" s="200">
        <f t="shared" si="4"/>
        <v>18</v>
      </c>
      <c r="O115" s="467">
        <v>18</v>
      </c>
      <c r="P115" s="201">
        <f t="shared" si="5"/>
        <v>1</v>
      </c>
      <c r="Q115" s="201">
        <f t="shared" si="6"/>
        <v>1</v>
      </c>
      <c r="R115" s="202" t="e">
        <f t="shared" si="7"/>
        <v>#VALUE!</v>
      </c>
      <c r="S115" s="229" t="s">
        <v>3269</v>
      </c>
      <c r="T115" s="21"/>
      <c r="U115" s="21"/>
      <c r="V115" s="21"/>
      <c r="W115" s="21"/>
      <c r="X115" s="21"/>
      <c r="Y115" s="21"/>
      <c r="Z115" s="21"/>
    </row>
    <row r="116" spans="1:26" ht="12.75">
      <c r="A116" s="190" t="s">
        <v>109</v>
      </c>
      <c r="B116" s="191" t="s">
        <v>1220</v>
      </c>
      <c r="C116" s="191" t="s">
        <v>698</v>
      </c>
      <c r="D116" s="190" t="s">
        <v>519</v>
      </c>
      <c r="E116" s="28" t="s">
        <v>523</v>
      </c>
      <c r="F116" s="191" t="s">
        <v>689</v>
      </c>
      <c r="G116" s="191" t="s">
        <v>370</v>
      </c>
      <c r="H116" s="192" t="s">
        <v>418</v>
      </c>
      <c r="I116" s="193">
        <v>1</v>
      </c>
      <c r="J116" s="191" t="s">
        <v>3275</v>
      </c>
      <c r="K116" s="466">
        <v>2021</v>
      </c>
      <c r="L116" s="467">
        <v>18</v>
      </c>
      <c r="M116" s="468">
        <v>1</v>
      </c>
      <c r="N116" s="200">
        <f t="shared" si="4"/>
        <v>18</v>
      </c>
      <c r="O116" s="467">
        <v>18</v>
      </c>
      <c r="P116" s="201">
        <f t="shared" si="5"/>
        <v>1</v>
      </c>
      <c r="Q116" s="201">
        <f t="shared" si="6"/>
        <v>1</v>
      </c>
      <c r="R116" s="202">
        <f t="shared" si="7"/>
        <v>1</v>
      </c>
      <c r="S116" s="229"/>
      <c r="T116" s="21"/>
      <c r="U116" s="21"/>
      <c r="V116" s="21"/>
      <c r="W116" s="21"/>
      <c r="X116" s="21"/>
      <c r="Y116" s="21"/>
      <c r="Z116" s="21"/>
    </row>
    <row r="117" spans="1:26" ht="12.75">
      <c r="A117" s="190" t="s">
        <v>109</v>
      </c>
      <c r="B117" s="191" t="s">
        <v>1220</v>
      </c>
      <c r="C117" s="191" t="s">
        <v>698</v>
      </c>
      <c r="D117" s="190" t="s">
        <v>519</v>
      </c>
      <c r="E117" s="28" t="s">
        <v>525</v>
      </c>
      <c r="F117" s="191" t="s">
        <v>689</v>
      </c>
      <c r="G117" s="191" t="s">
        <v>370</v>
      </c>
      <c r="H117" s="192" t="s">
        <v>420</v>
      </c>
      <c r="I117" s="199" t="s">
        <v>859</v>
      </c>
      <c r="J117" s="191" t="s">
        <v>3268</v>
      </c>
      <c r="K117" s="466">
        <v>2021</v>
      </c>
      <c r="L117" s="467">
        <v>18</v>
      </c>
      <c r="M117" s="468" t="s">
        <v>859</v>
      </c>
      <c r="N117" s="200" t="e">
        <f t="shared" si="4"/>
        <v>#VALUE!</v>
      </c>
      <c r="O117" s="467" t="s">
        <v>859</v>
      </c>
      <c r="P117" s="201" t="e">
        <f t="shared" si="5"/>
        <v>#VALUE!</v>
      </c>
      <c r="Q117" s="201" t="e">
        <f t="shared" si="6"/>
        <v>#VALUE!</v>
      </c>
      <c r="R117" s="202" t="e">
        <f t="shared" si="7"/>
        <v>#VALUE!</v>
      </c>
      <c r="S117" s="229" t="s">
        <v>3270</v>
      </c>
      <c r="T117" s="21"/>
      <c r="U117" s="21"/>
      <c r="V117" s="21"/>
      <c r="W117" s="21"/>
      <c r="X117" s="21"/>
      <c r="Y117" s="21"/>
      <c r="Z117" s="21"/>
    </row>
    <row r="118" spans="1:26" ht="12.75">
      <c r="A118" s="190" t="s">
        <v>109</v>
      </c>
      <c r="B118" s="191" t="s">
        <v>1220</v>
      </c>
      <c r="C118" s="191" t="s">
        <v>698</v>
      </c>
      <c r="D118" s="190" t="s">
        <v>519</v>
      </c>
      <c r="E118" s="28" t="s">
        <v>526</v>
      </c>
      <c r="F118" s="191" t="s">
        <v>689</v>
      </c>
      <c r="G118" s="191" t="s">
        <v>370</v>
      </c>
      <c r="H118" s="192" t="s">
        <v>420</v>
      </c>
      <c r="I118" s="199" t="s">
        <v>859</v>
      </c>
      <c r="J118" s="191" t="s">
        <v>3268</v>
      </c>
      <c r="K118" s="466">
        <v>2021</v>
      </c>
      <c r="L118" s="467">
        <v>18</v>
      </c>
      <c r="M118" s="468" t="s">
        <v>859</v>
      </c>
      <c r="N118" s="200" t="e">
        <f t="shared" si="4"/>
        <v>#VALUE!</v>
      </c>
      <c r="O118" s="467" t="s">
        <v>859</v>
      </c>
      <c r="P118" s="201" t="e">
        <f t="shared" si="5"/>
        <v>#VALUE!</v>
      </c>
      <c r="Q118" s="201" t="e">
        <f t="shared" si="6"/>
        <v>#VALUE!</v>
      </c>
      <c r="R118" s="202" t="e">
        <f t="shared" si="7"/>
        <v>#VALUE!</v>
      </c>
      <c r="S118" s="229" t="s">
        <v>3270</v>
      </c>
      <c r="T118" s="21"/>
      <c r="U118" s="21"/>
      <c r="V118" s="21"/>
      <c r="W118" s="21"/>
      <c r="X118" s="21"/>
      <c r="Y118" s="21"/>
      <c r="Z118" s="21"/>
    </row>
    <row r="119" spans="1:26" ht="12.75">
      <c r="A119" s="190" t="s">
        <v>109</v>
      </c>
      <c r="B119" s="191" t="s">
        <v>1220</v>
      </c>
      <c r="C119" s="191" t="s">
        <v>698</v>
      </c>
      <c r="D119" s="190" t="s">
        <v>519</v>
      </c>
      <c r="E119" s="29" t="s">
        <v>3125</v>
      </c>
      <c r="F119" s="191" t="s">
        <v>689</v>
      </c>
      <c r="G119" s="191" t="s">
        <v>370</v>
      </c>
      <c r="H119" s="192" t="s">
        <v>418</v>
      </c>
      <c r="I119" s="193">
        <v>1</v>
      </c>
      <c r="J119" s="191" t="s">
        <v>3275</v>
      </c>
      <c r="K119" s="466">
        <v>2021</v>
      </c>
      <c r="L119" s="467">
        <v>18</v>
      </c>
      <c r="M119" s="468">
        <v>1</v>
      </c>
      <c r="N119" s="200">
        <f t="shared" si="4"/>
        <v>18</v>
      </c>
      <c r="O119" s="467">
        <v>18</v>
      </c>
      <c r="P119" s="201">
        <f t="shared" si="5"/>
        <v>1</v>
      </c>
      <c r="Q119" s="201">
        <f t="shared" si="6"/>
        <v>1</v>
      </c>
      <c r="R119" s="202">
        <f t="shared" si="7"/>
        <v>1</v>
      </c>
      <c r="S119" s="229"/>
      <c r="T119" s="21"/>
      <c r="U119" s="21"/>
      <c r="V119" s="21"/>
      <c r="W119" s="21"/>
      <c r="X119" s="21"/>
      <c r="Y119" s="21"/>
      <c r="Z119" s="21"/>
    </row>
    <row r="120" spans="1:26" ht="12.75">
      <c r="A120" s="190" t="s">
        <v>109</v>
      </c>
      <c r="B120" s="191" t="s">
        <v>1220</v>
      </c>
      <c r="C120" s="191" t="s">
        <v>698</v>
      </c>
      <c r="D120" s="190" t="s">
        <v>519</v>
      </c>
      <c r="E120" s="29" t="s">
        <v>529</v>
      </c>
      <c r="F120" s="191" t="s">
        <v>689</v>
      </c>
      <c r="G120" s="191" t="s">
        <v>370</v>
      </c>
      <c r="H120" s="192" t="s">
        <v>420</v>
      </c>
      <c r="I120" s="199" t="s">
        <v>859</v>
      </c>
      <c r="J120" s="191" t="s">
        <v>3268</v>
      </c>
      <c r="K120" s="466">
        <v>2021</v>
      </c>
      <c r="L120" s="467">
        <v>18</v>
      </c>
      <c r="M120" s="468" t="s">
        <v>859</v>
      </c>
      <c r="N120" s="200" t="e">
        <f t="shared" si="4"/>
        <v>#VALUE!</v>
      </c>
      <c r="O120" s="467" t="s">
        <v>859</v>
      </c>
      <c r="P120" s="201" t="e">
        <f t="shared" si="5"/>
        <v>#VALUE!</v>
      </c>
      <c r="Q120" s="201" t="e">
        <f t="shared" si="6"/>
        <v>#VALUE!</v>
      </c>
      <c r="R120" s="202" t="e">
        <f t="shared" si="7"/>
        <v>#VALUE!</v>
      </c>
      <c r="S120" s="229" t="s">
        <v>3270</v>
      </c>
      <c r="T120" s="21"/>
      <c r="U120" s="21"/>
      <c r="V120" s="21"/>
      <c r="W120" s="21"/>
      <c r="X120" s="21"/>
      <c r="Y120" s="21"/>
      <c r="Z120" s="21"/>
    </row>
    <row r="121" spans="1:26" ht="12.75">
      <c r="A121" s="190" t="s">
        <v>109</v>
      </c>
      <c r="B121" s="191" t="s">
        <v>1220</v>
      </c>
      <c r="C121" s="191" t="s">
        <v>698</v>
      </c>
      <c r="D121" s="190" t="s">
        <v>519</v>
      </c>
      <c r="E121" s="29" t="s">
        <v>530</v>
      </c>
      <c r="F121" s="191" t="s">
        <v>689</v>
      </c>
      <c r="G121" s="191" t="s">
        <v>370</v>
      </c>
      <c r="H121" s="192" t="s">
        <v>420</v>
      </c>
      <c r="I121" s="199" t="s">
        <v>859</v>
      </c>
      <c r="J121" s="191" t="s">
        <v>3268</v>
      </c>
      <c r="K121" s="466">
        <v>2021</v>
      </c>
      <c r="L121" s="467">
        <v>18</v>
      </c>
      <c r="M121" s="468">
        <v>1</v>
      </c>
      <c r="N121" s="200">
        <f t="shared" si="4"/>
        <v>18</v>
      </c>
      <c r="O121" s="467">
        <v>18</v>
      </c>
      <c r="P121" s="201">
        <f t="shared" si="5"/>
        <v>1</v>
      </c>
      <c r="Q121" s="201">
        <f t="shared" si="6"/>
        <v>1</v>
      </c>
      <c r="R121" s="202" t="e">
        <f t="shared" si="7"/>
        <v>#VALUE!</v>
      </c>
      <c r="S121" s="229" t="s">
        <v>3269</v>
      </c>
      <c r="T121" s="21"/>
      <c r="U121" s="21"/>
      <c r="V121" s="21"/>
      <c r="W121" s="21"/>
      <c r="X121" s="21"/>
      <c r="Y121" s="21"/>
      <c r="Z121" s="21"/>
    </row>
    <row r="122" spans="1:26" ht="12.75">
      <c r="A122" s="190" t="s">
        <v>109</v>
      </c>
      <c r="B122" s="191" t="s">
        <v>1220</v>
      </c>
      <c r="C122" s="191" t="s">
        <v>698</v>
      </c>
      <c r="D122" s="190" t="s">
        <v>519</v>
      </c>
      <c r="E122" s="29" t="s">
        <v>539</v>
      </c>
      <c r="F122" s="191" t="s">
        <v>689</v>
      </c>
      <c r="G122" s="191" t="s">
        <v>370</v>
      </c>
      <c r="H122" s="192" t="s">
        <v>418</v>
      </c>
      <c r="I122" s="193">
        <v>1</v>
      </c>
      <c r="J122" s="191" t="s">
        <v>3275</v>
      </c>
      <c r="K122" s="466">
        <v>2021</v>
      </c>
      <c r="L122" s="467">
        <v>18</v>
      </c>
      <c r="M122" s="468">
        <v>1</v>
      </c>
      <c r="N122" s="200">
        <f t="shared" si="4"/>
        <v>18</v>
      </c>
      <c r="O122" s="467">
        <v>18</v>
      </c>
      <c r="P122" s="201">
        <f t="shared" si="5"/>
        <v>1</v>
      </c>
      <c r="Q122" s="201">
        <f t="shared" si="6"/>
        <v>1</v>
      </c>
      <c r="R122" s="202">
        <f t="shared" si="7"/>
        <v>1</v>
      </c>
      <c r="S122" s="229"/>
      <c r="T122" s="21"/>
      <c r="U122" s="21"/>
      <c r="V122" s="21"/>
      <c r="W122" s="21"/>
      <c r="X122" s="21"/>
      <c r="Y122" s="21"/>
      <c r="Z122" s="21"/>
    </row>
    <row r="123" spans="1:26" ht="12.75">
      <c r="A123" s="190" t="s">
        <v>109</v>
      </c>
      <c r="B123" s="191" t="s">
        <v>1220</v>
      </c>
      <c r="C123" s="191" t="s">
        <v>698</v>
      </c>
      <c r="D123" s="190" t="s">
        <v>519</v>
      </c>
      <c r="E123" s="29" t="s">
        <v>540</v>
      </c>
      <c r="F123" s="191" t="s">
        <v>689</v>
      </c>
      <c r="G123" s="191" t="s">
        <v>370</v>
      </c>
      <c r="H123" s="192" t="s">
        <v>418</v>
      </c>
      <c r="I123" s="193">
        <v>1</v>
      </c>
      <c r="J123" s="191" t="s">
        <v>3275</v>
      </c>
      <c r="K123" s="466">
        <v>2021</v>
      </c>
      <c r="L123" s="467">
        <v>18</v>
      </c>
      <c r="M123" s="468">
        <v>1</v>
      </c>
      <c r="N123" s="200">
        <f t="shared" si="4"/>
        <v>18</v>
      </c>
      <c r="O123" s="467">
        <v>18</v>
      </c>
      <c r="P123" s="201">
        <f t="shared" si="5"/>
        <v>1</v>
      </c>
      <c r="Q123" s="201">
        <f t="shared" si="6"/>
        <v>1</v>
      </c>
      <c r="R123" s="202">
        <f t="shared" si="7"/>
        <v>1</v>
      </c>
      <c r="S123" s="229"/>
      <c r="T123" s="21"/>
      <c r="U123" s="21"/>
      <c r="V123" s="21"/>
      <c r="W123" s="21"/>
      <c r="X123" s="21"/>
      <c r="Y123" s="21"/>
      <c r="Z123" s="21"/>
    </row>
    <row r="124" spans="1:26" ht="12.75">
      <c r="A124" s="190" t="s">
        <v>109</v>
      </c>
      <c r="B124" s="191" t="s">
        <v>1220</v>
      </c>
      <c r="C124" s="191" t="s">
        <v>698</v>
      </c>
      <c r="D124" s="190" t="s">
        <v>519</v>
      </c>
      <c r="E124" s="29" t="s">
        <v>542</v>
      </c>
      <c r="F124" s="191" t="s">
        <v>689</v>
      </c>
      <c r="G124" s="191" t="s">
        <v>370</v>
      </c>
      <c r="H124" s="192" t="s">
        <v>418</v>
      </c>
      <c r="I124" s="193">
        <v>1</v>
      </c>
      <c r="J124" s="191" t="s">
        <v>3275</v>
      </c>
      <c r="K124" s="466">
        <v>2021</v>
      </c>
      <c r="L124" s="467">
        <v>18</v>
      </c>
      <c r="M124" s="468">
        <v>1</v>
      </c>
      <c r="N124" s="200">
        <f t="shared" si="4"/>
        <v>18</v>
      </c>
      <c r="O124" s="467">
        <v>18</v>
      </c>
      <c r="P124" s="201">
        <f t="shared" si="5"/>
        <v>1</v>
      </c>
      <c r="Q124" s="201">
        <f t="shared" si="6"/>
        <v>1</v>
      </c>
      <c r="R124" s="202">
        <f t="shared" si="7"/>
        <v>1</v>
      </c>
      <c r="S124" s="229"/>
      <c r="T124" s="21"/>
      <c r="U124" s="21"/>
      <c r="V124" s="21"/>
      <c r="W124" s="21"/>
      <c r="X124" s="21"/>
      <c r="Y124" s="21"/>
      <c r="Z124" s="21"/>
    </row>
    <row r="125" spans="1:26" ht="12.75">
      <c r="A125" s="190" t="s">
        <v>109</v>
      </c>
      <c r="B125" s="191" t="s">
        <v>1220</v>
      </c>
      <c r="C125" s="191" t="s">
        <v>698</v>
      </c>
      <c r="D125" s="190" t="s">
        <v>519</v>
      </c>
      <c r="E125" s="29" t="s">
        <v>543</v>
      </c>
      <c r="F125" s="191" t="s">
        <v>689</v>
      </c>
      <c r="G125" s="191" t="s">
        <v>370</v>
      </c>
      <c r="H125" s="192" t="s">
        <v>418</v>
      </c>
      <c r="I125" s="193">
        <v>1</v>
      </c>
      <c r="J125" s="191" t="s">
        <v>3275</v>
      </c>
      <c r="K125" s="466">
        <v>2021</v>
      </c>
      <c r="L125" s="467">
        <v>18</v>
      </c>
      <c r="M125" s="468">
        <v>1</v>
      </c>
      <c r="N125" s="200">
        <f t="shared" si="4"/>
        <v>18</v>
      </c>
      <c r="O125" s="467">
        <v>18</v>
      </c>
      <c r="P125" s="201">
        <f t="shared" si="5"/>
        <v>1</v>
      </c>
      <c r="Q125" s="201">
        <f t="shared" si="6"/>
        <v>1</v>
      </c>
      <c r="R125" s="202">
        <f t="shared" si="7"/>
        <v>1</v>
      </c>
      <c r="S125" s="229"/>
      <c r="T125" s="21"/>
      <c r="U125" s="21"/>
      <c r="V125" s="21"/>
      <c r="W125" s="21"/>
      <c r="X125" s="21"/>
      <c r="Y125" s="21"/>
      <c r="Z125" s="21"/>
    </row>
    <row r="126" spans="1:26" ht="12.75">
      <c r="A126" s="190" t="s">
        <v>109</v>
      </c>
      <c r="B126" s="191" t="s">
        <v>1220</v>
      </c>
      <c r="C126" s="191" t="s">
        <v>698</v>
      </c>
      <c r="D126" s="190" t="s">
        <v>519</v>
      </c>
      <c r="E126" s="29" t="s">
        <v>544</v>
      </c>
      <c r="F126" s="191" t="s">
        <v>689</v>
      </c>
      <c r="G126" s="191" t="s">
        <v>370</v>
      </c>
      <c r="H126" s="192" t="s">
        <v>418</v>
      </c>
      <c r="I126" s="193">
        <v>1</v>
      </c>
      <c r="J126" s="191" t="s">
        <v>3275</v>
      </c>
      <c r="K126" s="466">
        <v>2021</v>
      </c>
      <c r="L126" s="467">
        <v>18</v>
      </c>
      <c r="M126" s="468">
        <v>1</v>
      </c>
      <c r="N126" s="200">
        <f t="shared" si="4"/>
        <v>18</v>
      </c>
      <c r="O126" s="467">
        <v>18</v>
      </c>
      <c r="P126" s="201">
        <f t="shared" si="5"/>
        <v>1</v>
      </c>
      <c r="Q126" s="201">
        <f t="shared" si="6"/>
        <v>1</v>
      </c>
      <c r="R126" s="202">
        <f t="shared" si="7"/>
        <v>1</v>
      </c>
      <c r="S126" s="229"/>
      <c r="T126" s="21"/>
      <c r="U126" s="21"/>
      <c r="V126" s="21"/>
      <c r="W126" s="21"/>
      <c r="X126" s="21"/>
      <c r="Y126" s="21"/>
      <c r="Z126" s="21"/>
    </row>
    <row r="127" spans="1:26" ht="12.75">
      <c r="A127" s="190" t="s">
        <v>109</v>
      </c>
      <c r="B127" s="191" t="s">
        <v>1220</v>
      </c>
      <c r="C127" s="191" t="s">
        <v>698</v>
      </c>
      <c r="D127" s="190" t="s">
        <v>519</v>
      </c>
      <c r="E127" s="29" t="s">
        <v>545</v>
      </c>
      <c r="F127" s="191" t="s">
        <v>689</v>
      </c>
      <c r="G127" s="191" t="s">
        <v>370</v>
      </c>
      <c r="H127" s="192" t="s">
        <v>418</v>
      </c>
      <c r="I127" s="193">
        <v>1</v>
      </c>
      <c r="J127" s="191" t="s">
        <v>3275</v>
      </c>
      <c r="K127" s="466">
        <v>2021</v>
      </c>
      <c r="L127" s="467">
        <v>18</v>
      </c>
      <c r="M127" s="468">
        <v>1</v>
      </c>
      <c r="N127" s="200">
        <f t="shared" si="4"/>
        <v>18</v>
      </c>
      <c r="O127" s="467">
        <v>18</v>
      </c>
      <c r="P127" s="201">
        <f t="shared" si="5"/>
        <v>1</v>
      </c>
      <c r="Q127" s="201">
        <f t="shared" si="6"/>
        <v>1</v>
      </c>
      <c r="R127" s="202">
        <f t="shared" si="7"/>
        <v>1</v>
      </c>
      <c r="S127" s="229"/>
      <c r="T127" s="21"/>
      <c r="U127" s="21"/>
      <c r="V127" s="21"/>
      <c r="W127" s="21"/>
      <c r="X127" s="21"/>
      <c r="Y127" s="21"/>
      <c r="Z127" s="21"/>
    </row>
    <row r="128" spans="1:26" ht="12.75">
      <c r="A128" s="190" t="s">
        <v>109</v>
      </c>
      <c r="B128" s="191" t="s">
        <v>1220</v>
      </c>
      <c r="C128" s="191" t="s">
        <v>698</v>
      </c>
      <c r="D128" s="190" t="s">
        <v>519</v>
      </c>
      <c r="E128" s="29" t="s">
        <v>547</v>
      </c>
      <c r="F128" s="191" t="s">
        <v>689</v>
      </c>
      <c r="G128" s="191" t="s">
        <v>370</v>
      </c>
      <c r="H128" s="192" t="s">
        <v>418</v>
      </c>
      <c r="I128" s="193">
        <v>1</v>
      </c>
      <c r="J128" s="191" t="s">
        <v>3275</v>
      </c>
      <c r="K128" s="466">
        <v>2021</v>
      </c>
      <c r="L128" s="467">
        <v>18</v>
      </c>
      <c r="M128" s="468">
        <v>1</v>
      </c>
      <c r="N128" s="200">
        <f t="shared" si="4"/>
        <v>18</v>
      </c>
      <c r="O128" s="467">
        <v>18</v>
      </c>
      <c r="P128" s="201">
        <f t="shared" si="5"/>
        <v>1</v>
      </c>
      <c r="Q128" s="201">
        <f t="shared" si="6"/>
        <v>1</v>
      </c>
      <c r="R128" s="202">
        <f t="shared" si="7"/>
        <v>1</v>
      </c>
      <c r="S128" s="229"/>
      <c r="T128" s="21"/>
      <c r="U128" s="21"/>
      <c r="V128" s="21"/>
      <c r="W128" s="21"/>
      <c r="X128" s="21"/>
      <c r="Y128" s="21"/>
      <c r="Z128" s="21"/>
    </row>
    <row r="129" spans="1:26" ht="12.75">
      <c r="A129" s="190" t="s">
        <v>109</v>
      </c>
      <c r="B129" s="191" t="s">
        <v>1220</v>
      </c>
      <c r="C129" s="191" t="s">
        <v>698</v>
      </c>
      <c r="D129" s="190" t="s">
        <v>519</v>
      </c>
      <c r="E129" s="29" t="s">
        <v>550</v>
      </c>
      <c r="F129" s="191" t="s">
        <v>689</v>
      </c>
      <c r="G129" s="191" t="s">
        <v>370</v>
      </c>
      <c r="H129" s="192" t="s">
        <v>420</v>
      </c>
      <c r="I129" s="193" t="s">
        <v>859</v>
      </c>
      <c r="J129" s="191" t="s">
        <v>3268</v>
      </c>
      <c r="K129" s="466">
        <v>2021</v>
      </c>
      <c r="L129" s="467">
        <v>18</v>
      </c>
      <c r="M129" s="468" t="s">
        <v>859</v>
      </c>
      <c r="N129" s="200" t="e">
        <f t="shared" si="4"/>
        <v>#VALUE!</v>
      </c>
      <c r="O129" s="467" t="s">
        <v>859</v>
      </c>
      <c r="P129" s="201" t="e">
        <f t="shared" si="5"/>
        <v>#VALUE!</v>
      </c>
      <c r="Q129" s="201" t="e">
        <f t="shared" si="6"/>
        <v>#VALUE!</v>
      </c>
      <c r="R129" s="202" t="e">
        <f t="shared" si="7"/>
        <v>#VALUE!</v>
      </c>
      <c r="S129" s="229" t="s">
        <v>3270</v>
      </c>
      <c r="T129" s="21"/>
      <c r="U129" s="21"/>
      <c r="V129" s="21"/>
      <c r="W129" s="21"/>
      <c r="X129" s="21"/>
      <c r="Y129" s="21"/>
      <c r="Z129" s="21"/>
    </row>
    <row r="130" spans="1:26" ht="12.75">
      <c r="A130" s="190" t="s">
        <v>109</v>
      </c>
      <c r="B130" s="191" t="s">
        <v>1220</v>
      </c>
      <c r="C130" s="191" t="s">
        <v>698</v>
      </c>
      <c r="D130" s="190" t="s">
        <v>519</v>
      </c>
      <c r="E130" s="29" t="s">
        <v>551</v>
      </c>
      <c r="F130" s="191" t="s">
        <v>689</v>
      </c>
      <c r="G130" s="191" t="s">
        <v>370</v>
      </c>
      <c r="H130" s="192" t="s">
        <v>418</v>
      </c>
      <c r="I130" s="193">
        <v>1</v>
      </c>
      <c r="J130" s="191" t="s">
        <v>3275</v>
      </c>
      <c r="K130" s="466">
        <v>2021</v>
      </c>
      <c r="L130" s="467">
        <v>18</v>
      </c>
      <c r="M130" s="468">
        <v>1</v>
      </c>
      <c r="N130" s="200">
        <f t="shared" si="4"/>
        <v>18</v>
      </c>
      <c r="O130" s="467">
        <v>18</v>
      </c>
      <c r="P130" s="201">
        <f t="shared" si="5"/>
        <v>1</v>
      </c>
      <c r="Q130" s="201">
        <f t="shared" si="6"/>
        <v>1</v>
      </c>
      <c r="R130" s="202">
        <f t="shared" si="7"/>
        <v>1</v>
      </c>
      <c r="S130" s="229"/>
      <c r="T130" s="21"/>
      <c r="U130" s="21"/>
      <c r="V130" s="21"/>
      <c r="W130" s="21"/>
      <c r="X130" s="21"/>
      <c r="Y130" s="21"/>
      <c r="Z130" s="21"/>
    </row>
    <row r="131" spans="1:26" ht="12.75">
      <c r="A131" s="190" t="s">
        <v>109</v>
      </c>
      <c r="B131" s="191" t="s">
        <v>1220</v>
      </c>
      <c r="C131" s="191" t="s">
        <v>698</v>
      </c>
      <c r="D131" s="190" t="s">
        <v>519</v>
      </c>
      <c r="E131" s="29" t="s">
        <v>552</v>
      </c>
      <c r="F131" s="191" t="s">
        <v>689</v>
      </c>
      <c r="G131" s="191" t="s">
        <v>370</v>
      </c>
      <c r="H131" s="192" t="s">
        <v>418</v>
      </c>
      <c r="I131" s="193">
        <v>1</v>
      </c>
      <c r="J131" s="191" t="s">
        <v>3275</v>
      </c>
      <c r="K131" s="466">
        <v>2021</v>
      </c>
      <c r="L131" s="467">
        <v>18</v>
      </c>
      <c r="M131" s="468">
        <v>1</v>
      </c>
      <c r="N131" s="200">
        <f t="shared" si="4"/>
        <v>18</v>
      </c>
      <c r="O131" s="467">
        <v>18</v>
      </c>
      <c r="P131" s="201">
        <f t="shared" si="5"/>
        <v>1</v>
      </c>
      <c r="Q131" s="201">
        <f t="shared" si="6"/>
        <v>1</v>
      </c>
      <c r="R131" s="202">
        <f t="shared" si="7"/>
        <v>1</v>
      </c>
      <c r="S131" s="229"/>
      <c r="T131" s="21"/>
      <c r="U131" s="21"/>
      <c r="V131" s="21"/>
      <c r="W131" s="21"/>
      <c r="X131" s="21"/>
      <c r="Y131" s="21"/>
      <c r="Z131" s="21"/>
    </row>
    <row r="132" spans="1:26" ht="12.75">
      <c r="A132" s="190" t="s">
        <v>109</v>
      </c>
      <c r="B132" s="191" t="s">
        <v>1220</v>
      </c>
      <c r="C132" s="191" t="s">
        <v>698</v>
      </c>
      <c r="D132" s="190" t="s">
        <v>519</v>
      </c>
      <c r="E132" s="29" t="s">
        <v>556</v>
      </c>
      <c r="F132" s="191" t="s">
        <v>689</v>
      </c>
      <c r="G132" s="191" t="s">
        <v>370</v>
      </c>
      <c r="H132" s="192" t="s">
        <v>420</v>
      </c>
      <c r="I132" s="199" t="s">
        <v>859</v>
      </c>
      <c r="J132" s="191" t="s">
        <v>3268</v>
      </c>
      <c r="K132" s="466">
        <v>2021</v>
      </c>
      <c r="L132" s="467">
        <v>18</v>
      </c>
      <c r="M132" s="468" t="s">
        <v>859</v>
      </c>
      <c r="N132" s="200" t="e">
        <f t="shared" si="4"/>
        <v>#VALUE!</v>
      </c>
      <c r="O132" s="467" t="s">
        <v>859</v>
      </c>
      <c r="P132" s="201" t="e">
        <f t="shared" si="5"/>
        <v>#VALUE!</v>
      </c>
      <c r="Q132" s="201" t="e">
        <f t="shared" si="6"/>
        <v>#VALUE!</v>
      </c>
      <c r="R132" s="202" t="e">
        <f t="shared" si="7"/>
        <v>#VALUE!</v>
      </c>
      <c r="S132" s="229" t="s">
        <v>3270</v>
      </c>
      <c r="T132" s="21"/>
      <c r="U132" s="21"/>
      <c r="V132" s="21"/>
      <c r="W132" s="21"/>
      <c r="X132" s="21"/>
      <c r="Y132" s="21"/>
      <c r="Z132" s="21"/>
    </row>
    <row r="133" spans="1:26" ht="12.75">
      <c r="A133" s="190" t="s">
        <v>109</v>
      </c>
      <c r="B133" s="191" t="s">
        <v>1220</v>
      </c>
      <c r="C133" s="191" t="s">
        <v>698</v>
      </c>
      <c r="D133" s="190" t="s">
        <v>519</v>
      </c>
      <c r="E133" s="29" t="s">
        <v>558</v>
      </c>
      <c r="F133" s="191" t="s">
        <v>689</v>
      </c>
      <c r="G133" s="191" t="s">
        <v>370</v>
      </c>
      <c r="H133" s="192" t="s">
        <v>420</v>
      </c>
      <c r="I133" s="199" t="s">
        <v>859</v>
      </c>
      <c r="J133" s="191" t="s">
        <v>3268</v>
      </c>
      <c r="K133" s="466">
        <v>2021</v>
      </c>
      <c r="L133" s="467">
        <v>18</v>
      </c>
      <c r="M133" s="468" t="s">
        <v>859</v>
      </c>
      <c r="N133" s="200" t="e">
        <f t="shared" ref="N133:N151" si="8">ROUNDUP(M133*L133,0)</f>
        <v>#VALUE!</v>
      </c>
      <c r="O133" s="467" t="s">
        <v>859</v>
      </c>
      <c r="P133" s="201" t="e">
        <f t="shared" ref="P133:P151" si="9">O133/(N133)</f>
        <v>#VALUE!</v>
      </c>
      <c r="Q133" s="201" t="e">
        <f t="shared" ref="Q133:Q151" si="10">O133/L133</f>
        <v>#VALUE!</v>
      </c>
      <c r="R133" s="202" t="e">
        <f t="shared" ref="R133:R151" si="11">M133/I133</f>
        <v>#VALUE!</v>
      </c>
      <c r="S133" s="229" t="s">
        <v>3270</v>
      </c>
      <c r="T133" s="21"/>
      <c r="U133" s="21"/>
      <c r="V133" s="21"/>
      <c r="W133" s="21"/>
      <c r="X133" s="21"/>
      <c r="Y133" s="21"/>
      <c r="Z133" s="21"/>
    </row>
    <row r="134" spans="1:26" ht="12.75">
      <c r="A134" s="190" t="s">
        <v>109</v>
      </c>
      <c r="B134" s="191" t="s">
        <v>1220</v>
      </c>
      <c r="C134" s="191" t="s">
        <v>698</v>
      </c>
      <c r="D134" s="190" t="s">
        <v>519</v>
      </c>
      <c r="E134" s="29" t="s">
        <v>561</v>
      </c>
      <c r="F134" s="191" t="s">
        <v>689</v>
      </c>
      <c r="G134" s="191" t="s">
        <v>370</v>
      </c>
      <c r="H134" s="192" t="s">
        <v>418</v>
      </c>
      <c r="I134" s="193">
        <v>1</v>
      </c>
      <c r="J134" s="191" t="s">
        <v>3275</v>
      </c>
      <c r="K134" s="466">
        <v>2021</v>
      </c>
      <c r="L134" s="467">
        <v>18</v>
      </c>
      <c r="M134" s="468">
        <v>1</v>
      </c>
      <c r="N134" s="200">
        <f t="shared" si="8"/>
        <v>18</v>
      </c>
      <c r="O134" s="467">
        <v>18</v>
      </c>
      <c r="P134" s="201">
        <f t="shared" si="9"/>
        <v>1</v>
      </c>
      <c r="Q134" s="201">
        <f t="shared" si="10"/>
        <v>1</v>
      </c>
      <c r="R134" s="202">
        <f t="shared" si="11"/>
        <v>1</v>
      </c>
      <c r="S134" s="229"/>
      <c r="T134" s="21"/>
      <c r="U134" s="21"/>
      <c r="V134" s="21"/>
      <c r="W134" s="21"/>
      <c r="X134" s="21"/>
      <c r="Y134" s="21"/>
      <c r="Z134" s="21"/>
    </row>
    <row r="135" spans="1:26" ht="12.75">
      <c r="A135" s="190" t="s">
        <v>109</v>
      </c>
      <c r="B135" s="191" t="s">
        <v>1220</v>
      </c>
      <c r="C135" s="191" t="s">
        <v>698</v>
      </c>
      <c r="D135" s="190" t="s">
        <v>519</v>
      </c>
      <c r="E135" s="203" t="s">
        <v>562</v>
      </c>
      <c r="F135" s="191" t="s">
        <v>689</v>
      </c>
      <c r="G135" s="191" t="s">
        <v>370</v>
      </c>
      <c r="H135" s="192" t="s">
        <v>418</v>
      </c>
      <c r="I135" s="193">
        <v>1</v>
      </c>
      <c r="J135" s="191" t="s">
        <v>3275</v>
      </c>
      <c r="K135" s="466">
        <v>2021</v>
      </c>
      <c r="L135" s="467">
        <v>18</v>
      </c>
      <c r="M135" s="468">
        <v>1</v>
      </c>
      <c r="N135" s="200">
        <f t="shared" si="8"/>
        <v>18</v>
      </c>
      <c r="O135" s="467">
        <v>18</v>
      </c>
      <c r="P135" s="201">
        <f t="shared" si="9"/>
        <v>1</v>
      </c>
      <c r="Q135" s="201">
        <f t="shared" si="10"/>
        <v>1</v>
      </c>
      <c r="R135" s="202">
        <f t="shared" si="11"/>
        <v>1</v>
      </c>
      <c r="S135" s="229"/>
      <c r="T135" s="21"/>
      <c r="U135" s="21"/>
      <c r="V135" s="21"/>
      <c r="W135" s="21"/>
      <c r="X135" s="21"/>
      <c r="Y135" s="21"/>
      <c r="Z135" s="21"/>
    </row>
    <row r="136" spans="1:26" ht="12.75">
      <c r="A136" s="190" t="s">
        <v>109</v>
      </c>
      <c r="B136" s="191" t="s">
        <v>1220</v>
      </c>
      <c r="C136" s="191" t="s">
        <v>698</v>
      </c>
      <c r="D136" s="190" t="s">
        <v>519</v>
      </c>
      <c r="E136" s="29" t="s">
        <v>3271</v>
      </c>
      <c r="F136" s="191" t="s">
        <v>689</v>
      </c>
      <c r="G136" s="191" t="s">
        <v>370</v>
      </c>
      <c r="H136" s="192" t="s">
        <v>420</v>
      </c>
      <c r="I136" s="199" t="s">
        <v>859</v>
      </c>
      <c r="J136" s="191" t="s">
        <v>3268</v>
      </c>
      <c r="K136" s="466">
        <v>2021</v>
      </c>
      <c r="L136" s="467">
        <v>18</v>
      </c>
      <c r="M136" s="468" t="s">
        <v>859</v>
      </c>
      <c r="N136" s="200" t="e">
        <f t="shared" si="8"/>
        <v>#VALUE!</v>
      </c>
      <c r="O136" s="467" t="s">
        <v>859</v>
      </c>
      <c r="P136" s="201" t="e">
        <f t="shared" si="9"/>
        <v>#VALUE!</v>
      </c>
      <c r="Q136" s="201" t="e">
        <f t="shared" si="10"/>
        <v>#VALUE!</v>
      </c>
      <c r="R136" s="202" t="e">
        <f t="shared" si="11"/>
        <v>#VALUE!</v>
      </c>
      <c r="S136" s="229" t="s">
        <v>3270</v>
      </c>
      <c r="T136" s="21"/>
      <c r="U136" s="21"/>
      <c r="V136" s="21"/>
      <c r="W136" s="21"/>
      <c r="X136" s="21"/>
      <c r="Y136" s="21"/>
      <c r="Z136" s="21"/>
    </row>
    <row r="137" spans="1:26" ht="12.75">
      <c r="A137" s="190" t="s">
        <v>109</v>
      </c>
      <c r="B137" s="191" t="s">
        <v>1220</v>
      </c>
      <c r="C137" s="191" t="s">
        <v>698</v>
      </c>
      <c r="D137" s="190" t="s">
        <v>519</v>
      </c>
      <c r="E137" s="29" t="s">
        <v>3272</v>
      </c>
      <c r="F137" s="191" t="s">
        <v>689</v>
      </c>
      <c r="G137" s="191" t="s">
        <v>370</v>
      </c>
      <c r="H137" s="192" t="s">
        <v>420</v>
      </c>
      <c r="I137" s="199" t="s">
        <v>859</v>
      </c>
      <c r="J137" s="191" t="s">
        <v>3268</v>
      </c>
      <c r="K137" s="466">
        <v>2021</v>
      </c>
      <c r="L137" s="467">
        <v>18</v>
      </c>
      <c r="M137" s="468" t="s">
        <v>859</v>
      </c>
      <c r="N137" s="200" t="e">
        <f t="shared" si="8"/>
        <v>#VALUE!</v>
      </c>
      <c r="O137" s="467" t="s">
        <v>859</v>
      </c>
      <c r="P137" s="201" t="e">
        <f t="shared" si="9"/>
        <v>#VALUE!</v>
      </c>
      <c r="Q137" s="201" t="e">
        <f t="shared" si="10"/>
        <v>#VALUE!</v>
      </c>
      <c r="R137" s="202" t="e">
        <f t="shared" si="11"/>
        <v>#VALUE!</v>
      </c>
      <c r="S137" s="229" t="s">
        <v>3270</v>
      </c>
      <c r="T137" s="21"/>
      <c r="U137" s="21"/>
      <c r="V137" s="21"/>
      <c r="W137" s="21"/>
      <c r="X137" s="21"/>
      <c r="Y137" s="21"/>
      <c r="Z137" s="21"/>
    </row>
    <row r="138" spans="1:26" ht="12.75">
      <c r="A138" s="190" t="s">
        <v>109</v>
      </c>
      <c r="B138" s="191" t="s">
        <v>1220</v>
      </c>
      <c r="C138" s="191" t="s">
        <v>698</v>
      </c>
      <c r="D138" s="190" t="s">
        <v>519</v>
      </c>
      <c r="E138" s="29" t="s">
        <v>567</v>
      </c>
      <c r="F138" s="191" t="s">
        <v>689</v>
      </c>
      <c r="G138" s="191" t="s">
        <v>370</v>
      </c>
      <c r="H138" s="192" t="s">
        <v>420</v>
      </c>
      <c r="I138" s="199" t="s">
        <v>859</v>
      </c>
      <c r="J138" s="191" t="s">
        <v>3268</v>
      </c>
      <c r="K138" s="466">
        <v>2021</v>
      </c>
      <c r="L138" s="467">
        <v>18</v>
      </c>
      <c r="M138" s="468" t="s">
        <v>859</v>
      </c>
      <c r="N138" s="200" t="e">
        <f t="shared" si="8"/>
        <v>#VALUE!</v>
      </c>
      <c r="O138" s="467" t="s">
        <v>859</v>
      </c>
      <c r="P138" s="201" t="e">
        <f t="shared" si="9"/>
        <v>#VALUE!</v>
      </c>
      <c r="Q138" s="201" t="e">
        <f t="shared" si="10"/>
        <v>#VALUE!</v>
      </c>
      <c r="R138" s="202" t="e">
        <f t="shared" si="11"/>
        <v>#VALUE!</v>
      </c>
      <c r="S138" s="229" t="s">
        <v>3270</v>
      </c>
      <c r="T138" s="21"/>
      <c r="U138" s="21"/>
      <c r="V138" s="21"/>
      <c r="W138" s="21"/>
      <c r="X138" s="21"/>
      <c r="Y138" s="21"/>
      <c r="Z138" s="21"/>
    </row>
    <row r="139" spans="1:26" ht="12.75">
      <c r="A139" s="190" t="s">
        <v>109</v>
      </c>
      <c r="B139" s="191" t="s">
        <v>1220</v>
      </c>
      <c r="C139" s="191" t="s">
        <v>698</v>
      </c>
      <c r="D139" s="190" t="s">
        <v>519</v>
      </c>
      <c r="E139" s="29" t="s">
        <v>568</v>
      </c>
      <c r="F139" s="191" t="s">
        <v>689</v>
      </c>
      <c r="G139" s="191" t="s">
        <v>370</v>
      </c>
      <c r="H139" s="192" t="s">
        <v>420</v>
      </c>
      <c r="I139" s="199" t="s">
        <v>859</v>
      </c>
      <c r="J139" s="191" t="s">
        <v>3268</v>
      </c>
      <c r="K139" s="466">
        <v>2021</v>
      </c>
      <c r="L139" s="467">
        <v>18</v>
      </c>
      <c r="M139" s="468" t="s">
        <v>859</v>
      </c>
      <c r="N139" s="200" t="e">
        <f t="shared" si="8"/>
        <v>#VALUE!</v>
      </c>
      <c r="O139" s="467" t="s">
        <v>859</v>
      </c>
      <c r="P139" s="201" t="e">
        <f t="shared" si="9"/>
        <v>#VALUE!</v>
      </c>
      <c r="Q139" s="201" t="e">
        <f t="shared" si="10"/>
        <v>#VALUE!</v>
      </c>
      <c r="R139" s="202" t="e">
        <f t="shared" si="11"/>
        <v>#VALUE!</v>
      </c>
      <c r="S139" s="229" t="s">
        <v>3270</v>
      </c>
      <c r="T139" s="21"/>
      <c r="U139" s="21"/>
      <c r="V139" s="21"/>
      <c r="W139" s="21"/>
      <c r="X139" s="21"/>
      <c r="Y139" s="21"/>
      <c r="Z139" s="21"/>
    </row>
    <row r="140" spans="1:26" ht="12.75">
      <c r="A140" s="190" t="s">
        <v>109</v>
      </c>
      <c r="B140" s="191" t="s">
        <v>1220</v>
      </c>
      <c r="C140" s="191" t="s">
        <v>698</v>
      </c>
      <c r="D140" s="190" t="s">
        <v>519</v>
      </c>
      <c r="E140" s="29" t="s">
        <v>569</v>
      </c>
      <c r="F140" s="191" t="s">
        <v>689</v>
      </c>
      <c r="G140" s="191" t="s">
        <v>370</v>
      </c>
      <c r="H140" s="192" t="s">
        <v>418</v>
      </c>
      <c r="I140" s="193">
        <v>1</v>
      </c>
      <c r="J140" s="191" t="s">
        <v>3275</v>
      </c>
      <c r="K140" s="466">
        <v>2021</v>
      </c>
      <c r="L140" s="467">
        <v>18</v>
      </c>
      <c r="M140" s="468">
        <v>1</v>
      </c>
      <c r="N140" s="200">
        <f t="shared" si="8"/>
        <v>18</v>
      </c>
      <c r="O140" s="467">
        <v>18</v>
      </c>
      <c r="P140" s="201">
        <f t="shared" si="9"/>
        <v>1</v>
      </c>
      <c r="Q140" s="201">
        <f t="shared" si="10"/>
        <v>1</v>
      </c>
      <c r="R140" s="202">
        <f t="shared" si="11"/>
        <v>1</v>
      </c>
      <c r="S140" s="229"/>
      <c r="T140" s="21"/>
      <c r="U140" s="21"/>
      <c r="V140" s="21"/>
      <c r="W140" s="21"/>
      <c r="X140" s="21"/>
      <c r="Y140" s="21"/>
      <c r="Z140" s="21"/>
    </row>
    <row r="141" spans="1:26" ht="12.75">
      <c r="A141" s="190" t="s">
        <v>109</v>
      </c>
      <c r="B141" s="191" t="s">
        <v>1220</v>
      </c>
      <c r="C141" s="191" t="s">
        <v>698</v>
      </c>
      <c r="D141" s="190" t="s">
        <v>519</v>
      </c>
      <c r="E141" s="29" t="s">
        <v>3273</v>
      </c>
      <c r="F141" s="191" t="s">
        <v>689</v>
      </c>
      <c r="G141" s="191" t="s">
        <v>370</v>
      </c>
      <c r="H141" s="192" t="s">
        <v>420</v>
      </c>
      <c r="I141" s="199" t="s">
        <v>859</v>
      </c>
      <c r="J141" s="191" t="s">
        <v>3268</v>
      </c>
      <c r="K141" s="466">
        <v>2021</v>
      </c>
      <c r="L141" s="467">
        <v>18</v>
      </c>
      <c r="M141" s="468" t="s">
        <v>859</v>
      </c>
      <c r="N141" s="200" t="e">
        <f t="shared" si="8"/>
        <v>#VALUE!</v>
      </c>
      <c r="O141" s="467" t="s">
        <v>859</v>
      </c>
      <c r="P141" s="201" t="e">
        <f t="shared" si="9"/>
        <v>#VALUE!</v>
      </c>
      <c r="Q141" s="201" t="e">
        <f t="shared" si="10"/>
        <v>#VALUE!</v>
      </c>
      <c r="R141" s="202" t="e">
        <f t="shared" si="11"/>
        <v>#VALUE!</v>
      </c>
      <c r="S141" s="229" t="s">
        <v>3270</v>
      </c>
      <c r="T141" s="21"/>
      <c r="U141" s="21"/>
      <c r="V141" s="21"/>
      <c r="W141" s="21"/>
      <c r="X141" s="21"/>
      <c r="Y141" s="21"/>
      <c r="Z141" s="21"/>
    </row>
    <row r="142" spans="1:26" ht="12.75">
      <c r="A142" s="190" t="s">
        <v>109</v>
      </c>
      <c r="B142" s="191" t="s">
        <v>1220</v>
      </c>
      <c r="C142" s="191" t="s">
        <v>698</v>
      </c>
      <c r="D142" s="190" t="s">
        <v>519</v>
      </c>
      <c r="E142" s="29" t="s">
        <v>3274</v>
      </c>
      <c r="F142" s="191" t="s">
        <v>689</v>
      </c>
      <c r="G142" s="191" t="s">
        <v>370</v>
      </c>
      <c r="H142" s="192" t="s">
        <v>420</v>
      </c>
      <c r="I142" s="199" t="s">
        <v>859</v>
      </c>
      <c r="J142" s="191" t="s">
        <v>3268</v>
      </c>
      <c r="K142" s="466">
        <v>2021</v>
      </c>
      <c r="L142" s="467">
        <v>18</v>
      </c>
      <c r="M142" s="468" t="s">
        <v>859</v>
      </c>
      <c r="N142" s="200" t="e">
        <f t="shared" si="8"/>
        <v>#VALUE!</v>
      </c>
      <c r="O142" s="467" t="s">
        <v>859</v>
      </c>
      <c r="P142" s="201" t="e">
        <f t="shared" si="9"/>
        <v>#VALUE!</v>
      </c>
      <c r="Q142" s="201" t="e">
        <f t="shared" si="10"/>
        <v>#VALUE!</v>
      </c>
      <c r="R142" s="202" t="e">
        <f t="shared" si="11"/>
        <v>#VALUE!</v>
      </c>
      <c r="S142" s="229" t="s">
        <v>3270</v>
      </c>
      <c r="T142" s="21"/>
      <c r="U142" s="21"/>
      <c r="V142" s="21"/>
      <c r="W142" s="21"/>
      <c r="X142" s="21"/>
      <c r="Y142" s="21"/>
      <c r="Z142" s="21"/>
    </row>
    <row r="143" spans="1:26" ht="12.75">
      <c r="A143" s="190" t="s">
        <v>109</v>
      </c>
      <c r="B143" s="191" t="s">
        <v>1220</v>
      </c>
      <c r="C143" s="191" t="s">
        <v>698</v>
      </c>
      <c r="D143" s="190" t="s">
        <v>519</v>
      </c>
      <c r="E143" s="29" t="s">
        <v>572</v>
      </c>
      <c r="F143" s="191" t="s">
        <v>689</v>
      </c>
      <c r="G143" s="191" t="s">
        <v>370</v>
      </c>
      <c r="H143" s="192" t="s">
        <v>420</v>
      </c>
      <c r="I143" s="199" t="s">
        <v>859</v>
      </c>
      <c r="J143" s="191" t="s">
        <v>3268</v>
      </c>
      <c r="K143" s="466">
        <v>2021</v>
      </c>
      <c r="L143" s="467">
        <v>18</v>
      </c>
      <c r="M143" s="468" t="s">
        <v>859</v>
      </c>
      <c r="N143" s="200" t="e">
        <f t="shared" si="8"/>
        <v>#VALUE!</v>
      </c>
      <c r="O143" s="467" t="s">
        <v>859</v>
      </c>
      <c r="P143" s="201" t="e">
        <f t="shared" si="9"/>
        <v>#VALUE!</v>
      </c>
      <c r="Q143" s="201" t="e">
        <f t="shared" si="10"/>
        <v>#VALUE!</v>
      </c>
      <c r="R143" s="202" t="e">
        <f t="shared" si="11"/>
        <v>#VALUE!</v>
      </c>
      <c r="S143" s="229" t="s">
        <v>3270</v>
      </c>
      <c r="T143" s="21"/>
      <c r="U143" s="21"/>
      <c r="V143" s="21"/>
      <c r="W143" s="21"/>
      <c r="X143" s="21"/>
      <c r="Y143" s="21"/>
      <c r="Z143" s="21"/>
    </row>
    <row r="144" spans="1:26" ht="12.75">
      <c r="A144" s="190" t="s">
        <v>109</v>
      </c>
      <c r="B144" s="191" t="s">
        <v>1220</v>
      </c>
      <c r="C144" s="191" t="s">
        <v>698</v>
      </c>
      <c r="D144" s="190" t="s">
        <v>519</v>
      </c>
      <c r="E144" s="29" t="s">
        <v>573</v>
      </c>
      <c r="F144" s="191" t="s">
        <v>689</v>
      </c>
      <c r="G144" s="191" t="s">
        <v>370</v>
      </c>
      <c r="H144" s="192" t="s">
        <v>420</v>
      </c>
      <c r="I144" s="199" t="s">
        <v>859</v>
      </c>
      <c r="J144" s="191" t="s">
        <v>3268</v>
      </c>
      <c r="K144" s="466">
        <v>2021</v>
      </c>
      <c r="L144" s="467">
        <v>18</v>
      </c>
      <c r="M144" s="468" t="s">
        <v>859</v>
      </c>
      <c r="N144" s="200" t="e">
        <f t="shared" si="8"/>
        <v>#VALUE!</v>
      </c>
      <c r="O144" s="467" t="s">
        <v>859</v>
      </c>
      <c r="P144" s="201" t="e">
        <f t="shared" si="9"/>
        <v>#VALUE!</v>
      </c>
      <c r="Q144" s="201" t="e">
        <f t="shared" si="10"/>
        <v>#VALUE!</v>
      </c>
      <c r="R144" s="202" t="e">
        <f t="shared" si="11"/>
        <v>#VALUE!</v>
      </c>
      <c r="S144" s="229" t="s">
        <v>3270</v>
      </c>
      <c r="T144" s="21"/>
      <c r="U144" s="21"/>
      <c r="V144" s="21"/>
      <c r="W144" s="21"/>
      <c r="X144" s="21"/>
      <c r="Y144" s="21"/>
      <c r="Z144" s="21"/>
    </row>
    <row r="145" spans="1:26" ht="12.75">
      <c r="A145" s="190" t="s">
        <v>109</v>
      </c>
      <c r="B145" s="191" t="s">
        <v>1220</v>
      </c>
      <c r="C145" s="191" t="s">
        <v>698</v>
      </c>
      <c r="D145" s="190" t="s">
        <v>577</v>
      </c>
      <c r="E145" s="29" t="s">
        <v>576</v>
      </c>
      <c r="F145" s="191" t="s">
        <v>689</v>
      </c>
      <c r="G145" s="191" t="s">
        <v>370</v>
      </c>
      <c r="H145" s="192" t="s">
        <v>420</v>
      </c>
      <c r="I145" s="199" t="s">
        <v>859</v>
      </c>
      <c r="J145" s="191" t="s">
        <v>3268</v>
      </c>
      <c r="K145" s="466">
        <v>2021</v>
      </c>
      <c r="L145" s="467">
        <v>18</v>
      </c>
      <c r="M145" s="468">
        <v>1</v>
      </c>
      <c r="N145" s="200">
        <f t="shared" si="8"/>
        <v>18</v>
      </c>
      <c r="O145" s="467">
        <v>18</v>
      </c>
      <c r="P145" s="201">
        <f t="shared" si="9"/>
        <v>1</v>
      </c>
      <c r="Q145" s="201">
        <f t="shared" si="10"/>
        <v>1</v>
      </c>
      <c r="R145" s="202" t="e">
        <f t="shared" si="11"/>
        <v>#VALUE!</v>
      </c>
      <c r="S145" s="229" t="s">
        <v>3269</v>
      </c>
      <c r="T145" s="21"/>
      <c r="U145" s="21"/>
      <c r="V145" s="21"/>
      <c r="W145" s="21"/>
      <c r="X145" s="21"/>
      <c r="Y145" s="21"/>
      <c r="Z145" s="21"/>
    </row>
    <row r="146" spans="1:26" ht="12.75">
      <c r="A146" s="190" t="s">
        <v>109</v>
      </c>
      <c r="B146" s="191" t="s">
        <v>1220</v>
      </c>
      <c r="C146" s="191" t="s">
        <v>698</v>
      </c>
      <c r="D146" s="190" t="s">
        <v>577</v>
      </c>
      <c r="E146" s="29" t="s">
        <v>578</v>
      </c>
      <c r="F146" s="191" t="s">
        <v>689</v>
      </c>
      <c r="G146" s="191" t="s">
        <v>370</v>
      </c>
      <c r="H146" s="192" t="s">
        <v>420</v>
      </c>
      <c r="I146" s="199" t="s">
        <v>859</v>
      </c>
      <c r="J146" s="191" t="s">
        <v>3268</v>
      </c>
      <c r="K146" s="466">
        <v>2021</v>
      </c>
      <c r="L146" s="467">
        <v>18</v>
      </c>
      <c r="M146" s="468">
        <v>1</v>
      </c>
      <c r="N146" s="200">
        <f t="shared" si="8"/>
        <v>18</v>
      </c>
      <c r="O146" s="467">
        <v>18</v>
      </c>
      <c r="P146" s="201">
        <f t="shared" si="9"/>
        <v>1</v>
      </c>
      <c r="Q146" s="201">
        <f t="shared" si="10"/>
        <v>1</v>
      </c>
      <c r="R146" s="202" t="e">
        <f t="shared" si="11"/>
        <v>#VALUE!</v>
      </c>
      <c r="S146" s="229" t="s">
        <v>3269</v>
      </c>
      <c r="T146" s="21"/>
      <c r="U146" s="21"/>
      <c r="V146" s="21"/>
      <c r="W146" s="21"/>
      <c r="X146" s="21"/>
      <c r="Y146" s="21"/>
      <c r="Z146" s="21"/>
    </row>
    <row r="147" spans="1:26" ht="12.75">
      <c r="A147" s="190" t="s">
        <v>109</v>
      </c>
      <c r="B147" s="191" t="s">
        <v>1220</v>
      </c>
      <c r="C147" s="191" t="s">
        <v>698</v>
      </c>
      <c r="D147" s="190" t="s">
        <v>577</v>
      </c>
      <c r="E147" s="29" t="s">
        <v>579</v>
      </c>
      <c r="F147" s="191" t="s">
        <v>689</v>
      </c>
      <c r="G147" s="191" t="s">
        <v>370</v>
      </c>
      <c r="H147" s="192" t="s">
        <v>420</v>
      </c>
      <c r="I147" s="193" t="s">
        <v>859</v>
      </c>
      <c r="J147" s="191" t="s">
        <v>3268</v>
      </c>
      <c r="K147" s="466">
        <v>2021</v>
      </c>
      <c r="L147" s="467">
        <v>18</v>
      </c>
      <c r="M147" s="468">
        <v>1</v>
      </c>
      <c r="N147" s="200">
        <f t="shared" si="8"/>
        <v>18</v>
      </c>
      <c r="O147" s="467">
        <v>18</v>
      </c>
      <c r="P147" s="201">
        <f t="shared" si="9"/>
        <v>1</v>
      </c>
      <c r="Q147" s="201">
        <f t="shared" si="10"/>
        <v>1</v>
      </c>
      <c r="R147" s="202" t="e">
        <f t="shared" si="11"/>
        <v>#VALUE!</v>
      </c>
      <c r="S147" s="229" t="s">
        <v>3269</v>
      </c>
      <c r="T147" s="21"/>
      <c r="U147" s="21"/>
      <c r="V147" s="21"/>
      <c r="W147" s="21"/>
      <c r="X147" s="21"/>
      <c r="Y147" s="21"/>
      <c r="Z147" s="21"/>
    </row>
    <row r="148" spans="1:26" ht="12.75">
      <c r="A148" s="190" t="s">
        <v>109</v>
      </c>
      <c r="B148" s="191" t="s">
        <v>1220</v>
      </c>
      <c r="C148" s="191" t="s">
        <v>698</v>
      </c>
      <c r="D148" s="190" t="s">
        <v>577</v>
      </c>
      <c r="E148" s="29" t="s">
        <v>580</v>
      </c>
      <c r="F148" s="191" t="s">
        <v>689</v>
      </c>
      <c r="G148" s="191" t="s">
        <v>370</v>
      </c>
      <c r="H148" s="192" t="s">
        <v>420</v>
      </c>
      <c r="I148" s="199" t="s">
        <v>859</v>
      </c>
      <c r="J148" s="191" t="s">
        <v>3268</v>
      </c>
      <c r="K148" s="466">
        <v>2021</v>
      </c>
      <c r="L148" s="467">
        <v>18</v>
      </c>
      <c r="M148" s="468">
        <v>1</v>
      </c>
      <c r="N148" s="200">
        <f t="shared" si="8"/>
        <v>18</v>
      </c>
      <c r="O148" s="467">
        <v>18</v>
      </c>
      <c r="P148" s="201">
        <f t="shared" si="9"/>
        <v>1</v>
      </c>
      <c r="Q148" s="201">
        <f t="shared" si="10"/>
        <v>1</v>
      </c>
      <c r="R148" s="202" t="e">
        <f t="shared" si="11"/>
        <v>#VALUE!</v>
      </c>
      <c r="S148" s="229" t="s">
        <v>3269</v>
      </c>
      <c r="T148" s="21"/>
      <c r="U148" s="21"/>
      <c r="V148" s="21"/>
      <c r="W148" s="21"/>
      <c r="X148" s="21"/>
      <c r="Y148" s="21"/>
      <c r="Z148" s="21"/>
    </row>
    <row r="149" spans="1:26" ht="12.75">
      <c r="A149" s="190" t="s">
        <v>109</v>
      </c>
      <c r="B149" s="191" t="s">
        <v>1220</v>
      </c>
      <c r="C149" s="191" t="s">
        <v>698</v>
      </c>
      <c r="D149" s="190" t="s">
        <v>577</v>
      </c>
      <c r="E149" s="29" t="s">
        <v>581</v>
      </c>
      <c r="F149" s="191" t="s">
        <v>689</v>
      </c>
      <c r="G149" s="191" t="s">
        <v>370</v>
      </c>
      <c r="H149" s="192" t="s">
        <v>420</v>
      </c>
      <c r="I149" s="199" t="s">
        <v>859</v>
      </c>
      <c r="J149" s="191" t="s">
        <v>3268</v>
      </c>
      <c r="K149" s="466">
        <v>2021</v>
      </c>
      <c r="L149" s="467">
        <v>18</v>
      </c>
      <c r="M149" s="468">
        <v>1</v>
      </c>
      <c r="N149" s="200">
        <f t="shared" si="8"/>
        <v>18</v>
      </c>
      <c r="O149" s="467">
        <v>18</v>
      </c>
      <c r="P149" s="201">
        <f t="shared" si="9"/>
        <v>1</v>
      </c>
      <c r="Q149" s="201">
        <f t="shared" si="10"/>
        <v>1</v>
      </c>
      <c r="R149" s="202" t="e">
        <f t="shared" si="11"/>
        <v>#VALUE!</v>
      </c>
      <c r="S149" s="229" t="s">
        <v>3269</v>
      </c>
      <c r="T149" s="21"/>
      <c r="U149" s="21"/>
      <c r="V149" s="21"/>
      <c r="W149" s="21"/>
      <c r="X149" s="21"/>
      <c r="Y149" s="21"/>
      <c r="Z149" s="21"/>
    </row>
    <row r="150" spans="1:26" ht="12.75">
      <c r="A150" s="190" t="s">
        <v>109</v>
      </c>
      <c r="B150" s="191" t="s">
        <v>1220</v>
      </c>
      <c r="C150" s="191" t="s">
        <v>698</v>
      </c>
      <c r="D150" s="190" t="s">
        <v>577</v>
      </c>
      <c r="E150" s="29" t="s">
        <v>3124</v>
      </c>
      <c r="F150" s="191" t="s">
        <v>689</v>
      </c>
      <c r="G150" s="191" t="s">
        <v>370</v>
      </c>
      <c r="H150" s="192" t="s">
        <v>420</v>
      </c>
      <c r="I150" s="199" t="s">
        <v>859</v>
      </c>
      <c r="J150" s="191" t="s">
        <v>3268</v>
      </c>
      <c r="K150" s="466">
        <v>2021</v>
      </c>
      <c r="L150" s="467">
        <v>18</v>
      </c>
      <c r="M150" s="468">
        <v>1</v>
      </c>
      <c r="N150" s="200">
        <f t="shared" si="8"/>
        <v>18</v>
      </c>
      <c r="O150" s="467">
        <v>18</v>
      </c>
      <c r="P150" s="201">
        <f t="shared" si="9"/>
        <v>1</v>
      </c>
      <c r="Q150" s="201">
        <f t="shared" si="10"/>
        <v>1</v>
      </c>
      <c r="R150" s="202" t="e">
        <f t="shared" si="11"/>
        <v>#VALUE!</v>
      </c>
      <c r="S150" s="229" t="s">
        <v>3269</v>
      </c>
      <c r="T150" s="21"/>
      <c r="U150" s="21"/>
      <c r="V150" s="21"/>
      <c r="W150" s="21"/>
      <c r="X150" s="21"/>
      <c r="Y150" s="21"/>
      <c r="Z150" s="21"/>
    </row>
    <row r="151" spans="1:26" ht="12.75">
      <c r="A151" s="190" t="s">
        <v>109</v>
      </c>
      <c r="B151" s="191" t="s">
        <v>1220</v>
      </c>
      <c r="C151" s="191" t="s">
        <v>698</v>
      </c>
      <c r="D151" s="190" t="s">
        <v>577</v>
      </c>
      <c r="E151" s="29" t="s">
        <v>583</v>
      </c>
      <c r="F151" s="191" t="s">
        <v>689</v>
      </c>
      <c r="G151" s="191" t="s">
        <v>370</v>
      </c>
      <c r="H151" s="192" t="s">
        <v>420</v>
      </c>
      <c r="I151" s="199" t="s">
        <v>859</v>
      </c>
      <c r="J151" s="191" t="s">
        <v>3268</v>
      </c>
      <c r="K151" s="466">
        <v>2021</v>
      </c>
      <c r="L151" s="467">
        <v>18</v>
      </c>
      <c r="M151" s="468" t="s">
        <v>859</v>
      </c>
      <c r="N151" s="200" t="e">
        <f t="shared" si="8"/>
        <v>#VALUE!</v>
      </c>
      <c r="O151" s="467" t="s">
        <v>859</v>
      </c>
      <c r="P151" s="201" t="e">
        <f t="shared" si="9"/>
        <v>#VALUE!</v>
      </c>
      <c r="Q151" s="201" t="e">
        <f t="shared" si="10"/>
        <v>#VALUE!</v>
      </c>
      <c r="R151" s="202" t="e">
        <f t="shared" si="11"/>
        <v>#VALUE!</v>
      </c>
      <c r="S151" s="229" t="s">
        <v>3270</v>
      </c>
      <c r="T151" s="21"/>
      <c r="U151" s="21"/>
      <c r="V151" s="21"/>
      <c r="W151" s="21"/>
      <c r="X151" s="21"/>
      <c r="Y151" s="21"/>
      <c r="Z151" s="21"/>
    </row>
    <row r="152" spans="1:26" ht="15.75" customHeight="1">
      <c r="A152" s="21"/>
      <c r="B152" s="21"/>
      <c r="C152" s="21"/>
      <c r="D152" s="21"/>
      <c r="E152" s="21"/>
      <c r="F152" s="21"/>
      <c r="G152" s="21"/>
      <c r="H152" s="22"/>
      <c r="I152" s="22"/>
      <c r="J152" s="21"/>
      <c r="K152" s="21"/>
      <c r="L152" s="21"/>
      <c r="M152" s="21"/>
      <c r="N152" s="21"/>
      <c r="O152" s="21"/>
      <c r="P152" s="21"/>
      <c r="Q152" s="21"/>
      <c r="R152" s="21"/>
      <c r="S152" s="21"/>
      <c r="T152" s="21"/>
      <c r="U152" s="21"/>
      <c r="V152" s="21"/>
      <c r="W152" s="21"/>
      <c r="X152" s="21"/>
      <c r="Y152" s="21"/>
      <c r="Z152" s="21"/>
    </row>
    <row r="153" spans="1:26" ht="15.75" customHeight="1">
      <c r="A153" s="21"/>
      <c r="B153" s="21"/>
      <c r="C153" s="21"/>
      <c r="D153" s="21"/>
      <c r="E153" s="21"/>
      <c r="F153" s="21"/>
      <c r="G153" s="21"/>
      <c r="H153" s="22"/>
      <c r="I153" s="22"/>
      <c r="J153" s="21"/>
      <c r="K153" s="21"/>
      <c r="L153" s="21"/>
      <c r="M153" s="21"/>
      <c r="N153" s="21"/>
      <c r="O153" s="21"/>
      <c r="P153" s="21"/>
      <c r="Q153" s="21"/>
      <c r="R153" s="21"/>
      <c r="S153" s="21"/>
      <c r="T153" s="21"/>
      <c r="U153" s="21"/>
      <c r="V153" s="21"/>
      <c r="W153" s="21"/>
      <c r="X153" s="21"/>
      <c r="Y153" s="21"/>
      <c r="Z153" s="21"/>
    </row>
    <row r="154" spans="1:26" ht="15.75" customHeight="1">
      <c r="A154" s="21"/>
      <c r="B154" s="21"/>
      <c r="C154" s="21"/>
      <c r="D154" s="21"/>
      <c r="E154" s="21"/>
      <c r="F154" s="21"/>
      <c r="G154" s="21"/>
      <c r="H154" s="22"/>
      <c r="I154" s="22"/>
      <c r="J154" s="21"/>
      <c r="K154" s="21"/>
      <c r="L154" s="21"/>
      <c r="M154" s="21"/>
      <c r="N154" s="21"/>
      <c r="O154" s="21"/>
      <c r="P154" s="21"/>
      <c r="Q154" s="21"/>
      <c r="R154" s="21"/>
      <c r="S154" s="21"/>
      <c r="T154" s="21"/>
      <c r="U154" s="21"/>
      <c r="V154" s="21"/>
      <c r="W154" s="21"/>
      <c r="X154" s="21"/>
      <c r="Y154" s="21"/>
      <c r="Z154" s="21"/>
    </row>
    <row r="155" spans="1:26" ht="15.75" customHeight="1">
      <c r="A155" s="21"/>
      <c r="B155" s="21"/>
      <c r="C155" s="21"/>
      <c r="D155" s="21"/>
      <c r="E155" s="21"/>
      <c r="F155" s="21"/>
      <c r="G155" s="21"/>
      <c r="H155" s="22"/>
      <c r="I155" s="22"/>
      <c r="J155" s="21"/>
      <c r="K155" s="21"/>
      <c r="L155" s="21"/>
      <c r="M155" s="21"/>
      <c r="N155" s="21"/>
      <c r="O155" s="21"/>
      <c r="P155" s="21"/>
      <c r="Q155" s="21"/>
      <c r="R155" s="21"/>
      <c r="S155" s="21"/>
      <c r="T155" s="21"/>
      <c r="U155" s="21"/>
      <c r="V155" s="21"/>
      <c r="W155" s="21"/>
      <c r="X155" s="21"/>
      <c r="Y155" s="21"/>
      <c r="Z155" s="21"/>
    </row>
    <row r="156" spans="1:26" ht="15.75" customHeight="1">
      <c r="A156" s="21"/>
      <c r="B156" s="21"/>
      <c r="C156" s="21"/>
      <c r="D156" s="21"/>
      <c r="E156" s="21"/>
      <c r="F156" s="21"/>
      <c r="G156" s="21"/>
      <c r="H156" s="22"/>
      <c r="I156" s="22"/>
      <c r="J156" s="21"/>
      <c r="K156" s="21"/>
      <c r="L156" s="21"/>
      <c r="M156" s="21"/>
      <c r="N156" s="21"/>
      <c r="O156" s="21"/>
      <c r="P156" s="21"/>
      <c r="Q156" s="21"/>
      <c r="R156" s="21"/>
      <c r="S156" s="21"/>
      <c r="T156" s="21"/>
      <c r="U156" s="21"/>
      <c r="V156" s="21"/>
      <c r="W156" s="21"/>
      <c r="X156" s="21"/>
      <c r="Y156" s="21"/>
      <c r="Z156" s="21"/>
    </row>
    <row r="157" spans="1:26" ht="15.75" customHeight="1">
      <c r="A157" s="21"/>
      <c r="B157" s="21"/>
      <c r="C157" s="21"/>
      <c r="D157" s="21"/>
      <c r="E157" s="21"/>
      <c r="F157" s="21"/>
      <c r="G157" s="21"/>
      <c r="H157" s="22"/>
      <c r="I157" s="22"/>
      <c r="J157" s="21"/>
      <c r="K157" s="21"/>
      <c r="L157" s="21"/>
      <c r="M157" s="21"/>
      <c r="N157" s="21"/>
      <c r="O157" s="21"/>
      <c r="P157" s="21"/>
      <c r="Q157" s="21"/>
      <c r="R157" s="21"/>
      <c r="S157" s="21"/>
      <c r="T157" s="21"/>
      <c r="U157" s="21"/>
      <c r="V157" s="21"/>
      <c r="W157" s="21"/>
      <c r="X157" s="21"/>
      <c r="Y157" s="21"/>
      <c r="Z157" s="21"/>
    </row>
    <row r="158" spans="1:26" ht="15.75" customHeight="1">
      <c r="A158" s="21"/>
      <c r="B158" s="21"/>
      <c r="C158" s="21"/>
      <c r="D158" s="21"/>
      <c r="E158" s="21"/>
      <c r="F158" s="21"/>
      <c r="G158" s="21"/>
      <c r="H158" s="22"/>
      <c r="I158" s="22"/>
      <c r="J158" s="21"/>
      <c r="K158" s="21"/>
      <c r="L158" s="21"/>
      <c r="M158" s="21"/>
      <c r="N158" s="21"/>
      <c r="O158" s="21"/>
      <c r="P158" s="21"/>
      <c r="Q158" s="21"/>
      <c r="R158" s="21"/>
      <c r="S158" s="21"/>
      <c r="T158" s="21"/>
      <c r="U158" s="21"/>
      <c r="V158" s="21"/>
      <c r="W158" s="21"/>
      <c r="X158" s="21"/>
      <c r="Y158" s="21"/>
      <c r="Z158" s="21"/>
    </row>
    <row r="159" spans="1:26" ht="15.75" customHeight="1">
      <c r="A159" s="21"/>
      <c r="B159" s="21"/>
      <c r="C159" s="21"/>
      <c r="D159" s="21"/>
      <c r="E159" s="21"/>
      <c r="F159" s="21"/>
      <c r="G159" s="21"/>
      <c r="H159" s="22"/>
      <c r="I159" s="22"/>
      <c r="J159" s="21"/>
      <c r="K159" s="21"/>
      <c r="L159" s="21"/>
      <c r="M159" s="21"/>
      <c r="N159" s="21"/>
      <c r="O159" s="21"/>
      <c r="P159" s="21"/>
      <c r="Q159" s="21"/>
      <c r="R159" s="21"/>
      <c r="S159" s="21"/>
      <c r="T159" s="21"/>
      <c r="U159" s="21"/>
      <c r="V159" s="21"/>
      <c r="W159" s="21"/>
      <c r="X159" s="21"/>
      <c r="Y159" s="21"/>
      <c r="Z159" s="21"/>
    </row>
    <row r="160" spans="1:26" ht="15.75" customHeight="1">
      <c r="A160" s="21"/>
      <c r="B160" s="21"/>
      <c r="C160" s="21"/>
      <c r="D160" s="21"/>
      <c r="E160" s="21"/>
      <c r="F160" s="21"/>
      <c r="G160" s="21"/>
      <c r="H160" s="22"/>
      <c r="I160" s="22"/>
      <c r="J160" s="21"/>
      <c r="K160" s="21"/>
      <c r="L160" s="21"/>
      <c r="M160" s="21"/>
      <c r="N160" s="21"/>
      <c r="O160" s="21"/>
      <c r="P160" s="21"/>
      <c r="Q160" s="21"/>
      <c r="R160" s="21"/>
      <c r="S160" s="21"/>
      <c r="T160" s="21"/>
      <c r="U160" s="21"/>
      <c r="V160" s="21"/>
      <c r="W160" s="21"/>
      <c r="X160" s="21"/>
      <c r="Y160" s="21"/>
      <c r="Z160" s="21"/>
    </row>
    <row r="161" spans="1:26" ht="15.75" customHeight="1">
      <c r="A161" s="21"/>
      <c r="B161" s="21"/>
      <c r="C161" s="21"/>
      <c r="D161" s="21"/>
      <c r="E161" s="21"/>
      <c r="F161" s="21"/>
      <c r="G161" s="21"/>
      <c r="H161" s="22"/>
      <c r="I161" s="22"/>
      <c r="J161" s="21"/>
      <c r="K161" s="21"/>
      <c r="L161" s="21"/>
      <c r="M161" s="21"/>
      <c r="N161" s="21"/>
      <c r="O161" s="21"/>
      <c r="P161" s="21"/>
      <c r="Q161" s="21"/>
      <c r="R161" s="21"/>
      <c r="S161" s="21"/>
      <c r="T161" s="21"/>
      <c r="U161" s="21"/>
      <c r="V161" s="21"/>
      <c r="W161" s="21"/>
      <c r="X161" s="21"/>
      <c r="Y161" s="21"/>
      <c r="Z161" s="21"/>
    </row>
    <row r="162" spans="1:26" ht="15.75" customHeight="1">
      <c r="A162" s="21"/>
      <c r="B162" s="21"/>
      <c r="C162" s="21"/>
      <c r="D162" s="21"/>
      <c r="E162" s="21"/>
      <c r="F162" s="21"/>
      <c r="G162" s="21"/>
      <c r="H162" s="22"/>
      <c r="I162" s="22"/>
      <c r="J162" s="21"/>
      <c r="K162" s="21"/>
      <c r="L162" s="21"/>
      <c r="M162" s="21"/>
      <c r="N162" s="21"/>
      <c r="O162" s="21"/>
      <c r="P162" s="21"/>
      <c r="Q162" s="21"/>
      <c r="R162" s="21"/>
      <c r="S162" s="21"/>
      <c r="T162" s="21"/>
      <c r="U162" s="21"/>
      <c r="V162" s="21"/>
      <c r="W162" s="21"/>
      <c r="X162" s="21"/>
      <c r="Y162" s="21"/>
      <c r="Z162" s="21"/>
    </row>
    <row r="163" spans="1:26" ht="15.75" customHeight="1">
      <c r="A163" s="21"/>
      <c r="B163" s="21"/>
      <c r="C163" s="21"/>
      <c r="D163" s="21"/>
      <c r="E163" s="21"/>
      <c r="F163" s="21"/>
      <c r="G163" s="21"/>
      <c r="H163" s="22"/>
      <c r="I163" s="22"/>
      <c r="J163" s="21"/>
      <c r="K163" s="21"/>
      <c r="L163" s="21"/>
      <c r="M163" s="21"/>
      <c r="N163" s="21"/>
      <c r="O163" s="21"/>
      <c r="P163" s="21"/>
      <c r="Q163" s="21"/>
      <c r="R163" s="21"/>
      <c r="S163" s="21"/>
      <c r="T163" s="21"/>
      <c r="U163" s="21"/>
      <c r="V163" s="21"/>
      <c r="W163" s="21"/>
      <c r="X163" s="21"/>
      <c r="Y163" s="21"/>
      <c r="Z163" s="21"/>
    </row>
    <row r="164" spans="1:26" ht="15.75" customHeight="1">
      <c r="A164" s="21"/>
      <c r="B164" s="21"/>
      <c r="C164" s="21"/>
      <c r="D164" s="21"/>
      <c r="E164" s="21"/>
      <c r="F164" s="21"/>
      <c r="G164" s="21"/>
      <c r="H164" s="22"/>
      <c r="I164" s="22"/>
      <c r="J164" s="21"/>
      <c r="K164" s="21"/>
      <c r="L164" s="21"/>
      <c r="M164" s="21"/>
      <c r="N164" s="21"/>
      <c r="O164" s="21"/>
      <c r="P164" s="21"/>
      <c r="Q164" s="21"/>
      <c r="R164" s="21"/>
      <c r="S164" s="21"/>
      <c r="T164" s="21"/>
      <c r="U164" s="21"/>
      <c r="V164" s="21"/>
      <c r="W164" s="21"/>
      <c r="X164" s="21"/>
      <c r="Y164" s="21"/>
      <c r="Z164" s="21"/>
    </row>
    <row r="165" spans="1:26" ht="15.75" customHeight="1">
      <c r="A165" s="21"/>
      <c r="B165" s="21"/>
      <c r="C165" s="21"/>
      <c r="D165" s="21"/>
      <c r="E165" s="21"/>
      <c r="F165" s="21"/>
      <c r="G165" s="21"/>
      <c r="H165" s="22"/>
      <c r="I165" s="22"/>
      <c r="J165" s="21"/>
      <c r="K165" s="21"/>
      <c r="L165" s="21"/>
      <c r="M165" s="21"/>
      <c r="N165" s="21"/>
      <c r="O165" s="21"/>
      <c r="P165" s="21"/>
      <c r="Q165" s="21"/>
      <c r="R165" s="21"/>
      <c r="S165" s="21"/>
      <c r="T165" s="21"/>
      <c r="U165" s="21"/>
      <c r="V165" s="21"/>
      <c r="W165" s="21"/>
      <c r="X165" s="21"/>
      <c r="Y165" s="21"/>
      <c r="Z165" s="21"/>
    </row>
    <row r="166" spans="1:26" ht="15.75" customHeight="1">
      <c r="A166" s="21"/>
      <c r="B166" s="21"/>
      <c r="C166" s="21"/>
      <c r="D166" s="21"/>
      <c r="E166" s="21"/>
      <c r="F166" s="21"/>
      <c r="G166" s="21"/>
      <c r="H166" s="22"/>
      <c r="I166" s="22"/>
      <c r="J166" s="21"/>
      <c r="K166" s="21"/>
      <c r="L166" s="21"/>
      <c r="M166" s="21"/>
      <c r="N166" s="21"/>
      <c r="O166" s="21"/>
      <c r="P166" s="21"/>
      <c r="Q166" s="21"/>
      <c r="R166" s="21"/>
      <c r="S166" s="21"/>
      <c r="T166" s="21"/>
      <c r="U166" s="21"/>
      <c r="V166" s="21"/>
      <c r="W166" s="21"/>
      <c r="X166" s="21"/>
      <c r="Y166" s="21"/>
      <c r="Z166" s="21"/>
    </row>
    <row r="167" spans="1:26" ht="15.75" customHeight="1">
      <c r="A167" s="21"/>
      <c r="B167" s="21"/>
      <c r="C167" s="21"/>
      <c r="D167" s="21"/>
      <c r="E167" s="21"/>
      <c r="F167" s="21"/>
      <c r="G167" s="21"/>
      <c r="H167" s="22"/>
      <c r="I167" s="22"/>
      <c r="J167" s="21"/>
      <c r="K167" s="21"/>
      <c r="L167" s="21"/>
      <c r="M167" s="21"/>
      <c r="N167" s="21"/>
      <c r="O167" s="21"/>
      <c r="P167" s="21"/>
      <c r="Q167" s="21"/>
      <c r="R167" s="21"/>
      <c r="S167" s="21"/>
      <c r="T167" s="21"/>
      <c r="U167" s="21"/>
      <c r="V167" s="21"/>
      <c r="W167" s="21"/>
      <c r="X167" s="21"/>
      <c r="Y167" s="21"/>
      <c r="Z167" s="21"/>
    </row>
    <row r="168" spans="1:26" ht="15.75" customHeight="1">
      <c r="A168" s="21"/>
      <c r="B168" s="21"/>
      <c r="C168" s="21"/>
      <c r="D168" s="21"/>
      <c r="E168" s="21"/>
      <c r="F168" s="21"/>
      <c r="G168" s="21"/>
      <c r="H168" s="22"/>
      <c r="I168" s="22"/>
      <c r="J168" s="21"/>
      <c r="K168" s="21"/>
      <c r="L168" s="21"/>
      <c r="M168" s="21"/>
      <c r="N168" s="21"/>
      <c r="O168" s="21"/>
      <c r="P168" s="21"/>
      <c r="Q168" s="21"/>
      <c r="R168" s="21"/>
      <c r="S168" s="21"/>
      <c r="T168" s="21"/>
      <c r="U168" s="21"/>
      <c r="V168" s="21"/>
      <c r="W168" s="21"/>
      <c r="X168" s="21"/>
      <c r="Y168" s="21"/>
      <c r="Z168" s="21"/>
    </row>
    <row r="169" spans="1:26" ht="15.75" customHeight="1">
      <c r="A169" s="21"/>
      <c r="B169" s="21"/>
      <c r="C169" s="21"/>
      <c r="D169" s="21"/>
      <c r="E169" s="21"/>
      <c r="F169" s="21"/>
      <c r="G169" s="21"/>
      <c r="H169" s="22"/>
      <c r="I169" s="22"/>
      <c r="J169" s="21"/>
      <c r="K169" s="21"/>
      <c r="L169" s="21"/>
      <c r="M169" s="21"/>
      <c r="N169" s="21"/>
      <c r="O169" s="21"/>
      <c r="P169" s="21"/>
      <c r="Q169" s="21"/>
      <c r="R169" s="21"/>
      <c r="S169" s="21"/>
      <c r="T169" s="21"/>
      <c r="U169" s="21"/>
      <c r="V169" s="21"/>
      <c r="W169" s="21"/>
      <c r="X169" s="21"/>
      <c r="Y169" s="21"/>
      <c r="Z169" s="21"/>
    </row>
    <row r="170" spans="1:26" ht="15.75" customHeight="1">
      <c r="A170" s="21"/>
      <c r="B170" s="21"/>
      <c r="C170" s="21"/>
      <c r="D170" s="21"/>
      <c r="E170" s="21"/>
      <c r="F170" s="21"/>
      <c r="G170" s="21"/>
      <c r="H170" s="22"/>
      <c r="I170" s="22"/>
      <c r="J170" s="21"/>
      <c r="K170" s="21"/>
      <c r="L170" s="21"/>
      <c r="M170" s="21"/>
      <c r="N170" s="21"/>
      <c r="O170" s="21"/>
      <c r="P170" s="21"/>
      <c r="Q170" s="21"/>
      <c r="R170" s="21"/>
      <c r="S170" s="21"/>
      <c r="T170" s="21"/>
      <c r="U170" s="21"/>
      <c r="V170" s="21"/>
      <c r="W170" s="21"/>
      <c r="X170" s="21"/>
      <c r="Y170" s="21"/>
      <c r="Z170" s="21"/>
    </row>
    <row r="171" spans="1:26" ht="15.75" customHeight="1">
      <c r="A171" s="21"/>
      <c r="B171" s="21"/>
      <c r="C171" s="21"/>
      <c r="D171" s="21"/>
      <c r="E171" s="21"/>
      <c r="F171" s="21"/>
      <c r="G171" s="21"/>
      <c r="H171" s="22"/>
      <c r="I171" s="22"/>
      <c r="J171" s="21"/>
      <c r="K171" s="21"/>
      <c r="L171" s="21"/>
      <c r="M171" s="21"/>
      <c r="N171" s="21"/>
      <c r="O171" s="21"/>
      <c r="P171" s="21"/>
      <c r="Q171" s="21"/>
      <c r="R171" s="21"/>
      <c r="S171" s="21"/>
      <c r="T171" s="21"/>
      <c r="U171" s="21"/>
      <c r="V171" s="21"/>
      <c r="W171" s="21"/>
      <c r="X171" s="21"/>
      <c r="Y171" s="21"/>
      <c r="Z171" s="21"/>
    </row>
    <row r="172" spans="1:26" ht="15.75" customHeight="1">
      <c r="A172" s="21"/>
      <c r="B172" s="21"/>
      <c r="C172" s="21"/>
      <c r="D172" s="21"/>
      <c r="E172" s="21"/>
      <c r="F172" s="21"/>
      <c r="G172" s="21"/>
      <c r="H172" s="22"/>
      <c r="I172" s="22"/>
      <c r="J172" s="21"/>
      <c r="K172" s="21"/>
      <c r="L172" s="21"/>
      <c r="M172" s="21"/>
      <c r="N172" s="21"/>
      <c r="O172" s="21"/>
      <c r="P172" s="21"/>
      <c r="Q172" s="21"/>
      <c r="R172" s="21"/>
      <c r="S172" s="21"/>
      <c r="T172" s="21"/>
      <c r="U172" s="21"/>
      <c r="V172" s="21"/>
      <c r="W172" s="21"/>
      <c r="X172" s="21"/>
      <c r="Y172" s="21"/>
      <c r="Z172" s="21"/>
    </row>
    <row r="173" spans="1:26" ht="15.75" customHeight="1">
      <c r="A173" s="21"/>
      <c r="B173" s="21"/>
      <c r="C173" s="21"/>
      <c r="D173" s="21"/>
      <c r="E173" s="21"/>
      <c r="F173" s="21"/>
      <c r="G173" s="21"/>
      <c r="H173" s="22"/>
      <c r="I173" s="22"/>
      <c r="J173" s="21"/>
      <c r="K173" s="21"/>
      <c r="L173" s="21"/>
      <c r="M173" s="21"/>
      <c r="N173" s="21"/>
      <c r="O173" s="21"/>
      <c r="P173" s="21"/>
      <c r="Q173" s="21"/>
      <c r="R173" s="21"/>
      <c r="S173" s="21"/>
      <c r="T173" s="21"/>
      <c r="U173" s="21"/>
      <c r="V173" s="21"/>
      <c r="W173" s="21"/>
      <c r="X173" s="21"/>
      <c r="Y173" s="21"/>
      <c r="Z173" s="21"/>
    </row>
    <row r="174" spans="1:26" ht="15.75" customHeight="1">
      <c r="A174" s="21"/>
      <c r="B174" s="21"/>
      <c r="C174" s="21"/>
      <c r="D174" s="21"/>
      <c r="E174" s="21"/>
      <c r="F174" s="21"/>
      <c r="G174" s="21"/>
      <c r="H174" s="22"/>
      <c r="I174" s="22"/>
      <c r="J174" s="21"/>
      <c r="K174" s="21"/>
      <c r="L174" s="21"/>
      <c r="M174" s="21"/>
      <c r="N174" s="21"/>
      <c r="O174" s="21"/>
      <c r="P174" s="21"/>
      <c r="Q174" s="21"/>
      <c r="R174" s="21"/>
      <c r="S174" s="21"/>
      <c r="T174" s="21"/>
      <c r="U174" s="21"/>
      <c r="V174" s="21"/>
      <c r="W174" s="21"/>
      <c r="X174" s="21"/>
      <c r="Y174" s="21"/>
      <c r="Z174" s="21"/>
    </row>
    <row r="175" spans="1:26" ht="15.75" customHeight="1">
      <c r="A175" s="21"/>
      <c r="B175" s="21"/>
      <c r="C175" s="21"/>
      <c r="D175" s="21"/>
      <c r="E175" s="21"/>
      <c r="F175" s="21"/>
      <c r="G175" s="21"/>
      <c r="H175" s="22"/>
      <c r="I175" s="22"/>
      <c r="J175" s="21"/>
      <c r="K175" s="21"/>
      <c r="L175" s="21"/>
      <c r="M175" s="21"/>
      <c r="N175" s="21"/>
      <c r="O175" s="21"/>
      <c r="P175" s="21"/>
      <c r="Q175" s="21"/>
      <c r="R175" s="21"/>
      <c r="S175" s="21"/>
      <c r="T175" s="21"/>
      <c r="U175" s="21"/>
      <c r="V175" s="21"/>
      <c r="W175" s="21"/>
      <c r="X175" s="21"/>
      <c r="Y175" s="21"/>
      <c r="Z175" s="21"/>
    </row>
    <row r="176" spans="1:26" ht="15.75" customHeight="1">
      <c r="A176" s="21"/>
      <c r="B176" s="21"/>
      <c r="C176" s="21"/>
      <c r="D176" s="21"/>
      <c r="E176" s="21"/>
      <c r="F176" s="21"/>
      <c r="G176" s="21"/>
      <c r="H176" s="22"/>
      <c r="I176" s="22"/>
      <c r="J176" s="21"/>
      <c r="K176" s="21"/>
      <c r="L176" s="21"/>
      <c r="M176" s="21"/>
      <c r="N176" s="21"/>
      <c r="O176" s="21"/>
      <c r="P176" s="21"/>
      <c r="Q176" s="21"/>
      <c r="R176" s="21"/>
      <c r="S176" s="21"/>
      <c r="T176" s="21"/>
      <c r="U176" s="21"/>
      <c r="V176" s="21"/>
      <c r="W176" s="21"/>
      <c r="X176" s="21"/>
      <c r="Y176" s="21"/>
      <c r="Z176" s="21"/>
    </row>
    <row r="177" spans="1:26" ht="15.75" customHeight="1">
      <c r="A177" s="21"/>
      <c r="B177" s="21"/>
      <c r="C177" s="21"/>
      <c r="D177" s="21"/>
      <c r="E177" s="21"/>
      <c r="F177" s="21"/>
      <c r="G177" s="21"/>
      <c r="H177" s="22"/>
      <c r="I177" s="22"/>
      <c r="J177" s="21"/>
      <c r="K177" s="21"/>
      <c r="L177" s="21"/>
      <c r="M177" s="21"/>
      <c r="N177" s="21"/>
      <c r="O177" s="21"/>
      <c r="P177" s="21"/>
      <c r="Q177" s="21"/>
      <c r="R177" s="21"/>
      <c r="S177" s="21"/>
      <c r="T177" s="21"/>
      <c r="U177" s="21"/>
      <c r="V177" s="21"/>
      <c r="W177" s="21"/>
      <c r="X177" s="21"/>
      <c r="Y177" s="21"/>
      <c r="Z177" s="21"/>
    </row>
    <row r="178" spans="1:26" ht="15.75" customHeight="1">
      <c r="A178" s="21"/>
      <c r="B178" s="21"/>
      <c r="C178" s="21"/>
      <c r="D178" s="21"/>
      <c r="E178" s="21"/>
      <c r="F178" s="21"/>
      <c r="G178" s="21"/>
      <c r="H178" s="22"/>
      <c r="I178" s="22"/>
      <c r="J178" s="21"/>
      <c r="K178" s="21"/>
      <c r="L178" s="21"/>
      <c r="M178" s="21"/>
      <c r="N178" s="21"/>
      <c r="O178" s="21"/>
      <c r="P178" s="21"/>
      <c r="Q178" s="21"/>
      <c r="R178" s="21"/>
      <c r="S178" s="21"/>
      <c r="T178" s="21"/>
      <c r="U178" s="21"/>
      <c r="V178" s="21"/>
      <c r="W178" s="21"/>
      <c r="X178" s="21"/>
      <c r="Y178" s="21"/>
      <c r="Z178" s="21"/>
    </row>
    <row r="179" spans="1:26" ht="15.75" customHeight="1">
      <c r="A179" s="21"/>
      <c r="B179" s="21"/>
      <c r="C179" s="21"/>
      <c r="D179" s="21"/>
      <c r="E179" s="21"/>
      <c r="F179" s="21"/>
      <c r="G179" s="21"/>
      <c r="H179" s="22"/>
      <c r="I179" s="22"/>
      <c r="J179" s="21"/>
      <c r="K179" s="21"/>
      <c r="L179" s="21"/>
      <c r="M179" s="21"/>
      <c r="N179" s="21"/>
      <c r="O179" s="21"/>
      <c r="P179" s="21"/>
      <c r="Q179" s="21"/>
      <c r="R179" s="21"/>
      <c r="S179" s="21"/>
      <c r="T179" s="21"/>
      <c r="U179" s="21"/>
      <c r="V179" s="21"/>
      <c r="W179" s="21"/>
      <c r="X179" s="21"/>
      <c r="Y179" s="21"/>
      <c r="Z179" s="21"/>
    </row>
    <row r="180" spans="1:26" ht="15.75" customHeight="1">
      <c r="A180" s="31"/>
      <c r="B180" s="31"/>
      <c r="C180" s="31"/>
      <c r="D180" s="31"/>
      <c r="E180" s="31"/>
      <c r="F180" s="31"/>
      <c r="G180" s="31"/>
      <c r="H180" s="26"/>
      <c r="I180" s="26"/>
      <c r="J180" s="21"/>
      <c r="K180" s="21"/>
      <c r="L180" s="21"/>
      <c r="M180" s="21"/>
      <c r="N180" s="21"/>
      <c r="O180" s="21"/>
      <c r="P180" s="21"/>
      <c r="Q180" s="21"/>
      <c r="R180" s="21"/>
      <c r="S180" s="21"/>
      <c r="T180" s="21"/>
      <c r="U180" s="21"/>
      <c r="V180" s="21"/>
      <c r="W180" s="21"/>
      <c r="X180" s="21"/>
      <c r="Y180" s="21"/>
      <c r="Z180" s="21"/>
    </row>
    <row r="181" spans="1:26" ht="15.75" customHeight="1">
      <c r="A181" s="31"/>
      <c r="B181" s="31"/>
      <c r="C181" s="31"/>
      <c r="D181" s="31"/>
      <c r="E181" s="31"/>
      <c r="F181" s="31"/>
      <c r="G181" s="31"/>
      <c r="H181" s="26"/>
      <c r="I181" s="26"/>
      <c r="J181" s="21"/>
      <c r="K181" s="21"/>
      <c r="L181" s="21"/>
      <c r="M181" s="21"/>
      <c r="N181" s="21"/>
      <c r="O181" s="21"/>
      <c r="P181" s="21"/>
      <c r="Q181" s="21"/>
      <c r="R181" s="21"/>
      <c r="S181" s="21"/>
      <c r="T181" s="21"/>
      <c r="U181" s="21"/>
      <c r="V181" s="21"/>
      <c r="W181" s="21"/>
      <c r="X181" s="21"/>
      <c r="Y181" s="21"/>
      <c r="Z181" s="21"/>
    </row>
    <row r="182" spans="1:26" ht="15.75" customHeight="1">
      <c r="A182" s="31"/>
      <c r="B182" s="31"/>
      <c r="C182" s="31"/>
      <c r="D182" s="31"/>
      <c r="E182" s="31"/>
      <c r="F182" s="31"/>
      <c r="G182" s="31"/>
      <c r="H182" s="26"/>
      <c r="I182" s="26"/>
      <c r="J182" s="21"/>
      <c r="K182" s="21"/>
      <c r="L182" s="21"/>
      <c r="M182" s="21"/>
      <c r="N182" s="21"/>
      <c r="O182" s="21"/>
      <c r="P182" s="21"/>
      <c r="Q182" s="21"/>
      <c r="R182" s="21"/>
      <c r="S182" s="21"/>
      <c r="T182" s="21"/>
      <c r="U182" s="21"/>
      <c r="V182" s="21"/>
      <c r="W182" s="21"/>
      <c r="X182" s="21"/>
      <c r="Y182" s="21"/>
      <c r="Z182" s="21"/>
    </row>
    <row r="183" spans="1:26" ht="15.75" customHeight="1">
      <c r="A183" s="31"/>
      <c r="B183" s="31"/>
      <c r="C183" s="31"/>
      <c r="D183" s="31"/>
      <c r="E183" s="31"/>
      <c r="F183" s="31"/>
      <c r="G183" s="31"/>
      <c r="H183" s="26"/>
      <c r="I183" s="26"/>
      <c r="J183" s="21"/>
      <c r="K183" s="21"/>
      <c r="L183" s="21"/>
      <c r="M183" s="21"/>
      <c r="N183" s="21"/>
      <c r="O183" s="21"/>
      <c r="P183" s="21"/>
      <c r="Q183" s="21"/>
      <c r="R183" s="21"/>
      <c r="S183" s="21"/>
      <c r="T183" s="21"/>
      <c r="U183" s="21"/>
      <c r="V183" s="21"/>
      <c r="W183" s="21"/>
      <c r="X183" s="21"/>
      <c r="Y183" s="21"/>
      <c r="Z183" s="21"/>
    </row>
    <row r="184" spans="1:26" ht="15.75" customHeight="1">
      <c r="A184" s="31"/>
      <c r="B184" s="31"/>
      <c r="C184" s="31"/>
      <c r="D184" s="31"/>
      <c r="E184" s="31"/>
      <c r="F184" s="31"/>
      <c r="G184" s="31"/>
      <c r="H184" s="26"/>
      <c r="I184" s="26"/>
      <c r="J184" s="21"/>
      <c r="K184" s="21"/>
      <c r="L184" s="21"/>
      <c r="M184" s="21"/>
      <c r="N184" s="21"/>
      <c r="O184" s="21"/>
      <c r="P184" s="21"/>
      <c r="Q184" s="21"/>
      <c r="R184" s="21"/>
      <c r="S184" s="21"/>
      <c r="T184" s="21"/>
      <c r="U184" s="21"/>
      <c r="V184" s="21"/>
      <c r="W184" s="21"/>
      <c r="X184" s="21"/>
      <c r="Y184" s="21"/>
      <c r="Z184" s="21"/>
    </row>
    <row r="185" spans="1:26" ht="15.75" customHeight="1">
      <c r="A185" s="31"/>
      <c r="B185" s="31"/>
      <c r="C185" s="31"/>
      <c r="D185" s="31"/>
      <c r="E185" s="31"/>
      <c r="F185" s="31"/>
      <c r="G185" s="31"/>
      <c r="H185" s="26"/>
      <c r="I185" s="26"/>
      <c r="J185" s="21"/>
      <c r="K185" s="21"/>
      <c r="L185" s="21"/>
      <c r="M185" s="21"/>
      <c r="N185" s="21"/>
      <c r="O185" s="21"/>
      <c r="P185" s="21"/>
      <c r="Q185" s="21"/>
      <c r="R185" s="21"/>
      <c r="S185" s="21"/>
      <c r="T185" s="21"/>
      <c r="U185" s="21"/>
      <c r="V185" s="21"/>
      <c r="W185" s="21"/>
      <c r="X185" s="21"/>
      <c r="Y185" s="21"/>
      <c r="Z185" s="21"/>
    </row>
    <row r="186" spans="1:26" ht="15.75" customHeight="1">
      <c r="A186" s="31"/>
      <c r="B186" s="31"/>
      <c r="C186" s="31"/>
      <c r="D186" s="31"/>
      <c r="E186" s="31"/>
      <c r="F186" s="31"/>
      <c r="G186" s="31"/>
      <c r="H186" s="26"/>
      <c r="I186" s="26"/>
      <c r="J186" s="21"/>
      <c r="K186" s="21"/>
      <c r="L186" s="21"/>
      <c r="M186" s="21"/>
      <c r="N186" s="21"/>
      <c r="O186" s="21"/>
      <c r="P186" s="21"/>
      <c r="Q186" s="21"/>
      <c r="R186" s="21"/>
      <c r="S186" s="21"/>
      <c r="T186" s="21"/>
      <c r="U186" s="21"/>
      <c r="V186" s="21"/>
      <c r="W186" s="21"/>
      <c r="X186" s="21"/>
      <c r="Y186" s="21"/>
      <c r="Z186" s="21"/>
    </row>
    <row r="187" spans="1:26" ht="15.75" customHeight="1">
      <c r="A187" s="31"/>
      <c r="B187" s="31"/>
      <c r="C187" s="31"/>
      <c r="D187" s="31"/>
      <c r="E187" s="31"/>
      <c r="F187" s="31"/>
      <c r="G187" s="31"/>
      <c r="H187" s="26"/>
      <c r="I187" s="26"/>
      <c r="J187" s="21"/>
      <c r="K187" s="21"/>
      <c r="L187" s="21"/>
      <c r="M187" s="21"/>
      <c r="N187" s="21"/>
      <c r="O187" s="21"/>
      <c r="P187" s="21"/>
      <c r="Q187" s="21"/>
      <c r="R187" s="21"/>
      <c r="S187" s="21"/>
      <c r="T187" s="21"/>
      <c r="U187" s="21"/>
      <c r="V187" s="21"/>
      <c r="W187" s="21"/>
      <c r="X187" s="21"/>
      <c r="Y187" s="21"/>
      <c r="Z187" s="21"/>
    </row>
    <row r="188" spans="1:26" ht="15.75" customHeight="1">
      <c r="A188" s="31"/>
      <c r="B188" s="31"/>
      <c r="C188" s="31"/>
      <c r="D188" s="31"/>
      <c r="E188" s="31"/>
      <c r="F188" s="31"/>
      <c r="G188" s="31"/>
      <c r="H188" s="26"/>
      <c r="I188" s="26"/>
      <c r="J188" s="21"/>
      <c r="K188" s="21"/>
      <c r="L188" s="21"/>
      <c r="M188" s="21"/>
      <c r="N188" s="21"/>
      <c r="O188" s="21"/>
      <c r="P188" s="21"/>
      <c r="Q188" s="21"/>
      <c r="R188" s="21"/>
      <c r="S188" s="21"/>
      <c r="T188" s="21"/>
      <c r="U188" s="21"/>
      <c r="V188" s="21"/>
      <c r="W188" s="21"/>
      <c r="X188" s="21"/>
      <c r="Y188" s="21"/>
      <c r="Z188" s="21"/>
    </row>
    <row r="189" spans="1:26" ht="15.75" customHeight="1">
      <c r="A189" s="31"/>
      <c r="B189" s="31"/>
      <c r="C189" s="31"/>
      <c r="D189" s="31"/>
      <c r="E189" s="31"/>
      <c r="F189" s="31"/>
      <c r="G189" s="31"/>
      <c r="H189" s="26"/>
      <c r="I189" s="26"/>
      <c r="J189" s="21"/>
      <c r="K189" s="21"/>
      <c r="L189" s="21"/>
      <c r="M189" s="21"/>
      <c r="N189" s="21"/>
      <c r="O189" s="21"/>
      <c r="P189" s="21"/>
      <c r="Q189" s="21"/>
      <c r="R189" s="21"/>
      <c r="S189" s="21"/>
      <c r="T189" s="21"/>
      <c r="U189" s="21"/>
      <c r="V189" s="21"/>
      <c r="W189" s="21"/>
      <c r="X189" s="21"/>
      <c r="Y189" s="21"/>
      <c r="Z189" s="21"/>
    </row>
    <row r="190" spans="1:26" ht="15.75" customHeight="1">
      <c r="A190" s="31"/>
      <c r="B190" s="31"/>
      <c r="C190" s="31"/>
      <c r="D190" s="31"/>
      <c r="E190" s="31"/>
      <c r="F190" s="31"/>
      <c r="G190" s="31"/>
      <c r="H190" s="26"/>
      <c r="I190" s="26"/>
      <c r="J190" s="21"/>
      <c r="K190" s="21"/>
      <c r="L190" s="21"/>
      <c r="M190" s="21"/>
      <c r="N190" s="21"/>
      <c r="O190" s="21"/>
      <c r="P190" s="21"/>
      <c r="Q190" s="21"/>
      <c r="R190" s="21"/>
      <c r="S190" s="21"/>
      <c r="T190" s="21"/>
      <c r="U190" s="21"/>
      <c r="V190" s="21"/>
      <c r="W190" s="21"/>
      <c r="X190" s="21"/>
      <c r="Y190" s="21"/>
      <c r="Z190" s="21"/>
    </row>
    <row r="191" spans="1:26" ht="15.75" customHeight="1">
      <c r="A191" s="31"/>
      <c r="B191" s="31"/>
      <c r="C191" s="31"/>
      <c r="D191" s="31"/>
      <c r="E191" s="31"/>
      <c r="F191" s="31"/>
      <c r="G191" s="31"/>
      <c r="H191" s="26"/>
      <c r="I191" s="26"/>
      <c r="J191" s="21"/>
      <c r="K191" s="21"/>
      <c r="L191" s="21"/>
      <c r="M191" s="21"/>
      <c r="N191" s="21"/>
      <c r="O191" s="21"/>
      <c r="P191" s="21"/>
      <c r="Q191" s="21"/>
      <c r="R191" s="21"/>
      <c r="S191" s="21"/>
      <c r="T191" s="21"/>
      <c r="U191" s="21"/>
      <c r="V191" s="21"/>
      <c r="W191" s="21"/>
      <c r="X191" s="21"/>
      <c r="Y191" s="21"/>
      <c r="Z191" s="21"/>
    </row>
    <row r="192" spans="1:26" ht="15.75" customHeight="1">
      <c r="A192" s="31"/>
      <c r="B192" s="31"/>
      <c r="C192" s="31"/>
      <c r="D192" s="31"/>
      <c r="E192" s="31"/>
      <c r="F192" s="31"/>
      <c r="G192" s="31"/>
      <c r="H192" s="26"/>
      <c r="I192" s="26"/>
      <c r="J192" s="21"/>
      <c r="K192" s="21"/>
      <c r="L192" s="21"/>
      <c r="M192" s="21"/>
      <c r="N192" s="21"/>
      <c r="O192" s="21"/>
      <c r="P192" s="21"/>
      <c r="Q192" s="21"/>
      <c r="R192" s="21"/>
      <c r="S192" s="21"/>
      <c r="T192" s="21"/>
      <c r="U192" s="21"/>
      <c r="V192" s="21"/>
      <c r="W192" s="21"/>
      <c r="X192" s="21"/>
      <c r="Y192" s="21"/>
      <c r="Z192" s="21"/>
    </row>
    <row r="193" spans="1:26" ht="15.75" customHeight="1">
      <c r="A193" s="31"/>
      <c r="B193" s="31"/>
      <c r="C193" s="31"/>
      <c r="D193" s="31"/>
      <c r="E193" s="31"/>
      <c r="F193" s="31"/>
      <c r="G193" s="31"/>
      <c r="H193" s="26"/>
      <c r="I193" s="26"/>
      <c r="J193" s="21"/>
      <c r="K193" s="21"/>
      <c r="L193" s="21"/>
      <c r="M193" s="21"/>
      <c r="N193" s="21"/>
      <c r="O193" s="21"/>
      <c r="P193" s="21"/>
      <c r="Q193" s="21"/>
      <c r="R193" s="21"/>
      <c r="S193" s="21"/>
      <c r="T193" s="21"/>
      <c r="U193" s="21"/>
      <c r="V193" s="21"/>
      <c r="W193" s="21"/>
      <c r="X193" s="21"/>
      <c r="Y193" s="21"/>
      <c r="Z193" s="21"/>
    </row>
    <row r="194" spans="1:26" ht="15.75" customHeight="1">
      <c r="A194" s="31"/>
      <c r="B194" s="31"/>
      <c r="C194" s="31"/>
      <c r="D194" s="31"/>
      <c r="E194" s="31"/>
      <c r="F194" s="31"/>
      <c r="G194" s="31"/>
      <c r="H194" s="26"/>
      <c r="I194" s="26"/>
      <c r="J194" s="21"/>
      <c r="K194" s="21"/>
      <c r="L194" s="21"/>
      <c r="M194" s="21"/>
      <c r="N194" s="21"/>
      <c r="O194" s="21"/>
      <c r="P194" s="21"/>
      <c r="Q194" s="21"/>
      <c r="R194" s="21"/>
      <c r="S194" s="21"/>
      <c r="T194" s="21"/>
      <c r="U194" s="21"/>
      <c r="V194" s="21"/>
      <c r="W194" s="21"/>
      <c r="X194" s="21"/>
      <c r="Y194" s="21"/>
      <c r="Z194" s="21"/>
    </row>
    <row r="195" spans="1:26" ht="15.75" customHeight="1">
      <c r="A195" s="31"/>
      <c r="B195" s="31"/>
      <c r="C195" s="31"/>
      <c r="D195" s="31"/>
      <c r="E195" s="31"/>
      <c r="F195" s="31"/>
      <c r="G195" s="31"/>
      <c r="H195" s="26"/>
      <c r="I195" s="26"/>
      <c r="J195" s="21"/>
      <c r="K195" s="21"/>
      <c r="L195" s="21"/>
      <c r="M195" s="21"/>
      <c r="N195" s="21"/>
      <c r="O195" s="21"/>
      <c r="P195" s="21"/>
      <c r="Q195" s="21"/>
      <c r="R195" s="21"/>
      <c r="S195" s="21"/>
      <c r="T195" s="21"/>
      <c r="U195" s="21"/>
      <c r="V195" s="21"/>
      <c r="W195" s="21"/>
      <c r="X195" s="21"/>
      <c r="Y195" s="21"/>
      <c r="Z195" s="21"/>
    </row>
    <row r="196" spans="1:26" ht="15.75" customHeight="1">
      <c r="A196" s="31"/>
      <c r="B196" s="31"/>
      <c r="C196" s="31"/>
      <c r="D196" s="31"/>
      <c r="E196" s="31"/>
      <c r="F196" s="31"/>
      <c r="G196" s="31"/>
      <c r="H196" s="26"/>
      <c r="I196" s="26"/>
      <c r="J196" s="21"/>
      <c r="K196" s="21"/>
      <c r="L196" s="21"/>
      <c r="M196" s="21"/>
      <c r="N196" s="21"/>
      <c r="O196" s="21"/>
      <c r="P196" s="21"/>
      <c r="Q196" s="21"/>
      <c r="R196" s="21"/>
      <c r="S196" s="21"/>
      <c r="T196" s="21"/>
      <c r="U196" s="21"/>
      <c r="V196" s="21"/>
      <c r="W196" s="21"/>
      <c r="X196" s="21"/>
      <c r="Y196" s="21"/>
      <c r="Z196" s="21"/>
    </row>
    <row r="197" spans="1:26" ht="15.75" customHeight="1">
      <c r="A197" s="31"/>
      <c r="B197" s="31"/>
      <c r="C197" s="31"/>
      <c r="D197" s="31"/>
      <c r="E197" s="31"/>
      <c r="F197" s="31"/>
      <c r="G197" s="31"/>
      <c r="H197" s="26"/>
      <c r="I197" s="26"/>
      <c r="J197" s="21"/>
      <c r="K197" s="21"/>
      <c r="L197" s="21"/>
      <c r="M197" s="21"/>
      <c r="N197" s="21"/>
      <c r="O197" s="21"/>
      <c r="P197" s="21"/>
      <c r="Q197" s="21"/>
      <c r="R197" s="21"/>
      <c r="S197" s="21"/>
      <c r="T197" s="21"/>
      <c r="U197" s="21"/>
      <c r="V197" s="21"/>
      <c r="W197" s="21"/>
      <c r="X197" s="21"/>
      <c r="Y197" s="21"/>
      <c r="Z197" s="21"/>
    </row>
    <row r="198" spans="1:26" ht="15.75" customHeight="1">
      <c r="A198" s="31"/>
      <c r="B198" s="31"/>
      <c r="C198" s="31"/>
      <c r="D198" s="31"/>
      <c r="E198" s="31"/>
      <c r="F198" s="31"/>
      <c r="G198" s="31"/>
      <c r="H198" s="26"/>
      <c r="I198" s="26"/>
      <c r="J198" s="21"/>
      <c r="K198" s="21"/>
      <c r="L198" s="21"/>
      <c r="M198" s="21"/>
      <c r="N198" s="21"/>
      <c r="O198" s="21"/>
      <c r="P198" s="21"/>
      <c r="Q198" s="21"/>
      <c r="R198" s="21"/>
      <c r="S198" s="21"/>
      <c r="T198" s="21"/>
      <c r="U198" s="21"/>
      <c r="V198" s="21"/>
      <c r="W198" s="21"/>
      <c r="X198" s="21"/>
      <c r="Y198" s="21"/>
      <c r="Z198" s="21"/>
    </row>
    <row r="199" spans="1:26" ht="15.75" customHeight="1">
      <c r="A199" s="31"/>
      <c r="B199" s="31"/>
      <c r="C199" s="31"/>
      <c r="D199" s="31"/>
      <c r="E199" s="31"/>
      <c r="F199" s="31"/>
      <c r="G199" s="31"/>
      <c r="H199" s="26"/>
      <c r="I199" s="26"/>
      <c r="J199" s="21"/>
      <c r="K199" s="21"/>
      <c r="L199" s="21"/>
      <c r="M199" s="21"/>
      <c r="N199" s="21"/>
      <c r="O199" s="21"/>
      <c r="P199" s="21"/>
      <c r="Q199" s="21"/>
      <c r="R199" s="21"/>
      <c r="S199" s="21"/>
      <c r="T199" s="21"/>
      <c r="U199" s="21"/>
      <c r="V199" s="21"/>
      <c r="W199" s="21"/>
      <c r="X199" s="21"/>
      <c r="Y199" s="21"/>
      <c r="Z199" s="21"/>
    </row>
    <row r="200" spans="1:26" ht="15.75" customHeight="1">
      <c r="A200" s="31"/>
      <c r="B200" s="31"/>
      <c r="C200" s="31"/>
      <c r="D200" s="31"/>
      <c r="E200" s="31"/>
      <c r="F200" s="31"/>
      <c r="G200" s="31"/>
      <c r="H200" s="26"/>
      <c r="I200" s="26"/>
      <c r="J200" s="21"/>
      <c r="K200" s="21"/>
      <c r="L200" s="21"/>
      <c r="M200" s="21"/>
      <c r="N200" s="21"/>
      <c r="O200" s="21"/>
      <c r="P200" s="21"/>
      <c r="Q200" s="21"/>
      <c r="R200" s="21"/>
      <c r="S200" s="21"/>
      <c r="T200" s="21"/>
      <c r="U200" s="21"/>
      <c r="V200" s="21"/>
      <c r="W200" s="21"/>
      <c r="X200" s="21"/>
      <c r="Y200" s="21"/>
      <c r="Z200" s="21"/>
    </row>
    <row r="201" spans="1:26" ht="15.75" customHeight="1">
      <c r="A201" s="31"/>
      <c r="B201" s="31"/>
      <c r="C201" s="31"/>
      <c r="D201" s="31"/>
      <c r="E201" s="31"/>
      <c r="F201" s="31"/>
      <c r="G201" s="31"/>
      <c r="H201" s="26"/>
      <c r="I201" s="26"/>
      <c r="J201" s="21"/>
      <c r="K201" s="21"/>
      <c r="L201" s="21"/>
      <c r="M201" s="21"/>
      <c r="N201" s="21"/>
      <c r="O201" s="21"/>
      <c r="P201" s="21"/>
      <c r="Q201" s="21"/>
      <c r="R201" s="21"/>
      <c r="S201" s="21"/>
      <c r="T201" s="21"/>
      <c r="U201" s="21"/>
      <c r="V201" s="21"/>
      <c r="W201" s="21"/>
      <c r="X201" s="21"/>
      <c r="Y201" s="21"/>
      <c r="Z201" s="21"/>
    </row>
    <row r="202" spans="1:26" ht="15.75" customHeight="1">
      <c r="A202" s="31"/>
      <c r="B202" s="31"/>
      <c r="C202" s="31"/>
      <c r="D202" s="31"/>
      <c r="E202" s="31"/>
      <c r="F202" s="31"/>
      <c r="G202" s="31"/>
      <c r="H202" s="26"/>
      <c r="I202" s="26"/>
      <c r="J202" s="21"/>
      <c r="K202" s="21"/>
      <c r="L202" s="21"/>
      <c r="M202" s="21"/>
      <c r="N202" s="21"/>
      <c r="O202" s="21"/>
      <c r="P202" s="21"/>
      <c r="Q202" s="21"/>
      <c r="R202" s="21"/>
      <c r="S202" s="21"/>
      <c r="T202" s="21"/>
      <c r="U202" s="21"/>
      <c r="V202" s="21"/>
      <c r="W202" s="21"/>
      <c r="X202" s="21"/>
      <c r="Y202" s="21"/>
      <c r="Z202" s="21"/>
    </row>
    <row r="203" spans="1:26" ht="15.75" customHeight="1">
      <c r="A203" s="31"/>
      <c r="B203" s="31"/>
      <c r="C203" s="31"/>
      <c r="D203" s="31"/>
      <c r="E203" s="31"/>
      <c r="F203" s="31"/>
      <c r="G203" s="31"/>
      <c r="H203" s="26"/>
      <c r="I203" s="26"/>
      <c r="J203" s="21"/>
      <c r="K203" s="21"/>
      <c r="L203" s="21"/>
      <c r="M203" s="21"/>
      <c r="N203" s="21"/>
      <c r="O203" s="21"/>
      <c r="P203" s="21"/>
      <c r="Q203" s="21"/>
      <c r="R203" s="21"/>
      <c r="S203" s="21"/>
      <c r="T203" s="21"/>
      <c r="U203" s="21"/>
      <c r="V203" s="21"/>
      <c r="W203" s="21"/>
      <c r="X203" s="21"/>
      <c r="Y203" s="21"/>
      <c r="Z203" s="21"/>
    </row>
    <row r="204" spans="1:26" ht="15.75" customHeight="1">
      <c r="A204" s="21"/>
      <c r="B204" s="21"/>
      <c r="C204" s="21"/>
      <c r="D204" s="21"/>
      <c r="E204" s="21"/>
      <c r="F204" s="21"/>
      <c r="G204" s="21"/>
      <c r="H204" s="22"/>
      <c r="I204" s="22"/>
      <c r="J204" s="21"/>
      <c r="K204" s="21"/>
      <c r="L204" s="21"/>
      <c r="M204" s="21"/>
      <c r="N204" s="21"/>
      <c r="O204" s="21"/>
      <c r="P204" s="21"/>
      <c r="Q204" s="21"/>
      <c r="R204" s="21"/>
      <c r="S204" s="21"/>
      <c r="T204" s="21"/>
      <c r="U204" s="21"/>
      <c r="V204" s="21"/>
      <c r="W204" s="21"/>
      <c r="X204" s="21"/>
      <c r="Y204" s="21"/>
      <c r="Z204" s="21"/>
    </row>
    <row r="205" spans="1:26" ht="15.75" customHeight="1">
      <c r="A205" s="21"/>
      <c r="B205" s="21"/>
      <c r="C205" s="21"/>
      <c r="D205" s="21"/>
      <c r="E205" s="21"/>
      <c r="F205" s="21"/>
      <c r="G205" s="21"/>
      <c r="H205" s="22"/>
      <c r="I205" s="22"/>
      <c r="J205" s="21"/>
      <c r="K205" s="21"/>
      <c r="L205" s="21"/>
      <c r="M205" s="21"/>
      <c r="N205" s="21"/>
      <c r="O205" s="21"/>
      <c r="P205" s="21"/>
      <c r="Q205" s="21"/>
      <c r="R205" s="21"/>
      <c r="S205" s="21"/>
      <c r="T205" s="21"/>
      <c r="U205" s="21"/>
      <c r="V205" s="21"/>
      <c r="W205" s="21"/>
      <c r="X205" s="21"/>
      <c r="Y205" s="21"/>
      <c r="Z205" s="21"/>
    </row>
    <row r="206" spans="1:26" ht="15.75" customHeight="1">
      <c r="A206" s="21"/>
      <c r="B206" s="21"/>
      <c r="C206" s="21"/>
      <c r="D206" s="21"/>
      <c r="E206" s="21"/>
      <c r="F206" s="21"/>
      <c r="G206" s="21"/>
      <c r="H206" s="22"/>
      <c r="I206" s="22"/>
      <c r="J206" s="21"/>
      <c r="K206" s="21"/>
      <c r="L206" s="21"/>
      <c r="M206" s="21"/>
      <c r="N206" s="21"/>
      <c r="O206" s="21"/>
      <c r="P206" s="21"/>
      <c r="Q206" s="21"/>
      <c r="R206" s="21"/>
      <c r="S206" s="21"/>
      <c r="T206" s="21"/>
      <c r="U206" s="21"/>
      <c r="V206" s="21"/>
      <c r="W206" s="21"/>
      <c r="X206" s="21"/>
      <c r="Y206" s="21"/>
      <c r="Z206" s="21"/>
    </row>
    <row r="207" spans="1:26" ht="15.75" customHeight="1">
      <c r="A207" s="21"/>
      <c r="B207" s="21"/>
      <c r="C207" s="21"/>
      <c r="D207" s="21"/>
      <c r="E207" s="21"/>
      <c r="F207" s="21"/>
      <c r="G207" s="21"/>
      <c r="H207" s="22"/>
      <c r="I207" s="22"/>
      <c r="J207" s="21"/>
      <c r="K207" s="21"/>
      <c r="L207" s="21"/>
      <c r="M207" s="21"/>
      <c r="N207" s="21"/>
      <c r="O207" s="21"/>
      <c r="P207" s="21"/>
      <c r="Q207" s="21"/>
      <c r="R207" s="21"/>
      <c r="S207" s="21"/>
      <c r="T207" s="21"/>
      <c r="U207" s="21"/>
      <c r="V207" s="21"/>
      <c r="W207" s="21"/>
      <c r="X207" s="21"/>
      <c r="Y207" s="21"/>
      <c r="Z207" s="21"/>
    </row>
    <row r="208" spans="1:26" ht="15.75" customHeight="1">
      <c r="A208" s="21"/>
      <c r="B208" s="21"/>
      <c r="C208" s="21"/>
      <c r="D208" s="21"/>
      <c r="E208" s="21"/>
      <c r="F208" s="21"/>
      <c r="G208" s="21"/>
      <c r="H208" s="22"/>
      <c r="I208" s="22"/>
      <c r="J208" s="21"/>
      <c r="K208" s="21"/>
      <c r="L208" s="21"/>
      <c r="M208" s="21"/>
      <c r="N208" s="21"/>
      <c r="O208" s="21"/>
      <c r="P208" s="21"/>
      <c r="Q208" s="21"/>
      <c r="R208" s="21"/>
      <c r="S208" s="21"/>
      <c r="T208" s="21"/>
      <c r="U208" s="21"/>
      <c r="V208" s="21"/>
      <c r="W208" s="21"/>
      <c r="X208" s="21"/>
      <c r="Y208" s="21"/>
      <c r="Z208" s="21"/>
    </row>
    <row r="209" spans="1:26" ht="15.75" customHeight="1">
      <c r="A209" s="21"/>
      <c r="B209" s="21"/>
      <c r="C209" s="21"/>
      <c r="D209" s="21"/>
      <c r="E209" s="21"/>
      <c r="F209" s="21"/>
      <c r="G209" s="21"/>
      <c r="H209" s="22"/>
      <c r="I209" s="22"/>
      <c r="J209" s="21"/>
      <c r="K209" s="21"/>
      <c r="L209" s="21"/>
      <c r="M209" s="21"/>
      <c r="N209" s="21"/>
      <c r="O209" s="21"/>
      <c r="P209" s="21"/>
      <c r="Q209" s="21"/>
      <c r="R209" s="21"/>
      <c r="S209" s="21"/>
      <c r="T209" s="21"/>
      <c r="U209" s="21"/>
      <c r="V209" s="21"/>
      <c r="W209" s="21"/>
      <c r="X209" s="21"/>
      <c r="Y209" s="21"/>
      <c r="Z209" s="21"/>
    </row>
    <row r="210" spans="1:26" ht="15.75" customHeight="1">
      <c r="A210" s="21"/>
      <c r="B210" s="21"/>
      <c r="C210" s="21"/>
      <c r="D210" s="21"/>
      <c r="E210" s="21"/>
      <c r="F210" s="21"/>
      <c r="G210" s="21"/>
      <c r="H210" s="22"/>
      <c r="I210" s="22"/>
      <c r="J210" s="21"/>
      <c r="K210" s="21"/>
      <c r="L210" s="21"/>
      <c r="M210" s="21"/>
      <c r="N210" s="21"/>
      <c r="O210" s="21"/>
      <c r="P210" s="21"/>
      <c r="Q210" s="21"/>
      <c r="R210" s="21"/>
      <c r="S210" s="21"/>
      <c r="T210" s="21"/>
      <c r="U210" s="21"/>
      <c r="V210" s="21"/>
      <c r="W210" s="21"/>
      <c r="X210" s="21"/>
      <c r="Y210" s="21"/>
      <c r="Z210" s="21"/>
    </row>
    <row r="211" spans="1:26" ht="15.75" customHeight="1">
      <c r="A211" s="21"/>
      <c r="B211" s="21"/>
      <c r="C211" s="21"/>
      <c r="D211" s="21"/>
      <c r="E211" s="21"/>
      <c r="F211" s="21"/>
      <c r="G211" s="21"/>
      <c r="H211" s="22"/>
      <c r="I211" s="22"/>
      <c r="J211" s="21"/>
      <c r="K211" s="21"/>
      <c r="L211" s="21"/>
      <c r="M211" s="21"/>
      <c r="N211" s="21"/>
      <c r="O211" s="21"/>
      <c r="P211" s="21"/>
      <c r="Q211" s="21"/>
      <c r="R211" s="21"/>
      <c r="S211" s="21"/>
      <c r="T211" s="21"/>
      <c r="U211" s="21"/>
      <c r="V211" s="21"/>
      <c r="W211" s="21"/>
      <c r="X211" s="21"/>
      <c r="Y211" s="21"/>
      <c r="Z211" s="21"/>
    </row>
    <row r="212" spans="1:26" ht="15.75" customHeight="1">
      <c r="A212" s="21"/>
      <c r="B212" s="21"/>
      <c r="C212" s="21"/>
      <c r="D212" s="21"/>
      <c r="E212" s="21"/>
      <c r="F212" s="21"/>
      <c r="G212" s="21"/>
      <c r="H212" s="22"/>
      <c r="I212" s="22"/>
      <c r="J212" s="21"/>
      <c r="K212" s="21"/>
      <c r="L212" s="21"/>
      <c r="M212" s="21"/>
      <c r="N212" s="21"/>
      <c r="O212" s="21"/>
      <c r="P212" s="21"/>
      <c r="Q212" s="21"/>
      <c r="R212" s="21"/>
      <c r="S212" s="21"/>
      <c r="T212" s="21"/>
      <c r="U212" s="21"/>
      <c r="V212" s="21"/>
      <c r="W212" s="21"/>
      <c r="X212" s="21"/>
      <c r="Y212" s="21"/>
      <c r="Z212" s="21"/>
    </row>
    <row r="213" spans="1:26" ht="15.75" customHeight="1">
      <c r="A213" s="21"/>
      <c r="B213" s="21"/>
      <c r="C213" s="21"/>
      <c r="D213" s="21"/>
      <c r="E213" s="21"/>
      <c r="F213" s="21"/>
      <c r="G213" s="21"/>
      <c r="H213" s="22"/>
      <c r="I213" s="22"/>
      <c r="J213" s="21"/>
      <c r="K213" s="21"/>
      <c r="L213" s="21"/>
      <c r="M213" s="21"/>
      <c r="N213" s="21"/>
      <c r="O213" s="21"/>
      <c r="P213" s="21"/>
      <c r="Q213" s="21"/>
      <c r="R213" s="21"/>
      <c r="S213" s="21"/>
      <c r="T213" s="21"/>
      <c r="U213" s="21"/>
      <c r="V213" s="21"/>
      <c r="W213" s="21"/>
      <c r="X213" s="21"/>
      <c r="Y213" s="21"/>
      <c r="Z213" s="21"/>
    </row>
    <row r="214" spans="1:26" ht="15.75" customHeight="1">
      <c r="A214" s="21"/>
      <c r="B214" s="21"/>
      <c r="C214" s="21"/>
      <c r="D214" s="21"/>
      <c r="E214" s="21"/>
      <c r="F214" s="21"/>
      <c r="G214" s="21"/>
      <c r="H214" s="22"/>
      <c r="I214" s="22"/>
      <c r="J214" s="21"/>
      <c r="K214" s="21"/>
      <c r="L214" s="21"/>
      <c r="M214" s="21"/>
      <c r="N214" s="21"/>
      <c r="O214" s="21"/>
      <c r="P214" s="21"/>
      <c r="Q214" s="21"/>
      <c r="R214" s="21"/>
      <c r="S214" s="21"/>
      <c r="T214" s="21"/>
      <c r="U214" s="21"/>
      <c r="V214" s="21"/>
      <c r="W214" s="21"/>
      <c r="X214" s="21"/>
      <c r="Y214" s="21"/>
      <c r="Z214" s="21"/>
    </row>
    <row r="215" spans="1:26" ht="15.75" customHeight="1">
      <c r="A215" s="21"/>
      <c r="B215" s="21"/>
      <c r="C215" s="21"/>
      <c r="D215" s="21"/>
      <c r="E215" s="21"/>
      <c r="F215" s="21"/>
      <c r="G215" s="21"/>
      <c r="H215" s="22"/>
      <c r="I215" s="22"/>
      <c r="J215" s="21"/>
      <c r="K215" s="21"/>
      <c r="L215" s="21"/>
      <c r="M215" s="21"/>
      <c r="N215" s="21"/>
      <c r="O215" s="21"/>
      <c r="P215" s="21"/>
      <c r="Q215" s="21"/>
      <c r="R215" s="21"/>
      <c r="S215" s="21"/>
      <c r="T215" s="21"/>
      <c r="U215" s="21"/>
      <c r="V215" s="21"/>
      <c r="W215" s="21"/>
      <c r="X215" s="21"/>
      <c r="Y215" s="21"/>
      <c r="Z215" s="21"/>
    </row>
    <row r="216" spans="1:26" ht="15.75" customHeight="1">
      <c r="A216" s="21"/>
      <c r="B216" s="21"/>
      <c r="C216" s="21"/>
      <c r="D216" s="21"/>
      <c r="E216" s="21"/>
      <c r="F216" s="21"/>
      <c r="G216" s="21"/>
      <c r="H216" s="22"/>
      <c r="I216" s="22"/>
      <c r="J216" s="21"/>
      <c r="K216" s="21"/>
      <c r="L216" s="21"/>
      <c r="M216" s="21"/>
      <c r="N216" s="21"/>
      <c r="O216" s="21"/>
      <c r="P216" s="21"/>
      <c r="Q216" s="21"/>
      <c r="R216" s="21"/>
      <c r="S216" s="21"/>
      <c r="T216" s="21"/>
      <c r="U216" s="21"/>
      <c r="V216" s="21"/>
      <c r="W216" s="21"/>
      <c r="X216" s="21"/>
      <c r="Y216" s="21"/>
      <c r="Z216" s="21"/>
    </row>
    <row r="217" spans="1:26" ht="15.75" customHeight="1">
      <c r="A217" s="21"/>
      <c r="B217" s="21"/>
      <c r="C217" s="21"/>
      <c r="D217" s="21"/>
      <c r="E217" s="21"/>
      <c r="F217" s="21"/>
      <c r="G217" s="21"/>
      <c r="H217" s="22"/>
      <c r="I217" s="22"/>
      <c r="J217" s="21"/>
      <c r="K217" s="21"/>
      <c r="L217" s="21"/>
      <c r="M217" s="21"/>
      <c r="N217" s="21"/>
      <c r="O217" s="21"/>
      <c r="P217" s="21"/>
      <c r="Q217" s="21"/>
      <c r="R217" s="21"/>
      <c r="S217" s="21"/>
      <c r="T217" s="21"/>
      <c r="U217" s="21"/>
      <c r="V217" s="21"/>
      <c r="W217" s="21"/>
      <c r="X217" s="21"/>
      <c r="Y217" s="21"/>
      <c r="Z217" s="21"/>
    </row>
    <row r="218" spans="1:26" ht="15.75" customHeight="1">
      <c r="A218" s="21"/>
      <c r="B218" s="21"/>
      <c r="C218" s="21"/>
      <c r="D218" s="21"/>
      <c r="E218" s="21"/>
      <c r="F218" s="21"/>
      <c r="G218" s="21"/>
      <c r="H218" s="22"/>
      <c r="I218" s="22"/>
      <c r="J218" s="21"/>
      <c r="K218" s="21"/>
      <c r="L218" s="21"/>
      <c r="M218" s="21"/>
      <c r="N218" s="21"/>
      <c r="O218" s="21"/>
      <c r="P218" s="21"/>
      <c r="Q218" s="21"/>
      <c r="R218" s="21"/>
      <c r="S218" s="21"/>
      <c r="T218" s="21"/>
      <c r="U218" s="21"/>
      <c r="V218" s="21"/>
      <c r="W218" s="21"/>
      <c r="X218" s="21"/>
      <c r="Y218" s="21"/>
      <c r="Z218" s="21"/>
    </row>
    <row r="219" spans="1:26" ht="15.75" customHeight="1">
      <c r="A219" s="21"/>
      <c r="B219" s="21"/>
      <c r="C219" s="21"/>
      <c r="D219" s="21"/>
      <c r="E219" s="21"/>
      <c r="F219" s="21"/>
      <c r="G219" s="21"/>
      <c r="H219" s="22"/>
      <c r="I219" s="22"/>
      <c r="J219" s="21"/>
      <c r="K219" s="21"/>
      <c r="L219" s="21"/>
      <c r="M219" s="21"/>
      <c r="N219" s="21"/>
      <c r="O219" s="21"/>
      <c r="P219" s="21"/>
      <c r="Q219" s="21"/>
      <c r="R219" s="21"/>
      <c r="S219" s="21"/>
      <c r="T219" s="21"/>
      <c r="U219" s="21"/>
      <c r="V219" s="21"/>
      <c r="W219" s="21"/>
      <c r="X219" s="21"/>
      <c r="Y219" s="21"/>
      <c r="Z219" s="21"/>
    </row>
    <row r="220" spans="1:26" ht="15.75" customHeight="1">
      <c r="A220" s="21"/>
      <c r="B220" s="21"/>
      <c r="C220" s="21"/>
      <c r="D220" s="21"/>
      <c r="E220" s="21"/>
      <c r="F220" s="21"/>
      <c r="G220" s="21"/>
      <c r="H220" s="22"/>
      <c r="I220" s="22"/>
      <c r="J220" s="21"/>
      <c r="K220" s="21"/>
      <c r="L220" s="21"/>
      <c r="M220" s="21"/>
      <c r="N220" s="21"/>
      <c r="O220" s="21"/>
      <c r="P220" s="21"/>
      <c r="Q220" s="21"/>
      <c r="R220" s="21"/>
      <c r="S220" s="21"/>
      <c r="T220" s="21"/>
      <c r="U220" s="21"/>
      <c r="V220" s="21"/>
      <c r="W220" s="21"/>
      <c r="X220" s="21"/>
      <c r="Y220" s="21"/>
      <c r="Z220" s="21"/>
    </row>
    <row r="221" spans="1:26" ht="15.75" customHeight="1">
      <c r="A221" s="21"/>
      <c r="B221" s="21"/>
      <c r="C221" s="21"/>
      <c r="D221" s="21"/>
      <c r="E221" s="21"/>
      <c r="F221" s="21"/>
      <c r="G221" s="21"/>
      <c r="H221" s="22"/>
      <c r="I221" s="22"/>
      <c r="J221" s="21"/>
      <c r="K221" s="21"/>
      <c r="L221" s="21"/>
      <c r="M221" s="21"/>
      <c r="N221" s="21"/>
      <c r="O221" s="21"/>
      <c r="P221" s="21"/>
      <c r="Q221" s="21"/>
      <c r="R221" s="21"/>
      <c r="S221" s="21"/>
      <c r="T221" s="21"/>
      <c r="U221" s="21"/>
      <c r="V221" s="21"/>
      <c r="W221" s="21"/>
      <c r="X221" s="21"/>
      <c r="Y221" s="21"/>
      <c r="Z221" s="21"/>
    </row>
    <row r="222" spans="1:26" ht="15.75" customHeight="1">
      <c r="A222" s="21"/>
      <c r="B222" s="21"/>
      <c r="C222" s="21"/>
      <c r="D222" s="21"/>
      <c r="E222" s="21"/>
      <c r="F222" s="21"/>
      <c r="G222" s="21"/>
      <c r="H222" s="22"/>
      <c r="I222" s="22"/>
      <c r="J222" s="21"/>
      <c r="K222" s="21"/>
      <c r="L222" s="21"/>
      <c r="M222" s="21"/>
      <c r="N222" s="21"/>
      <c r="O222" s="21"/>
      <c r="P222" s="21"/>
      <c r="Q222" s="21"/>
      <c r="R222" s="21"/>
      <c r="S222" s="21"/>
      <c r="T222" s="21"/>
      <c r="U222" s="21"/>
      <c r="V222" s="21"/>
      <c r="W222" s="21"/>
      <c r="X222" s="21"/>
      <c r="Y222" s="21"/>
      <c r="Z222" s="21"/>
    </row>
    <row r="223" spans="1:26" ht="15.75" customHeight="1">
      <c r="A223" s="21"/>
      <c r="B223" s="21"/>
      <c r="C223" s="21"/>
      <c r="D223" s="21"/>
      <c r="E223" s="21"/>
      <c r="F223" s="21"/>
      <c r="G223" s="21"/>
      <c r="H223" s="22"/>
      <c r="I223" s="22"/>
      <c r="J223" s="21"/>
      <c r="K223" s="21"/>
      <c r="L223" s="21"/>
      <c r="M223" s="21"/>
      <c r="N223" s="21"/>
      <c r="O223" s="21"/>
      <c r="P223" s="21"/>
      <c r="Q223" s="21"/>
      <c r="R223" s="21"/>
      <c r="S223" s="21"/>
      <c r="T223" s="21"/>
      <c r="U223" s="21"/>
      <c r="V223" s="21"/>
      <c r="W223" s="21"/>
      <c r="X223" s="21"/>
      <c r="Y223" s="21"/>
      <c r="Z223" s="21"/>
    </row>
    <row r="224" spans="1:26" ht="15.75" customHeight="1">
      <c r="A224" s="21"/>
      <c r="B224" s="21"/>
      <c r="C224" s="21"/>
      <c r="D224" s="21"/>
      <c r="E224" s="21"/>
      <c r="F224" s="21"/>
      <c r="G224" s="21"/>
      <c r="H224" s="22"/>
      <c r="I224" s="22"/>
      <c r="J224" s="21"/>
      <c r="K224" s="21"/>
      <c r="L224" s="21"/>
      <c r="M224" s="21"/>
      <c r="N224" s="21"/>
      <c r="O224" s="21"/>
      <c r="P224" s="21"/>
      <c r="Q224" s="21"/>
      <c r="R224" s="21"/>
      <c r="S224" s="21"/>
      <c r="T224" s="21"/>
      <c r="U224" s="21"/>
      <c r="V224" s="21"/>
      <c r="W224" s="21"/>
      <c r="X224" s="21"/>
      <c r="Y224" s="21"/>
      <c r="Z224" s="21"/>
    </row>
    <row r="225" spans="1:26" ht="15.75" customHeight="1">
      <c r="A225" s="21"/>
      <c r="B225" s="21"/>
      <c r="C225" s="21"/>
      <c r="D225" s="21"/>
      <c r="E225" s="21"/>
      <c r="F225" s="21"/>
      <c r="G225" s="21"/>
      <c r="H225" s="22"/>
      <c r="I225" s="22"/>
      <c r="J225" s="21"/>
      <c r="K225" s="21"/>
      <c r="L225" s="21"/>
      <c r="M225" s="21"/>
      <c r="N225" s="21"/>
      <c r="O225" s="21"/>
      <c r="P225" s="21"/>
      <c r="Q225" s="21"/>
      <c r="R225" s="21"/>
      <c r="S225" s="21"/>
      <c r="T225" s="21"/>
      <c r="U225" s="21"/>
      <c r="V225" s="21"/>
      <c r="W225" s="21"/>
      <c r="X225" s="21"/>
      <c r="Y225" s="21"/>
      <c r="Z225" s="21"/>
    </row>
    <row r="226" spans="1:26" ht="15.75" customHeight="1">
      <c r="A226" s="21"/>
      <c r="B226" s="21"/>
      <c r="C226" s="21"/>
      <c r="D226" s="21"/>
      <c r="E226" s="21"/>
      <c r="F226" s="21"/>
      <c r="G226" s="21"/>
      <c r="H226" s="22"/>
      <c r="I226" s="22"/>
      <c r="J226" s="21"/>
      <c r="K226" s="21"/>
      <c r="L226" s="21"/>
      <c r="M226" s="21"/>
      <c r="N226" s="21"/>
      <c r="O226" s="21"/>
      <c r="P226" s="21"/>
      <c r="Q226" s="21"/>
      <c r="R226" s="21"/>
      <c r="S226" s="21"/>
      <c r="T226" s="21"/>
      <c r="U226" s="21"/>
      <c r="V226" s="21"/>
      <c r="W226" s="21"/>
      <c r="X226" s="21"/>
      <c r="Y226" s="21"/>
      <c r="Z226" s="21"/>
    </row>
    <row r="227" spans="1:26" ht="15.75" customHeight="1">
      <c r="A227" s="21"/>
      <c r="B227" s="21"/>
      <c r="C227" s="21"/>
      <c r="D227" s="21"/>
      <c r="E227" s="21"/>
      <c r="F227" s="21"/>
      <c r="G227" s="21"/>
      <c r="H227" s="22"/>
      <c r="I227" s="22"/>
      <c r="J227" s="21"/>
      <c r="K227" s="21"/>
      <c r="L227" s="21"/>
      <c r="M227" s="21"/>
      <c r="N227" s="21"/>
      <c r="O227" s="21"/>
      <c r="P227" s="21"/>
      <c r="Q227" s="21"/>
      <c r="R227" s="21"/>
      <c r="S227" s="21"/>
      <c r="T227" s="21"/>
      <c r="U227" s="21"/>
      <c r="V227" s="21"/>
      <c r="W227" s="21"/>
      <c r="X227" s="21"/>
      <c r="Y227" s="21"/>
      <c r="Z227" s="21"/>
    </row>
    <row r="228" spans="1:26" ht="15.75" customHeight="1">
      <c r="A228" s="21"/>
      <c r="B228" s="21"/>
      <c r="C228" s="21"/>
      <c r="D228" s="21"/>
      <c r="E228" s="21"/>
      <c r="F228" s="21"/>
      <c r="G228" s="21"/>
      <c r="H228" s="22"/>
      <c r="I228" s="22"/>
      <c r="J228" s="21"/>
      <c r="K228" s="21"/>
      <c r="L228" s="21"/>
      <c r="M228" s="21"/>
      <c r="N228" s="21"/>
      <c r="O228" s="21"/>
      <c r="P228" s="21"/>
      <c r="Q228" s="21"/>
      <c r="R228" s="21"/>
      <c r="S228" s="21"/>
      <c r="T228" s="21"/>
      <c r="U228" s="21"/>
      <c r="V228" s="21"/>
      <c r="W228" s="21"/>
      <c r="X228" s="21"/>
      <c r="Y228" s="21"/>
      <c r="Z228" s="21"/>
    </row>
    <row r="229" spans="1:26" ht="15.75" customHeight="1">
      <c r="A229" s="21"/>
      <c r="B229" s="21"/>
      <c r="C229" s="21"/>
      <c r="D229" s="21"/>
      <c r="E229" s="21"/>
      <c r="F229" s="21"/>
      <c r="G229" s="21"/>
      <c r="H229" s="22"/>
      <c r="I229" s="22"/>
      <c r="J229" s="21"/>
      <c r="K229" s="21"/>
      <c r="L229" s="21"/>
      <c r="M229" s="21"/>
      <c r="N229" s="21"/>
      <c r="O229" s="21"/>
      <c r="P229" s="21"/>
      <c r="Q229" s="21"/>
      <c r="R229" s="21"/>
      <c r="S229" s="21"/>
      <c r="T229" s="21"/>
      <c r="U229" s="21"/>
      <c r="V229" s="21"/>
      <c r="W229" s="21"/>
      <c r="X229" s="21"/>
      <c r="Y229" s="21"/>
      <c r="Z229" s="21"/>
    </row>
    <row r="230" spans="1:26" ht="15.75" customHeight="1">
      <c r="A230" s="21"/>
      <c r="B230" s="21"/>
      <c r="C230" s="21"/>
      <c r="D230" s="21"/>
      <c r="E230" s="21"/>
      <c r="F230" s="21"/>
      <c r="G230" s="21"/>
      <c r="H230" s="22"/>
      <c r="I230" s="22"/>
      <c r="J230" s="21"/>
      <c r="K230" s="21"/>
      <c r="L230" s="21"/>
      <c r="M230" s="21"/>
      <c r="N230" s="21"/>
      <c r="O230" s="21"/>
      <c r="P230" s="21"/>
      <c r="Q230" s="21"/>
      <c r="R230" s="21"/>
      <c r="S230" s="21"/>
      <c r="T230" s="21"/>
      <c r="U230" s="21"/>
      <c r="V230" s="21"/>
      <c r="W230" s="21"/>
      <c r="X230" s="21"/>
      <c r="Y230" s="21"/>
      <c r="Z230" s="21"/>
    </row>
    <row r="231" spans="1:26" ht="15.75" customHeight="1">
      <c r="A231" s="21"/>
      <c r="B231" s="21"/>
      <c r="C231" s="21"/>
      <c r="D231" s="21"/>
      <c r="E231" s="21"/>
      <c r="F231" s="21"/>
      <c r="G231" s="21"/>
      <c r="H231" s="22"/>
      <c r="I231" s="22"/>
      <c r="J231" s="21"/>
      <c r="K231" s="21"/>
      <c r="L231" s="21"/>
      <c r="M231" s="21"/>
      <c r="N231" s="21"/>
      <c r="O231" s="21"/>
      <c r="P231" s="21"/>
      <c r="Q231" s="21"/>
      <c r="R231" s="21"/>
      <c r="S231" s="21"/>
      <c r="T231" s="21"/>
      <c r="U231" s="21"/>
      <c r="V231" s="21"/>
      <c r="W231" s="21"/>
      <c r="X231" s="21"/>
      <c r="Y231" s="21"/>
      <c r="Z231" s="21"/>
    </row>
    <row r="232" spans="1:26" ht="15.75" customHeight="1">
      <c r="A232" s="21"/>
      <c r="B232" s="21"/>
      <c r="C232" s="21"/>
      <c r="D232" s="21"/>
      <c r="E232" s="21"/>
      <c r="F232" s="21"/>
      <c r="G232" s="21"/>
      <c r="H232" s="22"/>
      <c r="I232" s="22"/>
      <c r="J232" s="21"/>
      <c r="K232" s="21"/>
      <c r="L232" s="21"/>
      <c r="M232" s="21"/>
      <c r="N232" s="21"/>
      <c r="O232" s="21"/>
      <c r="P232" s="21"/>
      <c r="Q232" s="21"/>
      <c r="R232" s="21"/>
      <c r="S232" s="21"/>
      <c r="T232" s="21"/>
      <c r="U232" s="21"/>
      <c r="V232" s="21"/>
      <c r="W232" s="21"/>
      <c r="X232" s="21"/>
      <c r="Y232" s="21"/>
      <c r="Z232" s="21"/>
    </row>
    <row r="233" spans="1:26" ht="15.75" customHeight="1">
      <c r="A233" s="21"/>
      <c r="B233" s="21"/>
      <c r="C233" s="21"/>
      <c r="D233" s="21"/>
      <c r="E233" s="21"/>
      <c r="F233" s="21"/>
      <c r="G233" s="21"/>
      <c r="H233" s="22"/>
      <c r="I233" s="22"/>
      <c r="J233" s="21"/>
      <c r="K233" s="21"/>
      <c r="L233" s="21"/>
      <c r="M233" s="21"/>
      <c r="N233" s="21"/>
      <c r="O233" s="21"/>
      <c r="P233" s="21"/>
      <c r="Q233" s="21"/>
      <c r="R233" s="21"/>
      <c r="S233" s="21"/>
      <c r="T233" s="21"/>
      <c r="U233" s="21"/>
      <c r="V233" s="21"/>
      <c r="W233" s="21"/>
      <c r="X233" s="21"/>
      <c r="Y233" s="21"/>
      <c r="Z233" s="21"/>
    </row>
    <row r="234" spans="1:26" ht="15.75" customHeight="1">
      <c r="A234" s="21"/>
      <c r="B234" s="21"/>
      <c r="C234" s="21"/>
      <c r="D234" s="21"/>
      <c r="E234" s="21"/>
      <c r="F234" s="21"/>
      <c r="G234" s="21"/>
      <c r="H234" s="22"/>
      <c r="I234" s="22"/>
      <c r="J234" s="21"/>
      <c r="K234" s="21"/>
      <c r="L234" s="21"/>
      <c r="M234" s="21"/>
      <c r="N234" s="21"/>
      <c r="O234" s="21"/>
      <c r="P234" s="21"/>
      <c r="Q234" s="21"/>
      <c r="R234" s="21"/>
      <c r="S234" s="21"/>
      <c r="T234" s="21"/>
      <c r="U234" s="21"/>
      <c r="V234" s="21"/>
      <c r="W234" s="21"/>
      <c r="X234" s="21"/>
      <c r="Y234" s="21"/>
      <c r="Z234" s="21"/>
    </row>
    <row r="235" spans="1:26" ht="15.75" customHeight="1">
      <c r="A235" s="21"/>
      <c r="B235" s="21"/>
      <c r="C235" s="21"/>
      <c r="D235" s="21"/>
      <c r="E235" s="21"/>
      <c r="F235" s="21"/>
      <c r="G235" s="21"/>
      <c r="H235" s="22"/>
      <c r="I235" s="22"/>
      <c r="J235" s="21"/>
      <c r="K235" s="21"/>
      <c r="L235" s="21"/>
      <c r="M235" s="21"/>
      <c r="N235" s="21"/>
      <c r="O235" s="21"/>
      <c r="P235" s="21"/>
      <c r="Q235" s="21"/>
      <c r="R235" s="21"/>
      <c r="S235" s="21"/>
      <c r="T235" s="21"/>
      <c r="U235" s="21"/>
      <c r="V235" s="21"/>
      <c r="W235" s="21"/>
      <c r="X235" s="21"/>
      <c r="Y235" s="21"/>
      <c r="Z235" s="21"/>
    </row>
    <row r="236" spans="1:26" ht="15.75" customHeight="1">
      <c r="A236" s="21"/>
      <c r="B236" s="21"/>
      <c r="C236" s="21"/>
      <c r="D236" s="21"/>
      <c r="E236" s="21"/>
      <c r="F236" s="21"/>
      <c r="G236" s="21"/>
      <c r="H236" s="22"/>
      <c r="I236" s="22"/>
      <c r="J236" s="21"/>
      <c r="K236" s="21"/>
      <c r="L236" s="21"/>
      <c r="M236" s="21"/>
      <c r="N236" s="21"/>
      <c r="O236" s="21"/>
      <c r="P236" s="21"/>
      <c r="Q236" s="21"/>
      <c r="R236" s="21"/>
      <c r="S236" s="21"/>
      <c r="T236" s="21"/>
      <c r="U236" s="21"/>
      <c r="V236" s="21"/>
      <c r="W236" s="21"/>
      <c r="X236" s="21"/>
      <c r="Y236" s="21"/>
      <c r="Z236" s="21"/>
    </row>
    <row r="237" spans="1:26" ht="15.75" customHeight="1">
      <c r="A237" s="21"/>
      <c r="B237" s="21"/>
      <c r="C237" s="21"/>
      <c r="D237" s="21"/>
      <c r="E237" s="21"/>
      <c r="F237" s="21"/>
      <c r="G237" s="21"/>
      <c r="H237" s="22"/>
      <c r="I237" s="22"/>
      <c r="J237" s="21"/>
      <c r="K237" s="21"/>
      <c r="L237" s="21"/>
      <c r="M237" s="21"/>
      <c r="N237" s="21"/>
      <c r="O237" s="21"/>
      <c r="P237" s="21"/>
      <c r="Q237" s="21"/>
      <c r="R237" s="21"/>
      <c r="S237" s="21"/>
      <c r="T237" s="21"/>
      <c r="U237" s="21"/>
      <c r="V237" s="21"/>
      <c r="W237" s="21"/>
      <c r="X237" s="21"/>
      <c r="Y237" s="21"/>
      <c r="Z237" s="21"/>
    </row>
    <row r="238" spans="1:26" ht="15.75" customHeight="1">
      <c r="A238" s="21"/>
      <c r="B238" s="21"/>
      <c r="C238" s="21"/>
      <c r="D238" s="21"/>
      <c r="E238" s="21"/>
      <c r="F238" s="21"/>
      <c r="G238" s="21"/>
      <c r="H238" s="22"/>
      <c r="I238" s="22"/>
      <c r="J238" s="21"/>
      <c r="K238" s="21"/>
      <c r="L238" s="21"/>
      <c r="M238" s="21"/>
      <c r="N238" s="21"/>
      <c r="O238" s="21"/>
      <c r="P238" s="21"/>
      <c r="Q238" s="21"/>
      <c r="R238" s="21"/>
      <c r="S238" s="21"/>
      <c r="T238" s="21"/>
      <c r="U238" s="21"/>
      <c r="V238" s="21"/>
      <c r="W238" s="21"/>
      <c r="X238" s="21"/>
      <c r="Y238" s="21"/>
      <c r="Z238" s="21"/>
    </row>
    <row r="239" spans="1:26" ht="15.75" customHeight="1">
      <c r="A239" s="21"/>
      <c r="B239" s="21"/>
      <c r="C239" s="21"/>
      <c r="D239" s="21"/>
      <c r="E239" s="21"/>
      <c r="F239" s="21"/>
      <c r="G239" s="21"/>
      <c r="H239" s="22"/>
      <c r="I239" s="22"/>
      <c r="J239" s="21"/>
      <c r="K239" s="21"/>
      <c r="L239" s="21"/>
      <c r="M239" s="21"/>
      <c r="N239" s="21"/>
      <c r="O239" s="21"/>
      <c r="P239" s="21"/>
      <c r="Q239" s="21"/>
      <c r="R239" s="21"/>
      <c r="S239" s="21"/>
      <c r="T239" s="21"/>
      <c r="U239" s="21"/>
      <c r="V239" s="21"/>
      <c r="W239" s="21"/>
      <c r="X239" s="21"/>
      <c r="Y239" s="21"/>
      <c r="Z239" s="21"/>
    </row>
    <row r="240" spans="1:26" ht="15.75" customHeight="1">
      <c r="A240" s="21"/>
      <c r="B240" s="21"/>
      <c r="C240" s="21"/>
      <c r="D240" s="21"/>
      <c r="E240" s="21"/>
      <c r="F240" s="21"/>
      <c r="G240" s="21"/>
      <c r="H240" s="22"/>
      <c r="I240" s="22"/>
      <c r="J240" s="21"/>
      <c r="K240" s="21"/>
      <c r="L240" s="21"/>
      <c r="M240" s="21"/>
      <c r="N240" s="21"/>
      <c r="O240" s="21"/>
      <c r="P240" s="21"/>
      <c r="Q240" s="21"/>
      <c r="R240" s="21"/>
      <c r="S240" s="21"/>
      <c r="T240" s="21"/>
      <c r="U240" s="21"/>
      <c r="V240" s="21"/>
      <c r="W240" s="21"/>
      <c r="X240" s="21"/>
      <c r="Y240" s="21"/>
      <c r="Z240" s="21"/>
    </row>
    <row r="241" spans="1:26" ht="15.75" customHeight="1">
      <c r="A241" s="21"/>
      <c r="B241" s="21"/>
      <c r="C241" s="21"/>
      <c r="D241" s="21"/>
      <c r="E241" s="21"/>
      <c r="F241" s="21"/>
      <c r="G241" s="21"/>
      <c r="H241" s="22"/>
      <c r="I241" s="22"/>
      <c r="J241" s="21"/>
      <c r="K241" s="21"/>
      <c r="L241" s="21"/>
      <c r="M241" s="21"/>
      <c r="N241" s="21"/>
      <c r="O241" s="21"/>
      <c r="P241" s="21"/>
      <c r="Q241" s="21"/>
      <c r="R241" s="21"/>
      <c r="S241" s="21"/>
      <c r="T241" s="21"/>
      <c r="U241" s="21"/>
      <c r="V241" s="21"/>
      <c r="W241" s="21"/>
      <c r="X241" s="21"/>
      <c r="Y241" s="21"/>
      <c r="Z241" s="21"/>
    </row>
    <row r="242" spans="1:26" ht="15.75" customHeight="1">
      <c r="A242" s="21"/>
      <c r="B242" s="21"/>
      <c r="C242" s="21"/>
      <c r="D242" s="21"/>
      <c r="E242" s="21"/>
      <c r="F242" s="21"/>
      <c r="G242" s="21"/>
      <c r="H242" s="22"/>
      <c r="I242" s="22"/>
      <c r="J242" s="21"/>
      <c r="K242" s="21"/>
      <c r="L242" s="21"/>
      <c r="M242" s="21"/>
      <c r="N242" s="21"/>
      <c r="O242" s="21"/>
      <c r="P242" s="21"/>
      <c r="Q242" s="21"/>
      <c r="R242" s="21"/>
      <c r="S242" s="21"/>
      <c r="T242" s="21"/>
      <c r="U242" s="21"/>
      <c r="V242" s="21"/>
      <c r="W242" s="21"/>
      <c r="X242" s="21"/>
      <c r="Y242" s="21"/>
      <c r="Z242" s="21"/>
    </row>
    <row r="243" spans="1:26" ht="15.75" customHeight="1">
      <c r="A243" s="21"/>
      <c r="B243" s="21"/>
      <c r="C243" s="21"/>
      <c r="D243" s="21"/>
      <c r="E243" s="21"/>
      <c r="F243" s="21"/>
      <c r="G243" s="21"/>
      <c r="H243" s="22"/>
      <c r="I243" s="22"/>
      <c r="J243" s="21"/>
      <c r="K243" s="21"/>
      <c r="L243" s="21"/>
      <c r="M243" s="21"/>
      <c r="N243" s="21"/>
      <c r="O243" s="21"/>
      <c r="P243" s="21"/>
      <c r="Q243" s="21"/>
      <c r="R243" s="21"/>
      <c r="S243" s="21"/>
      <c r="T243" s="21"/>
      <c r="U243" s="21"/>
      <c r="V243" s="21"/>
      <c r="W243" s="21"/>
      <c r="X243" s="21"/>
      <c r="Y243" s="21"/>
      <c r="Z243" s="21"/>
    </row>
    <row r="244" spans="1:26" ht="15.75" customHeight="1">
      <c r="A244" s="21"/>
      <c r="B244" s="21"/>
      <c r="C244" s="21"/>
      <c r="D244" s="21"/>
      <c r="E244" s="21"/>
      <c r="F244" s="21"/>
      <c r="G244" s="21"/>
      <c r="H244" s="22"/>
      <c r="I244" s="22"/>
      <c r="J244" s="21"/>
      <c r="K244" s="21"/>
      <c r="L244" s="21"/>
      <c r="M244" s="21"/>
      <c r="N244" s="21"/>
      <c r="O244" s="21"/>
      <c r="P244" s="21"/>
      <c r="Q244" s="21"/>
      <c r="R244" s="21"/>
      <c r="S244" s="21"/>
      <c r="T244" s="21"/>
      <c r="U244" s="21"/>
      <c r="V244" s="21"/>
      <c r="W244" s="21"/>
      <c r="X244" s="21"/>
      <c r="Y244" s="21"/>
      <c r="Z244" s="21"/>
    </row>
    <row r="245" spans="1:26" ht="15.75" customHeight="1">
      <c r="A245" s="21"/>
      <c r="B245" s="21"/>
      <c r="C245" s="21"/>
      <c r="D245" s="21"/>
      <c r="E245" s="21"/>
      <c r="F245" s="21"/>
      <c r="G245" s="21"/>
      <c r="H245" s="22"/>
      <c r="I245" s="22"/>
      <c r="J245" s="21"/>
      <c r="K245" s="21"/>
      <c r="L245" s="21"/>
      <c r="M245" s="21"/>
      <c r="N245" s="21"/>
      <c r="O245" s="21"/>
      <c r="P245" s="21"/>
      <c r="Q245" s="21"/>
      <c r="R245" s="21"/>
      <c r="S245" s="21"/>
      <c r="T245" s="21"/>
      <c r="U245" s="21"/>
      <c r="V245" s="21"/>
      <c r="W245" s="21"/>
      <c r="X245" s="21"/>
      <c r="Y245" s="21"/>
      <c r="Z245" s="21"/>
    </row>
    <row r="246" spans="1:26" ht="15.75" customHeight="1">
      <c r="A246" s="21"/>
      <c r="B246" s="21"/>
      <c r="C246" s="21"/>
      <c r="D246" s="21"/>
      <c r="E246" s="21"/>
      <c r="F246" s="21"/>
      <c r="G246" s="21"/>
      <c r="H246" s="22"/>
      <c r="I246" s="22"/>
      <c r="J246" s="21"/>
      <c r="K246" s="21"/>
      <c r="L246" s="21"/>
      <c r="M246" s="21"/>
      <c r="N246" s="21"/>
      <c r="O246" s="21"/>
      <c r="P246" s="21"/>
      <c r="Q246" s="21"/>
      <c r="R246" s="21"/>
      <c r="S246" s="21"/>
      <c r="T246" s="21"/>
      <c r="U246" s="21"/>
      <c r="V246" s="21"/>
      <c r="W246" s="21"/>
      <c r="X246" s="21"/>
      <c r="Y246" s="21"/>
      <c r="Z246" s="21"/>
    </row>
    <row r="247" spans="1:26" ht="15.75" customHeight="1">
      <c r="A247" s="21"/>
      <c r="B247" s="21"/>
      <c r="C247" s="21"/>
      <c r="D247" s="21"/>
      <c r="E247" s="21"/>
      <c r="F247" s="21"/>
      <c r="G247" s="21"/>
      <c r="H247" s="22"/>
      <c r="I247" s="22"/>
      <c r="J247" s="21"/>
      <c r="K247" s="21"/>
      <c r="L247" s="21"/>
      <c r="M247" s="21"/>
      <c r="N247" s="21"/>
      <c r="O247" s="21"/>
      <c r="P247" s="21"/>
      <c r="Q247" s="21"/>
      <c r="R247" s="21"/>
      <c r="S247" s="21"/>
      <c r="T247" s="21"/>
      <c r="U247" s="21"/>
      <c r="V247" s="21"/>
      <c r="W247" s="21"/>
      <c r="X247" s="21"/>
      <c r="Y247" s="21"/>
      <c r="Z247" s="21"/>
    </row>
    <row r="248" spans="1:26" ht="15.75" customHeight="1">
      <c r="A248" s="21"/>
      <c r="B248" s="21"/>
      <c r="C248" s="21"/>
      <c r="D248" s="21"/>
      <c r="E248" s="21"/>
      <c r="F248" s="21"/>
      <c r="G248" s="21"/>
      <c r="H248" s="22"/>
      <c r="I248" s="22"/>
      <c r="J248" s="21"/>
      <c r="K248" s="21"/>
      <c r="L248" s="21"/>
      <c r="M248" s="21"/>
      <c r="N248" s="21"/>
      <c r="O248" s="21"/>
      <c r="P248" s="21"/>
      <c r="Q248" s="21"/>
      <c r="R248" s="21"/>
      <c r="S248" s="21"/>
      <c r="T248" s="21"/>
      <c r="U248" s="21"/>
      <c r="V248" s="21"/>
      <c r="W248" s="21"/>
      <c r="X248" s="21"/>
      <c r="Y248" s="21"/>
      <c r="Z248" s="21"/>
    </row>
    <row r="249" spans="1:26" ht="15.75" customHeight="1">
      <c r="A249" s="21"/>
      <c r="B249" s="21"/>
      <c r="C249" s="21"/>
      <c r="D249" s="21"/>
      <c r="E249" s="21"/>
      <c r="F249" s="21"/>
      <c r="G249" s="21"/>
      <c r="H249" s="22"/>
      <c r="I249" s="22"/>
      <c r="J249" s="21"/>
      <c r="K249" s="21"/>
      <c r="L249" s="21"/>
      <c r="M249" s="21"/>
      <c r="N249" s="21"/>
      <c r="O249" s="21"/>
      <c r="P249" s="21"/>
      <c r="Q249" s="21"/>
      <c r="R249" s="21"/>
      <c r="S249" s="21"/>
      <c r="T249" s="21"/>
      <c r="U249" s="21"/>
      <c r="V249" s="21"/>
      <c r="W249" s="21"/>
      <c r="X249" s="21"/>
      <c r="Y249" s="21"/>
      <c r="Z249" s="21"/>
    </row>
    <row r="250" spans="1:26" ht="15.75" customHeight="1">
      <c r="A250" s="21"/>
      <c r="B250" s="21"/>
      <c r="C250" s="21"/>
      <c r="D250" s="21"/>
      <c r="E250" s="21"/>
      <c r="F250" s="21"/>
      <c r="G250" s="21"/>
      <c r="H250" s="22"/>
      <c r="I250" s="22"/>
      <c r="J250" s="21"/>
      <c r="K250" s="21"/>
      <c r="L250" s="21"/>
      <c r="M250" s="21"/>
      <c r="N250" s="21"/>
      <c r="O250" s="21"/>
      <c r="P250" s="21"/>
      <c r="Q250" s="21"/>
      <c r="R250" s="21"/>
      <c r="S250" s="21"/>
      <c r="T250" s="21"/>
      <c r="U250" s="21"/>
      <c r="V250" s="21"/>
      <c r="W250" s="21"/>
      <c r="X250" s="21"/>
      <c r="Y250" s="21"/>
      <c r="Z250" s="21"/>
    </row>
    <row r="251" spans="1:26" ht="15.75" customHeight="1">
      <c r="A251" s="21"/>
      <c r="B251" s="21"/>
      <c r="C251" s="21"/>
      <c r="D251" s="21"/>
      <c r="E251" s="21"/>
      <c r="F251" s="21"/>
      <c r="G251" s="21"/>
      <c r="H251" s="22"/>
      <c r="I251" s="22"/>
      <c r="J251" s="21"/>
      <c r="K251" s="21"/>
      <c r="L251" s="21"/>
      <c r="M251" s="21"/>
      <c r="N251" s="21"/>
      <c r="O251" s="21"/>
      <c r="P251" s="21"/>
      <c r="Q251" s="21"/>
      <c r="R251" s="21"/>
      <c r="S251" s="21"/>
      <c r="T251" s="21"/>
      <c r="U251" s="21"/>
      <c r="V251" s="21"/>
      <c r="W251" s="21"/>
      <c r="X251" s="21"/>
      <c r="Y251" s="21"/>
      <c r="Z251" s="21"/>
    </row>
    <row r="252" spans="1:26" ht="15.75" customHeight="1">
      <c r="A252" s="21"/>
      <c r="B252" s="21"/>
      <c r="C252" s="21"/>
      <c r="D252" s="21"/>
      <c r="E252" s="21"/>
      <c r="F252" s="21"/>
      <c r="G252" s="21"/>
      <c r="H252" s="22"/>
      <c r="I252" s="22"/>
      <c r="J252" s="21"/>
      <c r="K252" s="21"/>
      <c r="L252" s="21"/>
      <c r="M252" s="21"/>
      <c r="N252" s="21"/>
      <c r="O252" s="21"/>
      <c r="P252" s="21"/>
      <c r="Q252" s="21"/>
      <c r="R252" s="21"/>
      <c r="S252" s="21"/>
      <c r="T252" s="21"/>
      <c r="U252" s="21"/>
      <c r="V252" s="21"/>
      <c r="W252" s="21"/>
      <c r="X252" s="21"/>
      <c r="Y252" s="21"/>
      <c r="Z252" s="21"/>
    </row>
    <row r="253" spans="1:26" ht="15.75" customHeight="1">
      <c r="A253" s="21"/>
      <c r="B253" s="21"/>
      <c r="C253" s="21"/>
      <c r="D253" s="21"/>
      <c r="E253" s="21"/>
      <c r="F253" s="21"/>
      <c r="G253" s="21"/>
      <c r="H253" s="22"/>
      <c r="I253" s="22"/>
      <c r="J253" s="21"/>
      <c r="K253" s="21"/>
      <c r="L253" s="21"/>
      <c r="M253" s="21"/>
      <c r="N253" s="21"/>
      <c r="O253" s="21"/>
      <c r="P253" s="21"/>
      <c r="Q253" s="21"/>
      <c r="R253" s="21"/>
      <c r="S253" s="21"/>
      <c r="T253" s="21"/>
      <c r="U253" s="21"/>
      <c r="V253" s="21"/>
      <c r="W253" s="21"/>
      <c r="X253" s="21"/>
      <c r="Y253" s="21"/>
      <c r="Z253" s="21"/>
    </row>
    <row r="254" spans="1:26" ht="15.75" customHeight="1">
      <c r="A254" s="21"/>
      <c r="B254" s="21"/>
      <c r="C254" s="21"/>
      <c r="D254" s="21"/>
      <c r="E254" s="21"/>
      <c r="F254" s="21"/>
      <c r="G254" s="21"/>
      <c r="H254" s="22"/>
      <c r="I254" s="22"/>
      <c r="J254" s="21"/>
      <c r="K254" s="21"/>
      <c r="L254" s="21"/>
      <c r="M254" s="21"/>
      <c r="N254" s="21"/>
      <c r="O254" s="21"/>
      <c r="P254" s="21"/>
      <c r="Q254" s="21"/>
      <c r="R254" s="21"/>
      <c r="S254" s="21"/>
      <c r="T254" s="21"/>
      <c r="U254" s="21"/>
      <c r="V254" s="21"/>
      <c r="W254" s="21"/>
      <c r="X254" s="21"/>
      <c r="Y254" s="21"/>
      <c r="Z254" s="21"/>
    </row>
    <row r="255" spans="1:26" ht="15.75" customHeight="1">
      <c r="A255" s="21"/>
      <c r="B255" s="21"/>
      <c r="C255" s="21"/>
      <c r="D255" s="21"/>
      <c r="E255" s="21"/>
      <c r="F255" s="21"/>
      <c r="G255" s="21"/>
      <c r="H255" s="22"/>
      <c r="I255" s="22"/>
      <c r="J255" s="21"/>
      <c r="K255" s="21"/>
      <c r="L255" s="21"/>
      <c r="M255" s="21"/>
      <c r="N255" s="21"/>
      <c r="O255" s="21"/>
      <c r="P255" s="21"/>
      <c r="Q255" s="21"/>
      <c r="R255" s="21"/>
      <c r="S255" s="21"/>
      <c r="T255" s="21"/>
      <c r="U255" s="21"/>
      <c r="V255" s="21"/>
      <c r="W255" s="21"/>
      <c r="X255" s="21"/>
      <c r="Y255" s="21"/>
      <c r="Z255" s="21"/>
    </row>
    <row r="256" spans="1:26" ht="15.75" customHeight="1">
      <c r="A256" s="21"/>
      <c r="B256" s="21"/>
      <c r="C256" s="21"/>
      <c r="D256" s="21"/>
      <c r="E256" s="21"/>
      <c r="F256" s="21"/>
      <c r="G256" s="21"/>
      <c r="H256" s="22"/>
      <c r="I256" s="22"/>
      <c r="J256" s="21"/>
      <c r="K256" s="21"/>
      <c r="L256" s="21"/>
      <c r="M256" s="21"/>
      <c r="N256" s="21"/>
      <c r="O256" s="21"/>
      <c r="P256" s="21"/>
      <c r="Q256" s="21"/>
      <c r="R256" s="21"/>
      <c r="S256" s="21"/>
      <c r="T256" s="21"/>
      <c r="U256" s="21"/>
      <c r="V256" s="21"/>
      <c r="W256" s="21"/>
      <c r="X256" s="21"/>
      <c r="Y256" s="21"/>
      <c r="Z256" s="21"/>
    </row>
    <row r="257" spans="1:26" ht="15.75" customHeight="1">
      <c r="A257" s="21"/>
      <c r="B257" s="21"/>
      <c r="C257" s="21"/>
      <c r="D257" s="21"/>
      <c r="E257" s="21"/>
      <c r="F257" s="21"/>
      <c r="G257" s="21"/>
      <c r="H257" s="22"/>
      <c r="I257" s="22"/>
      <c r="J257" s="21"/>
      <c r="K257" s="21"/>
      <c r="L257" s="21"/>
      <c r="M257" s="21"/>
      <c r="N257" s="21"/>
      <c r="O257" s="21"/>
      <c r="P257" s="21"/>
      <c r="Q257" s="21"/>
      <c r="R257" s="21"/>
      <c r="S257" s="21"/>
      <c r="T257" s="21"/>
      <c r="U257" s="21"/>
      <c r="V257" s="21"/>
      <c r="W257" s="21"/>
      <c r="X257" s="21"/>
      <c r="Y257" s="21"/>
      <c r="Z257" s="21"/>
    </row>
    <row r="258" spans="1:26" ht="15.75" customHeight="1">
      <c r="A258" s="21"/>
      <c r="B258" s="21"/>
      <c r="C258" s="21"/>
      <c r="D258" s="21"/>
      <c r="E258" s="21"/>
      <c r="F258" s="21"/>
      <c r="G258" s="21"/>
      <c r="H258" s="22"/>
      <c r="I258" s="22"/>
      <c r="J258" s="21"/>
      <c r="K258" s="21"/>
      <c r="L258" s="21"/>
      <c r="M258" s="21"/>
      <c r="N258" s="21"/>
      <c r="O258" s="21"/>
      <c r="P258" s="21"/>
      <c r="Q258" s="21"/>
      <c r="R258" s="21"/>
      <c r="S258" s="21"/>
      <c r="T258" s="21"/>
      <c r="U258" s="21"/>
      <c r="V258" s="21"/>
      <c r="W258" s="21"/>
      <c r="X258" s="21"/>
      <c r="Y258" s="21"/>
      <c r="Z258" s="21"/>
    </row>
    <row r="259" spans="1:26" ht="15.75" customHeight="1">
      <c r="A259" s="21"/>
      <c r="B259" s="21"/>
      <c r="C259" s="21"/>
      <c r="D259" s="21"/>
      <c r="E259" s="21"/>
      <c r="F259" s="21"/>
      <c r="G259" s="21"/>
      <c r="H259" s="22"/>
      <c r="I259" s="22"/>
      <c r="J259" s="21"/>
      <c r="K259" s="21"/>
      <c r="L259" s="21"/>
      <c r="M259" s="21"/>
      <c r="N259" s="21"/>
      <c r="O259" s="21"/>
      <c r="P259" s="21"/>
      <c r="Q259" s="21"/>
      <c r="R259" s="21"/>
      <c r="S259" s="21"/>
      <c r="T259" s="21"/>
      <c r="U259" s="21"/>
      <c r="V259" s="21"/>
      <c r="W259" s="21"/>
      <c r="X259" s="21"/>
      <c r="Y259" s="21"/>
      <c r="Z259" s="21"/>
    </row>
    <row r="260" spans="1:26" ht="15.75" customHeight="1">
      <c r="A260" s="21"/>
      <c r="B260" s="21"/>
      <c r="C260" s="21"/>
      <c r="D260" s="21"/>
      <c r="E260" s="21"/>
      <c r="F260" s="21"/>
      <c r="G260" s="21"/>
      <c r="H260" s="22"/>
      <c r="I260" s="22"/>
      <c r="J260" s="21"/>
      <c r="K260" s="21"/>
      <c r="L260" s="21"/>
      <c r="M260" s="21"/>
      <c r="N260" s="21"/>
      <c r="O260" s="21"/>
      <c r="P260" s="21"/>
      <c r="Q260" s="21"/>
      <c r="R260" s="21"/>
      <c r="S260" s="21"/>
      <c r="T260" s="21"/>
      <c r="U260" s="21"/>
      <c r="V260" s="21"/>
      <c r="W260" s="21"/>
      <c r="X260" s="21"/>
      <c r="Y260" s="21"/>
      <c r="Z260" s="21"/>
    </row>
    <row r="261" spans="1:26" ht="15.75" customHeight="1">
      <c r="A261" s="21"/>
      <c r="B261" s="21"/>
      <c r="C261" s="21"/>
      <c r="D261" s="21"/>
      <c r="E261" s="21"/>
      <c r="F261" s="21"/>
      <c r="G261" s="21"/>
      <c r="H261" s="22"/>
      <c r="I261" s="22"/>
      <c r="J261" s="21"/>
      <c r="K261" s="21"/>
      <c r="L261" s="21"/>
      <c r="M261" s="21"/>
      <c r="N261" s="21"/>
      <c r="O261" s="21"/>
      <c r="P261" s="21"/>
      <c r="Q261" s="21"/>
      <c r="R261" s="21"/>
      <c r="S261" s="21"/>
      <c r="T261" s="21"/>
      <c r="U261" s="21"/>
      <c r="V261" s="21"/>
      <c r="W261" s="21"/>
      <c r="X261" s="21"/>
      <c r="Y261" s="21"/>
      <c r="Z261" s="21"/>
    </row>
    <row r="262" spans="1:26" ht="15.75" customHeight="1">
      <c r="A262" s="21"/>
      <c r="B262" s="21"/>
      <c r="C262" s="21"/>
      <c r="D262" s="21"/>
      <c r="E262" s="21"/>
      <c r="F262" s="21"/>
      <c r="G262" s="21"/>
      <c r="H262" s="22"/>
      <c r="I262" s="22"/>
      <c r="J262" s="21"/>
      <c r="K262" s="21"/>
      <c r="L262" s="21"/>
      <c r="M262" s="21"/>
      <c r="N262" s="21"/>
      <c r="O262" s="21"/>
      <c r="P262" s="21"/>
      <c r="Q262" s="21"/>
      <c r="R262" s="21"/>
      <c r="S262" s="21"/>
      <c r="T262" s="21"/>
      <c r="U262" s="21"/>
      <c r="V262" s="21"/>
      <c r="W262" s="21"/>
      <c r="X262" s="21"/>
      <c r="Y262" s="21"/>
      <c r="Z262" s="21"/>
    </row>
    <row r="263" spans="1:26" ht="15.75" customHeight="1">
      <c r="A263" s="21"/>
      <c r="B263" s="21"/>
      <c r="C263" s="21"/>
      <c r="D263" s="21"/>
      <c r="E263" s="21"/>
      <c r="F263" s="21"/>
      <c r="G263" s="21"/>
      <c r="H263" s="22"/>
      <c r="I263" s="22"/>
      <c r="J263" s="21"/>
      <c r="K263" s="21"/>
      <c r="L263" s="21"/>
      <c r="M263" s="21"/>
      <c r="N263" s="21"/>
      <c r="O263" s="21"/>
      <c r="P263" s="21"/>
      <c r="Q263" s="21"/>
      <c r="R263" s="21"/>
      <c r="S263" s="21"/>
      <c r="T263" s="21"/>
      <c r="U263" s="21"/>
      <c r="V263" s="21"/>
      <c r="W263" s="21"/>
      <c r="X263" s="21"/>
      <c r="Y263" s="21"/>
      <c r="Z263" s="21"/>
    </row>
    <row r="264" spans="1:26" ht="15.75" customHeight="1">
      <c r="A264" s="21"/>
      <c r="B264" s="21"/>
      <c r="C264" s="21"/>
      <c r="D264" s="21"/>
      <c r="E264" s="21"/>
      <c r="F264" s="21"/>
      <c r="G264" s="21"/>
      <c r="H264" s="22"/>
      <c r="I264" s="22"/>
      <c r="J264" s="21"/>
      <c r="K264" s="21"/>
      <c r="L264" s="21"/>
      <c r="M264" s="21"/>
      <c r="N264" s="21"/>
      <c r="O264" s="21"/>
      <c r="P264" s="21"/>
      <c r="Q264" s="21"/>
      <c r="R264" s="21"/>
      <c r="S264" s="21"/>
      <c r="T264" s="21"/>
      <c r="U264" s="21"/>
      <c r="V264" s="21"/>
      <c r="W264" s="21"/>
      <c r="X264" s="21"/>
      <c r="Y264" s="21"/>
      <c r="Z264" s="21"/>
    </row>
    <row r="265" spans="1:26" ht="15.75" customHeight="1">
      <c r="A265" s="21"/>
      <c r="B265" s="21"/>
      <c r="C265" s="21"/>
      <c r="D265" s="21"/>
      <c r="E265" s="21"/>
      <c r="F265" s="21"/>
      <c r="G265" s="21"/>
      <c r="H265" s="22"/>
      <c r="I265" s="22"/>
      <c r="J265" s="21"/>
      <c r="K265" s="21"/>
      <c r="L265" s="21"/>
      <c r="M265" s="21"/>
      <c r="N265" s="21"/>
      <c r="O265" s="21"/>
      <c r="P265" s="21"/>
      <c r="Q265" s="21"/>
      <c r="R265" s="21"/>
      <c r="S265" s="21"/>
      <c r="T265" s="21"/>
      <c r="U265" s="21"/>
      <c r="V265" s="21"/>
      <c r="W265" s="21"/>
      <c r="X265" s="21"/>
      <c r="Y265" s="21"/>
      <c r="Z265" s="21"/>
    </row>
    <row r="266" spans="1:26" ht="15.75" customHeight="1">
      <c r="A266" s="21"/>
      <c r="B266" s="21"/>
      <c r="C266" s="21"/>
      <c r="D266" s="21"/>
      <c r="E266" s="21"/>
      <c r="F266" s="21"/>
      <c r="G266" s="21"/>
      <c r="H266" s="22"/>
      <c r="I266" s="22"/>
      <c r="J266" s="21"/>
      <c r="K266" s="21"/>
      <c r="L266" s="21"/>
      <c r="M266" s="21"/>
      <c r="N266" s="21"/>
      <c r="O266" s="21"/>
      <c r="P266" s="21"/>
      <c r="Q266" s="21"/>
      <c r="R266" s="21"/>
      <c r="S266" s="21"/>
      <c r="T266" s="21"/>
      <c r="U266" s="21"/>
      <c r="V266" s="21"/>
      <c r="W266" s="21"/>
      <c r="X266" s="21"/>
      <c r="Y266" s="21"/>
      <c r="Z266" s="21"/>
    </row>
    <row r="267" spans="1:26" ht="15.75" customHeight="1">
      <c r="A267" s="21"/>
      <c r="B267" s="21"/>
      <c r="C267" s="21"/>
      <c r="D267" s="21"/>
      <c r="E267" s="21"/>
      <c r="F267" s="21"/>
      <c r="G267" s="21"/>
      <c r="H267" s="22"/>
      <c r="I267" s="22"/>
      <c r="J267" s="21"/>
      <c r="K267" s="21"/>
      <c r="L267" s="21"/>
      <c r="M267" s="21"/>
      <c r="N267" s="21"/>
      <c r="O267" s="21"/>
      <c r="P267" s="21"/>
      <c r="Q267" s="21"/>
      <c r="R267" s="21"/>
      <c r="S267" s="21"/>
      <c r="T267" s="21"/>
      <c r="U267" s="21"/>
      <c r="V267" s="21"/>
      <c r="W267" s="21"/>
      <c r="X267" s="21"/>
      <c r="Y267" s="21"/>
      <c r="Z267" s="21"/>
    </row>
    <row r="268" spans="1:26" ht="15.75" customHeight="1">
      <c r="A268" s="21"/>
      <c r="B268" s="21"/>
      <c r="C268" s="21"/>
      <c r="D268" s="21"/>
      <c r="E268" s="21"/>
      <c r="F268" s="21"/>
      <c r="G268" s="21"/>
      <c r="H268" s="22"/>
      <c r="I268" s="22"/>
      <c r="J268" s="21"/>
      <c r="K268" s="21"/>
      <c r="L268" s="21"/>
      <c r="M268" s="21"/>
      <c r="N268" s="21"/>
      <c r="O268" s="21"/>
      <c r="P268" s="21"/>
      <c r="Q268" s="21"/>
      <c r="R268" s="21"/>
      <c r="S268" s="21"/>
      <c r="T268" s="21"/>
      <c r="U268" s="21"/>
      <c r="V268" s="21"/>
      <c r="W268" s="21"/>
      <c r="X268" s="21"/>
      <c r="Y268" s="21"/>
      <c r="Z268" s="21"/>
    </row>
    <row r="269" spans="1:26" ht="15.75" customHeight="1">
      <c r="A269" s="21"/>
      <c r="B269" s="21"/>
      <c r="C269" s="21"/>
      <c r="D269" s="21"/>
      <c r="E269" s="21"/>
      <c r="F269" s="21"/>
      <c r="G269" s="21"/>
      <c r="H269" s="22"/>
      <c r="I269" s="22"/>
      <c r="J269" s="21"/>
      <c r="K269" s="21"/>
      <c r="L269" s="21"/>
      <c r="M269" s="21"/>
      <c r="N269" s="21"/>
      <c r="O269" s="21"/>
      <c r="P269" s="21"/>
      <c r="Q269" s="21"/>
      <c r="R269" s="21"/>
      <c r="S269" s="21"/>
      <c r="T269" s="21"/>
      <c r="U269" s="21"/>
      <c r="V269" s="21"/>
      <c r="W269" s="21"/>
      <c r="X269" s="21"/>
      <c r="Y269" s="21"/>
      <c r="Z269" s="21"/>
    </row>
    <row r="270" spans="1:26" ht="15.75" customHeight="1">
      <c r="A270" s="21"/>
      <c r="B270" s="21"/>
      <c r="C270" s="21"/>
      <c r="D270" s="21"/>
      <c r="E270" s="21"/>
      <c r="F270" s="21"/>
      <c r="G270" s="21"/>
      <c r="H270" s="22"/>
      <c r="I270" s="22"/>
      <c r="J270" s="21"/>
      <c r="K270" s="21"/>
      <c r="L270" s="21"/>
      <c r="M270" s="21"/>
      <c r="N270" s="21"/>
      <c r="O270" s="21"/>
      <c r="P270" s="21"/>
      <c r="Q270" s="21"/>
      <c r="R270" s="21"/>
      <c r="S270" s="21"/>
      <c r="T270" s="21"/>
      <c r="U270" s="21"/>
      <c r="V270" s="21"/>
      <c r="W270" s="21"/>
      <c r="X270" s="21"/>
      <c r="Y270" s="21"/>
      <c r="Z270" s="21"/>
    </row>
    <row r="271" spans="1:26" ht="15.75" customHeight="1">
      <c r="A271" s="21"/>
      <c r="B271" s="21"/>
      <c r="C271" s="21"/>
      <c r="D271" s="21"/>
      <c r="E271" s="21"/>
      <c r="F271" s="21"/>
      <c r="G271" s="21"/>
      <c r="H271" s="22"/>
      <c r="I271" s="22"/>
      <c r="J271" s="21"/>
      <c r="K271" s="21"/>
      <c r="L271" s="21"/>
      <c r="M271" s="21"/>
      <c r="N271" s="21"/>
      <c r="O271" s="21"/>
      <c r="P271" s="21"/>
      <c r="Q271" s="21"/>
      <c r="R271" s="21"/>
      <c r="S271" s="21"/>
      <c r="T271" s="21"/>
      <c r="U271" s="21"/>
      <c r="V271" s="21"/>
      <c r="W271" s="21"/>
      <c r="X271" s="21"/>
      <c r="Y271" s="21"/>
      <c r="Z271" s="21"/>
    </row>
    <row r="272" spans="1:26" ht="15.75" customHeight="1">
      <c r="A272" s="21"/>
      <c r="B272" s="21"/>
      <c r="C272" s="21"/>
      <c r="D272" s="21"/>
      <c r="E272" s="21"/>
      <c r="F272" s="21"/>
      <c r="G272" s="21"/>
      <c r="H272" s="22"/>
      <c r="I272" s="22"/>
      <c r="J272" s="21"/>
      <c r="K272" s="21"/>
      <c r="L272" s="21"/>
      <c r="M272" s="21"/>
      <c r="N272" s="21"/>
      <c r="O272" s="21"/>
      <c r="P272" s="21"/>
      <c r="Q272" s="21"/>
      <c r="R272" s="21"/>
      <c r="S272" s="21"/>
      <c r="T272" s="21"/>
      <c r="U272" s="21"/>
      <c r="V272" s="21"/>
      <c r="W272" s="21"/>
      <c r="X272" s="21"/>
      <c r="Y272" s="21"/>
      <c r="Z272" s="21"/>
    </row>
    <row r="273" spans="1:26" ht="15.75" customHeight="1">
      <c r="A273" s="21"/>
      <c r="B273" s="21"/>
      <c r="C273" s="21"/>
      <c r="D273" s="21"/>
      <c r="E273" s="21"/>
      <c r="F273" s="21"/>
      <c r="G273" s="21"/>
      <c r="H273" s="22"/>
      <c r="I273" s="22"/>
      <c r="J273" s="21"/>
      <c r="K273" s="21"/>
      <c r="L273" s="21"/>
      <c r="M273" s="21"/>
      <c r="N273" s="21"/>
      <c r="O273" s="21"/>
      <c r="P273" s="21"/>
      <c r="Q273" s="21"/>
      <c r="R273" s="21"/>
      <c r="S273" s="21"/>
      <c r="T273" s="21"/>
      <c r="U273" s="21"/>
      <c r="V273" s="21"/>
      <c r="W273" s="21"/>
      <c r="X273" s="21"/>
      <c r="Y273" s="21"/>
      <c r="Z273" s="21"/>
    </row>
    <row r="274" spans="1:26" ht="15.75" customHeight="1">
      <c r="A274" s="21"/>
      <c r="B274" s="21"/>
      <c r="C274" s="21"/>
      <c r="D274" s="21"/>
      <c r="E274" s="21"/>
      <c r="F274" s="21"/>
      <c r="G274" s="21"/>
      <c r="H274" s="22"/>
      <c r="I274" s="22"/>
      <c r="J274" s="21"/>
      <c r="K274" s="21"/>
      <c r="L274" s="21"/>
      <c r="M274" s="21"/>
      <c r="N274" s="21"/>
      <c r="O274" s="21"/>
      <c r="P274" s="21"/>
      <c r="Q274" s="21"/>
      <c r="R274" s="21"/>
      <c r="S274" s="21"/>
      <c r="T274" s="21"/>
      <c r="U274" s="21"/>
      <c r="V274" s="21"/>
      <c r="W274" s="21"/>
      <c r="X274" s="21"/>
      <c r="Y274" s="21"/>
      <c r="Z274" s="21"/>
    </row>
    <row r="275" spans="1:26" ht="15.75" customHeight="1">
      <c r="A275" s="21"/>
      <c r="B275" s="21"/>
      <c r="C275" s="21"/>
      <c r="D275" s="21"/>
      <c r="E275" s="21"/>
      <c r="F275" s="21"/>
      <c r="G275" s="21"/>
      <c r="H275" s="22"/>
      <c r="I275" s="22"/>
      <c r="J275" s="21"/>
      <c r="K275" s="21"/>
      <c r="L275" s="21"/>
      <c r="M275" s="21"/>
      <c r="N275" s="21"/>
      <c r="O275" s="21"/>
      <c r="P275" s="21"/>
      <c r="Q275" s="21"/>
      <c r="R275" s="21"/>
      <c r="S275" s="21"/>
      <c r="T275" s="21"/>
      <c r="U275" s="21"/>
      <c r="V275" s="21"/>
      <c r="W275" s="21"/>
      <c r="X275" s="21"/>
      <c r="Y275" s="21"/>
      <c r="Z275" s="21"/>
    </row>
    <row r="276" spans="1:26" ht="15.75" customHeight="1">
      <c r="A276" s="21"/>
      <c r="B276" s="21"/>
      <c r="C276" s="21"/>
      <c r="D276" s="21"/>
      <c r="E276" s="21"/>
      <c r="F276" s="21"/>
      <c r="G276" s="21"/>
      <c r="H276" s="22"/>
      <c r="I276" s="22"/>
      <c r="J276" s="21"/>
      <c r="K276" s="21"/>
      <c r="L276" s="21"/>
      <c r="M276" s="21"/>
      <c r="N276" s="21"/>
      <c r="O276" s="21"/>
      <c r="P276" s="21"/>
      <c r="Q276" s="21"/>
      <c r="R276" s="21"/>
      <c r="S276" s="21"/>
      <c r="T276" s="21"/>
      <c r="U276" s="21"/>
      <c r="V276" s="21"/>
      <c r="W276" s="21"/>
      <c r="X276" s="21"/>
      <c r="Y276" s="21"/>
      <c r="Z276" s="21"/>
    </row>
    <row r="277" spans="1:26" ht="15.75" customHeight="1">
      <c r="A277" s="21"/>
      <c r="B277" s="21"/>
      <c r="C277" s="21"/>
      <c r="D277" s="21"/>
      <c r="E277" s="21"/>
      <c r="F277" s="21"/>
      <c r="G277" s="21"/>
      <c r="H277" s="22"/>
      <c r="I277" s="22"/>
      <c r="J277" s="21"/>
      <c r="K277" s="21"/>
      <c r="L277" s="21"/>
      <c r="M277" s="21"/>
      <c r="N277" s="21"/>
      <c r="O277" s="21"/>
      <c r="P277" s="21"/>
      <c r="Q277" s="21"/>
      <c r="R277" s="21"/>
      <c r="S277" s="21"/>
      <c r="T277" s="21"/>
      <c r="U277" s="21"/>
      <c r="V277" s="21"/>
      <c r="W277" s="21"/>
      <c r="X277" s="21"/>
      <c r="Y277" s="21"/>
      <c r="Z277" s="21"/>
    </row>
    <row r="278" spans="1:26" ht="15.75" customHeight="1">
      <c r="A278" s="21"/>
      <c r="B278" s="21"/>
      <c r="C278" s="21"/>
      <c r="D278" s="21"/>
      <c r="E278" s="21"/>
      <c r="F278" s="21"/>
      <c r="G278" s="21"/>
      <c r="H278" s="22"/>
      <c r="I278" s="22"/>
      <c r="J278" s="21"/>
      <c r="K278" s="21"/>
      <c r="L278" s="21"/>
      <c r="M278" s="21"/>
      <c r="N278" s="21"/>
      <c r="O278" s="21"/>
      <c r="P278" s="21"/>
      <c r="Q278" s="21"/>
      <c r="R278" s="21"/>
      <c r="S278" s="21"/>
      <c r="T278" s="21"/>
      <c r="U278" s="21"/>
      <c r="V278" s="21"/>
      <c r="W278" s="21"/>
      <c r="X278" s="21"/>
      <c r="Y278" s="21"/>
      <c r="Z278" s="21"/>
    </row>
    <row r="279" spans="1:26" ht="15.75" customHeight="1">
      <c r="A279" s="21"/>
      <c r="B279" s="21"/>
      <c r="C279" s="21"/>
      <c r="D279" s="21"/>
      <c r="E279" s="21"/>
      <c r="F279" s="21"/>
      <c r="G279" s="21"/>
      <c r="H279" s="22"/>
      <c r="I279" s="22"/>
      <c r="J279" s="21"/>
      <c r="K279" s="21"/>
      <c r="L279" s="21"/>
      <c r="M279" s="21"/>
      <c r="N279" s="21"/>
      <c r="O279" s="21"/>
      <c r="P279" s="21"/>
      <c r="Q279" s="21"/>
      <c r="R279" s="21"/>
      <c r="S279" s="21"/>
      <c r="T279" s="21"/>
      <c r="U279" s="21"/>
      <c r="V279" s="21"/>
      <c r="W279" s="21"/>
      <c r="X279" s="21"/>
      <c r="Y279" s="21"/>
      <c r="Z279" s="21"/>
    </row>
    <row r="280" spans="1:26" ht="15.75" customHeight="1">
      <c r="A280" s="21"/>
      <c r="B280" s="21"/>
      <c r="C280" s="21"/>
      <c r="D280" s="21"/>
      <c r="E280" s="21"/>
      <c r="F280" s="21"/>
      <c r="G280" s="21"/>
      <c r="H280" s="22"/>
      <c r="I280" s="22"/>
      <c r="J280" s="21"/>
      <c r="K280" s="21"/>
      <c r="L280" s="21"/>
      <c r="M280" s="21"/>
      <c r="N280" s="21"/>
      <c r="O280" s="21"/>
      <c r="P280" s="21"/>
      <c r="Q280" s="21"/>
      <c r="R280" s="21"/>
      <c r="S280" s="21"/>
      <c r="T280" s="21"/>
      <c r="U280" s="21"/>
      <c r="V280" s="21"/>
      <c r="W280" s="21"/>
      <c r="X280" s="21"/>
      <c r="Y280" s="21"/>
      <c r="Z280" s="21"/>
    </row>
    <row r="281" spans="1:26" ht="15.75" customHeight="1">
      <c r="A281" s="21"/>
      <c r="B281" s="21"/>
      <c r="C281" s="21"/>
      <c r="D281" s="21"/>
      <c r="E281" s="21"/>
      <c r="F281" s="21"/>
      <c r="G281" s="21"/>
      <c r="H281" s="22"/>
      <c r="I281" s="22"/>
      <c r="J281" s="21"/>
      <c r="K281" s="21"/>
      <c r="L281" s="21"/>
      <c r="M281" s="21"/>
      <c r="N281" s="21"/>
      <c r="O281" s="21"/>
      <c r="P281" s="21"/>
      <c r="Q281" s="21"/>
      <c r="R281" s="21"/>
      <c r="S281" s="21"/>
      <c r="T281" s="21"/>
      <c r="U281" s="21"/>
      <c r="V281" s="21"/>
      <c r="W281" s="21"/>
      <c r="X281" s="21"/>
      <c r="Y281" s="21"/>
      <c r="Z281" s="21"/>
    </row>
    <row r="282" spans="1:26" ht="15.75" customHeight="1">
      <c r="A282" s="21"/>
      <c r="B282" s="21"/>
      <c r="C282" s="21"/>
      <c r="D282" s="21"/>
      <c r="E282" s="21"/>
      <c r="F282" s="21"/>
      <c r="G282" s="21"/>
      <c r="H282" s="22"/>
      <c r="I282" s="22"/>
      <c r="J282" s="21"/>
      <c r="K282" s="21"/>
      <c r="L282" s="21"/>
      <c r="M282" s="21"/>
      <c r="N282" s="21"/>
      <c r="O282" s="21"/>
      <c r="P282" s="21"/>
      <c r="Q282" s="21"/>
      <c r="R282" s="21"/>
      <c r="S282" s="21"/>
      <c r="T282" s="21"/>
      <c r="U282" s="21"/>
      <c r="V282" s="21"/>
      <c r="W282" s="21"/>
      <c r="X282" s="21"/>
      <c r="Y282" s="21"/>
      <c r="Z282" s="21"/>
    </row>
    <row r="283" spans="1:26" ht="15.75" customHeight="1">
      <c r="A283" s="21"/>
      <c r="B283" s="21"/>
      <c r="C283" s="21"/>
      <c r="D283" s="21"/>
      <c r="E283" s="21"/>
      <c r="F283" s="21"/>
      <c r="G283" s="21"/>
      <c r="H283" s="22"/>
      <c r="I283" s="22"/>
      <c r="J283" s="21"/>
      <c r="K283" s="21"/>
      <c r="L283" s="21"/>
      <c r="M283" s="21"/>
      <c r="N283" s="21"/>
      <c r="O283" s="21"/>
      <c r="P283" s="21"/>
      <c r="Q283" s="21"/>
      <c r="R283" s="21"/>
      <c r="S283" s="21"/>
      <c r="T283" s="21"/>
      <c r="U283" s="21"/>
      <c r="V283" s="21"/>
      <c r="W283" s="21"/>
      <c r="X283" s="21"/>
      <c r="Y283" s="21"/>
      <c r="Z283" s="21"/>
    </row>
    <row r="284" spans="1:26" ht="15.75" customHeight="1">
      <c r="A284" s="21"/>
      <c r="B284" s="21"/>
      <c r="C284" s="21"/>
      <c r="D284" s="21"/>
      <c r="E284" s="21"/>
      <c r="F284" s="21"/>
      <c r="G284" s="21"/>
      <c r="H284" s="22"/>
      <c r="I284" s="22"/>
      <c r="J284" s="21"/>
      <c r="K284" s="21"/>
      <c r="L284" s="21"/>
      <c r="M284" s="21"/>
      <c r="N284" s="21"/>
      <c r="O284" s="21"/>
      <c r="P284" s="21"/>
      <c r="Q284" s="21"/>
      <c r="R284" s="21"/>
      <c r="S284" s="21"/>
      <c r="T284" s="21"/>
      <c r="U284" s="21"/>
      <c r="V284" s="21"/>
      <c r="W284" s="21"/>
      <c r="X284" s="21"/>
      <c r="Y284" s="21"/>
      <c r="Z284" s="21"/>
    </row>
    <row r="285" spans="1:26" ht="15.75" customHeight="1">
      <c r="A285" s="21"/>
      <c r="B285" s="21"/>
      <c r="C285" s="21"/>
      <c r="D285" s="21"/>
      <c r="E285" s="21"/>
      <c r="F285" s="21"/>
      <c r="G285" s="21"/>
      <c r="H285" s="22"/>
      <c r="I285" s="22"/>
      <c r="J285" s="21"/>
      <c r="K285" s="21"/>
      <c r="L285" s="21"/>
      <c r="M285" s="21"/>
      <c r="N285" s="21"/>
      <c r="O285" s="21"/>
      <c r="P285" s="21"/>
      <c r="Q285" s="21"/>
      <c r="R285" s="21"/>
      <c r="S285" s="21"/>
      <c r="T285" s="21"/>
      <c r="U285" s="21"/>
      <c r="V285" s="21"/>
      <c r="W285" s="21"/>
      <c r="X285" s="21"/>
      <c r="Y285" s="21"/>
      <c r="Z285" s="21"/>
    </row>
    <row r="286" spans="1:26" ht="15.75" customHeight="1">
      <c r="A286" s="21"/>
      <c r="B286" s="21"/>
      <c r="C286" s="21"/>
      <c r="D286" s="21"/>
      <c r="E286" s="21"/>
      <c r="F286" s="21"/>
      <c r="G286" s="21"/>
      <c r="H286" s="22"/>
      <c r="I286" s="22"/>
      <c r="J286" s="21"/>
      <c r="K286" s="21"/>
      <c r="L286" s="21"/>
      <c r="M286" s="21"/>
      <c r="N286" s="21"/>
      <c r="O286" s="21"/>
      <c r="P286" s="21"/>
      <c r="Q286" s="21"/>
      <c r="R286" s="21"/>
      <c r="S286" s="21"/>
      <c r="T286" s="21"/>
      <c r="U286" s="21"/>
      <c r="V286" s="21"/>
      <c r="W286" s="21"/>
      <c r="X286" s="21"/>
      <c r="Y286" s="21"/>
      <c r="Z286" s="21"/>
    </row>
    <row r="287" spans="1:26" ht="15.75" customHeight="1">
      <c r="A287" s="21"/>
      <c r="B287" s="21"/>
      <c r="C287" s="21"/>
      <c r="D287" s="21"/>
      <c r="E287" s="21"/>
      <c r="F287" s="21"/>
      <c r="G287" s="21"/>
      <c r="H287" s="22"/>
      <c r="I287" s="22"/>
      <c r="J287" s="21"/>
      <c r="K287" s="21"/>
      <c r="L287" s="21"/>
      <c r="M287" s="21"/>
      <c r="N287" s="21"/>
      <c r="O287" s="21"/>
      <c r="P287" s="21"/>
      <c r="Q287" s="21"/>
      <c r="R287" s="21"/>
      <c r="S287" s="21"/>
      <c r="T287" s="21"/>
      <c r="U287" s="21"/>
      <c r="V287" s="21"/>
      <c r="W287" s="21"/>
      <c r="X287" s="21"/>
      <c r="Y287" s="21"/>
      <c r="Z287" s="21"/>
    </row>
    <row r="288" spans="1:26" ht="15.75" customHeight="1">
      <c r="A288" s="21"/>
      <c r="B288" s="21"/>
      <c r="C288" s="21"/>
      <c r="D288" s="21"/>
      <c r="E288" s="21"/>
      <c r="F288" s="21"/>
      <c r="G288" s="21"/>
      <c r="H288" s="22"/>
      <c r="I288" s="22"/>
      <c r="J288" s="21"/>
      <c r="K288" s="21"/>
      <c r="L288" s="21"/>
      <c r="M288" s="21"/>
      <c r="N288" s="21"/>
      <c r="O288" s="21"/>
      <c r="P288" s="21"/>
      <c r="Q288" s="21"/>
      <c r="R288" s="21"/>
      <c r="S288" s="21"/>
      <c r="T288" s="21"/>
      <c r="U288" s="21"/>
      <c r="V288" s="21"/>
      <c r="W288" s="21"/>
      <c r="X288" s="21"/>
      <c r="Y288" s="21"/>
      <c r="Z288" s="21"/>
    </row>
    <row r="289" spans="1:26" ht="15.75" customHeight="1">
      <c r="A289" s="21"/>
      <c r="B289" s="21"/>
      <c r="C289" s="21"/>
      <c r="D289" s="21"/>
      <c r="E289" s="21"/>
      <c r="F289" s="21"/>
      <c r="G289" s="21"/>
      <c r="H289" s="22"/>
      <c r="I289" s="22"/>
      <c r="J289" s="21"/>
      <c r="K289" s="21"/>
      <c r="L289" s="21"/>
      <c r="M289" s="21"/>
      <c r="N289" s="21"/>
      <c r="O289" s="21"/>
      <c r="P289" s="21"/>
      <c r="Q289" s="21"/>
      <c r="R289" s="21"/>
      <c r="S289" s="21"/>
      <c r="T289" s="21"/>
      <c r="U289" s="21"/>
      <c r="V289" s="21"/>
      <c r="W289" s="21"/>
      <c r="X289" s="21"/>
      <c r="Y289" s="21"/>
      <c r="Z289" s="21"/>
    </row>
    <row r="290" spans="1:26" ht="15.75" customHeight="1">
      <c r="A290" s="21"/>
      <c r="B290" s="21"/>
      <c r="C290" s="21"/>
      <c r="D290" s="21"/>
      <c r="E290" s="21"/>
      <c r="F290" s="21"/>
      <c r="G290" s="21"/>
      <c r="H290" s="22"/>
      <c r="I290" s="22"/>
      <c r="J290" s="21"/>
      <c r="K290" s="21"/>
      <c r="L290" s="21"/>
      <c r="M290" s="21"/>
      <c r="N290" s="21"/>
      <c r="O290" s="21"/>
      <c r="P290" s="21"/>
      <c r="Q290" s="21"/>
      <c r="R290" s="21"/>
      <c r="S290" s="21"/>
      <c r="T290" s="21"/>
      <c r="U290" s="21"/>
      <c r="V290" s="21"/>
      <c r="W290" s="21"/>
      <c r="X290" s="21"/>
      <c r="Y290" s="21"/>
      <c r="Z290" s="21"/>
    </row>
    <row r="291" spans="1:26" ht="15.75" customHeight="1">
      <c r="A291" s="21"/>
      <c r="B291" s="21"/>
      <c r="C291" s="21"/>
      <c r="D291" s="21"/>
      <c r="E291" s="21"/>
      <c r="F291" s="21"/>
      <c r="G291" s="21"/>
      <c r="H291" s="22"/>
      <c r="I291" s="22"/>
      <c r="J291" s="21"/>
      <c r="K291" s="21"/>
      <c r="L291" s="21"/>
      <c r="M291" s="21"/>
      <c r="N291" s="21"/>
      <c r="O291" s="21"/>
      <c r="P291" s="21"/>
      <c r="Q291" s="21"/>
      <c r="R291" s="21"/>
      <c r="S291" s="21"/>
      <c r="T291" s="21"/>
      <c r="U291" s="21"/>
      <c r="V291" s="21"/>
      <c r="W291" s="21"/>
      <c r="X291" s="21"/>
      <c r="Y291" s="21"/>
      <c r="Z291" s="21"/>
    </row>
    <row r="292" spans="1:26" ht="15.75" customHeight="1">
      <c r="A292" s="21"/>
      <c r="B292" s="21"/>
      <c r="C292" s="21"/>
      <c r="D292" s="21"/>
      <c r="E292" s="21"/>
      <c r="F292" s="21"/>
      <c r="G292" s="21"/>
      <c r="H292" s="22"/>
      <c r="I292" s="22"/>
      <c r="J292" s="21"/>
      <c r="K292" s="21"/>
      <c r="L292" s="21"/>
      <c r="M292" s="21"/>
      <c r="N292" s="21"/>
      <c r="O292" s="21"/>
      <c r="P292" s="21"/>
      <c r="Q292" s="21"/>
      <c r="R292" s="21"/>
      <c r="S292" s="21"/>
      <c r="T292" s="21"/>
      <c r="U292" s="21"/>
      <c r="V292" s="21"/>
      <c r="W292" s="21"/>
      <c r="X292" s="21"/>
      <c r="Y292" s="21"/>
      <c r="Z292" s="21"/>
    </row>
    <row r="293" spans="1:26" ht="15.75" customHeight="1">
      <c r="A293" s="21"/>
      <c r="B293" s="21"/>
      <c r="C293" s="21"/>
      <c r="D293" s="21"/>
      <c r="E293" s="21"/>
      <c r="F293" s="21"/>
      <c r="G293" s="21"/>
      <c r="H293" s="22"/>
      <c r="I293" s="22"/>
      <c r="J293" s="21"/>
      <c r="K293" s="21"/>
      <c r="L293" s="21"/>
      <c r="M293" s="21"/>
      <c r="N293" s="21"/>
      <c r="O293" s="21"/>
      <c r="P293" s="21"/>
      <c r="Q293" s="21"/>
      <c r="R293" s="21"/>
      <c r="S293" s="21"/>
      <c r="T293" s="21"/>
      <c r="U293" s="21"/>
      <c r="V293" s="21"/>
      <c r="W293" s="21"/>
      <c r="X293" s="21"/>
      <c r="Y293" s="21"/>
      <c r="Z293" s="21"/>
    </row>
    <row r="294" spans="1:26" ht="15.75" customHeight="1">
      <c r="A294" s="21"/>
      <c r="B294" s="21"/>
      <c r="C294" s="21"/>
      <c r="D294" s="21"/>
      <c r="E294" s="21"/>
      <c r="F294" s="21"/>
      <c r="G294" s="21"/>
      <c r="H294" s="22"/>
      <c r="I294" s="22"/>
      <c r="J294" s="21"/>
      <c r="K294" s="21"/>
      <c r="L294" s="21"/>
      <c r="M294" s="21"/>
      <c r="N294" s="21"/>
      <c r="O294" s="21"/>
      <c r="P294" s="21"/>
      <c r="Q294" s="21"/>
      <c r="R294" s="21"/>
      <c r="S294" s="21"/>
      <c r="T294" s="21"/>
      <c r="U294" s="21"/>
      <c r="V294" s="21"/>
      <c r="W294" s="21"/>
      <c r="X294" s="21"/>
      <c r="Y294" s="21"/>
      <c r="Z294" s="21"/>
    </row>
    <row r="295" spans="1:26" ht="15.75" customHeight="1">
      <c r="A295" s="21"/>
      <c r="B295" s="21"/>
      <c r="C295" s="21"/>
      <c r="D295" s="21"/>
      <c r="E295" s="21"/>
      <c r="F295" s="21"/>
      <c r="G295" s="21"/>
      <c r="H295" s="22"/>
      <c r="I295" s="22"/>
      <c r="J295" s="21"/>
      <c r="K295" s="21"/>
      <c r="L295" s="21"/>
      <c r="M295" s="21"/>
      <c r="N295" s="21"/>
      <c r="O295" s="21"/>
      <c r="P295" s="21"/>
      <c r="Q295" s="21"/>
      <c r="R295" s="21"/>
      <c r="S295" s="21"/>
      <c r="T295" s="21"/>
      <c r="U295" s="21"/>
      <c r="V295" s="21"/>
      <c r="W295" s="21"/>
      <c r="X295" s="21"/>
      <c r="Y295" s="21"/>
      <c r="Z295" s="21"/>
    </row>
    <row r="296" spans="1:26" ht="15.75" customHeight="1">
      <c r="A296" s="21"/>
      <c r="B296" s="21"/>
      <c r="C296" s="21"/>
      <c r="D296" s="21"/>
      <c r="E296" s="21"/>
      <c r="F296" s="21"/>
      <c r="G296" s="21"/>
      <c r="H296" s="22"/>
      <c r="I296" s="22"/>
      <c r="J296" s="21"/>
      <c r="K296" s="21"/>
      <c r="L296" s="21"/>
      <c r="M296" s="21"/>
      <c r="N296" s="21"/>
      <c r="O296" s="21"/>
      <c r="P296" s="21"/>
      <c r="Q296" s="21"/>
      <c r="R296" s="21"/>
      <c r="S296" s="21"/>
      <c r="T296" s="21"/>
      <c r="U296" s="21"/>
      <c r="V296" s="21"/>
      <c r="W296" s="21"/>
      <c r="X296" s="21"/>
      <c r="Y296" s="21"/>
      <c r="Z296" s="21"/>
    </row>
    <row r="297" spans="1:26" ht="15.75" customHeight="1">
      <c r="A297" s="21"/>
      <c r="B297" s="21"/>
      <c r="C297" s="21"/>
      <c r="D297" s="21"/>
      <c r="E297" s="21"/>
      <c r="F297" s="21"/>
      <c r="G297" s="21"/>
      <c r="H297" s="22"/>
      <c r="I297" s="22"/>
      <c r="J297" s="21"/>
      <c r="K297" s="21"/>
      <c r="L297" s="21"/>
      <c r="M297" s="21"/>
      <c r="N297" s="21"/>
      <c r="O297" s="21"/>
      <c r="P297" s="21"/>
      <c r="Q297" s="21"/>
      <c r="R297" s="21"/>
      <c r="S297" s="21"/>
      <c r="T297" s="21"/>
      <c r="U297" s="21"/>
      <c r="V297" s="21"/>
      <c r="W297" s="21"/>
      <c r="X297" s="21"/>
      <c r="Y297" s="21"/>
      <c r="Z297" s="21"/>
    </row>
    <row r="298" spans="1:26" ht="15.75" customHeight="1">
      <c r="A298" s="21"/>
      <c r="B298" s="21"/>
      <c r="C298" s="21"/>
      <c r="D298" s="21"/>
      <c r="E298" s="21"/>
      <c r="F298" s="21"/>
      <c r="G298" s="21"/>
      <c r="H298" s="22"/>
      <c r="I298" s="22"/>
      <c r="J298" s="21"/>
      <c r="K298" s="21"/>
      <c r="L298" s="21"/>
      <c r="M298" s="21"/>
      <c r="N298" s="21"/>
      <c r="O298" s="21"/>
      <c r="P298" s="21"/>
      <c r="Q298" s="21"/>
      <c r="R298" s="21"/>
      <c r="S298" s="21"/>
      <c r="T298" s="21"/>
      <c r="U298" s="21"/>
      <c r="V298" s="21"/>
      <c r="W298" s="21"/>
      <c r="X298" s="21"/>
      <c r="Y298" s="21"/>
      <c r="Z298" s="21"/>
    </row>
    <row r="299" spans="1:26" ht="15.75" customHeight="1">
      <c r="A299" s="21"/>
      <c r="B299" s="21"/>
      <c r="C299" s="21"/>
      <c r="D299" s="21"/>
      <c r="E299" s="21"/>
      <c r="F299" s="21"/>
      <c r="G299" s="21"/>
      <c r="H299" s="22"/>
      <c r="I299" s="22"/>
      <c r="J299" s="21"/>
      <c r="K299" s="21"/>
      <c r="L299" s="21"/>
      <c r="M299" s="21"/>
      <c r="N299" s="21"/>
      <c r="O299" s="21"/>
      <c r="P299" s="21"/>
      <c r="Q299" s="21"/>
      <c r="R299" s="21"/>
      <c r="S299" s="21"/>
      <c r="T299" s="21"/>
      <c r="U299" s="21"/>
      <c r="V299" s="21"/>
      <c r="W299" s="21"/>
      <c r="X299" s="21"/>
      <c r="Y299" s="21"/>
      <c r="Z299" s="21"/>
    </row>
    <row r="300" spans="1:26" ht="15.75" customHeight="1">
      <c r="A300" s="21"/>
      <c r="B300" s="21"/>
      <c r="C300" s="21"/>
      <c r="D300" s="21"/>
      <c r="E300" s="21"/>
      <c r="F300" s="21"/>
      <c r="G300" s="21"/>
      <c r="H300" s="22"/>
      <c r="I300" s="22"/>
      <c r="J300" s="21"/>
      <c r="K300" s="21"/>
      <c r="L300" s="21"/>
      <c r="M300" s="21"/>
      <c r="N300" s="21"/>
      <c r="O300" s="21"/>
      <c r="P300" s="21"/>
      <c r="Q300" s="21"/>
      <c r="R300" s="21"/>
      <c r="S300" s="21"/>
      <c r="T300" s="21"/>
      <c r="U300" s="21"/>
      <c r="V300" s="21"/>
      <c r="W300" s="21"/>
      <c r="X300" s="21"/>
      <c r="Y300" s="21"/>
      <c r="Z300" s="21"/>
    </row>
    <row r="301" spans="1:26" ht="15.75" customHeight="1">
      <c r="A301" s="21"/>
      <c r="B301" s="21"/>
      <c r="C301" s="21"/>
      <c r="D301" s="21"/>
      <c r="E301" s="21"/>
      <c r="F301" s="21"/>
      <c r="G301" s="21"/>
      <c r="H301" s="22"/>
      <c r="I301" s="22"/>
      <c r="J301" s="21"/>
      <c r="K301" s="21"/>
      <c r="L301" s="21"/>
      <c r="M301" s="21"/>
      <c r="N301" s="21"/>
      <c r="O301" s="21"/>
      <c r="P301" s="21"/>
      <c r="Q301" s="21"/>
      <c r="R301" s="21"/>
      <c r="S301" s="21"/>
      <c r="T301" s="21"/>
      <c r="U301" s="21"/>
      <c r="V301" s="21"/>
      <c r="W301" s="21"/>
      <c r="X301" s="21"/>
      <c r="Y301" s="21"/>
      <c r="Z301" s="21"/>
    </row>
    <row r="302" spans="1:26" ht="15.75" customHeight="1">
      <c r="A302" s="21"/>
      <c r="B302" s="21"/>
      <c r="C302" s="21"/>
      <c r="D302" s="21"/>
      <c r="E302" s="21"/>
      <c r="F302" s="21"/>
      <c r="G302" s="21"/>
      <c r="H302" s="22"/>
      <c r="I302" s="22"/>
      <c r="J302" s="21"/>
      <c r="K302" s="21"/>
      <c r="L302" s="21"/>
      <c r="M302" s="21"/>
      <c r="N302" s="21"/>
      <c r="O302" s="21"/>
      <c r="P302" s="21"/>
      <c r="Q302" s="21"/>
      <c r="R302" s="21"/>
      <c r="S302" s="21"/>
      <c r="T302" s="21"/>
      <c r="U302" s="21"/>
      <c r="V302" s="21"/>
      <c r="W302" s="21"/>
      <c r="X302" s="21"/>
      <c r="Y302" s="21"/>
      <c r="Z302" s="21"/>
    </row>
    <row r="303" spans="1:26" ht="15.75" customHeight="1">
      <c r="A303" s="21"/>
      <c r="B303" s="21"/>
      <c r="C303" s="21"/>
      <c r="D303" s="21"/>
      <c r="E303" s="21"/>
      <c r="F303" s="21"/>
      <c r="G303" s="21"/>
      <c r="H303" s="22"/>
      <c r="I303" s="22"/>
      <c r="J303" s="21"/>
      <c r="K303" s="21"/>
      <c r="L303" s="21"/>
      <c r="M303" s="21"/>
      <c r="N303" s="21"/>
      <c r="O303" s="21"/>
      <c r="P303" s="21"/>
      <c r="Q303" s="21"/>
      <c r="R303" s="21"/>
      <c r="S303" s="21"/>
      <c r="T303" s="21"/>
      <c r="U303" s="21"/>
      <c r="V303" s="21"/>
      <c r="W303" s="21"/>
      <c r="X303" s="21"/>
      <c r="Y303" s="21"/>
      <c r="Z303" s="21"/>
    </row>
    <row r="304" spans="1:26" ht="15.75" customHeight="1">
      <c r="A304" s="21"/>
      <c r="B304" s="21"/>
      <c r="C304" s="21"/>
      <c r="D304" s="21"/>
      <c r="E304" s="21"/>
      <c r="F304" s="21"/>
      <c r="G304" s="21"/>
      <c r="H304" s="22"/>
      <c r="I304" s="22"/>
      <c r="J304" s="21"/>
      <c r="K304" s="21"/>
      <c r="L304" s="21"/>
      <c r="M304" s="21"/>
      <c r="N304" s="21"/>
      <c r="O304" s="21"/>
      <c r="P304" s="21"/>
      <c r="Q304" s="21"/>
      <c r="R304" s="21"/>
      <c r="S304" s="21"/>
      <c r="T304" s="21"/>
      <c r="U304" s="21"/>
      <c r="V304" s="21"/>
      <c r="W304" s="21"/>
      <c r="X304" s="21"/>
      <c r="Y304" s="21"/>
      <c r="Z304" s="21"/>
    </row>
    <row r="305" spans="1:26" ht="15.75" customHeight="1">
      <c r="A305" s="21"/>
      <c r="B305" s="21"/>
      <c r="C305" s="21"/>
      <c r="D305" s="21"/>
      <c r="E305" s="21"/>
      <c r="F305" s="21"/>
      <c r="G305" s="21"/>
      <c r="H305" s="22"/>
      <c r="I305" s="22"/>
      <c r="J305" s="21"/>
      <c r="K305" s="21"/>
      <c r="L305" s="21"/>
      <c r="M305" s="21"/>
      <c r="N305" s="21"/>
      <c r="O305" s="21"/>
      <c r="P305" s="21"/>
      <c r="Q305" s="21"/>
      <c r="R305" s="21"/>
      <c r="S305" s="21"/>
      <c r="T305" s="21"/>
      <c r="U305" s="21"/>
      <c r="V305" s="21"/>
      <c r="W305" s="21"/>
      <c r="X305" s="21"/>
      <c r="Y305" s="21"/>
      <c r="Z305" s="21"/>
    </row>
    <row r="306" spans="1:26" ht="15.75" customHeight="1">
      <c r="A306" s="21"/>
      <c r="B306" s="21"/>
      <c r="C306" s="21"/>
      <c r="D306" s="21"/>
      <c r="E306" s="21"/>
      <c r="F306" s="21"/>
      <c r="G306" s="21"/>
      <c r="H306" s="22"/>
      <c r="I306" s="22"/>
      <c r="J306" s="21"/>
      <c r="K306" s="21"/>
      <c r="L306" s="21"/>
      <c r="M306" s="21"/>
      <c r="N306" s="21"/>
      <c r="O306" s="21"/>
      <c r="P306" s="21"/>
      <c r="Q306" s="21"/>
      <c r="R306" s="21"/>
      <c r="S306" s="21"/>
      <c r="T306" s="21"/>
      <c r="U306" s="21"/>
      <c r="V306" s="21"/>
      <c r="W306" s="21"/>
      <c r="X306" s="21"/>
      <c r="Y306" s="21"/>
      <c r="Z306" s="21"/>
    </row>
    <row r="307" spans="1:26" ht="15.75" customHeight="1">
      <c r="A307" s="21"/>
      <c r="B307" s="21"/>
      <c r="C307" s="21"/>
      <c r="D307" s="21"/>
      <c r="E307" s="21"/>
      <c r="F307" s="21"/>
      <c r="G307" s="21"/>
      <c r="H307" s="22"/>
      <c r="I307" s="22"/>
      <c r="J307" s="21"/>
      <c r="K307" s="21"/>
      <c r="L307" s="21"/>
      <c r="M307" s="21"/>
      <c r="N307" s="21"/>
      <c r="O307" s="21"/>
      <c r="P307" s="21"/>
      <c r="Q307" s="21"/>
      <c r="R307" s="21"/>
      <c r="S307" s="21"/>
      <c r="T307" s="21"/>
      <c r="U307" s="21"/>
      <c r="V307" s="21"/>
      <c r="W307" s="21"/>
      <c r="X307" s="21"/>
      <c r="Y307" s="21"/>
      <c r="Z307" s="21"/>
    </row>
    <row r="308" spans="1:26" ht="15.75" customHeight="1">
      <c r="A308" s="21"/>
      <c r="B308" s="21"/>
      <c r="C308" s="21"/>
      <c r="D308" s="21"/>
      <c r="E308" s="21"/>
      <c r="F308" s="21"/>
      <c r="G308" s="21"/>
      <c r="H308" s="22"/>
      <c r="I308" s="22"/>
      <c r="J308" s="21"/>
      <c r="K308" s="21"/>
      <c r="L308" s="21"/>
      <c r="M308" s="21"/>
      <c r="N308" s="21"/>
      <c r="O308" s="21"/>
      <c r="P308" s="21"/>
      <c r="Q308" s="21"/>
      <c r="R308" s="21"/>
      <c r="S308" s="21"/>
      <c r="T308" s="21"/>
      <c r="U308" s="21"/>
      <c r="V308" s="21"/>
      <c r="W308" s="21"/>
      <c r="X308" s="21"/>
      <c r="Y308" s="21"/>
      <c r="Z308" s="21"/>
    </row>
    <row r="309" spans="1:26" ht="15.75" customHeight="1">
      <c r="A309" s="21"/>
      <c r="B309" s="21"/>
      <c r="C309" s="21"/>
      <c r="D309" s="21"/>
      <c r="E309" s="21"/>
      <c r="F309" s="21"/>
      <c r="G309" s="21"/>
      <c r="H309" s="22"/>
      <c r="I309" s="22"/>
      <c r="J309" s="21"/>
      <c r="K309" s="21"/>
      <c r="L309" s="21"/>
      <c r="M309" s="21"/>
      <c r="N309" s="21"/>
      <c r="O309" s="21"/>
      <c r="P309" s="21"/>
      <c r="Q309" s="21"/>
      <c r="R309" s="21"/>
      <c r="S309" s="21"/>
      <c r="T309" s="21"/>
      <c r="U309" s="21"/>
      <c r="V309" s="21"/>
      <c r="W309" s="21"/>
      <c r="X309" s="21"/>
      <c r="Y309" s="21"/>
      <c r="Z309" s="21"/>
    </row>
    <row r="310" spans="1:26" ht="15.75" customHeight="1">
      <c r="A310" s="21"/>
      <c r="B310" s="21"/>
      <c r="C310" s="21"/>
      <c r="D310" s="21"/>
      <c r="E310" s="21"/>
      <c r="F310" s="21"/>
      <c r="G310" s="21"/>
      <c r="H310" s="22"/>
      <c r="I310" s="22"/>
      <c r="J310" s="21"/>
      <c r="K310" s="21"/>
      <c r="L310" s="21"/>
      <c r="M310" s="21"/>
      <c r="N310" s="21"/>
      <c r="O310" s="21"/>
      <c r="P310" s="21"/>
      <c r="Q310" s="21"/>
      <c r="R310" s="21"/>
      <c r="S310" s="21"/>
      <c r="T310" s="21"/>
      <c r="U310" s="21"/>
      <c r="V310" s="21"/>
      <c r="W310" s="21"/>
      <c r="X310" s="21"/>
      <c r="Y310" s="21"/>
      <c r="Z310" s="21"/>
    </row>
    <row r="311" spans="1:26" ht="15.75" customHeight="1">
      <c r="A311" s="21"/>
      <c r="B311" s="21"/>
      <c r="C311" s="21"/>
      <c r="D311" s="21"/>
      <c r="E311" s="21"/>
      <c r="F311" s="21"/>
      <c r="G311" s="21"/>
      <c r="H311" s="22"/>
      <c r="I311" s="22"/>
      <c r="J311" s="21"/>
      <c r="K311" s="21"/>
      <c r="L311" s="21"/>
      <c r="M311" s="21"/>
      <c r="N311" s="21"/>
      <c r="O311" s="21"/>
      <c r="P311" s="21"/>
      <c r="Q311" s="21"/>
      <c r="R311" s="21"/>
      <c r="S311" s="21"/>
      <c r="T311" s="21"/>
      <c r="U311" s="21"/>
      <c r="V311" s="21"/>
      <c r="W311" s="21"/>
      <c r="X311" s="21"/>
      <c r="Y311" s="21"/>
      <c r="Z311" s="21"/>
    </row>
    <row r="312" spans="1:26" ht="15.75" customHeight="1">
      <c r="A312" s="21"/>
      <c r="B312" s="21"/>
      <c r="C312" s="21"/>
      <c r="D312" s="21"/>
      <c r="E312" s="21"/>
      <c r="F312" s="21"/>
      <c r="G312" s="21"/>
      <c r="H312" s="22"/>
      <c r="I312" s="22"/>
      <c r="J312" s="21"/>
      <c r="K312" s="21"/>
      <c r="L312" s="21"/>
      <c r="M312" s="21"/>
      <c r="N312" s="21"/>
      <c r="O312" s="21"/>
      <c r="P312" s="21"/>
      <c r="Q312" s="21"/>
      <c r="R312" s="21"/>
      <c r="S312" s="21"/>
      <c r="T312" s="21"/>
      <c r="U312" s="21"/>
      <c r="V312" s="21"/>
      <c r="W312" s="21"/>
      <c r="X312" s="21"/>
      <c r="Y312" s="21"/>
      <c r="Z312" s="21"/>
    </row>
    <row r="313" spans="1:26" ht="15.75" customHeight="1">
      <c r="A313" s="21"/>
      <c r="B313" s="21"/>
      <c r="C313" s="21"/>
      <c r="D313" s="21"/>
      <c r="E313" s="21"/>
      <c r="F313" s="21"/>
      <c r="G313" s="21"/>
      <c r="H313" s="22"/>
      <c r="I313" s="22"/>
      <c r="J313" s="21"/>
      <c r="K313" s="21"/>
      <c r="L313" s="21"/>
      <c r="M313" s="21"/>
      <c r="N313" s="21"/>
      <c r="O313" s="21"/>
      <c r="P313" s="21"/>
      <c r="Q313" s="21"/>
      <c r="R313" s="21"/>
      <c r="S313" s="21"/>
      <c r="T313" s="21"/>
      <c r="U313" s="21"/>
      <c r="V313" s="21"/>
      <c r="W313" s="21"/>
      <c r="X313" s="21"/>
      <c r="Y313" s="21"/>
      <c r="Z313" s="21"/>
    </row>
    <row r="314" spans="1:26" ht="15.75" customHeight="1">
      <c r="A314" s="21"/>
      <c r="B314" s="21"/>
      <c r="C314" s="21"/>
      <c r="D314" s="21"/>
      <c r="E314" s="21"/>
      <c r="F314" s="21"/>
      <c r="G314" s="21"/>
      <c r="H314" s="22"/>
      <c r="I314" s="22"/>
      <c r="J314" s="21"/>
      <c r="K314" s="21"/>
      <c r="L314" s="21"/>
      <c r="M314" s="21"/>
      <c r="N314" s="21"/>
      <c r="O314" s="21"/>
      <c r="P314" s="21"/>
      <c r="Q314" s="21"/>
      <c r="R314" s="21"/>
      <c r="S314" s="21"/>
      <c r="T314" s="21"/>
      <c r="U314" s="21"/>
      <c r="V314" s="21"/>
      <c r="W314" s="21"/>
      <c r="X314" s="21"/>
      <c r="Y314" s="21"/>
      <c r="Z314" s="21"/>
    </row>
    <row r="315" spans="1:26" ht="15.75" customHeight="1">
      <c r="A315" s="21"/>
      <c r="B315" s="21"/>
      <c r="C315" s="21"/>
      <c r="D315" s="21"/>
      <c r="E315" s="21"/>
      <c r="F315" s="21"/>
      <c r="G315" s="21"/>
      <c r="H315" s="22"/>
      <c r="I315" s="22"/>
      <c r="J315" s="21"/>
      <c r="K315" s="21"/>
      <c r="L315" s="21"/>
      <c r="M315" s="21"/>
      <c r="N315" s="21"/>
      <c r="O315" s="21"/>
      <c r="P315" s="21"/>
      <c r="Q315" s="21"/>
      <c r="R315" s="21"/>
      <c r="S315" s="21"/>
      <c r="T315" s="21"/>
      <c r="U315" s="21"/>
      <c r="V315" s="21"/>
      <c r="W315" s="21"/>
      <c r="X315" s="21"/>
      <c r="Y315" s="21"/>
      <c r="Z315" s="21"/>
    </row>
    <row r="316" spans="1:26" ht="15.75" customHeight="1">
      <c r="A316" s="21"/>
      <c r="B316" s="21"/>
      <c r="C316" s="21"/>
      <c r="D316" s="21"/>
      <c r="E316" s="21"/>
      <c r="F316" s="21"/>
      <c r="G316" s="21"/>
      <c r="H316" s="22"/>
      <c r="I316" s="22"/>
      <c r="J316" s="21"/>
      <c r="K316" s="21"/>
      <c r="L316" s="21"/>
      <c r="M316" s="21"/>
      <c r="N316" s="21"/>
      <c r="O316" s="21"/>
      <c r="P316" s="21"/>
      <c r="Q316" s="21"/>
      <c r="R316" s="21"/>
      <c r="S316" s="21"/>
      <c r="T316" s="21"/>
      <c r="U316" s="21"/>
      <c r="V316" s="21"/>
      <c r="W316" s="21"/>
      <c r="X316" s="21"/>
      <c r="Y316" s="21"/>
      <c r="Z316" s="21"/>
    </row>
    <row r="317" spans="1:26" ht="15.75" customHeight="1">
      <c r="A317" s="21"/>
      <c r="B317" s="21"/>
      <c r="C317" s="21"/>
      <c r="D317" s="21"/>
      <c r="E317" s="21"/>
      <c r="F317" s="21"/>
      <c r="G317" s="21"/>
      <c r="H317" s="22"/>
      <c r="I317" s="22"/>
      <c r="J317" s="21"/>
      <c r="K317" s="21"/>
      <c r="L317" s="21"/>
      <c r="M317" s="21"/>
      <c r="N317" s="21"/>
      <c r="O317" s="21"/>
      <c r="P317" s="21"/>
      <c r="Q317" s="21"/>
      <c r="R317" s="21"/>
      <c r="S317" s="21"/>
      <c r="T317" s="21"/>
      <c r="U317" s="21"/>
      <c r="V317" s="21"/>
      <c r="W317" s="21"/>
      <c r="X317" s="21"/>
      <c r="Y317" s="21"/>
      <c r="Z317" s="21"/>
    </row>
    <row r="318" spans="1:26" ht="15.75" customHeight="1">
      <c r="A318" s="21"/>
      <c r="B318" s="21"/>
      <c r="C318" s="21"/>
      <c r="D318" s="21"/>
      <c r="E318" s="21"/>
      <c r="F318" s="21"/>
      <c r="G318" s="21"/>
      <c r="H318" s="22"/>
      <c r="I318" s="22"/>
      <c r="J318" s="21"/>
      <c r="K318" s="21"/>
      <c r="L318" s="21"/>
      <c r="M318" s="21"/>
      <c r="N318" s="21"/>
      <c r="O318" s="21"/>
      <c r="P318" s="21"/>
      <c r="Q318" s="21"/>
      <c r="R318" s="21"/>
      <c r="S318" s="21"/>
      <c r="T318" s="21"/>
      <c r="U318" s="21"/>
      <c r="V318" s="21"/>
      <c r="W318" s="21"/>
      <c r="X318" s="21"/>
      <c r="Y318" s="21"/>
      <c r="Z318" s="21"/>
    </row>
    <row r="319" spans="1:26" ht="15.75" customHeight="1">
      <c r="A319" s="21"/>
      <c r="B319" s="21"/>
      <c r="C319" s="21"/>
      <c r="D319" s="21"/>
      <c r="E319" s="21"/>
      <c r="F319" s="21"/>
      <c r="G319" s="21"/>
      <c r="H319" s="22"/>
      <c r="I319" s="22"/>
      <c r="J319" s="21"/>
      <c r="K319" s="21"/>
      <c r="L319" s="21"/>
      <c r="M319" s="21"/>
      <c r="N319" s="21"/>
      <c r="O319" s="21"/>
      <c r="P319" s="21"/>
      <c r="Q319" s="21"/>
      <c r="R319" s="21"/>
      <c r="S319" s="21"/>
      <c r="T319" s="21"/>
      <c r="U319" s="21"/>
      <c r="V319" s="21"/>
      <c r="W319" s="21"/>
      <c r="X319" s="21"/>
      <c r="Y319" s="21"/>
      <c r="Z319" s="21"/>
    </row>
    <row r="320" spans="1:26" ht="15.75" customHeight="1">
      <c r="A320" s="21"/>
      <c r="B320" s="21"/>
      <c r="C320" s="21"/>
      <c r="D320" s="21"/>
      <c r="E320" s="21"/>
      <c r="F320" s="21"/>
      <c r="G320" s="21"/>
      <c r="H320" s="22"/>
      <c r="I320" s="22"/>
      <c r="J320" s="21"/>
      <c r="K320" s="21"/>
      <c r="L320" s="21"/>
      <c r="M320" s="21"/>
      <c r="N320" s="21"/>
      <c r="O320" s="21"/>
      <c r="P320" s="21"/>
      <c r="Q320" s="21"/>
      <c r="R320" s="21"/>
      <c r="S320" s="21"/>
      <c r="T320" s="21"/>
      <c r="U320" s="21"/>
      <c r="V320" s="21"/>
      <c r="W320" s="21"/>
      <c r="X320" s="21"/>
      <c r="Y320" s="21"/>
      <c r="Z320" s="21"/>
    </row>
    <row r="321" spans="1:26" ht="15.75" customHeight="1">
      <c r="A321" s="21"/>
      <c r="B321" s="21"/>
      <c r="C321" s="21"/>
      <c r="D321" s="21"/>
      <c r="E321" s="21"/>
      <c r="F321" s="21"/>
      <c r="G321" s="21"/>
      <c r="H321" s="22"/>
      <c r="I321" s="22"/>
      <c r="J321" s="21"/>
      <c r="K321" s="21"/>
      <c r="L321" s="21"/>
      <c r="M321" s="21"/>
      <c r="N321" s="21"/>
      <c r="O321" s="21"/>
      <c r="P321" s="21"/>
      <c r="Q321" s="21"/>
      <c r="R321" s="21"/>
      <c r="S321" s="21"/>
      <c r="T321" s="21"/>
      <c r="U321" s="21"/>
      <c r="V321" s="21"/>
      <c r="W321" s="21"/>
      <c r="X321" s="21"/>
      <c r="Y321" s="21"/>
      <c r="Z321" s="21"/>
    </row>
    <row r="322" spans="1:26" ht="15.75" customHeight="1">
      <c r="A322" s="21"/>
      <c r="B322" s="21"/>
      <c r="C322" s="21"/>
      <c r="D322" s="21"/>
      <c r="E322" s="21"/>
      <c r="F322" s="21"/>
      <c r="G322" s="21"/>
      <c r="H322" s="22"/>
      <c r="I322" s="22"/>
      <c r="J322" s="21"/>
      <c r="K322" s="21"/>
      <c r="L322" s="21"/>
      <c r="M322" s="21"/>
      <c r="N322" s="21"/>
      <c r="O322" s="21"/>
      <c r="P322" s="21"/>
      <c r="Q322" s="21"/>
      <c r="R322" s="21"/>
      <c r="S322" s="21"/>
      <c r="T322" s="21"/>
      <c r="U322" s="21"/>
      <c r="V322" s="21"/>
      <c r="W322" s="21"/>
      <c r="X322" s="21"/>
      <c r="Y322" s="21"/>
      <c r="Z322" s="21"/>
    </row>
    <row r="323" spans="1:26" ht="15.75" customHeight="1">
      <c r="A323" s="21"/>
      <c r="B323" s="21"/>
      <c r="C323" s="21"/>
      <c r="D323" s="21"/>
      <c r="E323" s="21"/>
      <c r="F323" s="21"/>
      <c r="G323" s="21"/>
      <c r="H323" s="22"/>
      <c r="I323" s="22"/>
      <c r="J323" s="21"/>
      <c r="K323" s="21"/>
      <c r="L323" s="21"/>
      <c r="M323" s="21"/>
      <c r="N323" s="21"/>
      <c r="O323" s="21"/>
      <c r="P323" s="21"/>
      <c r="Q323" s="21"/>
      <c r="R323" s="21"/>
      <c r="S323" s="21"/>
      <c r="T323" s="21"/>
      <c r="U323" s="21"/>
      <c r="V323" s="21"/>
      <c r="W323" s="21"/>
      <c r="X323" s="21"/>
      <c r="Y323" s="21"/>
      <c r="Z323" s="21"/>
    </row>
    <row r="324" spans="1:26" ht="15.75" customHeight="1">
      <c r="A324" s="21"/>
      <c r="B324" s="21"/>
      <c r="C324" s="21"/>
      <c r="D324" s="21"/>
      <c r="E324" s="21"/>
      <c r="F324" s="21"/>
      <c r="G324" s="21"/>
      <c r="H324" s="22"/>
      <c r="I324" s="22"/>
      <c r="J324" s="21"/>
      <c r="K324" s="21"/>
      <c r="L324" s="21"/>
      <c r="M324" s="21"/>
      <c r="N324" s="21"/>
      <c r="O324" s="21"/>
      <c r="P324" s="21"/>
      <c r="Q324" s="21"/>
      <c r="R324" s="21"/>
      <c r="S324" s="21"/>
      <c r="T324" s="21"/>
      <c r="U324" s="21"/>
      <c r="V324" s="21"/>
      <c r="W324" s="21"/>
      <c r="X324" s="21"/>
      <c r="Y324" s="21"/>
      <c r="Z324" s="21"/>
    </row>
    <row r="325" spans="1:26" ht="15.75" customHeight="1">
      <c r="A325" s="21"/>
      <c r="B325" s="21"/>
      <c r="C325" s="21"/>
      <c r="D325" s="21"/>
      <c r="E325" s="21"/>
      <c r="F325" s="21"/>
      <c r="G325" s="21"/>
      <c r="H325" s="22"/>
      <c r="I325" s="22"/>
      <c r="J325" s="21"/>
      <c r="K325" s="21"/>
      <c r="L325" s="21"/>
      <c r="M325" s="21"/>
      <c r="N325" s="21"/>
      <c r="O325" s="21"/>
      <c r="P325" s="21"/>
      <c r="Q325" s="21"/>
      <c r="R325" s="21"/>
      <c r="S325" s="21"/>
      <c r="T325" s="21"/>
      <c r="U325" s="21"/>
      <c r="V325" s="21"/>
      <c r="W325" s="21"/>
      <c r="X325" s="21"/>
      <c r="Y325" s="21"/>
      <c r="Z325" s="21"/>
    </row>
    <row r="326" spans="1:26" ht="15.75" customHeight="1">
      <c r="A326" s="21"/>
      <c r="B326" s="21"/>
      <c r="C326" s="21"/>
      <c r="D326" s="21"/>
      <c r="E326" s="21"/>
      <c r="F326" s="21"/>
      <c r="G326" s="21"/>
      <c r="H326" s="22"/>
      <c r="I326" s="22"/>
      <c r="J326" s="21"/>
      <c r="K326" s="21"/>
      <c r="L326" s="21"/>
      <c r="M326" s="21"/>
      <c r="N326" s="21"/>
      <c r="O326" s="21"/>
      <c r="P326" s="21"/>
      <c r="Q326" s="21"/>
      <c r="R326" s="21"/>
      <c r="S326" s="21"/>
      <c r="T326" s="21"/>
      <c r="U326" s="21"/>
      <c r="V326" s="21"/>
      <c r="W326" s="21"/>
      <c r="X326" s="21"/>
      <c r="Y326" s="21"/>
      <c r="Z326" s="21"/>
    </row>
    <row r="327" spans="1:26" ht="15.75" customHeight="1">
      <c r="A327" s="21"/>
      <c r="B327" s="21"/>
      <c r="C327" s="21"/>
      <c r="D327" s="21"/>
      <c r="E327" s="21"/>
      <c r="F327" s="21"/>
      <c r="G327" s="21"/>
      <c r="H327" s="22"/>
      <c r="I327" s="22"/>
      <c r="J327" s="21"/>
      <c r="K327" s="21"/>
      <c r="L327" s="21"/>
      <c r="M327" s="21"/>
      <c r="N327" s="21"/>
      <c r="O327" s="21"/>
      <c r="P327" s="21"/>
      <c r="Q327" s="21"/>
      <c r="R327" s="21"/>
      <c r="S327" s="21"/>
      <c r="T327" s="21"/>
      <c r="U327" s="21"/>
      <c r="V327" s="21"/>
      <c r="W327" s="21"/>
      <c r="X327" s="21"/>
      <c r="Y327" s="21"/>
      <c r="Z327" s="21"/>
    </row>
    <row r="328" spans="1:26" ht="15.75" customHeight="1">
      <c r="A328" s="21"/>
      <c r="B328" s="21"/>
      <c r="C328" s="21"/>
      <c r="D328" s="21"/>
      <c r="E328" s="21"/>
      <c r="F328" s="21"/>
      <c r="G328" s="21"/>
      <c r="H328" s="22"/>
      <c r="I328" s="22"/>
      <c r="J328" s="21"/>
      <c r="K328" s="21"/>
      <c r="L328" s="21"/>
      <c r="M328" s="21"/>
      <c r="N328" s="21"/>
      <c r="O328" s="21"/>
      <c r="P328" s="21"/>
      <c r="Q328" s="21"/>
      <c r="R328" s="21"/>
      <c r="S328" s="21"/>
      <c r="T328" s="21"/>
      <c r="U328" s="21"/>
      <c r="V328" s="21"/>
      <c r="W328" s="21"/>
      <c r="X328" s="21"/>
      <c r="Y328" s="21"/>
      <c r="Z328" s="21"/>
    </row>
    <row r="329" spans="1:26" ht="15.75" customHeight="1">
      <c r="A329" s="21"/>
      <c r="B329" s="21"/>
      <c r="C329" s="21"/>
      <c r="D329" s="21"/>
      <c r="E329" s="21"/>
      <c r="F329" s="21"/>
      <c r="G329" s="21"/>
      <c r="H329" s="22"/>
      <c r="I329" s="22"/>
      <c r="J329" s="21"/>
      <c r="K329" s="21"/>
      <c r="L329" s="21"/>
      <c r="M329" s="21"/>
      <c r="N329" s="21"/>
      <c r="O329" s="21"/>
      <c r="P329" s="21"/>
      <c r="Q329" s="21"/>
      <c r="R329" s="21"/>
      <c r="S329" s="21"/>
      <c r="T329" s="21"/>
      <c r="U329" s="21"/>
      <c r="V329" s="21"/>
      <c r="W329" s="21"/>
      <c r="X329" s="21"/>
      <c r="Y329" s="21"/>
      <c r="Z329" s="21"/>
    </row>
    <row r="330" spans="1:26" ht="15.75" customHeight="1">
      <c r="A330" s="21"/>
      <c r="B330" s="21"/>
      <c r="C330" s="21"/>
      <c r="D330" s="21"/>
      <c r="E330" s="21"/>
      <c r="F330" s="21"/>
      <c r="G330" s="21"/>
      <c r="H330" s="22"/>
      <c r="I330" s="22"/>
      <c r="J330" s="21"/>
      <c r="K330" s="21"/>
      <c r="L330" s="21"/>
      <c r="M330" s="21"/>
      <c r="N330" s="21"/>
      <c r="O330" s="21"/>
      <c r="P330" s="21"/>
      <c r="Q330" s="21"/>
      <c r="R330" s="21"/>
      <c r="S330" s="21"/>
      <c r="T330" s="21"/>
      <c r="U330" s="21"/>
      <c r="V330" s="21"/>
      <c r="W330" s="21"/>
      <c r="X330" s="21"/>
      <c r="Y330" s="21"/>
      <c r="Z330" s="21"/>
    </row>
    <row r="331" spans="1:26" ht="15.75" customHeight="1">
      <c r="A331" s="21"/>
      <c r="B331" s="21"/>
      <c r="C331" s="21"/>
      <c r="D331" s="21"/>
      <c r="E331" s="21"/>
      <c r="F331" s="21"/>
      <c r="G331" s="21"/>
      <c r="H331" s="22"/>
      <c r="I331" s="22"/>
      <c r="J331" s="21"/>
      <c r="K331" s="21"/>
      <c r="L331" s="21"/>
      <c r="M331" s="21"/>
      <c r="N331" s="21"/>
      <c r="O331" s="21"/>
      <c r="P331" s="21"/>
      <c r="Q331" s="21"/>
      <c r="R331" s="21"/>
      <c r="S331" s="21"/>
      <c r="T331" s="21"/>
      <c r="U331" s="21"/>
      <c r="V331" s="21"/>
      <c r="W331" s="21"/>
      <c r="X331" s="21"/>
      <c r="Y331" s="21"/>
      <c r="Z331" s="21"/>
    </row>
    <row r="332" spans="1:26" ht="15.75" customHeight="1">
      <c r="A332" s="21"/>
      <c r="B332" s="21"/>
      <c r="C332" s="21"/>
      <c r="D332" s="21"/>
      <c r="E332" s="21"/>
      <c r="F332" s="21"/>
      <c r="G332" s="21"/>
      <c r="H332" s="22"/>
      <c r="I332" s="22"/>
      <c r="J332" s="21"/>
      <c r="K332" s="21"/>
      <c r="L332" s="21"/>
      <c r="M332" s="21"/>
      <c r="N332" s="21"/>
      <c r="O332" s="21"/>
      <c r="P332" s="21"/>
      <c r="Q332" s="21"/>
      <c r="R332" s="21"/>
      <c r="S332" s="21"/>
      <c r="T332" s="21"/>
      <c r="U332" s="21"/>
      <c r="V332" s="21"/>
      <c r="W332" s="21"/>
      <c r="X332" s="21"/>
      <c r="Y332" s="21"/>
      <c r="Z332" s="21"/>
    </row>
    <row r="333" spans="1:26" ht="15.75" customHeight="1">
      <c r="A333" s="21"/>
      <c r="B333" s="21"/>
      <c r="C333" s="21"/>
      <c r="D333" s="21"/>
      <c r="E333" s="21"/>
      <c r="F333" s="21"/>
      <c r="G333" s="21"/>
      <c r="H333" s="22"/>
      <c r="I333" s="22"/>
      <c r="J333" s="21"/>
      <c r="K333" s="21"/>
      <c r="L333" s="21"/>
      <c r="M333" s="21"/>
      <c r="N333" s="21"/>
      <c r="O333" s="21"/>
      <c r="P333" s="21"/>
      <c r="Q333" s="21"/>
      <c r="R333" s="21"/>
      <c r="S333" s="21"/>
      <c r="T333" s="21"/>
      <c r="U333" s="21"/>
      <c r="V333" s="21"/>
      <c r="W333" s="21"/>
      <c r="X333" s="21"/>
      <c r="Y333" s="21"/>
      <c r="Z333" s="21"/>
    </row>
    <row r="334" spans="1:26" ht="15.75" customHeight="1">
      <c r="A334" s="21"/>
      <c r="B334" s="21"/>
      <c r="C334" s="21"/>
      <c r="D334" s="21"/>
      <c r="E334" s="21"/>
      <c r="F334" s="21"/>
      <c r="G334" s="21"/>
      <c r="H334" s="22"/>
      <c r="I334" s="22"/>
      <c r="J334" s="21"/>
      <c r="K334" s="21"/>
      <c r="L334" s="21"/>
      <c r="M334" s="21"/>
      <c r="N334" s="21"/>
      <c r="O334" s="21"/>
      <c r="P334" s="21"/>
      <c r="Q334" s="21"/>
      <c r="R334" s="21"/>
      <c r="S334" s="21"/>
      <c r="T334" s="21"/>
      <c r="U334" s="21"/>
      <c r="V334" s="21"/>
      <c r="W334" s="21"/>
      <c r="X334" s="21"/>
      <c r="Y334" s="21"/>
      <c r="Z334" s="21"/>
    </row>
    <row r="335" spans="1:26" ht="15.75" customHeight="1">
      <c r="A335" s="21"/>
      <c r="B335" s="21"/>
      <c r="C335" s="21"/>
      <c r="D335" s="21"/>
      <c r="E335" s="21"/>
      <c r="F335" s="21"/>
      <c r="G335" s="21"/>
      <c r="H335" s="22"/>
      <c r="I335" s="22"/>
      <c r="J335" s="21"/>
      <c r="K335" s="21"/>
      <c r="L335" s="21"/>
      <c r="M335" s="21"/>
      <c r="N335" s="21"/>
      <c r="O335" s="21"/>
      <c r="P335" s="21"/>
      <c r="Q335" s="21"/>
      <c r="R335" s="21"/>
      <c r="S335" s="21"/>
      <c r="T335" s="21"/>
      <c r="U335" s="21"/>
      <c r="V335" s="21"/>
      <c r="W335" s="21"/>
      <c r="X335" s="21"/>
      <c r="Y335" s="21"/>
      <c r="Z335" s="21"/>
    </row>
    <row r="336" spans="1:26" ht="15.75" customHeight="1">
      <c r="A336" s="21"/>
      <c r="B336" s="21"/>
      <c r="C336" s="21"/>
      <c r="D336" s="21"/>
      <c r="E336" s="21"/>
      <c r="F336" s="21"/>
      <c r="G336" s="21"/>
      <c r="H336" s="22"/>
      <c r="I336" s="22"/>
      <c r="J336" s="21"/>
      <c r="K336" s="21"/>
      <c r="L336" s="21"/>
      <c r="M336" s="21"/>
      <c r="N336" s="21"/>
      <c r="O336" s="21"/>
      <c r="P336" s="21"/>
      <c r="Q336" s="21"/>
      <c r="R336" s="21"/>
      <c r="S336" s="21"/>
      <c r="T336" s="21"/>
      <c r="U336" s="21"/>
      <c r="V336" s="21"/>
      <c r="W336" s="21"/>
      <c r="X336" s="21"/>
      <c r="Y336" s="21"/>
      <c r="Z336" s="21"/>
    </row>
    <row r="337" spans="1:26" ht="15.75" customHeight="1">
      <c r="A337" s="21"/>
      <c r="B337" s="21"/>
      <c r="C337" s="21"/>
      <c r="D337" s="21"/>
      <c r="E337" s="21"/>
      <c r="F337" s="21"/>
      <c r="G337" s="21"/>
      <c r="H337" s="22"/>
      <c r="I337" s="22"/>
      <c r="J337" s="21"/>
      <c r="K337" s="21"/>
      <c r="L337" s="21"/>
      <c r="M337" s="21"/>
      <c r="N337" s="21"/>
      <c r="O337" s="21"/>
      <c r="P337" s="21"/>
      <c r="Q337" s="21"/>
      <c r="R337" s="21"/>
      <c r="S337" s="21"/>
      <c r="T337" s="21"/>
      <c r="U337" s="21"/>
      <c r="V337" s="21"/>
      <c r="W337" s="21"/>
      <c r="X337" s="21"/>
      <c r="Y337" s="21"/>
      <c r="Z337" s="21"/>
    </row>
    <row r="338" spans="1:26" ht="15.75" customHeight="1">
      <c r="A338" s="21"/>
      <c r="B338" s="21"/>
      <c r="C338" s="21"/>
      <c r="D338" s="21"/>
      <c r="E338" s="21"/>
      <c r="F338" s="21"/>
      <c r="G338" s="21"/>
      <c r="H338" s="22"/>
      <c r="I338" s="22"/>
      <c r="J338" s="21"/>
      <c r="K338" s="21"/>
      <c r="L338" s="21"/>
      <c r="M338" s="21"/>
      <c r="N338" s="21"/>
      <c r="O338" s="21"/>
      <c r="P338" s="21"/>
      <c r="Q338" s="21"/>
      <c r="R338" s="21"/>
      <c r="S338" s="21"/>
      <c r="T338" s="21"/>
      <c r="U338" s="21"/>
      <c r="V338" s="21"/>
      <c r="W338" s="21"/>
      <c r="X338" s="21"/>
      <c r="Y338" s="21"/>
      <c r="Z338" s="21"/>
    </row>
    <row r="339" spans="1:26" ht="15.75" customHeight="1">
      <c r="A339" s="21"/>
      <c r="B339" s="21"/>
      <c r="C339" s="21"/>
      <c r="D339" s="21"/>
      <c r="E339" s="21"/>
      <c r="F339" s="21"/>
      <c r="G339" s="21"/>
      <c r="H339" s="22"/>
      <c r="I339" s="22"/>
      <c r="J339" s="21"/>
      <c r="K339" s="21"/>
      <c r="L339" s="21"/>
      <c r="M339" s="21"/>
      <c r="N339" s="21"/>
      <c r="O339" s="21"/>
      <c r="P339" s="21"/>
      <c r="Q339" s="21"/>
      <c r="R339" s="21"/>
      <c r="S339" s="21"/>
      <c r="T339" s="21"/>
      <c r="U339" s="21"/>
      <c r="V339" s="21"/>
      <c r="W339" s="21"/>
      <c r="X339" s="21"/>
      <c r="Y339" s="21"/>
      <c r="Z339" s="21"/>
    </row>
    <row r="340" spans="1:26" ht="15.75" customHeight="1">
      <c r="A340" s="21"/>
      <c r="B340" s="21"/>
      <c r="C340" s="21"/>
      <c r="D340" s="21"/>
      <c r="E340" s="21"/>
      <c r="F340" s="21"/>
      <c r="G340" s="21"/>
      <c r="H340" s="22"/>
      <c r="I340" s="22"/>
      <c r="J340" s="21"/>
      <c r="K340" s="21"/>
      <c r="L340" s="21"/>
      <c r="M340" s="21"/>
      <c r="N340" s="21"/>
      <c r="O340" s="21"/>
      <c r="P340" s="21"/>
      <c r="Q340" s="21"/>
      <c r="R340" s="21"/>
      <c r="S340" s="21"/>
      <c r="T340" s="21"/>
      <c r="U340" s="21"/>
      <c r="V340" s="21"/>
      <c r="W340" s="21"/>
      <c r="X340" s="21"/>
      <c r="Y340" s="21"/>
      <c r="Z340" s="21"/>
    </row>
    <row r="341" spans="1:26" ht="15.75" customHeight="1">
      <c r="A341" s="21"/>
      <c r="B341" s="21"/>
      <c r="C341" s="21"/>
      <c r="D341" s="21"/>
      <c r="E341" s="21"/>
      <c r="F341" s="21"/>
      <c r="G341" s="21"/>
      <c r="H341" s="22"/>
      <c r="I341" s="22"/>
      <c r="J341" s="21"/>
      <c r="K341" s="21"/>
      <c r="L341" s="21"/>
      <c r="M341" s="21"/>
      <c r="N341" s="21"/>
      <c r="O341" s="21"/>
      <c r="P341" s="21"/>
      <c r="Q341" s="21"/>
      <c r="R341" s="21"/>
      <c r="S341" s="21"/>
      <c r="T341" s="21"/>
      <c r="U341" s="21"/>
      <c r="V341" s="21"/>
      <c r="W341" s="21"/>
      <c r="X341" s="21"/>
      <c r="Y341" s="21"/>
      <c r="Z341" s="21"/>
    </row>
    <row r="342" spans="1:26" ht="15.75" customHeight="1">
      <c r="A342" s="21"/>
      <c r="B342" s="21"/>
      <c r="C342" s="21"/>
      <c r="D342" s="21"/>
      <c r="E342" s="21"/>
      <c r="F342" s="21"/>
      <c r="G342" s="21"/>
      <c r="H342" s="22"/>
      <c r="I342" s="22"/>
      <c r="J342" s="21"/>
      <c r="K342" s="21"/>
      <c r="L342" s="21"/>
      <c r="M342" s="21"/>
      <c r="N342" s="21"/>
      <c r="O342" s="21"/>
      <c r="P342" s="21"/>
      <c r="Q342" s="21"/>
      <c r="R342" s="21"/>
      <c r="S342" s="21"/>
      <c r="T342" s="21"/>
      <c r="U342" s="21"/>
      <c r="V342" s="21"/>
      <c r="W342" s="21"/>
      <c r="X342" s="21"/>
      <c r="Y342" s="21"/>
      <c r="Z342" s="21"/>
    </row>
    <row r="343" spans="1:26" ht="15.75" customHeight="1">
      <c r="A343" s="21"/>
      <c r="B343" s="21"/>
      <c r="C343" s="21"/>
      <c r="D343" s="21"/>
      <c r="E343" s="21"/>
      <c r="F343" s="21"/>
      <c r="G343" s="21"/>
      <c r="H343" s="22"/>
      <c r="I343" s="22"/>
      <c r="J343" s="21"/>
      <c r="K343" s="21"/>
      <c r="L343" s="21"/>
      <c r="M343" s="21"/>
      <c r="N343" s="21"/>
      <c r="O343" s="21"/>
      <c r="P343" s="21"/>
      <c r="Q343" s="21"/>
      <c r="R343" s="21"/>
      <c r="S343" s="21"/>
      <c r="T343" s="21"/>
      <c r="U343" s="21"/>
      <c r="V343" s="21"/>
      <c r="W343" s="21"/>
      <c r="X343" s="21"/>
      <c r="Y343" s="21"/>
      <c r="Z343" s="21"/>
    </row>
    <row r="344" spans="1:26" ht="15.75" customHeight="1">
      <c r="A344" s="21"/>
      <c r="B344" s="21"/>
      <c r="C344" s="21"/>
      <c r="D344" s="21"/>
      <c r="E344" s="21"/>
      <c r="F344" s="21"/>
      <c r="G344" s="21"/>
      <c r="H344" s="22"/>
      <c r="I344" s="22"/>
      <c r="J344" s="21"/>
      <c r="K344" s="21"/>
      <c r="L344" s="21"/>
      <c r="M344" s="21"/>
      <c r="N344" s="21"/>
      <c r="O344" s="21"/>
      <c r="P344" s="21"/>
      <c r="Q344" s="21"/>
      <c r="R344" s="21"/>
      <c r="S344" s="21"/>
      <c r="T344" s="21"/>
      <c r="U344" s="21"/>
      <c r="V344" s="21"/>
      <c r="W344" s="21"/>
      <c r="X344" s="21"/>
      <c r="Y344" s="21"/>
      <c r="Z344" s="21"/>
    </row>
    <row r="345" spans="1:26" ht="15.75" customHeight="1">
      <c r="A345" s="21"/>
      <c r="B345" s="21"/>
      <c r="C345" s="21"/>
      <c r="D345" s="21"/>
      <c r="E345" s="21"/>
      <c r="F345" s="21"/>
      <c r="G345" s="21"/>
      <c r="H345" s="22"/>
      <c r="I345" s="22"/>
      <c r="J345" s="21"/>
      <c r="K345" s="21"/>
      <c r="L345" s="21"/>
      <c r="M345" s="21"/>
      <c r="N345" s="21"/>
      <c r="O345" s="21"/>
      <c r="P345" s="21"/>
      <c r="Q345" s="21"/>
      <c r="R345" s="21"/>
      <c r="S345" s="21"/>
      <c r="T345" s="21"/>
      <c r="U345" s="21"/>
      <c r="V345" s="21"/>
      <c r="W345" s="21"/>
      <c r="X345" s="21"/>
      <c r="Y345" s="21"/>
      <c r="Z345" s="21"/>
    </row>
    <row r="346" spans="1:26" ht="15.75" customHeight="1">
      <c r="A346" s="21"/>
      <c r="B346" s="21"/>
      <c r="C346" s="21"/>
      <c r="D346" s="21"/>
      <c r="E346" s="21"/>
      <c r="F346" s="21"/>
      <c r="G346" s="21"/>
      <c r="H346" s="22"/>
      <c r="I346" s="22"/>
      <c r="J346" s="21"/>
      <c r="K346" s="21"/>
      <c r="L346" s="21"/>
      <c r="M346" s="21"/>
      <c r="N346" s="21"/>
      <c r="O346" s="21"/>
      <c r="P346" s="21"/>
      <c r="Q346" s="21"/>
      <c r="R346" s="21"/>
      <c r="S346" s="21"/>
      <c r="T346" s="21"/>
      <c r="U346" s="21"/>
      <c r="V346" s="21"/>
      <c r="W346" s="21"/>
      <c r="X346" s="21"/>
      <c r="Y346" s="21"/>
      <c r="Z346" s="21"/>
    </row>
    <row r="347" spans="1:26" ht="15.75" customHeight="1">
      <c r="A347" s="21"/>
      <c r="B347" s="21"/>
      <c r="C347" s="21"/>
      <c r="D347" s="21"/>
      <c r="E347" s="21"/>
      <c r="F347" s="21"/>
      <c r="G347" s="21"/>
      <c r="H347" s="22"/>
      <c r="I347" s="22"/>
      <c r="J347" s="21"/>
      <c r="K347" s="21"/>
      <c r="L347" s="21"/>
      <c r="M347" s="21"/>
      <c r="N347" s="21"/>
      <c r="O347" s="21"/>
      <c r="P347" s="21"/>
      <c r="Q347" s="21"/>
      <c r="R347" s="21"/>
      <c r="S347" s="21"/>
      <c r="T347" s="21"/>
      <c r="U347" s="21"/>
      <c r="V347" s="21"/>
      <c r="W347" s="21"/>
      <c r="X347" s="21"/>
      <c r="Y347" s="21"/>
      <c r="Z347" s="21"/>
    </row>
    <row r="348" spans="1:26" ht="15.75" customHeight="1">
      <c r="A348" s="21"/>
      <c r="B348" s="21"/>
      <c r="C348" s="21"/>
      <c r="D348" s="21"/>
      <c r="E348" s="21"/>
      <c r="F348" s="21"/>
      <c r="G348" s="21"/>
      <c r="H348" s="22"/>
      <c r="I348" s="22"/>
      <c r="J348" s="21"/>
      <c r="K348" s="21"/>
      <c r="L348" s="21"/>
      <c r="M348" s="21"/>
      <c r="N348" s="21"/>
      <c r="O348" s="21"/>
      <c r="P348" s="21"/>
      <c r="Q348" s="21"/>
      <c r="R348" s="21"/>
      <c r="S348" s="21"/>
      <c r="T348" s="21"/>
      <c r="U348" s="21"/>
      <c r="V348" s="21"/>
      <c r="W348" s="21"/>
      <c r="X348" s="21"/>
      <c r="Y348" s="21"/>
      <c r="Z348" s="21"/>
    </row>
    <row r="349" spans="1:26" ht="15.75" customHeight="1">
      <c r="A349" s="21"/>
      <c r="B349" s="21"/>
      <c r="C349" s="21"/>
      <c r="D349" s="21"/>
      <c r="E349" s="21"/>
      <c r="F349" s="21"/>
      <c r="G349" s="21"/>
      <c r="H349" s="22"/>
      <c r="I349" s="22"/>
      <c r="J349" s="21"/>
      <c r="K349" s="21"/>
      <c r="L349" s="21"/>
      <c r="M349" s="21"/>
      <c r="N349" s="21"/>
      <c r="O349" s="21"/>
      <c r="P349" s="21"/>
      <c r="Q349" s="21"/>
      <c r="R349" s="21"/>
      <c r="S349" s="21"/>
      <c r="T349" s="21"/>
      <c r="U349" s="21"/>
      <c r="V349" s="21"/>
      <c r="W349" s="21"/>
      <c r="X349" s="21"/>
      <c r="Y349" s="21"/>
      <c r="Z349" s="21"/>
    </row>
    <row r="350" spans="1:26" ht="15.75" customHeight="1">
      <c r="A350" s="21"/>
      <c r="B350" s="21"/>
      <c r="C350" s="21"/>
      <c r="D350" s="21"/>
      <c r="E350" s="21"/>
      <c r="F350" s="21"/>
      <c r="G350" s="21"/>
      <c r="H350" s="22"/>
      <c r="I350" s="22"/>
      <c r="J350" s="21"/>
      <c r="K350" s="21"/>
      <c r="L350" s="21"/>
      <c r="M350" s="21"/>
      <c r="N350" s="21"/>
      <c r="O350" s="21"/>
      <c r="P350" s="21"/>
      <c r="Q350" s="21"/>
      <c r="R350" s="21"/>
      <c r="S350" s="21"/>
      <c r="T350" s="21"/>
      <c r="U350" s="21"/>
      <c r="V350" s="21"/>
      <c r="W350" s="21"/>
      <c r="X350" s="21"/>
      <c r="Y350" s="21"/>
      <c r="Z350" s="21"/>
    </row>
    <row r="351" spans="1:26" ht="15.75" customHeight="1">
      <c r="A351" s="21"/>
      <c r="B351" s="21"/>
      <c r="C351" s="21"/>
      <c r="D351" s="21"/>
      <c r="E351" s="21"/>
      <c r="F351" s="21"/>
      <c r="G351" s="21"/>
      <c r="H351" s="22"/>
      <c r="I351" s="22"/>
      <c r="J351" s="21"/>
      <c r="K351" s="21"/>
      <c r="L351" s="21"/>
      <c r="M351" s="21"/>
      <c r="N351" s="21"/>
      <c r="O351" s="21"/>
      <c r="P351" s="21"/>
      <c r="Q351" s="21"/>
      <c r="R351" s="21"/>
      <c r="S351" s="21"/>
      <c r="T351" s="21"/>
      <c r="U351" s="21"/>
      <c r="V351" s="21"/>
      <c r="W351" s="21"/>
      <c r="X351" s="21"/>
      <c r="Y351" s="21"/>
      <c r="Z351" s="21"/>
    </row>
    <row r="352" spans="1:26" ht="15.75" customHeight="1">
      <c r="A352" s="21"/>
      <c r="B352" s="21"/>
      <c r="C352" s="21"/>
      <c r="D352" s="21"/>
      <c r="E352" s="21"/>
      <c r="F352" s="21"/>
      <c r="G352" s="21"/>
      <c r="H352" s="22"/>
      <c r="I352" s="22"/>
      <c r="J352" s="21"/>
      <c r="K352" s="21"/>
      <c r="L352" s="21"/>
      <c r="M352" s="21"/>
      <c r="N352" s="21"/>
      <c r="O352" s="21"/>
      <c r="P352" s="21"/>
      <c r="Q352" s="21"/>
      <c r="R352" s="21"/>
      <c r="S352" s="21"/>
      <c r="T352" s="21"/>
      <c r="U352" s="21"/>
      <c r="V352" s="21"/>
      <c r="W352" s="21"/>
      <c r="X352" s="21"/>
      <c r="Y352" s="21"/>
      <c r="Z352" s="21"/>
    </row>
    <row r="353" spans="1:26" ht="15.75" customHeight="1">
      <c r="A353" s="21"/>
      <c r="B353" s="21"/>
      <c r="C353" s="21"/>
      <c r="D353" s="21"/>
      <c r="E353" s="21"/>
      <c r="F353" s="21"/>
      <c r="G353" s="21"/>
      <c r="H353" s="22"/>
      <c r="I353" s="22"/>
      <c r="J353" s="21"/>
      <c r="K353" s="21"/>
      <c r="L353" s="21"/>
      <c r="M353" s="21"/>
      <c r="N353" s="21"/>
      <c r="O353" s="21"/>
      <c r="P353" s="21"/>
      <c r="Q353" s="21"/>
      <c r="R353" s="21"/>
      <c r="S353" s="21"/>
      <c r="T353" s="21"/>
      <c r="U353" s="21"/>
      <c r="V353" s="21"/>
      <c r="W353" s="21"/>
      <c r="X353" s="21"/>
      <c r="Y353" s="21"/>
      <c r="Z353" s="21"/>
    </row>
    <row r="354" spans="1:26" ht="15.75" customHeight="1">
      <c r="A354" s="21"/>
      <c r="B354" s="21"/>
      <c r="C354" s="21"/>
      <c r="D354" s="21"/>
      <c r="E354" s="21"/>
      <c r="F354" s="21"/>
      <c r="G354" s="21"/>
      <c r="H354" s="22"/>
      <c r="I354" s="22"/>
      <c r="J354" s="21"/>
      <c r="K354" s="21"/>
      <c r="L354" s="21"/>
      <c r="M354" s="21"/>
      <c r="N354" s="21"/>
      <c r="O354" s="21"/>
      <c r="P354" s="21"/>
      <c r="Q354" s="21"/>
      <c r="R354" s="21"/>
      <c r="S354" s="21"/>
      <c r="T354" s="21"/>
      <c r="U354" s="21"/>
      <c r="V354" s="21"/>
      <c r="W354" s="21"/>
      <c r="X354" s="21"/>
      <c r="Y354" s="21"/>
      <c r="Z354" s="21"/>
    </row>
    <row r="355" spans="1:26" ht="15.75" customHeight="1">
      <c r="A355" s="21"/>
      <c r="B355" s="21"/>
      <c r="C355" s="21"/>
      <c r="D355" s="21"/>
      <c r="E355" s="21"/>
      <c r="F355" s="21"/>
      <c r="G355" s="21"/>
      <c r="H355" s="22"/>
      <c r="I355" s="22"/>
      <c r="J355" s="21"/>
      <c r="K355" s="21"/>
      <c r="L355" s="21"/>
      <c r="M355" s="21"/>
      <c r="N355" s="21"/>
      <c r="O355" s="21"/>
      <c r="P355" s="21"/>
      <c r="Q355" s="21"/>
      <c r="R355" s="21"/>
      <c r="S355" s="21"/>
      <c r="T355" s="21"/>
      <c r="U355" s="21"/>
      <c r="V355" s="21"/>
      <c r="W355" s="21"/>
      <c r="X355" s="21"/>
      <c r="Y355" s="21"/>
      <c r="Z355" s="21"/>
    </row>
    <row r="356" spans="1:26" ht="15.75" customHeight="1">
      <c r="A356" s="21"/>
      <c r="B356" s="21"/>
      <c r="C356" s="21"/>
      <c r="D356" s="21"/>
      <c r="E356" s="21"/>
      <c r="F356" s="21"/>
      <c r="G356" s="21"/>
      <c r="H356" s="22"/>
      <c r="I356" s="22"/>
      <c r="J356" s="21"/>
      <c r="K356" s="21"/>
      <c r="L356" s="21"/>
      <c r="M356" s="21"/>
      <c r="N356" s="21"/>
      <c r="O356" s="21"/>
      <c r="P356" s="21"/>
      <c r="Q356" s="21"/>
      <c r="R356" s="21"/>
      <c r="S356" s="21"/>
      <c r="T356" s="21"/>
      <c r="U356" s="21"/>
      <c r="V356" s="21"/>
      <c r="W356" s="21"/>
      <c r="X356" s="21"/>
      <c r="Y356" s="21"/>
      <c r="Z356" s="21"/>
    </row>
    <row r="357" spans="1:26" ht="15.75" customHeight="1">
      <c r="A357" s="21"/>
      <c r="B357" s="21"/>
      <c r="C357" s="21"/>
      <c r="D357" s="21"/>
      <c r="E357" s="21"/>
      <c r="F357" s="21"/>
      <c r="G357" s="21"/>
      <c r="H357" s="22"/>
      <c r="I357" s="22"/>
      <c r="J357" s="21"/>
      <c r="K357" s="21"/>
      <c r="L357" s="21"/>
      <c r="M357" s="21"/>
      <c r="N357" s="21"/>
      <c r="O357" s="21"/>
      <c r="P357" s="21"/>
      <c r="Q357" s="21"/>
      <c r="R357" s="21"/>
      <c r="S357" s="21"/>
      <c r="T357" s="21"/>
      <c r="U357" s="21"/>
      <c r="V357" s="21"/>
      <c r="W357" s="21"/>
      <c r="X357" s="21"/>
      <c r="Y357" s="21"/>
      <c r="Z357" s="21"/>
    </row>
    <row r="358" spans="1:26" ht="15.75" customHeight="1">
      <c r="A358" s="21"/>
      <c r="B358" s="21"/>
      <c r="C358" s="21"/>
      <c r="D358" s="21"/>
      <c r="E358" s="21"/>
      <c r="F358" s="21"/>
      <c r="G358" s="21"/>
      <c r="H358" s="22"/>
      <c r="I358" s="22"/>
      <c r="J358" s="21"/>
      <c r="K358" s="21"/>
      <c r="L358" s="21"/>
      <c r="M358" s="21"/>
      <c r="N358" s="21"/>
      <c r="O358" s="21"/>
      <c r="P358" s="21"/>
      <c r="Q358" s="21"/>
      <c r="R358" s="21"/>
      <c r="S358" s="21"/>
      <c r="T358" s="21"/>
      <c r="U358" s="21"/>
      <c r="V358" s="21"/>
      <c r="W358" s="21"/>
      <c r="X358" s="21"/>
      <c r="Y358" s="21"/>
      <c r="Z358" s="21"/>
    </row>
    <row r="359" spans="1:26" ht="15.75" customHeight="1">
      <c r="A359" s="21"/>
      <c r="B359" s="21"/>
      <c r="C359" s="21"/>
      <c r="D359" s="21"/>
      <c r="E359" s="21"/>
      <c r="F359" s="21"/>
      <c r="G359" s="21"/>
      <c r="H359" s="22"/>
      <c r="I359" s="22"/>
      <c r="J359" s="21"/>
      <c r="K359" s="21"/>
      <c r="L359" s="21"/>
      <c r="M359" s="21"/>
      <c r="N359" s="21"/>
      <c r="O359" s="21"/>
      <c r="P359" s="21"/>
      <c r="Q359" s="21"/>
      <c r="R359" s="21"/>
      <c r="S359" s="21"/>
      <c r="T359" s="21"/>
      <c r="U359" s="21"/>
      <c r="V359" s="21"/>
      <c r="W359" s="21"/>
      <c r="X359" s="21"/>
      <c r="Y359" s="21"/>
      <c r="Z359" s="21"/>
    </row>
    <row r="360" spans="1:26" ht="15.75" customHeight="1">
      <c r="A360" s="21"/>
      <c r="B360" s="21"/>
      <c r="C360" s="21"/>
      <c r="D360" s="21"/>
      <c r="E360" s="21"/>
      <c r="F360" s="21"/>
      <c r="G360" s="21"/>
      <c r="H360" s="22"/>
      <c r="I360" s="22"/>
      <c r="J360" s="21"/>
      <c r="K360" s="21"/>
      <c r="L360" s="21"/>
      <c r="M360" s="21"/>
      <c r="N360" s="21"/>
      <c r="O360" s="21"/>
      <c r="P360" s="21"/>
      <c r="Q360" s="21"/>
      <c r="R360" s="21"/>
      <c r="S360" s="21"/>
      <c r="T360" s="21"/>
      <c r="U360" s="21"/>
      <c r="V360" s="21"/>
      <c r="W360" s="21"/>
      <c r="X360" s="21"/>
      <c r="Y360" s="21"/>
      <c r="Z360" s="21"/>
    </row>
    <row r="361" spans="1:26" ht="15.75" customHeight="1">
      <c r="A361" s="21"/>
      <c r="B361" s="21"/>
      <c r="C361" s="21"/>
      <c r="D361" s="21"/>
      <c r="E361" s="21"/>
      <c r="F361" s="21"/>
      <c r="G361" s="21"/>
      <c r="H361" s="22"/>
      <c r="I361" s="22"/>
      <c r="J361" s="21"/>
      <c r="K361" s="21"/>
      <c r="L361" s="21"/>
      <c r="M361" s="21"/>
      <c r="N361" s="21"/>
      <c r="O361" s="21"/>
      <c r="P361" s="21"/>
      <c r="Q361" s="21"/>
      <c r="R361" s="21"/>
      <c r="S361" s="21"/>
      <c r="T361" s="21"/>
      <c r="U361" s="21"/>
      <c r="V361" s="21"/>
      <c r="W361" s="21"/>
      <c r="X361" s="21"/>
      <c r="Y361" s="21"/>
      <c r="Z361" s="21"/>
    </row>
    <row r="362" spans="1:26" ht="15.75" customHeight="1">
      <c r="A362" s="21"/>
      <c r="B362" s="21"/>
      <c r="C362" s="21"/>
      <c r="D362" s="21"/>
      <c r="E362" s="21"/>
      <c r="F362" s="21"/>
      <c r="G362" s="21"/>
      <c r="H362" s="22"/>
      <c r="I362" s="22"/>
      <c r="J362" s="21"/>
      <c r="K362" s="21"/>
      <c r="L362" s="21"/>
      <c r="M362" s="21"/>
      <c r="N362" s="21"/>
      <c r="O362" s="21"/>
      <c r="P362" s="21"/>
      <c r="Q362" s="21"/>
      <c r="R362" s="21"/>
      <c r="S362" s="21"/>
      <c r="T362" s="21"/>
      <c r="U362" s="21"/>
      <c r="V362" s="21"/>
      <c r="W362" s="21"/>
      <c r="X362" s="21"/>
      <c r="Y362" s="21"/>
      <c r="Z362" s="21"/>
    </row>
    <row r="363" spans="1:26" ht="15.75" customHeight="1">
      <c r="A363" s="21"/>
      <c r="B363" s="21"/>
      <c r="C363" s="21"/>
      <c r="D363" s="21"/>
      <c r="E363" s="21"/>
      <c r="F363" s="21"/>
      <c r="G363" s="21"/>
      <c r="H363" s="22"/>
      <c r="I363" s="22"/>
      <c r="J363" s="21"/>
      <c r="K363" s="21"/>
      <c r="L363" s="21"/>
      <c r="M363" s="21"/>
      <c r="N363" s="21"/>
      <c r="O363" s="21"/>
      <c r="P363" s="21"/>
      <c r="Q363" s="21"/>
      <c r="R363" s="21"/>
      <c r="S363" s="21"/>
      <c r="T363" s="21"/>
      <c r="U363" s="21"/>
      <c r="V363" s="21"/>
      <c r="W363" s="21"/>
      <c r="X363" s="21"/>
      <c r="Y363" s="21"/>
      <c r="Z363" s="21"/>
    </row>
    <row r="364" spans="1:26" ht="15.75" customHeight="1">
      <c r="A364" s="21"/>
      <c r="B364" s="21"/>
      <c r="C364" s="21"/>
      <c r="D364" s="21"/>
      <c r="E364" s="21"/>
      <c r="F364" s="21"/>
      <c r="G364" s="21"/>
      <c r="H364" s="22"/>
      <c r="I364" s="22"/>
      <c r="J364" s="21"/>
      <c r="K364" s="21"/>
      <c r="L364" s="21"/>
      <c r="M364" s="21"/>
      <c r="N364" s="21"/>
      <c r="O364" s="21"/>
      <c r="P364" s="21"/>
      <c r="Q364" s="21"/>
      <c r="R364" s="21"/>
      <c r="S364" s="21"/>
      <c r="T364" s="21"/>
      <c r="U364" s="21"/>
      <c r="V364" s="21"/>
      <c r="W364" s="21"/>
      <c r="X364" s="21"/>
      <c r="Y364" s="21"/>
      <c r="Z364" s="21"/>
    </row>
    <row r="365" spans="1:26" ht="15.75" customHeight="1">
      <c r="A365" s="21"/>
      <c r="B365" s="21"/>
      <c r="C365" s="21"/>
      <c r="D365" s="21"/>
      <c r="E365" s="21"/>
      <c r="F365" s="21"/>
      <c r="G365" s="21"/>
      <c r="H365" s="22"/>
      <c r="I365" s="22"/>
      <c r="J365" s="21"/>
      <c r="K365" s="21"/>
      <c r="L365" s="21"/>
      <c r="M365" s="21"/>
      <c r="N365" s="21"/>
      <c r="O365" s="21"/>
      <c r="P365" s="21"/>
      <c r="Q365" s="21"/>
      <c r="R365" s="21"/>
      <c r="S365" s="21"/>
      <c r="T365" s="21"/>
      <c r="U365" s="21"/>
      <c r="V365" s="21"/>
      <c r="W365" s="21"/>
      <c r="X365" s="21"/>
      <c r="Y365" s="21"/>
      <c r="Z365" s="21"/>
    </row>
    <row r="366" spans="1:26" ht="15.75" customHeight="1">
      <c r="A366" s="21"/>
      <c r="B366" s="21"/>
      <c r="C366" s="21"/>
      <c r="D366" s="21"/>
      <c r="E366" s="21"/>
      <c r="F366" s="21"/>
      <c r="G366" s="21"/>
      <c r="H366" s="22"/>
      <c r="I366" s="22"/>
      <c r="J366" s="21"/>
      <c r="K366" s="21"/>
      <c r="L366" s="21"/>
      <c r="M366" s="21"/>
      <c r="N366" s="21"/>
      <c r="O366" s="21"/>
      <c r="P366" s="21"/>
      <c r="Q366" s="21"/>
      <c r="R366" s="21"/>
      <c r="S366" s="21"/>
      <c r="T366" s="21"/>
      <c r="U366" s="21"/>
      <c r="V366" s="21"/>
      <c r="W366" s="21"/>
      <c r="X366" s="21"/>
      <c r="Y366" s="21"/>
      <c r="Z366" s="21"/>
    </row>
    <row r="367" spans="1:26" ht="15.75" customHeight="1">
      <c r="A367" s="21"/>
      <c r="B367" s="21"/>
      <c r="C367" s="21"/>
      <c r="D367" s="21"/>
      <c r="E367" s="21"/>
      <c r="F367" s="21"/>
      <c r="G367" s="21"/>
      <c r="H367" s="22"/>
      <c r="I367" s="22"/>
      <c r="J367" s="21"/>
      <c r="K367" s="21"/>
      <c r="L367" s="21"/>
      <c r="M367" s="21"/>
      <c r="N367" s="21"/>
      <c r="O367" s="21"/>
      <c r="P367" s="21"/>
      <c r="Q367" s="21"/>
      <c r="R367" s="21"/>
      <c r="S367" s="21"/>
      <c r="T367" s="21"/>
      <c r="U367" s="21"/>
      <c r="V367" s="21"/>
      <c r="W367" s="21"/>
      <c r="X367" s="21"/>
      <c r="Y367" s="21"/>
      <c r="Z367" s="21"/>
    </row>
    <row r="368" spans="1:26" ht="15.75" customHeight="1">
      <c r="A368" s="21"/>
      <c r="B368" s="21"/>
      <c r="C368" s="21"/>
      <c r="D368" s="21"/>
      <c r="E368" s="21"/>
      <c r="F368" s="21"/>
      <c r="G368" s="21"/>
      <c r="H368" s="22"/>
      <c r="I368" s="22"/>
      <c r="J368" s="21"/>
      <c r="K368" s="21"/>
      <c r="L368" s="21"/>
      <c r="M368" s="21"/>
      <c r="N368" s="21"/>
      <c r="O368" s="21"/>
      <c r="P368" s="21"/>
      <c r="Q368" s="21"/>
      <c r="R368" s="21"/>
      <c r="S368" s="21"/>
      <c r="T368" s="21"/>
      <c r="U368" s="21"/>
      <c r="V368" s="21"/>
      <c r="W368" s="21"/>
      <c r="X368" s="21"/>
      <c r="Y368" s="21"/>
      <c r="Z368" s="21"/>
    </row>
    <row r="369" spans="1:26" ht="15.75" customHeight="1">
      <c r="A369" s="21"/>
      <c r="B369" s="21"/>
      <c r="C369" s="21"/>
      <c r="D369" s="21"/>
      <c r="E369" s="21"/>
      <c r="F369" s="21"/>
      <c r="G369" s="21"/>
      <c r="H369" s="22"/>
      <c r="I369" s="22"/>
      <c r="J369" s="21"/>
      <c r="K369" s="21"/>
      <c r="L369" s="21"/>
      <c r="M369" s="21"/>
      <c r="N369" s="21"/>
      <c r="O369" s="21"/>
      <c r="P369" s="21"/>
      <c r="Q369" s="21"/>
      <c r="R369" s="21"/>
      <c r="S369" s="21"/>
      <c r="T369" s="21"/>
      <c r="U369" s="21"/>
      <c r="V369" s="21"/>
      <c r="W369" s="21"/>
      <c r="X369" s="21"/>
      <c r="Y369" s="21"/>
      <c r="Z369" s="21"/>
    </row>
    <row r="370" spans="1:26" ht="15.75" customHeight="1">
      <c r="A370" s="21"/>
      <c r="B370" s="21"/>
      <c r="C370" s="21"/>
      <c r="D370" s="21"/>
      <c r="E370" s="21"/>
      <c r="F370" s="21"/>
      <c r="G370" s="21"/>
      <c r="H370" s="22"/>
      <c r="I370" s="22"/>
      <c r="J370" s="21"/>
      <c r="K370" s="21"/>
      <c r="L370" s="21"/>
      <c r="M370" s="21"/>
      <c r="N370" s="21"/>
      <c r="O370" s="21"/>
      <c r="P370" s="21"/>
      <c r="Q370" s="21"/>
      <c r="R370" s="21"/>
      <c r="S370" s="21"/>
      <c r="T370" s="21"/>
      <c r="U370" s="21"/>
      <c r="V370" s="21"/>
      <c r="W370" s="21"/>
      <c r="X370" s="21"/>
      <c r="Y370" s="21"/>
      <c r="Z370" s="21"/>
    </row>
    <row r="371" spans="1:26" ht="15.75" customHeight="1">
      <c r="A371" s="21"/>
      <c r="B371" s="21"/>
      <c r="C371" s="21"/>
      <c r="D371" s="21"/>
      <c r="E371" s="21"/>
      <c r="F371" s="21"/>
      <c r="G371" s="21"/>
      <c r="H371" s="22"/>
      <c r="I371" s="22"/>
      <c r="J371" s="21"/>
      <c r="K371" s="21"/>
      <c r="L371" s="21"/>
      <c r="M371" s="21"/>
      <c r="N371" s="21"/>
      <c r="O371" s="21"/>
      <c r="P371" s="21"/>
      <c r="Q371" s="21"/>
      <c r="R371" s="21"/>
      <c r="S371" s="21"/>
      <c r="T371" s="21"/>
      <c r="U371" s="21"/>
      <c r="V371" s="21"/>
      <c r="W371" s="21"/>
      <c r="X371" s="21"/>
      <c r="Y371" s="21"/>
      <c r="Z371" s="21"/>
    </row>
    <row r="372" spans="1:26" ht="15.75" customHeight="1">
      <c r="A372" s="21"/>
      <c r="B372" s="21"/>
      <c r="C372" s="21"/>
      <c r="D372" s="21"/>
      <c r="E372" s="21"/>
      <c r="F372" s="21"/>
      <c r="G372" s="21"/>
      <c r="H372" s="22"/>
      <c r="I372" s="22"/>
      <c r="J372" s="21"/>
      <c r="K372" s="21"/>
      <c r="L372" s="21"/>
      <c r="M372" s="21"/>
      <c r="N372" s="21"/>
      <c r="O372" s="21"/>
      <c r="P372" s="21"/>
      <c r="Q372" s="21"/>
      <c r="R372" s="21"/>
      <c r="S372" s="21"/>
      <c r="T372" s="21"/>
      <c r="U372" s="21"/>
      <c r="V372" s="21"/>
      <c r="W372" s="21"/>
      <c r="X372" s="21"/>
      <c r="Y372" s="21"/>
      <c r="Z372" s="21"/>
    </row>
    <row r="373" spans="1:26" ht="15.75" customHeight="1">
      <c r="A373" s="21"/>
      <c r="B373" s="21"/>
      <c r="C373" s="21"/>
      <c r="D373" s="21"/>
      <c r="E373" s="21"/>
      <c r="F373" s="21"/>
      <c r="G373" s="21"/>
      <c r="H373" s="22"/>
      <c r="I373" s="22"/>
      <c r="J373" s="21"/>
      <c r="K373" s="21"/>
      <c r="L373" s="21"/>
      <c r="M373" s="21"/>
      <c r="N373" s="21"/>
      <c r="O373" s="21"/>
      <c r="P373" s="21"/>
      <c r="Q373" s="21"/>
      <c r="R373" s="21"/>
      <c r="S373" s="21"/>
      <c r="T373" s="21"/>
      <c r="U373" s="21"/>
      <c r="V373" s="21"/>
      <c r="W373" s="21"/>
      <c r="X373" s="21"/>
      <c r="Y373" s="21"/>
      <c r="Z373" s="21"/>
    </row>
    <row r="374" spans="1:26" ht="15.75" customHeight="1">
      <c r="A374" s="21"/>
      <c r="B374" s="21"/>
      <c r="C374" s="21"/>
      <c r="D374" s="21"/>
      <c r="E374" s="21"/>
      <c r="F374" s="21"/>
      <c r="G374" s="21"/>
      <c r="H374" s="22"/>
      <c r="I374" s="22"/>
      <c r="J374" s="21"/>
      <c r="K374" s="21"/>
      <c r="L374" s="21"/>
      <c r="M374" s="21"/>
      <c r="N374" s="21"/>
      <c r="O374" s="21"/>
      <c r="P374" s="21"/>
      <c r="Q374" s="21"/>
      <c r="R374" s="21"/>
      <c r="S374" s="21"/>
      <c r="T374" s="21"/>
      <c r="U374" s="21"/>
      <c r="V374" s="21"/>
      <c r="W374" s="21"/>
      <c r="X374" s="21"/>
      <c r="Y374" s="21"/>
      <c r="Z374" s="21"/>
    </row>
    <row r="375" spans="1:26" ht="15.75" customHeight="1">
      <c r="A375" s="21"/>
      <c r="B375" s="21"/>
      <c r="C375" s="21"/>
      <c r="D375" s="21"/>
      <c r="E375" s="21"/>
      <c r="F375" s="21"/>
      <c r="G375" s="21"/>
      <c r="H375" s="22"/>
      <c r="I375" s="22"/>
      <c r="J375" s="21"/>
      <c r="K375" s="21"/>
      <c r="L375" s="21"/>
      <c r="M375" s="21"/>
      <c r="N375" s="21"/>
      <c r="O375" s="21"/>
      <c r="P375" s="21"/>
      <c r="Q375" s="21"/>
      <c r="R375" s="21"/>
      <c r="S375" s="21"/>
      <c r="T375" s="21"/>
      <c r="U375" s="21"/>
      <c r="V375" s="21"/>
      <c r="W375" s="21"/>
      <c r="X375" s="21"/>
      <c r="Y375" s="21"/>
      <c r="Z375" s="21"/>
    </row>
    <row r="376" spans="1:26" ht="15.75" customHeight="1">
      <c r="A376" s="21"/>
      <c r="B376" s="21"/>
      <c r="C376" s="21"/>
      <c r="D376" s="21"/>
      <c r="E376" s="21"/>
      <c r="F376" s="21"/>
      <c r="G376" s="21"/>
      <c r="H376" s="22"/>
      <c r="I376" s="22"/>
      <c r="J376" s="21"/>
      <c r="K376" s="21"/>
      <c r="L376" s="21"/>
      <c r="M376" s="21"/>
      <c r="N376" s="21"/>
      <c r="O376" s="21"/>
      <c r="P376" s="21"/>
      <c r="Q376" s="21"/>
      <c r="R376" s="21"/>
      <c r="S376" s="21"/>
      <c r="T376" s="21"/>
      <c r="U376" s="21"/>
      <c r="V376" s="21"/>
      <c r="W376" s="21"/>
      <c r="X376" s="21"/>
      <c r="Y376" s="21"/>
      <c r="Z376" s="21"/>
    </row>
    <row r="377" spans="1:26" ht="15.75" customHeight="1">
      <c r="A377" s="21"/>
      <c r="B377" s="21"/>
      <c r="C377" s="21"/>
      <c r="D377" s="21"/>
      <c r="E377" s="21"/>
      <c r="F377" s="21"/>
      <c r="G377" s="21"/>
      <c r="H377" s="22"/>
      <c r="I377" s="22"/>
      <c r="J377" s="21"/>
      <c r="K377" s="21"/>
      <c r="L377" s="21"/>
      <c r="M377" s="21"/>
      <c r="N377" s="21"/>
      <c r="O377" s="21"/>
      <c r="P377" s="21"/>
      <c r="Q377" s="21"/>
      <c r="R377" s="21"/>
      <c r="S377" s="21"/>
      <c r="T377" s="21"/>
      <c r="U377" s="21"/>
      <c r="V377" s="21"/>
      <c r="W377" s="21"/>
      <c r="X377" s="21"/>
      <c r="Y377" s="21"/>
      <c r="Z377" s="21"/>
    </row>
    <row r="378" spans="1:26" ht="15.75" customHeight="1">
      <c r="A378" s="21"/>
      <c r="B378" s="21"/>
      <c r="C378" s="21"/>
      <c r="D378" s="21"/>
      <c r="E378" s="21"/>
      <c r="F378" s="21"/>
      <c r="G378" s="21"/>
      <c r="H378" s="22"/>
      <c r="I378" s="22"/>
      <c r="J378" s="21"/>
      <c r="K378" s="21"/>
      <c r="L378" s="21"/>
      <c r="M378" s="21"/>
      <c r="N378" s="21"/>
      <c r="O378" s="21"/>
      <c r="P378" s="21"/>
      <c r="Q378" s="21"/>
      <c r="R378" s="21"/>
      <c r="S378" s="21"/>
      <c r="T378" s="21"/>
      <c r="U378" s="21"/>
      <c r="V378" s="21"/>
      <c r="W378" s="21"/>
      <c r="X378" s="21"/>
      <c r="Y378" s="21"/>
      <c r="Z378" s="21"/>
    </row>
    <row r="379" spans="1:26" ht="15.75" customHeight="1">
      <c r="A379" s="21"/>
      <c r="B379" s="21"/>
      <c r="C379" s="21"/>
      <c r="D379" s="21"/>
      <c r="E379" s="21"/>
      <c r="F379" s="21"/>
      <c r="G379" s="21"/>
      <c r="H379" s="22"/>
      <c r="I379" s="22"/>
      <c r="J379" s="21"/>
      <c r="K379" s="21"/>
      <c r="L379" s="21"/>
      <c r="M379" s="21"/>
      <c r="N379" s="21"/>
      <c r="O379" s="21"/>
      <c r="P379" s="21"/>
      <c r="Q379" s="21"/>
      <c r="R379" s="21"/>
      <c r="S379" s="21"/>
      <c r="T379" s="21"/>
      <c r="U379" s="21"/>
      <c r="V379" s="21"/>
      <c r="W379" s="21"/>
      <c r="X379" s="21"/>
      <c r="Y379" s="21"/>
      <c r="Z379" s="21"/>
    </row>
    <row r="380" spans="1:26" ht="15.75" customHeight="1">
      <c r="A380" s="21"/>
      <c r="B380" s="21"/>
      <c r="C380" s="21"/>
      <c r="D380" s="21"/>
      <c r="E380" s="21"/>
      <c r="F380" s="21"/>
      <c r="G380" s="21"/>
      <c r="H380" s="22"/>
      <c r="I380" s="22"/>
      <c r="J380" s="21"/>
      <c r="K380" s="21"/>
      <c r="L380" s="21"/>
      <c r="M380" s="21"/>
      <c r="N380" s="21"/>
      <c r="O380" s="21"/>
      <c r="P380" s="21"/>
      <c r="Q380" s="21"/>
      <c r="R380" s="21"/>
      <c r="S380" s="21"/>
      <c r="T380" s="21"/>
      <c r="U380" s="21"/>
      <c r="V380" s="21"/>
      <c r="W380" s="21"/>
      <c r="X380" s="21"/>
      <c r="Y380" s="21"/>
      <c r="Z380" s="21"/>
    </row>
    <row r="381" spans="1:26" ht="15.75" customHeight="1">
      <c r="A381" s="21"/>
      <c r="B381" s="21"/>
      <c r="C381" s="21"/>
      <c r="D381" s="21"/>
      <c r="E381" s="21"/>
      <c r="F381" s="21"/>
      <c r="G381" s="21"/>
      <c r="H381" s="22"/>
      <c r="I381" s="22"/>
      <c r="J381" s="21"/>
      <c r="K381" s="21"/>
      <c r="L381" s="21"/>
      <c r="M381" s="21"/>
      <c r="N381" s="21"/>
      <c r="O381" s="21"/>
      <c r="P381" s="21"/>
      <c r="Q381" s="21"/>
      <c r="R381" s="21"/>
      <c r="S381" s="21"/>
      <c r="T381" s="21"/>
      <c r="U381" s="21"/>
      <c r="V381" s="21"/>
      <c r="W381" s="21"/>
      <c r="X381" s="21"/>
      <c r="Y381" s="21"/>
      <c r="Z381" s="21"/>
    </row>
    <row r="382" spans="1:26" ht="15.75" customHeight="1">
      <c r="A382" s="21"/>
      <c r="B382" s="21"/>
      <c r="C382" s="21"/>
      <c r="D382" s="21"/>
      <c r="E382" s="21"/>
      <c r="F382" s="21"/>
      <c r="G382" s="21"/>
      <c r="H382" s="22"/>
      <c r="I382" s="22"/>
      <c r="J382" s="21"/>
      <c r="K382" s="21"/>
      <c r="L382" s="21"/>
      <c r="M382" s="21"/>
      <c r="N382" s="21"/>
      <c r="O382" s="21"/>
      <c r="P382" s="21"/>
      <c r="Q382" s="21"/>
      <c r="R382" s="21"/>
      <c r="S382" s="21"/>
      <c r="T382" s="21"/>
      <c r="U382" s="21"/>
      <c r="V382" s="21"/>
      <c r="W382" s="21"/>
      <c r="X382" s="21"/>
      <c r="Y382" s="21"/>
      <c r="Z382" s="21"/>
    </row>
    <row r="383" spans="1:26" ht="15.75" customHeight="1">
      <c r="A383" s="21"/>
      <c r="B383" s="21"/>
      <c r="C383" s="21"/>
      <c r="D383" s="21"/>
      <c r="E383" s="21"/>
      <c r="F383" s="21"/>
      <c r="G383" s="21"/>
      <c r="H383" s="22"/>
      <c r="I383" s="22"/>
      <c r="J383" s="21"/>
      <c r="K383" s="21"/>
      <c r="L383" s="21"/>
      <c r="M383" s="21"/>
      <c r="N383" s="21"/>
      <c r="O383" s="21"/>
      <c r="P383" s="21"/>
      <c r="Q383" s="21"/>
      <c r="R383" s="21"/>
      <c r="S383" s="21"/>
      <c r="T383" s="21"/>
      <c r="U383" s="21"/>
      <c r="V383" s="21"/>
      <c r="W383" s="21"/>
      <c r="X383" s="21"/>
      <c r="Y383" s="21"/>
      <c r="Z383" s="21"/>
    </row>
    <row r="384" spans="1:26" ht="15.75" customHeight="1">
      <c r="A384" s="21"/>
      <c r="B384" s="21"/>
      <c r="C384" s="21"/>
      <c r="D384" s="21"/>
      <c r="E384" s="21"/>
      <c r="F384" s="21"/>
      <c r="G384" s="21"/>
      <c r="H384" s="22"/>
      <c r="I384" s="22"/>
      <c r="J384" s="21"/>
      <c r="K384" s="21"/>
      <c r="L384" s="21"/>
      <c r="M384" s="21"/>
      <c r="N384" s="21"/>
      <c r="O384" s="21"/>
      <c r="P384" s="21"/>
      <c r="Q384" s="21"/>
      <c r="R384" s="21"/>
      <c r="S384" s="21"/>
      <c r="T384" s="21"/>
      <c r="U384" s="21"/>
      <c r="V384" s="21"/>
      <c r="W384" s="21"/>
      <c r="X384" s="21"/>
      <c r="Y384" s="21"/>
      <c r="Z384" s="21"/>
    </row>
    <row r="385" spans="1:26" ht="15.75" customHeight="1">
      <c r="A385" s="21"/>
      <c r="B385" s="21"/>
      <c r="C385" s="21"/>
      <c r="D385" s="21"/>
      <c r="E385" s="21"/>
      <c r="F385" s="21"/>
      <c r="G385" s="21"/>
      <c r="H385" s="22"/>
      <c r="I385" s="22"/>
      <c r="J385" s="21"/>
      <c r="K385" s="21"/>
      <c r="L385" s="21"/>
      <c r="M385" s="21"/>
      <c r="N385" s="21"/>
      <c r="O385" s="21"/>
      <c r="P385" s="21"/>
      <c r="Q385" s="21"/>
      <c r="R385" s="21"/>
      <c r="S385" s="21"/>
      <c r="T385" s="21"/>
      <c r="U385" s="21"/>
      <c r="V385" s="21"/>
      <c r="W385" s="21"/>
      <c r="X385" s="21"/>
      <c r="Y385" s="21"/>
      <c r="Z385" s="21"/>
    </row>
    <row r="386" spans="1:26" ht="15.75" customHeight="1">
      <c r="A386" s="21"/>
      <c r="B386" s="21"/>
      <c r="C386" s="21"/>
      <c r="D386" s="21"/>
      <c r="E386" s="21"/>
      <c r="F386" s="21"/>
      <c r="G386" s="21"/>
      <c r="H386" s="22"/>
      <c r="I386" s="22"/>
      <c r="J386" s="21"/>
      <c r="K386" s="21"/>
      <c r="L386" s="21"/>
      <c r="M386" s="21"/>
      <c r="N386" s="21"/>
      <c r="O386" s="21"/>
      <c r="P386" s="21"/>
      <c r="Q386" s="21"/>
      <c r="R386" s="21"/>
      <c r="S386" s="21"/>
      <c r="T386" s="21"/>
      <c r="U386" s="21"/>
      <c r="V386" s="21"/>
      <c r="W386" s="21"/>
      <c r="X386" s="21"/>
      <c r="Y386" s="21"/>
      <c r="Z386" s="21"/>
    </row>
    <row r="387" spans="1:26" ht="15.75" customHeight="1">
      <c r="A387" s="21"/>
      <c r="B387" s="21"/>
      <c r="C387" s="21"/>
      <c r="D387" s="21"/>
      <c r="E387" s="21"/>
      <c r="F387" s="21"/>
      <c r="G387" s="21"/>
      <c r="H387" s="22"/>
      <c r="I387" s="22"/>
      <c r="J387" s="21"/>
      <c r="K387" s="21"/>
      <c r="L387" s="21"/>
      <c r="M387" s="21"/>
      <c r="N387" s="21"/>
      <c r="O387" s="21"/>
      <c r="P387" s="21"/>
      <c r="Q387" s="21"/>
      <c r="R387" s="21"/>
      <c r="S387" s="21"/>
      <c r="T387" s="21"/>
      <c r="U387" s="21"/>
      <c r="V387" s="21"/>
      <c r="W387" s="21"/>
      <c r="X387" s="21"/>
      <c r="Y387" s="21"/>
      <c r="Z387" s="21"/>
    </row>
    <row r="388" spans="1:26" ht="15.75" customHeight="1">
      <c r="A388" s="21"/>
      <c r="B388" s="21"/>
      <c r="C388" s="21"/>
      <c r="D388" s="21"/>
      <c r="E388" s="21"/>
      <c r="F388" s="21"/>
      <c r="G388" s="21"/>
      <c r="H388" s="22"/>
      <c r="I388" s="22"/>
      <c r="J388" s="21"/>
      <c r="K388" s="21"/>
      <c r="L388" s="21"/>
      <c r="M388" s="21"/>
      <c r="N388" s="21"/>
      <c r="O388" s="21"/>
      <c r="P388" s="21"/>
      <c r="Q388" s="21"/>
      <c r="R388" s="21"/>
      <c r="S388" s="21"/>
      <c r="T388" s="21"/>
      <c r="U388" s="21"/>
      <c r="V388" s="21"/>
      <c r="W388" s="21"/>
      <c r="X388" s="21"/>
      <c r="Y388" s="21"/>
      <c r="Z388" s="21"/>
    </row>
    <row r="389" spans="1:26" ht="15.75" customHeight="1">
      <c r="A389" s="21"/>
      <c r="B389" s="21"/>
      <c r="C389" s="21"/>
      <c r="D389" s="21"/>
      <c r="E389" s="21"/>
      <c r="F389" s="21"/>
      <c r="G389" s="21"/>
      <c r="H389" s="22"/>
      <c r="I389" s="22"/>
      <c r="J389" s="21"/>
      <c r="K389" s="21"/>
      <c r="L389" s="21"/>
      <c r="M389" s="21"/>
      <c r="N389" s="21"/>
      <c r="O389" s="21"/>
      <c r="P389" s="21"/>
      <c r="Q389" s="21"/>
      <c r="R389" s="21"/>
      <c r="S389" s="21"/>
      <c r="T389" s="21"/>
      <c r="U389" s="21"/>
      <c r="V389" s="21"/>
      <c r="W389" s="21"/>
      <c r="X389" s="21"/>
      <c r="Y389" s="21"/>
      <c r="Z389" s="21"/>
    </row>
    <row r="390" spans="1:26" ht="15.75" customHeight="1">
      <c r="A390" s="21"/>
      <c r="B390" s="21"/>
      <c r="C390" s="21"/>
      <c r="D390" s="21"/>
      <c r="E390" s="21"/>
      <c r="F390" s="21"/>
      <c r="G390" s="21"/>
      <c r="H390" s="22"/>
      <c r="I390" s="22"/>
      <c r="J390" s="21"/>
      <c r="K390" s="21"/>
      <c r="L390" s="21"/>
      <c r="M390" s="21"/>
      <c r="N390" s="21"/>
      <c r="O390" s="21"/>
      <c r="P390" s="21"/>
      <c r="Q390" s="21"/>
      <c r="R390" s="21"/>
      <c r="S390" s="21"/>
      <c r="T390" s="21"/>
      <c r="U390" s="21"/>
      <c r="V390" s="21"/>
      <c r="W390" s="21"/>
      <c r="X390" s="21"/>
      <c r="Y390" s="21"/>
      <c r="Z390" s="21"/>
    </row>
    <row r="391" spans="1:26" ht="15.75" customHeight="1">
      <c r="A391" s="21"/>
      <c r="B391" s="21"/>
      <c r="C391" s="21"/>
      <c r="D391" s="21"/>
      <c r="E391" s="21"/>
      <c r="F391" s="21"/>
      <c r="G391" s="21"/>
      <c r="H391" s="22"/>
      <c r="I391" s="22"/>
      <c r="J391" s="21"/>
      <c r="K391" s="21"/>
      <c r="L391" s="21"/>
      <c r="M391" s="21"/>
      <c r="N391" s="21"/>
      <c r="O391" s="21"/>
      <c r="P391" s="21"/>
      <c r="Q391" s="21"/>
      <c r="R391" s="21"/>
      <c r="S391" s="21"/>
      <c r="T391" s="21"/>
      <c r="U391" s="21"/>
      <c r="V391" s="21"/>
      <c r="W391" s="21"/>
      <c r="X391" s="21"/>
      <c r="Y391" s="21"/>
      <c r="Z391" s="21"/>
    </row>
    <row r="392" spans="1:26" ht="15.75" customHeight="1">
      <c r="A392" s="21"/>
      <c r="B392" s="21"/>
      <c r="C392" s="21"/>
      <c r="D392" s="21"/>
      <c r="E392" s="21"/>
      <c r="F392" s="21"/>
      <c r="G392" s="21"/>
      <c r="H392" s="22"/>
      <c r="I392" s="22"/>
      <c r="J392" s="21"/>
      <c r="K392" s="21"/>
      <c r="L392" s="21"/>
      <c r="M392" s="21"/>
      <c r="N392" s="21"/>
      <c r="O392" s="21"/>
      <c r="P392" s="21"/>
      <c r="Q392" s="21"/>
      <c r="R392" s="21"/>
      <c r="S392" s="21"/>
      <c r="T392" s="21"/>
      <c r="U392" s="21"/>
      <c r="V392" s="21"/>
      <c r="W392" s="21"/>
      <c r="X392" s="21"/>
      <c r="Y392" s="21"/>
      <c r="Z392" s="21"/>
    </row>
    <row r="393" spans="1:26" ht="15.75" customHeight="1">
      <c r="A393" s="21"/>
      <c r="B393" s="21"/>
      <c r="C393" s="21"/>
      <c r="D393" s="21"/>
      <c r="E393" s="21"/>
      <c r="F393" s="21"/>
      <c r="G393" s="21"/>
      <c r="H393" s="22"/>
      <c r="I393" s="22"/>
      <c r="J393" s="21"/>
      <c r="K393" s="21"/>
      <c r="L393" s="21"/>
      <c r="M393" s="21"/>
      <c r="N393" s="21"/>
      <c r="O393" s="21"/>
      <c r="P393" s="21"/>
      <c r="Q393" s="21"/>
      <c r="R393" s="21"/>
      <c r="S393" s="21"/>
      <c r="T393" s="21"/>
      <c r="U393" s="21"/>
      <c r="V393" s="21"/>
      <c r="W393" s="21"/>
      <c r="X393" s="21"/>
      <c r="Y393" s="21"/>
      <c r="Z393" s="21"/>
    </row>
    <row r="394" spans="1:26" ht="15.75" customHeight="1">
      <c r="A394" s="21"/>
      <c r="B394" s="21"/>
      <c r="C394" s="21"/>
      <c r="D394" s="21"/>
      <c r="E394" s="21"/>
      <c r="F394" s="21"/>
      <c r="G394" s="21"/>
      <c r="H394" s="22"/>
      <c r="I394" s="22"/>
      <c r="J394" s="21"/>
      <c r="K394" s="21"/>
      <c r="L394" s="21"/>
      <c r="M394" s="21"/>
      <c r="N394" s="21"/>
      <c r="O394" s="21"/>
      <c r="P394" s="21"/>
      <c r="Q394" s="21"/>
      <c r="R394" s="21"/>
      <c r="S394" s="21"/>
      <c r="T394" s="21"/>
      <c r="U394" s="21"/>
      <c r="V394" s="21"/>
      <c r="W394" s="21"/>
      <c r="X394" s="21"/>
      <c r="Y394" s="21"/>
      <c r="Z394" s="21"/>
    </row>
    <row r="395" spans="1:26" ht="15.75" customHeight="1">
      <c r="A395" s="21"/>
      <c r="B395" s="21"/>
      <c r="C395" s="21"/>
      <c r="D395" s="21"/>
      <c r="E395" s="21"/>
      <c r="F395" s="21"/>
      <c r="G395" s="21"/>
      <c r="H395" s="22"/>
      <c r="I395" s="22"/>
      <c r="J395" s="21"/>
      <c r="K395" s="21"/>
      <c r="L395" s="21"/>
      <c r="M395" s="21"/>
      <c r="N395" s="21"/>
      <c r="O395" s="21"/>
      <c r="P395" s="21"/>
      <c r="Q395" s="21"/>
      <c r="R395" s="21"/>
      <c r="S395" s="21"/>
      <c r="T395" s="21"/>
      <c r="U395" s="21"/>
      <c r="V395" s="21"/>
      <c r="W395" s="21"/>
      <c r="X395" s="21"/>
      <c r="Y395" s="21"/>
      <c r="Z395" s="21"/>
    </row>
    <row r="396" spans="1:26" ht="15.75" customHeight="1">
      <c r="A396" s="21"/>
      <c r="B396" s="21"/>
      <c r="C396" s="21"/>
      <c r="D396" s="21"/>
      <c r="E396" s="21"/>
      <c r="F396" s="21"/>
      <c r="G396" s="21"/>
      <c r="H396" s="22"/>
      <c r="I396" s="22"/>
      <c r="J396" s="21"/>
      <c r="K396" s="21"/>
      <c r="L396" s="21"/>
      <c r="M396" s="21"/>
      <c r="N396" s="21"/>
      <c r="O396" s="21"/>
      <c r="P396" s="21"/>
      <c r="Q396" s="21"/>
      <c r="R396" s="21"/>
      <c r="S396" s="21"/>
      <c r="T396" s="21"/>
      <c r="U396" s="21"/>
      <c r="V396" s="21"/>
      <c r="W396" s="21"/>
      <c r="X396" s="21"/>
      <c r="Y396" s="21"/>
      <c r="Z396" s="21"/>
    </row>
    <row r="397" spans="1:26" ht="15.75" customHeight="1">
      <c r="A397" s="21"/>
      <c r="B397" s="21"/>
      <c r="C397" s="21"/>
      <c r="D397" s="21"/>
      <c r="E397" s="21"/>
      <c r="F397" s="21"/>
      <c r="G397" s="21"/>
      <c r="H397" s="22"/>
      <c r="I397" s="22"/>
      <c r="J397" s="21"/>
      <c r="K397" s="21"/>
      <c r="L397" s="21"/>
      <c r="M397" s="21"/>
      <c r="N397" s="21"/>
      <c r="O397" s="21"/>
      <c r="P397" s="21"/>
      <c r="Q397" s="21"/>
      <c r="R397" s="21"/>
      <c r="S397" s="21"/>
      <c r="T397" s="21"/>
      <c r="U397" s="21"/>
      <c r="V397" s="21"/>
      <c r="W397" s="21"/>
      <c r="X397" s="21"/>
      <c r="Y397" s="21"/>
      <c r="Z397" s="21"/>
    </row>
    <row r="398" spans="1:26" ht="15.75" customHeight="1">
      <c r="A398" s="21"/>
      <c r="B398" s="21"/>
      <c r="C398" s="21"/>
      <c r="D398" s="21"/>
      <c r="E398" s="21"/>
      <c r="F398" s="21"/>
      <c r="G398" s="21"/>
      <c r="H398" s="22"/>
      <c r="I398" s="22"/>
      <c r="J398" s="21"/>
      <c r="K398" s="21"/>
      <c r="L398" s="21"/>
      <c r="M398" s="21"/>
      <c r="N398" s="21"/>
      <c r="O398" s="21"/>
      <c r="P398" s="21"/>
      <c r="Q398" s="21"/>
      <c r="R398" s="21"/>
      <c r="S398" s="21"/>
      <c r="T398" s="21"/>
      <c r="U398" s="21"/>
      <c r="V398" s="21"/>
      <c r="W398" s="21"/>
      <c r="X398" s="21"/>
      <c r="Y398" s="21"/>
      <c r="Z398" s="21"/>
    </row>
    <row r="399" spans="1:26" ht="15.75" customHeight="1">
      <c r="A399" s="21"/>
      <c r="B399" s="21"/>
      <c r="C399" s="21"/>
      <c r="D399" s="21"/>
      <c r="E399" s="21"/>
      <c r="F399" s="21"/>
      <c r="G399" s="21"/>
      <c r="H399" s="22"/>
      <c r="I399" s="22"/>
      <c r="J399" s="21"/>
      <c r="K399" s="21"/>
      <c r="L399" s="21"/>
      <c r="M399" s="21"/>
      <c r="N399" s="21"/>
      <c r="O399" s="21"/>
      <c r="P399" s="21"/>
      <c r="Q399" s="21"/>
      <c r="R399" s="21"/>
      <c r="S399" s="21"/>
      <c r="T399" s="21"/>
      <c r="U399" s="21"/>
      <c r="V399" s="21"/>
      <c r="W399" s="21"/>
      <c r="X399" s="21"/>
      <c r="Y399" s="21"/>
      <c r="Z399" s="21"/>
    </row>
    <row r="400" spans="1:26" ht="15.75" customHeight="1">
      <c r="A400" s="21"/>
      <c r="B400" s="21"/>
      <c r="C400" s="21"/>
      <c r="D400" s="21"/>
      <c r="E400" s="21"/>
      <c r="F400" s="21"/>
      <c r="G400" s="21"/>
      <c r="H400" s="22"/>
      <c r="I400" s="22"/>
      <c r="J400" s="21"/>
      <c r="K400" s="21"/>
      <c r="L400" s="21"/>
      <c r="M400" s="21"/>
      <c r="N400" s="21"/>
      <c r="O400" s="21"/>
      <c r="P400" s="21"/>
      <c r="Q400" s="21"/>
      <c r="R400" s="21"/>
      <c r="S400" s="21"/>
      <c r="T400" s="21"/>
      <c r="U400" s="21"/>
      <c r="V400" s="21"/>
      <c r="W400" s="21"/>
      <c r="X400" s="21"/>
      <c r="Y400" s="21"/>
      <c r="Z400" s="21"/>
    </row>
    <row r="401" spans="1:26" ht="15.75" customHeight="1">
      <c r="A401" s="21"/>
      <c r="B401" s="21"/>
      <c r="C401" s="21"/>
      <c r="D401" s="21"/>
      <c r="E401" s="21"/>
      <c r="F401" s="21"/>
      <c r="G401" s="21"/>
      <c r="H401" s="22"/>
      <c r="I401" s="22"/>
      <c r="J401" s="21"/>
      <c r="K401" s="21"/>
      <c r="L401" s="21"/>
      <c r="M401" s="21"/>
      <c r="N401" s="21"/>
      <c r="O401" s="21"/>
      <c r="P401" s="21"/>
      <c r="Q401" s="21"/>
      <c r="R401" s="21"/>
      <c r="S401" s="21"/>
      <c r="T401" s="21"/>
      <c r="U401" s="21"/>
      <c r="V401" s="21"/>
      <c r="W401" s="21"/>
      <c r="X401" s="21"/>
      <c r="Y401" s="21"/>
      <c r="Z401" s="21"/>
    </row>
    <row r="402" spans="1:26" ht="15.75" customHeight="1">
      <c r="A402" s="21"/>
      <c r="B402" s="21"/>
      <c r="C402" s="21"/>
      <c r="D402" s="21"/>
      <c r="E402" s="21"/>
      <c r="F402" s="21"/>
      <c r="G402" s="21"/>
      <c r="H402" s="22"/>
      <c r="I402" s="22"/>
      <c r="J402" s="21"/>
      <c r="K402" s="21"/>
      <c r="L402" s="21"/>
      <c r="M402" s="21"/>
      <c r="N402" s="21"/>
      <c r="O402" s="21"/>
      <c r="P402" s="21"/>
      <c r="Q402" s="21"/>
      <c r="R402" s="21"/>
      <c r="S402" s="21"/>
      <c r="T402" s="21"/>
      <c r="U402" s="21"/>
      <c r="V402" s="21"/>
      <c r="W402" s="21"/>
      <c r="X402" s="21"/>
      <c r="Y402" s="21"/>
      <c r="Z402" s="21"/>
    </row>
    <row r="403" spans="1:26" ht="15.75" customHeight="1">
      <c r="A403" s="21"/>
      <c r="B403" s="21"/>
      <c r="C403" s="21"/>
      <c r="D403" s="21"/>
      <c r="E403" s="21"/>
      <c r="F403" s="21"/>
      <c r="G403" s="21"/>
      <c r="H403" s="22"/>
      <c r="I403" s="22"/>
      <c r="J403" s="21"/>
      <c r="K403" s="21"/>
      <c r="L403" s="21"/>
      <c r="M403" s="21"/>
      <c r="N403" s="21"/>
      <c r="O403" s="21"/>
      <c r="P403" s="21"/>
      <c r="Q403" s="21"/>
      <c r="R403" s="21"/>
      <c r="S403" s="21"/>
      <c r="T403" s="21"/>
      <c r="U403" s="21"/>
      <c r="V403" s="21"/>
      <c r="W403" s="21"/>
      <c r="X403" s="21"/>
      <c r="Y403" s="21"/>
      <c r="Z403" s="21"/>
    </row>
    <row r="404" spans="1:26" ht="15.75" customHeight="1">
      <c r="A404" s="21"/>
      <c r="B404" s="21"/>
      <c r="C404" s="21"/>
      <c r="D404" s="21"/>
      <c r="E404" s="21"/>
      <c r="F404" s="21"/>
      <c r="G404" s="21"/>
      <c r="H404" s="22"/>
      <c r="I404" s="22"/>
      <c r="J404" s="21"/>
      <c r="K404" s="21"/>
      <c r="L404" s="21"/>
      <c r="M404" s="21"/>
      <c r="N404" s="21"/>
      <c r="O404" s="21"/>
      <c r="P404" s="21"/>
      <c r="Q404" s="21"/>
      <c r="R404" s="21"/>
      <c r="S404" s="21"/>
      <c r="T404" s="21"/>
      <c r="U404" s="21"/>
      <c r="V404" s="21"/>
      <c r="W404" s="21"/>
      <c r="X404" s="21"/>
      <c r="Y404" s="21"/>
      <c r="Z404" s="21"/>
    </row>
    <row r="405" spans="1:26" ht="15.75" customHeight="1">
      <c r="A405" s="21"/>
      <c r="B405" s="21"/>
      <c r="C405" s="21"/>
      <c r="D405" s="21"/>
      <c r="E405" s="21"/>
      <c r="F405" s="21"/>
      <c r="G405" s="21"/>
      <c r="H405" s="22"/>
      <c r="I405" s="22"/>
      <c r="J405" s="21"/>
      <c r="K405" s="21"/>
      <c r="L405" s="21"/>
      <c r="M405" s="21"/>
      <c r="N405" s="21"/>
      <c r="O405" s="21"/>
      <c r="P405" s="21"/>
      <c r="Q405" s="21"/>
      <c r="R405" s="21"/>
      <c r="S405" s="21"/>
      <c r="T405" s="21"/>
      <c r="U405" s="21"/>
      <c r="V405" s="21"/>
      <c r="W405" s="21"/>
      <c r="X405" s="21"/>
      <c r="Y405" s="21"/>
      <c r="Z405" s="21"/>
    </row>
    <row r="406" spans="1:26" ht="15.75" customHeight="1">
      <c r="A406" s="21"/>
      <c r="B406" s="21"/>
      <c r="C406" s="21"/>
      <c r="D406" s="21"/>
      <c r="E406" s="21"/>
      <c r="F406" s="21"/>
      <c r="G406" s="21"/>
      <c r="H406" s="22"/>
      <c r="I406" s="22"/>
      <c r="J406" s="21"/>
      <c r="K406" s="21"/>
      <c r="L406" s="21"/>
      <c r="M406" s="21"/>
      <c r="N406" s="21"/>
      <c r="O406" s="21"/>
      <c r="P406" s="21"/>
      <c r="Q406" s="21"/>
      <c r="R406" s="21"/>
      <c r="S406" s="21"/>
      <c r="T406" s="21"/>
      <c r="U406" s="21"/>
      <c r="V406" s="21"/>
      <c r="W406" s="21"/>
      <c r="X406" s="21"/>
      <c r="Y406" s="21"/>
      <c r="Z406" s="21"/>
    </row>
    <row r="407" spans="1:26" ht="15.75" customHeight="1">
      <c r="A407" s="21"/>
      <c r="B407" s="21"/>
      <c r="C407" s="21"/>
      <c r="D407" s="21"/>
      <c r="E407" s="21"/>
      <c r="F407" s="21"/>
      <c r="G407" s="21"/>
      <c r="H407" s="22"/>
      <c r="I407" s="22"/>
      <c r="J407" s="21"/>
      <c r="K407" s="21"/>
      <c r="L407" s="21"/>
      <c r="M407" s="21"/>
      <c r="N407" s="21"/>
      <c r="O407" s="21"/>
      <c r="P407" s="21"/>
      <c r="Q407" s="21"/>
      <c r="R407" s="21"/>
      <c r="S407" s="21"/>
      <c r="T407" s="21"/>
      <c r="U407" s="21"/>
      <c r="V407" s="21"/>
      <c r="W407" s="21"/>
      <c r="X407" s="21"/>
      <c r="Y407" s="21"/>
      <c r="Z407" s="21"/>
    </row>
    <row r="408" spans="1:26" ht="15.75" customHeight="1">
      <c r="A408" s="21"/>
      <c r="B408" s="21"/>
      <c r="C408" s="21"/>
      <c r="D408" s="21"/>
      <c r="E408" s="21"/>
      <c r="F408" s="21"/>
      <c r="G408" s="21"/>
      <c r="H408" s="22"/>
      <c r="I408" s="22"/>
      <c r="J408" s="21"/>
      <c r="K408" s="21"/>
      <c r="L408" s="21"/>
      <c r="M408" s="21"/>
      <c r="N408" s="21"/>
      <c r="O408" s="21"/>
      <c r="P408" s="21"/>
      <c r="Q408" s="21"/>
      <c r="R408" s="21"/>
      <c r="S408" s="21"/>
      <c r="T408" s="21"/>
      <c r="U408" s="21"/>
      <c r="V408" s="21"/>
      <c r="W408" s="21"/>
      <c r="X408" s="21"/>
      <c r="Y408" s="21"/>
      <c r="Z408" s="21"/>
    </row>
    <row r="409" spans="1:26" ht="15.75" customHeight="1">
      <c r="A409" s="21"/>
      <c r="B409" s="21"/>
      <c r="C409" s="21"/>
      <c r="D409" s="21"/>
      <c r="E409" s="21"/>
      <c r="F409" s="21"/>
      <c r="G409" s="21"/>
      <c r="H409" s="22"/>
      <c r="I409" s="22"/>
      <c r="J409" s="21"/>
      <c r="K409" s="21"/>
      <c r="L409" s="21"/>
      <c r="M409" s="21"/>
      <c r="N409" s="21"/>
      <c r="O409" s="21"/>
      <c r="P409" s="21"/>
      <c r="Q409" s="21"/>
      <c r="R409" s="21"/>
      <c r="S409" s="21"/>
      <c r="T409" s="21"/>
      <c r="U409" s="21"/>
      <c r="V409" s="21"/>
      <c r="W409" s="21"/>
      <c r="X409" s="21"/>
      <c r="Y409" s="21"/>
      <c r="Z409" s="21"/>
    </row>
    <row r="410" spans="1:26" ht="15.75" customHeight="1">
      <c r="A410" s="21"/>
      <c r="B410" s="21"/>
      <c r="C410" s="21"/>
      <c r="D410" s="21"/>
      <c r="E410" s="21"/>
      <c r="F410" s="21"/>
      <c r="G410" s="21"/>
      <c r="H410" s="22"/>
      <c r="I410" s="22"/>
      <c r="J410" s="21"/>
      <c r="K410" s="21"/>
      <c r="L410" s="21"/>
      <c r="M410" s="21"/>
      <c r="N410" s="21"/>
      <c r="O410" s="21"/>
      <c r="P410" s="21"/>
      <c r="Q410" s="21"/>
      <c r="R410" s="21"/>
      <c r="S410" s="21"/>
      <c r="T410" s="21"/>
      <c r="U410" s="21"/>
      <c r="V410" s="21"/>
      <c r="W410" s="21"/>
      <c r="X410" s="21"/>
      <c r="Y410" s="21"/>
      <c r="Z410" s="21"/>
    </row>
    <row r="411" spans="1:26" ht="15.75" customHeight="1">
      <c r="A411" s="21"/>
      <c r="B411" s="21"/>
      <c r="C411" s="21"/>
      <c r="D411" s="21"/>
      <c r="E411" s="21"/>
      <c r="F411" s="21"/>
      <c r="G411" s="21"/>
      <c r="H411" s="22"/>
      <c r="I411" s="22"/>
      <c r="J411" s="21"/>
      <c r="K411" s="21"/>
      <c r="L411" s="21"/>
      <c r="M411" s="21"/>
      <c r="N411" s="21"/>
      <c r="O411" s="21"/>
      <c r="P411" s="21"/>
      <c r="Q411" s="21"/>
      <c r="R411" s="21"/>
      <c r="S411" s="21"/>
      <c r="T411" s="21"/>
      <c r="U411" s="21"/>
      <c r="V411" s="21"/>
      <c r="W411" s="21"/>
      <c r="X411" s="21"/>
      <c r="Y411" s="21"/>
      <c r="Z411" s="21"/>
    </row>
    <row r="412" spans="1:26" ht="15.75" customHeight="1">
      <c r="A412" s="21"/>
      <c r="B412" s="21"/>
      <c r="C412" s="21"/>
      <c r="D412" s="21"/>
      <c r="E412" s="21"/>
      <c r="F412" s="21"/>
      <c r="G412" s="21"/>
      <c r="H412" s="22"/>
      <c r="I412" s="22"/>
      <c r="J412" s="21"/>
      <c r="K412" s="21"/>
      <c r="L412" s="21"/>
      <c r="M412" s="21"/>
      <c r="N412" s="21"/>
      <c r="O412" s="21"/>
      <c r="P412" s="21"/>
      <c r="Q412" s="21"/>
      <c r="R412" s="21"/>
      <c r="S412" s="21"/>
      <c r="T412" s="21"/>
      <c r="U412" s="21"/>
      <c r="V412" s="21"/>
      <c r="W412" s="21"/>
      <c r="X412" s="21"/>
      <c r="Y412" s="21"/>
      <c r="Z412" s="21"/>
    </row>
    <row r="413" spans="1:26" ht="15.75" customHeight="1">
      <c r="A413" s="21"/>
      <c r="B413" s="21"/>
      <c r="C413" s="21"/>
      <c r="D413" s="21"/>
      <c r="E413" s="21"/>
      <c r="F413" s="21"/>
      <c r="G413" s="21"/>
      <c r="H413" s="22"/>
      <c r="I413" s="22"/>
      <c r="J413" s="21"/>
      <c r="K413" s="21"/>
      <c r="L413" s="21"/>
      <c r="M413" s="21"/>
      <c r="N413" s="21"/>
      <c r="O413" s="21"/>
      <c r="P413" s="21"/>
      <c r="Q413" s="21"/>
      <c r="R413" s="21"/>
      <c r="S413" s="21"/>
      <c r="T413" s="21"/>
      <c r="U413" s="21"/>
      <c r="V413" s="21"/>
      <c r="W413" s="21"/>
      <c r="X413" s="21"/>
      <c r="Y413" s="21"/>
      <c r="Z413" s="21"/>
    </row>
    <row r="414" spans="1:26" ht="15.75" customHeight="1">
      <c r="A414" s="21"/>
      <c r="B414" s="21"/>
      <c r="C414" s="21"/>
      <c r="D414" s="21"/>
      <c r="E414" s="21"/>
      <c r="F414" s="21"/>
      <c r="G414" s="21"/>
      <c r="H414" s="22"/>
      <c r="I414" s="22"/>
      <c r="J414" s="21"/>
      <c r="K414" s="21"/>
      <c r="L414" s="21"/>
      <c r="M414" s="21"/>
      <c r="N414" s="21"/>
      <c r="O414" s="21"/>
      <c r="P414" s="21"/>
      <c r="Q414" s="21"/>
      <c r="R414" s="21"/>
      <c r="S414" s="21"/>
      <c r="T414" s="21"/>
      <c r="U414" s="21"/>
      <c r="V414" s="21"/>
      <c r="W414" s="21"/>
      <c r="X414" s="21"/>
      <c r="Y414" s="21"/>
      <c r="Z414" s="21"/>
    </row>
    <row r="415" spans="1:26" ht="15.75" customHeight="1">
      <c r="A415" s="21"/>
      <c r="B415" s="21"/>
      <c r="C415" s="21"/>
      <c r="D415" s="21"/>
      <c r="E415" s="21"/>
      <c r="F415" s="21"/>
      <c r="G415" s="21"/>
      <c r="H415" s="22"/>
      <c r="I415" s="22"/>
      <c r="J415" s="21"/>
      <c r="K415" s="21"/>
      <c r="L415" s="21"/>
      <c r="M415" s="21"/>
      <c r="N415" s="21"/>
      <c r="O415" s="21"/>
      <c r="P415" s="21"/>
      <c r="Q415" s="21"/>
      <c r="R415" s="21"/>
      <c r="S415" s="21"/>
      <c r="T415" s="21"/>
      <c r="U415" s="21"/>
      <c r="V415" s="21"/>
      <c r="W415" s="21"/>
      <c r="X415" s="21"/>
      <c r="Y415" s="21"/>
      <c r="Z415" s="21"/>
    </row>
    <row r="416" spans="1:26" ht="15.75" customHeight="1">
      <c r="A416" s="21"/>
      <c r="B416" s="21"/>
      <c r="C416" s="21"/>
      <c r="D416" s="21"/>
      <c r="E416" s="21"/>
      <c r="F416" s="21"/>
      <c r="G416" s="21"/>
      <c r="H416" s="22"/>
      <c r="I416" s="22"/>
      <c r="J416" s="21"/>
      <c r="K416" s="21"/>
      <c r="L416" s="21"/>
      <c r="M416" s="21"/>
      <c r="N416" s="21"/>
      <c r="O416" s="21"/>
      <c r="P416" s="21"/>
      <c r="Q416" s="21"/>
      <c r="R416" s="21"/>
      <c r="S416" s="21"/>
      <c r="T416" s="21"/>
      <c r="U416" s="21"/>
      <c r="V416" s="21"/>
      <c r="W416" s="21"/>
      <c r="X416" s="21"/>
      <c r="Y416" s="21"/>
      <c r="Z416" s="21"/>
    </row>
    <row r="417" spans="1:26" ht="15.75" customHeight="1">
      <c r="A417" s="21"/>
      <c r="B417" s="21"/>
      <c r="C417" s="21"/>
      <c r="D417" s="21"/>
      <c r="E417" s="21"/>
      <c r="F417" s="21"/>
      <c r="G417" s="21"/>
      <c r="H417" s="22"/>
      <c r="I417" s="22"/>
      <c r="J417" s="21"/>
      <c r="K417" s="21"/>
      <c r="L417" s="21"/>
      <c r="M417" s="21"/>
      <c r="N417" s="21"/>
      <c r="O417" s="21"/>
      <c r="P417" s="21"/>
      <c r="Q417" s="21"/>
      <c r="R417" s="21"/>
      <c r="S417" s="21"/>
      <c r="T417" s="21"/>
      <c r="U417" s="21"/>
      <c r="V417" s="21"/>
      <c r="W417" s="21"/>
      <c r="X417" s="21"/>
      <c r="Y417" s="21"/>
      <c r="Z417" s="21"/>
    </row>
    <row r="418" spans="1:26" ht="15.75" customHeight="1">
      <c r="A418" s="21"/>
      <c r="B418" s="21"/>
      <c r="C418" s="21"/>
      <c r="D418" s="21"/>
      <c r="E418" s="21"/>
      <c r="F418" s="21"/>
      <c r="G418" s="21"/>
      <c r="H418" s="22"/>
      <c r="I418" s="22"/>
      <c r="J418" s="21"/>
      <c r="K418" s="21"/>
      <c r="L418" s="21"/>
      <c r="M418" s="21"/>
      <c r="N418" s="21"/>
      <c r="O418" s="21"/>
      <c r="P418" s="21"/>
      <c r="Q418" s="21"/>
      <c r="R418" s="21"/>
      <c r="S418" s="21"/>
      <c r="T418" s="21"/>
      <c r="U418" s="21"/>
      <c r="V418" s="21"/>
      <c r="W418" s="21"/>
      <c r="X418" s="21"/>
      <c r="Y418" s="21"/>
      <c r="Z418" s="21"/>
    </row>
    <row r="419" spans="1:26" ht="15.75" customHeight="1">
      <c r="A419" s="21"/>
      <c r="B419" s="21"/>
      <c r="C419" s="21"/>
      <c r="D419" s="21"/>
      <c r="E419" s="21"/>
      <c r="F419" s="21"/>
      <c r="G419" s="21"/>
      <c r="H419" s="22"/>
      <c r="I419" s="22"/>
      <c r="J419" s="21"/>
      <c r="K419" s="21"/>
      <c r="L419" s="21"/>
      <c r="M419" s="21"/>
      <c r="N419" s="21"/>
      <c r="O419" s="21"/>
      <c r="P419" s="21"/>
      <c r="Q419" s="21"/>
      <c r="R419" s="21"/>
      <c r="S419" s="21"/>
      <c r="T419" s="21"/>
      <c r="U419" s="21"/>
      <c r="V419" s="21"/>
      <c r="W419" s="21"/>
      <c r="X419" s="21"/>
      <c r="Y419" s="21"/>
      <c r="Z419" s="21"/>
    </row>
    <row r="420" spans="1:26" ht="15.75" customHeight="1">
      <c r="A420" s="21"/>
      <c r="B420" s="21"/>
      <c r="C420" s="21"/>
      <c r="D420" s="21"/>
      <c r="E420" s="21"/>
      <c r="F420" s="21"/>
      <c r="G420" s="21"/>
      <c r="H420" s="22"/>
      <c r="I420" s="22"/>
      <c r="J420" s="21"/>
      <c r="K420" s="21"/>
      <c r="L420" s="21"/>
      <c r="M420" s="21"/>
      <c r="N420" s="21"/>
      <c r="O420" s="21"/>
      <c r="P420" s="21"/>
      <c r="Q420" s="21"/>
      <c r="R420" s="21"/>
      <c r="S420" s="21"/>
      <c r="T420" s="21"/>
      <c r="U420" s="21"/>
      <c r="V420" s="21"/>
      <c r="W420" s="21"/>
      <c r="X420" s="21"/>
      <c r="Y420" s="21"/>
      <c r="Z420" s="21"/>
    </row>
    <row r="421" spans="1:26" ht="15.75" customHeight="1">
      <c r="A421" s="21"/>
      <c r="B421" s="21"/>
      <c r="C421" s="21"/>
      <c r="D421" s="21"/>
      <c r="E421" s="21"/>
      <c r="F421" s="21"/>
      <c r="G421" s="21"/>
      <c r="H421" s="22"/>
      <c r="I421" s="22"/>
      <c r="J421" s="21"/>
      <c r="K421" s="21"/>
      <c r="L421" s="21"/>
      <c r="M421" s="21"/>
      <c r="N421" s="21"/>
      <c r="O421" s="21"/>
      <c r="P421" s="21"/>
      <c r="Q421" s="21"/>
      <c r="R421" s="21"/>
      <c r="S421" s="21"/>
      <c r="T421" s="21"/>
      <c r="U421" s="21"/>
      <c r="V421" s="21"/>
      <c r="W421" s="21"/>
      <c r="X421" s="21"/>
      <c r="Y421" s="21"/>
      <c r="Z421" s="21"/>
    </row>
    <row r="422" spans="1:26" ht="15.75" customHeight="1">
      <c r="A422" s="21"/>
      <c r="B422" s="21"/>
      <c r="C422" s="21"/>
      <c r="D422" s="21"/>
      <c r="E422" s="21"/>
      <c r="F422" s="21"/>
      <c r="G422" s="21"/>
      <c r="H422" s="22"/>
      <c r="I422" s="22"/>
      <c r="J422" s="21"/>
      <c r="K422" s="21"/>
      <c r="L422" s="21"/>
      <c r="M422" s="21"/>
      <c r="N422" s="21"/>
      <c r="O422" s="21"/>
      <c r="P422" s="21"/>
      <c r="Q422" s="21"/>
      <c r="R422" s="21"/>
      <c r="S422" s="21"/>
      <c r="T422" s="21"/>
      <c r="U422" s="21"/>
      <c r="V422" s="21"/>
      <c r="W422" s="21"/>
      <c r="X422" s="21"/>
      <c r="Y422" s="21"/>
      <c r="Z422" s="21"/>
    </row>
    <row r="423" spans="1:26" ht="15.75" customHeight="1">
      <c r="A423" s="21"/>
      <c r="B423" s="21"/>
      <c r="C423" s="21"/>
      <c r="D423" s="21"/>
      <c r="E423" s="21"/>
      <c r="F423" s="21"/>
      <c r="G423" s="21"/>
      <c r="H423" s="22"/>
      <c r="I423" s="22"/>
      <c r="J423" s="21"/>
      <c r="K423" s="21"/>
      <c r="L423" s="21"/>
      <c r="M423" s="21"/>
      <c r="N423" s="21"/>
      <c r="O423" s="21"/>
      <c r="P423" s="21"/>
      <c r="Q423" s="21"/>
      <c r="R423" s="21"/>
      <c r="S423" s="21"/>
      <c r="T423" s="21"/>
      <c r="U423" s="21"/>
      <c r="V423" s="21"/>
      <c r="W423" s="21"/>
      <c r="X423" s="21"/>
      <c r="Y423" s="21"/>
      <c r="Z423" s="21"/>
    </row>
    <row r="424" spans="1:26" ht="15.75" customHeight="1">
      <c r="A424" s="21"/>
      <c r="B424" s="21"/>
      <c r="C424" s="21"/>
      <c r="D424" s="21"/>
      <c r="E424" s="21"/>
      <c r="F424" s="21"/>
      <c r="G424" s="21"/>
      <c r="H424" s="22"/>
      <c r="I424" s="22"/>
      <c r="J424" s="21"/>
      <c r="K424" s="21"/>
      <c r="L424" s="21"/>
      <c r="M424" s="21"/>
      <c r="N424" s="21"/>
      <c r="O424" s="21"/>
      <c r="P424" s="21"/>
      <c r="Q424" s="21"/>
      <c r="R424" s="21"/>
      <c r="S424" s="21"/>
      <c r="T424" s="21"/>
      <c r="U424" s="21"/>
      <c r="V424" s="21"/>
      <c r="W424" s="21"/>
      <c r="X424" s="21"/>
      <c r="Y424" s="21"/>
      <c r="Z424" s="21"/>
    </row>
    <row r="425" spans="1:26" ht="15.75" customHeight="1">
      <c r="A425" s="21"/>
      <c r="B425" s="21"/>
      <c r="C425" s="21"/>
      <c r="D425" s="21"/>
      <c r="E425" s="21"/>
      <c r="F425" s="21"/>
      <c r="G425" s="21"/>
      <c r="H425" s="22"/>
      <c r="I425" s="22"/>
      <c r="J425" s="21"/>
      <c r="K425" s="21"/>
      <c r="L425" s="21"/>
      <c r="M425" s="21"/>
      <c r="N425" s="21"/>
      <c r="O425" s="21"/>
      <c r="P425" s="21"/>
      <c r="Q425" s="21"/>
      <c r="R425" s="21"/>
      <c r="S425" s="21"/>
      <c r="T425" s="21"/>
      <c r="U425" s="21"/>
      <c r="V425" s="21"/>
      <c r="W425" s="21"/>
      <c r="X425" s="21"/>
      <c r="Y425" s="21"/>
      <c r="Z425" s="21"/>
    </row>
    <row r="426" spans="1:26" ht="15.75" customHeight="1">
      <c r="A426" s="21"/>
      <c r="B426" s="21"/>
      <c r="C426" s="21"/>
      <c r="D426" s="21"/>
      <c r="E426" s="21"/>
      <c r="F426" s="21"/>
      <c r="G426" s="21"/>
      <c r="H426" s="22"/>
      <c r="I426" s="22"/>
      <c r="J426" s="21"/>
      <c r="K426" s="21"/>
      <c r="L426" s="21"/>
      <c r="M426" s="21"/>
      <c r="N426" s="21"/>
      <c r="O426" s="21"/>
      <c r="P426" s="21"/>
      <c r="Q426" s="21"/>
      <c r="R426" s="21"/>
      <c r="S426" s="21"/>
      <c r="T426" s="21"/>
      <c r="U426" s="21"/>
      <c r="V426" s="21"/>
      <c r="W426" s="21"/>
      <c r="X426" s="21"/>
      <c r="Y426" s="21"/>
      <c r="Z426" s="21"/>
    </row>
    <row r="427" spans="1:26" ht="15.75" customHeight="1">
      <c r="A427" s="21"/>
      <c r="B427" s="21"/>
      <c r="C427" s="21"/>
      <c r="D427" s="21"/>
      <c r="E427" s="21"/>
      <c r="F427" s="21"/>
      <c r="G427" s="21"/>
      <c r="H427" s="22"/>
      <c r="I427" s="22"/>
      <c r="J427" s="21"/>
      <c r="K427" s="21"/>
      <c r="L427" s="21"/>
      <c r="M427" s="21"/>
      <c r="N427" s="21"/>
      <c r="O427" s="21"/>
      <c r="P427" s="21"/>
      <c r="Q427" s="21"/>
      <c r="R427" s="21"/>
      <c r="S427" s="21"/>
      <c r="T427" s="21"/>
      <c r="U427" s="21"/>
      <c r="V427" s="21"/>
      <c r="W427" s="21"/>
      <c r="X427" s="21"/>
      <c r="Y427" s="21"/>
      <c r="Z427" s="21"/>
    </row>
    <row r="428" spans="1:26" ht="15.75" customHeight="1">
      <c r="A428" s="21"/>
      <c r="B428" s="21"/>
      <c r="C428" s="21"/>
      <c r="D428" s="21"/>
      <c r="E428" s="21"/>
      <c r="F428" s="21"/>
      <c r="G428" s="21"/>
      <c r="H428" s="22"/>
      <c r="I428" s="22"/>
      <c r="J428" s="21"/>
      <c r="K428" s="21"/>
      <c r="L428" s="21"/>
      <c r="M428" s="21"/>
      <c r="N428" s="21"/>
      <c r="O428" s="21"/>
      <c r="P428" s="21"/>
      <c r="Q428" s="21"/>
      <c r="R428" s="21"/>
      <c r="S428" s="21"/>
      <c r="T428" s="21"/>
      <c r="U428" s="21"/>
      <c r="V428" s="21"/>
      <c r="W428" s="21"/>
      <c r="X428" s="21"/>
      <c r="Y428" s="21"/>
      <c r="Z428" s="21"/>
    </row>
    <row r="429" spans="1:26" ht="15.75" customHeight="1">
      <c r="A429" s="21"/>
      <c r="B429" s="21"/>
      <c r="C429" s="21"/>
      <c r="D429" s="21"/>
      <c r="E429" s="21"/>
      <c r="F429" s="21"/>
      <c r="G429" s="21"/>
      <c r="H429" s="22"/>
      <c r="I429" s="22"/>
      <c r="J429" s="21"/>
      <c r="K429" s="21"/>
      <c r="L429" s="21"/>
      <c r="M429" s="21"/>
      <c r="N429" s="21"/>
      <c r="O429" s="21"/>
      <c r="P429" s="21"/>
      <c r="Q429" s="21"/>
      <c r="R429" s="21"/>
      <c r="S429" s="21"/>
      <c r="T429" s="21"/>
      <c r="U429" s="21"/>
      <c r="V429" s="21"/>
      <c r="W429" s="21"/>
      <c r="X429" s="21"/>
      <c r="Y429" s="21"/>
      <c r="Z429" s="21"/>
    </row>
    <row r="430" spans="1:26" ht="15.75" customHeight="1">
      <c r="A430" s="21"/>
      <c r="B430" s="21"/>
      <c r="C430" s="21"/>
      <c r="D430" s="21"/>
      <c r="E430" s="21"/>
      <c r="F430" s="21"/>
      <c r="G430" s="21"/>
      <c r="H430" s="22"/>
      <c r="I430" s="22"/>
      <c r="J430" s="21"/>
      <c r="K430" s="21"/>
      <c r="L430" s="21"/>
      <c r="M430" s="21"/>
      <c r="N430" s="21"/>
      <c r="O430" s="21"/>
      <c r="P430" s="21"/>
      <c r="Q430" s="21"/>
      <c r="R430" s="21"/>
      <c r="S430" s="21"/>
      <c r="T430" s="21"/>
      <c r="U430" s="21"/>
      <c r="V430" s="21"/>
      <c r="W430" s="21"/>
      <c r="X430" s="21"/>
      <c r="Y430" s="21"/>
      <c r="Z430" s="21"/>
    </row>
    <row r="431" spans="1:26" ht="15.75" customHeight="1">
      <c r="A431" s="21"/>
      <c r="B431" s="21"/>
      <c r="C431" s="21"/>
      <c r="D431" s="21"/>
      <c r="E431" s="21"/>
      <c r="F431" s="21"/>
      <c r="G431" s="21"/>
      <c r="H431" s="22"/>
      <c r="I431" s="22"/>
      <c r="J431" s="21"/>
      <c r="K431" s="21"/>
      <c r="L431" s="21"/>
      <c r="M431" s="21"/>
      <c r="N431" s="21"/>
      <c r="O431" s="21"/>
      <c r="P431" s="21"/>
      <c r="Q431" s="21"/>
      <c r="R431" s="21"/>
      <c r="S431" s="21"/>
      <c r="T431" s="21"/>
      <c r="U431" s="21"/>
      <c r="V431" s="21"/>
      <c r="W431" s="21"/>
      <c r="X431" s="21"/>
      <c r="Y431" s="21"/>
      <c r="Z431" s="21"/>
    </row>
    <row r="432" spans="1:26" ht="15.75" customHeight="1">
      <c r="A432" s="21"/>
      <c r="B432" s="21"/>
      <c r="C432" s="21"/>
      <c r="D432" s="21"/>
      <c r="E432" s="21"/>
      <c r="F432" s="21"/>
      <c r="G432" s="21"/>
      <c r="H432" s="22"/>
      <c r="I432" s="22"/>
      <c r="J432" s="21"/>
      <c r="K432" s="21"/>
      <c r="L432" s="21"/>
      <c r="M432" s="21"/>
      <c r="N432" s="21"/>
      <c r="O432" s="21"/>
      <c r="P432" s="21"/>
      <c r="Q432" s="21"/>
      <c r="R432" s="21"/>
      <c r="S432" s="21"/>
      <c r="T432" s="21"/>
      <c r="U432" s="21"/>
      <c r="V432" s="21"/>
      <c r="W432" s="21"/>
      <c r="X432" s="21"/>
      <c r="Y432" s="21"/>
      <c r="Z432" s="21"/>
    </row>
    <row r="433" spans="1:26" ht="15.75" customHeight="1">
      <c r="A433" s="21"/>
      <c r="B433" s="21"/>
      <c r="C433" s="21"/>
      <c r="D433" s="21"/>
      <c r="E433" s="21"/>
      <c r="F433" s="21"/>
      <c r="G433" s="21"/>
      <c r="H433" s="22"/>
      <c r="I433" s="22"/>
      <c r="J433" s="21"/>
      <c r="K433" s="21"/>
      <c r="L433" s="21"/>
      <c r="M433" s="21"/>
      <c r="N433" s="21"/>
      <c r="O433" s="21"/>
      <c r="P433" s="21"/>
      <c r="Q433" s="21"/>
      <c r="R433" s="21"/>
      <c r="S433" s="21"/>
      <c r="T433" s="21"/>
      <c r="U433" s="21"/>
      <c r="V433" s="21"/>
      <c r="W433" s="21"/>
      <c r="X433" s="21"/>
      <c r="Y433" s="21"/>
      <c r="Z433" s="21"/>
    </row>
    <row r="434" spans="1:26" ht="15.75" customHeight="1">
      <c r="A434" s="21"/>
      <c r="B434" s="21"/>
      <c r="C434" s="21"/>
      <c r="D434" s="21"/>
      <c r="E434" s="21"/>
      <c r="F434" s="21"/>
      <c r="G434" s="21"/>
      <c r="H434" s="22"/>
      <c r="I434" s="22"/>
      <c r="J434" s="21"/>
      <c r="K434" s="21"/>
      <c r="L434" s="21"/>
      <c r="M434" s="21"/>
      <c r="N434" s="21"/>
      <c r="O434" s="21"/>
      <c r="P434" s="21"/>
      <c r="Q434" s="21"/>
      <c r="R434" s="21"/>
      <c r="S434" s="21"/>
      <c r="T434" s="21"/>
      <c r="U434" s="21"/>
      <c r="V434" s="21"/>
      <c r="W434" s="21"/>
      <c r="X434" s="21"/>
      <c r="Y434" s="21"/>
      <c r="Z434" s="21"/>
    </row>
    <row r="435" spans="1:26" ht="15.75" customHeight="1">
      <c r="A435" s="21"/>
      <c r="B435" s="21"/>
      <c r="C435" s="21"/>
      <c r="D435" s="21"/>
      <c r="E435" s="21"/>
      <c r="F435" s="21"/>
      <c r="G435" s="21"/>
      <c r="H435" s="22"/>
      <c r="I435" s="22"/>
      <c r="J435" s="21"/>
      <c r="K435" s="21"/>
      <c r="L435" s="21"/>
      <c r="M435" s="21"/>
      <c r="N435" s="21"/>
      <c r="O435" s="21"/>
      <c r="P435" s="21"/>
      <c r="Q435" s="21"/>
      <c r="R435" s="21"/>
      <c r="S435" s="21"/>
      <c r="T435" s="21"/>
      <c r="U435" s="21"/>
      <c r="V435" s="21"/>
      <c r="W435" s="21"/>
      <c r="X435" s="21"/>
      <c r="Y435" s="21"/>
      <c r="Z435" s="21"/>
    </row>
    <row r="436" spans="1:26" ht="15.75" customHeight="1">
      <c r="A436" s="21"/>
      <c r="B436" s="21"/>
      <c r="C436" s="21"/>
      <c r="D436" s="21"/>
      <c r="E436" s="21"/>
      <c r="F436" s="21"/>
      <c r="G436" s="21"/>
      <c r="H436" s="22"/>
      <c r="I436" s="22"/>
      <c r="J436" s="21"/>
      <c r="K436" s="21"/>
      <c r="L436" s="21"/>
      <c r="M436" s="21"/>
      <c r="N436" s="21"/>
      <c r="O436" s="21"/>
      <c r="P436" s="21"/>
      <c r="Q436" s="21"/>
      <c r="R436" s="21"/>
      <c r="S436" s="21"/>
      <c r="T436" s="21"/>
      <c r="U436" s="21"/>
      <c r="V436" s="21"/>
      <c r="W436" s="21"/>
      <c r="X436" s="21"/>
      <c r="Y436" s="21"/>
      <c r="Z436" s="21"/>
    </row>
    <row r="437" spans="1:26" ht="15.75" customHeight="1">
      <c r="A437" s="21"/>
      <c r="B437" s="21"/>
      <c r="C437" s="21"/>
      <c r="D437" s="21"/>
      <c r="E437" s="21"/>
      <c r="F437" s="21"/>
      <c r="G437" s="21"/>
      <c r="H437" s="22"/>
      <c r="I437" s="22"/>
      <c r="J437" s="21"/>
      <c r="K437" s="21"/>
      <c r="L437" s="21"/>
      <c r="M437" s="21"/>
      <c r="N437" s="21"/>
      <c r="O437" s="21"/>
      <c r="P437" s="21"/>
      <c r="Q437" s="21"/>
      <c r="R437" s="21"/>
      <c r="S437" s="21"/>
      <c r="T437" s="21"/>
      <c r="U437" s="21"/>
      <c r="V437" s="21"/>
      <c r="W437" s="21"/>
      <c r="X437" s="21"/>
      <c r="Y437" s="21"/>
      <c r="Z437" s="21"/>
    </row>
    <row r="438" spans="1:26" ht="15.75" customHeight="1">
      <c r="A438" s="21"/>
      <c r="B438" s="21"/>
      <c r="C438" s="21"/>
      <c r="D438" s="21"/>
      <c r="E438" s="21"/>
      <c r="F438" s="21"/>
      <c r="G438" s="21"/>
      <c r="H438" s="22"/>
      <c r="I438" s="22"/>
      <c r="J438" s="21"/>
      <c r="K438" s="21"/>
      <c r="L438" s="21"/>
      <c r="M438" s="21"/>
      <c r="N438" s="21"/>
      <c r="O438" s="21"/>
      <c r="P438" s="21"/>
      <c r="Q438" s="21"/>
      <c r="R438" s="21"/>
      <c r="S438" s="21"/>
      <c r="T438" s="21"/>
      <c r="U438" s="21"/>
      <c r="V438" s="21"/>
      <c r="W438" s="21"/>
      <c r="X438" s="21"/>
      <c r="Y438" s="21"/>
      <c r="Z438" s="21"/>
    </row>
    <row r="439" spans="1:26" ht="15.75" customHeight="1">
      <c r="A439" s="21"/>
      <c r="B439" s="21"/>
      <c r="C439" s="21"/>
      <c r="D439" s="21"/>
      <c r="E439" s="21"/>
      <c r="F439" s="21"/>
      <c r="G439" s="21"/>
      <c r="H439" s="22"/>
      <c r="I439" s="22"/>
      <c r="J439" s="21"/>
      <c r="K439" s="21"/>
      <c r="L439" s="21"/>
      <c r="M439" s="21"/>
      <c r="N439" s="21"/>
      <c r="O439" s="21"/>
      <c r="P439" s="21"/>
      <c r="Q439" s="21"/>
      <c r="R439" s="21"/>
      <c r="S439" s="21"/>
      <c r="T439" s="21"/>
      <c r="U439" s="21"/>
      <c r="V439" s="21"/>
      <c r="W439" s="21"/>
      <c r="X439" s="21"/>
      <c r="Y439" s="21"/>
      <c r="Z439" s="21"/>
    </row>
    <row r="440" spans="1:26" ht="15.75" customHeight="1">
      <c r="A440" s="21"/>
      <c r="B440" s="21"/>
      <c r="C440" s="21"/>
      <c r="D440" s="21"/>
      <c r="E440" s="21"/>
      <c r="F440" s="21"/>
      <c r="G440" s="21"/>
      <c r="H440" s="22"/>
      <c r="I440" s="22"/>
      <c r="J440" s="21"/>
      <c r="K440" s="21"/>
      <c r="L440" s="21"/>
      <c r="M440" s="21"/>
      <c r="N440" s="21"/>
      <c r="O440" s="21"/>
      <c r="P440" s="21"/>
      <c r="Q440" s="21"/>
      <c r="R440" s="21"/>
      <c r="S440" s="21"/>
      <c r="T440" s="21"/>
      <c r="U440" s="21"/>
      <c r="V440" s="21"/>
      <c r="W440" s="21"/>
      <c r="X440" s="21"/>
      <c r="Y440" s="21"/>
      <c r="Z440" s="21"/>
    </row>
    <row r="441" spans="1:26" ht="15.75" customHeight="1">
      <c r="A441" s="21"/>
      <c r="B441" s="21"/>
      <c r="C441" s="21"/>
      <c r="D441" s="21"/>
      <c r="E441" s="21"/>
      <c r="F441" s="21"/>
      <c r="G441" s="21"/>
      <c r="H441" s="22"/>
      <c r="I441" s="22"/>
      <c r="J441" s="21"/>
      <c r="K441" s="21"/>
      <c r="L441" s="21"/>
      <c r="M441" s="21"/>
      <c r="N441" s="21"/>
      <c r="O441" s="21"/>
      <c r="P441" s="21"/>
      <c r="Q441" s="21"/>
      <c r="R441" s="21"/>
      <c r="S441" s="21"/>
      <c r="T441" s="21"/>
      <c r="U441" s="21"/>
      <c r="V441" s="21"/>
      <c r="W441" s="21"/>
      <c r="X441" s="21"/>
      <c r="Y441" s="21"/>
      <c r="Z441" s="21"/>
    </row>
    <row r="442" spans="1:26" ht="15.75" customHeight="1">
      <c r="A442" s="21"/>
      <c r="B442" s="21"/>
      <c r="C442" s="21"/>
      <c r="D442" s="21"/>
      <c r="E442" s="21"/>
      <c r="F442" s="21"/>
      <c r="G442" s="21"/>
      <c r="H442" s="22"/>
      <c r="I442" s="22"/>
      <c r="J442" s="21"/>
      <c r="K442" s="21"/>
      <c r="L442" s="21"/>
      <c r="M442" s="21"/>
      <c r="N442" s="21"/>
      <c r="O442" s="21"/>
      <c r="P442" s="21"/>
      <c r="Q442" s="21"/>
      <c r="R442" s="21"/>
      <c r="S442" s="21"/>
      <c r="T442" s="21"/>
      <c r="U442" s="21"/>
      <c r="V442" s="21"/>
      <c r="W442" s="21"/>
      <c r="X442" s="21"/>
      <c r="Y442" s="21"/>
      <c r="Z442" s="21"/>
    </row>
    <row r="443" spans="1:26" ht="15.75" customHeight="1">
      <c r="A443" s="21"/>
      <c r="B443" s="21"/>
      <c r="C443" s="21"/>
      <c r="D443" s="21"/>
      <c r="E443" s="21"/>
      <c r="F443" s="21"/>
      <c r="G443" s="21"/>
      <c r="H443" s="22"/>
      <c r="I443" s="22"/>
      <c r="J443" s="21"/>
      <c r="K443" s="21"/>
      <c r="L443" s="21"/>
      <c r="M443" s="21"/>
      <c r="N443" s="21"/>
      <c r="O443" s="21"/>
      <c r="P443" s="21"/>
      <c r="Q443" s="21"/>
      <c r="R443" s="21"/>
      <c r="S443" s="21"/>
      <c r="T443" s="21"/>
      <c r="U443" s="21"/>
      <c r="V443" s="21"/>
      <c r="W443" s="21"/>
      <c r="X443" s="21"/>
      <c r="Y443" s="21"/>
      <c r="Z443" s="21"/>
    </row>
    <row r="444" spans="1:26" ht="15.75" customHeight="1">
      <c r="A444" s="21"/>
      <c r="B444" s="21"/>
      <c r="C444" s="21"/>
      <c r="D444" s="21"/>
      <c r="E444" s="21"/>
      <c r="F444" s="21"/>
      <c r="G444" s="21"/>
      <c r="H444" s="22"/>
      <c r="I444" s="22"/>
      <c r="J444" s="21"/>
      <c r="K444" s="21"/>
      <c r="L444" s="21"/>
      <c r="M444" s="21"/>
      <c r="N444" s="21"/>
      <c r="O444" s="21"/>
      <c r="P444" s="21"/>
      <c r="Q444" s="21"/>
      <c r="R444" s="21"/>
      <c r="S444" s="21"/>
      <c r="T444" s="21"/>
      <c r="U444" s="21"/>
      <c r="V444" s="21"/>
      <c r="W444" s="21"/>
      <c r="X444" s="21"/>
      <c r="Y444" s="21"/>
      <c r="Z444" s="21"/>
    </row>
    <row r="445" spans="1:26" ht="15.75" customHeight="1">
      <c r="A445" s="21"/>
      <c r="B445" s="21"/>
      <c r="C445" s="21"/>
      <c r="D445" s="21"/>
      <c r="E445" s="21"/>
      <c r="F445" s="21"/>
      <c r="G445" s="21"/>
      <c r="H445" s="22"/>
      <c r="I445" s="22"/>
      <c r="J445" s="21"/>
      <c r="K445" s="21"/>
      <c r="L445" s="21"/>
      <c r="M445" s="21"/>
      <c r="N445" s="21"/>
      <c r="O445" s="21"/>
      <c r="P445" s="21"/>
      <c r="Q445" s="21"/>
      <c r="R445" s="21"/>
      <c r="S445" s="21"/>
      <c r="T445" s="21"/>
      <c r="U445" s="21"/>
      <c r="V445" s="21"/>
      <c r="W445" s="21"/>
      <c r="X445" s="21"/>
      <c r="Y445" s="21"/>
      <c r="Z445" s="21"/>
    </row>
    <row r="446" spans="1:26" ht="15.75" customHeight="1">
      <c r="A446" s="21"/>
      <c r="B446" s="21"/>
      <c r="C446" s="21"/>
      <c r="D446" s="21"/>
      <c r="E446" s="21"/>
      <c r="F446" s="21"/>
      <c r="G446" s="21"/>
      <c r="H446" s="22"/>
      <c r="I446" s="22"/>
      <c r="J446" s="21"/>
      <c r="K446" s="21"/>
      <c r="L446" s="21"/>
      <c r="M446" s="21"/>
      <c r="N446" s="21"/>
      <c r="O446" s="21"/>
      <c r="P446" s="21"/>
      <c r="Q446" s="21"/>
      <c r="R446" s="21"/>
      <c r="S446" s="21"/>
      <c r="T446" s="21"/>
      <c r="U446" s="21"/>
      <c r="V446" s="21"/>
      <c r="W446" s="21"/>
      <c r="X446" s="21"/>
      <c r="Y446" s="21"/>
      <c r="Z446" s="21"/>
    </row>
    <row r="447" spans="1:26" ht="15.75" customHeight="1">
      <c r="A447" s="21"/>
      <c r="B447" s="21"/>
      <c r="C447" s="21"/>
      <c r="D447" s="21"/>
      <c r="E447" s="21"/>
      <c r="F447" s="21"/>
      <c r="G447" s="21"/>
      <c r="H447" s="22"/>
      <c r="I447" s="22"/>
      <c r="J447" s="21"/>
      <c r="K447" s="21"/>
      <c r="L447" s="21"/>
      <c r="M447" s="21"/>
      <c r="N447" s="21"/>
      <c r="O447" s="21"/>
      <c r="P447" s="21"/>
      <c r="Q447" s="21"/>
      <c r="R447" s="21"/>
      <c r="S447" s="21"/>
      <c r="T447" s="21"/>
      <c r="U447" s="21"/>
      <c r="V447" s="21"/>
      <c r="W447" s="21"/>
      <c r="X447" s="21"/>
      <c r="Y447" s="21"/>
      <c r="Z447" s="21"/>
    </row>
    <row r="448" spans="1:26" ht="15.75" customHeight="1">
      <c r="A448" s="21"/>
      <c r="B448" s="21"/>
      <c r="C448" s="21"/>
      <c r="D448" s="21"/>
      <c r="E448" s="21"/>
      <c r="F448" s="21"/>
      <c r="G448" s="21"/>
      <c r="H448" s="22"/>
      <c r="I448" s="22"/>
      <c r="J448" s="21"/>
      <c r="K448" s="21"/>
      <c r="L448" s="21"/>
      <c r="M448" s="21"/>
      <c r="N448" s="21"/>
      <c r="O448" s="21"/>
      <c r="P448" s="21"/>
      <c r="Q448" s="21"/>
      <c r="R448" s="21"/>
      <c r="S448" s="21"/>
      <c r="T448" s="21"/>
      <c r="U448" s="21"/>
      <c r="V448" s="21"/>
      <c r="W448" s="21"/>
      <c r="X448" s="21"/>
      <c r="Y448" s="21"/>
      <c r="Z448" s="21"/>
    </row>
    <row r="449" spans="1:26" ht="15.75" customHeight="1">
      <c r="A449" s="21"/>
      <c r="B449" s="21"/>
      <c r="C449" s="21"/>
      <c r="D449" s="21"/>
      <c r="E449" s="21"/>
      <c r="F449" s="21"/>
      <c r="G449" s="21"/>
      <c r="H449" s="22"/>
      <c r="I449" s="22"/>
      <c r="J449" s="21"/>
      <c r="K449" s="21"/>
      <c r="L449" s="21"/>
      <c r="M449" s="21"/>
      <c r="N449" s="21"/>
      <c r="O449" s="21"/>
      <c r="P449" s="21"/>
      <c r="Q449" s="21"/>
      <c r="R449" s="21"/>
      <c r="S449" s="21"/>
      <c r="T449" s="21"/>
      <c r="U449" s="21"/>
      <c r="V449" s="21"/>
      <c r="W449" s="21"/>
      <c r="X449" s="21"/>
      <c r="Y449" s="21"/>
      <c r="Z449" s="21"/>
    </row>
    <row r="450" spans="1:26" ht="15.75" customHeight="1">
      <c r="A450" s="21"/>
      <c r="B450" s="21"/>
      <c r="C450" s="21"/>
      <c r="D450" s="21"/>
      <c r="E450" s="21"/>
      <c r="F450" s="21"/>
      <c r="G450" s="21"/>
      <c r="H450" s="22"/>
      <c r="I450" s="22"/>
      <c r="J450" s="21"/>
      <c r="K450" s="21"/>
      <c r="L450" s="21"/>
      <c r="M450" s="21"/>
      <c r="N450" s="21"/>
      <c r="O450" s="21"/>
      <c r="P450" s="21"/>
      <c r="Q450" s="21"/>
      <c r="R450" s="21"/>
      <c r="S450" s="21"/>
      <c r="T450" s="21"/>
      <c r="U450" s="21"/>
      <c r="V450" s="21"/>
      <c r="W450" s="21"/>
      <c r="X450" s="21"/>
      <c r="Y450" s="21"/>
      <c r="Z450" s="21"/>
    </row>
    <row r="451" spans="1:26" ht="15.75" customHeight="1">
      <c r="A451" s="21"/>
      <c r="B451" s="21"/>
      <c r="C451" s="21"/>
      <c r="D451" s="21"/>
      <c r="E451" s="21"/>
      <c r="F451" s="21"/>
      <c r="G451" s="21"/>
      <c r="H451" s="22"/>
      <c r="I451" s="22"/>
      <c r="J451" s="21"/>
      <c r="K451" s="21"/>
      <c r="L451" s="21"/>
      <c r="M451" s="21"/>
      <c r="N451" s="21"/>
      <c r="O451" s="21"/>
      <c r="P451" s="21"/>
      <c r="Q451" s="21"/>
      <c r="R451" s="21"/>
      <c r="S451" s="21"/>
      <c r="T451" s="21"/>
      <c r="U451" s="21"/>
      <c r="V451" s="21"/>
      <c r="W451" s="21"/>
      <c r="X451" s="21"/>
      <c r="Y451" s="21"/>
      <c r="Z451" s="21"/>
    </row>
    <row r="452" spans="1:26" ht="15.75" customHeight="1">
      <c r="A452" s="21"/>
      <c r="B452" s="21"/>
      <c r="C452" s="21"/>
      <c r="D452" s="21"/>
      <c r="E452" s="21"/>
      <c r="F452" s="21"/>
      <c r="G452" s="21"/>
      <c r="H452" s="22"/>
      <c r="I452" s="22"/>
      <c r="J452" s="21"/>
      <c r="K452" s="21"/>
      <c r="L452" s="21"/>
      <c r="M452" s="21"/>
      <c r="N452" s="21"/>
      <c r="O452" s="21"/>
      <c r="P452" s="21"/>
      <c r="Q452" s="21"/>
      <c r="R452" s="21"/>
      <c r="S452" s="21"/>
      <c r="T452" s="21"/>
      <c r="U452" s="21"/>
      <c r="V452" s="21"/>
      <c r="W452" s="21"/>
      <c r="X452" s="21"/>
      <c r="Y452" s="21"/>
      <c r="Z452" s="21"/>
    </row>
    <row r="453" spans="1:26" ht="15.75" customHeight="1">
      <c r="A453" s="21"/>
      <c r="B453" s="21"/>
      <c r="C453" s="21"/>
      <c r="D453" s="21"/>
      <c r="E453" s="21"/>
      <c r="F453" s="21"/>
      <c r="G453" s="21"/>
      <c r="H453" s="22"/>
      <c r="I453" s="22"/>
      <c r="J453" s="21"/>
      <c r="K453" s="21"/>
      <c r="L453" s="21"/>
      <c r="M453" s="21"/>
      <c r="N453" s="21"/>
      <c r="O453" s="21"/>
      <c r="P453" s="21"/>
      <c r="Q453" s="21"/>
      <c r="R453" s="21"/>
      <c r="S453" s="21"/>
      <c r="T453" s="21"/>
      <c r="U453" s="21"/>
      <c r="V453" s="21"/>
      <c r="W453" s="21"/>
      <c r="X453" s="21"/>
      <c r="Y453" s="21"/>
      <c r="Z453" s="21"/>
    </row>
    <row r="454" spans="1:26" ht="15.75" customHeight="1">
      <c r="A454" s="21"/>
      <c r="B454" s="21"/>
      <c r="C454" s="21"/>
      <c r="D454" s="21"/>
      <c r="E454" s="21"/>
      <c r="F454" s="21"/>
      <c r="G454" s="21"/>
      <c r="H454" s="22"/>
      <c r="I454" s="22"/>
      <c r="J454" s="21"/>
      <c r="K454" s="21"/>
      <c r="L454" s="21"/>
      <c r="M454" s="21"/>
      <c r="N454" s="21"/>
      <c r="O454" s="21"/>
      <c r="P454" s="21"/>
      <c r="Q454" s="21"/>
      <c r="R454" s="21"/>
      <c r="S454" s="21"/>
      <c r="T454" s="21"/>
      <c r="U454" s="21"/>
      <c r="V454" s="21"/>
      <c r="W454" s="21"/>
      <c r="X454" s="21"/>
      <c r="Y454" s="21"/>
      <c r="Z454" s="21"/>
    </row>
    <row r="455" spans="1:26" ht="15.75" customHeight="1">
      <c r="A455" s="21"/>
      <c r="B455" s="21"/>
      <c r="C455" s="21"/>
      <c r="D455" s="21"/>
      <c r="E455" s="21"/>
      <c r="F455" s="21"/>
      <c r="G455" s="21"/>
      <c r="H455" s="22"/>
      <c r="I455" s="22"/>
      <c r="J455" s="21"/>
      <c r="K455" s="21"/>
      <c r="L455" s="21"/>
      <c r="M455" s="21"/>
      <c r="N455" s="21"/>
      <c r="O455" s="21"/>
      <c r="P455" s="21"/>
      <c r="Q455" s="21"/>
      <c r="R455" s="21"/>
      <c r="S455" s="21"/>
      <c r="T455" s="21"/>
      <c r="U455" s="21"/>
      <c r="V455" s="21"/>
      <c r="W455" s="21"/>
      <c r="X455" s="21"/>
      <c r="Y455" s="21"/>
      <c r="Z455" s="21"/>
    </row>
    <row r="456" spans="1:26" ht="15.75" customHeight="1">
      <c r="A456" s="21"/>
      <c r="B456" s="21"/>
      <c r="C456" s="21"/>
      <c r="D456" s="21"/>
      <c r="E456" s="21"/>
      <c r="F456" s="21"/>
      <c r="G456" s="21"/>
      <c r="H456" s="22"/>
      <c r="I456" s="22"/>
      <c r="J456" s="21"/>
      <c r="K456" s="21"/>
      <c r="L456" s="21"/>
      <c r="M456" s="21"/>
      <c r="N456" s="21"/>
      <c r="O456" s="21"/>
      <c r="P456" s="21"/>
      <c r="Q456" s="21"/>
      <c r="R456" s="21"/>
      <c r="S456" s="21"/>
      <c r="T456" s="21"/>
      <c r="U456" s="21"/>
      <c r="V456" s="21"/>
      <c r="W456" s="21"/>
      <c r="X456" s="21"/>
      <c r="Y456" s="21"/>
      <c r="Z456" s="21"/>
    </row>
    <row r="457" spans="1:26" ht="15.75" customHeight="1">
      <c r="A457" s="21"/>
      <c r="B457" s="21"/>
      <c r="C457" s="21"/>
      <c r="D457" s="21"/>
      <c r="E457" s="21"/>
      <c r="F457" s="21"/>
      <c r="G457" s="21"/>
      <c r="H457" s="22"/>
      <c r="I457" s="22"/>
      <c r="J457" s="21"/>
      <c r="K457" s="21"/>
      <c r="L457" s="21"/>
      <c r="M457" s="21"/>
      <c r="N457" s="21"/>
      <c r="O457" s="21"/>
      <c r="P457" s="21"/>
      <c r="Q457" s="21"/>
      <c r="R457" s="21"/>
      <c r="S457" s="21"/>
      <c r="T457" s="21"/>
      <c r="U457" s="21"/>
      <c r="V457" s="21"/>
      <c r="W457" s="21"/>
      <c r="X457" s="21"/>
      <c r="Y457" s="21"/>
      <c r="Z457" s="21"/>
    </row>
    <row r="458" spans="1:26" ht="15.75" customHeight="1">
      <c r="A458" s="21"/>
      <c r="B458" s="21"/>
      <c r="C458" s="21"/>
      <c r="D458" s="21"/>
      <c r="E458" s="21"/>
      <c r="F458" s="21"/>
      <c r="G458" s="21"/>
      <c r="H458" s="22"/>
      <c r="I458" s="22"/>
      <c r="J458" s="21"/>
      <c r="K458" s="21"/>
      <c r="L458" s="21"/>
      <c r="M458" s="21"/>
      <c r="N458" s="21"/>
      <c r="O458" s="21"/>
      <c r="P458" s="21"/>
      <c r="Q458" s="21"/>
      <c r="R458" s="21"/>
      <c r="S458" s="21"/>
      <c r="T458" s="21"/>
      <c r="U458" s="21"/>
      <c r="V458" s="21"/>
      <c r="W458" s="21"/>
      <c r="X458" s="21"/>
      <c r="Y458" s="21"/>
      <c r="Z458" s="21"/>
    </row>
    <row r="459" spans="1:26" ht="15.75" customHeight="1">
      <c r="A459" s="21"/>
      <c r="B459" s="21"/>
      <c r="C459" s="21"/>
      <c r="D459" s="21"/>
      <c r="E459" s="21"/>
      <c r="F459" s="21"/>
      <c r="G459" s="21"/>
      <c r="H459" s="22"/>
      <c r="I459" s="22"/>
      <c r="J459" s="21"/>
      <c r="K459" s="21"/>
      <c r="L459" s="21"/>
      <c r="M459" s="21"/>
      <c r="N459" s="21"/>
      <c r="O459" s="21"/>
      <c r="P459" s="21"/>
      <c r="Q459" s="21"/>
      <c r="R459" s="21"/>
      <c r="S459" s="21"/>
      <c r="T459" s="21"/>
      <c r="U459" s="21"/>
      <c r="V459" s="21"/>
      <c r="W459" s="21"/>
      <c r="X459" s="21"/>
      <c r="Y459" s="21"/>
      <c r="Z459" s="21"/>
    </row>
    <row r="460" spans="1:26" ht="15.75" customHeight="1">
      <c r="A460" s="21"/>
      <c r="B460" s="21"/>
      <c r="C460" s="21"/>
      <c r="D460" s="21"/>
      <c r="E460" s="21"/>
      <c r="F460" s="21"/>
      <c r="G460" s="21"/>
      <c r="H460" s="22"/>
      <c r="I460" s="22"/>
      <c r="J460" s="21"/>
      <c r="K460" s="21"/>
      <c r="L460" s="21"/>
      <c r="M460" s="21"/>
      <c r="N460" s="21"/>
      <c r="O460" s="21"/>
      <c r="P460" s="21"/>
      <c r="Q460" s="21"/>
      <c r="R460" s="21"/>
      <c r="S460" s="21"/>
      <c r="T460" s="21"/>
      <c r="U460" s="21"/>
      <c r="V460" s="21"/>
      <c r="W460" s="21"/>
      <c r="X460" s="21"/>
      <c r="Y460" s="21"/>
      <c r="Z460" s="21"/>
    </row>
    <row r="461" spans="1:26" ht="15.75" customHeight="1">
      <c r="A461" s="21"/>
      <c r="B461" s="21"/>
      <c r="C461" s="21"/>
      <c r="D461" s="21"/>
      <c r="E461" s="21"/>
      <c r="F461" s="21"/>
      <c r="G461" s="21"/>
      <c r="H461" s="22"/>
      <c r="I461" s="22"/>
      <c r="J461" s="21"/>
      <c r="K461" s="21"/>
      <c r="L461" s="21"/>
      <c r="M461" s="21"/>
      <c r="N461" s="21"/>
      <c r="O461" s="21"/>
      <c r="P461" s="21"/>
      <c r="Q461" s="21"/>
      <c r="R461" s="21"/>
      <c r="S461" s="21"/>
      <c r="T461" s="21"/>
      <c r="U461" s="21"/>
      <c r="V461" s="21"/>
      <c r="W461" s="21"/>
      <c r="X461" s="21"/>
      <c r="Y461" s="21"/>
      <c r="Z461" s="21"/>
    </row>
    <row r="462" spans="1:26" ht="15.75" customHeight="1">
      <c r="A462" s="21"/>
      <c r="B462" s="21"/>
      <c r="C462" s="21"/>
      <c r="D462" s="21"/>
      <c r="E462" s="21"/>
      <c r="F462" s="21"/>
      <c r="G462" s="21"/>
      <c r="H462" s="22"/>
      <c r="I462" s="22"/>
      <c r="J462" s="21"/>
      <c r="K462" s="21"/>
      <c r="L462" s="21"/>
      <c r="M462" s="21"/>
      <c r="N462" s="21"/>
      <c r="O462" s="21"/>
      <c r="P462" s="21"/>
      <c r="Q462" s="21"/>
      <c r="R462" s="21"/>
      <c r="S462" s="21"/>
      <c r="T462" s="21"/>
      <c r="U462" s="21"/>
      <c r="V462" s="21"/>
      <c r="W462" s="21"/>
      <c r="X462" s="21"/>
      <c r="Y462" s="21"/>
      <c r="Z462" s="21"/>
    </row>
    <row r="463" spans="1:26" ht="15.75" customHeight="1">
      <c r="A463" s="21"/>
      <c r="B463" s="21"/>
      <c r="C463" s="21"/>
      <c r="D463" s="21"/>
      <c r="E463" s="21"/>
      <c r="F463" s="21"/>
      <c r="G463" s="21"/>
      <c r="H463" s="22"/>
      <c r="I463" s="22"/>
      <c r="J463" s="21"/>
      <c r="K463" s="21"/>
      <c r="L463" s="21"/>
      <c r="M463" s="21"/>
      <c r="N463" s="21"/>
      <c r="O463" s="21"/>
      <c r="P463" s="21"/>
      <c r="Q463" s="21"/>
      <c r="R463" s="21"/>
      <c r="S463" s="21"/>
      <c r="T463" s="21"/>
      <c r="U463" s="21"/>
      <c r="V463" s="21"/>
      <c r="W463" s="21"/>
      <c r="X463" s="21"/>
      <c r="Y463" s="21"/>
      <c r="Z463" s="21"/>
    </row>
    <row r="464" spans="1:26" ht="15.75" customHeight="1">
      <c r="A464" s="21"/>
      <c r="B464" s="21"/>
      <c r="C464" s="21"/>
      <c r="D464" s="21"/>
      <c r="E464" s="21"/>
      <c r="F464" s="21"/>
      <c r="G464" s="21"/>
      <c r="H464" s="22"/>
      <c r="I464" s="22"/>
      <c r="J464" s="21"/>
      <c r="K464" s="21"/>
      <c r="L464" s="21"/>
      <c r="M464" s="21"/>
      <c r="N464" s="21"/>
      <c r="O464" s="21"/>
      <c r="P464" s="21"/>
      <c r="Q464" s="21"/>
      <c r="R464" s="21"/>
      <c r="S464" s="21"/>
      <c r="T464" s="21"/>
      <c r="U464" s="21"/>
      <c r="V464" s="21"/>
      <c r="W464" s="21"/>
      <c r="X464" s="21"/>
      <c r="Y464" s="21"/>
      <c r="Z464" s="21"/>
    </row>
    <row r="465" spans="1:26" ht="15.75" customHeight="1">
      <c r="A465" s="21"/>
      <c r="B465" s="21"/>
      <c r="C465" s="21"/>
      <c r="D465" s="21"/>
      <c r="E465" s="21"/>
      <c r="F465" s="21"/>
      <c r="G465" s="21"/>
      <c r="H465" s="22"/>
      <c r="I465" s="22"/>
      <c r="J465" s="21"/>
      <c r="K465" s="21"/>
      <c r="L465" s="21"/>
      <c r="M465" s="21"/>
      <c r="N465" s="21"/>
      <c r="O465" s="21"/>
      <c r="P465" s="21"/>
      <c r="Q465" s="21"/>
      <c r="R465" s="21"/>
      <c r="S465" s="21"/>
      <c r="T465" s="21"/>
      <c r="U465" s="21"/>
      <c r="V465" s="21"/>
      <c r="W465" s="21"/>
      <c r="X465" s="21"/>
      <c r="Y465" s="21"/>
      <c r="Z465" s="21"/>
    </row>
    <row r="466" spans="1:26" ht="15.75" customHeight="1">
      <c r="A466" s="21"/>
      <c r="B466" s="21"/>
      <c r="C466" s="21"/>
      <c r="D466" s="21"/>
      <c r="E466" s="21"/>
      <c r="F466" s="21"/>
      <c r="G466" s="21"/>
      <c r="H466" s="22"/>
      <c r="I466" s="22"/>
      <c r="J466" s="21"/>
      <c r="K466" s="21"/>
      <c r="L466" s="21"/>
      <c r="M466" s="21"/>
      <c r="N466" s="21"/>
      <c r="O466" s="21"/>
      <c r="P466" s="21"/>
      <c r="Q466" s="21"/>
      <c r="R466" s="21"/>
      <c r="S466" s="21"/>
      <c r="T466" s="21"/>
      <c r="U466" s="21"/>
      <c r="V466" s="21"/>
      <c r="W466" s="21"/>
      <c r="X466" s="21"/>
      <c r="Y466" s="21"/>
      <c r="Z466" s="21"/>
    </row>
    <row r="467" spans="1:26" ht="15.75" customHeight="1">
      <c r="A467" s="21"/>
      <c r="B467" s="21"/>
      <c r="C467" s="21"/>
      <c r="D467" s="21"/>
      <c r="E467" s="21"/>
      <c r="F467" s="21"/>
      <c r="G467" s="21"/>
      <c r="H467" s="22"/>
      <c r="I467" s="22"/>
      <c r="J467" s="21"/>
      <c r="K467" s="21"/>
      <c r="L467" s="21"/>
      <c r="M467" s="21"/>
      <c r="N467" s="21"/>
      <c r="O467" s="21"/>
      <c r="P467" s="21"/>
      <c r="Q467" s="21"/>
      <c r="R467" s="21"/>
      <c r="S467" s="21"/>
      <c r="T467" s="21"/>
      <c r="U467" s="21"/>
      <c r="V467" s="21"/>
      <c r="W467" s="21"/>
      <c r="X467" s="21"/>
      <c r="Y467" s="21"/>
      <c r="Z467" s="21"/>
    </row>
    <row r="468" spans="1:26" ht="15.75" customHeight="1">
      <c r="A468" s="21"/>
      <c r="B468" s="21"/>
      <c r="C468" s="21"/>
      <c r="D468" s="21"/>
      <c r="E468" s="21"/>
      <c r="F468" s="21"/>
      <c r="G468" s="21"/>
      <c r="H468" s="22"/>
      <c r="I468" s="22"/>
      <c r="J468" s="21"/>
      <c r="K468" s="21"/>
      <c r="L468" s="21"/>
      <c r="M468" s="21"/>
      <c r="N468" s="21"/>
      <c r="O468" s="21"/>
      <c r="P468" s="21"/>
      <c r="Q468" s="21"/>
      <c r="R468" s="21"/>
      <c r="S468" s="21"/>
      <c r="T468" s="21"/>
      <c r="U468" s="21"/>
      <c r="V468" s="21"/>
      <c r="W468" s="21"/>
      <c r="X468" s="21"/>
      <c r="Y468" s="21"/>
      <c r="Z468" s="21"/>
    </row>
    <row r="469" spans="1:26" ht="15.75" customHeight="1">
      <c r="A469" s="21"/>
      <c r="B469" s="21"/>
      <c r="C469" s="21"/>
      <c r="D469" s="21"/>
      <c r="E469" s="21"/>
      <c r="F469" s="21"/>
      <c r="G469" s="21"/>
      <c r="H469" s="22"/>
      <c r="I469" s="22"/>
      <c r="J469" s="21"/>
      <c r="K469" s="21"/>
      <c r="L469" s="21"/>
      <c r="M469" s="21"/>
      <c r="N469" s="21"/>
      <c r="O469" s="21"/>
      <c r="P469" s="21"/>
      <c r="Q469" s="21"/>
      <c r="R469" s="21"/>
      <c r="S469" s="21"/>
      <c r="T469" s="21"/>
      <c r="U469" s="21"/>
      <c r="V469" s="21"/>
      <c r="W469" s="21"/>
      <c r="X469" s="21"/>
      <c r="Y469" s="21"/>
      <c r="Z469" s="21"/>
    </row>
    <row r="470" spans="1:26" ht="15.75" customHeight="1">
      <c r="A470" s="21"/>
      <c r="B470" s="21"/>
      <c r="C470" s="21"/>
      <c r="D470" s="21"/>
      <c r="E470" s="21"/>
      <c r="F470" s="21"/>
      <c r="G470" s="21"/>
      <c r="H470" s="22"/>
      <c r="I470" s="22"/>
      <c r="J470" s="21"/>
      <c r="K470" s="21"/>
      <c r="L470" s="21"/>
      <c r="M470" s="21"/>
      <c r="N470" s="21"/>
      <c r="O470" s="21"/>
      <c r="P470" s="21"/>
      <c r="Q470" s="21"/>
      <c r="R470" s="21"/>
      <c r="S470" s="21"/>
      <c r="T470" s="21"/>
      <c r="U470" s="21"/>
      <c r="V470" s="21"/>
      <c r="W470" s="21"/>
      <c r="X470" s="21"/>
      <c r="Y470" s="21"/>
      <c r="Z470" s="21"/>
    </row>
    <row r="471" spans="1:26" ht="15.75" customHeight="1">
      <c r="A471" s="21"/>
      <c r="B471" s="21"/>
      <c r="C471" s="21"/>
      <c r="D471" s="21"/>
      <c r="E471" s="21"/>
      <c r="F471" s="21"/>
      <c r="G471" s="21"/>
      <c r="H471" s="22"/>
      <c r="I471" s="22"/>
      <c r="J471" s="21"/>
      <c r="K471" s="21"/>
      <c r="L471" s="21"/>
      <c r="M471" s="21"/>
      <c r="N471" s="21"/>
      <c r="O471" s="21"/>
      <c r="P471" s="21"/>
      <c r="Q471" s="21"/>
      <c r="R471" s="21"/>
      <c r="S471" s="21"/>
      <c r="T471" s="21"/>
      <c r="U471" s="21"/>
      <c r="V471" s="21"/>
      <c r="W471" s="21"/>
      <c r="X471" s="21"/>
      <c r="Y471" s="21"/>
      <c r="Z471" s="21"/>
    </row>
    <row r="472" spans="1:26" ht="15.75" customHeight="1">
      <c r="A472" s="21"/>
      <c r="B472" s="21"/>
      <c r="C472" s="21"/>
      <c r="D472" s="21"/>
      <c r="E472" s="21"/>
      <c r="F472" s="21"/>
      <c r="G472" s="21"/>
      <c r="H472" s="22"/>
      <c r="I472" s="22"/>
      <c r="J472" s="21"/>
      <c r="K472" s="21"/>
      <c r="L472" s="21"/>
      <c r="M472" s="21"/>
      <c r="N472" s="21"/>
      <c r="O472" s="21"/>
      <c r="P472" s="21"/>
      <c r="Q472" s="21"/>
      <c r="R472" s="21"/>
      <c r="S472" s="21"/>
      <c r="T472" s="21"/>
      <c r="U472" s="21"/>
      <c r="V472" s="21"/>
      <c r="W472" s="21"/>
      <c r="X472" s="21"/>
      <c r="Y472" s="21"/>
      <c r="Z472" s="21"/>
    </row>
    <row r="473" spans="1:26" ht="15.75" customHeight="1">
      <c r="A473" s="21"/>
      <c r="B473" s="21"/>
      <c r="C473" s="21"/>
      <c r="D473" s="21"/>
      <c r="E473" s="21"/>
      <c r="F473" s="21"/>
      <c r="G473" s="21"/>
      <c r="H473" s="22"/>
      <c r="I473" s="22"/>
      <c r="J473" s="21"/>
      <c r="K473" s="21"/>
      <c r="L473" s="21"/>
      <c r="M473" s="21"/>
      <c r="N473" s="21"/>
      <c r="O473" s="21"/>
      <c r="P473" s="21"/>
      <c r="Q473" s="21"/>
      <c r="R473" s="21"/>
      <c r="S473" s="21"/>
      <c r="T473" s="21"/>
      <c r="U473" s="21"/>
      <c r="V473" s="21"/>
      <c r="W473" s="21"/>
      <c r="X473" s="21"/>
      <c r="Y473" s="21"/>
      <c r="Z473" s="21"/>
    </row>
    <row r="474" spans="1:26" ht="15.75" customHeight="1">
      <c r="A474" s="21"/>
      <c r="B474" s="21"/>
      <c r="C474" s="21"/>
      <c r="D474" s="21"/>
      <c r="E474" s="21"/>
      <c r="F474" s="21"/>
      <c r="G474" s="21"/>
      <c r="H474" s="22"/>
      <c r="I474" s="22"/>
      <c r="J474" s="21"/>
      <c r="K474" s="21"/>
      <c r="L474" s="21"/>
      <c r="M474" s="21"/>
      <c r="N474" s="21"/>
      <c r="O474" s="21"/>
      <c r="P474" s="21"/>
      <c r="Q474" s="21"/>
      <c r="R474" s="21"/>
      <c r="S474" s="21"/>
      <c r="T474" s="21"/>
      <c r="U474" s="21"/>
      <c r="V474" s="21"/>
      <c r="W474" s="21"/>
      <c r="X474" s="21"/>
      <c r="Y474" s="21"/>
      <c r="Z474" s="21"/>
    </row>
    <row r="475" spans="1:26" ht="15.75" customHeight="1">
      <c r="A475" s="21"/>
      <c r="B475" s="21"/>
      <c r="C475" s="21"/>
      <c r="D475" s="21"/>
      <c r="E475" s="21"/>
      <c r="F475" s="21"/>
      <c r="G475" s="21"/>
      <c r="H475" s="22"/>
      <c r="I475" s="22"/>
      <c r="J475" s="21"/>
      <c r="K475" s="21"/>
      <c r="L475" s="21"/>
      <c r="M475" s="21"/>
      <c r="N475" s="21"/>
      <c r="O475" s="21"/>
      <c r="P475" s="21"/>
      <c r="Q475" s="21"/>
      <c r="R475" s="21"/>
      <c r="S475" s="21"/>
      <c r="T475" s="21"/>
      <c r="U475" s="21"/>
      <c r="V475" s="21"/>
      <c r="W475" s="21"/>
      <c r="X475" s="21"/>
      <c r="Y475" s="21"/>
      <c r="Z475" s="21"/>
    </row>
    <row r="476" spans="1:26" ht="15.75" customHeight="1">
      <c r="A476" s="21"/>
      <c r="B476" s="21"/>
      <c r="C476" s="21"/>
      <c r="D476" s="21"/>
      <c r="E476" s="21"/>
      <c r="F476" s="21"/>
      <c r="G476" s="21"/>
      <c r="H476" s="22"/>
      <c r="I476" s="22"/>
      <c r="J476" s="21"/>
      <c r="K476" s="21"/>
      <c r="L476" s="21"/>
      <c r="M476" s="21"/>
      <c r="N476" s="21"/>
      <c r="O476" s="21"/>
      <c r="P476" s="21"/>
      <c r="Q476" s="21"/>
      <c r="R476" s="21"/>
      <c r="S476" s="21"/>
      <c r="T476" s="21"/>
      <c r="U476" s="21"/>
      <c r="V476" s="21"/>
      <c r="W476" s="21"/>
      <c r="X476" s="21"/>
      <c r="Y476" s="21"/>
      <c r="Z476" s="21"/>
    </row>
    <row r="477" spans="1:26" ht="15.75" customHeight="1">
      <c r="A477" s="21"/>
      <c r="B477" s="21"/>
      <c r="C477" s="21"/>
      <c r="D477" s="21"/>
      <c r="E477" s="21"/>
      <c r="F477" s="21"/>
      <c r="G477" s="21"/>
      <c r="H477" s="22"/>
      <c r="I477" s="22"/>
      <c r="J477" s="21"/>
      <c r="K477" s="21"/>
      <c r="L477" s="21"/>
      <c r="M477" s="21"/>
      <c r="N477" s="21"/>
      <c r="O477" s="21"/>
      <c r="P477" s="21"/>
      <c r="Q477" s="21"/>
      <c r="R477" s="21"/>
      <c r="S477" s="21"/>
      <c r="T477" s="21"/>
      <c r="U477" s="21"/>
      <c r="V477" s="21"/>
      <c r="W477" s="21"/>
      <c r="X477" s="21"/>
      <c r="Y477" s="21"/>
      <c r="Z477" s="21"/>
    </row>
    <row r="478" spans="1:26" ht="15.75" customHeight="1">
      <c r="A478" s="21"/>
      <c r="B478" s="21"/>
      <c r="C478" s="21"/>
      <c r="D478" s="21"/>
      <c r="E478" s="21"/>
      <c r="F478" s="21"/>
      <c r="G478" s="21"/>
      <c r="H478" s="22"/>
      <c r="I478" s="22"/>
      <c r="J478" s="21"/>
      <c r="K478" s="21"/>
      <c r="L478" s="21"/>
      <c r="M478" s="21"/>
      <c r="N478" s="21"/>
      <c r="O478" s="21"/>
      <c r="P478" s="21"/>
      <c r="Q478" s="21"/>
      <c r="R478" s="21"/>
      <c r="S478" s="21"/>
      <c r="T478" s="21"/>
      <c r="U478" s="21"/>
      <c r="V478" s="21"/>
      <c r="W478" s="21"/>
      <c r="X478" s="21"/>
      <c r="Y478" s="21"/>
      <c r="Z478" s="21"/>
    </row>
    <row r="479" spans="1:26" ht="15.75" customHeight="1">
      <c r="A479" s="21"/>
      <c r="B479" s="21"/>
      <c r="C479" s="21"/>
      <c r="D479" s="21"/>
      <c r="E479" s="21"/>
      <c r="F479" s="21"/>
      <c r="G479" s="21"/>
      <c r="H479" s="22"/>
      <c r="I479" s="22"/>
      <c r="J479" s="21"/>
      <c r="K479" s="21"/>
      <c r="L479" s="21"/>
      <c r="M479" s="21"/>
      <c r="N479" s="21"/>
      <c r="O479" s="21"/>
      <c r="P479" s="21"/>
      <c r="Q479" s="21"/>
      <c r="R479" s="21"/>
      <c r="S479" s="21"/>
      <c r="T479" s="21"/>
      <c r="U479" s="21"/>
      <c r="V479" s="21"/>
      <c r="W479" s="21"/>
      <c r="X479" s="21"/>
      <c r="Y479" s="21"/>
      <c r="Z479" s="21"/>
    </row>
    <row r="480" spans="1:26" ht="15.75" customHeight="1">
      <c r="A480" s="21"/>
      <c r="B480" s="21"/>
      <c r="C480" s="21"/>
      <c r="D480" s="21"/>
      <c r="E480" s="21"/>
      <c r="F480" s="21"/>
      <c r="G480" s="21"/>
      <c r="H480" s="22"/>
      <c r="I480" s="22"/>
      <c r="J480" s="21"/>
      <c r="K480" s="21"/>
      <c r="L480" s="21"/>
      <c r="M480" s="21"/>
      <c r="N480" s="21"/>
      <c r="O480" s="21"/>
      <c r="P480" s="21"/>
      <c r="Q480" s="21"/>
      <c r="R480" s="21"/>
      <c r="S480" s="21"/>
      <c r="T480" s="21"/>
      <c r="U480" s="21"/>
      <c r="V480" s="21"/>
      <c r="W480" s="21"/>
      <c r="X480" s="21"/>
      <c r="Y480" s="21"/>
      <c r="Z480" s="21"/>
    </row>
    <row r="481" spans="1:26" ht="15.75" customHeight="1">
      <c r="A481" s="21"/>
      <c r="B481" s="21"/>
      <c r="C481" s="21"/>
      <c r="D481" s="21"/>
      <c r="E481" s="21"/>
      <c r="F481" s="21"/>
      <c r="G481" s="21"/>
      <c r="H481" s="22"/>
      <c r="I481" s="22"/>
      <c r="J481" s="21"/>
      <c r="K481" s="21"/>
      <c r="L481" s="21"/>
      <c r="M481" s="21"/>
      <c r="N481" s="21"/>
      <c r="O481" s="21"/>
      <c r="P481" s="21"/>
      <c r="Q481" s="21"/>
      <c r="R481" s="21"/>
      <c r="S481" s="21"/>
      <c r="T481" s="21"/>
      <c r="U481" s="21"/>
      <c r="V481" s="21"/>
      <c r="W481" s="21"/>
      <c r="X481" s="21"/>
      <c r="Y481" s="21"/>
      <c r="Z481" s="21"/>
    </row>
    <row r="482" spans="1:26" ht="15.75" customHeight="1">
      <c r="A482" s="21"/>
      <c r="B482" s="21"/>
      <c r="C482" s="21"/>
      <c r="D482" s="21"/>
      <c r="E482" s="21"/>
      <c r="F482" s="21"/>
      <c r="G482" s="21"/>
      <c r="H482" s="22"/>
      <c r="I482" s="22"/>
      <c r="J482" s="21"/>
      <c r="K482" s="21"/>
      <c r="L482" s="21"/>
      <c r="M482" s="21"/>
      <c r="N482" s="21"/>
      <c r="O482" s="21"/>
      <c r="P482" s="21"/>
      <c r="Q482" s="21"/>
      <c r="R482" s="21"/>
      <c r="S482" s="21"/>
      <c r="T482" s="21"/>
      <c r="U482" s="21"/>
      <c r="V482" s="21"/>
      <c r="W482" s="21"/>
      <c r="X482" s="21"/>
      <c r="Y482" s="21"/>
      <c r="Z482" s="21"/>
    </row>
    <row r="483" spans="1:26" ht="15.75" customHeight="1">
      <c r="A483" s="21"/>
      <c r="B483" s="21"/>
      <c r="C483" s="21"/>
      <c r="D483" s="21"/>
      <c r="E483" s="21"/>
      <c r="F483" s="21"/>
      <c r="G483" s="21"/>
      <c r="H483" s="22"/>
      <c r="I483" s="22"/>
      <c r="J483" s="21"/>
      <c r="K483" s="21"/>
      <c r="L483" s="21"/>
      <c r="M483" s="21"/>
      <c r="N483" s="21"/>
      <c r="O483" s="21"/>
      <c r="P483" s="21"/>
      <c r="Q483" s="21"/>
      <c r="R483" s="21"/>
      <c r="S483" s="21"/>
      <c r="T483" s="21"/>
      <c r="U483" s="21"/>
      <c r="V483" s="21"/>
      <c r="W483" s="21"/>
      <c r="X483" s="21"/>
      <c r="Y483" s="21"/>
      <c r="Z483" s="21"/>
    </row>
    <row r="484" spans="1:26" ht="15.75" customHeight="1">
      <c r="A484" s="21"/>
      <c r="B484" s="21"/>
      <c r="C484" s="21"/>
      <c r="D484" s="21"/>
      <c r="E484" s="21"/>
      <c r="F484" s="21"/>
      <c r="G484" s="21"/>
      <c r="H484" s="22"/>
      <c r="I484" s="22"/>
      <c r="J484" s="21"/>
      <c r="K484" s="21"/>
      <c r="L484" s="21"/>
      <c r="M484" s="21"/>
      <c r="N484" s="21"/>
      <c r="O484" s="21"/>
      <c r="P484" s="21"/>
      <c r="Q484" s="21"/>
      <c r="R484" s="21"/>
      <c r="S484" s="21"/>
      <c r="T484" s="21"/>
      <c r="U484" s="21"/>
      <c r="V484" s="21"/>
      <c r="W484" s="21"/>
      <c r="X484" s="21"/>
      <c r="Y484" s="21"/>
      <c r="Z484" s="21"/>
    </row>
    <row r="485" spans="1:26" ht="15.75" customHeight="1">
      <c r="A485" s="21"/>
      <c r="B485" s="21"/>
      <c r="C485" s="21"/>
      <c r="D485" s="21"/>
      <c r="E485" s="21"/>
      <c r="F485" s="21"/>
      <c r="G485" s="21"/>
      <c r="H485" s="22"/>
      <c r="I485" s="22"/>
      <c r="J485" s="21"/>
      <c r="K485" s="21"/>
      <c r="L485" s="21"/>
      <c r="M485" s="21"/>
      <c r="N485" s="21"/>
      <c r="O485" s="21"/>
      <c r="P485" s="21"/>
      <c r="Q485" s="21"/>
      <c r="R485" s="21"/>
      <c r="S485" s="21"/>
      <c r="T485" s="21"/>
      <c r="U485" s="21"/>
      <c r="V485" s="21"/>
      <c r="W485" s="21"/>
      <c r="X485" s="21"/>
      <c r="Y485" s="21"/>
      <c r="Z485" s="21"/>
    </row>
    <row r="486" spans="1:26" ht="15.75" customHeight="1">
      <c r="A486" s="21"/>
      <c r="B486" s="21"/>
      <c r="C486" s="21"/>
      <c r="D486" s="21"/>
      <c r="E486" s="21"/>
      <c r="F486" s="21"/>
      <c r="G486" s="21"/>
      <c r="H486" s="22"/>
      <c r="I486" s="22"/>
      <c r="J486" s="21"/>
      <c r="K486" s="21"/>
      <c r="L486" s="21"/>
      <c r="M486" s="21"/>
      <c r="N486" s="21"/>
      <c r="O486" s="21"/>
      <c r="P486" s="21"/>
      <c r="Q486" s="21"/>
      <c r="R486" s="21"/>
      <c r="S486" s="21"/>
      <c r="T486" s="21"/>
      <c r="U486" s="21"/>
      <c r="V486" s="21"/>
      <c r="W486" s="21"/>
      <c r="X486" s="21"/>
      <c r="Y486" s="21"/>
      <c r="Z486" s="21"/>
    </row>
    <row r="487" spans="1:26" ht="15.75" customHeight="1">
      <c r="A487" s="21"/>
      <c r="B487" s="21"/>
      <c r="C487" s="21"/>
      <c r="D487" s="21"/>
      <c r="E487" s="21"/>
      <c r="F487" s="21"/>
      <c r="G487" s="21"/>
      <c r="H487" s="22"/>
      <c r="I487" s="22"/>
      <c r="J487" s="21"/>
      <c r="K487" s="21"/>
      <c r="L487" s="21"/>
      <c r="M487" s="21"/>
      <c r="N487" s="21"/>
      <c r="O487" s="21"/>
      <c r="P487" s="21"/>
      <c r="Q487" s="21"/>
      <c r="R487" s="21"/>
      <c r="S487" s="21"/>
      <c r="T487" s="21"/>
      <c r="U487" s="21"/>
      <c r="V487" s="21"/>
      <c r="W487" s="21"/>
      <c r="X487" s="21"/>
      <c r="Y487" s="21"/>
      <c r="Z487" s="21"/>
    </row>
    <row r="488" spans="1:26" ht="15.75" customHeight="1">
      <c r="A488" s="21"/>
      <c r="B488" s="21"/>
      <c r="C488" s="21"/>
      <c r="D488" s="21"/>
      <c r="E488" s="21"/>
      <c r="F488" s="21"/>
      <c r="G488" s="21"/>
      <c r="H488" s="22"/>
      <c r="I488" s="22"/>
      <c r="J488" s="21"/>
      <c r="K488" s="21"/>
      <c r="L488" s="21"/>
      <c r="M488" s="21"/>
      <c r="N488" s="21"/>
      <c r="O488" s="21"/>
      <c r="P488" s="21"/>
      <c r="Q488" s="21"/>
      <c r="R488" s="21"/>
      <c r="S488" s="21"/>
      <c r="T488" s="21"/>
      <c r="U488" s="21"/>
      <c r="V488" s="21"/>
      <c r="W488" s="21"/>
      <c r="X488" s="21"/>
      <c r="Y488" s="21"/>
      <c r="Z488" s="21"/>
    </row>
    <row r="489" spans="1:26" ht="15.75" customHeight="1">
      <c r="A489" s="21"/>
      <c r="B489" s="21"/>
      <c r="C489" s="21"/>
      <c r="D489" s="21"/>
      <c r="E489" s="21"/>
      <c r="F489" s="21"/>
      <c r="G489" s="21"/>
      <c r="H489" s="22"/>
      <c r="I489" s="22"/>
      <c r="J489" s="21"/>
      <c r="K489" s="21"/>
      <c r="L489" s="21"/>
      <c r="M489" s="21"/>
      <c r="N489" s="21"/>
      <c r="O489" s="21"/>
      <c r="P489" s="21"/>
      <c r="Q489" s="21"/>
      <c r="R489" s="21"/>
      <c r="S489" s="21"/>
      <c r="T489" s="21"/>
      <c r="U489" s="21"/>
      <c r="V489" s="21"/>
      <c r="W489" s="21"/>
      <c r="X489" s="21"/>
      <c r="Y489" s="21"/>
      <c r="Z489" s="21"/>
    </row>
    <row r="490" spans="1:26" ht="15.75" customHeight="1">
      <c r="A490" s="21"/>
      <c r="B490" s="21"/>
      <c r="C490" s="21"/>
      <c r="D490" s="21"/>
      <c r="E490" s="21"/>
      <c r="F490" s="21"/>
      <c r="G490" s="21"/>
      <c r="H490" s="22"/>
      <c r="I490" s="22"/>
      <c r="J490" s="21"/>
      <c r="K490" s="21"/>
      <c r="L490" s="21"/>
      <c r="M490" s="21"/>
      <c r="N490" s="21"/>
      <c r="O490" s="21"/>
      <c r="P490" s="21"/>
      <c r="Q490" s="21"/>
      <c r="R490" s="21"/>
      <c r="S490" s="21"/>
      <c r="T490" s="21"/>
      <c r="U490" s="21"/>
      <c r="V490" s="21"/>
      <c r="W490" s="21"/>
      <c r="X490" s="21"/>
      <c r="Y490" s="21"/>
      <c r="Z490" s="21"/>
    </row>
    <row r="491" spans="1:26" ht="15.75" customHeight="1">
      <c r="A491" s="21"/>
      <c r="B491" s="21"/>
      <c r="C491" s="21"/>
      <c r="D491" s="21"/>
      <c r="E491" s="21"/>
      <c r="F491" s="21"/>
      <c r="G491" s="21"/>
      <c r="H491" s="22"/>
      <c r="I491" s="22"/>
      <c r="J491" s="21"/>
      <c r="K491" s="21"/>
      <c r="L491" s="21"/>
      <c r="M491" s="21"/>
      <c r="N491" s="21"/>
      <c r="O491" s="21"/>
      <c r="P491" s="21"/>
      <c r="Q491" s="21"/>
      <c r="R491" s="21"/>
      <c r="S491" s="21"/>
      <c r="T491" s="21"/>
      <c r="U491" s="21"/>
      <c r="V491" s="21"/>
      <c r="W491" s="21"/>
      <c r="X491" s="21"/>
      <c r="Y491" s="21"/>
      <c r="Z491" s="21"/>
    </row>
    <row r="492" spans="1:26" ht="15.75" customHeight="1">
      <c r="A492" s="21"/>
      <c r="B492" s="21"/>
      <c r="C492" s="21"/>
      <c r="D492" s="21"/>
      <c r="E492" s="21"/>
      <c r="F492" s="21"/>
      <c r="G492" s="21"/>
      <c r="H492" s="22"/>
      <c r="I492" s="22"/>
      <c r="J492" s="21"/>
      <c r="K492" s="21"/>
      <c r="L492" s="21"/>
      <c r="M492" s="21"/>
      <c r="N492" s="21"/>
      <c r="O492" s="21"/>
      <c r="P492" s="21"/>
      <c r="Q492" s="21"/>
      <c r="R492" s="21"/>
      <c r="S492" s="21"/>
      <c r="T492" s="21"/>
      <c r="U492" s="21"/>
      <c r="V492" s="21"/>
      <c r="W492" s="21"/>
      <c r="X492" s="21"/>
      <c r="Y492" s="21"/>
      <c r="Z492" s="21"/>
    </row>
    <row r="493" spans="1:26" ht="15.75" customHeight="1">
      <c r="A493" s="21"/>
      <c r="B493" s="21"/>
      <c r="C493" s="21"/>
      <c r="D493" s="21"/>
      <c r="E493" s="21"/>
      <c r="F493" s="21"/>
      <c r="G493" s="21"/>
      <c r="H493" s="22"/>
      <c r="I493" s="22"/>
      <c r="J493" s="21"/>
      <c r="K493" s="21"/>
      <c r="L493" s="21"/>
      <c r="M493" s="21"/>
      <c r="N493" s="21"/>
      <c r="O493" s="21"/>
      <c r="P493" s="21"/>
      <c r="Q493" s="21"/>
      <c r="R493" s="21"/>
      <c r="S493" s="21"/>
      <c r="T493" s="21"/>
      <c r="U493" s="21"/>
      <c r="V493" s="21"/>
      <c r="W493" s="21"/>
      <c r="X493" s="21"/>
      <c r="Y493" s="21"/>
      <c r="Z493" s="21"/>
    </row>
    <row r="494" spans="1:26" ht="15.75" customHeight="1">
      <c r="A494" s="21"/>
      <c r="B494" s="21"/>
      <c r="C494" s="21"/>
      <c r="D494" s="21"/>
      <c r="E494" s="21"/>
      <c r="F494" s="21"/>
      <c r="G494" s="21"/>
      <c r="H494" s="22"/>
      <c r="I494" s="22"/>
      <c r="J494" s="21"/>
      <c r="K494" s="21"/>
      <c r="L494" s="21"/>
      <c r="M494" s="21"/>
      <c r="N494" s="21"/>
      <c r="O494" s="21"/>
      <c r="P494" s="21"/>
      <c r="Q494" s="21"/>
      <c r="R494" s="21"/>
      <c r="S494" s="21"/>
      <c r="T494" s="21"/>
      <c r="U494" s="21"/>
      <c r="V494" s="21"/>
      <c r="W494" s="21"/>
      <c r="X494" s="21"/>
      <c r="Y494" s="21"/>
      <c r="Z494" s="21"/>
    </row>
    <row r="495" spans="1:26" ht="15.75" customHeight="1">
      <c r="A495" s="21"/>
      <c r="B495" s="21"/>
      <c r="C495" s="21"/>
      <c r="D495" s="21"/>
      <c r="E495" s="21"/>
      <c r="F495" s="21"/>
      <c r="G495" s="21"/>
      <c r="H495" s="22"/>
      <c r="I495" s="22"/>
      <c r="J495" s="21"/>
      <c r="K495" s="21"/>
      <c r="L495" s="21"/>
      <c r="M495" s="21"/>
      <c r="N495" s="21"/>
      <c r="O495" s="21"/>
      <c r="P495" s="21"/>
      <c r="Q495" s="21"/>
      <c r="R495" s="21"/>
      <c r="S495" s="21"/>
      <c r="T495" s="21"/>
      <c r="U495" s="21"/>
      <c r="V495" s="21"/>
      <c r="W495" s="21"/>
      <c r="X495" s="21"/>
      <c r="Y495" s="21"/>
      <c r="Z495" s="21"/>
    </row>
    <row r="496" spans="1:26" ht="15.75" customHeight="1">
      <c r="A496" s="21"/>
      <c r="B496" s="21"/>
      <c r="C496" s="21"/>
      <c r="D496" s="21"/>
      <c r="E496" s="21"/>
      <c r="F496" s="21"/>
      <c r="G496" s="21"/>
      <c r="H496" s="22"/>
      <c r="I496" s="22"/>
      <c r="J496" s="21"/>
      <c r="K496" s="21"/>
      <c r="L496" s="21"/>
      <c r="M496" s="21"/>
      <c r="N496" s="21"/>
      <c r="O496" s="21"/>
      <c r="P496" s="21"/>
      <c r="Q496" s="21"/>
      <c r="R496" s="21"/>
      <c r="S496" s="21"/>
      <c r="T496" s="21"/>
      <c r="U496" s="21"/>
      <c r="V496" s="21"/>
      <c r="W496" s="21"/>
      <c r="X496" s="21"/>
      <c r="Y496" s="21"/>
      <c r="Z496" s="21"/>
    </row>
    <row r="497" spans="1:26" ht="15.75" customHeight="1">
      <c r="A497" s="21"/>
      <c r="B497" s="21"/>
      <c r="C497" s="21"/>
      <c r="D497" s="21"/>
      <c r="E497" s="21"/>
      <c r="F497" s="21"/>
      <c r="G497" s="21"/>
      <c r="H497" s="22"/>
      <c r="I497" s="22"/>
      <c r="J497" s="21"/>
      <c r="K497" s="21"/>
      <c r="L497" s="21"/>
      <c r="M497" s="21"/>
      <c r="N497" s="21"/>
      <c r="O497" s="21"/>
      <c r="P497" s="21"/>
      <c r="Q497" s="21"/>
      <c r="R497" s="21"/>
      <c r="S497" s="21"/>
      <c r="T497" s="21"/>
      <c r="U497" s="21"/>
      <c r="V497" s="21"/>
      <c r="W497" s="21"/>
      <c r="X497" s="21"/>
      <c r="Y497" s="21"/>
      <c r="Z497" s="21"/>
    </row>
    <row r="498" spans="1:26" ht="15.75" customHeight="1">
      <c r="A498" s="21"/>
      <c r="B498" s="21"/>
      <c r="C498" s="21"/>
      <c r="D498" s="21"/>
      <c r="E498" s="21"/>
      <c r="F498" s="21"/>
      <c r="G498" s="21"/>
      <c r="H498" s="22"/>
      <c r="I498" s="22"/>
      <c r="J498" s="21"/>
      <c r="K498" s="21"/>
      <c r="L498" s="21"/>
      <c r="M498" s="21"/>
      <c r="N498" s="21"/>
      <c r="O498" s="21"/>
      <c r="P498" s="21"/>
      <c r="Q498" s="21"/>
      <c r="R498" s="21"/>
      <c r="S498" s="21"/>
      <c r="T498" s="21"/>
      <c r="U498" s="21"/>
      <c r="V498" s="21"/>
      <c r="W498" s="21"/>
      <c r="X498" s="21"/>
      <c r="Y498" s="21"/>
      <c r="Z498" s="21"/>
    </row>
    <row r="499" spans="1:26" ht="15.75" customHeight="1">
      <c r="A499" s="21"/>
      <c r="B499" s="21"/>
      <c r="C499" s="21"/>
      <c r="D499" s="21"/>
      <c r="E499" s="21"/>
      <c r="F499" s="21"/>
      <c r="G499" s="21"/>
      <c r="H499" s="22"/>
      <c r="I499" s="22"/>
      <c r="J499" s="21"/>
      <c r="K499" s="21"/>
      <c r="L499" s="21"/>
      <c r="M499" s="21"/>
      <c r="N499" s="21"/>
      <c r="O499" s="21"/>
      <c r="P499" s="21"/>
      <c r="Q499" s="21"/>
      <c r="R499" s="21"/>
      <c r="S499" s="21"/>
      <c r="T499" s="21"/>
      <c r="U499" s="21"/>
      <c r="V499" s="21"/>
      <c r="W499" s="21"/>
      <c r="X499" s="21"/>
      <c r="Y499" s="21"/>
      <c r="Z499" s="21"/>
    </row>
    <row r="500" spans="1:26" ht="15.75" customHeight="1">
      <c r="A500" s="21"/>
      <c r="B500" s="21"/>
      <c r="C500" s="21"/>
      <c r="D500" s="21"/>
      <c r="E500" s="21"/>
      <c r="F500" s="21"/>
      <c r="G500" s="21"/>
      <c r="H500" s="22"/>
      <c r="I500" s="22"/>
      <c r="J500" s="21"/>
      <c r="K500" s="21"/>
      <c r="L500" s="21"/>
      <c r="M500" s="21"/>
      <c r="N500" s="21"/>
      <c r="O500" s="21"/>
      <c r="P500" s="21"/>
      <c r="Q500" s="21"/>
      <c r="R500" s="21"/>
      <c r="S500" s="21"/>
      <c r="T500" s="21"/>
      <c r="U500" s="21"/>
      <c r="V500" s="21"/>
      <c r="W500" s="21"/>
      <c r="X500" s="21"/>
      <c r="Y500" s="21"/>
      <c r="Z500" s="21"/>
    </row>
    <row r="501" spans="1:26" ht="15.75" customHeight="1">
      <c r="A501" s="21"/>
      <c r="B501" s="21"/>
      <c r="C501" s="21"/>
      <c r="D501" s="21"/>
      <c r="E501" s="21"/>
      <c r="F501" s="21"/>
      <c r="G501" s="21"/>
      <c r="H501" s="22"/>
      <c r="I501" s="22"/>
      <c r="J501" s="21"/>
      <c r="K501" s="21"/>
      <c r="L501" s="21"/>
      <c r="M501" s="21"/>
      <c r="N501" s="21"/>
      <c r="O501" s="21"/>
      <c r="P501" s="21"/>
      <c r="Q501" s="21"/>
      <c r="R501" s="21"/>
      <c r="S501" s="21"/>
      <c r="T501" s="21"/>
      <c r="U501" s="21"/>
      <c r="V501" s="21"/>
      <c r="W501" s="21"/>
      <c r="X501" s="21"/>
      <c r="Y501" s="21"/>
      <c r="Z501" s="21"/>
    </row>
    <row r="502" spans="1:26" ht="15.75" customHeight="1">
      <c r="A502" s="21"/>
      <c r="B502" s="21"/>
      <c r="C502" s="21"/>
      <c r="D502" s="21"/>
      <c r="E502" s="21"/>
      <c r="F502" s="21"/>
      <c r="G502" s="21"/>
      <c r="H502" s="22"/>
      <c r="I502" s="22"/>
      <c r="J502" s="21"/>
      <c r="K502" s="21"/>
      <c r="L502" s="21"/>
      <c r="M502" s="21"/>
      <c r="N502" s="21"/>
      <c r="O502" s="21"/>
      <c r="P502" s="21"/>
      <c r="Q502" s="21"/>
      <c r="R502" s="21"/>
      <c r="S502" s="21"/>
      <c r="T502" s="21"/>
      <c r="U502" s="21"/>
      <c r="V502" s="21"/>
      <c r="W502" s="21"/>
      <c r="X502" s="21"/>
      <c r="Y502" s="21"/>
      <c r="Z502" s="21"/>
    </row>
    <row r="503" spans="1:26" ht="15.75" customHeight="1">
      <c r="A503" s="21"/>
      <c r="B503" s="21"/>
      <c r="C503" s="21"/>
      <c r="D503" s="21"/>
      <c r="E503" s="21"/>
      <c r="F503" s="21"/>
      <c r="G503" s="21"/>
      <c r="H503" s="22"/>
      <c r="I503" s="22"/>
      <c r="J503" s="21"/>
      <c r="K503" s="21"/>
      <c r="L503" s="21"/>
      <c r="M503" s="21"/>
      <c r="N503" s="21"/>
      <c r="O503" s="21"/>
      <c r="P503" s="21"/>
      <c r="Q503" s="21"/>
      <c r="R503" s="21"/>
      <c r="S503" s="21"/>
      <c r="T503" s="21"/>
      <c r="U503" s="21"/>
      <c r="V503" s="21"/>
      <c r="W503" s="21"/>
      <c r="X503" s="21"/>
      <c r="Y503" s="21"/>
      <c r="Z503" s="21"/>
    </row>
    <row r="504" spans="1:26" ht="15.75" customHeight="1">
      <c r="A504" s="21"/>
      <c r="B504" s="21"/>
      <c r="C504" s="21"/>
      <c r="D504" s="21"/>
      <c r="E504" s="21"/>
      <c r="F504" s="21"/>
      <c r="G504" s="21"/>
      <c r="H504" s="22"/>
      <c r="I504" s="22"/>
      <c r="J504" s="21"/>
      <c r="K504" s="21"/>
      <c r="L504" s="21"/>
      <c r="M504" s="21"/>
      <c r="N504" s="21"/>
      <c r="O504" s="21"/>
      <c r="P504" s="21"/>
      <c r="Q504" s="21"/>
      <c r="R504" s="21"/>
      <c r="S504" s="21"/>
      <c r="T504" s="21"/>
      <c r="U504" s="21"/>
      <c r="V504" s="21"/>
      <c r="W504" s="21"/>
      <c r="X504" s="21"/>
      <c r="Y504" s="21"/>
      <c r="Z504" s="21"/>
    </row>
    <row r="505" spans="1:26" ht="15.75" customHeight="1">
      <c r="A505" s="21"/>
      <c r="B505" s="21"/>
      <c r="C505" s="21"/>
      <c r="D505" s="21"/>
      <c r="E505" s="21"/>
      <c r="F505" s="21"/>
      <c r="G505" s="21"/>
      <c r="H505" s="22"/>
      <c r="I505" s="22"/>
      <c r="J505" s="21"/>
      <c r="K505" s="21"/>
      <c r="L505" s="21"/>
      <c r="M505" s="21"/>
      <c r="N505" s="21"/>
      <c r="O505" s="21"/>
      <c r="P505" s="21"/>
      <c r="Q505" s="21"/>
      <c r="R505" s="21"/>
      <c r="S505" s="21"/>
      <c r="T505" s="21"/>
      <c r="U505" s="21"/>
      <c r="V505" s="21"/>
      <c r="W505" s="21"/>
      <c r="X505" s="21"/>
      <c r="Y505" s="21"/>
      <c r="Z505" s="21"/>
    </row>
    <row r="506" spans="1:26" ht="15.75" customHeight="1">
      <c r="A506" s="21"/>
      <c r="B506" s="21"/>
      <c r="C506" s="21"/>
      <c r="D506" s="21"/>
      <c r="E506" s="21"/>
      <c r="F506" s="21"/>
      <c r="G506" s="21"/>
      <c r="H506" s="22"/>
      <c r="I506" s="22"/>
      <c r="J506" s="21"/>
      <c r="K506" s="21"/>
      <c r="L506" s="21"/>
      <c r="M506" s="21"/>
      <c r="N506" s="21"/>
      <c r="O506" s="21"/>
      <c r="P506" s="21"/>
      <c r="Q506" s="21"/>
      <c r="R506" s="21"/>
      <c r="S506" s="21"/>
      <c r="T506" s="21"/>
      <c r="U506" s="21"/>
      <c r="V506" s="21"/>
      <c r="W506" s="21"/>
      <c r="X506" s="21"/>
      <c r="Y506" s="21"/>
      <c r="Z506" s="21"/>
    </row>
    <row r="507" spans="1:26" ht="15.75" customHeight="1">
      <c r="A507" s="21"/>
      <c r="B507" s="21"/>
      <c r="C507" s="21"/>
      <c r="D507" s="21"/>
      <c r="E507" s="21"/>
      <c r="F507" s="21"/>
      <c r="G507" s="21"/>
      <c r="H507" s="22"/>
      <c r="I507" s="22"/>
      <c r="J507" s="21"/>
      <c r="K507" s="21"/>
      <c r="L507" s="21"/>
      <c r="M507" s="21"/>
      <c r="N507" s="21"/>
      <c r="O507" s="21"/>
      <c r="P507" s="21"/>
      <c r="Q507" s="21"/>
      <c r="R507" s="21"/>
      <c r="S507" s="21"/>
      <c r="T507" s="21"/>
      <c r="U507" s="21"/>
      <c r="V507" s="21"/>
      <c r="W507" s="21"/>
      <c r="X507" s="21"/>
      <c r="Y507" s="21"/>
      <c r="Z507" s="21"/>
    </row>
    <row r="508" spans="1:26" ht="15.75" customHeight="1">
      <c r="A508" s="21"/>
      <c r="B508" s="21"/>
      <c r="C508" s="21"/>
      <c r="D508" s="21"/>
      <c r="E508" s="21"/>
      <c r="F508" s="21"/>
      <c r="G508" s="21"/>
      <c r="H508" s="22"/>
      <c r="I508" s="22"/>
      <c r="J508" s="21"/>
      <c r="K508" s="21"/>
      <c r="L508" s="21"/>
      <c r="M508" s="21"/>
      <c r="N508" s="21"/>
      <c r="O508" s="21"/>
      <c r="P508" s="21"/>
      <c r="Q508" s="21"/>
      <c r="R508" s="21"/>
      <c r="S508" s="21"/>
      <c r="T508" s="21"/>
      <c r="U508" s="21"/>
      <c r="V508" s="21"/>
      <c r="W508" s="21"/>
      <c r="X508" s="21"/>
      <c r="Y508" s="21"/>
      <c r="Z508" s="21"/>
    </row>
    <row r="509" spans="1:26" ht="15.75" customHeight="1">
      <c r="A509" s="21"/>
      <c r="B509" s="21"/>
      <c r="C509" s="21"/>
      <c r="D509" s="21"/>
      <c r="E509" s="21"/>
      <c r="F509" s="21"/>
      <c r="G509" s="21"/>
      <c r="H509" s="22"/>
      <c r="I509" s="22"/>
      <c r="J509" s="21"/>
      <c r="K509" s="21"/>
      <c r="L509" s="21"/>
      <c r="M509" s="21"/>
      <c r="N509" s="21"/>
      <c r="O509" s="21"/>
      <c r="P509" s="21"/>
      <c r="Q509" s="21"/>
      <c r="R509" s="21"/>
      <c r="S509" s="21"/>
      <c r="T509" s="21"/>
      <c r="U509" s="21"/>
      <c r="V509" s="21"/>
      <c r="W509" s="21"/>
      <c r="X509" s="21"/>
      <c r="Y509" s="21"/>
      <c r="Z509" s="21"/>
    </row>
    <row r="510" spans="1:26" ht="15.75" customHeight="1">
      <c r="A510" s="21"/>
      <c r="B510" s="21"/>
      <c r="C510" s="21"/>
      <c r="D510" s="21"/>
      <c r="E510" s="21"/>
      <c r="F510" s="21"/>
      <c r="G510" s="21"/>
      <c r="H510" s="22"/>
      <c r="I510" s="22"/>
      <c r="J510" s="21"/>
      <c r="K510" s="21"/>
      <c r="L510" s="21"/>
      <c r="M510" s="21"/>
      <c r="N510" s="21"/>
      <c r="O510" s="21"/>
      <c r="P510" s="21"/>
      <c r="Q510" s="21"/>
      <c r="R510" s="21"/>
      <c r="S510" s="21"/>
      <c r="T510" s="21"/>
      <c r="U510" s="21"/>
      <c r="V510" s="21"/>
      <c r="W510" s="21"/>
      <c r="X510" s="21"/>
      <c r="Y510" s="21"/>
      <c r="Z510" s="21"/>
    </row>
    <row r="511" spans="1:26" ht="15.75" customHeight="1">
      <c r="A511" s="21"/>
      <c r="B511" s="21"/>
      <c r="C511" s="21"/>
      <c r="D511" s="21"/>
      <c r="E511" s="21"/>
      <c r="F511" s="21"/>
      <c r="G511" s="21"/>
      <c r="H511" s="22"/>
      <c r="I511" s="22"/>
      <c r="J511" s="21"/>
      <c r="K511" s="21"/>
      <c r="L511" s="21"/>
      <c r="M511" s="21"/>
      <c r="N511" s="21"/>
      <c r="O511" s="21"/>
      <c r="P511" s="21"/>
      <c r="Q511" s="21"/>
      <c r="R511" s="21"/>
      <c r="S511" s="21"/>
      <c r="T511" s="21"/>
      <c r="U511" s="21"/>
      <c r="V511" s="21"/>
      <c r="W511" s="21"/>
      <c r="X511" s="21"/>
      <c r="Y511" s="21"/>
      <c r="Z511" s="21"/>
    </row>
    <row r="512" spans="1:26" ht="15.75" customHeight="1">
      <c r="A512" s="21"/>
      <c r="B512" s="21"/>
      <c r="C512" s="21"/>
      <c r="D512" s="21"/>
      <c r="E512" s="21"/>
      <c r="F512" s="21"/>
      <c r="G512" s="21"/>
      <c r="H512" s="22"/>
      <c r="I512" s="22"/>
      <c r="J512" s="21"/>
      <c r="K512" s="21"/>
      <c r="L512" s="21"/>
      <c r="M512" s="21"/>
      <c r="N512" s="21"/>
      <c r="O512" s="21"/>
      <c r="P512" s="21"/>
      <c r="Q512" s="21"/>
      <c r="R512" s="21"/>
      <c r="S512" s="21"/>
      <c r="T512" s="21"/>
      <c r="U512" s="21"/>
      <c r="V512" s="21"/>
      <c r="W512" s="21"/>
      <c r="X512" s="21"/>
      <c r="Y512" s="21"/>
      <c r="Z512" s="21"/>
    </row>
    <row r="513" spans="1:26" ht="15.75" customHeight="1">
      <c r="A513" s="21"/>
      <c r="B513" s="21"/>
      <c r="C513" s="21"/>
      <c r="D513" s="21"/>
      <c r="E513" s="21"/>
      <c r="F513" s="21"/>
      <c r="G513" s="21"/>
      <c r="H513" s="22"/>
      <c r="I513" s="22"/>
      <c r="J513" s="21"/>
      <c r="K513" s="21"/>
      <c r="L513" s="21"/>
      <c r="M513" s="21"/>
      <c r="N513" s="21"/>
      <c r="O513" s="21"/>
      <c r="P513" s="21"/>
      <c r="Q513" s="21"/>
      <c r="R513" s="21"/>
      <c r="S513" s="21"/>
      <c r="T513" s="21"/>
      <c r="U513" s="21"/>
      <c r="V513" s="21"/>
      <c r="W513" s="21"/>
      <c r="X513" s="21"/>
      <c r="Y513" s="21"/>
      <c r="Z513" s="21"/>
    </row>
    <row r="514" spans="1:26" ht="15.75" customHeight="1">
      <c r="A514" s="21"/>
      <c r="B514" s="21"/>
      <c r="C514" s="21"/>
      <c r="D514" s="21"/>
      <c r="E514" s="21"/>
      <c r="F514" s="21"/>
      <c r="G514" s="21"/>
      <c r="H514" s="22"/>
      <c r="I514" s="22"/>
      <c r="J514" s="21"/>
      <c r="K514" s="21"/>
      <c r="L514" s="21"/>
      <c r="M514" s="21"/>
      <c r="N514" s="21"/>
      <c r="O514" s="21"/>
      <c r="P514" s="21"/>
      <c r="Q514" s="21"/>
      <c r="R514" s="21"/>
      <c r="S514" s="21"/>
      <c r="T514" s="21"/>
      <c r="U514" s="21"/>
      <c r="V514" s="21"/>
      <c r="W514" s="21"/>
      <c r="X514" s="21"/>
      <c r="Y514" s="21"/>
      <c r="Z514" s="21"/>
    </row>
    <row r="515" spans="1:26" ht="15.75" customHeight="1">
      <c r="A515" s="21"/>
      <c r="B515" s="21"/>
      <c r="C515" s="21"/>
      <c r="D515" s="21"/>
      <c r="E515" s="21"/>
      <c r="F515" s="21"/>
      <c r="G515" s="21"/>
      <c r="H515" s="22"/>
      <c r="I515" s="22"/>
      <c r="J515" s="21"/>
      <c r="K515" s="21"/>
      <c r="L515" s="21"/>
      <c r="M515" s="21"/>
      <c r="N515" s="21"/>
      <c r="O515" s="21"/>
      <c r="P515" s="21"/>
      <c r="Q515" s="21"/>
      <c r="R515" s="21"/>
      <c r="S515" s="21"/>
      <c r="T515" s="21"/>
      <c r="U515" s="21"/>
      <c r="V515" s="21"/>
      <c r="W515" s="21"/>
      <c r="X515" s="21"/>
      <c r="Y515" s="21"/>
      <c r="Z515" s="21"/>
    </row>
    <row r="516" spans="1:26" ht="15.75" customHeight="1">
      <c r="A516" s="21"/>
      <c r="B516" s="21"/>
      <c r="C516" s="21"/>
      <c r="D516" s="21"/>
      <c r="E516" s="21"/>
      <c r="F516" s="21"/>
      <c r="G516" s="21"/>
      <c r="H516" s="22"/>
      <c r="I516" s="22"/>
      <c r="J516" s="21"/>
      <c r="K516" s="21"/>
      <c r="L516" s="21"/>
      <c r="M516" s="21"/>
      <c r="N516" s="21"/>
      <c r="O516" s="21"/>
      <c r="P516" s="21"/>
      <c r="Q516" s="21"/>
      <c r="R516" s="21"/>
      <c r="S516" s="21"/>
      <c r="T516" s="21"/>
      <c r="U516" s="21"/>
      <c r="V516" s="21"/>
      <c r="W516" s="21"/>
      <c r="X516" s="21"/>
      <c r="Y516" s="21"/>
      <c r="Z516" s="21"/>
    </row>
    <row r="517" spans="1:26" ht="15.75" customHeight="1">
      <c r="A517" s="21"/>
      <c r="B517" s="21"/>
      <c r="C517" s="21"/>
      <c r="D517" s="21"/>
      <c r="E517" s="21"/>
      <c r="F517" s="21"/>
      <c r="G517" s="21"/>
      <c r="H517" s="22"/>
      <c r="I517" s="22"/>
      <c r="J517" s="21"/>
      <c r="K517" s="21"/>
      <c r="L517" s="21"/>
      <c r="M517" s="21"/>
      <c r="N517" s="21"/>
      <c r="O517" s="21"/>
      <c r="P517" s="21"/>
      <c r="Q517" s="21"/>
      <c r="R517" s="21"/>
      <c r="S517" s="21"/>
      <c r="T517" s="21"/>
      <c r="U517" s="21"/>
      <c r="V517" s="21"/>
      <c r="W517" s="21"/>
      <c r="X517" s="21"/>
      <c r="Y517" s="21"/>
      <c r="Z517" s="21"/>
    </row>
    <row r="518" spans="1:26" ht="15.75" customHeight="1">
      <c r="A518" s="21"/>
      <c r="B518" s="21"/>
      <c r="C518" s="21"/>
      <c r="D518" s="21"/>
      <c r="E518" s="21"/>
      <c r="F518" s="21"/>
      <c r="G518" s="21"/>
      <c r="H518" s="22"/>
      <c r="I518" s="22"/>
      <c r="J518" s="21"/>
      <c r="K518" s="21"/>
      <c r="L518" s="21"/>
      <c r="M518" s="21"/>
      <c r="N518" s="21"/>
      <c r="O518" s="21"/>
      <c r="P518" s="21"/>
      <c r="Q518" s="21"/>
      <c r="R518" s="21"/>
      <c r="S518" s="21"/>
      <c r="T518" s="21"/>
      <c r="U518" s="21"/>
      <c r="V518" s="21"/>
      <c r="W518" s="21"/>
      <c r="X518" s="21"/>
      <c r="Y518" s="21"/>
      <c r="Z518" s="21"/>
    </row>
    <row r="519" spans="1:26" ht="15.75" customHeight="1">
      <c r="A519" s="21"/>
      <c r="B519" s="21"/>
      <c r="C519" s="21"/>
      <c r="D519" s="21"/>
      <c r="E519" s="21"/>
      <c r="F519" s="21"/>
      <c r="G519" s="21"/>
      <c r="H519" s="22"/>
      <c r="I519" s="22"/>
      <c r="J519" s="21"/>
      <c r="K519" s="21"/>
      <c r="L519" s="21"/>
      <c r="M519" s="21"/>
      <c r="N519" s="21"/>
      <c r="O519" s="21"/>
      <c r="P519" s="21"/>
      <c r="Q519" s="21"/>
      <c r="R519" s="21"/>
      <c r="S519" s="21"/>
      <c r="T519" s="21"/>
      <c r="U519" s="21"/>
      <c r="V519" s="21"/>
      <c r="W519" s="21"/>
      <c r="X519" s="21"/>
      <c r="Y519" s="21"/>
      <c r="Z519" s="21"/>
    </row>
    <row r="520" spans="1:26" ht="15.75" customHeight="1">
      <c r="A520" s="21"/>
      <c r="B520" s="21"/>
      <c r="C520" s="21"/>
      <c r="D520" s="21"/>
      <c r="E520" s="21"/>
      <c r="F520" s="21"/>
      <c r="G520" s="21"/>
      <c r="H520" s="22"/>
      <c r="I520" s="22"/>
      <c r="J520" s="21"/>
      <c r="K520" s="21"/>
      <c r="L520" s="21"/>
      <c r="M520" s="21"/>
      <c r="N520" s="21"/>
      <c r="O520" s="21"/>
      <c r="P520" s="21"/>
      <c r="Q520" s="21"/>
      <c r="R520" s="21"/>
      <c r="S520" s="21"/>
      <c r="T520" s="21"/>
      <c r="U520" s="21"/>
      <c r="V520" s="21"/>
      <c r="W520" s="21"/>
      <c r="X520" s="21"/>
      <c r="Y520" s="21"/>
      <c r="Z520" s="21"/>
    </row>
    <row r="521" spans="1:26" ht="15.75" customHeight="1">
      <c r="A521" s="21"/>
      <c r="B521" s="21"/>
      <c r="C521" s="21"/>
      <c r="D521" s="21"/>
      <c r="E521" s="21"/>
      <c r="F521" s="21"/>
      <c r="G521" s="21"/>
      <c r="H521" s="22"/>
      <c r="I521" s="22"/>
      <c r="J521" s="21"/>
      <c r="K521" s="21"/>
      <c r="L521" s="21"/>
      <c r="M521" s="21"/>
      <c r="N521" s="21"/>
      <c r="O521" s="21"/>
      <c r="P521" s="21"/>
      <c r="Q521" s="21"/>
      <c r="R521" s="21"/>
      <c r="S521" s="21"/>
      <c r="T521" s="21"/>
      <c r="U521" s="21"/>
      <c r="V521" s="21"/>
      <c r="W521" s="21"/>
      <c r="X521" s="21"/>
      <c r="Y521" s="21"/>
      <c r="Z521" s="21"/>
    </row>
    <row r="522" spans="1:26" ht="15.75" customHeight="1">
      <c r="A522" s="21"/>
      <c r="B522" s="21"/>
      <c r="C522" s="21"/>
      <c r="D522" s="21"/>
      <c r="E522" s="21"/>
      <c r="F522" s="21"/>
      <c r="G522" s="21"/>
      <c r="H522" s="22"/>
      <c r="I522" s="22"/>
      <c r="J522" s="21"/>
      <c r="K522" s="21"/>
      <c r="L522" s="21"/>
      <c r="M522" s="21"/>
      <c r="N522" s="21"/>
      <c r="O522" s="21"/>
      <c r="P522" s="21"/>
      <c r="Q522" s="21"/>
      <c r="R522" s="21"/>
      <c r="S522" s="21"/>
      <c r="T522" s="21"/>
      <c r="U522" s="21"/>
      <c r="V522" s="21"/>
      <c r="W522" s="21"/>
      <c r="X522" s="21"/>
      <c r="Y522" s="21"/>
      <c r="Z522" s="21"/>
    </row>
    <row r="523" spans="1:26" ht="15.75" customHeight="1">
      <c r="A523" s="21"/>
      <c r="B523" s="21"/>
      <c r="C523" s="21"/>
      <c r="D523" s="21"/>
      <c r="E523" s="21"/>
      <c r="F523" s="21"/>
      <c r="G523" s="21"/>
      <c r="H523" s="22"/>
      <c r="I523" s="22"/>
      <c r="J523" s="21"/>
      <c r="K523" s="21"/>
      <c r="L523" s="21"/>
      <c r="M523" s="21"/>
      <c r="N523" s="21"/>
      <c r="O523" s="21"/>
      <c r="P523" s="21"/>
      <c r="Q523" s="21"/>
      <c r="R523" s="21"/>
      <c r="S523" s="21"/>
      <c r="T523" s="21"/>
      <c r="U523" s="21"/>
      <c r="V523" s="21"/>
      <c r="W523" s="21"/>
      <c r="X523" s="21"/>
      <c r="Y523" s="21"/>
      <c r="Z523" s="21"/>
    </row>
    <row r="524" spans="1:26" ht="15.75" customHeight="1">
      <c r="A524" s="21"/>
      <c r="B524" s="21"/>
      <c r="C524" s="21"/>
      <c r="D524" s="21"/>
      <c r="E524" s="21"/>
      <c r="F524" s="21"/>
      <c r="G524" s="21"/>
      <c r="H524" s="22"/>
      <c r="I524" s="22"/>
      <c r="J524" s="21"/>
      <c r="K524" s="21"/>
      <c r="L524" s="21"/>
      <c r="M524" s="21"/>
      <c r="N524" s="21"/>
      <c r="O524" s="21"/>
      <c r="P524" s="21"/>
      <c r="Q524" s="21"/>
      <c r="R524" s="21"/>
      <c r="S524" s="21"/>
      <c r="T524" s="21"/>
      <c r="U524" s="21"/>
      <c r="V524" s="21"/>
      <c r="W524" s="21"/>
      <c r="X524" s="21"/>
      <c r="Y524" s="21"/>
      <c r="Z524" s="21"/>
    </row>
    <row r="525" spans="1:26" ht="15.75" customHeight="1">
      <c r="A525" s="21"/>
      <c r="B525" s="21"/>
      <c r="C525" s="21"/>
      <c r="D525" s="21"/>
      <c r="E525" s="21"/>
      <c r="F525" s="21"/>
      <c r="G525" s="21"/>
      <c r="H525" s="22"/>
      <c r="I525" s="22"/>
      <c r="J525" s="21"/>
      <c r="K525" s="21"/>
      <c r="L525" s="21"/>
      <c r="M525" s="21"/>
      <c r="N525" s="21"/>
      <c r="O525" s="21"/>
      <c r="P525" s="21"/>
      <c r="Q525" s="21"/>
      <c r="R525" s="21"/>
      <c r="S525" s="21"/>
      <c r="T525" s="21"/>
      <c r="U525" s="21"/>
      <c r="V525" s="21"/>
      <c r="W525" s="21"/>
      <c r="X525" s="21"/>
      <c r="Y525" s="21"/>
      <c r="Z525" s="21"/>
    </row>
    <row r="526" spans="1:26" ht="15.75" customHeight="1">
      <c r="A526" s="21"/>
      <c r="B526" s="21"/>
      <c r="C526" s="21"/>
      <c r="D526" s="21"/>
      <c r="E526" s="21"/>
      <c r="F526" s="21"/>
      <c r="G526" s="21"/>
      <c r="H526" s="22"/>
      <c r="I526" s="22"/>
      <c r="J526" s="21"/>
      <c r="K526" s="21"/>
      <c r="L526" s="21"/>
      <c r="M526" s="21"/>
      <c r="N526" s="21"/>
      <c r="O526" s="21"/>
      <c r="P526" s="21"/>
      <c r="Q526" s="21"/>
      <c r="R526" s="21"/>
      <c r="S526" s="21"/>
      <c r="T526" s="21"/>
      <c r="U526" s="21"/>
      <c r="V526" s="21"/>
      <c r="W526" s="21"/>
      <c r="X526" s="21"/>
      <c r="Y526" s="21"/>
      <c r="Z526" s="21"/>
    </row>
    <row r="527" spans="1:26" ht="15.75" customHeight="1">
      <c r="A527" s="21"/>
      <c r="B527" s="21"/>
      <c r="C527" s="21"/>
      <c r="D527" s="21"/>
      <c r="E527" s="21"/>
      <c r="F527" s="21"/>
      <c r="G527" s="21"/>
      <c r="H527" s="22"/>
      <c r="I527" s="22"/>
      <c r="J527" s="21"/>
      <c r="K527" s="21"/>
      <c r="L527" s="21"/>
      <c r="M527" s="21"/>
      <c r="N527" s="21"/>
      <c r="O527" s="21"/>
      <c r="P527" s="21"/>
      <c r="Q527" s="21"/>
      <c r="R527" s="21"/>
      <c r="S527" s="21"/>
      <c r="T527" s="21"/>
      <c r="U527" s="21"/>
      <c r="V527" s="21"/>
      <c r="W527" s="21"/>
      <c r="X527" s="21"/>
      <c r="Y527" s="21"/>
      <c r="Z527" s="21"/>
    </row>
    <row r="528" spans="1:26" ht="15.75" customHeight="1">
      <c r="A528" s="21"/>
      <c r="B528" s="21"/>
      <c r="C528" s="21"/>
      <c r="D528" s="21"/>
      <c r="E528" s="21"/>
      <c r="F528" s="21"/>
      <c r="G528" s="21"/>
      <c r="H528" s="22"/>
      <c r="I528" s="22"/>
      <c r="J528" s="21"/>
      <c r="K528" s="21"/>
      <c r="L528" s="21"/>
      <c r="M528" s="21"/>
      <c r="N528" s="21"/>
      <c r="O528" s="21"/>
      <c r="P528" s="21"/>
      <c r="Q528" s="21"/>
      <c r="R528" s="21"/>
      <c r="S528" s="21"/>
      <c r="T528" s="21"/>
      <c r="U528" s="21"/>
      <c r="V528" s="21"/>
      <c r="W528" s="21"/>
      <c r="X528" s="21"/>
      <c r="Y528" s="21"/>
      <c r="Z528" s="21"/>
    </row>
    <row r="529" spans="1:26" ht="15.75" customHeight="1">
      <c r="A529" s="21"/>
      <c r="B529" s="21"/>
      <c r="C529" s="21"/>
      <c r="D529" s="21"/>
      <c r="E529" s="21"/>
      <c r="F529" s="21"/>
      <c r="G529" s="21"/>
      <c r="H529" s="22"/>
      <c r="I529" s="22"/>
      <c r="J529" s="21"/>
      <c r="K529" s="21"/>
      <c r="L529" s="21"/>
      <c r="M529" s="21"/>
      <c r="N529" s="21"/>
      <c r="O529" s="21"/>
      <c r="P529" s="21"/>
      <c r="Q529" s="21"/>
      <c r="R529" s="21"/>
      <c r="S529" s="21"/>
      <c r="T529" s="21"/>
      <c r="U529" s="21"/>
      <c r="V529" s="21"/>
      <c r="W529" s="21"/>
      <c r="X529" s="21"/>
      <c r="Y529" s="21"/>
      <c r="Z529" s="21"/>
    </row>
    <row r="530" spans="1:26" ht="15.75" customHeight="1">
      <c r="A530" s="21"/>
      <c r="B530" s="21"/>
      <c r="C530" s="21"/>
      <c r="D530" s="21"/>
      <c r="E530" s="21"/>
      <c r="F530" s="21"/>
      <c r="G530" s="21"/>
      <c r="H530" s="22"/>
      <c r="I530" s="22"/>
      <c r="J530" s="21"/>
      <c r="K530" s="21"/>
      <c r="L530" s="21"/>
      <c r="M530" s="21"/>
      <c r="N530" s="21"/>
      <c r="O530" s="21"/>
      <c r="P530" s="21"/>
      <c r="Q530" s="21"/>
      <c r="R530" s="21"/>
      <c r="S530" s="21"/>
      <c r="T530" s="21"/>
      <c r="U530" s="21"/>
      <c r="V530" s="21"/>
      <c r="W530" s="21"/>
      <c r="X530" s="21"/>
      <c r="Y530" s="21"/>
      <c r="Z530" s="21"/>
    </row>
    <row r="531" spans="1:26" ht="15.75" customHeight="1">
      <c r="A531" s="21"/>
      <c r="B531" s="21"/>
      <c r="C531" s="21"/>
      <c r="D531" s="21"/>
      <c r="E531" s="21"/>
      <c r="F531" s="21"/>
      <c r="G531" s="21"/>
      <c r="H531" s="22"/>
      <c r="I531" s="22"/>
      <c r="J531" s="21"/>
      <c r="K531" s="21"/>
      <c r="L531" s="21"/>
      <c r="M531" s="21"/>
      <c r="N531" s="21"/>
      <c r="O531" s="21"/>
      <c r="P531" s="21"/>
      <c r="Q531" s="21"/>
      <c r="R531" s="21"/>
      <c r="S531" s="21"/>
      <c r="T531" s="21"/>
      <c r="U531" s="21"/>
      <c r="V531" s="21"/>
      <c r="W531" s="21"/>
      <c r="X531" s="21"/>
      <c r="Y531" s="21"/>
      <c r="Z531" s="21"/>
    </row>
    <row r="532" spans="1:26" ht="15.75" customHeight="1">
      <c r="A532" s="21"/>
      <c r="B532" s="21"/>
      <c r="C532" s="21"/>
      <c r="D532" s="21"/>
      <c r="E532" s="21"/>
      <c r="F532" s="21"/>
      <c r="G532" s="21"/>
      <c r="H532" s="22"/>
      <c r="I532" s="22"/>
      <c r="J532" s="21"/>
      <c r="K532" s="21"/>
      <c r="L532" s="21"/>
      <c r="M532" s="21"/>
      <c r="N532" s="21"/>
      <c r="O532" s="21"/>
      <c r="P532" s="21"/>
      <c r="Q532" s="21"/>
      <c r="R532" s="21"/>
      <c r="S532" s="21"/>
      <c r="T532" s="21"/>
      <c r="U532" s="21"/>
      <c r="V532" s="21"/>
      <c r="W532" s="21"/>
      <c r="X532" s="21"/>
      <c r="Y532" s="21"/>
      <c r="Z532" s="21"/>
    </row>
    <row r="533" spans="1:26" ht="15.75" customHeight="1">
      <c r="A533" s="21"/>
      <c r="B533" s="21"/>
      <c r="C533" s="21"/>
      <c r="D533" s="21"/>
      <c r="E533" s="21"/>
      <c r="F533" s="21"/>
      <c r="G533" s="21"/>
      <c r="H533" s="22"/>
      <c r="I533" s="22"/>
      <c r="J533" s="21"/>
      <c r="K533" s="21"/>
      <c r="L533" s="21"/>
      <c r="M533" s="21"/>
      <c r="N533" s="21"/>
      <c r="O533" s="21"/>
      <c r="P533" s="21"/>
      <c r="Q533" s="21"/>
      <c r="R533" s="21"/>
      <c r="S533" s="21"/>
      <c r="T533" s="21"/>
      <c r="U533" s="21"/>
      <c r="V533" s="21"/>
      <c r="W533" s="21"/>
      <c r="X533" s="21"/>
      <c r="Y533" s="21"/>
      <c r="Z533" s="21"/>
    </row>
    <row r="534" spans="1:26" ht="15.75" customHeight="1">
      <c r="A534" s="21"/>
      <c r="B534" s="21"/>
      <c r="C534" s="21"/>
      <c r="D534" s="21"/>
      <c r="E534" s="21"/>
      <c r="F534" s="21"/>
      <c r="G534" s="21"/>
      <c r="H534" s="22"/>
      <c r="I534" s="22"/>
      <c r="J534" s="21"/>
      <c r="K534" s="21"/>
      <c r="L534" s="21"/>
      <c r="M534" s="21"/>
      <c r="N534" s="21"/>
      <c r="O534" s="21"/>
      <c r="P534" s="21"/>
      <c r="Q534" s="21"/>
      <c r="R534" s="21"/>
      <c r="S534" s="21"/>
      <c r="T534" s="21"/>
      <c r="U534" s="21"/>
      <c r="V534" s="21"/>
      <c r="W534" s="21"/>
      <c r="X534" s="21"/>
      <c r="Y534" s="21"/>
      <c r="Z534" s="21"/>
    </row>
    <row r="535" spans="1:26" ht="15.75" customHeight="1">
      <c r="A535" s="21"/>
      <c r="B535" s="21"/>
      <c r="C535" s="21"/>
      <c r="D535" s="21"/>
      <c r="E535" s="21"/>
      <c r="F535" s="21"/>
      <c r="G535" s="21"/>
      <c r="H535" s="22"/>
      <c r="I535" s="22"/>
      <c r="J535" s="21"/>
      <c r="K535" s="21"/>
      <c r="L535" s="21"/>
      <c r="M535" s="21"/>
      <c r="N535" s="21"/>
      <c r="O535" s="21"/>
      <c r="P535" s="21"/>
      <c r="Q535" s="21"/>
      <c r="R535" s="21"/>
      <c r="S535" s="21"/>
      <c r="T535" s="21"/>
      <c r="U535" s="21"/>
      <c r="V535" s="21"/>
      <c r="W535" s="21"/>
      <c r="X535" s="21"/>
      <c r="Y535" s="21"/>
      <c r="Z535" s="21"/>
    </row>
    <row r="536" spans="1:26" ht="15.75" customHeight="1">
      <c r="A536" s="21"/>
      <c r="B536" s="21"/>
      <c r="C536" s="21"/>
      <c r="D536" s="21"/>
      <c r="E536" s="21"/>
      <c r="F536" s="21"/>
      <c r="G536" s="21"/>
      <c r="H536" s="22"/>
      <c r="I536" s="22"/>
      <c r="J536" s="21"/>
      <c r="K536" s="21"/>
      <c r="L536" s="21"/>
      <c r="M536" s="21"/>
      <c r="N536" s="21"/>
      <c r="O536" s="21"/>
      <c r="P536" s="21"/>
      <c r="Q536" s="21"/>
      <c r="R536" s="21"/>
      <c r="S536" s="21"/>
      <c r="T536" s="21"/>
      <c r="U536" s="21"/>
      <c r="V536" s="21"/>
      <c r="W536" s="21"/>
      <c r="X536" s="21"/>
      <c r="Y536" s="21"/>
      <c r="Z536" s="21"/>
    </row>
    <row r="537" spans="1:26" ht="15.75" customHeight="1">
      <c r="A537" s="21"/>
      <c r="B537" s="21"/>
      <c r="C537" s="21"/>
      <c r="D537" s="21"/>
      <c r="E537" s="21"/>
      <c r="F537" s="21"/>
      <c r="G537" s="21"/>
      <c r="H537" s="22"/>
      <c r="I537" s="22"/>
      <c r="J537" s="21"/>
      <c r="K537" s="21"/>
      <c r="L537" s="21"/>
      <c r="M537" s="21"/>
      <c r="N537" s="21"/>
      <c r="O537" s="21"/>
      <c r="P537" s="21"/>
      <c r="Q537" s="21"/>
      <c r="R537" s="21"/>
      <c r="S537" s="21"/>
      <c r="T537" s="21"/>
      <c r="U537" s="21"/>
      <c r="V537" s="21"/>
      <c r="W537" s="21"/>
      <c r="X537" s="21"/>
      <c r="Y537" s="21"/>
      <c r="Z537" s="21"/>
    </row>
    <row r="538" spans="1:26" ht="15.75" customHeight="1">
      <c r="A538" s="21"/>
      <c r="B538" s="21"/>
      <c r="C538" s="21"/>
      <c r="D538" s="21"/>
      <c r="E538" s="21"/>
      <c r="F538" s="21"/>
      <c r="G538" s="21"/>
      <c r="H538" s="22"/>
      <c r="I538" s="22"/>
      <c r="J538" s="21"/>
      <c r="K538" s="21"/>
      <c r="L538" s="21"/>
      <c r="M538" s="21"/>
      <c r="N538" s="21"/>
      <c r="O538" s="21"/>
      <c r="P538" s="21"/>
      <c r="Q538" s="21"/>
      <c r="R538" s="21"/>
      <c r="S538" s="21"/>
      <c r="T538" s="21"/>
      <c r="U538" s="21"/>
      <c r="V538" s="21"/>
      <c r="W538" s="21"/>
      <c r="X538" s="21"/>
      <c r="Y538" s="21"/>
      <c r="Z538" s="21"/>
    </row>
    <row r="539" spans="1:26" ht="15.75" customHeight="1">
      <c r="A539" s="21"/>
      <c r="B539" s="21"/>
      <c r="C539" s="21"/>
      <c r="D539" s="21"/>
      <c r="E539" s="21"/>
      <c r="F539" s="21"/>
      <c r="G539" s="21"/>
      <c r="H539" s="22"/>
      <c r="I539" s="22"/>
      <c r="J539" s="21"/>
      <c r="K539" s="21"/>
      <c r="L539" s="21"/>
      <c r="M539" s="21"/>
      <c r="N539" s="21"/>
      <c r="O539" s="21"/>
      <c r="P539" s="21"/>
      <c r="Q539" s="21"/>
      <c r="R539" s="21"/>
      <c r="S539" s="21"/>
      <c r="T539" s="21"/>
      <c r="U539" s="21"/>
      <c r="V539" s="21"/>
      <c r="W539" s="21"/>
      <c r="X539" s="21"/>
      <c r="Y539" s="21"/>
      <c r="Z539" s="21"/>
    </row>
    <row r="540" spans="1:26" ht="15.75" customHeight="1">
      <c r="A540" s="21"/>
      <c r="B540" s="21"/>
      <c r="C540" s="21"/>
      <c r="D540" s="21"/>
      <c r="E540" s="21"/>
      <c r="F540" s="21"/>
      <c r="G540" s="21"/>
      <c r="H540" s="22"/>
      <c r="I540" s="22"/>
      <c r="J540" s="21"/>
      <c r="K540" s="21"/>
      <c r="L540" s="21"/>
      <c r="M540" s="21"/>
      <c r="N540" s="21"/>
      <c r="O540" s="21"/>
      <c r="P540" s="21"/>
      <c r="Q540" s="21"/>
      <c r="R540" s="21"/>
      <c r="S540" s="21"/>
      <c r="T540" s="21"/>
      <c r="U540" s="21"/>
      <c r="V540" s="21"/>
      <c r="W540" s="21"/>
      <c r="X540" s="21"/>
      <c r="Y540" s="21"/>
      <c r="Z540" s="21"/>
    </row>
    <row r="541" spans="1:26" ht="15.75" customHeight="1">
      <c r="A541" s="21"/>
      <c r="B541" s="21"/>
      <c r="C541" s="21"/>
      <c r="D541" s="21"/>
      <c r="E541" s="21"/>
      <c r="F541" s="21"/>
      <c r="G541" s="21"/>
      <c r="H541" s="22"/>
      <c r="I541" s="22"/>
      <c r="J541" s="21"/>
      <c r="K541" s="21"/>
      <c r="L541" s="21"/>
      <c r="M541" s="21"/>
      <c r="N541" s="21"/>
      <c r="O541" s="21"/>
      <c r="P541" s="21"/>
      <c r="Q541" s="21"/>
      <c r="R541" s="21"/>
      <c r="S541" s="21"/>
      <c r="T541" s="21"/>
      <c r="U541" s="21"/>
      <c r="V541" s="21"/>
      <c r="W541" s="21"/>
      <c r="X541" s="21"/>
      <c r="Y541" s="21"/>
      <c r="Z541" s="21"/>
    </row>
    <row r="542" spans="1:26" ht="15.75" customHeight="1">
      <c r="A542" s="21"/>
      <c r="B542" s="21"/>
      <c r="C542" s="21"/>
      <c r="D542" s="21"/>
      <c r="E542" s="21"/>
      <c r="F542" s="21"/>
      <c r="G542" s="21"/>
      <c r="H542" s="22"/>
      <c r="I542" s="22"/>
      <c r="J542" s="21"/>
      <c r="K542" s="21"/>
      <c r="L542" s="21"/>
      <c r="M542" s="21"/>
      <c r="N542" s="21"/>
      <c r="O542" s="21"/>
      <c r="P542" s="21"/>
      <c r="Q542" s="21"/>
      <c r="R542" s="21"/>
      <c r="S542" s="21"/>
      <c r="T542" s="21"/>
      <c r="U542" s="21"/>
      <c r="V542" s="21"/>
      <c r="W542" s="21"/>
      <c r="X542" s="21"/>
      <c r="Y542" s="21"/>
      <c r="Z542" s="21"/>
    </row>
    <row r="543" spans="1:26" ht="15.75" customHeight="1">
      <c r="A543" s="21"/>
      <c r="B543" s="21"/>
      <c r="C543" s="21"/>
      <c r="D543" s="21"/>
      <c r="E543" s="21"/>
      <c r="F543" s="21"/>
      <c r="G543" s="21"/>
      <c r="H543" s="22"/>
      <c r="I543" s="22"/>
      <c r="J543" s="21"/>
      <c r="K543" s="21"/>
      <c r="L543" s="21"/>
      <c r="M543" s="21"/>
      <c r="N543" s="21"/>
      <c r="O543" s="21"/>
      <c r="P543" s="21"/>
      <c r="Q543" s="21"/>
      <c r="R543" s="21"/>
      <c r="S543" s="21"/>
      <c r="T543" s="21"/>
      <c r="U543" s="21"/>
      <c r="V543" s="21"/>
      <c r="W543" s="21"/>
      <c r="X543" s="21"/>
      <c r="Y543" s="21"/>
      <c r="Z543" s="21"/>
    </row>
    <row r="544" spans="1:26" ht="15.75" customHeight="1">
      <c r="A544" s="21"/>
      <c r="B544" s="21"/>
      <c r="C544" s="21"/>
      <c r="D544" s="21"/>
      <c r="E544" s="21"/>
      <c r="F544" s="21"/>
      <c r="G544" s="21"/>
      <c r="H544" s="22"/>
      <c r="I544" s="22"/>
      <c r="J544" s="21"/>
      <c r="K544" s="21"/>
      <c r="L544" s="21"/>
      <c r="M544" s="21"/>
      <c r="N544" s="21"/>
      <c r="O544" s="21"/>
      <c r="P544" s="21"/>
      <c r="Q544" s="21"/>
      <c r="R544" s="21"/>
      <c r="S544" s="21"/>
      <c r="T544" s="21"/>
      <c r="U544" s="21"/>
      <c r="V544" s="21"/>
      <c r="W544" s="21"/>
      <c r="X544" s="21"/>
      <c r="Y544" s="21"/>
      <c r="Z544" s="21"/>
    </row>
    <row r="545" spans="1:26" ht="15.75" customHeight="1">
      <c r="A545" s="21"/>
      <c r="B545" s="21"/>
      <c r="C545" s="21"/>
      <c r="D545" s="21"/>
      <c r="E545" s="21"/>
      <c r="F545" s="21"/>
      <c r="G545" s="21"/>
      <c r="H545" s="22"/>
      <c r="I545" s="22"/>
      <c r="J545" s="21"/>
      <c r="K545" s="21"/>
      <c r="L545" s="21"/>
      <c r="M545" s="21"/>
      <c r="N545" s="21"/>
      <c r="O545" s="21"/>
      <c r="P545" s="21"/>
      <c r="Q545" s="21"/>
      <c r="R545" s="21"/>
      <c r="S545" s="21"/>
      <c r="T545" s="21"/>
      <c r="U545" s="21"/>
      <c r="V545" s="21"/>
      <c r="W545" s="21"/>
      <c r="X545" s="21"/>
      <c r="Y545" s="21"/>
      <c r="Z545" s="21"/>
    </row>
    <row r="546" spans="1:26" ht="15.75" customHeight="1">
      <c r="A546" s="21"/>
      <c r="B546" s="21"/>
      <c r="C546" s="21"/>
      <c r="D546" s="21"/>
      <c r="E546" s="21"/>
      <c r="F546" s="21"/>
      <c r="G546" s="21"/>
      <c r="H546" s="22"/>
      <c r="I546" s="22"/>
      <c r="J546" s="21"/>
      <c r="K546" s="21"/>
      <c r="L546" s="21"/>
      <c r="M546" s="21"/>
      <c r="N546" s="21"/>
      <c r="O546" s="21"/>
      <c r="P546" s="21"/>
      <c r="Q546" s="21"/>
      <c r="R546" s="21"/>
      <c r="S546" s="21"/>
      <c r="T546" s="21"/>
      <c r="U546" s="21"/>
      <c r="V546" s="21"/>
      <c r="W546" s="21"/>
      <c r="X546" s="21"/>
      <c r="Y546" s="21"/>
      <c r="Z546" s="21"/>
    </row>
    <row r="547" spans="1:26" ht="15.75" customHeight="1">
      <c r="A547" s="21"/>
      <c r="B547" s="21"/>
      <c r="C547" s="21"/>
      <c r="D547" s="21"/>
      <c r="E547" s="21"/>
      <c r="F547" s="21"/>
      <c r="G547" s="21"/>
      <c r="H547" s="22"/>
      <c r="I547" s="22"/>
      <c r="J547" s="21"/>
      <c r="K547" s="21"/>
      <c r="L547" s="21"/>
      <c r="M547" s="21"/>
      <c r="N547" s="21"/>
      <c r="O547" s="21"/>
      <c r="P547" s="21"/>
      <c r="Q547" s="21"/>
      <c r="R547" s="21"/>
      <c r="S547" s="21"/>
      <c r="T547" s="21"/>
      <c r="U547" s="21"/>
      <c r="V547" s="21"/>
      <c r="W547" s="21"/>
      <c r="X547" s="21"/>
      <c r="Y547" s="21"/>
      <c r="Z547" s="21"/>
    </row>
    <row r="548" spans="1:26" ht="15.75" customHeight="1">
      <c r="A548" s="21"/>
      <c r="B548" s="21"/>
      <c r="C548" s="21"/>
      <c r="D548" s="21"/>
      <c r="E548" s="21"/>
      <c r="F548" s="21"/>
      <c r="G548" s="21"/>
      <c r="H548" s="22"/>
      <c r="I548" s="22"/>
      <c r="J548" s="21"/>
      <c r="K548" s="21"/>
      <c r="L548" s="21"/>
      <c r="M548" s="21"/>
      <c r="N548" s="21"/>
      <c r="O548" s="21"/>
      <c r="P548" s="21"/>
      <c r="Q548" s="21"/>
      <c r="R548" s="21"/>
      <c r="S548" s="21"/>
      <c r="T548" s="21"/>
      <c r="U548" s="21"/>
      <c r="V548" s="21"/>
      <c r="W548" s="21"/>
      <c r="X548" s="21"/>
      <c r="Y548" s="21"/>
      <c r="Z548" s="21"/>
    </row>
    <row r="549" spans="1:26" ht="15.75" customHeight="1">
      <c r="A549" s="21"/>
      <c r="B549" s="21"/>
      <c r="C549" s="21"/>
      <c r="D549" s="21"/>
      <c r="E549" s="21"/>
      <c r="F549" s="21"/>
      <c r="G549" s="21"/>
      <c r="H549" s="22"/>
      <c r="I549" s="22"/>
      <c r="J549" s="21"/>
      <c r="K549" s="21"/>
      <c r="L549" s="21"/>
      <c r="M549" s="21"/>
      <c r="N549" s="21"/>
      <c r="O549" s="21"/>
      <c r="P549" s="21"/>
      <c r="Q549" s="21"/>
      <c r="R549" s="21"/>
      <c r="S549" s="21"/>
      <c r="T549" s="21"/>
      <c r="U549" s="21"/>
      <c r="V549" s="21"/>
      <c r="W549" s="21"/>
      <c r="X549" s="21"/>
      <c r="Y549" s="21"/>
      <c r="Z549" s="21"/>
    </row>
    <row r="550" spans="1:26" ht="15.75" customHeight="1">
      <c r="A550" s="21"/>
      <c r="B550" s="21"/>
      <c r="C550" s="21"/>
      <c r="D550" s="21"/>
      <c r="E550" s="21"/>
      <c r="F550" s="21"/>
      <c r="G550" s="21"/>
      <c r="H550" s="22"/>
      <c r="I550" s="22"/>
      <c r="J550" s="21"/>
      <c r="K550" s="21"/>
      <c r="L550" s="21"/>
      <c r="M550" s="21"/>
      <c r="N550" s="21"/>
      <c r="O550" s="21"/>
      <c r="P550" s="21"/>
      <c r="Q550" s="21"/>
      <c r="R550" s="21"/>
      <c r="S550" s="21"/>
      <c r="T550" s="21"/>
      <c r="U550" s="21"/>
      <c r="V550" s="21"/>
      <c r="W550" s="21"/>
      <c r="X550" s="21"/>
      <c r="Y550" s="21"/>
      <c r="Z550" s="21"/>
    </row>
    <row r="551" spans="1:26" ht="15.75" customHeight="1">
      <c r="A551" s="21"/>
      <c r="B551" s="21"/>
      <c r="C551" s="21"/>
      <c r="D551" s="21"/>
      <c r="E551" s="21"/>
      <c r="F551" s="21"/>
      <c r="G551" s="21"/>
      <c r="H551" s="22"/>
      <c r="I551" s="22"/>
      <c r="J551" s="21"/>
      <c r="K551" s="21"/>
      <c r="L551" s="21"/>
      <c r="M551" s="21"/>
      <c r="N551" s="21"/>
      <c r="O551" s="21"/>
      <c r="P551" s="21"/>
      <c r="Q551" s="21"/>
      <c r="R551" s="21"/>
      <c r="S551" s="21"/>
      <c r="T551" s="21"/>
      <c r="U551" s="21"/>
      <c r="V551" s="21"/>
      <c r="W551" s="21"/>
      <c r="X551" s="21"/>
      <c r="Y551" s="21"/>
      <c r="Z551" s="21"/>
    </row>
    <row r="552" spans="1:26" ht="15.75" customHeight="1">
      <c r="A552" s="21"/>
      <c r="B552" s="21"/>
      <c r="C552" s="21"/>
      <c r="D552" s="21"/>
      <c r="E552" s="21"/>
      <c r="F552" s="21"/>
      <c r="G552" s="21"/>
      <c r="H552" s="22"/>
      <c r="I552" s="22"/>
      <c r="J552" s="21"/>
      <c r="K552" s="21"/>
      <c r="L552" s="21"/>
      <c r="M552" s="21"/>
      <c r="N552" s="21"/>
      <c r="O552" s="21"/>
      <c r="P552" s="21"/>
      <c r="Q552" s="21"/>
      <c r="R552" s="21"/>
      <c r="S552" s="21"/>
      <c r="T552" s="21"/>
      <c r="U552" s="21"/>
      <c r="V552" s="21"/>
      <c r="W552" s="21"/>
      <c r="X552" s="21"/>
      <c r="Y552" s="21"/>
      <c r="Z552" s="21"/>
    </row>
    <row r="553" spans="1:26" ht="15.75" customHeight="1">
      <c r="A553" s="21"/>
      <c r="B553" s="21"/>
      <c r="C553" s="21"/>
      <c r="D553" s="21"/>
      <c r="E553" s="21"/>
      <c r="F553" s="21"/>
      <c r="G553" s="21"/>
      <c r="H553" s="22"/>
      <c r="I553" s="22"/>
      <c r="J553" s="21"/>
      <c r="K553" s="21"/>
      <c r="L553" s="21"/>
      <c r="M553" s="21"/>
      <c r="N553" s="21"/>
      <c r="O553" s="21"/>
      <c r="P553" s="21"/>
      <c r="Q553" s="21"/>
      <c r="R553" s="21"/>
      <c r="S553" s="21"/>
      <c r="T553" s="21"/>
      <c r="U553" s="21"/>
      <c r="V553" s="21"/>
      <c r="W553" s="21"/>
      <c r="X553" s="21"/>
      <c r="Y553" s="21"/>
      <c r="Z553" s="21"/>
    </row>
    <row r="554" spans="1:26" ht="15.75" customHeight="1">
      <c r="A554" s="21"/>
      <c r="B554" s="21"/>
      <c r="C554" s="21"/>
      <c r="D554" s="21"/>
      <c r="E554" s="21"/>
      <c r="F554" s="21"/>
      <c r="G554" s="21"/>
      <c r="H554" s="22"/>
      <c r="I554" s="22"/>
      <c r="J554" s="21"/>
      <c r="K554" s="21"/>
      <c r="L554" s="21"/>
      <c r="M554" s="21"/>
      <c r="N554" s="21"/>
      <c r="O554" s="21"/>
      <c r="P554" s="21"/>
      <c r="Q554" s="21"/>
      <c r="R554" s="21"/>
      <c r="S554" s="21"/>
      <c r="T554" s="21"/>
      <c r="U554" s="21"/>
      <c r="V554" s="21"/>
      <c r="W554" s="21"/>
      <c r="X554" s="21"/>
      <c r="Y554" s="21"/>
      <c r="Z554" s="21"/>
    </row>
    <row r="555" spans="1:26" ht="15.75" customHeight="1">
      <c r="A555" s="21"/>
      <c r="B555" s="21"/>
      <c r="C555" s="21"/>
      <c r="D555" s="21"/>
      <c r="E555" s="21"/>
      <c r="F555" s="21"/>
      <c r="G555" s="21"/>
      <c r="H555" s="22"/>
      <c r="I555" s="22"/>
      <c r="J555" s="21"/>
      <c r="K555" s="21"/>
      <c r="L555" s="21"/>
      <c r="M555" s="21"/>
      <c r="N555" s="21"/>
      <c r="O555" s="21"/>
      <c r="P555" s="21"/>
      <c r="Q555" s="21"/>
      <c r="R555" s="21"/>
      <c r="S555" s="21"/>
      <c r="T555" s="21"/>
      <c r="U555" s="21"/>
      <c r="V555" s="21"/>
      <c r="W555" s="21"/>
      <c r="X555" s="21"/>
      <c r="Y555" s="21"/>
      <c r="Z555" s="21"/>
    </row>
    <row r="556" spans="1:26" ht="15.75" customHeight="1">
      <c r="A556" s="21"/>
      <c r="B556" s="21"/>
      <c r="C556" s="21"/>
      <c r="D556" s="21"/>
      <c r="E556" s="21"/>
      <c r="F556" s="21"/>
      <c r="G556" s="21"/>
      <c r="H556" s="22"/>
      <c r="I556" s="22"/>
      <c r="J556" s="21"/>
      <c r="K556" s="21"/>
      <c r="L556" s="21"/>
      <c r="M556" s="21"/>
      <c r="N556" s="21"/>
      <c r="O556" s="21"/>
      <c r="P556" s="21"/>
      <c r="Q556" s="21"/>
      <c r="R556" s="21"/>
      <c r="S556" s="21"/>
      <c r="T556" s="21"/>
      <c r="U556" s="21"/>
      <c r="V556" s="21"/>
      <c r="W556" s="21"/>
      <c r="X556" s="21"/>
      <c r="Y556" s="21"/>
      <c r="Z556" s="21"/>
    </row>
    <row r="557" spans="1:26" ht="15.75" customHeight="1">
      <c r="A557" s="21"/>
      <c r="B557" s="21"/>
      <c r="C557" s="21"/>
      <c r="D557" s="21"/>
      <c r="E557" s="21"/>
      <c r="F557" s="21"/>
      <c r="G557" s="21"/>
      <c r="H557" s="22"/>
      <c r="I557" s="22"/>
      <c r="J557" s="21"/>
      <c r="K557" s="21"/>
      <c r="L557" s="21"/>
      <c r="M557" s="21"/>
      <c r="N557" s="21"/>
      <c r="O557" s="21"/>
      <c r="P557" s="21"/>
      <c r="Q557" s="21"/>
      <c r="R557" s="21"/>
      <c r="S557" s="21"/>
      <c r="T557" s="21"/>
      <c r="U557" s="21"/>
      <c r="V557" s="21"/>
      <c r="W557" s="21"/>
      <c r="X557" s="21"/>
      <c r="Y557" s="21"/>
      <c r="Z557" s="21"/>
    </row>
    <row r="558" spans="1:26" ht="15.75" customHeight="1">
      <c r="A558" s="21"/>
      <c r="B558" s="21"/>
      <c r="C558" s="21"/>
      <c r="D558" s="21"/>
      <c r="E558" s="21"/>
      <c r="F558" s="21"/>
      <c r="G558" s="21"/>
      <c r="H558" s="22"/>
      <c r="I558" s="22"/>
      <c r="J558" s="21"/>
      <c r="K558" s="21"/>
      <c r="L558" s="21"/>
      <c r="M558" s="21"/>
      <c r="N558" s="21"/>
      <c r="O558" s="21"/>
      <c r="P558" s="21"/>
      <c r="Q558" s="21"/>
      <c r="R558" s="21"/>
      <c r="S558" s="21"/>
      <c r="T558" s="21"/>
      <c r="U558" s="21"/>
      <c r="V558" s="21"/>
      <c r="W558" s="21"/>
      <c r="X558" s="21"/>
      <c r="Y558" s="21"/>
      <c r="Z558" s="21"/>
    </row>
    <row r="559" spans="1:26" ht="15.75" customHeight="1">
      <c r="A559" s="21"/>
      <c r="B559" s="21"/>
      <c r="C559" s="21"/>
      <c r="D559" s="21"/>
      <c r="E559" s="21"/>
      <c r="F559" s="21"/>
      <c r="G559" s="21"/>
      <c r="H559" s="22"/>
      <c r="I559" s="22"/>
      <c r="J559" s="21"/>
      <c r="K559" s="21"/>
      <c r="L559" s="21"/>
      <c r="M559" s="21"/>
      <c r="N559" s="21"/>
      <c r="O559" s="21"/>
      <c r="P559" s="21"/>
      <c r="Q559" s="21"/>
      <c r="R559" s="21"/>
      <c r="S559" s="21"/>
      <c r="T559" s="21"/>
      <c r="U559" s="21"/>
      <c r="V559" s="21"/>
      <c r="W559" s="21"/>
      <c r="X559" s="21"/>
      <c r="Y559" s="21"/>
      <c r="Z559" s="21"/>
    </row>
    <row r="560" spans="1:26" ht="15.75" customHeight="1">
      <c r="A560" s="21"/>
      <c r="B560" s="21"/>
      <c r="C560" s="21"/>
      <c r="D560" s="21"/>
      <c r="E560" s="21"/>
      <c r="F560" s="21"/>
      <c r="G560" s="21"/>
      <c r="H560" s="22"/>
      <c r="I560" s="22"/>
      <c r="J560" s="21"/>
      <c r="K560" s="21"/>
      <c r="L560" s="21"/>
      <c r="M560" s="21"/>
      <c r="N560" s="21"/>
      <c r="O560" s="21"/>
      <c r="P560" s="21"/>
      <c r="Q560" s="21"/>
      <c r="R560" s="21"/>
      <c r="S560" s="21"/>
      <c r="T560" s="21"/>
      <c r="U560" s="21"/>
      <c r="V560" s="21"/>
      <c r="W560" s="21"/>
      <c r="X560" s="21"/>
      <c r="Y560" s="21"/>
      <c r="Z560" s="21"/>
    </row>
    <row r="561" spans="1:26" ht="15.75" customHeight="1">
      <c r="A561" s="21"/>
      <c r="B561" s="21"/>
      <c r="C561" s="21"/>
      <c r="D561" s="21"/>
      <c r="E561" s="21"/>
      <c r="F561" s="21"/>
      <c r="G561" s="21"/>
      <c r="H561" s="22"/>
      <c r="I561" s="22"/>
      <c r="J561" s="21"/>
      <c r="K561" s="21"/>
      <c r="L561" s="21"/>
      <c r="M561" s="21"/>
      <c r="N561" s="21"/>
      <c r="O561" s="21"/>
      <c r="P561" s="21"/>
      <c r="Q561" s="21"/>
      <c r="R561" s="21"/>
      <c r="S561" s="21"/>
      <c r="T561" s="21"/>
      <c r="U561" s="21"/>
      <c r="V561" s="21"/>
      <c r="W561" s="21"/>
      <c r="X561" s="21"/>
      <c r="Y561" s="21"/>
      <c r="Z561" s="21"/>
    </row>
    <row r="562" spans="1:26" ht="15.75" customHeight="1">
      <c r="A562" s="21"/>
      <c r="B562" s="21"/>
      <c r="C562" s="21"/>
      <c r="D562" s="21"/>
      <c r="E562" s="21"/>
      <c r="F562" s="21"/>
      <c r="G562" s="21"/>
      <c r="H562" s="22"/>
      <c r="I562" s="22"/>
      <c r="J562" s="21"/>
      <c r="K562" s="21"/>
      <c r="L562" s="21"/>
      <c r="M562" s="21"/>
      <c r="N562" s="21"/>
      <c r="O562" s="21"/>
      <c r="P562" s="21"/>
      <c r="Q562" s="21"/>
      <c r="R562" s="21"/>
      <c r="S562" s="21"/>
      <c r="T562" s="21"/>
      <c r="U562" s="21"/>
      <c r="V562" s="21"/>
      <c r="W562" s="21"/>
      <c r="X562" s="21"/>
      <c r="Y562" s="21"/>
      <c r="Z562" s="21"/>
    </row>
    <row r="563" spans="1:26" ht="15.75" customHeight="1">
      <c r="A563" s="21"/>
      <c r="B563" s="21"/>
      <c r="C563" s="21"/>
      <c r="D563" s="21"/>
      <c r="E563" s="21"/>
      <c r="F563" s="21"/>
      <c r="G563" s="21"/>
      <c r="H563" s="22"/>
      <c r="I563" s="22"/>
      <c r="J563" s="21"/>
      <c r="K563" s="21"/>
      <c r="L563" s="21"/>
      <c r="M563" s="21"/>
      <c r="N563" s="21"/>
      <c r="O563" s="21"/>
      <c r="P563" s="21"/>
      <c r="Q563" s="21"/>
      <c r="R563" s="21"/>
      <c r="S563" s="21"/>
      <c r="T563" s="21"/>
      <c r="U563" s="21"/>
      <c r="V563" s="21"/>
      <c r="W563" s="21"/>
      <c r="X563" s="21"/>
      <c r="Y563" s="21"/>
      <c r="Z563" s="21"/>
    </row>
    <row r="564" spans="1:26" ht="15.75" customHeight="1">
      <c r="A564" s="21"/>
      <c r="B564" s="21"/>
      <c r="C564" s="21"/>
      <c r="D564" s="21"/>
      <c r="E564" s="21"/>
      <c r="F564" s="21"/>
      <c r="G564" s="21"/>
      <c r="H564" s="22"/>
      <c r="I564" s="22"/>
      <c r="J564" s="21"/>
      <c r="K564" s="21"/>
      <c r="L564" s="21"/>
      <c r="M564" s="21"/>
      <c r="N564" s="21"/>
      <c r="O564" s="21"/>
      <c r="P564" s="21"/>
      <c r="Q564" s="21"/>
      <c r="R564" s="21"/>
      <c r="S564" s="21"/>
      <c r="T564" s="21"/>
      <c r="U564" s="21"/>
      <c r="V564" s="21"/>
      <c r="W564" s="21"/>
      <c r="X564" s="21"/>
      <c r="Y564" s="21"/>
      <c r="Z564" s="21"/>
    </row>
    <row r="565" spans="1:26" ht="15.75" customHeight="1">
      <c r="A565" s="21"/>
      <c r="B565" s="21"/>
      <c r="C565" s="21"/>
      <c r="D565" s="21"/>
      <c r="E565" s="21"/>
      <c r="F565" s="21"/>
      <c r="G565" s="21"/>
      <c r="H565" s="22"/>
      <c r="I565" s="22"/>
      <c r="J565" s="21"/>
      <c r="K565" s="21"/>
      <c r="L565" s="21"/>
      <c r="M565" s="21"/>
      <c r="N565" s="21"/>
      <c r="O565" s="21"/>
      <c r="P565" s="21"/>
      <c r="Q565" s="21"/>
      <c r="R565" s="21"/>
      <c r="S565" s="21"/>
      <c r="T565" s="21"/>
      <c r="U565" s="21"/>
      <c r="V565" s="21"/>
      <c r="W565" s="21"/>
      <c r="X565" s="21"/>
      <c r="Y565" s="21"/>
      <c r="Z565" s="21"/>
    </row>
    <row r="566" spans="1:26" ht="15.75" customHeight="1">
      <c r="A566" s="21"/>
      <c r="B566" s="21"/>
      <c r="C566" s="21"/>
      <c r="D566" s="21"/>
      <c r="E566" s="21"/>
      <c r="F566" s="21"/>
      <c r="G566" s="21"/>
      <c r="H566" s="22"/>
      <c r="I566" s="22"/>
      <c r="J566" s="21"/>
      <c r="K566" s="21"/>
      <c r="L566" s="21"/>
      <c r="M566" s="21"/>
      <c r="N566" s="21"/>
      <c r="O566" s="21"/>
      <c r="P566" s="21"/>
      <c r="Q566" s="21"/>
      <c r="R566" s="21"/>
      <c r="S566" s="21"/>
      <c r="T566" s="21"/>
      <c r="U566" s="21"/>
      <c r="V566" s="21"/>
      <c r="W566" s="21"/>
      <c r="X566" s="21"/>
      <c r="Y566" s="21"/>
      <c r="Z566" s="21"/>
    </row>
    <row r="567" spans="1:26" ht="15.75" customHeight="1">
      <c r="A567" s="21"/>
      <c r="B567" s="21"/>
      <c r="C567" s="21"/>
      <c r="D567" s="21"/>
      <c r="E567" s="21"/>
      <c r="F567" s="21"/>
      <c r="G567" s="21"/>
      <c r="H567" s="22"/>
      <c r="I567" s="22"/>
      <c r="J567" s="21"/>
      <c r="K567" s="21"/>
      <c r="L567" s="21"/>
      <c r="M567" s="21"/>
      <c r="N567" s="21"/>
      <c r="O567" s="21"/>
      <c r="P567" s="21"/>
      <c r="Q567" s="21"/>
      <c r="R567" s="21"/>
      <c r="S567" s="21"/>
      <c r="T567" s="21"/>
      <c r="U567" s="21"/>
      <c r="V567" s="21"/>
      <c r="W567" s="21"/>
      <c r="X567" s="21"/>
      <c r="Y567" s="21"/>
      <c r="Z567" s="21"/>
    </row>
    <row r="568" spans="1:26" ht="15.75" customHeight="1">
      <c r="A568" s="21"/>
      <c r="B568" s="21"/>
      <c r="C568" s="21"/>
      <c r="D568" s="21"/>
      <c r="E568" s="21"/>
      <c r="F568" s="21"/>
      <c r="G568" s="21"/>
      <c r="H568" s="22"/>
      <c r="I568" s="22"/>
      <c r="J568" s="21"/>
      <c r="K568" s="21"/>
      <c r="L568" s="21"/>
      <c r="M568" s="21"/>
      <c r="N568" s="21"/>
      <c r="O568" s="21"/>
      <c r="P568" s="21"/>
      <c r="Q568" s="21"/>
      <c r="R568" s="21"/>
      <c r="S568" s="21"/>
      <c r="T568" s="21"/>
      <c r="U568" s="21"/>
      <c r="V568" s="21"/>
      <c r="W568" s="21"/>
      <c r="X568" s="21"/>
      <c r="Y568" s="21"/>
      <c r="Z568" s="21"/>
    </row>
    <row r="569" spans="1:26" ht="15.75" customHeight="1">
      <c r="A569" s="21"/>
      <c r="B569" s="21"/>
      <c r="C569" s="21"/>
      <c r="D569" s="21"/>
      <c r="E569" s="21"/>
      <c r="F569" s="21"/>
      <c r="G569" s="21"/>
      <c r="H569" s="22"/>
      <c r="I569" s="22"/>
      <c r="J569" s="21"/>
      <c r="K569" s="21"/>
      <c r="L569" s="21"/>
      <c r="M569" s="21"/>
      <c r="N569" s="21"/>
      <c r="O569" s="21"/>
      <c r="P569" s="21"/>
      <c r="Q569" s="21"/>
      <c r="R569" s="21"/>
      <c r="S569" s="21"/>
      <c r="T569" s="21"/>
      <c r="U569" s="21"/>
      <c r="V569" s="21"/>
      <c r="W569" s="21"/>
      <c r="X569" s="21"/>
      <c r="Y569" s="21"/>
      <c r="Z569" s="21"/>
    </row>
    <row r="570" spans="1:26" ht="15.75" customHeight="1">
      <c r="A570" s="21"/>
      <c r="B570" s="21"/>
      <c r="C570" s="21"/>
      <c r="D570" s="21"/>
      <c r="E570" s="21"/>
      <c r="F570" s="21"/>
      <c r="G570" s="21"/>
      <c r="H570" s="22"/>
      <c r="I570" s="22"/>
      <c r="J570" s="21"/>
      <c r="K570" s="21"/>
      <c r="L570" s="21"/>
      <c r="M570" s="21"/>
      <c r="N570" s="21"/>
      <c r="O570" s="21"/>
      <c r="P570" s="21"/>
      <c r="Q570" s="21"/>
      <c r="R570" s="21"/>
      <c r="S570" s="21"/>
      <c r="T570" s="21"/>
      <c r="U570" s="21"/>
      <c r="V570" s="21"/>
      <c r="W570" s="21"/>
      <c r="X570" s="21"/>
      <c r="Y570" s="21"/>
      <c r="Z570" s="21"/>
    </row>
    <row r="571" spans="1:26" ht="15.75" customHeight="1">
      <c r="A571" s="21"/>
      <c r="B571" s="21"/>
      <c r="C571" s="21"/>
      <c r="D571" s="21"/>
      <c r="E571" s="21"/>
      <c r="F571" s="21"/>
      <c r="G571" s="21"/>
      <c r="H571" s="22"/>
      <c r="I571" s="22"/>
      <c r="J571" s="21"/>
      <c r="K571" s="21"/>
      <c r="L571" s="21"/>
      <c r="M571" s="21"/>
      <c r="N571" s="21"/>
      <c r="O571" s="21"/>
      <c r="P571" s="21"/>
      <c r="Q571" s="21"/>
      <c r="R571" s="21"/>
      <c r="S571" s="21"/>
      <c r="T571" s="21"/>
      <c r="U571" s="21"/>
      <c r="V571" s="21"/>
      <c r="W571" s="21"/>
      <c r="X571" s="21"/>
      <c r="Y571" s="21"/>
      <c r="Z571" s="21"/>
    </row>
    <row r="572" spans="1:26" ht="15.75" customHeight="1">
      <c r="A572" s="21"/>
      <c r="B572" s="21"/>
      <c r="C572" s="21"/>
      <c r="D572" s="21"/>
      <c r="E572" s="21"/>
      <c r="F572" s="21"/>
      <c r="G572" s="21"/>
      <c r="H572" s="22"/>
      <c r="I572" s="22"/>
      <c r="J572" s="21"/>
      <c r="K572" s="21"/>
      <c r="L572" s="21"/>
      <c r="M572" s="21"/>
      <c r="N572" s="21"/>
      <c r="O572" s="21"/>
      <c r="P572" s="21"/>
      <c r="Q572" s="21"/>
      <c r="R572" s="21"/>
      <c r="S572" s="21"/>
      <c r="T572" s="21"/>
      <c r="U572" s="21"/>
      <c r="V572" s="21"/>
      <c r="W572" s="21"/>
      <c r="X572" s="21"/>
      <c r="Y572" s="21"/>
      <c r="Z572" s="21"/>
    </row>
    <row r="573" spans="1:26" ht="15.75" customHeight="1">
      <c r="A573" s="21"/>
      <c r="B573" s="21"/>
      <c r="C573" s="21"/>
      <c r="D573" s="21"/>
      <c r="E573" s="21"/>
      <c r="F573" s="21"/>
      <c r="G573" s="21"/>
      <c r="H573" s="22"/>
      <c r="I573" s="22"/>
      <c r="J573" s="21"/>
      <c r="K573" s="21"/>
      <c r="L573" s="21"/>
      <c r="M573" s="21"/>
      <c r="N573" s="21"/>
      <c r="O573" s="21"/>
      <c r="P573" s="21"/>
      <c r="Q573" s="21"/>
      <c r="R573" s="21"/>
      <c r="S573" s="21"/>
      <c r="T573" s="21"/>
      <c r="U573" s="21"/>
      <c r="V573" s="21"/>
      <c r="W573" s="21"/>
      <c r="X573" s="21"/>
      <c r="Y573" s="21"/>
      <c r="Z573" s="21"/>
    </row>
    <row r="574" spans="1:26" ht="15.75" customHeight="1">
      <c r="A574" s="21"/>
      <c r="B574" s="21"/>
      <c r="C574" s="21"/>
      <c r="D574" s="21"/>
      <c r="E574" s="21"/>
      <c r="F574" s="21"/>
      <c r="G574" s="21"/>
      <c r="H574" s="22"/>
      <c r="I574" s="22"/>
      <c r="J574" s="21"/>
      <c r="K574" s="21"/>
      <c r="L574" s="21"/>
      <c r="M574" s="21"/>
      <c r="N574" s="21"/>
      <c r="O574" s="21"/>
      <c r="P574" s="21"/>
      <c r="Q574" s="21"/>
      <c r="R574" s="21"/>
      <c r="S574" s="21"/>
      <c r="T574" s="21"/>
      <c r="U574" s="21"/>
      <c r="V574" s="21"/>
      <c r="W574" s="21"/>
      <c r="X574" s="21"/>
      <c r="Y574" s="21"/>
      <c r="Z574" s="21"/>
    </row>
    <row r="575" spans="1:26" ht="15.75" customHeight="1">
      <c r="A575" s="21"/>
      <c r="B575" s="21"/>
      <c r="C575" s="21"/>
      <c r="D575" s="21"/>
      <c r="E575" s="21"/>
      <c r="F575" s="21"/>
      <c r="G575" s="21"/>
      <c r="H575" s="22"/>
      <c r="I575" s="22"/>
      <c r="J575" s="21"/>
      <c r="K575" s="21"/>
      <c r="L575" s="21"/>
      <c r="M575" s="21"/>
      <c r="N575" s="21"/>
      <c r="O575" s="21"/>
      <c r="P575" s="21"/>
      <c r="Q575" s="21"/>
      <c r="R575" s="21"/>
      <c r="S575" s="21"/>
      <c r="T575" s="21"/>
      <c r="U575" s="21"/>
      <c r="V575" s="21"/>
      <c r="W575" s="21"/>
      <c r="X575" s="21"/>
      <c r="Y575" s="21"/>
      <c r="Z575" s="21"/>
    </row>
    <row r="576" spans="1:26" ht="15.75" customHeight="1">
      <c r="A576" s="21"/>
      <c r="B576" s="21"/>
      <c r="C576" s="21"/>
      <c r="D576" s="21"/>
      <c r="E576" s="21"/>
      <c r="F576" s="21"/>
      <c r="G576" s="21"/>
      <c r="H576" s="22"/>
      <c r="I576" s="22"/>
      <c r="J576" s="21"/>
      <c r="K576" s="21"/>
      <c r="L576" s="21"/>
      <c r="M576" s="21"/>
      <c r="N576" s="21"/>
      <c r="O576" s="21"/>
      <c r="P576" s="21"/>
      <c r="Q576" s="21"/>
      <c r="R576" s="21"/>
      <c r="S576" s="21"/>
      <c r="T576" s="21"/>
      <c r="U576" s="21"/>
      <c r="V576" s="21"/>
      <c r="W576" s="21"/>
      <c r="X576" s="21"/>
      <c r="Y576" s="21"/>
      <c r="Z576" s="21"/>
    </row>
    <row r="577" spans="1:26" ht="15.75" customHeight="1">
      <c r="A577" s="21"/>
      <c r="B577" s="21"/>
      <c r="C577" s="21"/>
      <c r="D577" s="21"/>
      <c r="E577" s="21"/>
      <c r="F577" s="21"/>
      <c r="G577" s="21"/>
      <c r="H577" s="22"/>
      <c r="I577" s="22"/>
      <c r="J577" s="21"/>
      <c r="K577" s="21"/>
      <c r="L577" s="21"/>
      <c r="M577" s="21"/>
      <c r="N577" s="21"/>
      <c r="O577" s="21"/>
      <c r="P577" s="21"/>
      <c r="Q577" s="21"/>
      <c r="R577" s="21"/>
      <c r="S577" s="21"/>
      <c r="T577" s="21"/>
      <c r="U577" s="21"/>
      <c r="V577" s="21"/>
      <c r="W577" s="21"/>
      <c r="X577" s="21"/>
      <c r="Y577" s="21"/>
      <c r="Z577" s="21"/>
    </row>
    <row r="578" spans="1:26" ht="15.75" customHeight="1">
      <c r="A578" s="21"/>
      <c r="B578" s="21"/>
      <c r="C578" s="21"/>
      <c r="D578" s="21"/>
      <c r="E578" s="21"/>
      <c r="F578" s="21"/>
      <c r="G578" s="21"/>
      <c r="H578" s="22"/>
      <c r="I578" s="22"/>
      <c r="J578" s="21"/>
      <c r="K578" s="21"/>
      <c r="L578" s="21"/>
      <c r="M578" s="21"/>
      <c r="N578" s="21"/>
      <c r="O578" s="21"/>
      <c r="P578" s="21"/>
      <c r="Q578" s="21"/>
      <c r="R578" s="21"/>
      <c r="S578" s="21"/>
      <c r="T578" s="21"/>
      <c r="U578" s="21"/>
      <c r="V578" s="21"/>
      <c r="W578" s="21"/>
      <c r="X578" s="21"/>
      <c r="Y578" s="21"/>
      <c r="Z578" s="21"/>
    </row>
    <row r="579" spans="1:26" ht="15.75" customHeight="1">
      <c r="A579" s="21"/>
      <c r="B579" s="21"/>
      <c r="C579" s="21"/>
      <c r="D579" s="21"/>
      <c r="E579" s="21"/>
      <c r="F579" s="21"/>
      <c r="G579" s="21"/>
      <c r="H579" s="22"/>
      <c r="I579" s="22"/>
      <c r="J579" s="21"/>
      <c r="K579" s="21"/>
      <c r="L579" s="21"/>
      <c r="M579" s="21"/>
      <c r="N579" s="21"/>
      <c r="O579" s="21"/>
      <c r="P579" s="21"/>
      <c r="Q579" s="21"/>
      <c r="R579" s="21"/>
      <c r="S579" s="21"/>
      <c r="T579" s="21"/>
      <c r="U579" s="21"/>
      <c r="V579" s="21"/>
      <c r="W579" s="21"/>
      <c r="X579" s="21"/>
      <c r="Y579" s="21"/>
      <c r="Z579" s="21"/>
    </row>
    <row r="580" spans="1:26" ht="15.75" customHeight="1">
      <c r="A580" s="21"/>
      <c r="B580" s="21"/>
      <c r="C580" s="21"/>
      <c r="D580" s="21"/>
      <c r="E580" s="21"/>
      <c r="F580" s="21"/>
      <c r="G580" s="21"/>
      <c r="H580" s="22"/>
      <c r="I580" s="22"/>
      <c r="J580" s="21"/>
      <c r="K580" s="21"/>
      <c r="L580" s="21"/>
      <c r="M580" s="21"/>
      <c r="N580" s="21"/>
      <c r="O580" s="21"/>
      <c r="P580" s="21"/>
      <c r="Q580" s="21"/>
      <c r="R580" s="21"/>
      <c r="S580" s="21"/>
      <c r="T580" s="21"/>
      <c r="U580" s="21"/>
      <c r="V580" s="21"/>
      <c r="W580" s="21"/>
      <c r="X580" s="21"/>
      <c r="Y580" s="21"/>
      <c r="Z580" s="21"/>
    </row>
    <row r="581" spans="1:26" ht="15.75" customHeight="1">
      <c r="A581" s="21"/>
      <c r="B581" s="21"/>
      <c r="C581" s="21"/>
      <c r="D581" s="21"/>
      <c r="E581" s="21"/>
      <c r="F581" s="21"/>
      <c r="G581" s="21"/>
      <c r="H581" s="22"/>
      <c r="I581" s="22"/>
      <c r="J581" s="21"/>
      <c r="K581" s="21"/>
      <c r="L581" s="21"/>
      <c r="M581" s="21"/>
      <c r="N581" s="21"/>
      <c r="O581" s="21"/>
      <c r="P581" s="21"/>
      <c r="Q581" s="21"/>
      <c r="R581" s="21"/>
      <c r="S581" s="21"/>
      <c r="T581" s="21"/>
      <c r="U581" s="21"/>
      <c r="V581" s="21"/>
      <c r="W581" s="21"/>
      <c r="X581" s="21"/>
      <c r="Y581" s="21"/>
      <c r="Z581" s="21"/>
    </row>
    <row r="582" spans="1:26" ht="15.75" customHeight="1">
      <c r="A582" s="21"/>
      <c r="B582" s="21"/>
      <c r="C582" s="21"/>
      <c r="D582" s="21"/>
      <c r="E582" s="21"/>
      <c r="F582" s="21"/>
      <c r="G582" s="21"/>
      <c r="H582" s="22"/>
      <c r="I582" s="22"/>
      <c r="J582" s="21"/>
      <c r="K582" s="21"/>
      <c r="L582" s="21"/>
      <c r="M582" s="21"/>
      <c r="N582" s="21"/>
      <c r="O582" s="21"/>
      <c r="P582" s="21"/>
      <c r="Q582" s="21"/>
      <c r="R582" s="21"/>
      <c r="S582" s="21"/>
      <c r="T582" s="21"/>
      <c r="U582" s="21"/>
      <c r="V582" s="21"/>
      <c r="W582" s="21"/>
      <c r="X582" s="21"/>
      <c r="Y582" s="21"/>
      <c r="Z582" s="21"/>
    </row>
    <row r="583" spans="1:26" ht="15.75" customHeight="1">
      <c r="A583" s="21"/>
      <c r="B583" s="21"/>
      <c r="C583" s="21"/>
      <c r="D583" s="21"/>
      <c r="E583" s="21"/>
      <c r="F583" s="21"/>
      <c r="G583" s="21"/>
      <c r="H583" s="22"/>
      <c r="I583" s="22"/>
      <c r="J583" s="21"/>
      <c r="K583" s="21"/>
      <c r="L583" s="21"/>
      <c r="M583" s="21"/>
      <c r="N583" s="21"/>
      <c r="O583" s="21"/>
      <c r="P583" s="21"/>
      <c r="Q583" s="21"/>
      <c r="R583" s="21"/>
      <c r="S583" s="21"/>
      <c r="T583" s="21"/>
      <c r="U583" s="21"/>
      <c r="V583" s="21"/>
      <c r="W583" s="21"/>
      <c r="X583" s="21"/>
      <c r="Y583" s="21"/>
      <c r="Z583" s="21"/>
    </row>
    <row r="584" spans="1:26" ht="15.75" customHeight="1">
      <c r="A584" s="21"/>
      <c r="B584" s="21"/>
      <c r="C584" s="21"/>
      <c r="D584" s="21"/>
      <c r="E584" s="21"/>
      <c r="F584" s="21"/>
      <c r="G584" s="21"/>
      <c r="H584" s="22"/>
      <c r="I584" s="22"/>
      <c r="J584" s="21"/>
      <c r="K584" s="21"/>
      <c r="L584" s="21"/>
      <c r="M584" s="21"/>
      <c r="N584" s="21"/>
      <c r="O584" s="21"/>
      <c r="P584" s="21"/>
      <c r="Q584" s="21"/>
      <c r="R584" s="21"/>
      <c r="S584" s="21"/>
      <c r="T584" s="21"/>
      <c r="U584" s="21"/>
      <c r="V584" s="21"/>
      <c r="W584" s="21"/>
      <c r="X584" s="21"/>
      <c r="Y584" s="21"/>
      <c r="Z584" s="21"/>
    </row>
    <row r="585" spans="1:26" ht="15.75" customHeight="1">
      <c r="A585" s="21"/>
      <c r="B585" s="21"/>
      <c r="C585" s="21"/>
      <c r="D585" s="21"/>
      <c r="E585" s="21"/>
      <c r="F585" s="21"/>
      <c r="G585" s="21"/>
      <c r="H585" s="22"/>
      <c r="I585" s="22"/>
      <c r="J585" s="21"/>
      <c r="K585" s="21"/>
      <c r="L585" s="21"/>
      <c r="M585" s="21"/>
      <c r="N585" s="21"/>
      <c r="O585" s="21"/>
      <c r="P585" s="21"/>
      <c r="Q585" s="21"/>
      <c r="R585" s="21"/>
      <c r="S585" s="21"/>
      <c r="T585" s="21"/>
      <c r="U585" s="21"/>
      <c r="V585" s="21"/>
      <c r="W585" s="21"/>
      <c r="X585" s="21"/>
      <c r="Y585" s="21"/>
      <c r="Z585" s="21"/>
    </row>
    <row r="586" spans="1:26" ht="15.75" customHeight="1">
      <c r="A586" s="21"/>
      <c r="B586" s="21"/>
      <c r="C586" s="21"/>
      <c r="D586" s="21"/>
      <c r="E586" s="21"/>
      <c r="F586" s="21"/>
      <c r="G586" s="21"/>
      <c r="H586" s="22"/>
      <c r="I586" s="22"/>
      <c r="J586" s="21"/>
      <c r="K586" s="21"/>
      <c r="L586" s="21"/>
      <c r="M586" s="21"/>
      <c r="N586" s="21"/>
      <c r="O586" s="21"/>
      <c r="P586" s="21"/>
      <c r="Q586" s="21"/>
      <c r="R586" s="21"/>
      <c r="S586" s="21"/>
      <c r="T586" s="21"/>
      <c r="U586" s="21"/>
      <c r="V586" s="21"/>
      <c r="W586" s="21"/>
      <c r="X586" s="21"/>
      <c r="Y586" s="21"/>
      <c r="Z586" s="21"/>
    </row>
    <row r="587" spans="1:26" ht="15.75" customHeight="1">
      <c r="A587" s="21"/>
      <c r="B587" s="21"/>
      <c r="C587" s="21"/>
      <c r="D587" s="21"/>
      <c r="E587" s="21"/>
      <c r="F587" s="21"/>
      <c r="G587" s="21"/>
      <c r="H587" s="22"/>
      <c r="I587" s="22"/>
      <c r="J587" s="21"/>
      <c r="K587" s="21"/>
      <c r="L587" s="21"/>
      <c r="M587" s="21"/>
      <c r="N587" s="21"/>
      <c r="O587" s="21"/>
      <c r="P587" s="21"/>
      <c r="Q587" s="21"/>
      <c r="R587" s="21"/>
      <c r="S587" s="21"/>
      <c r="T587" s="21"/>
      <c r="U587" s="21"/>
      <c r="V587" s="21"/>
      <c r="W587" s="21"/>
      <c r="X587" s="21"/>
      <c r="Y587" s="21"/>
      <c r="Z587" s="21"/>
    </row>
    <row r="588" spans="1:26" ht="15.75" customHeight="1">
      <c r="A588" s="21"/>
      <c r="B588" s="21"/>
      <c r="C588" s="21"/>
      <c r="D588" s="21"/>
      <c r="E588" s="21"/>
      <c r="F588" s="21"/>
      <c r="G588" s="21"/>
      <c r="H588" s="22"/>
      <c r="I588" s="22"/>
      <c r="J588" s="21"/>
      <c r="K588" s="21"/>
      <c r="L588" s="21"/>
      <c r="M588" s="21"/>
      <c r="N588" s="21"/>
      <c r="O588" s="21"/>
      <c r="P588" s="21"/>
      <c r="Q588" s="21"/>
      <c r="R588" s="21"/>
      <c r="S588" s="21"/>
      <c r="T588" s="21"/>
      <c r="U588" s="21"/>
      <c r="V588" s="21"/>
      <c r="W588" s="21"/>
      <c r="X588" s="21"/>
      <c r="Y588" s="21"/>
      <c r="Z588" s="21"/>
    </row>
    <row r="589" spans="1:26" ht="15.75" customHeight="1">
      <c r="A589" s="21"/>
      <c r="B589" s="21"/>
      <c r="C589" s="21"/>
      <c r="D589" s="21"/>
      <c r="E589" s="21"/>
      <c r="F589" s="21"/>
      <c r="G589" s="21"/>
      <c r="H589" s="22"/>
      <c r="I589" s="22"/>
      <c r="J589" s="21"/>
      <c r="K589" s="21"/>
      <c r="L589" s="21"/>
      <c r="M589" s="21"/>
      <c r="N589" s="21"/>
      <c r="O589" s="21"/>
      <c r="P589" s="21"/>
      <c r="Q589" s="21"/>
      <c r="R589" s="21"/>
      <c r="S589" s="21"/>
      <c r="T589" s="21"/>
      <c r="U589" s="21"/>
      <c r="V589" s="21"/>
      <c r="W589" s="21"/>
      <c r="X589" s="21"/>
      <c r="Y589" s="21"/>
      <c r="Z589" s="21"/>
    </row>
    <row r="590" spans="1:26" ht="15.75" customHeight="1">
      <c r="A590" s="21"/>
      <c r="B590" s="21"/>
      <c r="C590" s="21"/>
      <c r="D590" s="21"/>
      <c r="E590" s="21"/>
      <c r="F590" s="21"/>
      <c r="G590" s="21"/>
      <c r="H590" s="22"/>
      <c r="I590" s="22"/>
      <c r="J590" s="21"/>
      <c r="K590" s="21"/>
      <c r="L590" s="21"/>
      <c r="M590" s="21"/>
      <c r="N590" s="21"/>
      <c r="O590" s="21"/>
      <c r="P590" s="21"/>
      <c r="Q590" s="21"/>
      <c r="R590" s="21"/>
      <c r="S590" s="21"/>
      <c r="T590" s="21"/>
      <c r="U590" s="21"/>
      <c r="V590" s="21"/>
      <c r="W590" s="21"/>
      <c r="X590" s="21"/>
      <c r="Y590" s="21"/>
      <c r="Z590" s="21"/>
    </row>
    <row r="591" spans="1:26" ht="15.75" customHeight="1">
      <c r="A591" s="21"/>
      <c r="B591" s="21"/>
      <c r="C591" s="21"/>
      <c r="D591" s="21"/>
      <c r="E591" s="21"/>
      <c r="F591" s="21"/>
      <c r="G591" s="21"/>
      <c r="H591" s="22"/>
      <c r="I591" s="22"/>
      <c r="J591" s="21"/>
      <c r="K591" s="21"/>
      <c r="L591" s="21"/>
      <c r="M591" s="21"/>
      <c r="N591" s="21"/>
      <c r="O591" s="21"/>
      <c r="P591" s="21"/>
      <c r="Q591" s="21"/>
      <c r="R591" s="21"/>
      <c r="S591" s="21"/>
      <c r="T591" s="21"/>
      <c r="U591" s="21"/>
      <c r="V591" s="21"/>
      <c r="W591" s="21"/>
      <c r="X591" s="21"/>
      <c r="Y591" s="21"/>
      <c r="Z591" s="21"/>
    </row>
    <row r="592" spans="1:26" ht="15.75" customHeight="1">
      <c r="A592" s="21"/>
      <c r="B592" s="21"/>
      <c r="C592" s="21"/>
      <c r="D592" s="21"/>
      <c r="E592" s="21"/>
      <c r="F592" s="21"/>
      <c r="G592" s="21"/>
      <c r="H592" s="22"/>
      <c r="I592" s="22"/>
      <c r="J592" s="21"/>
      <c r="K592" s="21"/>
      <c r="L592" s="21"/>
      <c r="M592" s="21"/>
      <c r="N592" s="21"/>
      <c r="O592" s="21"/>
      <c r="P592" s="21"/>
      <c r="Q592" s="21"/>
      <c r="R592" s="21"/>
      <c r="S592" s="21"/>
      <c r="T592" s="21"/>
      <c r="U592" s="21"/>
      <c r="V592" s="21"/>
      <c r="W592" s="21"/>
      <c r="X592" s="21"/>
      <c r="Y592" s="21"/>
      <c r="Z592" s="21"/>
    </row>
    <row r="593" spans="1:26" ht="15.75" customHeight="1">
      <c r="A593" s="21"/>
      <c r="B593" s="21"/>
      <c r="C593" s="21"/>
      <c r="D593" s="21"/>
      <c r="E593" s="21"/>
      <c r="F593" s="21"/>
      <c r="G593" s="21"/>
      <c r="H593" s="22"/>
      <c r="I593" s="22"/>
      <c r="J593" s="21"/>
      <c r="K593" s="21"/>
      <c r="L593" s="21"/>
      <c r="M593" s="21"/>
      <c r="N593" s="21"/>
      <c r="O593" s="21"/>
      <c r="P593" s="21"/>
      <c r="Q593" s="21"/>
      <c r="R593" s="21"/>
      <c r="S593" s="21"/>
      <c r="T593" s="21"/>
      <c r="U593" s="21"/>
      <c r="V593" s="21"/>
      <c r="W593" s="21"/>
      <c r="X593" s="21"/>
      <c r="Y593" s="21"/>
      <c r="Z593" s="21"/>
    </row>
    <row r="594" spans="1:26" ht="15.75" customHeight="1">
      <c r="A594" s="21"/>
      <c r="B594" s="21"/>
      <c r="C594" s="21"/>
      <c r="D594" s="21"/>
      <c r="E594" s="21"/>
      <c r="F594" s="21"/>
      <c r="G594" s="21"/>
      <c r="H594" s="22"/>
      <c r="I594" s="22"/>
      <c r="J594" s="21"/>
      <c r="K594" s="21"/>
      <c r="L594" s="21"/>
      <c r="M594" s="21"/>
      <c r="N594" s="21"/>
      <c r="O594" s="21"/>
      <c r="P594" s="21"/>
      <c r="Q594" s="21"/>
      <c r="R594" s="21"/>
      <c r="S594" s="21"/>
      <c r="T594" s="21"/>
      <c r="U594" s="21"/>
      <c r="V594" s="21"/>
      <c r="W594" s="21"/>
      <c r="X594" s="21"/>
      <c r="Y594" s="21"/>
      <c r="Z594" s="21"/>
    </row>
    <row r="595" spans="1:26" ht="15.75" customHeight="1">
      <c r="A595" s="21"/>
      <c r="B595" s="21"/>
      <c r="C595" s="21"/>
      <c r="D595" s="21"/>
      <c r="E595" s="21"/>
      <c r="F595" s="21"/>
      <c r="G595" s="21"/>
      <c r="H595" s="22"/>
      <c r="I595" s="22"/>
      <c r="J595" s="21"/>
      <c r="K595" s="21"/>
      <c r="L595" s="21"/>
      <c r="M595" s="21"/>
      <c r="N595" s="21"/>
      <c r="O595" s="21"/>
      <c r="P595" s="21"/>
      <c r="Q595" s="21"/>
      <c r="R595" s="21"/>
      <c r="S595" s="21"/>
      <c r="T595" s="21"/>
      <c r="U595" s="21"/>
      <c r="V595" s="21"/>
      <c r="W595" s="21"/>
      <c r="X595" s="21"/>
      <c r="Y595" s="21"/>
      <c r="Z595" s="21"/>
    </row>
    <row r="596" spans="1:26" ht="15.75" customHeight="1">
      <c r="A596" s="21"/>
      <c r="B596" s="21"/>
      <c r="C596" s="21"/>
      <c r="D596" s="21"/>
      <c r="E596" s="21"/>
      <c r="F596" s="21"/>
      <c r="G596" s="21"/>
      <c r="H596" s="22"/>
      <c r="I596" s="22"/>
      <c r="J596" s="21"/>
      <c r="K596" s="21"/>
      <c r="L596" s="21"/>
      <c r="M596" s="21"/>
      <c r="N596" s="21"/>
      <c r="O596" s="21"/>
      <c r="P596" s="21"/>
      <c r="Q596" s="21"/>
      <c r="R596" s="21"/>
      <c r="S596" s="21"/>
      <c r="T596" s="21"/>
      <c r="U596" s="21"/>
      <c r="V596" s="21"/>
      <c r="W596" s="21"/>
      <c r="X596" s="21"/>
      <c r="Y596" s="21"/>
      <c r="Z596" s="21"/>
    </row>
    <row r="597" spans="1:26" ht="15.75" customHeight="1">
      <c r="A597" s="21"/>
      <c r="B597" s="21"/>
      <c r="C597" s="21"/>
      <c r="D597" s="21"/>
      <c r="E597" s="21"/>
      <c r="F597" s="21"/>
      <c r="G597" s="21"/>
      <c r="H597" s="22"/>
      <c r="I597" s="22"/>
      <c r="J597" s="21"/>
      <c r="K597" s="21"/>
      <c r="L597" s="21"/>
      <c r="M597" s="21"/>
      <c r="N597" s="21"/>
      <c r="O597" s="21"/>
      <c r="P597" s="21"/>
      <c r="Q597" s="21"/>
      <c r="R597" s="21"/>
      <c r="S597" s="21"/>
      <c r="T597" s="21"/>
      <c r="U597" s="21"/>
      <c r="V597" s="21"/>
      <c r="W597" s="21"/>
      <c r="X597" s="21"/>
      <c r="Y597" s="21"/>
      <c r="Z597" s="21"/>
    </row>
    <row r="598" spans="1:26" ht="15.75" customHeight="1">
      <c r="A598" s="21"/>
      <c r="B598" s="21"/>
      <c r="C598" s="21"/>
      <c r="D598" s="21"/>
      <c r="E598" s="21"/>
      <c r="F598" s="21"/>
      <c r="G598" s="21"/>
      <c r="H598" s="22"/>
      <c r="I598" s="22"/>
      <c r="J598" s="21"/>
      <c r="K598" s="21"/>
      <c r="L598" s="21"/>
      <c r="M598" s="21"/>
      <c r="N598" s="21"/>
      <c r="O598" s="21"/>
      <c r="P598" s="21"/>
      <c r="Q598" s="21"/>
      <c r="R598" s="21"/>
      <c r="S598" s="21"/>
      <c r="T598" s="21"/>
      <c r="U598" s="21"/>
      <c r="V598" s="21"/>
      <c r="W598" s="21"/>
      <c r="X598" s="21"/>
      <c r="Y598" s="21"/>
      <c r="Z598" s="21"/>
    </row>
    <row r="599" spans="1:26" ht="15.75" customHeight="1">
      <c r="A599" s="21"/>
      <c r="B599" s="21"/>
      <c r="C599" s="21"/>
      <c r="D599" s="21"/>
      <c r="E599" s="21"/>
      <c r="F599" s="21"/>
      <c r="G599" s="21"/>
      <c r="H599" s="22"/>
      <c r="I599" s="22"/>
      <c r="J599" s="21"/>
      <c r="K599" s="21"/>
      <c r="L599" s="21"/>
      <c r="M599" s="21"/>
      <c r="N599" s="21"/>
      <c r="O599" s="21"/>
      <c r="P599" s="21"/>
      <c r="Q599" s="21"/>
      <c r="R599" s="21"/>
      <c r="S599" s="21"/>
      <c r="T599" s="21"/>
      <c r="U599" s="21"/>
      <c r="V599" s="21"/>
      <c r="W599" s="21"/>
      <c r="X599" s="21"/>
      <c r="Y599" s="21"/>
      <c r="Z599" s="21"/>
    </row>
    <row r="600" spans="1:26" ht="15.75" customHeight="1">
      <c r="A600" s="21"/>
      <c r="B600" s="21"/>
      <c r="C600" s="21"/>
      <c r="D600" s="21"/>
      <c r="E600" s="21"/>
      <c r="F600" s="21"/>
      <c r="G600" s="21"/>
      <c r="H600" s="22"/>
      <c r="I600" s="22"/>
      <c r="J600" s="21"/>
      <c r="K600" s="21"/>
      <c r="L600" s="21"/>
      <c r="M600" s="21"/>
      <c r="N600" s="21"/>
      <c r="O600" s="21"/>
      <c r="P600" s="21"/>
      <c r="Q600" s="21"/>
      <c r="R600" s="21"/>
      <c r="S600" s="21"/>
      <c r="T600" s="21"/>
      <c r="U600" s="21"/>
      <c r="V600" s="21"/>
      <c r="W600" s="21"/>
      <c r="X600" s="21"/>
      <c r="Y600" s="21"/>
      <c r="Z600" s="21"/>
    </row>
    <row r="601" spans="1:26" ht="15.75" customHeight="1">
      <c r="A601" s="21"/>
      <c r="B601" s="21"/>
      <c r="C601" s="21"/>
      <c r="D601" s="21"/>
      <c r="E601" s="21"/>
      <c r="F601" s="21"/>
      <c r="G601" s="21"/>
      <c r="H601" s="22"/>
      <c r="I601" s="22"/>
      <c r="J601" s="21"/>
      <c r="K601" s="21"/>
      <c r="L601" s="21"/>
      <c r="M601" s="21"/>
      <c r="N601" s="21"/>
      <c r="O601" s="21"/>
      <c r="P601" s="21"/>
      <c r="Q601" s="21"/>
      <c r="R601" s="21"/>
      <c r="S601" s="21"/>
      <c r="T601" s="21"/>
      <c r="U601" s="21"/>
      <c r="V601" s="21"/>
      <c r="W601" s="21"/>
      <c r="X601" s="21"/>
      <c r="Y601" s="21"/>
      <c r="Z601" s="21"/>
    </row>
    <row r="602" spans="1:26" ht="15.75" customHeight="1">
      <c r="A602" s="21"/>
      <c r="B602" s="21"/>
      <c r="C602" s="21"/>
      <c r="D602" s="21"/>
      <c r="E602" s="21"/>
      <c r="F602" s="21"/>
      <c r="G602" s="21"/>
      <c r="H602" s="22"/>
      <c r="I602" s="22"/>
      <c r="J602" s="21"/>
      <c r="K602" s="21"/>
      <c r="L602" s="21"/>
      <c r="M602" s="21"/>
      <c r="N602" s="21"/>
      <c r="O602" s="21"/>
      <c r="P602" s="21"/>
      <c r="Q602" s="21"/>
      <c r="R602" s="21"/>
      <c r="S602" s="21"/>
      <c r="T602" s="21"/>
      <c r="U602" s="21"/>
      <c r="V602" s="21"/>
      <c r="W602" s="21"/>
      <c r="X602" s="21"/>
      <c r="Y602" s="21"/>
      <c r="Z602" s="21"/>
    </row>
    <row r="603" spans="1:26" ht="15.75" customHeight="1">
      <c r="A603" s="21"/>
      <c r="B603" s="21"/>
      <c r="C603" s="21"/>
      <c r="D603" s="21"/>
      <c r="E603" s="21"/>
      <c r="F603" s="21"/>
      <c r="G603" s="21"/>
      <c r="H603" s="22"/>
      <c r="I603" s="22"/>
      <c r="J603" s="21"/>
      <c r="K603" s="21"/>
      <c r="L603" s="21"/>
      <c r="M603" s="21"/>
      <c r="N603" s="21"/>
      <c r="O603" s="21"/>
      <c r="P603" s="21"/>
      <c r="Q603" s="21"/>
      <c r="R603" s="21"/>
      <c r="S603" s="21"/>
      <c r="T603" s="21"/>
      <c r="U603" s="21"/>
      <c r="V603" s="21"/>
      <c r="W603" s="21"/>
      <c r="X603" s="21"/>
      <c r="Y603" s="21"/>
      <c r="Z603" s="21"/>
    </row>
    <row r="604" spans="1:26" ht="15.75" customHeight="1">
      <c r="A604" s="21"/>
      <c r="B604" s="21"/>
      <c r="C604" s="21"/>
      <c r="D604" s="21"/>
      <c r="E604" s="21"/>
      <c r="F604" s="21"/>
      <c r="G604" s="21"/>
      <c r="H604" s="22"/>
      <c r="I604" s="22"/>
      <c r="J604" s="21"/>
      <c r="K604" s="21"/>
      <c r="L604" s="21"/>
      <c r="M604" s="21"/>
      <c r="N604" s="21"/>
      <c r="O604" s="21"/>
      <c r="P604" s="21"/>
      <c r="Q604" s="21"/>
      <c r="R604" s="21"/>
      <c r="S604" s="21"/>
      <c r="T604" s="21"/>
      <c r="U604" s="21"/>
      <c r="V604" s="21"/>
      <c r="W604" s="21"/>
      <c r="X604" s="21"/>
      <c r="Y604" s="21"/>
      <c r="Z604" s="21"/>
    </row>
    <row r="605" spans="1:26" ht="15.75" customHeight="1">
      <c r="A605" s="21"/>
      <c r="B605" s="21"/>
      <c r="C605" s="21"/>
      <c r="D605" s="21"/>
      <c r="E605" s="21"/>
      <c r="F605" s="21"/>
      <c r="G605" s="21"/>
      <c r="H605" s="22"/>
      <c r="I605" s="22"/>
      <c r="J605" s="21"/>
      <c r="K605" s="21"/>
      <c r="L605" s="21"/>
      <c r="M605" s="21"/>
      <c r="N605" s="21"/>
      <c r="O605" s="21"/>
      <c r="P605" s="21"/>
      <c r="Q605" s="21"/>
      <c r="R605" s="21"/>
      <c r="S605" s="21"/>
      <c r="T605" s="21"/>
      <c r="U605" s="21"/>
      <c r="V605" s="21"/>
      <c r="W605" s="21"/>
      <c r="X605" s="21"/>
      <c r="Y605" s="21"/>
      <c r="Z605" s="21"/>
    </row>
    <row r="606" spans="1:26" ht="15.75" customHeight="1">
      <c r="A606" s="21"/>
      <c r="B606" s="21"/>
      <c r="C606" s="21"/>
      <c r="D606" s="21"/>
      <c r="E606" s="21"/>
      <c r="F606" s="21"/>
      <c r="G606" s="21"/>
      <c r="H606" s="22"/>
      <c r="I606" s="22"/>
      <c r="J606" s="21"/>
      <c r="K606" s="21"/>
      <c r="L606" s="21"/>
      <c r="M606" s="21"/>
      <c r="N606" s="21"/>
      <c r="O606" s="21"/>
      <c r="P606" s="21"/>
      <c r="Q606" s="21"/>
      <c r="R606" s="21"/>
      <c r="S606" s="21"/>
      <c r="T606" s="21"/>
      <c r="U606" s="21"/>
      <c r="V606" s="21"/>
      <c r="W606" s="21"/>
      <c r="X606" s="21"/>
      <c r="Y606" s="21"/>
      <c r="Z606" s="21"/>
    </row>
    <row r="607" spans="1:26" ht="15.75" customHeight="1">
      <c r="A607" s="21"/>
      <c r="B607" s="21"/>
      <c r="C607" s="21"/>
      <c r="D607" s="21"/>
      <c r="E607" s="21"/>
      <c r="F607" s="21"/>
      <c r="G607" s="21"/>
      <c r="H607" s="22"/>
      <c r="I607" s="22"/>
      <c r="J607" s="21"/>
      <c r="K607" s="21"/>
      <c r="L607" s="21"/>
      <c r="M607" s="21"/>
      <c r="N607" s="21"/>
      <c r="O607" s="21"/>
      <c r="P607" s="21"/>
      <c r="Q607" s="21"/>
      <c r="R607" s="21"/>
      <c r="S607" s="21"/>
      <c r="T607" s="21"/>
      <c r="U607" s="21"/>
      <c r="V607" s="21"/>
      <c r="W607" s="21"/>
      <c r="X607" s="21"/>
      <c r="Y607" s="21"/>
      <c r="Z607" s="21"/>
    </row>
    <row r="608" spans="1:26" ht="15.75" customHeight="1">
      <c r="A608" s="21"/>
      <c r="B608" s="21"/>
      <c r="C608" s="21"/>
      <c r="D608" s="21"/>
      <c r="E608" s="21"/>
      <c r="F608" s="21"/>
      <c r="G608" s="21"/>
      <c r="H608" s="22"/>
      <c r="I608" s="22"/>
      <c r="J608" s="21"/>
      <c r="K608" s="21"/>
      <c r="L608" s="21"/>
      <c r="M608" s="21"/>
      <c r="N608" s="21"/>
      <c r="O608" s="21"/>
      <c r="P608" s="21"/>
      <c r="Q608" s="21"/>
      <c r="R608" s="21"/>
      <c r="S608" s="21"/>
      <c r="T608" s="21"/>
      <c r="U608" s="21"/>
      <c r="V608" s="21"/>
      <c r="W608" s="21"/>
      <c r="X608" s="21"/>
      <c r="Y608" s="21"/>
      <c r="Z608" s="21"/>
    </row>
    <row r="609" spans="1:26" ht="15.75" customHeight="1">
      <c r="A609" s="21"/>
      <c r="B609" s="21"/>
      <c r="C609" s="21"/>
      <c r="D609" s="21"/>
      <c r="E609" s="21"/>
      <c r="F609" s="21"/>
      <c r="G609" s="21"/>
      <c r="H609" s="22"/>
      <c r="I609" s="22"/>
      <c r="J609" s="21"/>
      <c r="K609" s="21"/>
      <c r="L609" s="21"/>
      <c r="M609" s="21"/>
      <c r="N609" s="21"/>
      <c r="O609" s="21"/>
      <c r="P609" s="21"/>
      <c r="Q609" s="21"/>
      <c r="R609" s="21"/>
      <c r="S609" s="21"/>
      <c r="T609" s="21"/>
      <c r="U609" s="21"/>
      <c r="V609" s="21"/>
      <c r="W609" s="21"/>
      <c r="X609" s="21"/>
      <c r="Y609" s="21"/>
      <c r="Z609" s="21"/>
    </row>
    <row r="610" spans="1:26" ht="15.75" customHeight="1">
      <c r="A610" s="21"/>
      <c r="B610" s="21"/>
      <c r="C610" s="21"/>
      <c r="D610" s="21"/>
      <c r="E610" s="21"/>
      <c r="F610" s="21"/>
      <c r="G610" s="21"/>
      <c r="H610" s="22"/>
      <c r="I610" s="22"/>
      <c r="J610" s="21"/>
      <c r="K610" s="21"/>
      <c r="L610" s="21"/>
      <c r="M610" s="21"/>
      <c r="N610" s="21"/>
      <c r="O610" s="21"/>
      <c r="P610" s="21"/>
      <c r="Q610" s="21"/>
      <c r="R610" s="21"/>
      <c r="S610" s="21"/>
      <c r="T610" s="21"/>
      <c r="U610" s="21"/>
      <c r="V610" s="21"/>
      <c r="W610" s="21"/>
      <c r="X610" s="21"/>
      <c r="Y610" s="21"/>
      <c r="Z610" s="21"/>
    </row>
    <row r="611" spans="1:26" ht="15.75" customHeight="1">
      <c r="A611" s="21"/>
      <c r="B611" s="21"/>
      <c r="C611" s="21"/>
      <c r="D611" s="21"/>
      <c r="E611" s="21"/>
      <c r="F611" s="21"/>
      <c r="G611" s="21"/>
      <c r="H611" s="22"/>
      <c r="I611" s="22"/>
      <c r="J611" s="21"/>
      <c r="K611" s="21"/>
      <c r="L611" s="21"/>
      <c r="M611" s="21"/>
      <c r="N611" s="21"/>
      <c r="O611" s="21"/>
      <c r="P611" s="21"/>
      <c r="Q611" s="21"/>
      <c r="R611" s="21"/>
      <c r="S611" s="21"/>
      <c r="T611" s="21"/>
      <c r="U611" s="21"/>
      <c r="V611" s="21"/>
      <c r="W611" s="21"/>
      <c r="X611" s="21"/>
      <c r="Y611" s="21"/>
      <c r="Z611" s="21"/>
    </row>
    <row r="612" spans="1:26" ht="15.75" customHeight="1">
      <c r="A612" s="21"/>
      <c r="B612" s="21"/>
      <c r="C612" s="21"/>
      <c r="D612" s="21"/>
      <c r="E612" s="21"/>
      <c r="F612" s="21"/>
      <c r="G612" s="21"/>
      <c r="H612" s="22"/>
      <c r="I612" s="22"/>
      <c r="J612" s="21"/>
      <c r="K612" s="21"/>
      <c r="L612" s="21"/>
      <c r="M612" s="21"/>
      <c r="N612" s="21"/>
      <c r="O612" s="21"/>
      <c r="P612" s="21"/>
      <c r="Q612" s="21"/>
      <c r="R612" s="21"/>
      <c r="S612" s="21"/>
      <c r="T612" s="21"/>
      <c r="U612" s="21"/>
      <c r="V612" s="21"/>
      <c r="W612" s="21"/>
      <c r="X612" s="21"/>
      <c r="Y612" s="21"/>
      <c r="Z612" s="21"/>
    </row>
    <row r="613" spans="1:26" ht="15.75" customHeight="1">
      <c r="A613" s="21"/>
      <c r="B613" s="21"/>
      <c r="C613" s="21"/>
      <c r="D613" s="21"/>
      <c r="E613" s="21"/>
      <c r="F613" s="21"/>
      <c r="G613" s="21"/>
      <c r="H613" s="22"/>
      <c r="I613" s="22"/>
      <c r="J613" s="21"/>
      <c r="K613" s="21"/>
      <c r="L613" s="21"/>
      <c r="M613" s="21"/>
      <c r="N613" s="21"/>
      <c r="O613" s="21"/>
      <c r="P613" s="21"/>
      <c r="Q613" s="21"/>
      <c r="R613" s="21"/>
      <c r="S613" s="21"/>
      <c r="T613" s="21"/>
      <c r="U613" s="21"/>
      <c r="V613" s="21"/>
      <c r="W613" s="21"/>
      <c r="X613" s="21"/>
      <c r="Y613" s="21"/>
      <c r="Z613" s="21"/>
    </row>
    <row r="614" spans="1:26" ht="15.75" customHeight="1">
      <c r="A614" s="21"/>
      <c r="B614" s="21"/>
      <c r="C614" s="21"/>
      <c r="D614" s="21"/>
      <c r="E614" s="21"/>
      <c r="F614" s="21"/>
      <c r="G614" s="21"/>
      <c r="H614" s="22"/>
      <c r="I614" s="22"/>
      <c r="J614" s="21"/>
      <c r="K614" s="21"/>
      <c r="L614" s="21"/>
      <c r="M614" s="21"/>
      <c r="N614" s="21"/>
      <c r="O614" s="21"/>
      <c r="P614" s="21"/>
      <c r="Q614" s="21"/>
      <c r="R614" s="21"/>
      <c r="S614" s="21"/>
      <c r="T614" s="21"/>
      <c r="U614" s="21"/>
      <c r="V614" s="21"/>
      <c r="W614" s="21"/>
      <c r="X614" s="21"/>
      <c r="Y614" s="21"/>
      <c r="Z614" s="21"/>
    </row>
    <row r="615" spans="1:26" ht="15.75" customHeight="1">
      <c r="A615" s="21"/>
      <c r="B615" s="21"/>
      <c r="C615" s="21"/>
      <c r="D615" s="21"/>
      <c r="E615" s="21"/>
      <c r="F615" s="21"/>
      <c r="G615" s="21"/>
      <c r="H615" s="22"/>
      <c r="I615" s="22"/>
      <c r="J615" s="21"/>
      <c r="K615" s="21"/>
      <c r="L615" s="21"/>
      <c r="M615" s="21"/>
      <c r="N615" s="21"/>
      <c r="O615" s="21"/>
      <c r="P615" s="21"/>
      <c r="Q615" s="21"/>
      <c r="R615" s="21"/>
      <c r="S615" s="21"/>
      <c r="T615" s="21"/>
      <c r="U615" s="21"/>
      <c r="V615" s="21"/>
      <c r="W615" s="21"/>
      <c r="X615" s="21"/>
      <c r="Y615" s="21"/>
      <c r="Z615" s="21"/>
    </row>
    <row r="616" spans="1:26" ht="15.75" customHeight="1">
      <c r="A616" s="21"/>
      <c r="B616" s="21"/>
      <c r="C616" s="21"/>
      <c r="D616" s="21"/>
      <c r="E616" s="21"/>
      <c r="F616" s="21"/>
      <c r="G616" s="21"/>
      <c r="H616" s="22"/>
      <c r="I616" s="22"/>
      <c r="J616" s="21"/>
      <c r="K616" s="21"/>
      <c r="L616" s="21"/>
      <c r="M616" s="21"/>
      <c r="N616" s="21"/>
      <c r="O616" s="21"/>
      <c r="P616" s="21"/>
      <c r="Q616" s="21"/>
      <c r="R616" s="21"/>
      <c r="S616" s="21"/>
      <c r="T616" s="21"/>
      <c r="U616" s="21"/>
      <c r="V616" s="21"/>
      <c r="W616" s="21"/>
      <c r="X616" s="21"/>
      <c r="Y616" s="21"/>
      <c r="Z616" s="21"/>
    </row>
    <row r="617" spans="1:26" ht="15.75" customHeight="1">
      <c r="A617" s="21"/>
      <c r="B617" s="21"/>
      <c r="C617" s="21"/>
      <c r="D617" s="21"/>
      <c r="E617" s="21"/>
      <c r="F617" s="21"/>
      <c r="G617" s="21"/>
      <c r="H617" s="22"/>
      <c r="I617" s="22"/>
      <c r="J617" s="21"/>
      <c r="K617" s="21"/>
      <c r="L617" s="21"/>
      <c r="M617" s="21"/>
      <c r="N617" s="21"/>
      <c r="O617" s="21"/>
      <c r="P617" s="21"/>
      <c r="Q617" s="21"/>
      <c r="R617" s="21"/>
      <c r="S617" s="21"/>
      <c r="T617" s="21"/>
      <c r="U617" s="21"/>
      <c r="V617" s="21"/>
      <c r="W617" s="21"/>
      <c r="X617" s="21"/>
      <c r="Y617" s="21"/>
      <c r="Z617" s="21"/>
    </row>
    <row r="618" spans="1:26" ht="15.75" customHeight="1">
      <c r="A618" s="21"/>
      <c r="B618" s="21"/>
      <c r="C618" s="21"/>
      <c r="D618" s="21"/>
      <c r="E618" s="21"/>
      <c r="F618" s="21"/>
      <c r="G618" s="21"/>
      <c r="H618" s="22"/>
      <c r="I618" s="22"/>
      <c r="J618" s="21"/>
      <c r="K618" s="21"/>
      <c r="L618" s="21"/>
      <c r="M618" s="21"/>
      <c r="N618" s="21"/>
      <c r="O618" s="21"/>
      <c r="P618" s="21"/>
      <c r="Q618" s="21"/>
      <c r="R618" s="21"/>
      <c r="S618" s="21"/>
      <c r="T618" s="21"/>
      <c r="U618" s="21"/>
      <c r="V618" s="21"/>
      <c r="W618" s="21"/>
      <c r="X618" s="21"/>
      <c r="Y618" s="21"/>
      <c r="Z618" s="21"/>
    </row>
    <row r="619" spans="1:26" ht="15.75" customHeight="1">
      <c r="A619" s="21"/>
      <c r="B619" s="21"/>
      <c r="C619" s="21"/>
      <c r="D619" s="21"/>
      <c r="E619" s="21"/>
      <c r="F619" s="21"/>
      <c r="G619" s="21"/>
      <c r="H619" s="22"/>
      <c r="I619" s="22"/>
      <c r="J619" s="21"/>
      <c r="K619" s="21"/>
      <c r="L619" s="21"/>
      <c r="M619" s="21"/>
      <c r="N619" s="21"/>
      <c r="O619" s="21"/>
      <c r="P619" s="21"/>
      <c r="Q619" s="21"/>
      <c r="R619" s="21"/>
      <c r="S619" s="21"/>
      <c r="T619" s="21"/>
      <c r="U619" s="21"/>
      <c r="V619" s="21"/>
      <c r="W619" s="21"/>
      <c r="X619" s="21"/>
      <c r="Y619" s="21"/>
      <c r="Z619" s="21"/>
    </row>
    <row r="620" spans="1:26" ht="15.75" customHeight="1">
      <c r="A620" s="21"/>
      <c r="B620" s="21"/>
      <c r="C620" s="21"/>
      <c r="D620" s="21"/>
      <c r="E620" s="21"/>
      <c r="F620" s="21"/>
      <c r="G620" s="21"/>
      <c r="H620" s="22"/>
      <c r="I620" s="22"/>
      <c r="J620" s="21"/>
      <c r="K620" s="21"/>
      <c r="L620" s="21"/>
      <c r="M620" s="21"/>
      <c r="N620" s="21"/>
      <c r="O620" s="21"/>
      <c r="P620" s="21"/>
      <c r="Q620" s="21"/>
      <c r="R620" s="21"/>
      <c r="S620" s="21"/>
      <c r="T620" s="21"/>
      <c r="U620" s="21"/>
      <c r="V620" s="21"/>
      <c r="W620" s="21"/>
      <c r="X620" s="21"/>
      <c r="Y620" s="21"/>
      <c r="Z620" s="21"/>
    </row>
    <row r="621" spans="1:26" ht="15.75" customHeight="1">
      <c r="A621" s="21"/>
      <c r="B621" s="21"/>
      <c r="C621" s="21"/>
      <c r="D621" s="21"/>
      <c r="E621" s="21"/>
      <c r="F621" s="21"/>
      <c r="G621" s="21"/>
      <c r="H621" s="22"/>
      <c r="I621" s="22"/>
      <c r="J621" s="21"/>
      <c r="K621" s="21"/>
      <c r="L621" s="21"/>
      <c r="M621" s="21"/>
      <c r="N621" s="21"/>
      <c r="O621" s="21"/>
      <c r="P621" s="21"/>
      <c r="Q621" s="21"/>
      <c r="R621" s="21"/>
      <c r="S621" s="21"/>
      <c r="T621" s="21"/>
      <c r="U621" s="21"/>
      <c r="V621" s="21"/>
      <c r="W621" s="21"/>
      <c r="X621" s="21"/>
      <c r="Y621" s="21"/>
      <c r="Z621" s="21"/>
    </row>
    <row r="622" spans="1:26" ht="15.75" customHeight="1">
      <c r="A622" s="21"/>
      <c r="B622" s="21"/>
      <c r="C622" s="21"/>
      <c r="D622" s="21"/>
      <c r="E622" s="21"/>
      <c r="F622" s="21"/>
      <c r="G622" s="21"/>
      <c r="H622" s="22"/>
      <c r="I622" s="22"/>
      <c r="J622" s="21"/>
      <c r="K622" s="21"/>
      <c r="L622" s="21"/>
      <c r="M622" s="21"/>
      <c r="N622" s="21"/>
      <c r="O622" s="21"/>
      <c r="P622" s="21"/>
      <c r="Q622" s="21"/>
      <c r="R622" s="21"/>
      <c r="S622" s="21"/>
      <c r="T622" s="21"/>
      <c r="U622" s="21"/>
      <c r="V622" s="21"/>
      <c r="W622" s="21"/>
      <c r="X622" s="21"/>
      <c r="Y622" s="21"/>
      <c r="Z622" s="21"/>
    </row>
    <row r="623" spans="1:26" ht="15.75" customHeight="1">
      <c r="A623" s="21"/>
      <c r="B623" s="21"/>
      <c r="C623" s="21"/>
      <c r="D623" s="21"/>
      <c r="E623" s="21"/>
      <c r="F623" s="21"/>
      <c r="G623" s="21"/>
      <c r="H623" s="22"/>
      <c r="I623" s="22"/>
      <c r="J623" s="21"/>
      <c r="K623" s="21"/>
      <c r="L623" s="21"/>
      <c r="M623" s="21"/>
      <c r="N623" s="21"/>
      <c r="O623" s="21"/>
      <c r="P623" s="21"/>
      <c r="Q623" s="21"/>
      <c r="R623" s="21"/>
      <c r="S623" s="21"/>
      <c r="T623" s="21"/>
      <c r="U623" s="21"/>
      <c r="V623" s="21"/>
      <c r="W623" s="21"/>
      <c r="X623" s="21"/>
      <c r="Y623" s="21"/>
      <c r="Z623" s="21"/>
    </row>
    <row r="624" spans="1:26" ht="15.75" customHeight="1">
      <c r="A624" s="21"/>
      <c r="B624" s="21"/>
      <c r="C624" s="21"/>
      <c r="D624" s="21"/>
      <c r="E624" s="21"/>
      <c r="F624" s="21"/>
      <c r="G624" s="21"/>
      <c r="H624" s="22"/>
      <c r="I624" s="22"/>
      <c r="J624" s="21"/>
      <c r="K624" s="21"/>
      <c r="L624" s="21"/>
      <c r="M624" s="21"/>
      <c r="N624" s="21"/>
      <c r="O624" s="21"/>
      <c r="P624" s="21"/>
      <c r="Q624" s="21"/>
      <c r="R624" s="21"/>
      <c r="S624" s="21"/>
      <c r="T624" s="21"/>
      <c r="U624" s="21"/>
      <c r="V624" s="21"/>
      <c r="W624" s="21"/>
      <c r="X624" s="21"/>
      <c r="Y624" s="21"/>
      <c r="Z624" s="21"/>
    </row>
    <row r="625" spans="1:26" ht="15.75" customHeight="1">
      <c r="A625" s="21"/>
      <c r="B625" s="21"/>
      <c r="C625" s="21"/>
      <c r="D625" s="21"/>
      <c r="E625" s="21"/>
      <c r="F625" s="21"/>
      <c r="G625" s="21"/>
      <c r="H625" s="22"/>
      <c r="I625" s="22"/>
      <c r="J625" s="21"/>
      <c r="K625" s="21"/>
      <c r="L625" s="21"/>
      <c r="M625" s="21"/>
      <c r="N625" s="21"/>
      <c r="O625" s="21"/>
      <c r="P625" s="21"/>
      <c r="Q625" s="21"/>
      <c r="R625" s="21"/>
      <c r="S625" s="21"/>
      <c r="T625" s="21"/>
      <c r="U625" s="21"/>
      <c r="V625" s="21"/>
      <c r="W625" s="21"/>
      <c r="X625" s="21"/>
      <c r="Y625" s="21"/>
      <c r="Z625" s="21"/>
    </row>
    <row r="626" spans="1:26" ht="15.75" customHeight="1">
      <c r="A626" s="21"/>
      <c r="B626" s="21"/>
      <c r="C626" s="21"/>
      <c r="D626" s="21"/>
      <c r="E626" s="21"/>
      <c r="F626" s="21"/>
      <c r="G626" s="21"/>
      <c r="H626" s="22"/>
      <c r="I626" s="22"/>
      <c r="J626" s="21"/>
      <c r="K626" s="21"/>
      <c r="L626" s="21"/>
      <c r="M626" s="21"/>
      <c r="N626" s="21"/>
      <c r="O626" s="21"/>
      <c r="P626" s="21"/>
      <c r="Q626" s="21"/>
      <c r="R626" s="21"/>
      <c r="S626" s="21"/>
      <c r="T626" s="21"/>
      <c r="U626" s="21"/>
      <c r="V626" s="21"/>
      <c r="W626" s="21"/>
      <c r="X626" s="21"/>
      <c r="Y626" s="21"/>
      <c r="Z626" s="21"/>
    </row>
    <row r="627" spans="1:26" ht="15.75" customHeight="1">
      <c r="A627" s="21"/>
      <c r="B627" s="21"/>
      <c r="C627" s="21"/>
      <c r="D627" s="21"/>
      <c r="E627" s="21"/>
      <c r="F627" s="21"/>
      <c r="G627" s="21"/>
      <c r="H627" s="22"/>
      <c r="I627" s="22"/>
      <c r="J627" s="21"/>
      <c r="K627" s="21"/>
      <c r="L627" s="21"/>
      <c r="M627" s="21"/>
      <c r="N627" s="21"/>
      <c r="O627" s="21"/>
      <c r="P627" s="21"/>
      <c r="Q627" s="21"/>
      <c r="R627" s="21"/>
      <c r="S627" s="21"/>
      <c r="T627" s="21"/>
      <c r="U627" s="21"/>
      <c r="V627" s="21"/>
      <c r="W627" s="21"/>
      <c r="X627" s="21"/>
      <c r="Y627" s="21"/>
      <c r="Z627" s="21"/>
    </row>
    <row r="628" spans="1:26" ht="15.75" customHeight="1">
      <c r="A628" s="21"/>
      <c r="B628" s="21"/>
      <c r="C628" s="21"/>
      <c r="D628" s="21"/>
      <c r="E628" s="21"/>
      <c r="F628" s="21"/>
      <c r="G628" s="21"/>
      <c r="H628" s="22"/>
      <c r="I628" s="22"/>
      <c r="J628" s="21"/>
      <c r="K628" s="21"/>
      <c r="L628" s="21"/>
      <c r="M628" s="21"/>
      <c r="N628" s="21"/>
      <c r="O628" s="21"/>
      <c r="P628" s="21"/>
      <c r="Q628" s="21"/>
      <c r="R628" s="21"/>
      <c r="S628" s="21"/>
      <c r="T628" s="21"/>
      <c r="U628" s="21"/>
      <c r="V628" s="21"/>
      <c r="W628" s="21"/>
      <c r="X628" s="21"/>
      <c r="Y628" s="21"/>
      <c r="Z628" s="21"/>
    </row>
    <row r="629" spans="1:26" ht="15.75" customHeight="1">
      <c r="A629" s="21"/>
      <c r="B629" s="21"/>
      <c r="C629" s="21"/>
      <c r="D629" s="21"/>
      <c r="E629" s="21"/>
      <c r="F629" s="21"/>
      <c r="G629" s="21"/>
      <c r="H629" s="22"/>
      <c r="I629" s="22"/>
      <c r="J629" s="21"/>
      <c r="K629" s="21"/>
      <c r="L629" s="21"/>
      <c r="M629" s="21"/>
      <c r="N629" s="21"/>
      <c r="O629" s="21"/>
      <c r="P629" s="21"/>
      <c r="Q629" s="21"/>
      <c r="R629" s="21"/>
      <c r="S629" s="21"/>
      <c r="T629" s="21"/>
      <c r="U629" s="21"/>
      <c r="V629" s="21"/>
      <c r="W629" s="21"/>
      <c r="X629" s="21"/>
      <c r="Y629" s="21"/>
      <c r="Z629" s="21"/>
    </row>
    <row r="630" spans="1:26" ht="15.75" customHeight="1">
      <c r="A630" s="21"/>
      <c r="B630" s="21"/>
      <c r="C630" s="21"/>
      <c r="D630" s="21"/>
      <c r="E630" s="21"/>
      <c r="F630" s="21"/>
      <c r="G630" s="21"/>
      <c r="H630" s="22"/>
      <c r="I630" s="22"/>
      <c r="J630" s="21"/>
      <c r="K630" s="21"/>
      <c r="L630" s="21"/>
      <c r="M630" s="21"/>
      <c r="N630" s="21"/>
      <c r="O630" s="21"/>
      <c r="P630" s="21"/>
      <c r="Q630" s="21"/>
      <c r="R630" s="21"/>
      <c r="S630" s="21"/>
      <c r="T630" s="21"/>
      <c r="U630" s="21"/>
      <c r="V630" s="21"/>
      <c r="W630" s="21"/>
      <c r="X630" s="21"/>
      <c r="Y630" s="21"/>
      <c r="Z630" s="21"/>
    </row>
    <row r="631" spans="1:26" ht="15.75" customHeight="1">
      <c r="A631" s="21"/>
      <c r="B631" s="21"/>
      <c r="C631" s="21"/>
      <c r="D631" s="21"/>
      <c r="E631" s="21"/>
      <c r="F631" s="21"/>
      <c r="G631" s="21"/>
      <c r="H631" s="22"/>
      <c r="I631" s="22"/>
      <c r="J631" s="21"/>
      <c r="K631" s="21"/>
      <c r="L631" s="21"/>
      <c r="M631" s="21"/>
      <c r="N631" s="21"/>
      <c r="O631" s="21"/>
      <c r="P631" s="21"/>
      <c r="Q631" s="21"/>
      <c r="R631" s="21"/>
      <c r="S631" s="21"/>
      <c r="T631" s="21"/>
      <c r="U631" s="21"/>
      <c r="V631" s="21"/>
      <c r="W631" s="21"/>
      <c r="X631" s="21"/>
      <c r="Y631" s="21"/>
      <c r="Z631" s="21"/>
    </row>
    <row r="632" spans="1:26" ht="15.75" customHeight="1">
      <c r="A632" s="21"/>
      <c r="B632" s="21"/>
      <c r="C632" s="21"/>
      <c r="D632" s="21"/>
      <c r="E632" s="21"/>
      <c r="F632" s="21"/>
      <c r="G632" s="21"/>
      <c r="H632" s="22"/>
      <c r="I632" s="22"/>
      <c r="J632" s="21"/>
      <c r="K632" s="21"/>
      <c r="L632" s="21"/>
      <c r="M632" s="21"/>
      <c r="N632" s="21"/>
      <c r="O632" s="21"/>
      <c r="P632" s="21"/>
      <c r="Q632" s="21"/>
      <c r="R632" s="21"/>
      <c r="S632" s="21"/>
      <c r="T632" s="21"/>
      <c r="U632" s="21"/>
      <c r="V632" s="21"/>
      <c r="W632" s="21"/>
      <c r="X632" s="21"/>
      <c r="Y632" s="21"/>
      <c r="Z632" s="21"/>
    </row>
    <row r="633" spans="1:26" ht="15.75" customHeight="1">
      <c r="A633" s="21"/>
      <c r="B633" s="21"/>
      <c r="C633" s="21"/>
      <c r="D633" s="21"/>
      <c r="E633" s="21"/>
      <c r="F633" s="21"/>
      <c r="G633" s="21"/>
      <c r="H633" s="22"/>
      <c r="I633" s="22"/>
      <c r="J633" s="21"/>
      <c r="K633" s="21"/>
      <c r="L633" s="21"/>
      <c r="M633" s="21"/>
      <c r="N633" s="21"/>
      <c r="O633" s="21"/>
      <c r="P633" s="21"/>
      <c r="Q633" s="21"/>
      <c r="R633" s="21"/>
      <c r="S633" s="21"/>
      <c r="T633" s="21"/>
      <c r="U633" s="21"/>
      <c r="V633" s="21"/>
      <c r="W633" s="21"/>
      <c r="X633" s="21"/>
      <c r="Y633" s="21"/>
      <c r="Z633" s="21"/>
    </row>
    <row r="634" spans="1:26" ht="15.75" customHeight="1">
      <c r="A634" s="21"/>
      <c r="B634" s="21"/>
      <c r="C634" s="21"/>
      <c r="D634" s="21"/>
      <c r="E634" s="21"/>
      <c r="F634" s="21"/>
      <c r="G634" s="21"/>
      <c r="H634" s="22"/>
      <c r="I634" s="22"/>
      <c r="J634" s="21"/>
      <c r="K634" s="21"/>
      <c r="L634" s="21"/>
      <c r="M634" s="21"/>
      <c r="N634" s="21"/>
      <c r="O634" s="21"/>
      <c r="P634" s="21"/>
      <c r="Q634" s="21"/>
      <c r="R634" s="21"/>
      <c r="S634" s="21"/>
      <c r="T634" s="21"/>
      <c r="U634" s="21"/>
      <c r="V634" s="21"/>
      <c r="W634" s="21"/>
      <c r="X634" s="21"/>
      <c r="Y634" s="21"/>
      <c r="Z634" s="21"/>
    </row>
    <row r="635" spans="1:26" ht="15.75" customHeight="1">
      <c r="A635" s="21"/>
      <c r="B635" s="21"/>
      <c r="C635" s="21"/>
      <c r="D635" s="21"/>
      <c r="E635" s="21"/>
      <c r="F635" s="21"/>
      <c r="G635" s="21"/>
      <c r="H635" s="22"/>
      <c r="I635" s="22"/>
      <c r="J635" s="21"/>
      <c r="K635" s="21"/>
      <c r="L635" s="21"/>
      <c r="M635" s="21"/>
      <c r="N635" s="21"/>
      <c r="O635" s="21"/>
      <c r="P635" s="21"/>
      <c r="Q635" s="21"/>
      <c r="R635" s="21"/>
      <c r="S635" s="21"/>
      <c r="T635" s="21"/>
      <c r="U635" s="21"/>
      <c r="V635" s="21"/>
      <c r="W635" s="21"/>
      <c r="X635" s="21"/>
      <c r="Y635" s="21"/>
      <c r="Z635" s="21"/>
    </row>
    <row r="636" spans="1:26" ht="15.75" customHeight="1">
      <c r="A636" s="21"/>
      <c r="B636" s="21"/>
      <c r="C636" s="21"/>
      <c r="D636" s="21"/>
      <c r="E636" s="21"/>
      <c r="F636" s="21"/>
      <c r="G636" s="21"/>
      <c r="H636" s="22"/>
      <c r="I636" s="22"/>
      <c r="J636" s="21"/>
      <c r="K636" s="21"/>
      <c r="L636" s="21"/>
      <c r="M636" s="21"/>
      <c r="N636" s="21"/>
      <c r="O636" s="21"/>
      <c r="P636" s="21"/>
      <c r="Q636" s="21"/>
      <c r="R636" s="21"/>
      <c r="S636" s="21"/>
      <c r="T636" s="21"/>
      <c r="U636" s="21"/>
      <c r="V636" s="21"/>
      <c r="W636" s="21"/>
      <c r="X636" s="21"/>
      <c r="Y636" s="21"/>
      <c r="Z636" s="21"/>
    </row>
    <row r="637" spans="1:26" ht="15.75" customHeight="1">
      <c r="A637" s="21"/>
      <c r="B637" s="21"/>
      <c r="C637" s="21"/>
      <c r="D637" s="21"/>
      <c r="E637" s="21"/>
      <c r="F637" s="21"/>
      <c r="G637" s="21"/>
      <c r="H637" s="22"/>
      <c r="I637" s="22"/>
      <c r="J637" s="21"/>
      <c r="K637" s="21"/>
      <c r="L637" s="21"/>
      <c r="M637" s="21"/>
      <c r="N637" s="21"/>
      <c r="O637" s="21"/>
      <c r="P637" s="21"/>
      <c r="Q637" s="21"/>
      <c r="R637" s="21"/>
      <c r="S637" s="21"/>
      <c r="T637" s="21"/>
      <c r="U637" s="21"/>
      <c r="V637" s="21"/>
      <c r="W637" s="21"/>
      <c r="X637" s="21"/>
      <c r="Y637" s="21"/>
      <c r="Z637" s="21"/>
    </row>
    <row r="638" spans="1:26" ht="15.75" customHeight="1">
      <c r="A638" s="21"/>
      <c r="B638" s="21"/>
      <c r="C638" s="21"/>
      <c r="D638" s="21"/>
      <c r="E638" s="21"/>
      <c r="F638" s="21"/>
      <c r="G638" s="21"/>
      <c r="H638" s="22"/>
      <c r="I638" s="22"/>
      <c r="J638" s="21"/>
      <c r="K638" s="21"/>
      <c r="L638" s="21"/>
      <c r="M638" s="21"/>
      <c r="N638" s="21"/>
      <c r="O638" s="21"/>
      <c r="P638" s="21"/>
      <c r="Q638" s="21"/>
      <c r="R638" s="21"/>
      <c r="S638" s="21"/>
      <c r="T638" s="21"/>
      <c r="U638" s="21"/>
      <c r="V638" s="21"/>
      <c r="W638" s="21"/>
      <c r="X638" s="21"/>
      <c r="Y638" s="21"/>
      <c r="Z638" s="21"/>
    </row>
    <row r="639" spans="1:26" ht="15.75" customHeight="1">
      <c r="A639" s="21"/>
      <c r="B639" s="21"/>
      <c r="C639" s="21"/>
      <c r="D639" s="21"/>
      <c r="E639" s="21"/>
      <c r="F639" s="21"/>
      <c r="G639" s="21"/>
      <c r="H639" s="22"/>
      <c r="I639" s="22"/>
      <c r="J639" s="21"/>
      <c r="K639" s="21"/>
      <c r="L639" s="21"/>
      <c r="M639" s="21"/>
      <c r="N639" s="21"/>
      <c r="O639" s="21"/>
      <c r="P639" s="21"/>
      <c r="Q639" s="21"/>
      <c r="R639" s="21"/>
      <c r="S639" s="21"/>
      <c r="T639" s="21"/>
      <c r="U639" s="21"/>
      <c r="V639" s="21"/>
      <c r="W639" s="21"/>
      <c r="X639" s="21"/>
      <c r="Y639" s="21"/>
      <c r="Z639" s="21"/>
    </row>
    <row r="640" spans="1:26" ht="15.75" customHeight="1">
      <c r="A640" s="21"/>
      <c r="B640" s="21"/>
      <c r="C640" s="21"/>
      <c r="D640" s="21"/>
      <c r="E640" s="21"/>
      <c r="F640" s="21"/>
      <c r="G640" s="21"/>
      <c r="H640" s="22"/>
      <c r="I640" s="22"/>
      <c r="J640" s="21"/>
      <c r="K640" s="21"/>
      <c r="L640" s="21"/>
      <c r="M640" s="21"/>
      <c r="N640" s="21"/>
      <c r="O640" s="21"/>
      <c r="P640" s="21"/>
      <c r="Q640" s="21"/>
      <c r="R640" s="21"/>
      <c r="S640" s="21"/>
      <c r="T640" s="21"/>
      <c r="U640" s="21"/>
      <c r="V640" s="21"/>
      <c r="W640" s="21"/>
      <c r="X640" s="21"/>
      <c r="Y640" s="21"/>
      <c r="Z640" s="21"/>
    </row>
    <row r="641" spans="1:26" ht="15.75" customHeight="1">
      <c r="A641" s="21"/>
      <c r="B641" s="21"/>
      <c r="C641" s="21"/>
      <c r="D641" s="21"/>
      <c r="E641" s="21"/>
      <c r="F641" s="21"/>
      <c r="G641" s="21"/>
      <c r="H641" s="22"/>
      <c r="I641" s="22"/>
      <c r="J641" s="21"/>
      <c r="K641" s="21"/>
      <c r="L641" s="21"/>
      <c r="M641" s="21"/>
      <c r="N641" s="21"/>
      <c r="O641" s="21"/>
      <c r="P641" s="21"/>
      <c r="Q641" s="21"/>
      <c r="R641" s="21"/>
      <c r="S641" s="21"/>
      <c r="T641" s="21"/>
      <c r="U641" s="21"/>
      <c r="V641" s="21"/>
      <c r="W641" s="21"/>
      <c r="X641" s="21"/>
      <c r="Y641" s="21"/>
      <c r="Z641" s="21"/>
    </row>
    <row r="642" spans="1:26" ht="15.75" customHeight="1">
      <c r="A642" s="21"/>
      <c r="B642" s="21"/>
      <c r="C642" s="21"/>
      <c r="D642" s="21"/>
      <c r="E642" s="21"/>
      <c r="F642" s="21"/>
      <c r="G642" s="21"/>
      <c r="H642" s="22"/>
      <c r="I642" s="22"/>
      <c r="J642" s="21"/>
      <c r="K642" s="21"/>
      <c r="L642" s="21"/>
      <c r="M642" s="21"/>
      <c r="N642" s="21"/>
      <c r="O642" s="21"/>
      <c r="P642" s="21"/>
      <c r="Q642" s="21"/>
      <c r="R642" s="21"/>
      <c r="S642" s="21"/>
      <c r="T642" s="21"/>
      <c r="U642" s="21"/>
      <c r="V642" s="21"/>
      <c r="W642" s="21"/>
      <c r="X642" s="21"/>
      <c r="Y642" s="21"/>
      <c r="Z642" s="21"/>
    </row>
    <row r="643" spans="1:26" ht="15.75" customHeight="1">
      <c r="A643" s="21"/>
      <c r="B643" s="21"/>
      <c r="C643" s="21"/>
      <c r="D643" s="21"/>
      <c r="E643" s="21"/>
      <c r="F643" s="21"/>
      <c r="G643" s="21"/>
      <c r="H643" s="22"/>
      <c r="I643" s="22"/>
      <c r="J643" s="21"/>
      <c r="K643" s="21"/>
      <c r="L643" s="21"/>
      <c r="M643" s="21"/>
      <c r="N643" s="21"/>
      <c r="O643" s="21"/>
      <c r="P643" s="21"/>
      <c r="Q643" s="21"/>
      <c r="R643" s="21"/>
      <c r="S643" s="21"/>
      <c r="T643" s="21"/>
      <c r="U643" s="21"/>
      <c r="V643" s="21"/>
      <c r="W643" s="21"/>
      <c r="X643" s="21"/>
      <c r="Y643" s="21"/>
      <c r="Z643" s="21"/>
    </row>
    <row r="644" spans="1:26" ht="15.75" customHeight="1">
      <c r="A644" s="21"/>
      <c r="B644" s="21"/>
      <c r="C644" s="21"/>
      <c r="D644" s="21"/>
      <c r="E644" s="21"/>
      <c r="F644" s="21"/>
      <c r="G644" s="21"/>
      <c r="H644" s="22"/>
      <c r="I644" s="22"/>
      <c r="J644" s="21"/>
      <c r="K644" s="21"/>
      <c r="L644" s="21"/>
      <c r="M644" s="21"/>
      <c r="N644" s="21"/>
      <c r="O644" s="21"/>
      <c r="P644" s="21"/>
      <c r="Q644" s="21"/>
      <c r="R644" s="21"/>
      <c r="S644" s="21"/>
      <c r="T644" s="21"/>
      <c r="U644" s="21"/>
      <c r="V644" s="21"/>
      <c r="W644" s="21"/>
      <c r="X644" s="21"/>
      <c r="Y644" s="21"/>
      <c r="Z644" s="21"/>
    </row>
    <row r="645" spans="1:26" ht="15.75" customHeight="1">
      <c r="A645" s="21"/>
      <c r="B645" s="21"/>
      <c r="C645" s="21"/>
      <c r="D645" s="21"/>
      <c r="E645" s="21"/>
      <c r="F645" s="21"/>
      <c r="G645" s="21"/>
      <c r="H645" s="22"/>
      <c r="I645" s="22"/>
      <c r="J645" s="21"/>
      <c r="K645" s="21"/>
      <c r="L645" s="21"/>
      <c r="M645" s="21"/>
      <c r="N645" s="21"/>
      <c r="O645" s="21"/>
      <c r="P645" s="21"/>
      <c r="Q645" s="21"/>
      <c r="R645" s="21"/>
      <c r="S645" s="21"/>
      <c r="T645" s="21"/>
      <c r="U645" s="21"/>
      <c r="V645" s="21"/>
      <c r="W645" s="21"/>
      <c r="X645" s="21"/>
      <c r="Y645" s="21"/>
      <c r="Z645" s="21"/>
    </row>
    <row r="646" spans="1:26" ht="15.75" customHeight="1">
      <c r="A646" s="21"/>
      <c r="B646" s="21"/>
      <c r="C646" s="21"/>
      <c r="D646" s="21"/>
      <c r="E646" s="21"/>
      <c r="F646" s="21"/>
      <c r="G646" s="21"/>
      <c r="H646" s="22"/>
      <c r="I646" s="22"/>
      <c r="J646" s="21"/>
      <c r="K646" s="21"/>
      <c r="L646" s="21"/>
      <c r="M646" s="21"/>
      <c r="N646" s="21"/>
      <c r="O646" s="21"/>
      <c r="P646" s="21"/>
      <c r="Q646" s="21"/>
      <c r="R646" s="21"/>
      <c r="S646" s="21"/>
      <c r="T646" s="21"/>
      <c r="U646" s="21"/>
      <c r="V646" s="21"/>
      <c r="W646" s="21"/>
      <c r="X646" s="21"/>
      <c r="Y646" s="21"/>
      <c r="Z646" s="21"/>
    </row>
    <row r="647" spans="1:26" ht="15.75" customHeight="1">
      <c r="A647" s="21"/>
      <c r="B647" s="21"/>
      <c r="C647" s="21"/>
      <c r="D647" s="21"/>
      <c r="E647" s="21"/>
      <c r="F647" s="21"/>
      <c r="G647" s="21"/>
      <c r="H647" s="22"/>
      <c r="I647" s="22"/>
      <c r="J647" s="21"/>
      <c r="K647" s="21"/>
      <c r="L647" s="21"/>
      <c r="M647" s="21"/>
      <c r="N647" s="21"/>
      <c r="O647" s="21"/>
      <c r="P647" s="21"/>
      <c r="Q647" s="21"/>
      <c r="R647" s="21"/>
      <c r="S647" s="21"/>
      <c r="T647" s="21"/>
      <c r="U647" s="21"/>
      <c r="V647" s="21"/>
      <c r="W647" s="21"/>
      <c r="X647" s="21"/>
      <c r="Y647" s="21"/>
      <c r="Z647" s="21"/>
    </row>
    <row r="648" spans="1:26" ht="15.75" customHeight="1">
      <c r="A648" s="21"/>
      <c r="B648" s="21"/>
      <c r="C648" s="21"/>
      <c r="D648" s="21"/>
      <c r="E648" s="21"/>
      <c r="F648" s="21"/>
      <c r="G648" s="21"/>
      <c r="H648" s="22"/>
      <c r="I648" s="22"/>
      <c r="J648" s="21"/>
      <c r="K648" s="21"/>
      <c r="L648" s="21"/>
      <c r="M648" s="21"/>
      <c r="N648" s="21"/>
      <c r="O648" s="21"/>
      <c r="P648" s="21"/>
      <c r="Q648" s="21"/>
      <c r="R648" s="21"/>
      <c r="S648" s="21"/>
      <c r="T648" s="21"/>
      <c r="U648" s="21"/>
      <c r="V648" s="21"/>
      <c r="W648" s="21"/>
      <c r="X648" s="21"/>
      <c r="Y648" s="21"/>
      <c r="Z648" s="21"/>
    </row>
    <row r="649" spans="1:26" ht="15.75" customHeight="1">
      <c r="A649" s="21"/>
      <c r="B649" s="21"/>
      <c r="C649" s="21"/>
      <c r="D649" s="21"/>
      <c r="E649" s="21"/>
      <c r="F649" s="21"/>
      <c r="G649" s="21"/>
      <c r="H649" s="22"/>
      <c r="I649" s="22"/>
      <c r="J649" s="21"/>
      <c r="K649" s="21"/>
      <c r="L649" s="21"/>
      <c r="M649" s="21"/>
      <c r="N649" s="21"/>
      <c r="O649" s="21"/>
      <c r="P649" s="21"/>
      <c r="Q649" s="21"/>
      <c r="R649" s="21"/>
      <c r="S649" s="21"/>
      <c r="T649" s="21"/>
      <c r="U649" s="21"/>
      <c r="V649" s="21"/>
      <c r="W649" s="21"/>
      <c r="X649" s="21"/>
      <c r="Y649" s="21"/>
      <c r="Z649" s="21"/>
    </row>
    <row r="650" spans="1:26" ht="15.75" customHeight="1">
      <c r="A650" s="21"/>
      <c r="B650" s="21"/>
      <c r="C650" s="21"/>
      <c r="D650" s="21"/>
      <c r="E650" s="21"/>
      <c r="F650" s="21"/>
      <c r="G650" s="21"/>
      <c r="H650" s="22"/>
      <c r="I650" s="22"/>
      <c r="J650" s="21"/>
      <c r="K650" s="21"/>
      <c r="L650" s="21"/>
      <c r="M650" s="21"/>
      <c r="N650" s="21"/>
      <c r="O650" s="21"/>
      <c r="P650" s="21"/>
      <c r="Q650" s="21"/>
      <c r="R650" s="21"/>
      <c r="S650" s="21"/>
      <c r="T650" s="21"/>
      <c r="U650" s="21"/>
      <c r="V650" s="21"/>
      <c r="W650" s="21"/>
      <c r="X650" s="21"/>
      <c r="Y650" s="21"/>
      <c r="Z650" s="21"/>
    </row>
    <row r="651" spans="1:26" ht="15.75" customHeight="1">
      <c r="A651" s="21"/>
      <c r="B651" s="21"/>
      <c r="C651" s="21"/>
      <c r="D651" s="21"/>
      <c r="E651" s="21"/>
      <c r="F651" s="21"/>
      <c r="G651" s="21"/>
      <c r="H651" s="22"/>
      <c r="I651" s="22"/>
      <c r="J651" s="21"/>
      <c r="K651" s="21"/>
      <c r="L651" s="21"/>
      <c r="M651" s="21"/>
      <c r="N651" s="21"/>
      <c r="O651" s="21"/>
      <c r="P651" s="21"/>
      <c r="Q651" s="21"/>
      <c r="R651" s="21"/>
      <c r="S651" s="21"/>
      <c r="T651" s="21"/>
      <c r="U651" s="21"/>
      <c r="V651" s="21"/>
      <c r="W651" s="21"/>
      <c r="X651" s="21"/>
      <c r="Y651" s="21"/>
      <c r="Z651" s="21"/>
    </row>
    <row r="652" spans="1:26" ht="15.75" customHeight="1">
      <c r="A652" s="21"/>
      <c r="B652" s="21"/>
      <c r="C652" s="21"/>
      <c r="D652" s="21"/>
      <c r="E652" s="21"/>
      <c r="F652" s="21"/>
      <c r="G652" s="21"/>
      <c r="H652" s="22"/>
      <c r="I652" s="22"/>
      <c r="J652" s="21"/>
      <c r="K652" s="21"/>
      <c r="L652" s="21"/>
      <c r="M652" s="21"/>
      <c r="N652" s="21"/>
      <c r="O652" s="21"/>
      <c r="P652" s="21"/>
      <c r="Q652" s="21"/>
      <c r="R652" s="21"/>
      <c r="S652" s="21"/>
      <c r="T652" s="21"/>
      <c r="U652" s="21"/>
      <c r="V652" s="21"/>
      <c r="W652" s="21"/>
      <c r="X652" s="21"/>
      <c r="Y652" s="21"/>
      <c r="Z652" s="21"/>
    </row>
    <row r="653" spans="1:26" ht="15.75" customHeight="1">
      <c r="A653" s="21"/>
      <c r="B653" s="21"/>
      <c r="C653" s="21"/>
      <c r="D653" s="21"/>
      <c r="E653" s="21"/>
      <c r="F653" s="21"/>
      <c r="G653" s="21"/>
      <c r="H653" s="22"/>
      <c r="I653" s="22"/>
      <c r="J653" s="21"/>
      <c r="K653" s="21"/>
      <c r="L653" s="21"/>
      <c r="M653" s="21"/>
      <c r="N653" s="21"/>
      <c r="O653" s="21"/>
      <c r="P653" s="21"/>
      <c r="Q653" s="21"/>
      <c r="R653" s="21"/>
      <c r="S653" s="21"/>
      <c r="T653" s="21"/>
      <c r="U653" s="21"/>
      <c r="V653" s="21"/>
      <c r="W653" s="21"/>
      <c r="X653" s="21"/>
      <c r="Y653" s="21"/>
      <c r="Z653" s="21"/>
    </row>
    <row r="654" spans="1:26" ht="15.75" customHeight="1">
      <c r="A654" s="21"/>
      <c r="B654" s="21"/>
      <c r="C654" s="21"/>
      <c r="D654" s="21"/>
      <c r="E654" s="21"/>
      <c r="F654" s="21"/>
      <c r="G654" s="21"/>
      <c r="H654" s="22"/>
      <c r="I654" s="22"/>
      <c r="J654" s="21"/>
      <c r="K654" s="21"/>
      <c r="L654" s="21"/>
      <c r="M654" s="21"/>
      <c r="N654" s="21"/>
      <c r="O654" s="21"/>
      <c r="P654" s="21"/>
      <c r="Q654" s="21"/>
      <c r="R654" s="21"/>
      <c r="S654" s="21"/>
      <c r="T654" s="21"/>
      <c r="U654" s="21"/>
      <c r="V654" s="21"/>
      <c r="W654" s="21"/>
      <c r="X654" s="21"/>
      <c r="Y654" s="21"/>
      <c r="Z654" s="21"/>
    </row>
    <row r="655" spans="1:26" ht="15.75" customHeight="1">
      <c r="A655" s="21"/>
      <c r="B655" s="21"/>
      <c r="C655" s="21"/>
      <c r="D655" s="21"/>
      <c r="E655" s="21"/>
      <c r="F655" s="21"/>
      <c r="G655" s="21"/>
      <c r="H655" s="22"/>
      <c r="I655" s="22"/>
      <c r="J655" s="21"/>
      <c r="K655" s="21"/>
      <c r="L655" s="21"/>
      <c r="M655" s="21"/>
      <c r="N655" s="21"/>
      <c r="O655" s="21"/>
      <c r="P655" s="21"/>
      <c r="Q655" s="21"/>
      <c r="R655" s="21"/>
      <c r="S655" s="21"/>
      <c r="T655" s="21"/>
      <c r="U655" s="21"/>
      <c r="V655" s="21"/>
      <c r="W655" s="21"/>
      <c r="X655" s="21"/>
      <c r="Y655" s="21"/>
      <c r="Z655" s="21"/>
    </row>
    <row r="656" spans="1:26" ht="15.75" customHeight="1">
      <c r="A656" s="21"/>
      <c r="B656" s="21"/>
      <c r="C656" s="21"/>
      <c r="D656" s="21"/>
      <c r="E656" s="21"/>
      <c r="F656" s="21"/>
      <c r="G656" s="21"/>
      <c r="H656" s="22"/>
      <c r="I656" s="22"/>
      <c r="J656" s="21"/>
      <c r="K656" s="21"/>
      <c r="L656" s="21"/>
      <c r="M656" s="21"/>
      <c r="N656" s="21"/>
      <c r="O656" s="21"/>
      <c r="P656" s="21"/>
      <c r="Q656" s="21"/>
      <c r="R656" s="21"/>
      <c r="S656" s="21"/>
      <c r="T656" s="21"/>
      <c r="U656" s="21"/>
      <c r="V656" s="21"/>
      <c r="W656" s="21"/>
      <c r="X656" s="21"/>
      <c r="Y656" s="21"/>
      <c r="Z656" s="21"/>
    </row>
    <row r="657" spans="1:26" ht="15.75" customHeight="1">
      <c r="A657" s="21"/>
      <c r="B657" s="21"/>
      <c r="C657" s="21"/>
      <c r="D657" s="21"/>
      <c r="E657" s="21"/>
      <c r="F657" s="21"/>
      <c r="G657" s="21"/>
      <c r="H657" s="22"/>
      <c r="I657" s="22"/>
      <c r="J657" s="21"/>
      <c r="K657" s="21"/>
      <c r="L657" s="21"/>
      <c r="M657" s="21"/>
      <c r="N657" s="21"/>
      <c r="O657" s="21"/>
      <c r="P657" s="21"/>
      <c r="Q657" s="21"/>
      <c r="R657" s="21"/>
      <c r="S657" s="21"/>
      <c r="T657" s="21"/>
      <c r="U657" s="21"/>
      <c r="V657" s="21"/>
      <c r="W657" s="21"/>
      <c r="X657" s="21"/>
      <c r="Y657" s="21"/>
      <c r="Z657" s="21"/>
    </row>
    <row r="658" spans="1:26" ht="15.75" customHeight="1">
      <c r="A658" s="21"/>
      <c r="B658" s="21"/>
      <c r="C658" s="21"/>
      <c r="D658" s="21"/>
      <c r="E658" s="21"/>
      <c r="F658" s="21"/>
      <c r="G658" s="21"/>
      <c r="H658" s="22"/>
      <c r="I658" s="22"/>
      <c r="J658" s="21"/>
      <c r="K658" s="21"/>
      <c r="L658" s="21"/>
      <c r="M658" s="21"/>
      <c r="N658" s="21"/>
      <c r="O658" s="21"/>
      <c r="P658" s="21"/>
      <c r="Q658" s="21"/>
      <c r="R658" s="21"/>
      <c r="S658" s="21"/>
      <c r="T658" s="21"/>
      <c r="U658" s="21"/>
      <c r="V658" s="21"/>
      <c r="W658" s="21"/>
      <c r="X658" s="21"/>
      <c r="Y658" s="21"/>
      <c r="Z658" s="21"/>
    </row>
    <row r="659" spans="1:26" ht="15.75" customHeight="1">
      <c r="A659" s="21"/>
      <c r="B659" s="21"/>
      <c r="C659" s="21"/>
      <c r="D659" s="21"/>
      <c r="E659" s="21"/>
      <c r="F659" s="21"/>
      <c r="G659" s="21"/>
      <c r="H659" s="22"/>
      <c r="I659" s="22"/>
      <c r="J659" s="21"/>
      <c r="K659" s="21"/>
      <c r="L659" s="21"/>
      <c r="M659" s="21"/>
      <c r="N659" s="21"/>
      <c r="O659" s="21"/>
      <c r="P659" s="21"/>
      <c r="Q659" s="21"/>
      <c r="R659" s="21"/>
      <c r="S659" s="21"/>
      <c r="T659" s="21"/>
      <c r="U659" s="21"/>
      <c r="V659" s="21"/>
      <c r="W659" s="21"/>
      <c r="X659" s="21"/>
      <c r="Y659" s="21"/>
      <c r="Z659" s="21"/>
    </row>
    <row r="660" spans="1:26" ht="15.75" customHeight="1">
      <c r="A660" s="21"/>
      <c r="B660" s="21"/>
      <c r="C660" s="21"/>
      <c r="D660" s="21"/>
      <c r="E660" s="21"/>
      <c r="F660" s="21"/>
      <c r="G660" s="21"/>
      <c r="H660" s="22"/>
      <c r="I660" s="22"/>
      <c r="J660" s="21"/>
      <c r="K660" s="21"/>
      <c r="L660" s="21"/>
      <c r="M660" s="21"/>
      <c r="N660" s="21"/>
      <c r="O660" s="21"/>
      <c r="P660" s="21"/>
      <c r="Q660" s="21"/>
      <c r="R660" s="21"/>
      <c r="S660" s="21"/>
      <c r="T660" s="21"/>
      <c r="U660" s="21"/>
      <c r="V660" s="21"/>
      <c r="W660" s="21"/>
      <c r="X660" s="21"/>
      <c r="Y660" s="21"/>
      <c r="Z660" s="21"/>
    </row>
    <row r="661" spans="1:26" ht="15.75" customHeight="1">
      <c r="A661" s="21"/>
      <c r="B661" s="21"/>
      <c r="C661" s="21"/>
      <c r="D661" s="21"/>
      <c r="E661" s="21"/>
      <c r="F661" s="21"/>
      <c r="G661" s="21"/>
      <c r="H661" s="22"/>
      <c r="I661" s="22"/>
      <c r="J661" s="21"/>
      <c r="K661" s="21"/>
      <c r="L661" s="21"/>
      <c r="M661" s="21"/>
      <c r="N661" s="21"/>
      <c r="O661" s="21"/>
      <c r="P661" s="21"/>
      <c r="Q661" s="21"/>
      <c r="R661" s="21"/>
      <c r="S661" s="21"/>
      <c r="T661" s="21"/>
      <c r="U661" s="21"/>
      <c r="V661" s="21"/>
      <c r="W661" s="21"/>
      <c r="X661" s="21"/>
      <c r="Y661" s="21"/>
      <c r="Z661" s="21"/>
    </row>
    <row r="662" spans="1:26" ht="15.75" customHeight="1">
      <c r="A662" s="21"/>
      <c r="B662" s="21"/>
      <c r="C662" s="21"/>
      <c r="D662" s="21"/>
      <c r="E662" s="21"/>
      <c r="F662" s="21"/>
      <c r="G662" s="21"/>
      <c r="H662" s="22"/>
      <c r="I662" s="22"/>
      <c r="J662" s="21"/>
      <c r="K662" s="21"/>
      <c r="L662" s="21"/>
      <c r="M662" s="21"/>
      <c r="N662" s="21"/>
      <c r="O662" s="21"/>
      <c r="P662" s="21"/>
      <c r="Q662" s="21"/>
      <c r="R662" s="21"/>
      <c r="S662" s="21"/>
      <c r="T662" s="21"/>
      <c r="U662" s="21"/>
      <c r="V662" s="21"/>
      <c r="W662" s="21"/>
      <c r="X662" s="21"/>
      <c r="Y662" s="21"/>
      <c r="Z662" s="21"/>
    </row>
    <row r="663" spans="1:26" ht="15.75" customHeight="1">
      <c r="A663" s="21"/>
      <c r="B663" s="21"/>
      <c r="C663" s="21"/>
      <c r="D663" s="21"/>
      <c r="E663" s="21"/>
      <c r="F663" s="21"/>
      <c r="G663" s="21"/>
      <c r="H663" s="22"/>
      <c r="I663" s="22"/>
      <c r="J663" s="21"/>
      <c r="K663" s="21"/>
      <c r="L663" s="21"/>
      <c r="M663" s="21"/>
      <c r="N663" s="21"/>
      <c r="O663" s="21"/>
      <c r="P663" s="21"/>
      <c r="Q663" s="21"/>
      <c r="R663" s="21"/>
      <c r="S663" s="21"/>
      <c r="T663" s="21"/>
      <c r="U663" s="21"/>
      <c r="V663" s="21"/>
      <c r="W663" s="21"/>
      <c r="X663" s="21"/>
      <c r="Y663" s="21"/>
      <c r="Z663" s="21"/>
    </row>
    <row r="664" spans="1:26" ht="15.75" customHeight="1">
      <c r="A664" s="21"/>
      <c r="B664" s="21"/>
      <c r="C664" s="21"/>
      <c r="D664" s="21"/>
      <c r="E664" s="21"/>
      <c r="F664" s="21"/>
      <c r="G664" s="21"/>
      <c r="H664" s="22"/>
      <c r="I664" s="22"/>
      <c r="J664" s="21"/>
      <c r="K664" s="21"/>
      <c r="L664" s="21"/>
      <c r="M664" s="21"/>
      <c r="N664" s="21"/>
      <c r="O664" s="21"/>
      <c r="P664" s="21"/>
      <c r="Q664" s="21"/>
      <c r="R664" s="21"/>
      <c r="S664" s="21"/>
      <c r="T664" s="21"/>
      <c r="U664" s="21"/>
      <c r="V664" s="21"/>
      <c r="W664" s="21"/>
      <c r="X664" s="21"/>
      <c r="Y664" s="21"/>
      <c r="Z664" s="21"/>
    </row>
    <row r="665" spans="1:26" ht="15.75" customHeight="1">
      <c r="A665" s="21"/>
      <c r="B665" s="21"/>
      <c r="C665" s="21"/>
      <c r="D665" s="21"/>
      <c r="E665" s="21"/>
      <c r="F665" s="21"/>
      <c r="G665" s="21"/>
      <c r="H665" s="22"/>
      <c r="I665" s="22"/>
      <c r="J665" s="21"/>
      <c r="K665" s="21"/>
      <c r="L665" s="21"/>
      <c r="M665" s="21"/>
      <c r="N665" s="21"/>
      <c r="O665" s="21"/>
      <c r="P665" s="21"/>
      <c r="Q665" s="21"/>
      <c r="R665" s="21"/>
      <c r="S665" s="21"/>
      <c r="T665" s="21"/>
      <c r="U665" s="21"/>
      <c r="V665" s="21"/>
      <c r="W665" s="21"/>
      <c r="X665" s="21"/>
      <c r="Y665" s="21"/>
      <c r="Z665" s="21"/>
    </row>
    <row r="666" spans="1:26" ht="15.75" customHeight="1">
      <c r="A666" s="21"/>
      <c r="B666" s="21"/>
      <c r="C666" s="21"/>
      <c r="D666" s="21"/>
      <c r="E666" s="21"/>
      <c r="F666" s="21"/>
      <c r="G666" s="21"/>
      <c r="H666" s="22"/>
      <c r="I666" s="22"/>
      <c r="J666" s="21"/>
      <c r="K666" s="21"/>
      <c r="L666" s="21"/>
      <c r="M666" s="21"/>
      <c r="N666" s="21"/>
      <c r="O666" s="21"/>
      <c r="P666" s="21"/>
      <c r="Q666" s="21"/>
      <c r="R666" s="21"/>
      <c r="S666" s="21"/>
      <c r="T666" s="21"/>
      <c r="U666" s="21"/>
      <c r="V666" s="21"/>
      <c r="W666" s="21"/>
      <c r="X666" s="21"/>
      <c r="Y666" s="21"/>
      <c r="Z666" s="21"/>
    </row>
    <row r="667" spans="1:26" ht="15.75" customHeight="1">
      <c r="A667" s="21"/>
      <c r="B667" s="21"/>
      <c r="C667" s="21"/>
      <c r="D667" s="21"/>
      <c r="E667" s="21"/>
      <c r="F667" s="21"/>
      <c r="G667" s="21"/>
      <c r="H667" s="22"/>
      <c r="I667" s="22"/>
      <c r="J667" s="21"/>
      <c r="K667" s="21"/>
      <c r="L667" s="21"/>
      <c r="M667" s="21"/>
      <c r="N667" s="21"/>
      <c r="O667" s="21"/>
      <c r="P667" s="21"/>
      <c r="Q667" s="21"/>
      <c r="R667" s="21"/>
      <c r="S667" s="21"/>
      <c r="T667" s="21"/>
      <c r="U667" s="21"/>
      <c r="V667" s="21"/>
      <c r="W667" s="21"/>
      <c r="X667" s="21"/>
      <c r="Y667" s="21"/>
      <c r="Z667" s="21"/>
    </row>
    <row r="668" spans="1:26" ht="15.75" customHeight="1">
      <c r="A668" s="21"/>
      <c r="B668" s="21"/>
      <c r="C668" s="21"/>
      <c r="D668" s="21"/>
      <c r="E668" s="21"/>
      <c r="F668" s="21"/>
      <c r="G668" s="21"/>
      <c r="H668" s="22"/>
      <c r="I668" s="22"/>
      <c r="J668" s="21"/>
      <c r="K668" s="21"/>
      <c r="L668" s="21"/>
      <c r="M668" s="21"/>
      <c r="N668" s="21"/>
      <c r="O668" s="21"/>
      <c r="P668" s="21"/>
      <c r="Q668" s="21"/>
      <c r="R668" s="21"/>
      <c r="S668" s="21"/>
      <c r="T668" s="21"/>
      <c r="U668" s="21"/>
      <c r="V668" s="21"/>
      <c r="W668" s="21"/>
      <c r="X668" s="21"/>
      <c r="Y668" s="21"/>
      <c r="Z668" s="21"/>
    </row>
    <row r="669" spans="1:26" ht="15.75" customHeight="1">
      <c r="A669" s="21"/>
      <c r="B669" s="21"/>
      <c r="C669" s="21"/>
      <c r="D669" s="21"/>
      <c r="E669" s="21"/>
      <c r="F669" s="21"/>
      <c r="G669" s="21"/>
      <c r="H669" s="22"/>
      <c r="I669" s="22"/>
      <c r="J669" s="21"/>
      <c r="K669" s="21"/>
      <c r="L669" s="21"/>
      <c r="M669" s="21"/>
      <c r="N669" s="21"/>
      <c r="O669" s="21"/>
      <c r="P669" s="21"/>
      <c r="Q669" s="21"/>
      <c r="R669" s="21"/>
      <c r="S669" s="21"/>
      <c r="T669" s="21"/>
      <c r="U669" s="21"/>
      <c r="V669" s="21"/>
      <c r="W669" s="21"/>
      <c r="X669" s="21"/>
      <c r="Y669" s="21"/>
      <c r="Z669" s="21"/>
    </row>
    <row r="670" spans="1:26" ht="15.75" customHeight="1">
      <c r="A670" s="21"/>
      <c r="B670" s="21"/>
      <c r="C670" s="21"/>
      <c r="D670" s="21"/>
      <c r="E670" s="21"/>
      <c r="F670" s="21"/>
      <c r="G670" s="21"/>
      <c r="H670" s="22"/>
      <c r="I670" s="22"/>
      <c r="J670" s="21"/>
      <c r="K670" s="21"/>
      <c r="L670" s="21"/>
      <c r="M670" s="21"/>
      <c r="N670" s="21"/>
      <c r="O670" s="21"/>
      <c r="P670" s="21"/>
      <c r="Q670" s="21"/>
      <c r="R670" s="21"/>
      <c r="S670" s="21"/>
      <c r="T670" s="21"/>
      <c r="U670" s="21"/>
      <c r="V670" s="21"/>
      <c r="W670" s="21"/>
      <c r="X670" s="21"/>
      <c r="Y670" s="21"/>
      <c r="Z670" s="21"/>
    </row>
    <row r="671" spans="1:26" ht="15.75" customHeight="1">
      <c r="A671" s="21"/>
      <c r="B671" s="21"/>
      <c r="C671" s="21"/>
      <c r="D671" s="21"/>
      <c r="E671" s="21"/>
      <c r="F671" s="21"/>
      <c r="G671" s="21"/>
      <c r="H671" s="22"/>
      <c r="I671" s="22"/>
      <c r="J671" s="21"/>
      <c r="K671" s="21"/>
      <c r="L671" s="21"/>
      <c r="M671" s="21"/>
      <c r="N671" s="21"/>
      <c r="O671" s="21"/>
      <c r="P671" s="21"/>
      <c r="Q671" s="21"/>
      <c r="R671" s="21"/>
      <c r="S671" s="21"/>
      <c r="T671" s="21"/>
      <c r="U671" s="21"/>
      <c r="V671" s="21"/>
      <c r="W671" s="21"/>
      <c r="X671" s="21"/>
      <c r="Y671" s="21"/>
      <c r="Z671" s="21"/>
    </row>
    <row r="672" spans="1:26" ht="15.75" customHeight="1">
      <c r="A672" s="21"/>
      <c r="B672" s="21"/>
      <c r="C672" s="21"/>
      <c r="D672" s="21"/>
      <c r="E672" s="21"/>
      <c r="F672" s="21"/>
      <c r="G672" s="21"/>
      <c r="H672" s="22"/>
      <c r="I672" s="22"/>
      <c r="J672" s="21"/>
      <c r="K672" s="21"/>
      <c r="L672" s="21"/>
      <c r="M672" s="21"/>
      <c r="N672" s="21"/>
      <c r="O672" s="21"/>
      <c r="P672" s="21"/>
      <c r="Q672" s="21"/>
      <c r="R672" s="21"/>
      <c r="S672" s="21"/>
      <c r="T672" s="21"/>
      <c r="U672" s="21"/>
      <c r="V672" s="21"/>
      <c r="W672" s="21"/>
      <c r="X672" s="21"/>
      <c r="Y672" s="21"/>
      <c r="Z672" s="21"/>
    </row>
    <row r="673" spans="1:26" ht="15.75" customHeight="1">
      <c r="A673" s="21"/>
      <c r="B673" s="21"/>
      <c r="C673" s="21"/>
      <c r="D673" s="21"/>
      <c r="E673" s="21"/>
      <c r="F673" s="21"/>
      <c r="G673" s="21"/>
      <c r="H673" s="22"/>
      <c r="I673" s="22"/>
      <c r="J673" s="21"/>
      <c r="K673" s="21"/>
      <c r="L673" s="21"/>
      <c r="M673" s="21"/>
      <c r="N673" s="21"/>
      <c r="O673" s="21"/>
      <c r="P673" s="21"/>
      <c r="Q673" s="21"/>
      <c r="R673" s="21"/>
      <c r="S673" s="21"/>
      <c r="T673" s="21"/>
      <c r="U673" s="21"/>
      <c r="V673" s="21"/>
      <c r="W673" s="21"/>
      <c r="X673" s="21"/>
      <c r="Y673" s="21"/>
      <c r="Z673" s="21"/>
    </row>
    <row r="674" spans="1:26" ht="15.75" customHeight="1">
      <c r="A674" s="21"/>
      <c r="B674" s="21"/>
      <c r="C674" s="21"/>
      <c r="D674" s="21"/>
      <c r="E674" s="21"/>
      <c r="F674" s="21"/>
      <c r="G674" s="21"/>
      <c r="H674" s="22"/>
      <c r="I674" s="22"/>
      <c r="J674" s="21"/>
      <c r="K674" s="21"/>
      <c r="L674" s="21"/>
      <c r="M674" s="21"/>
      <c r="N674" s="21"/>
      <c r="O674" s="21"/>
      <c r="P674" s="21"/>
      <c r="Q674" s="21"/>
      <c r="R674" s="21"/>
      <c r="S674" s="21"/>
      <c r="T674" s="21"/>
      <c r="U674" s="21"/>
      <c r="V674" s="21"/>
      <c r="W674" s="21"/>
      <c r="X674" s="21"/>
      <c r="Y674" s="21"/>
      <c r="Z674" s="21"/>
    </row>
    <row r="675" spans="1:26" ht="15.75" customHeight="1">
      <c r="A675" s="21"/>
      <c r="B675" s="21"/>
      <c r="C675" s="21"/>
      <c r="D675" s="21"/>
      <c r="E675" s="21"/>
      <c r="F675" s="21"/>
      <c r="G675" s="21"/>
      <c r="H675" s="22"/>
      <c r="I675" s="22"/>
      <c r="J675" s="21"/>
      <c r="K675" s="21"/>
      <c r="L675" s="21"/>
      <c r="M675" s="21"/>
      <c r="N675" s="21"/>
      <c r="O675" s="21"/>
      <c r="P675" s="21"/>
      <c r="Q675" s="21"/>
      <c r="R675" s="21"/>
      <c r="S675" s="21"/>
      <c r="T675" s="21"/>
      <c r="U675" s="21"/>
      <c r="V675" s="21"/>
      <c r="W675" s="21"/>
      <c r="X675" s="21"/>
      <c r="Y675" s="21"/>
      <c r="Z675" s="21"/>
    </row>
    <row r="676" spans="1:26" ht="15.75" customHeight="1">
      <c r="A676" s="21"/>
      <c r="B676" s="21"/>
      <c r="C676" s="21"/>
      <c r="D676" s="21"/>
      <c r="E676" s="21"/>
      <c r="F676" s="21"/>
      <c r="G676" s="21"/>
      <c r="H676" s="22"/>
      <c r="I676" s="22"/>
      <c r="J676" s="21"/>
      <c r="K676" s="21"/>
      <c r="L676" s="21"/>
      <c r="M676" s="21"/>
      <c r="N676" s="21"/>
      <c r="O676" s="21"/>
      <c r="P676" s="21"/>
      <c r="Q676" s="21"/>
      <c r="R676" s="21"/>
      <c r="S676" s="21"/>
      <c r="T676" s="21"/>
      <c r="U676" s="21"/>
      <c r="V676" s="21"/>
      <c r="W676" s="21"/>
      <c r="X676" s="21"/>
      <c r="Y676" s="21"/>
      <c r="Z676" s="21"/>
    </row>
    <row r="677" spans="1:26" ht="15.75" customHeight="1">
      <c r="A677" s="21"/>
      <c r="B677" s="21"/>
      <c r="C677" s="21"/>
      <c r="D677" s="21"/>
      <c r="E677" s="21"/>
      <c r="F677" s="21"/>
      <c r="G677" s="21"/>
      <c r="H677" s="22"/>
      <c r="I677" s="22"/>
      <c r="J677" s="21"/>
      <c r="K677" s="21"/>
      <c r="L677" s="21"/>
      <c r="M677" s="21"/>
      <c r="N677" s="21"/>
      <c r="O677" s="21"/>
      <c r="P677" s="21"/>
      <c r="Q677" s="21"/>
      <c r="R677" s="21"/>
      <c r="S677" s="21"/>
      <c r="T677" s="21"/>
      <c r="U677" s="21"/>
      <c r="V677" s="21"/>
      <c r="W677" s="21"/>
      <c r="X677" s="21"/>
      <c r="Y677" s="21"/>
      <c r="Z677" s="21"/>
    </row>
    <row r="678" spans="1:26" ht="15.75" customHeight="1">
      <c r="A678" s="21"/>
      <c r="B678" s="21"/>
      <c r="C678" s="21"/>
      <c r="D678" s="21"/>
      <c r="E678" s="21"/>
      <c r="F678" s="21"/>
      <c r="G678" s="21"/>
      <c r="H678" s="22"/>
      <c r="I678" s="22"/>
      <c r="J678" s="21"/>
      <c r="K678" s="21"/>
      <c r="L678" s="21"/>
      <c r="M678" s="21"/>
      <c r="N678" s="21"/>
      <c r="O678" s="21"/>
      <c r="P678" s="21"/>
      <c r="Q678" s="21"/>
      <c r="R678" s="21"/>
      <c r="S678" s="21"/>
      <c r="T678" s="21"/>
      <c r="U678" s="21"/>
      <c r="V678" s="21"/>
      <c r="W678" s="21"/>
      <c r="X678" s="21"/>
      <c r="Y678" s="21"/>
      <c r="Z678" s="21"/>
    </row>
    <row r="679" spans="1:26" ht="15.75" customHeight="1">
      <c r="A679" s="21"/>
      <c r="B679" s="21"/>
      <c r="C679" s="21"/>
      <c r="D679" s="21"/>
      <c r="E679" s="21"/>
      <c r="F679" s="21"/>
      <c r="G679" s="21"/>
      <c r="H679" s="22"/>
      <c r="I679" s="22"/>
      <c r="J679" s="21"/>
      <c r="K679" s="21"/>
      <c r="L679" s="21"/>
      <c r="M679" s="21"/>
      <c r="N679" s="21"/>
      <c r="O679" s="21"/>
      <c r="P679" s="21"/>
      <c r="Q679" s="21"/>
      <c r="R679" s="21"/>
      <c r="S679" s="21"/>
      <c r="T679" s="21"/>
      <c r="U679" s="21"/>
      <c r="V679" s="21"/>
      <c r="W679" s="21"/>
      <c r="X679" s="21"/>
      <c r="Y679" s="21"/>
      <c r="Z679" s="21"/>
    </row>
    <row r="680" spans="1:26" ht="15.75" customHeight="1">
      <c r="A680" s="21"/>
      <c r="B680" s="21"/>
      <c r="C680" s="21"/>
      <c r="D680" s="21"/>
      <c r="E680" s="21"/>
      <c r="F680" s="21"/>
      <c r="G680" s="21"/>
      <c r="H680" s="22"/>
      <c r="I680" s="22"/>
      <c r="J680" s="21"/>
      <c r="K680" s="21"/>
      <c r="L680" s="21"/>
      <c r="M680" s="21"/>
      <c r="N680" s="21"/>
      <c r="O680" s="21"/>
      <c r="P680" s="21"/>
      <c r="Q680" s="21"/>
      <c r="R680" s="21"/>
      <c r="S680" s="21"/>
      <c r="T680" s="21"/>
      <c r="U680" s="21"/>
      <c r="V680" s="21"/>
      <c r="W680" s="21"/>
      <c r="X680" s="21"/>
      <c r="Y680" s="21"/>
      <c r="Z680" s="21"/>
    </row>
    <row r="681" spans="1:26" ht="15.75" customHeight="1">
      <c r="A681" s="21"/>
      <c r="B681" s="21"/>
      <c r="C681" s="21"/>
      <c r="D681" s="21"/>
      <c r="E681" s="21"/>
      <c r="F681" s="21"/>
      <c r="G681" s="21"/>
      <c r="H681" s="22"/>
      <c r="I681" s="22"/>
      <c r="J681" s="21"/>
      <c r="K681" s="21"/>
      <c r="L681" s="21"/>
      <c r="M681" s="21"/>
      <c r="N681" s="21"/>
      <c r="O681" s="21"/>
      <c r="P681" s="21"/>
      <c r="Q681" s="21"/>
      <c r="R681" s="21"/>
      <c r="S681" s="21"/>
      <c r="T681" s="21"/>
      <c r="U681" s="21"/>
      <c r="V681" s="21"/>
      <c r="W681" s="21"/>
      <c r="X681" s="21"/>
      <c r="Y681" s="21"/>
      <c r="Z681" s="21"/>
    </row>
    <row r="682" spans="1:26" ht="15.75" customHeight="1">
      <c r="A682" s="21"/>
      <c r="B682" s="21"/>
      <c r="C682" s="21"/>
      <c r="D682" s="21"/>
      <c r="E682" s="21"/>
      <c r="F682" s="21"/>
      <c r="G682" s="21"/>
      <c r="H682" s="22"/>
      <c r="I682" s="22"/>
      <c r="J682" s="21"/>
      <c r="K682" s="21"/>
      <c r="L682" s="21"/>
      <c r="M682" s="21"/>
      <c r="N682" s="21"/>
      <c r="O682" s="21"/>
      <c r="P682" s="21"/>
      <c r="Q682" s="21"/>
      <c r="R682" s="21"/>
      <c r="S682" s="21"/>
      <c r="T682" s="21"/>
      <c r="U682" s="21"/>
      <c r="V682" s="21"/>
      <c r="W682" s="21"/>
      <c r="X682" s="21"/>
      <c r="Y682" s="21"/>
      <c r="Z682" s="21"/>
    </row>
    <row r="683" spans="1:26" ht="15.75" customHeight="1">
      <c r="A683" s="21"/>
      <c r="B683" s="21"/>
      <c r="C683" s="21"/>
      <c r="D683" s="21"/>
      <c r="E683" s="21"/>
      <c r="F683" s="21"/>
      <c r="G683" s="21"/>
      <c r="H683" s="22"/>
      <c r="I683" s="22"/>
      <c r="J683" s="21"/>
      <c r="K683" s="21"/>
      <c r="L683" s="21"/>
      <c r="M683" s="21"/>
      <c r="N683" s="21"/>
      <c r="O683" s="21"/>
      <c r="P683" s="21"/>
      <c r="Q683" s="21"/>
      <c r="R683" s="21"/>
      <c r="S683" s="21"/>
      <c r="T683" s="21"/>
      <c r="U683" s="21"/>
      <c r="V683" s="21"/>
      <c r="W683" s="21"/>
      <c r="X683" s="21"/>
      <c r="Y683" s="21"/>
      <c r="Z683" s="21"/>
    </row>
    <row r="684" spans="1:26" ht="15.75" customHeight="1">
      <c r="A684" s="21"/>
      <c r="B684" s="21"/>
      <c r="C684" s="21"/>
      <c r="D684" s="21"/>
      <c r="E684" s="21"/>
      <c r="F684" s="21"/>
      <c r="G684" s="21"/>
      <c r="H684" s="22"/>
      <c r="I684" s="22"/>
      <c r="J684" s="21"/>
      <c r="K684" s="21"/>
      <c r="L684" s="21"/>
      <c r="M684" s="21"/>
      <c r="N684" s="21"/>
      <c r="O684" s="21"/>
      <c r="P684" s="21"/>
      <c r="Q684" s="21"/>
      <c r="R684" s="21"/>
      <c r="S684" s="21"/>
      <c r="T684" s="21"/>
      <c r="U684" s="21"/>
      <c r="V684" s="21"/>
      <c r="W684" s="21"/>
      <c r="X684" s="21"/>
      <c r="Y684" s="21"/>
      <c r="Z684" s="21"/>
    </row>
    <row r="685" spans="1:26" ht="15.75" customHeight="1">
      <c r="A685" s="21"/>
      <c r="B685" s="21"/>
      <c r="C685" s="21"/>
      <c r="D685" s="21"/>
      <c r="E685" s="21"/>
      <c r="F685" s="21"/>
      <c r="G685" s="21"/>
      <c r="H685" s="22"/>
      <c r="I685" s="22"/>
      <c r="J685" s="21"/>
      <c r="K685" s="21"/>
      <c r="L685" s="21"/>
      <c r="M685" s="21"/>
      <c r="N685" s="21"/>
      <c r="O685" s="21"/>
      <c r="P685" s="21"/>
      <c r="Q685" s="21"/>
      <c r="R685" s="21"/>
      <c r="S685" s="21"/>
      <c r="T685" s="21"/>
      <c r="U685" s="21"/>
      <c r="V685" s="21"/>
      <c r="W685" s="21"/>
      <c r="X685" s="21"/>
      <c r="Y685" s="21"/>
      <c r="Z685" s="21"/>
    </row>
    <row r="686" spans="1:26" ht="15.75" customHeight="1">
      <c r="A686" s="21"/>
      <c r="B686" s="21"/>
      <c r="C686" s="21"/>
      <c r="D686" s="21"/>
      <c r="E686" s="21"/>
      <c r="F686" s="21"/>
      <c r="G686" s="21"/>
      <c r="H686" s="22"/>
      <c r="I686" s="22"/>
      <c r="J686" s="21"/>
      <c r="K686" s="21"/>
      <c r="L686" s="21"/>
      <c r="M686" s="21"/>
      <c r="N686" s="21"/>
      <c r="O686" s="21"/>
      <c r="P686" s="21"/>
      <c r="Q686" s="21"/>
      <c r="R686" s="21"/>
      <c r="S686" s="21"/>
      <c r="T686" s="21"/>
      <c r="U686" s="21"/>
      <c r="V686" s="21"/>
      <c r="W686" s="21"/>
      <c r="X686" s="21"/>
      <c r="Y686" s="21"/>
      <c r="Z686" s="21"/>
    </row>
    <row r="687" spans="1:26" ht="15.75" customHeight="1">
      <c r="A687" s="21"/>
      <c r="B687" s="21"/>
      <c r="C687" s="21"/>
      <c r="D687" s="21"/>
      <c r="E687" s="21"/>
      <c r="F687" s="21"/>
      <c r="G687" s="21"/>
      <c r="H687" s="22"/>
      <c r="I687" s="22"/>
      <c r="J687" s="21"/>
      <c r="K687" s="21"/>
      <c r="L687" s="21"/>
      <c r="M687" s="21"/>
      <c r="N687" s="21"/>
      <c r="O687" s="21"/>
      <c r="P687" s="21"/>
      <c r="Q687" s="21"/>
      <c r="R687" s="21"/>
      <c r="S687" s="21"/>
      <c r="T687" s="21"/>
      <c r="U687" s="21"/>
      <c r="V687" s="21"/>
      <c r="W687" s="21"/>
      <c r="X687" s="21"/>
      <c r="Y687" s="21"/>
      <c r="Z687" s="21"/>
    </row>
    <row r="688" spans="1:26" ht="15.75" customHeight="1">
      <c r="A688" s="21"/>
      <c r="B688" s="21"/>
      <c r="C688" s="21"/>
      <c r="D688" s="21"/>
      <c r="E688" s="21"/>
      <c r="F688" s="21"/>
      <c r="G688" s="21"/>
      <c r="H688" s="22"/>
      <c r="I688" s="22"/>
      <c r="J688" s="21"/>
      <c r="K688" s="21"/>
      <c r="L688" s="21"/>
      <c r="M688" s="21"/>
      <c r="N688" s="21"/>
      <c r="O688" s="21"/>
      <c r="P688" s="21"/>
      <c r="Q688" s="21"/>
      <c r="R688" s="21"/>
      <c r="S688" s="21"/>
      <c r="T688" s="21"/>
      <c r="U688" s="21"/>
      <c r="V688" s="21"/>
      <c r="W688" s="21"/>
      <c r="X688" s="21"/>
      <c r="Y688" s="21"/>
      <c r="Z688" s="21"/>
    </row>
    <row r="689" spans="1:26" ht="15.75" customHeight="1">
      <c r="A689" s="21"/>
      <c r="B689" s="21"/>
      <c r="C689" s="21"/>
      <c r="D689" s="21"/>
      <c r="E689" s="21"/>
      <c r="F689" s="21"/>
      <c r="G689" s="21"/>
      <c r="H689" s="22"/>
      <c r="I689" s="22"/>
      <c r="J689" s="21"/>
      <c r="K689" s="21"/>
      <c r="L689" s="21"/>
      <c r="M689" s="21"/>
      <c r="N689" s="21"/>
      <c r="O689" s="21"/>
      <c r="P689" s="21"/>
      <c r="Q689" s="21"/>
      <c r="R689" s="21"/>
      <c r="S689" s="21"/>
      <c r="T689" s="21"/>
      <c r="U689" s="21"/>
      <c r="V689" s="21"/>
      <c r="W689" s="21"/>
      <c r="X689" s="21"/>
      <c r="Y689" s="21"/>
      <c r="Z689" s="21"/>
    </row>
    <row r="690" spans="1:26" ht="15.75" customHeight="1">
      <c r="A690" s="21"/>
      <c r="B690" s="21"/>
      <c r="C690" s="21"/>
      <c r="D690" s="21"/>
      <c r="E690" s="21"/>
      <c r="F690" s="21"/>
      <c r="G690" s="21"/>
      <c r="H690" s="22"/>
      <c r="I690" s="22"/>
      <c r="J690" s="21"/>
      <c r="K690" s="21"/>
      <c r="L690" s="21"/>
      <c r="M690" s="21"/>
      <c r="N690" s="21"/>
      <c r="O690" s="21"/>
      <c r="P690" s="21"/>
      <c r="Q690" s="21"/>
      <c r="R690" s="21"/>
      <c r="S690" s="21"/>
      <c r="T690" s="21"/>
      <c r="U690" s="21"/>
      <c r="V690" s="21"/>
      <c r="W690" s="21"/>
      <c r="X690" s="21"/>
      <c r="Y690" s="21"/>
      <c r="Z690" s="21"/>
    </row>
    <row r="691" spans="1:26" ht="15.75" customHeight="1">
      <c r="A691" s="21"/>
      <c r="B691" s="21"/>
      <c r="C691" s="21"/>
      <c r="D691" s="21"/>
      <c r="E691" s="21"/>
      <c r="F691" s="21"/>
      <c r="G691" s="21"/>
      <c r="H691" s="22"/>
      <c r="I691" s="22"/>
      <c r="J691" s="21"/>
      <c r="K691" s="21"/>
      <c r="L691" s="21"/>
      <c r="M691" s="21"/>
      <c r="N691" s="21"/>
      <c r="O691" s="21"/>
      <c r="P691" s="21"/>
      <c r="Q691" s="21"/>
      <c r="R691" s="21"/>
      <c r="S691" s="21"/>
      <c r="T691" s="21"/>
      <c r="U691" s="21"/>
      <c r="V691" s="21"/>
      <c r="W691" s="21"/>
      <c r="X691" s="21"/>
      <c r="Y691" s="21"/>
      <c r="Z691" s="21"/>
    </row>
    <row r="692" spans="1:26" ht="15.75" customHeight="1">
      <c r="A692" s="21"/>
      <c r="B692" s="21"/>
      <c r="C692" s="21"/>
      <c r="D692" s="21"/>
      <c r="E692" s="21"/>
      <c r="F692" s="21"/>
      <c r="G692" s="21"/>
      <c r="H692" s="22"/>
      <c r="I692" s="22"/>
      <c r="J692" s="21"/>
      <c r="K692" s="21"/>
      <c r="L692" s="21"/>
      <c r="M692" s="21"/>
      <c r="N692" s="21"/>
      <c r="O692" s="21"/>
      <c r="P692" s="21"/>
      <c r="Q692" s="21"/>
      <c r="R692" s="21"/>
      <c r="S692" s="21"/>
      <c r="T692" s="21"/>
      <c r="U692" s="21"/>
      <c r="V692" s="21"/>
      <c r="W692" s="21"/>
      <c r="X692" s="21"/>
      <c r="Y692" s="21"/>
      <c r="Z692" s="21"/>
    </row>
    <row r="693" spans="1:26" ht="15.75" customHeight="1">
      <c r="A693" s="21"/>
      <c r="B693" s="21"/>
      <c r="C693" s="21"/>
      <c r="D693" s="21"/>
      <c r="E693" s="21"/>
      <c r="F693" s="21"/>
      <c r="G693" s="21"/>
      <c r="H693" s="22"/>
      <c r="I693" s="22"/>
      <c r="J693" s="21"/>
      <c r="K693" s="21"/>
      <c r="L693" s="21"/>
      <c r="M693" s="21"/>
      <c r="N693" s="21"/>
      <c r="O693" s="21"/>
      <c r="P693" s="21"/>
      <c r="Q693" s="21"/>
      <c r="R693" s="21"/>
      <c r="S693" s="21"/>
      <c r="T693" s="21"/>
      <c r="U693" s="21"/>
      <c r="V693" s="21"/>
      <c r="W693" s="21"/>
      <c r="X693" s="21"/>
      <c r="Y693" s="21"/>
      <c r="Z693" s="21"/>
    </row>
    <row r="694" spans="1:26" ht="15.75" customHeight="1">
      <c r="A694" s="21"/>
      <c r="B694" s="21"/>
      <c r="C694" s="21"/>
      <c r="D694" s="21"/>
      <c r="E694" s="21"/>
      <c r="F694" s="21"/>
      <c r="G694" s="21"/>
      <c r="H694" s="22"/>
      <c r="I694" s="22"/>
      <c r="J694" s="21"/>
      <c r="K694" s="21"/>
      <c r="L694" s="21"/>
      <c r="M694" s="21"/>
      <c r="N694" s="21"/>
      <c r="O694" s="21"/>
      <c r="P694" s="21"/>
      <c r="Q694" s="21"/>
      <c r="R694" s="21"/>
      <c r="S694" s="21"/>
      <c r="T694" s="21"/>
      <c r="U694" s="21"/>
      <c r="V694" s="21"/>
      <c r="W694" s="21"/>
      <c r="X694" s="21"/>
      <c r="Y694" s="21"/>
      <c r="Z694" s="21"/>
    </row>
    <row r="695" spans="1:26" ht="15.75" customHeight="1">
      <c r="A695" s="21"/>
      <c r="B695" s="21"/>
      <c r="C695" s="21"/>
      <c r="D695" s="21"/>
      <c r="E695" s="21"/>
      <c r="F695" s="21"/>
      <c r="G695" s="21"/>
      <c r="H695" s="22"/>
      <c r="I695" s="22"/>
      <c r="J695" s="21"/>
      <c r="K695" s="21"/>
      <c r="L695" s="21"/>
      <c r="M695" s="21"/>
      <c r="N695" s="21"/>
      <c r="O695" s="21"/>
      <c r="P695" s="21"/>
      <c r="Q695" s="21"/>
      <c r="R695" s="21"/>
      <c r="S695" s="21"/>
      <c r="T695" s="21"/>
      <c r="U695" s="21"/>
      <c r="V695" s="21"/>
      <c r="W695" s="21"/>
      <c r="X695" s="21"/>
      <c r="Y695" s="21"/>
      <c r="Z695" s="21"/>
    </row>
    <row r="696" spans="1:26" ht="15.75" customHeight="1">
      <c r="A696" s="21"/>
      <c r="B696" s="21"/>
      <c r="C696" s="21"/>
      <c r="D696" s="21"/>
      <c r="E696" s="21"/>
      <c r="F696" s="21"/>
      <c r="G696" s="21"/>
      <c r="H696" s="22"/>
      <c r="I696" s="22"/>
      <c r="J696" s="21"/>
      <c r="K696" s="21"/>
      <c r="L696" s="21"/>
      <c r="M696" s="21"/>
      <c r="N696" s="21"/>
      <c r="O696" s="21"/>
      <c r="P696" s="21"/>
      <c r="Q696" s="21"/>
      <c r="R696" s="21"/>
      <c r="S696" s="21"/>
      <c r="T696" s="21"/>
      <c r="U696" s="21"/>
      <c r="V696" s="21"/>
      <c r="W696" s="21"/>
      <c r="X696" s="21"/>
      <c r="Y696" s="21"/>
      <c r="Z696" s="21"/>
    </row>
    <row r="697" spans="1:26" ht="15.75" customHeight="1">
      <c r="A697" s="21"/>
      <c r="B697" s="21"/>
      <c r="C697" s="21"/>
      <c r="D697" s="21"/>
      <c r="E697" s="21"/>
      <c r="F697" s="21"/>
      <c r="G697" s="21"/>
      <c r="H697" s="22"/>
      <c r="I697" s="22"/>
      <c r="J697" s="21"/>
      <c r="K697" s="21"/>
      <c r="L697" s="21"/>
      <c r="M697" s="21"/>
      <c r="N697" s="21"/>
      <c r="O697" s="21"/>
      <c r="P697" s="21"/>
      <c r="Q697" s="21"/>
      <c r="R697" s="21"/>
      <c r="S697" s="21"/>
      <c r="T697" s="21"/>
      <c r="U697" s="21"/>
      <c r="V697" s="21"/>
      <c r="W697" s="21"/>
      <c r="X697" s="21"/>
      <c r="Y697" s="21"/>
      <c r="Z697" s="21"/>
    </row>
    <row r="698" spans="1:26" ht="15.75" customHeight="1">
      <c r="A698" s="21"/>
      <c r="B698" s="21"/>
      <c r="C698" s="21"/>
      <c r="D698" s="21"/>
      <c r="E698" s="21"/>
      <c r="F698" s="21"/>
      <c r="G698" s="21"/>
      <c r="H698" s="22"/>
      <c r="I698" s="22"/>
      <c r="J698" s="21"/>
      <c r="K698" s="21"/>
      <c r="L698" s="21"/>
      <c r="M698" s="21"/>
      <c r="N698" s="21"/>
      <c r="O698" s="21"/>
      <c r="P698" s="21"/>
      <c r="Q698" s="21"/>
      <c r="R698" s="21"/>
      <c r="S698" s="21"/>
      <c r="T698" s="21"/>
      <c r="U698" s="21"/>
      <c r="V698" s="21"/>
      <c r="W698" s="21"/>
      <c r="X698" s="21"/>
      <c r="Y698" s="21"/>
      <c r="Z698" s="21"/>
    </row>
    <row r="699" spans="1:26" ht="15.75" customHeight="1">
      <c r="A699" s="21"/>
      <c r="B699" s="21"/>
      <c r="C699" s="21"/>
      <c r="D699" s="21"/>
      <c r="E699" s="21"/>
      <c r="F699" s="21"/>
      <c r="G699" s="21"/>
      <c r="H699" s="22"/>
      <c r="I699" s="22"/>
      <c r="J699" s="21"/>
      <c r="K699" s="21"/>
      <c r="L699" s="21"/>
      <c r="M699" s="21"/>
      <c r="N699" s="21"/>
      <c r="O699" s="21"/>
      <c r="P699" s="21"/>
      <c r="Q699" s="21"/>
      <c r="R699" s="21"/>
      <c r="S699" s="21"/>
      <c r="T699" s="21"/>
      <c r="U699" s="21"/>
      <c r="V699" s="21"/>
      <c r="W699" s="21"/>
      <c r="X699" s="21"/>
      <c r="Y699" s="21"/>
      <c r="Z699" s="21"/>
    </row>
    <row r="700" spans="1:26" ht="15.75" customHeight="1">
      <c r="A700" s="21"/>
      <c r="B700" s="21"/>
      <c r="C700" s="21"/>
      <c r="D700" s="21"/>
      <c r="E700" s="21"/>
      <c r="F700" s="21"/>
      <c r="G700" s="21"/>
      <c r="H700" s="22"/>
      <c r="I700" s="22"/>
      <c r="J700" s="21"/>
      <c r="K700" s="21"/>
      <c r="L700" s="21"/>
      <c r="M700" s="21"/>
      <c r="N700" s="21"/>
      <c r="O700" s="21"/>
      <c r="P700" s="21"/>
      <c r="Q700" s="21"/>
      <c r="R700" s="21"/>
      <c r="S700" s="21"/>
      <c r="T700" s="21"/>
      <c r="U700" s="21"/>
      <c r="V700" s="21"/>
      <c r="W700" s="21"/>
      <c r="X700" s="21"/>
      <c r="Y700" s="21"/>
      <c r="Z700" s="21"/>
    </row>
    <row r="701" spans="1:26" ht="15.75" customHeight="1">
      <c r="A701" s="21"/>
      <c r="B701" s="21"/>
      <c r="C701" s="21"/>
      <c r="D701" s="21"/>
      <c r="E701" s="21"/>
      <c r="F701" s="21"/>
      <c r="G701" s="21"/>
      <c r="H701" s="22"/>
      <c r="I701" s="22"/>
      <c r="J701" s="21"/>
      <c r="K701" s="21"/>
      <c r="L701" s="21"/>
      <c r="M701" s="21"/>
      <c r="N701" s="21"/>
      <c r="O701" s="21"/>
      <c r="P701" s="21"/>
      <c r="Q701" s="21"/>
      <c r="R701" s="21"/>
      <c r="S701" s="21"/>
      <c r="T701" s="21"/>
      <c r="U701" s="21"/>
      <c r="V701" s="21"/>
      <c r="W701" s="21"/>
      <c r="X701" s="21"/>
      <c r="Y701" s="21"/>
      <c r="Z701" s="21"/>
    </row>
    <row r="702" spans="1:26" ht="15.75" customHeight="1">
      <c r="A702" s="21"/>
      <c r="B702" s="21"/>
      <c r="C702" s="21"/>
      <c r="D702" s="21"/>
      <c r="E702" s="21"/>
      <c r="F702" s="21"/>
      <c r="G702" s="21"/>
      <c r="H702" s="22"/>
      <c r="I702" s="22"/>
      <c r="J702" s="21"/>
      <c r="K702" s="21"/>
      <c r="L702" s="21"/>
      <c r="M702" s="21"/>
      <c r="N702" s="21"/>
      <c r="O702" s="21"/>
      <c r="P702" s="21"/>
      <c r="Q702" s="21"/>
      <c r="R702" s="21"/>
      <c r="S702" s="21"/>
      <c r="T702" s="21"/>
      <c r="U702" s="21"/>
      <c r="V702" s="21"/>
      <c r="W702" s="21"/>
      <c r="X702" s="21"/>
      <c r="Y702" s="21"/>
      <c r="Z702" s="21"/>
    </row>
    <row r="703" spans="1:26" ht="15.75" customHeight="1">
      <c r="A703" s="21"/>
      <c r="B703" s="21"/>
      <c r="C703" s="21"/>
      <c r="D703" s="21"/>
      <c r="E703" s="21"/>
      <c r="F703" s="21"/>
      <c r="G703" s="21"/>
      <c r="H703" s="22"/>
      <c r="I703" s="22"/>
      <c r="J703" s="21"/>
      <c r="K703" s="21"/>
      <c r="L703" s="21"/>
      <c r="M703" s="21"/>
      <c r="N703" s="21"/>
      <c r="O703" s="21"/>
      <c r="P703" s="21"/>
      <c r="Q703" s="21"/>
      <c r="R703" s="21"/>
      <c r="S703" s="21"/>
      <c r="T703" s="21"/>
      <c r="U703" s="21"/>
      <c r="V703" s="21"/>
      <c r="W703" s="21"/>
      <c r="X703" s="21"/>
      <c r="Y703" s="21"/>
      <c r="Z703" s="21"/>
    </row>
    <row r="704" spans="1:26" ht="15.75" customHeight="1">
      <c r="A704" s="21"/>
      <c r="B704" s="21"/>
      <c r="C704" s="21"/>
      <c r="D704" s="21"/>
      <c r="E704" s="21"/>
      <c r="F704" s="21"/>
      <c r="G704" s="21"/>
      <c r="H704" s="22"/>
      <c r="I704" s="22"/>
      <c r="J704" s="21"/>
      <c r="K704" s="21"/>
      <c r="L704" s="21"/>
      <c r="M704" s="21"/>
      <c r="N704" s="21"/>
      <c r="O704" s="21"/>
      <c r="P704" s="21"/>
      <c r="Q704" s="21"/>
      <c r="R704" s="21"/>
      <c r="S704" s="21"/>
      <c r="T704" s="21"/>
      <c r="U704" s="21"/>
      <c r="V704" s="21"/>
      <c r="W704" s="21"/>
      <c r="X704" s="21"/>
      <c r="Y704" s="21"/>
      <c r="Z704" s="21"/>
    </row>
    <row r="705" spans="1:26" ht="15.75" customHeight="1">
      <c r="A705" s="21"/>
      <c r="B705" s="21"/>
      <c r="C705" s="21"/>
      <c r="D705" s="21"/>
      <c r="E705" s="21"/>
      <c r="F705" s="21"/>
      <c r="G705" s="21"/>
      <c r="H705" s="22"/>
      <c r="I705" s="22"/>
      <c r="J705" s="21"/>
      <c r="K705" s="21"/>
      <c r="L705" s="21"/>
      <c r="M705" s="21"/>
      <c r="N705" s="21"/>
      <c r="O705" s="21"/>
      <c r="P705" s="21"/>
      <c r="Q705" s="21"/>
      <c r="R705" s="21"/>
      <c r="S705" s="21"/>
      <c r="T705" s="21"/>
      <c r="U705" s="21"/>
      <c r="V705" s="21"/>
      <c r="W705" s="21"/>
      <c r="X705" s="21"/>
      <c r="Y705" s="21"/>
      <c r="Z705" s="21"/>
    </row>
    <row r="706" spans="1:26" ht="15.75" customHeight="1">
      <c r="A706" s="21"/>
      <c r="B706" s="21"/>
      <c r="C706" s="21"/>
      <c r="D706" s="21"/>
      <c r="E706" s="21"/>
      <c r="F706" s="21"/>
      <c r="G706" s="21"/>
      <c r="H706" s="22"/>
      <c r="I706" s="22"/>
      <c r="J706" s="21"/>
      <c r="K706" s="21"/>
      <c r="L706" s="21"/>
      <c r="M706" s="21"/>
      <c r="N706" s="21"/>
      <c r="O706" s="21"/>
      <c r="P706" s="21"/>
      <c r="Q706" s="21"/>
      <c r="R706" s="21"/>
      <c r="S706" s="21"/>
      <c r="T706" s="21"/>
      <c r="U706" s="21"/>
      <c r="V706" s="21"/>
      <c r="W706" s="21"/>
      <c r="X706" s="21"/>
      <c r="Y706" s="21"/>
      <c r="Z706" s="21"/>
    </row>
    <row r="707" spans="1:26" ht="15.75" customHeight="1">
      <c r="A707" s="21"/>
      <c r="B707" s="21"/>
      <c r="C707" s="21"/>
      <c r="D707" s="21"/>
      <c r="E707" s="21"/>
      <c r="F707" s="21"/>
      <c r="G707" s="21"/>
      <c r="H707" s="22"/>
      <c r="I707" s="22"/>
      <c r="J707" s="21"/>
      <c r="K707" s="21"/>
      <c r="L707" s="21"/>
      <c r="M707" s="21"/>
      <c r="N707" s="21"/>
      <c r="O707" s="21"/>
      <c r="P707" s="21"/>
      <c r="Q707" s="21"/>
      <c r="R707" s="21"/>
      <c r="S707" s="21"/>
      <c r="T707" s="21"/>
      <c r="U707" s="21"/>
      <c r="V707" s="21"/>
      <c r="W707" s="21"/>
      <c r="X707" s="21"/>
      <c r="Y707" s="21"/>
      <c r="Z707" s="21"/>
    </row>
    <row r="708" spans="1:26" ht="15.75" customHeight="1">
      <c r="A708" s="21"/>
      <c r="B708" s="21"/>
      <c r="C708" s="21"/>
      <c r="D708" s="21"/>
      <c r="E708" s="21"/>
      <c r="F708" s="21"/>
      <c r="G708" s="21"/>
      <c r="H708" s="22"/>
      <c r="I708" s="22"/>
      <c r="J708" s="21"/>
      <c r="K708" s="21"/>
      <c r="L708" s="21"/>
      <c r="M708" s="21"/>
      <c r="N708" s="21"/>
      <c r="O708" s="21"/>
      <c r="P708" s="21"/>
      <c r="Q708" s="21"/>
      <c r="R708" s="21"/>
      <c r="S708" s="21"/>
      <c r="T708" s="21"/>
      <c r="U708" s="21"/>
      <c r="V708" s="21"/>
      <c r="W708" s="21"/>
      <c r="X708" s="21"/>
      <c r="Y708" s="21"/>
      <c r="Z708" s="21"/>
    </row>
    <row r="709" spans="1:26" ht="15.75" customHeight="1">
      <c r="A709" s="21"/>
      <c r="B709" s="21"/>
      <c r="C709" s="21"/>
      <c r="D709" s="21"/>
      <c r="E709" s="21"/>
      <c r="F709" s="21"/>
      <c r="G709" s="21"/>
      <c r="H709" s="22"/>
      <c r="I709" s="22"/>
      <c r="J709" s="21"/>
      <c r="K709" s="21"/>
      <c r="L709" s="21"/>
      <c r="M709" s="21"/>
      <c r="N709" s="21"/>
      <c r="O709" s="21"/>
      <c r="P709" s="21"/>
      <c r="Q709" s="21"/>
      <c r="R709" s="21"/>
      <c r="S709" s="21"/>
      <c r="T709" s="21"/>
      <c r="U709" s="21"/>
      <c r="V709" s="21"/>
      <c r="W709" s="21"/>
      <c r="X709" s="21"/>
      <c r="Y709" s="21"/>
      <c r="Z709" s="21"/>
    </row>
    <row r="710" spans="1:26" ht="15.75" customHeight="1">
      <c r="A710" s="21"/>
      <c r="B710" s="21"/>
      <c r="C710" s="21"/>
      <c r="D710" s="21"/>
      <c r="E710" s="21"/>
      <c r="F710" s="21"/>
      <c r="G710" s="21"/>
      <c r="H710" s="22"/>
      <c r="I710" s="22"/>
      <c r="J710" s="21"/>
      <c r="K710" s="21"/>
      <c r="L710" s="21"/>
      <c r="M710" s="21"/>
      <c r="N710" s="21"/>
      <c r="O710" s="21"/>
      <c r="P710" s="21"/>
      <c r="Q710" s="21"/>
      <c r="R710" s="21"/>
      <c r="S710" s="21"/>
      <c r="T710" s="21"/>
      <c r="U710" s="21"/>
      <c r="V710" s="21"/>
      <c r="W710" s="21"/>
      <c r="X710" s="21"/>
      <c r="Y710" s="21"/>
      <c r="Z710" s="21"/>
    </row>
    <row r="711" spans="1:26" ht="15.75" customHeight="1">
      <c r="A711" s="21"/>
      <c r="B711" s="21"/>
      <c r="C711" s="21"/>
      <c r="D711" s="21"/>
      <c r="E711" s="21"/>
      <c r="F711" s="21"/>
      <c r="G711" s="21"/>
      <c r="H711" s="22"/>
      <c r="I711" s="22"/>
      <c r="J711" s="21"/>
      <c r="K711" s="21"/>
      <c r="L711" s="21"/>
      <c r="M711" s="21"/>
      <c r="N711" s="21"/>
      <c r="O711" s="21"/>
      <c r="P711" s="21"/>
      <c r="Q711" s="21"/>
      <c r="R711" s="21"/>
      <c r="S711" s="21"/>
      <c r="T711" s="21"/>
      <c r="U711" s="21"/>
      <c r="V711" s="21"/>
      <c r="W711" s="21"/>
      <c r="X711" s="21"/>
      <c r="Y711" s="21"/>
      <c r="Z711" s="21"/>
    </row>
    <row r="712" spans="1:26" ht="15.75" customHeight="1">
      <c r="A712" s="21"/>
      <c r="B712" s="21"/>
      <c r="C712" s="21"/>
      <c r="D712" s="21"/>
      <c r="E712" s="21"/>
      <c r="F712" s="21"/>
      <c r="G712" s="21"/>
      <c r="H712" s="22"/>
      <c r="I712" s="22"/>
      <c r="J712" s="21"/>
      <c r="K712" s="21"/>
      <c r="L712" s="21"/>
      <c r="M712" s="21"/>
      <c r="N712" s="21"/>
      <c r="O712" s="21"/>
      <c r="P712" s="21"/>
      <c r="Q712" s="21"/>
      <c r="R712" s="21"/>
      <c r="S712" s="21"/>
      <c r="T712" s="21"/>
      <c r="U712" s="21"/>
      <c r="V712" s="21"/>
      <c r="W712" s="21"/>
      <c r="X712" s="21"/>
      <c r="Y712" s="21"/>
      <c r="Z712" s="21"/>
    </row>
    <row r="713" spans="1:26" ht="15.75" customHeight="1">
      <c r="A713" s="21"/>
      <c r="B713" s="21"/>
      <c r="C713" s="21"/>
      <c r="D713" s="21"/>
      <c r="E713" s="21"/>
      <c r="F713" s="21"/>
      <c r="G713" s="21"/>
      <c r="H713" s="22"/>
      <c r="I713" s="22"/>
      <c r="J713" s="21"/>
      <c r="K713" s="21"/>
      <c r="L713" s="21"/>
      <c r="M713" s="21"/>
      <c r="N713" s="21"/>
      <c r="O713" s="21"/>
      <c r="P713" s="21"/>
      <c r="Q713" s="21"/>
      <c r="R713" s="21"/>
      <c r="S713" s="21"/>
      <c r="T713" s="21"/>
      <c r="U713" s="21"/>
      <c r="V713" s="21"/>
      <c r="W713" s="21"/>
      <c r="X713" s="21"/>
      <c r="Y713" s="21"/>
      <c r="Z713" s="21"/>
    </row>
    <row r="714" spans="1:26" ht="15.75" customHeight="1">
      <c r="A714" s="21"/>
      <c r="B714" s="21"/>
      <c r="C714" s="21"/>
      <c r="D714" s="21"/>
      <c r="E714" s="21"/>
      <c r="F714" s="21"/>
      <c r="G714" s="21"/>
      <c r="H714" s="22"/>
      <c r="I714" s="22"/>
      <c r="J714" s="21"/>
      <c r="K714" s="21"/>
      <c r="L714" s="21"/>
      <c r="M714" s="21"/>
      <c r="N714" s="21"/>
      <c r="O714" s="21"/>
      <c r="P714" s="21"/>
      <c r="Q714" s="21"/>
      <c r="R714" s="21"/>
      <c r="S714" s="21"/>
      <c r="T714" s="21"/>
      <c r="U714" s="21"/>
      <c r="V714" s="21"/>
      <c r="W714" s="21"/>
      <c r="X714" s="21"/>
      <c r="Y714" s="21"/>
      <c r="Z714" s="21"/>
    </row>
    <row r="715" spans="1:26" ht="15.75" customHeight="1">
      <c r="A715" s="21"/>
      <c r="B715" s="21"/>
      <c r="C715" s="21"/>
      <c r="D715" s="21"/>
      <c r="E715" s="21"/>
      <c r="F715" s="21"/>
      <c r="G715" s="21"/>
      <c r="H715" s="22"/>
      <c r="I715" s="22"/>
      <c r="J715" s="21"/>
      <c r="K715" s="21"/>
      <c r="L715" s="21"/>
      <c r="M715" s="21"/>
      <c r="N715" s="21"/>
      <c r="O715" s="21"/>
      <c r="P715" s="21"/>
      <c r="Q715" s="21"/>
      <c r="R715" s="21"/>
      <c r="S715" s="21"/>
      <c r="T715" s="21"/>
      <c r="U715" s="21"/>
      <c r="V715" s="21"/>
      <c r="W715" s="21"/>
      <c r="X715" s="21"/>
      <c r="Y715" s="21"/>
      <c r="Z715" s="21"/>
    </row>
    <row r="716" spans="1:26" ht="15.75" customHeight="1">
      <c r="A716" s="21"/>
      <c r="B716" s="21"/>
      <c r="C716" s="21"/>
      <c r="D716" s="21"/>
      <c r="E716" s="21"/>
      <c r="F716" s="21"/>
      <c r="G716" s="21"/>
      <c r="H716" s="22"/>
      <c r="I716" s="22"/>
      <c r="J716" s="21"/>
      <c r="K716" s="21"/>
      <c r="L716" s="21"/>
      <c r="M716" s="21"/>
      <c r="N716" s="21"/>
      <c r="O716" s="21"/>
      <c r="P716" s="21"/>
      <c r="Q716" s="21"/>
      <c r="R716" s="21"/>
      <c r="S716" s="21"/>
      <c r="T716" s="21"/>
      <c r="U716" s="21"/>
      <c r="V716" s="21"/>
      <c r="W716" s="21"/>
      <c r="X716" s="21"/>
      <c r="Y716" s="21"/>
      <c r="Z716" s="21"/>
    </row>
    <row r="717" spans="1:26" ht="15.75" customHeight="1">
      <c r="A717" s="21"/>
      <c r="B717" s="21"/>
      <c r="C717" s="21"/>
      <c r="D717" s="21"/>
      <c r="E717" s="21"/>
      <c r="F717" s="21"/>
      <c r="G717" s="21"/>
      <c r="H717" s="22"/>
      <c r="I717" s="22"/>
      <c r="J717" s="21"/>
      <c r="K717" s="21"/>
      <c r="L717" s="21"/>
      <c r="M717" s="21"/>
      <c r="N717" s="21"/>
      <c r="O717" s="21"/>
      <c r="P717" s="21"/>
      <c r="Q717" s="21"/>
      <c r="R717" s="21"/>
      <c r="S717" s="21"/>
      <c r="T717" s="21"/>
      <c r="U717" s="21"/>
      <c r="V717" s="21"/>
      <c r="W717" s="21"/>
      <c r="X717" s="21"/>
      <c r="Y717" s="21"/>
      <c r="Z717" s="21"/>
    </row>
    <row r="718" spans="1:26" ht="15.75" customHeight="1">
      <c r="A718" s="21"/>
      <c r="B718" s="21"/>
      <c r="C718" s="21"/>
      <c r="D718" s="21"/>
      <c r="E718" s="21"/>
      <c r="F718" s="21"/>
      <c r="G718" s="21"/>
      <c r="H718" s="22"/>
      <c r="I718" s="22"/>
      <c r="J718" s="21"/>
      <c r="K718" s="21"/>
      <c r="L718" s="21"/>
      <c r="M718" s="21"/>
      <c r="N718" s="21"/>
      <c r="O718" s="21"/>
      <c r="P718" s="21"/>
      <c r="Q718" s="21"/>
      <c r="R718" s="21"/>
      <c r="S718" s="21"/>
      <c r="T718" s="21"/>
      <c r="U718" s="21"/>
      <c r="V718" s="21"/>
      <c r="W718" s="21"/>
      <c r="X718" s="21"/>
      <c r="Y718" s="21"/>
      <c r="Z718" s="21"/>
    </row>
    <row r="719" spans="1:26" ht="15.75" customHeight="1">
      <c r="A719" s="21"/>
      <c r="B719" s="21"/>
      <c r="C719" s="21"/>
      <c r="D719" s="21"/>
      <c r="E719" s="21"/>
      <c r="F719" s="21"/>
      <c r="G719" s="21"/>
      <c r="H719" s="22"/>
      <c r="I719" s="22"/>
      <c r="J719" s="21"/>
      <c r="K719" s="21"/>
      <c r="L719" s="21"/>
      <c r="M719" s="21"/>
      <c r="N719" s="21"/>
      <c r="O719" s="21"/>
      <c r="P719" s="21"/>
      <c r="Q719" s="21"/>
      <c r="R719" s="21"/>
      <c r="S719" s="21"/>
      <c r="T719" s="21"/>
      <c r="U719" s="21"/>
      <c r="V719" s="21"/>
      <c r="W719" s="21"/>
      <c r="X719" s="21"/>
      <c r="Y719" s="21"/>
      <c r="Z719" s="21"/>
    </row>
    <row r="720" spans="1:26" ht="15.75" customHeight="1">
      <c r="A720" s="21"/>
      <c r="B720" s="21"/>
      <c r="C720" s="21"/>
      <c r="D720" s="21"/>
      <c r="E720" s="21"/>
      <c r="F720" s="21"/>
      <c r="G720" s="21"/>
      <c r="H720" s="22"/>
      <c r="I720" s="22"/>
      <c r="J720" s="21"/>
      <c r="K720" s="21"/>
      <c r="L720" s="21"/>
      <c r="M720" s="21"/>
      <c r="N720" s="21"/>
      <c r="O720" s="21"/>
      <c r="P720" s="21"/>
      <c r="Q720" s="21"/>
      <c r="R720" s="21"/>
      <c r="S720" s="21"/>
      <c r="T720" s="21"/>
      <c r="U720" s="21"/>
      <c r="V720" s="21"/>
      <c r="W720" s="21"/>
      <c r="X720" s="21"/>
      <c r="Y720" s="21"/>
      <c r="Z720" s="21"/>
    </row>
    <row r="721" spans="1:26" ht="15.75" customHeight="1">
      <c r="A721" s="21"/>
      <c r="B721" s="21"/>
      <c r="C721" s="21"/>
      <c r="D721" s="21"/>
      <c r="E721" s="21"/>
      <c r="F721" s="21"/>
      <c r="G721" s="21"/>
      <c r="H721" s="22"/>
      <c r="I721" s="22"/>
      <c r="J721" s="21"/>
      <c r="K721" s="21"/>
      <c r="L721" s="21"/>
      <c r="M721" s="21"/>
      <c r="N721" s="21"/>
      <c r="O721" s="21"/>
      <c r="P721" s="21"/>
      <c r="Q721" s="21"/>
      <c r="R721" s="21"/>
      <c r="S721" s="21"/>
      <c r="T721" s="21"/>
      <c r="U721" s="21"/>
      <c r="V721" s="21"/>
      <c r="W721" s="21"/>
      <c r="X721" s="21"/>
      <c r="Y721" s="21"/>
      <c r="Z721" s="21"/>
    </row>
    <row r="722" spans="1:26" ht="15.75" customHeight="1">
      <c r="A722" s="21"/>
      <c r="B722" s="21"/>
      <c r="C722" s="21"/>
      <c r="D722" s="21"/>
      <c r="E722" s="21"/>
      <c r="F722" s="21"/>
      <c r="G722" s="21"/>
      <c r="H722" s="22"/>
      <c r="I722" s="22"/>
      <c r="J722" s="21"/>
      <c r="K722" s="21"/>
      <c r="L722" s="21"/>
      <c r="M722" s="21"/>
      <c r="N722" s="21"/>
      <c r="O722" s="21"/>
      <c r="P722" s="21"/>
      <c r="Q722" s="21"/>
      <c r="R722" s="21"/>
      <c r="S722" s="21"/>
      <c r="T722" s="21"/>
      <c r="U722" s="21"/>
      <c r="V722" s="21"/>
      <c r="W722" s="21"/>
      <c r="X722" s="21"/>
      <c r="Y722" s="21"/>
      <c r="Z722" s="21"/>
    </row>
    <row r="723" spans="1:26" ht="15.75" customHeight="1">
      <c r="A723" s="21"/>
      <c r="B723" s="21"/>
      <c r="C723" s="21"/>
      <c r="D723" s="21"/>
      <c r="E723" s="21"/>
      <c r="F723" s="21"/>
      <c r="G723" s="21"/>
      <c r="H723" s="22"/>
      <c r="I723" s="22"/>
      <c r="J723" s="21"/>
      <c r="K723" s="21"/>
      <c r="L723" s="21"/>
      <c r="M723" s="21"/>
      <c r="N723" s="21"/>
      <c r="O723" s="21"/>
      <c r="P723" s="21"/>
      <c r="Q723" s="21"/>
      <c r="R723" s="21"/>
      <c r="S723" s="21"/>
      <c r="T723" s="21"/>
      <c r="U723" s="21"/>
      <c r="V723" s="21"/>
      <c r="W723" s="21"/>
      <c r="X723" s="21"/>
      <c r="Y723" s="21"/>
      <c r="Z723" s="21"/>
    </row>
    <row r="724" spans="1:26" ht="15.75" customHeight="1">
      <c r="A724" s="21"/>
      <c r="B724" s="21"/>
      <c r="C724" s="21"/>
      <c r="D724" s="21"/>
      <c r="E724" s="21"/>
      <c r="F724" s="21"/>
      <c r="G724" s="21"/>
      <c r="H724" s="22"/>
      <c r="I724" s="22"/>
      <c r="J724" s="21"/>
      <c r="K724" s="21"/>
      <c r="L724" s="21"/>
      <c r="M724" s="21"/>
      <c r="N724" s="21"/>
      <c r="O724" s="21"/>
      <c r="P724" s="21"/>
      <c r="Q724" s="21"/>
      <c r="R724" s="21"/>
      <c r="S724" s="21"/>
      <c r="T724" s="21"/>
      <c r="U724" s="21"/>
      <c r="V724" s="21"/>
      <c r="W724" s="21"/>
      <c r="X724" s="21"/>
      <c r="Y724" s="21"/>
      <c r="Z724" s="21"/>
    </row>
    <row r="725" spans="1:26" ht="15.75" customHeight="1">
      <c r="A725" s="21"/>
      <c r="B725" s="21"/>
      <c r="C725" s="21"/>
      <c r="D725" s="21"/>
      <c r="E725" s="21"/>
      <c r="F725" s="21"/>
      <c r="G725" s="21"/>
      <c r="H725" s="22"/>
      <c r="I725" s="22"/>
      <c r="J725" s="21"/>
      <c r="K725" s="21"/>
      <c r="L725" s="21"/>
      <c r="M725" s="21"/>
      <c r="N725" s="21"/>
      <c r="O725" s="21"/>
      <c r="P725" s="21"/>
      <c r="Q725" s="21"/>
      <c r="R725" s="21"/>
      <c r="S725" s="21"/>
      <c r="T725" s="21"/>
      <c r="U725" s="21"/>
      <c r="V725" s="21"/>
      <c r="W725" s="21"/>
      <c r="X725" s="21"/>
      <c r="Y725" s="21"/>
      <c r="Z725" s="21"/>
    </row>
    <row r="726" spans="1:26" ht="15.75" customHeight="1">
      <c r="A726" s="21"/>
      <c r="B726" s="21"/>
      <c r="C726" s="21"/>
      <c r="D726" s="21"/>
      <c r="E726" s="21"/>
      <c r="F726" s="21"/>
      <c r="G726" s="21"/>
      <c r="H726" s="22"/>
      <c r="I726" s="22"/>
      <c r="J726" s="21"/>
      <c r="K726" s="21"/>
      <c r="L726" s="21"/>
      <c r="M726" s="21"/>
      <c r="N726" s="21"/>
      <c r="O726" s="21"/>
      <c r="P726" s="21"/>
      <c r="Q726" s="21"/>
      <c r="R726" s="21"/>
      <c r="S726" s="21"/>
      <c r="T726" s="21"/>
      <c r="U726" s="21"/>
      <c r="V726" s="21"/>
      <c r="W726" s="21"/>
      <c r="X726" s="21"/>
      <c r="Y726" s="21"/>
      <c r="Z726" s="21"/>
    </row>
    <row r="727" spans="1:26" ht="15.75" customHeight="1">
      <c r="A727" s="21"/>
      <c r="B727" s="21"/>
      <c r="C727" s="21"/>
      <c r="D727" s="21"/>
      <c r="E727" s="21"/>
      <c r="F727" s="21"/>
      <c r="G727" s="21"/>
      <c r="H727" s="22"/>
      <c r="I727" s="22"/>
      <c r="J727" s="21"/>
      <c r="K727" s="21"/>
      <c r="L727" s="21"/>
      <c r="M727" s="21"/>
      <c r="N727" s="21"/>
      <c r="O727" s="21"/>
      <c r="P727" s="21"/>
      <c r="Q727" s="21"/>
      <c r="R727" s="21"/>
      <c r="S727" s="21"/>
      <c r="T727" s="21"/>
      <c r="U727" s="21"/>
      <c r="V727" s="21"/>
      <c r="W727" s="21"/>
      <c r="X727" s="21"/>
      <c r="Y727" s="21"/>
      <c r="Z727" s="21"/>
    </row>
    <row r="728" spans="1:26" ht="15.75" customHeight="1">
      <c r="A728" s="21"/>
      <c r="B728" s="21"/>
      <c r="C728" s="21"/>
      <c r="D728" s="21"/>
      <c r="E728" s="21"/>
      <c r="F728" s="21"/>
      <c r="G728" s="21"/>
      <c r="H728" s="22"/>
      <c r="I728" s="22"/>
      <c r="J728" s="21"/>
      <c r="K728" s="21"/>
      <c r="L728" s="21"/>
      <c r="M728" s="21"/>
      <c r="N728" s="21"/>
      <c r="O728" s="21"/>
      <c r="P728" s="21"/>
      <c r="Q728" s="21"/>
      <c r="R728" s="21"/>
      <c r="S728" s="21"/>
      <c r="T728" s="21"/>
      <c r="U728" s="21"/>
      <c r="V728" s="21"/>
      <c r="W728" s="21"/>
      <c r="X728" s="21"/>
      <c r="Y728" s="21"/>
      <c r="Z728" s="21"/>
    </row>
    <row r="729" spans="1:26" ht="15.75" customHeight="1">
      <c r="A729" s="21"/>
      <c r="B729" s="21"/>
      <c r="C729" s="21"/>
      <c r="D729" s="21"/>
      <c r="E729" s="21"/>
      <c r="F729" s="21"/>
      <c r="G729" s="21"/>
      <c r="H729" s="22"/>
      <c r="I729" s="22"/>
      <c r="J729" s="21"/>
      <c r="K729" s="21"/>
      <c r="L729" s="21"/>
      <c r="M729" s="21"/>
      <c r="N729" s="21"/>
      <c r="O729" s="21"/>
      <c r="P729" s="21"/>
      <c r="Q729" s="21"/>
      <c r="R729" s="21"/>
      <c r="S729" s="21"/>
      <c r="T729" s="21"/>
      <c r="U729" s="21"/>
      <c r="V729" s="21"/>
      <c r="W729" s="21"/>
      <c r="X729" s="21"/>
      <c r="Y729" s="21"/>
      <c r="Z729" s="21"/>
    </row>
    <row r="730" spans="1:26" ht="15.75" customHeight="1">
      <c r="A730" s="21"/>
      <c r="B730" s="21"/>
      <c r="C730" s="21"/>
      <c r="D730" s="21"/>
      <c r="E730" s="21"/>
      <c r="F730" s="21"/>
      <c r="G730" s="21"/>
      <c r="H730" s="22"/>
      <c r="I730" s="22"/>
      <c r="J730" s="21"/>
      <c r="K730" s="21"/>
      <c r="L730" s="21"/>
      <c r="M730" s="21"/>
      <c r="N730" s="21"/>
      <c r="O730" s="21"/>
      <c r="P730" s="21"/>
      <c r="Q730" s="21"/>
      <c r="R730" s="21"/>
      <c r="S730" s="21"/>
      <c r="T730" s="21"/>
      <c r="U730" s="21"/>
      <c r="V730" s="21"/>
      <c r="W730" s="21"/>
      <c r="X730" s="21"/>
      <c r="Y730" s="21"/>
      <c r="Z730" s="21"/>
    </row>
    <row r="731" spans="1:26" ht="15.75" customHeight="1">
      <c r="A731" s="21"/>
      <c r="B731" s="21"/>
      <c r="C731" s="21"/>
      <c r="D731" s="21"/>
      <c r="E731" s="21"/>
      <c r="F731" s="21"/>
      <c r="G731" s="21"/>
      <c r="H731" s="22"/>
      <c r="I731" s="22"/>
      <c r="J731" s="21"/>
      <c r="K731" s="21"/>
      <c r="L731" s="21"/>
      <c r="M731" s="21"/>
      <c r="N731" s="21"/>
      <c r="O731" s="21"/>
      <c r="P731" s="21"/>
      <c r="Q731" s="21"/>
      <c r="R731" s="21"/>
      <c r="S731" s="21"/>
      <c r="T731" s="21"/>
      <c r="U731" s="21"/>
      <c r="V731" s="21"/>
      <c r="W731" s="21"/>
      <c r="X731" s="21"/>
      <c r="Y731" s="21"/>
      <c r="Z731" s="21"/>
    </row>
    <row r="732" spans="1:26" ht="15.75" customHeight="1">
      <c r="A732" s="21"/>
      <c r="B732" s="21"/>
      <c r="C732" s="21"/>
      <c r="D732" s="21"/>
      <c r="E732" s="21"/>
      <c r="F732" s="21"/>
      <c r="G732" s="21"/>
      <c r="H732" s="22"/>
      <c r="I732" s="22"/>
      <c r="J732" s="21"/>
      <c r="K732" s="21"/>
      <c r="L732" s="21"/>
      <c r="M732" s="21"/>
      <c r="N732" s="21"/>
      <c r="O732" s="21"/>
      <c r="P732" s="21"/>
      <c r="Q732" s="21"/>
      <c r="R732" s="21"/>
      <c r="S732" s="21"/>
      <c r="T732" s="21"/>
      <c r="U732" s="21"/>
      <c r="V732" s="21"/>
      <c r="W732" s="21"/>
      <c r="X732" s="21"/>
      <c r="Y732" s="21"/>
      <c r="Z732" s="21"/>
    </row>
    <row r="733" spans="1:26" ht="15.75" customHeight="1">
      <c r="A733" s="21"/>
      <c r="B733" s="21"/>
      <c r="C733" s="21"/>
      <c r="D733" s="21"/>
      <c r="E733" s="21"/>
      <c r="F733" s="21"/>
      <c r="G733" s="21"/>
      <c r="H733" s="22"/>
      <c r="I733" s="22"/>
      <c r="J733" s="21"/>
      <c r="K733" s="21"/>
      <c r="L733" s="21"/>
      <c r="M733" s="21"/>
      <c r="N733" s="21"/>
      <c r="O733" s="21"/>
      <c r="P733" s="21"/>
      <c r="Q733" s="21"/>
      <c r="R733" s="21"/>
      <c r="S733" s="21"/>
      <c r="T733" s="21"/>
      <c r="U733" s="21"/>
      <c r="V733" s="21"/>
      <c r="W733" s="21"/>
      <c r="X733" s="21"/>
      <c r="Y733" s="21"/>
      <c r="Z733" s="21"/>
    </row>
    <row r="734" spans="1:26" ht="15.75" customHeight="1">
      <c r="A734" s="21"/>
      <c r="B734" s="21"/>
      <c r="C734" s="21"/>
      <c r="D734" s="21"/>
      <c r="E734" s="21"/>
      <c r="F734" s="21"/>
      <c r="G734" s="21"/>
      <c r="H734" s="22"/>
      <c r="I734" s="22"/>
      <c r="J734" s="21"/>
      <c r="K734" s="21"/>
      <c r="L734" s="21"/>
      <c r="M734" s="21"/>
      <c r="N734" s="21"/>
      <c r="O734" s="21"/>
      <c r="P734" s="21"/>
      <c r="Q734" s="21"/>
      <c r="R734" s="21"/>
      <c r="S734" s="21"/>
      <c r="T734" s="21"/>
      <c r="U734" s="21"/>
      <c r="V734" s="21"/>
      <c r="W734" s="21"/>
      <c r="X734" s="21"/>
      <c r="Y734" s="21"/>
      <c r="Z734" s="21"/>
    </row>
    <row r="735" spans="1:26" ht="15.75" customHeight="1">
      <c r="A735" s="21"/>
      <c r="B735" s="21"/>
      <c r="C735" s="21"/>
      <c r="D735" s="21"/>
      <c r="E735" s="21"/>
      <c r="F735" s="21"/>
      <c r="G735" s="21"/>
      <c r="H735" s="22"/>
      <c r="I735" s="22"/>
      <c r="J735" s="21"/>
      <c r="K735" s="21"/>
      <c r="L735" s="21"/>
      <c r="M735" s="21"/>
      <c r="N735" s="21"/>
      <c r="O735" s="21"/>
      <c r="P735" s="21"/>
      <c r="Q735" s="21"/>
      <c r="R735" s="21"/>
      <c r="S735" s="21"/>
      <c r="T735" s="21"/>
      <c r="U735" s="21"/>
      <c r="V735" s="21"/>
      <c r="W735" s="21"/>
      <c r="X735" s="21"/>
      <c r="Y735" s="21"/>
      <c r="Z735" s="21"/>
    </row>
    <row r="736" spans="1:26" ht="15.75" customHeight="1">
      <c r="A736" s="21"/>
      <c r="B736" s="21"/>
      <c r="C736" s="21"/>
      <c r="D736" s="21"/>
      <c r="E736" s="21"/>
      <c r="F736" s="21"/>
      <c r="G736" s="21"/>
      <c r="H736" s="22"/>
      <c r="I736" s="22"/>
      <c r="J736" s="21"/>
      <c r="K736" s="21"/>
      <c r="L736" s="21"/>
      <c r="M736" s="21"/>
      <c r="N736" s="21"/>
      <c r="O736" s="21"/>
      <c r="P736" s="21"/>
      <c r="Q736" s="21"/>
      <c r="R736" s="21"/>
      <c r="S736" s="21"/>
      <c r="T736" s="21"/>
      <c r="U736" s="21"/>
      <c r="V736" s="21"/>
      <c r="W736" s="21"/>
      <c r="X736" s="21"/>
      <c r="Y736" s="21"/>
      <c r="Z736" s="21"/>
    </row>
    <row r="737" spans="1:26" ht="15.75" customHeight="1">
      <c r="A737" s="21"/>
      <c r="B737" s="21"/>
      <c r="C737" s="21"/>
      <c r="D737" s="21"/>
      <c r="E737" s="21"/>
      <c r="F737" s="21"/>
      <c r="G737" s="21"/>
      <c r="H737" s="22"/>
      <c r="I737" s="22"/>
      <c r="J737" s="21"/>
      <c r="K737" s="21"/>
      <c r="L737" s="21"/>
      <c r="M737" s="21"/>
      <c r="N737" s="21"/>
      <c r="O737" s="21"/>
      <c r="P737" s="21"/>
      <c r="Q737" s="21"/>
      <c r="R737" s="21"/>
      <c r="S737" s="21"/>
      <c r="T737" s="21"/>
      <c r="U737" s="21"/>
      <c r="V737" s="21"/>
      <c r="W737" s="21"/>
      <c r="X737" s="21"/>
      <c r="Y737" s="21"/>
      <c r="Z737" s="21"/>
    </row>
    <row r="738" spans="1:26" ht="15.75" customHeight="1">
      <c r="A738" s="21"/>
      <c r="B738" s="21"/>
      <c r="C738" s="21"/>
      <c r="D738" s="21"/>
      <c r="E738" s="21"/>
      <c r="F738" s="21"/>
      <c r="G738" s="21"/>
      <c r="H738" s="22"/>
      <c r="I738" s="22"/>
      <c r="J738" s="21"/>
      <c r="K738" s="21"/>
      <c r="L738" s="21"/>
      <c r="M738" s="21"/>
      <c r="N738" s="21"/>
      <c r="O738" s="21"/>
      <c r="P738" s="21"/>
      <c r="Q738" s="21"/>
      <c r="R738" s="21"/>
      <c r="S738" s="21"/>
      <c r="T738" s="21"/>
      <c r="U738" s="21"/>
      <c r="V738" s="21"/>
      <c r="W738" s="21"/>
      <c r="X738" s="21"/>
      <c r="Y738" s="21"/>
      <c r="Z738" s="21"/>
    </row>
    <row r="739" spans="1:26" ht="15.75" customHeight="1">
      <c r="A739" s="21"/>
      <c r="B739" s="21"/>
      <c r="C739" s="21"/>
      <c r="D739" s="21"/>
      <c r="E739" s="21"/>
      <c r="F739" s="21"/>
      <c r="G739" s="21"/>
      <c r="H739" s="22"/>
      <c r="I739" s="22"/>
      <c r="J739" s="21"/>
      <c r="K739" s="21"/>
      <c r="L739" s="21"/>
      <c r="M739" s="21"/>
      <c r="N739" s="21"/>
      <c r="O739" s="21"/>
      <c r="P739" s="21"/>
      <c r="Q739" s="21"/>
      <c r="R739" s="21"/>
      <c r="S739" s="21"/>
      <c r="T739" s="21"/>
      <c r="U739" s="21"/>
      <c r="V739" s="21"/>
      <c r="W739" s="21"/>
      <c r="X739" s="21"/>
      <c r="Y739" s="21"/>
      <c r="Z739" s="21"/>
    </row>
    <row r="740" spans="1:26" ht="15.75" customHeight="1">
      <c r="A740" s="21"/>
      <c r="B740" s="21"/>
      <c r="C740" s="21"/>
      <c r="D740" s="21"/>
      <c r="E740" s="21"/>
      <c r="F740" s="21"/>
      <c r="G740" s="21"/>
      <c r="H740" s="22"/>
      <c r="I740" s="22"/>
      <c r="J740" s="21"/>
      <c r="K740" s="21"/>
      <c r="L740" s="21"/>
      <c r="M740" s="21"/>
      <c r="N740" s="21"/>
      <c r="O740" s="21"/>
      <c r="P740" s="21"/>
      <c r="Q740" s="21"/>
      <c r="R740" s="21"/>
      <c r="S740" s="21"/>
      <c r="T740" s="21"/>
      <c r="U740" s="21"/>
      <c r="V740" s="21"/>
      <c r="W740" s="21"/>
      <c r="X740" s="21"/>
      <c r="Y740" s="21"/>
      <c r="Z740" s="21"/>
    </row>
    <row r="741" spans="1:26" ht="15.75" customHeight="1">
      <c r="A741" s="21"/>
      <c r="B741" s="21"/>
      <c r="C741" s="21"/>
      <c r="D741" s="21"/>
      <c r="E741" s="21"/>
      <c r="F741" s="21"/>
      <c r="G741" s="21"/>
      <c r="H741" s="22"/>
      <c r="I741" s="22"/>
      <c r="J741" s="21"/>
      <c r="K741" s="21"/>
      <c r="L741" s="21"/>
      <c r="M741" s="21"/>
      <c r="N741" s="21"/>
      <c r="O741" s="21"/>
      <c r="P741" s="21"/>
      <c r="Q741" s="21"/>
      <c r="R741" s="21"/>
      <c r="S741" s="21"/>
      <c r="T741" s="21"/>
      <c r="U741" s="21"/>
      <c r="V741" s="21"/>
      <c r="W741" s="21"/>
      <c r="X741" s="21"/>
      <c r="Y741" s="21"/>
      <c r="Z741" s="21"/>
    </row>
    <row r="742" spans="1:26" ht="15.75" customHeight="1">
      <c r="A742" s="21"/>
      <c r="B742" s="21"/>
      <c r="C742" s="21"/>
      <c r="D742" s="21"/>
      <c r="E742" s="21"/>
      <c r="F742" s="21"/>
      <c r="G742" s="21"/>
      <c r="H742" s="22"/>
      <c r="I742" s="22"/>
      <c r="J742" s="21"/>
      <c r="K742" s="21"/>
      <c r="L742" s="21"/>
      <c r="M742" s="21"/>
      <c r="N742" s="21"/>
      <c r="O742" s="21"/>
      <c r="P742" s="21"/>
      <c r="Q742" s="21"/>
      <c r="R742" s="21"/>
      <c r="S742" s="21"/>
      <c r="T742" s="21"/>
      <c r="U742" s="21"/>
      <c r="V742" s="21"/>
      <c r="W742" s="21"/>
      <c r="X742" s="21"/>
      <c r="Y742" s="21"/>
      <c r="Z742" s="21"/>
    </row>
    <row r="743" spans="1:26" ht="15.75" customHeight="1">
      <c r="A743" s="21"/>
      <c r="B743" s="21"/>
      <c r="C743" s="21"/>
      <c r="D743" s="21"/>
      <c r="E743" s="21"/>
      <c r="F743" s="21"/>
      <c r="G743" s="21"/>
      <c r="H743" s="22"/>
      <c r="I743" s="22"/>
      <c r="J743" s="21"/>
      <c r="K743" s="21"/>
      <c r="L743" s="21"/>
      <c r="M743" s="21"/>
      <c r="N743" s="21"/>
      <c r="O743" s="21"/>
      <c r="P743" s="21"/>
      <c r="Q743" s="21"/>
      <c r="R743" s="21"/>
      <c r="S743" s="21"/>
      <c r="T743" s="21"/>
      <c r="U743" s="21"/>
      <c r="V743" s="21"/>
      <c r="W743" s="21"/>
      <c r="X743" s="21"/>
      <c r="Y743" s="21"/>
      <c r="Z743" s="21"/>
    </row>
    <row r="744" spans="1:26" ht="15.75" customHeight="1">
      <c r="A744" s="21"/>
      <c r="B744" s="21"/>
      <c r="C744" s="21"/>
      <c r="D744" s="21"/>
      <c r="E744" s="21"/>
      <c r="F744" s="21"/>
      <c r="G744" s="21"/>
      <c r="H744" s="22"/>
      <c r="I744" s="22"/>
      <c r="J744" s="21"/>
      <c r="K744" s="21"/>
      <c r="L744" s="21"/>
      <c r="M744" s="21"/>
      <c r="N744" s="21"/>
      <c r="O744" s="21"/>
      <c r="P744" s="21"/>
      <c r="Q744" s="21"/>
      <c r="R744" s="21"/>
      <c r="S744" s="21"/>
      <c r="T744" s="21"/>
      <c r="U744" s="21"/>
      <c r="V744" s="21"/>
      <c r="W744" s="21"/>
      <c r="X744" s="21"/>
      <c r="Y744" s="21"/>
      <c r="Z744" s="21"/>
    </row>
    <row r="745" spans="1:26" ht="15.75" customHeight="1">
      <c r="A745" s="21"/>
      <c r="B745" s="21"/>
      <c r="C745" s="21"/>
      <c r="D745" s="21"/>
      <c r="E745" s="21"/>
      <c r="F745" s="21"/>
      <c r="G745" s="21"/>
      <c r="H745" s="22"/>
      <c r="I745" s="22"/>
      <c r="J745" s="21"/>
      <c r="K745" s="21"/>
      <c r="L745" s="21"/>
      <c r="M745" s="21"/>
      <c r="N745" s="21"/>
      <c r="O745" s="21"/>
      <c r="P745" s="21"/>
      <c r="Q745" s="21"/>
      <c r="R745" s="21"/>
      <c r="S745" s="21"/>
      <c r="T745" s="21"/>
      <c r="U745" s="21"/>
      <c r="V745" s="21"/>
      <c r="W745" s="21"/>
      <c r="X745" s="21"/>
      <c r="Y745" s="21"/>
      <c r="Z745" s="21"/>
    </row>
    <row r="746" spans="1:26" ht="15.75" customHeight="1">
      <c r="A746" s="21"/>
      <c r="B746" s="21"/>
      <c r="C746" s="21"/>
      <c r="D746" s="21"/>
      <c r="E746" s="21"/>
      <c r="F746" s="21"/>
      <c r="G746" s="21"/>
      <c r="H746" s="22"/>
      <c r="I746" s="22"/>
      <c r="J746" s="21"/>
      <c r="K746" s="21"/>
      <c r="L746" s="21"/>
      <c r="M746" s="21"/>
      <c r="N746" s="21"/>
      <c r="O746" s="21"/>
      <c r="P746" s="21"/>
      <c r="Q746" s="21"/>
      <c r="R746" s="21"/>
      <c r="S746" s="21"/>
      <c r="T746" s="21"/>
      <c r="U746" s="21"/>
      <c r="V746" s="21"/>
      <c r="W746" s="21"/>
      <c r="X746" s="21"/>
      <c r="Y746" s="21"/>
      <c r="Z746" s="21"/>
    </row>
    <row r="747" spans="1:26" ht="15.75" customHeight="1">
      <c r="A747" s="21"/>
      <c r="B747" s="21"/>
      <c r="C747" s="21"/>
      <c r="D747" s="21"/>
      <c r="E747" s="21"/>
      <c r="F747" s="21"/>
      <c r="G747" s="21"/>
      <c r="H747" s="22"/>
      <c r="I747" s="22"/>
      <c r="J747" s="21"/>
      <c r="K747" s="21"/>
      <c r="L747" s="21"/>
      <c r="M747" s="21"/>
      <c r="N747" s="21"/>
      <c r="O747" s="21"/>
      <c r="P747" s="21"/>
      <c r="Q747" s="21"/>
      <c r="R747" s="21"/>
      <c r="S747" s="21"/>
      <c r="T747" s="21"/>
      <c r="U747" s="21"/>
      <c r="V747" s="21"/>
      <c r="W747" s="21"/>
      <c r="X747" s="21"/>
      <c r="Y747" s="21"/>
      <c r="Z747" s="21"/>
    </row>
    <row r="748" spans="1:26" ht="15.75" customHeight="1">
      <c r="A748" s="21"/>
      <c r="B748" s="21"/>
      <c r="C748" s="21"/>
      <c r="D748" s="21"/>
      <c r="E748" s="21"/>
      <c r="F748" s="21"/>
      <c r="G748" s="21"/>
      <c r="H748" s="22"/>
      <c r="I748" s="22"/>
      <c r="J748" s="21"/>
      <c r="K748" s="21"/>
      <c r="L748" s="21"/>
      <c r="M748" s="21"/>
      <c r="N748" s="21"/>
      <c r="O748" s="21"/>
      <c r="P748" s="21"/>
      <c r="Q748" s="21"/>
      <c r="R748" s="21"/>
      <c r="S748" s="21"/>
      <c r="T748" s="21"/>
      <c r="U748" s="21"/>
      <c r="V748" s="21"/>
      <c r="W748" s="21"/>
      <c r="X748" s="21"/>
      <c r="Y748" s="21"/>
      <c r="Z748" s="21"/>
    </row>
    <row r="749" spans="1:26" ht="15.75" customHeight="1">
      <c r="A749" s="21"/>
      <c r="B749" s="21"/>
      <c r="C749" s="21"/>
      <c r="D749" s="21"/>
      <c r="E749" s="21"/>
      <c r="F749" s="21"/>
      <c r="G749" s="21"/>
      <c r="H749" s="22"/>
      <c r="I749" s="22"/>
      <c r="J749" s="21"/>
      <c r="K749" s="21"/>
      <c r="L749" s="21"/>
      <c r="M749" s="21"/>
      <c r="N749" s="21"/>
      <c r="O749" s="21"/>
      <c r="P749" s="21"/>
      <c r="Q749" s="21"/>
      <c r="R749" s="21"/>
      <c r="S749" s="21"/>
      <c r="T749" s="21"/>
      <c r="U749" s="21"/>
      <c r="V749" s="21"/>
      <c r="W749" s="21"/>
      <c r="X749" s="21"/>
      <c r="Y749" s="21"/>
      <c r="Z749" s="21"/>
    </row>
    <row r="750" spans="1:26" ht="15.75" customHeight="1">
      <c r="A750" s="21"/>
      <c r="B750" s="21"/>
      <c r="C750" s="21"/>
      <c r="D750" s="21"/>
      <c r="E750" s="21"/>
      <c r="F750" s="21"/>
      <c r="G750" s="21"/>
      <c r="H750" s="22"/>
      <c r="I750" s="22"/>
      <c r="J750" s="21"/>
      <c r="K750" s="21"/>
      <c r="L750" s="21"/>
      <c r="M750" s="21"/>
      <c r="N750" s="21"/>
      <c r="O750" s="21"/>
      <c r="P750" s="21"/>
      <c r="Q750" s="21"/>
      <c r="R750" s="21"/>
      <c r="S750" s="21"/>
      <c r="T750" s="21"/>
      <c r="U750" s="21"/>
      <c r="V750" s="21"/>
      <c r="W750" s="21"/>
      <c r="X750" s="21"/>
      <c r="Y750" s="21"/>
      <c r="Z750" s="21"/>
    </row>
    <row r="751" spans="1:26" ht="15.75" customHeight="1">
      <c r="A751" s="21"/>
      <c r="B751" s="21"/>
      <c r="C751" s="21"/>
      <c r="D751" s="21"/>
      <c r="E751" s="21"/>
      <c r="F751" s="21"/>
      <c r="G751" s="21"/>
      <c r="H751" s="22"/>
      <c r="I751" s="22"/>
      <c r="J751" s="21"/>
      <c r="K751" s="21"/>
      <c r="L751" s="21"/>
      <c r="M751" s="21"/>
      <c r="N751" s="21"/>
      <c r="O751" s="21"/>
      <c r="P751" s="21"/>
      <c r="Q751" s="21"/>
      <c r="R751" s="21"/>
      <c r="S751" s="21"/>
      <c r="T751" s="21"/>
      <c r="U751" s="21"/>
      <c r="V751" s="21"/>
      <c r="W751" s="21"/>
      <c r="X751" s="21"/>
      <c r="Y751" s="21"/>
      <c r="Z751" s="21"/>
    </row>
    <row r="752" spans="1:26" ht="15.75" customHeight="1">
      <c r="A752" s="21"/>
      <c r="B752" s="21"/>
      <c r="C752" s="21"/>
      <c r="D752" s="21"/>
      <c r="E752" s="21"/>
      <c r="F752" s="21"/>
      <c r="G752" s="21"/>
      <c r="H752" s="22"/>
      <c r="I752" s="22"/>
      <c r="J752" s="21"/>
      <c r="K752" s="21"/>
      <c r="L752" s="21"/>
      <c r="M752" s="21"/>
      <c r="N752" s="21"/>
      <c r="O752" s="21"/>
      <c r="P752" s="21"/>
      <c r="Q752" s="21"/>
      <c r="R752" s="21"/>
      <c r="S752" s="21"/>
      <c r="T752" s="21"/>
      <c r="U752" s="21"/>
      <c r="V752" s="21"/>
      <c r="W752" s="21"/>
      <c r="X752" s="21"/>
      <c r="Y752" s="21"/>
      <c r="Z752" s="21"/>
    </row>
    <row r="753" spans="1:26" ht="15.75" customHeight="1">
      <c r="A753" s="21"/>
      <c r="B753" s="21"/>
      <c r="C753" s="21"/>
      <c r="D753" s="21"/>
      <c r="E753" s="21"/>
      <c r="F753" s="21"/>
      <c r="G753" s="21"/>
      <c r="H753" s="22"/>
      <c r="I753" s="22"/>
      <c r="J753" s="21"/>
      <c r="K753" s="21"/>
      <c r="L753" s="21"/>
      <c r="M753" s="21"/>
      <c r="N753" s="21"/>
      <c r="O753" s="21"/>
      <c r="P753" s="21"/>
      <c r="Q753" s="21"/>
      <c r="R753" s="21"/>
      <c r="S753" s="21"/>
      <c r="T753" s="21"/>
      <c r="U753" s="21"/>
      <c r="V753" s="21"/>
      <c r="W753" s="21"/>
      <c r="X753" s="21"/>
      <c r="Y753" s="21"/>
      <c r="Z753" s="21"/>
    </row>
    <row r="754" spans="1:26" ht="15.75" customHeight="1">
      <c r="A754" s="21"/>
      <c r="B754" s="21"/>
      <c r="C754" s="21"/>
      <c r="D754" s="21"/>
      <c r="E754" s="21"/>
      <c r="F754" s="21"/>
      <c r="G754" s="21"/>
      <c r="H754" s="22"/>
      <c r="I754" s="22"/>
      <c r="J754" s="21"/>
      <c r="K754" s="21"/>
      <c r="L754" s="21"/>
      <c r="M754" s="21"/>
      <c r="N754" s="21"/>
      <c r="O754" s="21"/>
      <c r="P754" s="21"/>
      <c r="Q754" s="21"/>
      <c r="R754" s="21"/>
      <c r="S754" s="21"/>
      <c r="T754" s="21"/>
      <c r="U754" s="21"/>
      <c r="V754" s="21"/>
      <c r="W754" s="21"/>
      <c r="X754" s="21"/>
      <c r="Y754" s="21"/>
      <c r="Z754" s="21"/>
    </row>
    <row r="755" spans="1:26" ht="15.75" customHeight="1">
      <c r="A755" s="21"/>
      <c r="B755" s="21"/>
      <c r="C755" s="21"/>
      <c r="D755" s="21"/>
      <c r="E755" s="21"/>
      <c r="F755" s="21"/>
      <c r="G755" s="21"/>
      <c r="H755" s="22"/>
      <c r="I755" s="22"/>
      <c r="J755" s="21"/>
      <c r="K755" s="21"/>
      <c r="L755" s="21"/>
      <c r="M755" s="21"/>
      <c r="N755" s="21"/>
      <c r="O755" s="21"/>
      <c r="P755" s="21"/>
      <c r="Q755" s="21"/>
      <c r="R755" s="21"/>
      <c r="S755" s="21"/>
      <c r="T755" s="21"/>
      <c r="U755" s="21"/>
      <c r="V755" s="21"/>
      <c r="W755" s="21"/>
      <c r="X755" s="21"/>
      <c r="Y755" s="21"/>
      <c r="Z755" s="21"/>
    </row>
    <row r="756" spans="1:26" ht="15.75" customHeight="1">
      <c r="A756" s="21"/>
      <c r="B756" s="21"/>
      <c r="C756" s="21"/>
      <c r="D756" s="21"/>
      <c r="E756" s="21"/>
      <c r="F756" s="21"/>
      <c r="G756" s="21"/>
      <c r="H756" s="22"/>
      <c r="I756" s="22"/>
      <c r="J756" s="21"/>
      <c r="K756" s="21"/>
      <c r="L756" s="21"/>
      <c r="M756" s="21"/>
      <c r="N756" s="21"/>
      <c r="O756" s="21"/>
      <c r="P756" s="21"/>
      <c r="Q756" s="21"/>
      <c r="R756" s="21"/>
      <c r="S756" s="21"/>
      <c r="T756" s="21"/>
      <c r="U756" s="21"/>
      <c r="V756" s="21"/>
      <c r="W756" s="21"/>
      <c r="X756" s="21"/>
      <c r="Y756" s="21"/>
      <c r="Z756" s="21"/>
    </row>
    <row r="757" spans="1:26" ht="15.75" customHeight="1">
      <c r="A757" s="21"/>
      <c r="B757" s="21"/>
      <c r="C757" s="21"/>
      <c r="D757" s="21"/>
      <c r="E757" s="21"/>
      <c r="F757" s="21"/>
      <c r="G757" s="21"/>
      <c r="H757" s="22"/>
      <c r="I757" s="22"/>
      <c r="J757" s="21"/>
      <c r="K757" s="21"/>
      <c r="L757" s="21"/>
      <c r="M757" s="21"/>
      <c r="N757" s="21"/>
      <c r="O757" s="21"/>
      <c r="P757" s="21"/>
      <c r="Q757" s="21"/>
      <c r="R757" s="21"/>
      <c r="S757" s="21"/>
      <c r="T757" s="21"/>
      <c r="U757" s="21"/>
      <c r="V757" s="21"/>
      <c r="W757" s="21"/>
      <c r="X757" s="21"/>
      <c r="Y757" s="21"/>
      <c r="Z757" s="21"/>
    </row>
    <row r="758" spans="1:26" ht="15.75" customHeight="1">
      <c r="A758" s="21"/>
      <c r="B758" s="21"/>
      <c r="C758" s="21"/>
      <c r="D758" s="21"/>
      <c r="E758" s="21"/>
      <c r="F758" s="21"/>
      <c r="G758" s="21"/>
      <c r="H758" s="22"/>
      <c r="I758" s="22"/>
      <c r="J758" s="21"/>
      <c r="K758" s="21"/>
      <c r="L758" s="21"/>
      <c r="M758" s="21"/>
      <c r="N758" s="21"/>
      <c r="O758" s="21"/>
      <c r="P758" s="21"/>
      <c r="Q758" s="21"/>
      <c r="R758" s="21"/>
      <c r="S758" s="21"/>
      <c r="T758" s="21"/>
      <c r="U758" s="21"/>
      <c r="V758" s="21"/>
      <c r="W758" s="21"/>
      <c r="X758" s="21"/>
      <c r="Y758" s="21"/>
      <c r="Z758" s="21"/>
    </row>
    <row r="759" spans="1:26" ht="15.75" customHeight="1">
      <c r="A759" s="21"/>
      <c r="B759" s="21"/>
      <c r="C759" s="21"/>
      <c r="D759" s="21"/>
      <c r="E759" s="21"/>
      <c r="F759" s="21"/>
      <c r="G759" s="21"/>
      <c r="H759" s="22"/>
      <c r="I759" s="22"/>
      <c r="J759" s="21"/>
      <c r="K759" s="21"/>
      <c r="L759" s="21"/>
      <c r="M759" s="21"/>
      <c r="N759" s="21"/>
      <c r="O759" s="21"/>
      <c r="P759" s="21"/>
      <c r="Q759" s="21"/>
      <c r="R759" s="21"/>
      <c r="S759" s="21"/>
      <c r="T759" s="21"/>
      <c r="U759" s="21"/>
      <c r="V759" s="21"/>
      <c r="W759" s="21"/>
      <c r="X759" s="21"/>
      <c r="Y759" s="21"/>
      <c r="Z759" s="21"/>
    </row>
    <row r="760" spans="1:26" ht="15.75" customHeight="1">
      <c r="A760" s="21"/>
      <c r="B760" s="21"/>
      <c r="C760" s="21"/>
      <c r="D760" s="21"/>
      <c r="E760" s="21"/>
      <c r="F760" s="21"/>
      <c r="G760" s="21"/>
      <c r="H760" s="22"/>
      <c r="I760" s="22"/>
      <c r="J760" s="21"/>
      <c r="K760" s="21"/>
      <c r="L760" s="21"/>
      <c r="M760" s="21"/>
      <c r="N760" s="21"/>
      <c r="O760" s="21"/>
      <c r="P760" s="21"/>
      <c r="Q760" s="21"/>
      <c r="R760" s="21"/>
      <c r="S760" s="21"/>
      <c r="T760" s="21"/>
      <c r="U760" s="21"/>
      <c r="V760" s="21"/>
      <c r="W760" s="21"/>
      <c r="X760" s="21"/>
      <c r="Y760" s="21"/>
      <c r="Z760" s="21"/>
    </row>
    <row r="761" spans="1:26" ht="15.75" customHeight="1">
      <c r="A761" s="21"/>
      <c r="B761" s="21"/>
      <c r="C761" s="21"/>
      <c r="D761" s="21"/>
      <c r="E761" s="21"/>
      <c r="F761" s="21"/>
      <c r="G761" s="21"/>
      <c r="H761" s="22"/>
      <c r="I761" s="22"/>
      <c r="J761" s="21"/>
      <c r="K761" s="21"/>
      <c r="L761" s="21"/>
      <c r="M761" s="21"/>
      <c r="N761" s="21"/>
      <c r="O761" s="21"/>
      <c r="P761" s="21"/>
      <c r="Q761" s="21"/>
      <c r="R761" s="21"/>
      <c r="S761" s="21"/>
      <c r="T761" s="21"/>
      <c r="U761" s="21"/>
      <c r="V761" s="21"/>
      <c r="W761" s="21"/>
      <c r="X761" s="21"/>
      <c r="Y761" s="21"/>
      <c r="Z761" s="21"/>
    </row>
    <row r="762" spans="1:26" ht="15.75" customHeight="1">
      <c r="A762" s="21"/>
      <c r="B762" s="21"/>
      <c r="C762" s="21"/>
      <c r="D762" s="21"/>
      <c r="E762" s="21"/>
      <c r="F762" s="21"/>
      <c r="G762" s="21"/>
      <c r="H762" s="22"/>
      <c r="I762" s="22"/>
      <c r="J762" s="21"/>
      <c r="K762" s="21"/>
      <c r="L762" s="21"/>
      <c r="M762" s="21"/>
      <c r="N762" s="21"/>
      <c r="O762" s="21"/>
      <c r="P762" s="21"/>
      <c r="Q762" s="21"/>
      <c r="R762" s="21"/>
      <c r="S762" s="21"/>
      <c r="T762" s="21"/>
      <c r="U762" s="21"/>
      <c r="V762" s="21"/>
      <c r="W762" s="21"/>
      <c r="X762" s="21"/>
      <c r="Y762" s="21"/>
      <c r="Z762" s="21"/>
    </row>
    <row r="763" spans="1:26" ht="15.75" customHeight="1">
      <c r="A763" s="21"/>
      <c r="B763" s="21"/>
      <c r="C763" s="21"/>
      <c r="D763" s="21"/>
      <c r="E763" s="21"/>
      <c r="F763" s="21"/>
      <c r="G763" s="21"/>
      <c r="H763" s="22"/>
      <c r="I763" s="22"/>
      <c r="J763" s="21"/>
      <c r="K763" s="21"/>
      <c r="L763" s="21"/>
      <c r="M763" s="21"/>
      <c r="N763" s="21"/>
      <c r="O763" s="21"/>
      <c r="P763" s="21"/>
      <c r="Q763" s="21"/>
      <c r="R763" s="21"/>
      <c r="S763" s="21"/>
      <c r="T763" s="21"/>
      <c r="U763" s="21"/>
      <c r="V763" s="21"/>
      <c r="W763" s="21"/>
      <c r="X763" s="21"/>
      <c r="Y763" s="21"/>
      <c r="Z763" s="21"/>
    </row>
    <row r="764" spans="1:26" ht="15.75" customHeight="1">
      <c r="A764" s="21"/>
      <c r="B764" s="21"/>
      <c r="C764" s="21"/>
      <c r="D764" s="21"/>
      <c r="E764" s="21"/>
      <c r="F764" s="21"/>
      <c r="G764" s="21"/>
      <c r="H764" s="22"/>
      <c r="I764" s="22"/>
      <c r="J764" s="21"/>
      <c r="K764" s="21"/>
      <c r="L764" s="21"/>
      <c r="M764" s="21"/>
      <c r="N764" s="21"/>
      <c r="O764" s="21"/>
      <c r="P764" s="21"/>
      <c r="Q764" s="21"/>
      <c r="R764" s="21"/>
      <c r="S764" s="21"/>
      <c r="T764" s="21"/>
      <c r="U764" s="21"/>
      <c r="V764" s="21"/>
      <c r="W764" s="21"/>
      <c r="X764" s="21"/>
      <c r="Y764" s="21"/>
      <c r="Z764" s="21"/>
    </row>
    <row r="765" spans="1:26" ht="15.75" customHeight="1">
      <c r="A765" s="21"/>
      <c r="B765" s="21"/>
      <c r="C765" s="21"/>
      <c r="D765" s="21"/>
      <c r="E765" s="21"/>
      <c r="F765" s="21"/>
      <c r="G765" s="21"/>
      <c r="H765" s="22"/>
      <c r="I765" s="22"/>
      <c r="J765" s="21"/>
      <c r="K765" s="21"/>
      <c r="L765" s="21"/>
      <c r="M765" s="21"/>
      <c r="N765" s="21"/>
      <c r="O765" s="21"/>
      <c r="P765" s="21"/>
      <c r="Q765" s="21"/>
      <c r="R765" s="21"/>
      <c r="S765" s="21"/>
      <c r="T765" s="21"/>
      <c r="U765" s="21"/>
      <c r="V765" s="21"/>
      <c r="W765" s="21"/>
      <c r="X765" s="21"/>
      <c r="Y765" s="21"/>
      <c r="Z765" s="21"/>
    </row>
    <row r="766" spans="1:26" ht="15.75" customHeight="1">
      <c r="A766" s="21"/>
      <c r="B766" s="21"/>
      <c r="C766" s="21"/>
      <c r="D766" s="21"/>
      <c r="E766" s="21"/>
      <c r="F766" s="21"/>
      <c r="G766" s="21"/>
      <c r="H766" s="22"/>
      <c r="I766" s="22"/>
      <c r="J766" s="21"/>
      <c r="K766" s="21"/>
      <c r="L766" s="21"/>
      <c r="M766" s="21"/>
      <c r="N766" s="21"/>
      <c r="O766" s="21"/>
      <c r="P766" s="21"/>
      <c r="Q766" s="21"/>
      <c r="R766" s="21"/>
      <c r="S766" s="21"/>
      <c r="T766" s="21"/>
      <c r="U766" s="21"/>
      <c r="V766" s="21"/>
      <c r="W766" s="21"/>
      <c r="X766" s="21"/>
      <c r="Y766" s="21"/>
      <c r="Z766" s="21"/>
    </row>
    <row r="767" spans="1:26" ht="15.75" customHeight="1">
      <c r="A767" s="21"/>
      <c r="B767" s="21"/>
      <c r="C767" s="21"/>
      <c r="D767" s="21"/>
      <c r="E767" s="21"/>
      <c r="F767" s="21"/>
      <c r="G767" s="21"/>
      <c r="H767" s="22"/>
      <c r="I767" s="22"/>
      <c r="J767" s="21"/>
      <c r="K767" s="21"/>
      <c r="L767" s="21"/>
      <c r="M767" s="21"/>
      <c r="N767" s="21"/>
      <c r="O767" s="21"/>
      <c r="P767" s="21"/>
      <c r="Q767" s="21"/>
      <c r="R767" s="21"/>
      <c r="S767" s="21"/>
      <c r="T767" s="21"/>
      <c r="U767" s="21"/>
      <c r="V767" s="21"/>
      <c r="W767" s="21"/>
      <c r="X767" s="21"/>
      <c r="Y767" s="21"/>
      <c r="Z767" s="21"/>
    </row>
    <row r="768" spans="1:26" ht="15.75" customHeight="1">
      <c r="A768" s="21"/>
      <c r="B768" s="21"/>
      <c r="C768" s="21"/>
      <c r="D768" s="21"/>
      <c r="E768" s="21"/>
      <c r="F768" s="21"/>
      <c r="G768" s="21"/>
      <c r="H768" s="22"/>
      <c r="I768" s="22"/>
      <c r="J768" s="21"/>
      <c r="K768" s="21"/>
      <c r="L768" s="21"/>
      <c r="M768" s="21"/>
      <c r="N768" s="21"/>
      <c r="O768" s="21"/>
      <c r="P768" s="21"/>
      <c r="Q768" s="21"/>
      <c r="R768" s="21"/>
      <c r="S768" s="21"/>
      <c r="T768" s="21"/>
      <c r="U768" s="21"/>
      <c r="V768" s="21"/>
      <c r="W768" s="21"/>
      <c r="X768" s="21"/>
      <c r="Y768" s="21"/>
      <c r="Z768" s="21"/>
    </row>
    <row r="769" spans="1:26" ht="15.75" customHeight="1">
      <c r="A769" s="21"/>
      <c r="B769" s="21"/>
      <c r="C769" s="21"/>
      <c r="D769" s="21"/>
      <c r="E769" s="21"/>
      <c r="F769" s="21"/>
      <c r="G769" s="21"/>
      <c r="H769" s="22"/>
      <c r="I769" s="22"/>
      <c r="J769" s="21"/>
      <c r="K769" s="21"/>
      <c r="L769" s="21"/>
      <c r="M769" s="21"/>
      <c r="N769" s="21"/>
      <c r="O769" s="21"/>
      <c r="P769" s="21"/>
      <c r="Q769" s="21"/>
      <c r="R769" s="21"/>
      <c r="S769" s="21"/>
      <c r="T769" s="21"/>
      <c r="U769" s="21"/>
      <c r="V769" s="21"/>
      <c r="W769" s="21"/>
      <c r="X769" s="21"/>
      <c r="Y769" s="21"/>
      <c r="Z769" s="21"/>
    </row>
    <row r="770" spans="1:26" ht="15.75" customHeight="1">
      <c r="A770" s="21"/>
      <c r="B770" s="21"/>
      <c r="C770" s="21"/>
      <c r="D770" s="21"/>
      <c r="E770" s="21"/>
      <c r="F770" s="21"/>
      <c r="G770" s="21"/>
      <c r="H770" s="22"/>
      <c r="I770" s="22"/>
      <c r="J770" s="21"/>
      <c r="K770" s="21"/>
      <c r="L770" s="21"/>
      <c r="M770" s="21"/>
      <c r="N770" s="21"/>
      <c r="O770" s="21"/>
      <c r="P770" s="21"/>
      <c r="Q770" s="21"/>
      <c r="R770" s="21"/>
      <c r="S770" s="21"/>
      <c r="T770" s="21"/>
      <c r="U770" s="21"/>
      <c r="V770" s="21"/>
      <c r="W770" s="21"/>
      <c r="X770" s="21"/>
      <c r="Y770" s="21"/>
      <c r="Z770" s="21"/>
    </row>
    <row r="771" spans="1:26" ht="15.75" customHeight="1">
      <c r="A771" s="21"/>
      <c r="B771" s="21"/>
      <c r="C771" s="21"/>
      <c r="D771" s="21"/>
      <c r="E771" s="21"/>
      <c r="F771" s="21"/>
      <c r="G771" s="21"/>
      <c r="H771" s="22"/>
      <c r="I771" s="22"/>
      <c r="J771" s="21"/>
      <c r="K771" s="21"/>
      <c r="L771" s="21"/>
      <c r="M771" s="21"/>
      <c r="N771" s="21"/>
      <c r="O771" s="21"/>
      <c r="P771" s="21"/>
      <c r="Q771" s="21"/>
      <c r="R771" s="21"/>
      <c r="S771" s="21"/>
      <c r="T771" s="21"/>
      <c r="U771" s="21"/>
      <c r="V771" s="21"/>
      <c r="W771" s="21"/>
      <c r="X771" s="21"/>
      <c r="Y771" s="21"/>
      <c r="Z771" s="21"/>
    </row>
    <row r="772" spans="1:26" ht="15.75" customHeight="1">
      <c r="A772" s="21"/>
      <c r="B772" s="21"/>
      <c r="C772" s="21"/>
      <c r="D772" s="21"/>
      <c r="E772" s="21"/>
      <c r="F772" s="21"/>
      <c r="G772" s="21"/>
      <c r="H772" s="22"/>
      <c r="I772" s="22"/>
      <c r="J772" s="21"/>
      <c r="K772" s="21"/>
      <c r="L772" s="21"/>
      <c r="M772" s="21"/>
      <c r="N772" s="21"/>
      <c r="O772" s="21"/>
      <c r="P772" s="21"/>
      <c r="Q772" s="21"/>
      <c r="R772" s="21"/>
      <c r="S772" s="21"/>
      <c r="T772" s="21"/>
      <c r="U772" s="21"/>
      <c r="V772" s="21"/>
      <c r="W772" s="21"/>
      <c r="X772" s="21"/>
      <c r="Y772" s="21"/>
      <c r="Z772" s="21"/>
    </row>
    <row r="773" spans="1:26" ht="15.75" customHeight="1">
      <c r="A773" s="21"/>
      <c r="B773" s="21"/>
      <c r="C773" s="21"/>
      <c r="D773" s="21"/>
      <c r="E773" s="21"/>
      <c r="F773" s="21"/>
      <c r="G773" s="21"/>
      <c r="H773" s="22"/>
      <c r="I773" s="22"/>
      <c r="J773" s="21"/>
      <c r="K773" s="21"/>
      <c r="L773" s="21"/>
      <c r="M773" s="21"/>
      <c r="N773" s="21"/>
      <c r="O773" s="21"/>
      <c r="P773" s="21"/>
      <c r="Q773" s="21"/>
      <c r="R773" s="21"/>
      <c r="S773" s="21"/>
      <c r="T773" s="21"/>
      <c r="U773" s="21"/>
      <c r="V773" s="21"/>
      <c r="W773" s="21"/>
      <c r="X773" s="21"/>
      <c r="Y773" s="21"/>
      <c r="Z773" s="21"/>
    </row>
    <row r="774" spans="1:26" ht="15.75" customHeight="1">
      <c r="A774" s="21"/>
      <c r="B774" s="21"/>
      <c r="C774" s="21"/>
      <c r="D774" s="21"/>
      <c r="E774" s="21"/>
      <c r="F774" s="21"/>
      <c r="G774" s="21"/>
      <c r="H774" s="22"/>
      <c r="I774" s="22"/>
      <c r="J774" s="21"/>
      <c r="K774" s="21"/>
      <c r="L774" s="21"/>
      <c r="M774" s="21"/>
      <c r="N774" s="21"/>
      <c r="O774" s="21"/>
      <c r="P774" s="21"/>
      <c r="Q774" s="21"/>
      <c r="R774" s="21"/>
      <c r="S774" s="21"/>
      <c r="T774" s="21"/>
      <c r="U774" s="21"/>
      <c r="V774" s="21"/>
      <c r="W774" s="21"/>
      <c r="X774" s="21"/>
      <c r="Y774" s="21"/>
      <c r="Z774" s="21"/>
    </row>
    <row r="775" spans="1:26" ht="15.75" customHeight="1">
      <c r="A775" s="21"/>
      <c r="B775" s="21"/>
      <c r="C775" s="21"/>
      <c r="D775" s="21"/>
      <c r="E775" s="21"/>
      <c r="F775" s="21"/>
      <c r="G775" s="21"/>
      <c r="H775" s="22"/>
      <c r="I775" s="22"/>
      <c r="J775" s="21"/>
      <c r="K775" s="21"/>
      <c r="L775" s="21"/>
      <c r="M775" s="21"/>
      <c r="N775" s="21"/>
      <c r="O775" s="21"/>
      <c r="P775" s="21"/>
      <c r="Q775" s="21"/>
      <c r="R775" s="21"/>
      <c r="S775" s="21"/>
      <c r="T775" s="21"/>
      <c r="U775" s="21"/>
      <c r="V775" s="21"/>
      <c r="W775" s="21"/>
      <c r="X775" s="21"/>
      <c r="Y775" s="21"/>
      <c r="Z775" s="21"/>
    </row>
    <row r="776" spans="1:26" ht="15.75" customHeight="1">
      <c r="A776" s="21"/>
      <c r="B776" s="21"/>
      <c r="C776" s="21"/>
      <c r="D776" s="21"/>
      <c r="E776" s="21"/>
      <c r="F776" s="21"/>
      <c r="G776" s="21"/>
      <c r="H776" s="22"/>
      <c r="I776" s="22"/>
      <c r="J776" s="21"/>
      <c r="K776" s="21"/>
      <c r="L776" s="21"/>
      <c r="M776" s="21"/>
      <c r="N776" s="21"/>
      <c r="O776" s="21"/>
      <c r="P776" s="21"/>
      <c r="Q776" s="21"/>
      <c r="R776" s="21"/>
      <c r="S776" s="21"/>
      <c r="T776" s="21"/>
      <c r="U776" s="21"/>
      <c r="V776" s="21"/>
      <c r="W776" s="21"/>
      <c r="X776" s="21"/>
      <c r="Y776" s="21"/>
      <c r="Z776" s="21"/>
    </row>
    <row r="777" spans="1:26" ht="15.75" customHeight="1">
      <c r="A777" s="21"/>
      <c r="B777" s="21"/>
      <c r="C777" s="21"/>
      <c r="D777" s="21"/>
      <c r="E777" s="21"/>
      <c r="F777" s="21"/>
      <c r="G777" s="21"/>
      <c r="H777" s="22"/>
      <c r="I777" s="22"/>
      <c r="J777" s="21"/>
      <c r="K777" s="21"/>
      <c r="L777" s="21"/>
      <c r="M777" s="21"/>
      <c r="N777" s="21"/>
      <c r="O777" s="21"/>
      <c r="P777" s="21"/>
      <c r="Q777" s="21"/>
      <c r="R777" s="21"/>
      <c r="S777" s="21"/>
      <c r="T777" s="21"/>
      <c r="U777" s="21"/>
      <c r="V777" s="21"/>
      <c r="W777" s="21"/>
      <c r="X777" s="21"/>
      <c r="Y777" s="21"/>
      <c r="Z777" s="21"/>
    </row>
    <row r="778" spans="1:26" ht="15.75" customHeight="1">
      <c r="A778" s="21"/>
      <c r="B778" s="21"/>
      <c r="C778" s="21"/>
      <c r="D778" s="21"/>
      <c r="E778" s="21"/>
      <c r="F778" s="21"/>
      <c r="G778" s="21"/>
      <c r="H778" s="22"/>
      <c r="I778" s="22"/>
      <c r="J778" s="21"/>
      <c r="K778" s="21"/>
      <c r="L778" s="21"/>
      <c r="M778" s="21"/>
      <c r="N778" s="21"/>
      <c r="O778" s="21"/>
      <c r="P778" s="21"/>
      <c r="Q778" s="21"/>
      <c r="R778" s="21"/>
      <c r="S778" s="21"/>
      <c r="T778" s="21"/>
      <c r="U778" s="21"/>
      <c r="V778" s="21"/>
      <c r="W778" s="21"/>
      <c r="X778" s="21"/>
      <c r="Y778" s="21"/>
      <c r="Z778" s="21"/>
    </row>
    <row r="779" spans="1:26" ht="15.75" customHeight="1">
      <c r="A779" s="21"/>
      <c r="B779" s="21"/>
      <c r="C779" s="21"/>
      <c r="D779" s="21"/>
      <c r="E779" s="21"/>
      <c r="F779" s="21"/>
      <c r="G779" s="21"/>
      <c r="H779" s="22"/>
      <c r="I779" s="22"/>
      <c r="J779" s="21"/>
      <c r="K779" s="21"/>
      <c r="L779" s="21"/>
      <c r="M779" s="21"/>
      <c r="N779" s="21"/>
      <c r="O779" s="21"/>
      <c r="P779" s="21"/>
      <c r="Q779" s="21"/>
      <c r="R779" s="21"/>
      <c r="S779" s="21"/>
      <c r="T779" s="21"/>
      <c r="U779" s="21"/>
      <c r="V779" s="21"/>
      <c r="W779" s="21"/>
      <c r="X779" s="21"/>
      <c r="Y779" s="21"/>
      <c r="Z779" s="21"/>
    </row>
    <row r="780" spans="1:26" ht="15.75" customHeight="1">
      <c r="A780" s="21"/>
      <c r="B780" s="21"/>
      <c r="C780" s="21"/>
      <c r="D780" s="21"/>
      <c r="E780" s="21"/>
      <c r="F780" s="21"/>
      <c r="G780" s="21"/>
      <c r="H780" s="22"/>
      <c r="I780" s="22"/>
      <c r="J780" s="21"/>
      <c r="K780" s="21"/>
      <c r="L780" s="21"/>
      <c r="M780" s="21"/>
      <c r="N780" s="21"/>
      <c r="O780" s="21"/>
      <c r="P780" s="21"/>
      <c r="Q780" s="21"/>
      <c r="R780" s="21"/>
      <c r="S780" s="21"/>
      <c r="T780" s="21"/>
      <c r="U780" s="21"/>
      <c r="V780" s="21"/>
      <c r="W780" s="21"/>
      <c r="X780" s="21"/>
      <c r="Y780" s="21"/>
      <c r="Z780" s="21"/>
    </row>
    <row r="781" spans="1:26" ht="15.75" customHeight="1">
      <c r="A781" s="21"/>
      <c r="B781" s="21"/>
      <c r="C781" s="21"/>
      <c r="D781" s="21"/>
      <c r="E781" s="21"/>
      <c r="F781" s="21"/>
      <c r="G781" s="21"/>
      <c r="H781" s="22"/>
      <c r="I781" s="22"/>
      <c r="J781" s="21"/>
      <c r="K781" s="21"/>
      <c r="L781" s="21"/>
      <c r="M781" s="21"/>
      <c r="N781" s="21"/>
      <c r="O781" s="21"/>
      <c r="P781" s="21"/>
      <c r="Q781" s="21"/>
      <c r="R781" s="21"/>
      <c r="S781" s="21"/>
      <c r="T781" s="21"/>
      <c r="U781" s="21"/>
      <c r="V781" s="21"/>
      <c r="W781" s="21"/>
      <c r="X781" s="21"/>
      <c r="Y781" s="21"/>
      <c r="Z781" s="21"/>
    </row>
    <row r="782" spans="1:26" ht="15.75" customHeight="1">
      <c r="A782" s="21"/>
      <c r="B782" s="21"/>
      <c r="C782" s="21"/>
      <c r="D782" s="21"/>
      <c r="E782" s="21"/>
      <c r="F782" s="21"/>
      <c r="G782" s="21"/>
      <c r="H782" s="22"/>
      <c r="I782" s="22"/>
      <c r="J782" s="21"/>
      <c r="K782" s="21"/>
      <c r="L782" s="21"/>
      <c r="M782" s="21"/>
      <c r="N782" s="21"/>
      <c r="O782" s="21"/>
      <c r="P782" s="21"/>
      <c r="Q782" s="21"/>
      <c r="R782" s="21"/>
      <c r="S782" s="21"/>
      <c r="T782" s="21"/>
      <c r="U782" s="21"/>
      <c r="V782" s="21"/>
      <c r="W782" s="21"/>
      <c r="X782" s="21"/>
      <c r="Y782" s="21"/>
      <c r="Z782" s="21"/>
    </row>
    <row r="783" spans="1:26" ht="15.75" customHeight="1">
      <c r="A783" s="21"/>
      <c r="B783" s="21"/>
      <c r="C783" s="21"/>
      <c r="D783" s="21"/>
      <c r="E783" s="21"/>
      <c r="F783" s="21"/>
      <c r="G783" s="21"/>
      <c r="H783" s="22"/>
      <c r="I783" s="22"/>
      <c r="J783" s="21"/>
      <c r="K783" s="21"/>
      <c r="L783" s="21"/>
      <c r="M783" s="21"/>
      <c r="N783" s="21"/>
      <c r="O783" s="21"/>
      <c r="P783" s="21"/>
      <c r="Q783" s="21"/>
      <c r="R783" s="21"/>
      <c r="S783" s="21"/>
      <c r="T783" s="21"/>
      <c r="U783" s="21"/>
      <c r="V783" s="21"/>
      <c r="W783" s="21"/>
      <c r="X783" s="21"/>
      <c r="Y783" s="21"/>
      <c r="Z783" s="21"/>
    </row>
    <row r="784" spans="1:26" ht="15.75" customHeight="1">
      <c r="A784" s="21"/>
      <c r="B784" s="21"/>
      <c r="C784" s="21"/>
      <c r="D784" s="21"/>
      <c r="E784" s="21"/>
      <c r="F784" s="21"/>
      <c r="G784" s="21"/>
      <c r="H784" s="22"/>
      <c r="I784" s="22"/>
      <c r="J784" s="21"/>
      <c r="K784" s="21"/>
      <c r="L784" s="21"/>
      <c r="M784" s="21"/>
      <c r="N784" s="21"/>
      <c r="O784" s="21"/>
      <c r="P784" s="21"/>
      <c r="Q784" s="21"/>
      <c r="R784" s="21"/>
      <c r="S784" s="21"/>
      <c r="T784" s="21"/>
      <c r="U784" s="21"/>
      <c r="V784" s="21"/>
      <c r="W784" s="21"/>
      <c r="X784" s="21"/>
      <c r="Y784" s="21"/>
      <c r="Z784" s="21"/>
    </row>
    <row r="785" spans="1:26" ht="15.75" customHeight="1">
      <c r="A785" s="21"/>
      <c r="B785" s="21"/>
      <c r="C785" s="21"/>
      <c r="D785" s="21"/>
      <c r="E785" s="21"/>
      <c r="F785" s="21"/>
      <c r="G785" s="21"/>
      <c r="H785" s="22"/>
      <c r="I785" s="22"/>
      <c r="J785" s="21"/>
      <c r="K785" s="21"/>
      <c r="L785" s="21"/>
      <c r="M785" s="21"/>
      <c r="N785" s="21"/>
      <c r="O785" s="21"/>
      <c r="P785" s="21"/>
      <c r="Q785" s="21"/>
      <c r="R785" s="21"/>
      <c r="S785" s="21"/>
      <c r="T785" s="21"/>
      <c r="U785" s="21"/>
      <c r="V785" s="21"/>
      <c r="W785" s="21"/>
      <c r="X785" s="21"/>
      <c r="Y785" s="21"/>
      <c r="Z785" s="21"/>
    </row>
    <row r="786" spans="1:26" ht="15.75" customHeight="1">
      <c r="A786" s="21"/>
      <c r="B786" s="21"/>
      <c r="C786" s="21"/>
      <c r="D786" s="21"/>
      <c r="E786" s="21"/>
      <c r="F786" s="21"/>
      <c r="G786" s="21"/>
      <c r="H786" s="22"/>
      <c r="I786" s="22"/>
      <c r="J786" s="21"/>
      <c r="K786" s="21"/>
      <c r="L786" s="21"/>
      <c r="M786" s="21"/>
      <c r="N786" s="21"/>
      <c r="O786" s="21"/>
      <c r="P786" s="21"/>
      <c r="Q786" s="21"/>
      <c r="R786" s="21"/>
      <c r="S786" s="21"/>
      <c r="T786" s="21"/>
      <c r="U786" s="21"/>
      <c r="V786" s="21"/>
      <c r="W786" s="21"/>
      <c r="X786" s="21"/>
      <c r="Y786" s="21"/>
      <c r="Z786" s="21"/>
    </row>
    <row r="787" spans="1:26" ht="15.75" customHeight="1">
      <c r="A787" s="21"/>
      <c r="B787" s="21"/>
      <c r="C787" s="21"/>
      <c r="D787" s="21"/>
      <c r="E787" s="21"/>
      <c r="F787" s="21"/>
      <c r="G787" s="21"/>
      <c r="H787" s="22"/>
      <c r="I787" s="22"/>
      <c r="J787" s="21"/>
      <c r="K787" s="21"/>
      <c r="L787" s="21"/>
      <c r="M787" s="21"/>
      <c r="N787" s="21"/>
      <c r="O787" s="21"/>
      <c r="P787" s="21"/>
      <c r="Q787" s="21"/>
      <c r="R787" s="21"/>
      <c r="S787" s="21"/>
      <c r="T787" s="21"/>
      <c r="U787" s="21"/>
      <c r="V787" s="21"/>
      <c r="W787" s="21"/>
      <c r="X787" s="21"/>
      <c r="Y787" s="21"/>
      <c r="Z787" s="21"/>
    </row>
    <row r="788" spans="1:26" ht="15.75" customHeight="1">
      <c r="A788" s="21"/>
      <c r="B788" s="21"/>
      <c r="C788" s="21"/>
      <c r="D788" s="21"/>
      <c r="E788" s="21"/>
      <c r="F788" s="21"/>
      <c r="G788" s="21"/>
      <c r="H788" s="22"/>
      <c r="I788" s="22"/>
      <c r="J788" s="21"/>
      <c r="K788" s="21"/>
      <c r="L788" s="21"/>
      <c r="M788" s="21"/>
      <c r="N788" s="21"/>
      <c r="O788" s="21"/>
      <c r="P788" s="21"/>
      <c r="Q788" s="21"/>
      <c r="R788" s="21"/>
      <c r="S788" s="21"/>
      <c r="T788" s="21"/>
      <c r="U788" s="21"/>
      <c r="V788" s="21"/>
      <c r="W788" s="21"/>
      <c r="X788" s="21"/>
      <c r="Y788" s="21"/>
      <c r="Z788" s="21"/>
    </row>
    <row r="789" spans="1:26" ht="15.75" customHeight="1">
      <c r="A789" s="21"/>
      <c r="B789" s="21"/>
      <c r="C789" s="21"/>
      <c r="D789" s="21"/>
      <c r="E789" s="21"/>
      <c r="F789" s="21"/>
      <c r="G789" s="21"/>
      <c r="H789" s="22"/>
      <c r="I789" s="22"/>
      <c r="J789" s="21"/>
      <c r="K789" s="21"/>
      <c r="L789" s="21"/>
      <c r="M789" s="21"/>
      <c r="N789" s="21"/>
      <c r="O789" s="21"/>
      <c r="P789" s="21"/>
      <c r="Q789" s="21"/>
      <c r="R789" s="21"/>
      <c r="S789" s="21"/>
      <c r="T789" s="21"/>
      <c r="U789" s="21"/>
      <c r="V789" s="21"/>
      <c r="W789" s="21"/>
      <c r="X789" s="21"/>
      <c r="Y789" s="21"/>
      <c r="Z789" s="21"/>
    </row>
    <row r="790" spans="1:26" ht="15.75" customHeight="1">
      <c r="A790" s="21"/>
      <c r="B790" s="21"/>
      <c r="C790" s="21"/>
      <c r="D790" s="21"/>
      <c r="E790" s="21"/>
      <c r="F790" s="21"/>
      <c r="G790" s="21"/>
      <c r="H790" s="22"/>
      <c r="I790" s="22"/>
      <c r="J790" s="21"/>
      <c r="K790" s="21"/>
      <c r="L790" s="21"/>
      <c r="M790" s="21"/>
      <c r="N790" s="21"/>
      <c r="O790" s="21"/>
      <c r="P790" s="21"/>
      <c r="Q790" s="21"/>
      <c r="R790" s="21"/>
      <c r="S790" s="21"/>
      <c r="T790" s="21"/>
      <c r="U790" s="21"/>
      <c r="V790" s="21"/>
      <c r="W790" s="21"/>
      <c r="X790" s="21"/>
      <c r="Y790" s="21"/>
      <c r="Z790" s="21"/>
    </row>
    <row r="791" spans="1:26" ht="15.75" customHeight="1">
      <c r="A791" s="21"/>
      <c r="B791" s="21"/>
      <c r="C791" s="21"/>
      <c r="D791" s="21"/>
      <c r="E791" s="21"/>
      <c r="F791" s="21"/>
      <c r="G791" s="21"/>
      <c r="H791" s="22"/>
      <c r="I791" s="22"/>
      <c r="J791" s="21"/>
      <c r="K791" s="21"/>
      <c r="L791" s="21"/>
      <c r="M791" s="21"/>
      <c r="N791" s="21"/>
      <c r="O791" s="21"/>
      <c r="P791" s="21"/>
      <c r="Q791" s="21"/>
      <c r="R791" s="21"/>
      <c r="S791" s="21"/>
      <c r="T791" s="21"/>
      <c r="U791" s="21"/>
      <c r="V791" s="21"/>
      <c r="W791" s="21"/>
      <c r="X791" s="21"/>
      <c r="Y791" s="21"/>
      <c r="Z791" s="21"/>
    </row>
    <row r="792" spans="1:26" ht="15.75" customHeight="1">
      <c r="A792" s="21"/>
      <c r="B792" s="21"/>
      <c r="C792" s="21"/>
      <c r="D792" s="21"/>
      <c r="E792" s="21"/>
      <c r="F792" s="21"/>
      <c r="G792" s="21"/>
      <c r="H792" s="22"/>
      <c r="I792" s="22"/>
      <c r="J792" s="21"/>
      <c r="K792" s="21"/>
      <c r="L792" s="21"/>
      <c r="M792" s="21"/>
      <c r="N792" s="21"/>
      <c r="O792" s="21"/>
      <c r="P792" s="21"/>
      <c r="Q792" s="21"/>
      <c r="R792" s="21"/>
      <c r="S792" s="21"/>
      <c r="T792" s="21"/>
      <c r="U792" s="21"/>
      <c r="V792" s="21"/>
      <c r="W792" s="21"/>
      <c r="X792" s="21"/>
      <c r="Y792" s="21"/>
      <c r="Z792" s="21"/>
    </row>
    <row r="793" spans="1:26" ht="15.75" customHeight="1">
      <c r="A793" s="21"/>
      <c r="B793" s="21"/>
      <c r="C793" s="21"/>
      <c r="D793" s="21"/>
      <c r="E793" s="21"/>
      <c r="F793" s="21"/>
      <c r="G793" s="21"/>
      <c r="H793" s="22"/>
      <c r="I793" s="22"/>
      <c r="J793" s="21"/>
      <c r="K793" s="21"/>
      <c r="L793" s="21"/>
      <c r="M793" s="21"/>
      <c r="N793" s="21"/>
      <c r="O793" s="21"/>
      <c r="P793" s="21"/>
      <c r="Q793" s="21"/>
      <c r="R793" s="21"/>
      <c r="S793" s="21"/>
      <c r="T793" s="21"/>
      <c r="U793" s="21"/>
      <c r="V793" s="21"/>
      <c r="W793" s="21"/>
      <c r="X793" s="21"/>
      <c r="Y793" s="21"/>
      <c r="Z793" s="21"/>
    </row>
    <row r="794" spans="1:26" ht="15.75" customHeight="1">
      <c r="A794" s="21"/>
      <c r="B794" s="21"/>
      <c r="C794" s="21"/>
      <c r="D794" s="21"/>
      <c r="E794" s="21"/>
      <c r="F794" s="21"/>
      <c r="G794" s="21"/>
      <c r="H794" s="22"/>
      <c r="I794" s="22"/>
      <c r="J794" s="21"/>
      <c r="K794" s="21"/>
      <c r="L794" s="21"/>
      <c r="M794" s="21"/>
      <c r="N794" s="21"/>
      <c r="O794" s="21"/>
      <c r="P794" s="21"/>
      <c r="Q794" s="21"/>
      <c r="R794" s="21"/>
      <c r="S794" s="21"/>
      <c r="T794" s="21"/>
      <c r="U794" s="21"/>
      <c r="V794" s="21"/>
      <c r="W794" s="21"/>
      <c r="X794" s="21"/>
      <c r="Y794" s="21"/>
      <c r="Z794" s="21"/>
    </row>
    <row r="795" spans="1:26" ht="15.75" customHeight="1">
      <c r="A795" s="21"/>
      <c r="B795" s="21"/>
      <c r="C795" s="21"/>
      <c r="D795" s="21"/>
      <c r="E795" s="21"/>
      <c r="F795" s="21"/>
      <c r="G795" s="21"/>
      <c r="H795" s="22"/>
      <c r="I795" s="22"/>
      <c r="J795" s="21"/>
      <c r="K795" s="21"/>
      <c r="L795" s="21"/>
      <c r="M795" s="21"/>
      <c r="N795" s="21"/>
      <c r="O795" s="21"/>
      <c r="P795" s="21"/>
      <c r="Q795" s="21"/>
      <c r="R795" s="21"/>
      <c r="S795" s="21"/>
      <c r="T795" s="21"/>
      <c r="U795" s="21"/>
      <c r="V795" s="21"/>
      <c r="W795" s="21"/>
      <c r="X795" s="21"/>
      <c r="Y795" s="21"/>
      <c r="Z795" s="21"/>
    </row>
    <row r="796" spans="1:26" ht="15.75" customHeight="1">
      <c r="A796" s="21"/>
      <c r="B796" s="21"/>
      <c r="C796" s="21"/>
      <c r="D796" s="21"/>
      <c r="E796" s="21"/>
      <c r="F796" s="21"/>
      <c r="G796" s="21"/>
      <c r="H796" s="22"/>
      <c r="I796" s="22"/>
      <c r="J796" s="21"/>
      <c r="K796" s="21"/>
      <c r="L796" s="21"/>
      <c r="M796" s="21"/>
      <c r="N796" s="21"/>
      <c r="O796" s="21"/>
      <c r="P796" s="21"/>
      <c r="Q796" s="21"/>
      <c r="R796" s="21"/>
      <c r="S796" s="21"/>
      <c r="T796" s="21"/>
      <c r="U796" s="21"/>
      <c r="V796" s="21"/>
      <c r="W796" s="21"/>
      <c r="X796" s="21"/>
      <c r="Y796" s="21"/>
      <c r="Z796" s="21"/>
    </row>
    <row r="797" spans="1:26" ht="15.75" customHeight="1">
      <c r="A797" s="21"/>
      <c r="B797" s="21"/>
      <c r="C797" s="21"/>
      <c r="D797" s="21"/>
      <c r="E797" s="21"/>
      <c r="F797" s="21"/>
      <c r="G797" s="21"/>
      <c r="H797" s="22"/>
      <c r="I797" s="22"/>
      <c r="J797" s="21"/>
      <c r="K797" s="21"/>
      <c r="L797" s="21"/>
      <c r="M797" s="21"/>
      <c r="N797" s="21"/>
      <c r="O797" s="21"/>
      <c r="P797" s="21"/>
      <c r="Q797" s="21"/>
      <c r="R797" s="21"/>
      <c r="S797" s="21"/>
      <c r="T797" s="21"/>
      <c r="U797" s="21"/>
      <c r="V797" s="21"/>
      <c r="W797" s="21"/>
      <c r="X797" s="21"/>
      <c r="Y797" s="21"/>
      <c r="Z797" s="21"/>
    </row>
    <row r="798" spans="1:26" ht="15.75" customHeight="1">
      <c r="A798" s="21"/>
      <c r="B798" s="21"/>
      <c r="C798" s="21"/>
      <c r="D798" s="21"/>
      <c r="E798" s="21"/>
      <c r="F798" s="21"/>
      <c r="G798" s="21"/>
      <c r="H798" s="22"/>
      <c r="I798" s="22"/>
      <c r="J798" s="21"/>
      <c r="K798" s="21"/>
      <c r="L798" s="21"/>
      <c r="M798" s="21"/>
      <c r="N798" s="21"/>
      <c r="O798" s="21"/>
      <c r="P798" s="21"/>
      <c r="Q798" s="21"/>
      <c r="R798" s="21"/>
      <c r="S798" s="21"/>
      <c r="T798" s="21"/>
      <c r="U798" s="21"/>
      <c r="V798" s="21"/>
      <c r="W798" s="21"/>
      <c r="X798" s="21"/>
      <c r="Y798" s="21"/>
      <c r="Z798" s="21"/>
    </row>
    <row r="799" spans="1:26" ht="15.75" customHeight="1">
      <c r="A799" s="21"/>
      <c r="B799" s="21"/>
      <c r="C799" s="21"/>
      <c r="D799" s="21"/>
      <c r="E799" s="21"/>
      <c r="F799" s="21"/>
      <c r="G799" s="21"/>
      <c r="H799" s="22"/>
      <c r="I799" s="22"/>
      <c r="J799" s="21"/>
      <c r="K799" s="21"/>
      <c r="L799" s="21"/>
      <c r="M799" s="21"/>
      <c r="N799" s="21"/>
      <c r="O799" s="21"/>
      <c r="P799" s="21"/>
      <c r="Q799" s="21"/>
      <c r="R799" s="21"/>
      <c r="S799" s="21"/>
      <c r="T799" s="21"/>
      <c r="U799" s="21"/>
      <c r="V799" s="21"/>
      <c r="W799" s="21"/>
      <c r="X799" s="21"/>
      <c r="Y799" s="21"/>
      <c r="Z799" s="21"/>
    </row>
    <row r="800" spans="1:26" ht="15.75" customHeight="1">
      <c r="A800" s="21"/>
      <c r="B800" s="21"/>
      <c r="C800" s="21"/>
      <c r="D800" s="21"/>
      <c r="E800" s="21"/>
      <c r="F800" s="21"/>
      <c r="G800" s="21"/>
      <c r="H800" s="22"/>
      <c r="I800" s="22"/>
      <c r="J800" s="21"/>
      <c r="K800" s="21"/>
      <c r="L800" s="21"/>
      <c r="M800" s="21"/>
      <c r="N800" s="21"/>
      <c r="O800" s="21"/>
      <c r="P800" s="21"/>
      <c r="Q800" s="21"/>
      <c r="R800" s="21"/>
      <c r="S800" s="21"/>
      <c r="T800" s="21"/>
      <c r="U800" s="21"/>
      <c r="V800" s="21"/>
      <c r="W800" s="21"/>
      <c r="X800" s="21"/>
      <c r="Y800" s="21"/>
      <c r="Z800" s="21"/>
    </row>
    <row r="801" spans="1:26" ht="15.75" customHeight="1">
      <c r="A801" s="21"/>
      <c r="B801" s="21"/>
      <c r="C801" s="21"/>
      <c r="D801" s="21"/>
      <c r="E801" s="21"/>
      <c r="F801" s="21"/>
      <c r="G801" s="21"/>
      <c r="H801" s="22"/>
      <c r="I801" s="22"/>
      <c r="J801" s="21"/>
      <c r="K801" s="21"/>
      <c r="L801" s="21"/>
      <c r="M801" s="21"/>
      <c r="N801" s="21"/>
      <c r="O801" s="21"/>
      <c r="P801" s="21"/>
      <c r="Q801" s="21"/>
      <c r="R801" s="21"/>
      <c r="S801" s="21"/>
      <c r="T801" s="21"/>
      <c r="U801" s="21"/>
      <c r="V801" s="21"/>
      <c r="W801" s="21"/>
      <c r="X801" s="21"/>
      <c r="Y801" s="21"/>
      <c r="Z801" s="21"/>
    </row>
    <row r="802" spans="1:26" ht="15.75" customHeight="1">
      <c r="A802" s="21"/>
      <c r="B802" s="21"/>
      <c r="C802" s="21"/>
      <c r="D802" s="21"/>
      <c r="E802" s="21"/>
      <c r="F802" s="21"/>
      <c r="G802" s="21"/>
      <c r="H802" s="22"/>
      <c r="I802" s="22"/>
      <c r="J802" s="21"/>
      <c r="K802" s="21"/>
      <c r="L802" s="21"/>
      <c r="M802" s="21"/>
      <c r="N802" s="21"/>
      <c r="O802" s="21"/>
      <c r="P802" s="21"/>
      <c r="Q802" s="21"/>
      <c r="R802" s="21"/>
      <c r="S802" s="21"/>
      <c r="T802" s="21"/>
      <c r="U802" s="21"/>
      <c r="V802" s="21"/>
      <c r="W802" s="21"/>
      <c r="X802" s="21"/>
      <c r="Y802" s="21"/>
      <c r="Z802" s="21"/>
    </row>
    <row r="803" spans="1:26" ht="15.75" customHeight="1">
      <c r="A803" s="21"/>
      <c r="B803" s="21"/>
      <c r="C803" s="21"/>
      <c r="D803" s="21"/>
      <c r="E803" s="21"/>
      <c r="F803" s="21"/>
      <c r="G803" s="21"/>
      <c r="H803" s="22"/>
      <c r="I803" s="22"/>
      <c r="J803" s="21"/>
      <c r="K803" s="21"/>
      <c r="L803" s="21"/>
      <c r="M803" s="21"/>
      <c r="N803" s="21"/>
      <c r="O803" s="21"/>
      <c r="P803" s="21"/>
      <c r="Q803" s="21"/>
      <c r="R803" s="21"/>
      <c r="S803" s="21"/>
      <c r="T803" s="21"/>
      <c r="U803" s="21"/>
      <c r="V803" s="21"/>
      <c r="W803" s="21"/>
      <c r="X803" s="21"/>
      <c r="Y803" s="21"/>
      <c r="Z803" s="21"/>
    </row>
    <row r="804" spans="1:26" ht="15.75" customHeight="1">
      <c r="A804" s="21"/>
      <c r="B804" s="21"/>
      <c r="C804" s="21"/>
      <c r="D804" s="21"/>
      <c r="E804" s="21"/>
      <c r="F804" s="21"/>
      <c r="G804" s="21"/>
      <c r="H804" s="22"/>
      <c r="I804" s="22"/>
      <c r="J804" s="21"/>
      <c r="K804" s="21"/>
      <c r="L804" s="21"/>
      <c r="M804" s="21"/>
      <c r="N804" s="21"/>
      <c r="O804" s="21"/>
      <c r="P804" s="21"/>
      <c r="Q804" s="21"/>
      <c r="R804" s="21"/>
      <c r="S804" s="21"/>
      <c r="T804" s="21"/>
      <c r="U804" s="21"/>
      <c r="V804" s="21"/>
      <c r="W804" s="21"/>
      <c r="X804" s="21"/>
      <c r="Y804" s="21"/>
      <c r="Z804" s="21"/>
    </row>
    <row r="805" spans="1:26" ht="15.75" customHeight="1">
      <c r="A805" s="21"/>
      <c r="B805" s="21"/>
      <c r="C805" s="21"/>
      <c r="D805" s="21"/>
      <c r="E805" s="21"/>
      <c r="F805" s="21"/>
      <c r="G805" s="21"/>
      <c r="H805" s="22"/>
      <c r="I805" s="22"/>
      <c r="J805" s="21"/>
      <c r="K805" s="21"/>
      <c r="L805" s="21"/>
      <c r="M805" s="21"/>
      <c r="N805" s="21"/>
      <c r="O805" s="21"/>
      <c r="P805" s="21"/>
      <c r="Q805" s="21"/>
      <c r="R805" s="21"/>
      <c r="S805" s="21"/>
      <c r="T805" s="21"/>
      <c r="U805" s="21"/>
      <c r="V805" s="21"/>
      <c r="W805" s="21"/>
      <c r="X805" s="21"/>
      <c r="Y805" s="21"/>
      <c r="Z805" s="21"/>
    </row>
    <row r="806" spans="1:26" ht="15.75" customHeight="1">
      <c r="A806" s="21"/>
      <c r="B806" s="21"/>
      <c r="C806" s="21"/>
      <c r="D806" s="21"/>
      <c r="E806" s="21"/>
      <c r="F806" s="21"/>
      <c r="G806" s="21"/>
      <c r="H806" s="22"/>
      <c r="I806" s="22"/>
      <c r="J806" s="21"/>
      <c r="K806" s="21"/>
      <c r="L806" s="21"/>
      <c r="M806" s="21"/>
      <c r="N806" s="21"/>
      <c r="O806" s="21"/>
      <c r="P806" s="21"/>
      <c r="Q806" s="21"/>
      <c r="R806" s="21"/>
      <c r="S806" s="21"/>
      <c r="T806" s="21"/>
      <c r="U806" s="21"/>
      <c r="V806" s="21"/>
      <c r="W806" s="21"/>
      <c r="X806" s="21"/>
      <c r="Y806" s="21"/>
      <c r="Z806" s="21"/>
    </row>
    <row r="807" spans="1:26" ht="15.75" customHeight="1">
      <c r="A807" s="21"/>
      <c r="B807" s="21"/>
      <c r="C807" s="21"/>
      <c r="D807" s="21"/>
      <c r="E807" s="21"/>
      <c r="F807" s="21"/>
      <c r="G807" s="21"/>
      <c r="H807" s="22"/>
      <c r="I807" s="22"/>
      <c r="J807" s="21"/>
      <c r="K807" s="21"/>
      <c r="L807" s="21"/>
      <c r="M807" s="21"/>
      <c r="N807" s="21"/>
      <c r="O807" s="21"/>
      <c r="P807" s="21"/>
      <c r="Q807" s="21"/>
      <c r="R807" s="21"/>
      <c r="S807" s="21"/>
      <c r="T807" s="21"/>
      <c r="U807" s="21"/>
      <c r="V807" s="21"/>
      <c r="W807" s="21"/>
      <c r="X807" s="21"/>
      <c r="Y807" s="21"/>
      <c r="Z807" s="21"/>
    </row>
    <row r="808" spans="1:26" ht="15.75" customHeight="1">
      <c r="A808" s="21"/>
      <c r="B808" s="21"/>
      <c r="C808" s="21"/>
      <c r="D808" s="21"/>
      <c r="E808" s="21"/>
      <c r="F808" s="21"/>
      <c r="G808" s="21"/>
      <c r="H808" s="22"/>
      <c r="I808" s="22"/>
      <c r="J808" s="21"/>
      <c r="K808" s="21"/>
      <c r="L808" s="21"/>
      <c r="M808" s="21"/>
      <c r="N808" s="21"/>
      <c r="O808" s="21"/>
      <c r="P808" s="21"/>
      <c r="Q808" s="21"/>
      <c r="R808" s="21"/>
      <c r="S808" s="21"/>
      <c r="T808" s="21"/>
      <c r="U808" s="21"/>
      <c r="V808" s="21"/>
      <c r="W808" s="21"/>
      <c r="X808" s="21"/>
      <c r="Y808" s="21"/>
      <c r="Z808" s="21"/>
    </row>
    <row r="809" spans="1:26" ht="15.75" customHeight="1">
      <c r="A809" s="21"/>
      <c r="B809" s="21"/>
      <c r="C809" s="21"/>
      <c r="D809" s="21"/>
      <c r="E809" s="21"/>
      <c r="F809" s="21"/>
      <c r="G809" s="21"/>
      <c r="H809" s="22"/>
      <c r="I809" s="22"/>
      <c r="J809" s="21"/>
      <c r="K809" s="21"/>
      <c r="L809" s="21"/>
      <c r="M809" s="21"/>
      <c r="N809" s="21"/>
      <c r="O809" s="21"/>
      <c r="P809" s="21"/>
      <c r="Q809" s="21"/>
      <c r="R809" s="21"/>
      <c r="S809" s="21"/>
      <c r="T809" s="21"/>
      <c r="U809" s="21"/>
      <c r="V809" s="21"/>
      <c r="W809" s="21"/>
      <c r="X809" s="21"/>
      <c r="Y809" s="21"/>
      <c r="Z809" s="21"/>
    </row>
    <row r="810" spans="1:26" ht="15.75" customHeight="1">
      <c r="A810" s="21"/>
      <c r="B810" s="21"/>
      <c r="C810" s="21"/>
      <c r="D810" s="21"/>
      <c r="E810" s="21"/>
      <c r="F810" s="21"/>
      <c r="G810" s="21"/>
      <c r="H810" s="22"/>
      <c r="I810" s="22"/>
      <c r="J810" s="21"/>
      <c r="K810" s="21"/>
      <c r="L810" s="21"/>
      <c r="M810" s="21"/>
      <c r="N810" s="21"/>
      <c r="O810" s="21"/>
      <c r="P810" s="21"/>
      <c r="Q810" s="21"/>
      <c r="R810" s="21"/>
      <c r="S810" s="21"/>
      <c r="T810" s="21"/>
      <c r="U810" s="21"/>
      <c r="V810" s="21"/>
      <c r="W810" s="21"/>
      <c r="X810" s="21"/>
      <c r="Y810" s="21"/>
      <c r="Z810" s="21"/>
    </row>
    <row r="811" spans="1:26" ht="15.75" customHeight="1">
      <c r="A811" s="21"/>
      <c r="B811" s="21"/>
      <c r="C811" s="21"/>
      <c r="D811" s="21"/>
      <c r="E811" s="21"/>
      <c r="F811" s="21"/>
      <c r="G811" s="21"/>
      <c r="H811" s="22"/>
      <c r="I811" s="22"/>
      <c r="J811" s="21"/>
      <c r="K811" s="21"/>
      <c r="L811" s="21"/>
      <c r="M811" s="21"/>
      <c r="N811" s="21"/>
      <c r="O811" s="21"/>
      <c r="P811" s="21"/>
      <c r="Q811" s="21"/>
      <c r="R811" s="21"/>
      <c r="S811" s="21"/>
      <c r="T811" s="21"/>
      <c r="U811" s="21"/>
      <c r="V811" s="21"/>
      <c r="W811" s="21"/>
      <c r="X811" s="21"/>
      <c r="Y811" s="21"/>
      <c r="Z811" s="21"/>
    </row>
    <row r="812" spans="1:26" ht="15.75" customHeight="1">
      <c r="A812" s="21"/>
      <c r="B812" s="21"/>
      <c r="C812" s="21"/>
      <c r="D812" s="21"/>
      <c r="E812" s="21"/>
      <c r="F812" s="21"/>
      <c r="G812" s="21"/>
      <c r="H812" s="22"/>
      <c r="I812" s="22"/>
      <c r="J812" s="21"/>
      <c r="K812" s="21"/>
      <c r="L812" s="21"/>
      <c r="M812" s="21"/>
      <c r="N812" s="21"/>
      <c r="O812" s="21"/>
      <c r="P812" s="21"/>
      <c r="Q812" s="21"/>
      <c r="R812" s="21"/>
      <c r="S812" s="21"/>
      <c r="T812" s="21"/>
      <c r="U812" s="21"/>
      <c r="V812" s="21"/>
      <c r="W812" s="21"/>
      <c r="X812" s="21"/>
      <c r="Y812" s="21"/>
      <c r="Z812" s="21"/>
    </row>
    <row r="813" spans="1:26" ht="15.75" customHeight="1">
      <c r="A813" s="21"/>
      <c r="B813" s="21"/>
      <c r="C813" s="21"/>
      <c r="D813" s="21"/>
      <c r="E813" s="21"/>
      <c r="F813" s="21"/>
      <c r="G813" s="21"/>
      <c r="H813" s="22"/>
      <c r="I813" s="22"/>
      <c r="J813" s="21"/>
      <c r="K813" s="21"/>
      <c r="L813" s="21"/>
      <c r="M813" s="21"/>
      <c r="N813" s="21"/>
      <c r="O813" s="21"/>
      <c r="P813" s="21"/>
      <c r="Q813" s="21"/>
      <c r="R813" s="21"/>
      <c r="S813" s="21"/>
      <c r="T813" s="21"/>
      <c r="U813" s="21"/>
      <c r="V813" s="21"/>
      <c r="W813" s="21"/>
      <c r="X813" s="21"/>
      <c r="Y813" s="21"/>
      <c r="Z813" s="21"/>
    </row>
    <row r="814" spans="1:26" ht="15.75" customHeight="1">
      <c r="A814" s="21"/>
      <c r="B814" s="21"/>
      <c r="C814" s="21"/>
      <c r="D814" s="21"/>
      <c r="E814" s="21"/>
      <c r="F814" s="21"/>
      <c r="G814" s="21"/>
      <c r="H814" s="22"/>
      <c r="I814" s="22"/>
      <c r="J814" s="21"/>
      <c r="K814" s="21"/>
      <c r="L814" s="21"/>
      <c r="M814" s="21"/>
      <c r="N814" s="21"/>
      <c r="O814" s="21"/>
      <c r="P814" s="21"/>
      <c r="Q814" s="21"/>
      <c r="R814" s="21"/>
      <c r="S814" s="21"/>
      <c r="T814" s="21"/>
      <c r="U814" s="21"/>
      <c r="V814" s="21"/>
      <c r="W814" s="21"/>
      <c r="X814" s="21"/>
      <c r="Y814" s="21"/>
      <c r="Z814" s="21"/>
    </row>
    <row r="815" spans="1:26" ht="15.75" customHeight="1">
      <c r="A815" s="21"/>
      <c r="B815" s="21"/>
      <c r="C815" s="21"/>
      <c r="D815" s="21"/>
      <c r="E815" s="21"/>
      <c r="F815" s="21"/>
      <c r="G815" s="21"/>
      <c r="H815" s="22"/>
      <c r="I815" s="22"/>
      <c r="J815" s="21"/>
      <c r="K815" s="21"/>
      <c r="L815" s="21"/>
      <c r="M815" s="21"/>
      <c r="N815" s="21"/>
      <c r="O815" s="21"/>
      <c r="P815" s="21"/>
      <c r="Q815" s="21"/>
      <c r="R815" s="21"/>
      <c r="S815" s="21"/>
      <c r="T815" s="21"/>
      <c r="U815" s="21"/>
      <c r="V815" s="21"/>
      <c r="W815" s="21"/>
      <c r="X815" s="21"/>
      <c r="Y815" s="21"/>
      <c r="Z815" s="21"/>
    </row>
    <row r="816" spans="1:26" ht="15.75" customHeight="1">
      <c r="A816" s="21"/>
      <c r="B816" s="21"/>
      <c r="C816" s="21"/>
      <c r="D816" s="21"/>
      <c r="E816" s="21"/>
      <c r="F816" s="21"/>
      <c r="G816" s="21"/>
      <c r="H816" s="22"/>
      <c r="I816" s="22"/>
      <c r="J816" s="21"/>
      <c r="K816" s="21"/>
      <c r="L816" s="21"/>
      <c r="M816" s="21"/>
      <c r="N816" s="21"/>
      <c r="O816" s="21"/>
      <c r="P816" s="21"/>
      <c r="Q816" s="21"/>
      <c r="R816" s="21"/>
      <c r="S816" s="21"/>
      <c r="T816" s="21"/>
      <c r="U816" s="21"/>
      <c r="V816" s="21"/>
      <c r="W816" s="21"/>
      <c r="X816" s="21"/>
      <c r="Y816" s="21"/>
      <c r="Z816" s="21"/>
    </row>
    <row r="817" spans="1:26" ht="15.75" customHeight="1">
      <c r="A817" s="21"/>
      <c r="B817" s="21"/>
      <c r="C817" s="21"/>
      <c r="D817" s="21"/>
      <c r="E817" s="21"/>
      <c r="F817" s="21"/>
      <c r="G817" s="21"/>
      <c r="H817" s="22"/>
      <c r="I817" s="22"/>
      <c r="J817" s="21"/>
      <c r="K817" s="21"/>
      <c r="L817" s="21"/>
      <c r="M817" s="21"/>
      <c r="N817" s="21"/>
      <c r="O817" s="21"/>
      <c r="P817" s="21"/>
      <c r="Q817" s="21"/>
      <c r="R817" s="21"/>
      <c r="S817" s="21"/>
      <c r="T817" s="21"/>
      <c r="U817" s="21"/>
      <c r="V817" s="21"/>
      <c r="W817" s="21"/>
      <c r="X817" s="21"/>
      <c r="Y817" s="21"/>
      <c r="Z817" s="21"/>
    </row>
    <row r="818" spans="1:26" ht="15.75" customHeight="1">
      <c r="A818" s="21"/>
      <c r="B818" s="21"/>
      <c r="C818" s="21"/>
      <c r="D818" s="21"/>
      <c r="E818" s="21"/>
      <c r="F818" s="21"/>
      <c r="G818" s="21"/>
      <c r="H818" s="22"/>
      <c r="I818" s="22"/>
      <c r="J818" s="21"/>
      <c r="K818" s="21"/>
      <c r="L818" s="21"/>
      <c r="M818" s="21"/>
      <c r="N818" s="21"/>
      <c r="O818" s="21"/>
      <c r="P818" s="21"/>
      <c r="Q818" s="21"/>
      <c r="R818" s="21"/>
      <c r="S818" s="21"/>
      <c r="T818" s="21"/>
      <c r="U818" s="21"/>
      <c r="V818" s="21"/>
      <c r="W818" s="21"/>
      <c r="X818" s="21"/>
      <c r="Y818" s="21"/>
      <c r="Z818" s="21"/>
    </row>
    <row r="819" spans="1:26" ht="15.75" customHeight="1">
      <c r="A819" s="21"/>
      <c r="B819" s="21"/>
      <c r="C819" s="21"/>
      <c r="D819" s="21"/>
      <c r="E819" s="21"/>
      <c r="F819" s="21"/>
      <c r="G819" s="21"/>
      <c r="H819" s="22"/>
      <c r="I819" s="22"/>
      <c r="J819" s="21"/>
      <c r="K819" s="21"/>
      <c r="L819" s="21"/>
      <c r="M819" s="21"/>
      <c r="N819" s="21"/>
      <c r="O819" s="21"/>
      <c r="P819" s="21"/>
      <c r="Q819" s="21"/>
      <c r="R819" s="21"/>
      <c r="S819" s="21"/>
      <c r="T819" s="21"/>
      <c r="U819" s="21"/>
      <c r="V819" s="21"/>
      <c r="W819" s="21"/>
      <c r="X819" s="21"/>
      <c r="Y819" s="21"/>
      <c r="Z819" s="21"/>
    </row>
    <row r="820" spans="1:26" ht="15.75" customHeight="1">
      <c r="A820" s="21"/>
      <c r="B820" s="21"/>
      <c r="C820" s="21"/>
      <c r="D820" s="21"/>
      <c r="E820" s="21"/>
      <c r="F820" s="21"/>
      <c r="G820" s="21"/>
      <c r="H820" s="22"/>
      <c r="I820" s="22"/>
      <c r="J820" s="21"/>
      <c r="K820" s="21"/>
      <c r="L820" s="21"/>
      <c r="M820" s="21"/>
      <c r="N820" s="21"/>
      <c r="O820" s="21"/>
      <c r="P820" s="21"/>
      <c r="Q820" s="21"/>
      <c r="R820" s="21"/>
      <c r="S820" s="21"/>
      <c r="T820" s="21"/>
      <c r="U820" s="21"/>
      <c r="V820" s="21"/>
      <c r="W820" s="21"/>
      <c r="X820" s="21"/>
      <c r="Y820" s="21"/>
      <c r="Z820" s="21"/>
    </row>
    <row r="821" spans="1:26" ht="15.75" customHeight="1">
      <c r="A821" s="21"/>
      <c r="B821" s="21"/>
      <c r="C821" s="21"/>
      <c r="D821" s="21"/>
      <c r="E821" s="21"/>
      <c r="F821" s="21"/>
      <c r="G821" s="21"/>
      <c r="H821" s="22"/>
      <c r="I821" s="22"/>
      <c r="J821" s="21"/>
      <c r="K821" s="21"/>
      <c r="L821" s="21"/>
      <c r="M821" s="21"/>
      <c r="N821" s="21"/>
      <c r="O821" s="21"/>
      <c r="P821" s="21"/>
      <c r="Q821" s="21"/>
      <c r="R821" s="21"/>
      <c r="S821" s="21"/>
      <c r="T821" s="21"/>
      <c r="U821" s="21"/>
      <c r="V821" s="21"/>
      <c r="W821" s="21"/>
      <c r="X821" s="21"/>
      <c r="Y821" s="21"/>
      <c r="Z821" s="21"/>
    </row>
    <row r="822" spans="1:26" ht="15.75" customHeight="1">
      <c r="A822" s="21"/>
      <c r="B822" s="21"/>
      <c r="C822" s="21"/>
      <c r="D822" s="21"/>
      <c r="E822" s="21"/>
      <c r="F822" s="21"/>
      <c r="G822" s="21"/>
      <c r="H822" s="22"/>
      <c r="I822" s="22"/>
      <c r="J822" s="21"/>
      <c r="K822" s="21"/>
      <c r="L822" s="21"/>
      <c r="M822" s="21"/>
      <c r="N822" s="21"/>
      <c r="O822" s="21"/>
      <c r="P822" s="21"/>
      <c r="Q822" s="21"/>
      <c r="R822" s="21"/>
      <c r="S822" s="21"/>
      <c r="T822" s="21"/>
      <c r="U822" s="21"/>
      <c r="V822" s="21"/>
      <c r="W822" s="21"/>
      <c r="X822" s="21"/>
      <c r="Y822" s="21"/>
      <c r="Z822" s="21"/>
    </row>
    <row r="823" spans="1:26" ht="15.75" customHeight="1">
      <c r="A823" s="21"/>
      <c r="B823" s="21"/>
      <c r="C823" s="21"/>
      <c r="D823" s="21"/>
      <c r="E823" s="21"/>
      <c r="F823" s="21"/>
      <c r="G823" s="21"/>
      <c r="H823" s="22"/>
      <c r="I823" s="22"/>
      <c r="J823" s="21"/>
      <c r="K823" s="21"/>
      <c r="L823" s="21"/>
      <c r="M823" s="21"/>
      <c r="N823" s="21"/>
      <c r="O823" s="21"/>
      <c r="P823" s="21"/>
      <c r="Q823" s="21"/>
      <c r="R823" s="21"/>
      <c r="S823" s="21"/>
      <c r="T823" s="21"/>
      <c r="U823" s="21"/>
      <c r="V823" s="21"/>
      <c r="W823" s="21"/>
      <c r="X823" s="21"/>
      <c r="Y823" s="21"/>
      <c r="Z823" s="21"/>
    </row>
    <row r="824" spans="1:26" ht="15.75" customHeight="1">
      <c r="A824" s="21"/>
      <c r="B824" s="21"/>
      <c r="C824" s="21"/>
      <c r="D824" s="21"/>
      <c r="E824" s="21"/>
      <c r="F824" s="21"/>
      <c r="G824" s="21"/>
      <c r="H824" s="22"/>
      <c r="I824" s="22"/>
      <c r="J824" s="21"/>
      <c r="K824" s="21"/>
      <c r="L824" s="21"/>
      <c r="M824" s="21"/>
      <c r="N824" s="21"/>
      <c r="O824" s="21"/>
      <c r="P824" s="21"/>
      <c r="Q824" s="21"/>
      <c r="R824" s="21"/>
      <c r="S824" s="21"/>
      <c r="T824" s="21"/>
      <c r="U824" s="21"/>
      <c r="V824" s="21"/>
      <c r="W824" s="21"/>
      <c r="X824" s="21"/>
      <c r="Y824" s="21"/>
      <c r="Z824" s="21"/>
    </row>
    <row r="825" spans="1:26" ht="15.75" customHeight="1">
      <c r="A825" s="21"/>
      <c r="B825" s="21"/>
      <c r="C825" s="21"/>
      <c r="D825" s="21"/>
      <c r="E825" s="21"/>
      <c r="F825" s="21"/>
      <c r="G825" s="21"/>
      <c r="H825" s="22"/>
      <c r="I825" s="22"/>
      <c r="J825" s="21"/>
      <c r="K825" s="21"/>
      <c r="L825" s="21"/>
      <c r="M825" s="21"/>
      <c r="N825" s="21"/>
      <c r="O825" s="21"/>
      <c r="P825" s="21"/>
      <c r="Q825" s="21"/>
      <c r="R825" s="21"/>
      <c r="S825" s="21"/>
      <c r="T825" s="21"/>
      <c r="U825" s="21"/>
      <c r="V825" s="21"/>
      <c r="W825" s="21"/>
      <c r="X825" s="21"/>
      <c r="Y825" s="21"/>
      <c r="Z825" s="21"/>
    </row>
    <row r="826" spans="1:26" ht="15.75" customHeight="1">
      <c r="A826" s="21"/>
      <c r="B826" s="21"/>
      <c r="C826" s="21"/>
      <c r="D826" s="21"/>
      <c r="E826" s="21"/>
      <c r="F826" s="21"/>
      <c r="G826" s="21"/>
      <c r="H826" s="22"/>
      <c r="I826" s="22"/>
      <c r="J826" s="21"/>
      <c r="K826" s="21"/>
      <c r="L826" s="21"/>
      <c r="M826" s="21"/>
      <c r="N826" s="21"/>
      <c r="O826" s="21"/>
      <c r="P826" s="21"/>
      <c r="Q826" s="21"/>
      <c r="R826" s="21"/>
      <c r="S826" s="21"/>
      <c r="T826" s="21"/>
      <c r="U826" s="21"/>
      <c r="V826" s="21"/>
      <c r="W826" s="21"/>
      <c r="X826" s="21"/>
      <c r="Y826" s="21"/>
      <c r="Z826" s="21"/>
    </row>
    <row r="827" spans="1:26" ht="15.75" customHeight="1">
      <c r="A827" s="21"/>
      <c r="B827" s="21"/>
      <c r="C827" s="21"/>
      <c r="D827" s="21"/>
      <c r="E827" s="21"/>
      <c r="F827" s="21"/>
      <c r="G827" s="21"/>
      <c r="H827" s="22"/>
      <c r="I827" s="22"/>
      <c r="J827" s="21"/>
      <c r="K827" s="21"/>
      <c r="L827" s="21"/>
      <c r="M827" s="21"/>
      <c r="N827" s="21"/>
      <c r="O827" s="21"/>
      <c r="P827" s="21"/>
      <c r="Q827" s="21"/>
      <c r="R827" s="21"/>
      <c r="S827" s="21"/>
      <c r="T827" s="21"/>
      <c r="U827" s="21"/>
      <c r="V827" s="21"/>
      <c r="W827" s="21"/>
      <c r="X827" s="21"/>
      <c r="Y827" s="21"/>
      <c r="Z827" s="21"/>
    </row>
    <row r="828" spans="1:26" ht="15.75" customHeight="1">
      <c r="A828" s="21"/>
      <c r="B828" s="21"/>
      <c r="C828" s="21"/>
      <c r="D828" s="21"/>
      <c r="E828" s="21"/>
      <c r="F828" s="21"/>
      <c r="G828" s="21"/>
      <c r="H828" s="22"/>
      <c r="I828" s="22"/>
      <c r="J828" s="21"/>
      <c r="K828" s="21"/>
      <c r="L828" s="21"/>
      <c r="M828" s="21"/>
      <c r="N828" s="21"/>
      <c r="O828" s="21"/>
      <c r="P828" s="21"/>
      <c r="Q828" s="21"/>
      <c r="R828" s="21"/>
      <c r="S828" s="21"/>
      <c r="T828" s="21"/>
      <c r="U828" s="21"/>
      <c r="V828" s="21"/>
      <c r="W828" s="21"/>
      <c r="X828" s="21"/>
      <c r="Y828" s="21"/>
      <c r="Z828" s="21"/>
    </row>
    <row r="829" spans="1:26" ht="15.75" customHeight="1">
      <c r="A829" s="21"/>
      <c r="B829" s="21"/>
      <c r="C829" s="21"/>
      <c r="D829" s="21"/>
      <c r="E829" s="21"/>
      <c r="F829" s="21"/>
      <c r="G829" s="21"/>
      <c r="H829" s="22"/>
      <c r="I829" s="22"/>
      <c r="J829" s="21"/>
      <c r="K829" s="21"/>
      <c r="L829" s="21"/>
      <c r="M829" s="21"/>
      <c r="N829" s="21"/>
      <c r="O829" s="21"/>
      <c r="P829" s="21"/>
      <c r="Q829" s="21"/>
      <c r="R829" s="21"/>
      <c r="S829" s="21"/>
      <c r="T829" s="21"/>
      <c r="U829" s="21"/>
      <c r="V829" s="21"/>
      <c r="W829" s="21"/>
      <c r="X829" s="21"/>
      <c r="Y829" s="21"/>
      <c r="Z829" s="21"/>
    </row>
    <row r="830" spans="1:26" ht="15.75" customHeight="1">
      <c r="A830" s="21"/>
      <c r="B830" s="21"/>
      <c r="C830" s="21"/>
      <c r="D830" s="21"/>
      <c r="E830" s="21"/>
      <c r="F830" s="21"/>
      <c r="G830" s="21"/>
      <c r="H830" s="22"/>
      <c r="I830" s="22"/>
      <c r="J830" s="21"/>
      <c r="K830" s="21"/>
      <c r="L830" s="21"/>
      <c r="M830" s="21"/>
      <c r="N830" s="21"/>
      <c r="O830" s="21"/>
      <c r="P830" s="21"/>
      <c r="Q830" s="21"/>
      <c r="R830" s="21"/>
      <c r="S830" s="21"/>
      <c r="T830" s="21"/>
      <c r="U830" s="21"/>
      <c r="V830" s="21"/>
      <c r="W830" s="21"/>
      <c r="X830" s="21"/>
      <c r="Y830" s="21"/>
      <c r="Z830" s="21"/>
    </row>
    <row r="831" spans="1:26" ht="15.75" customHeight="1">
      <c r="A831" s="21"/>
      <c r="B831" s="21"/>
      <c r="C831" s="21"/>
      <c r="D831" s="21"/>
      <c r="E831" s="21"/>
      <c r="F831" s="21"/>
      <c r="G831" s="21"/>
      <c r="H831" s="22"/>
      <c r="I831" s="22"/>
      <c r="J831" s="21"/>
      <c r="K831" s="21"/>
      <c r="L831" s="21"/>
      <c r="M831" s="21"/>
      <c r="N831" s="21"/>
      <c r="O831" s="21"/>
      <c r="P831" s="21"/>
      <c r="Q831" s="21"/>
      <c r="R831" s="21"/>
      <c r="S831" s="21"/>
      <c r="T831" s="21"/>
      <c r="U831" s="21"/>
      <c r="V831" s="21"/>
      <c r="W831" s="21"/>
      <c r="X831" s="21"/>
      <c r="Y831" s="21"/>
      <c r="Z831" s="21"/>
    </row>
    <row r="832" spans="1:26" ht="15.75" customHeight="1">
      <c r="A832" s="21"/>
      <c r="B832" s="21"/>
      <c r="C832" s="21"/>
      <c r="D832" s="21"/>
      <c r="E832" s="21"/>
      <c r="F832" s="21"/>
      <c r="G832" s="21"/>
      <c r="H832" s="22"/>
      <c r="I832" s="22"/>
      <c r="J832" s="21"/>
      <c r="K832" s="21"/>
      <c r="L832" s="21"/>
      <c r="M832" s="21"/>
      <c r="N832" s="21"/>
      <c r="O832" s="21"/>
      <c r="P832" s="21"/>
      <c r="Q832" s="21"/>
      <c r="R832" s="21"/>
      <c r="S832" s="21"/>
      <c r="T832" s="21"/>
      <c r="U832" s="21"/>
      <c r="V832" s="21"/>
      <c r="W832" s="21"/>
      <c r="X832" s="21"/>
      <c r="Y832" s="21"/>
      <c r="Z832" s="21"/>
    </row>
    <row r="833" spans="1:26" ht="15.75" customHeight="1">
      <c r="A833" s="21"/>
      <c r="B833" s="21"/>
      <c r="C833" s="21"/>
      <c r="D833" s="21"/>
      <c r="E833" s="21"/>
      <c r="F833" s="21"/>
      <c r="G833" s="21"/>
      <c r="H833" s="22"/>
      <c r="I833" s="22"/>
      <c r="J833" s="21"/>
      <c r="K833" s="21"/>
      <c r="L833" s="21"/>
      <c r="M833" s="21"/>
      <c r="N833" s="21"/>
      <c r="O833" s="21"/>
      <c r="P833" s="21"/>
      <c r="Q833" s="21"/>
      <c r="R833" s="21"/>
      <c r="S833" s="21"/>
      <c r="T833" s="21"/>
      <c r="U833" s="21"/>
      <c r="V833" s="21"/>
      <c r="W833" s="21"/>
      <c r="X833" s="21"/>
      <c r="Y833" s="21"/>
      <c r="Z833" s="21"/>
    </row>
    <row r="834" spans="1:26" ht="15.75" customHeight="1">
      <c r="A834" s="21"/>
      <c r="B834" s="21"/>
      <c r="C834" s="21"/>
      <c r="D834" s="21"/>
      <c r="E834" s="21"/>
      <c r="F834" s="21"/>
      <c r="G834" s="21"/>
      <c r="H834" s="22"/>
      <c r="I834" s="22"/>
      <c r="J834" s="21"/>
      <c r="K834" s="21"/>
      <c r="L834" s="21"/>
      <c r="M834" s="21"/>
      <c r="N834" s="21"/>
      <c r="O834" s="21"/>
      <c r="P834" s="21"/>
      <c r="Q834" s="21"/>
      <c r="R834" s="21"/>
      <c r="S834" s="21"/>
      <c r="T834" s="21"/>
      <c r="U834" s="21"/>
      <c r="V834" s="21"/>
      <c r="W834" s="21"/>
      <c r="X834" s="21"/>
      <c r="Y834" s="21"/>
      <c r="Z834" s="21"/>
    </row>
    <row r="835" spans="1:26" ht="15.75" customHeight="1">
      <c r="A835" s="21"/>
      <c r="B835" s="21"/>
      <c r="C835" s="21"/>
      <c r="D835" s="21"/>
      <c r="E835" s="21"/>
      <c r="F835" s="21"/>
      <c r="G835" s="21"/>
      <c r="H835" s="22"/>
      <c r="I835" s="22"/>
      <c r="J835" s="21"/>
      <c r="K835" s="21"/>
      <c r="L835" s="21"/>
      <c r="M835" s="21"/>
      <c r="N835" s="21"/>
      <c r="O835" s="21"/>
      <c r="P835" s="21"/>
      <c r="Q835" s="21"/>
      <c r="R835" s="21"/>
      <c r="S835" s="21"/>
      <c r="T835" s="21"/>
      <c r="U835" s="21"/>
      <c r="V835" s="21"/>
      <c r="W835" s="21"/>
      <c r="X835" s="21"/>
      <c r="Y835" s="21"/>
      <c r="Z835" s="21"/>
    </row>
    <row r="836" spans="1:26" ht="15.75" customHeight="1">
      <c r="A836" s="21"/>
      <c r="B836" s="21"/>
      <c r="C836" s="21"/>
      <c r="D836" s="21"/>
      <c r="E836" s="21"/>
      <c r="F836" s="21"/>
      <c r="G836" s="21"/>
      <c r="H836" s="22"/>
      <c r="I836" s="22"/>
      <c r="J836" s="21"/>
      <c r="K836" s="21"/>
      <c r="L836" s="21"/>
      <c r="M836" s="21"/>
      <c r="N836" s="21"/>
      <c r="O836" s="21"/>
      <c r="P836" s="21"/>
      <c r="Q836" s="21"/>
      <c r="R836" s="21"/>
      <c r="S836" s="21"/>
      <c r="T836" s="21"/>
      <c r="U836" s="21"/>
      <c r="V836" s="21"/>
      <c r="W836" s="21"/>
      <c r="X836" s="21"/>
      <c r="Y836" s="21"/>
      <c r="Z836" s="21"/>
    </row>
    <row r="837" spans="1:26" ht="15.75" customHeight="1">
      <c r="A837" s="21"/>
      <c r="B837" s="21"/>
      <c r="C837" s="21"/>
      <c r="D837" s="21"/>
      <c r="E837" s="21"/>
      <c r="F837" s="21"/>
      <c r="G837" s="21"/>
      <c r="H837" s="22"/>
      <c r="I837" s="22"/>
      <c r="J837" s="21"/>
      <c r="K837" s="21"/>
      <c r="L837" s="21"/>
      <c r="M837" s="21"/>
      <c r="N837" s="21"/>
      <c r="O837" s="21"/>
      <c r="P837" s="21"/>
      <c r="Q837" s="21"/>
      <c r="R837" s="21"/>
      <c r="S837" s="21"/>
      <c r="T837" s="21"/>
      <c r="U837" s="21"/>
      <c r="V837" s="21"/>
      <c r="W837" s="21"/>
      <c r="X837" s="21"/>
      <c r="Y837" s="21"/>
      <c r="Z837" s="21"/>
    </row>
    <row r="838" spans="1:26" ht="15.75" customHeight="1">
      <c r="A838" s="21"/>
      <c r="B838" s="21"/>
      <c r="C838" s="21"/>
      <c r="D838" s="21"/>
      <c r="E838" s="21"/>
      <c r="F838" s="21"/>
      <c r="G838" s="21"/>
      <c r="H838" s="22"/>
      <c r="I838" s="22"/>
      <c r="J838" s="21"/>
      <c r="K838" s="21"/>
      <c r="L838" s="21"/>
      <c r="M838" s="21"/>
      <c r="N838" s="21"/>
      <c r="O838" s="21"/>
      <c r="P838" s="21"/>
      <c r="Q838" s="21"/>
      <c r="R838" s="21"/>
      <c r="S838" s="21"/>
      <c r="T838" s="21"/>
      <c r="U838" s="21"/>
      <c r="V838" s="21"/>
      <c r="W838" s="21"/>
      <c r="X838" s="21"/>
      <c r="Y838" s="21"/>
      <c r="Z838" s="21"/>
    </row>
    <row r="839" spans="1:26" ht="15.75" customHeight="1">
      <c r="A839" s="21"/>
      <c r="B839" s="21"/>
      <c r="C839" s="21"/>
      <c r="D839" s="21"/>
      <c r="E839" s="21"/>
      <c r="F839" s="21"/>
      <c r="G839" s="21"/>
      <c r="H839" s="22"/>
      <c r="I839" s="22"/>
      <c r="J839" s="21"/>
      <c r="K839" s="21"/>
      <c r="L839" s="21"/>
      <c r="M839" s="21"/>
      <c r="N839" s="21"/>
      <c r="O839" s="21"/>
      <c r="P839" s="21"/>
      <c r="Q839" s="21"/>
      <c r="R839" s="21"/>
      <c r="S839" s="21"/>
      <c r="T839" s="21"/>
      <c r="U839" s="21"/>
      <c r="V839" s="21"/>
      <c r="W839" s="21"/>
      <c r="X839" s="21"/>
      <c r="Y839" s="21"/>
      <c r="Z839" s="21"/>
    </row>
    <row r="840" spans="1:26" ht="15.75" customHeight="1">
      <c r="A840" s="21"/>
      <c r="B840" s="21"/>
      <c r="C840" s="21"/>
      <c r="D840" s="21"/>
      <c r="E840" s="21"/>
      <c r="F840" s="21"/>
      <c r="G840" s="21"/>
      <c r="H840" s="22"/>
      <c r="I840" s="22"/>
      <c r="J840" s="21"/>
      <c r="K840" s="21"/>
      <c r="L840" s="21"/>
      <c r="M840" s="21"/>
      <c r="N840" s="21"/>
      <c r="O840" s="21"/>
      <c r="P840" s="21"/>
      <c r="Q840" s="21"/>
      <c r="R840" s="21"/>
      <c r="S840" s="21"/>
      <c r="T840" s="21"/>
      <c r="U840" s="21"/>
      <c r="V840" s="21"/>
      <c r="W840" s="21"/>
      <c r="X840" s="21"/>
      <c r="Y840" s="21"/>
      <c r="Z840" s="21"/>
    </row>
    <row r="841" spans="1:26" ht="15.75" customHeight="1">
      <c r="A841" s="21"/>
      <c r="B841" s="21"/>
      <c r="C841" s="21"/>
      <c r="D841" s="21"/>
      <c r="E841" s="21"/>
      <c r="F841" s="21"/>
      <c r="G841" s="21"/>
      <c r="H841" s="22"/>
      <c r="I841" s="22"/>
      <c r="J841" s="21"/>
      <c r="K841" s="21"/>
      <c r="L841" s="21"/>
      <c r="M841" s="21"/>
      <c r="N841" s="21"/>
      <c r="O841" s="21"/>
      <c r="P841" s="21"/>
      <c r="Q841" s="21"/>
      <c r="R841" s="21"/>
      <c r="S841" s="21"/>
      <c r="T841" s="21"/>
      <c r="U841" s="21"/>
      <c r="V841" s="21"/>
      <c r="W841" s="21"/>
      <c r="X841" s="21"/>
      <c r="Y841" s="21"/>
      <c r="Z841" s="21"/>
    </row>
    <row r="842" spans="1:26" ht="15.75" customHeight="1">
      <c r="A842" s="21"/>
      <c r="B842" s="21"/>
      <c r="C842" s="21"/>
      <c r="D842" s="21"/>
      <c r="E842" s="21"/>
      <c r="F842" s="21"/>
      <c r="G842" s="21"/>
      <c r="H842" s="22"/>
      <c r="I842" s="22"/>
      <c r="J842" s="21"/>
      <c r="K842" s="21"/>
      <c r="L842" s="21"/>
      <c r="M842" s="21"/>
      <c r="N842" s="21"/>
      <c r="O842" s="21"/>
      <c r="P842" s="21"/>
      <c r="Q842" s="21"/>
      <c r="R842" s="21"/>
      <c r="S842" s="21"/>
      <c r="T842" s="21"/>
      <c r="U842" s="21"/>
      <c r="V842" s="21"/>
      <c r="W842" s="21"/>
      <c r="X842" s="21"/>
      <c r="Y842" s="21"/>
      <c r="Z842" s="21"/>
    </row>
    <row r="843" spans="1:26" ht="15.75" customHeight="1">
      <c r="A843" s="21"/>
      <c r="B843" s="21"/>
      <c r="C843" s="21"/>
      <c r="D843" s="21"/>
      <c r="E843" s="21"/>
      <c r="F843" s="21"/>
      <c r="G843" s="21"/>
      <c r="H843" s="22"/>
      <c r="I843" s="22"/>
      <c r="J843" s="21"/>
      <c r="K843" s="21"/>
      <c r="L843" s="21"/>
      <c r="M843" s="21"/>
      <c r="N843" s="21"/>
      <c r="O843" s="21"/>
      <c r="P843" s="21"/>
      <c r="Q843" s="21"/>
      <c r="R843" s="21"/>
      <c r="S843" s="21"/>
      <c r="T843" s="21"/>
      <c r="U843" s="21"/>
      <c r="V843" s="21"/>
      <c r="W843" s="21"/>
      <c r="X843" s="21"/>
      <c r="Y843" s="21"/>
      <c r="Z843" s="21"/>
    </row>
    <row r="844" spans="1:26" ht="15.75" customHeight="1">
      <c r="A844" s="21"/>
      <c r="B844" s="21"/>
      <c r="C844" s="21"/>
      <c r="D844" s="21"/>
      <c r="E844" s="21"/>
      <c r="F844" s="21"/>
      <c r="G844" s="21"/>
      <c r="H844" s="22"/>
      <c r="I844" s="22"/>
      <c r="J844" s="21"/>
      <c r="K844" s="21"/>
      <c r="L844" s="21"/>
      <c r="M844" s="21"/>
      <c r="N844" s="21"/>
      <c r="O844" s="21"/>
      <c r="P844" s="21"/>
      <c r="Q844" s="21"/>
      <c r="R844" s="21"/>
      <c r="S844" s="21"/>
      <c r="T844" s="21"/>
      <c r="U844" s="21"/>
      <c r="V844" s="21"/>
      <c r="W844" s="21"/>
      <c r="X844" s="21"/>
      <c r="Y844" s="21"/>
      <c r="Z844" s="21"/>
    </row>
    <row r="845" spans="1:26" ht="15.75" customHeight="1">
      <c r="A845" s="21"/>
      <c r="B845" s="21"/>
      <c r="C845" s="21"/>
      <c r="D845" s="21"/>
      <c r="E845" s="21"/>
      <c r="F845" s="21"/>
      <c r="G845" s="21"/>
      <c r="H845" s="22"/>
      <c r="I845" s="22"/>
      <c r="J845" s="21"/>
      <c r="K845" s="21"/>
      <c r="L845" s="21"/>
      <c r="M845" s="21"/>
      <c r="N845" s="21"/>
      <c r="O845" s="21"/>
      <c r="P845" s="21"/>
      <c r="Q845" s="21"/>
      <c r="R845" s="21"/>
      <c r="S845" s="21"/>
      <c r="T845" s="21"/>
      <c r="U845" s="21"/>
      <c r="V845" s="21"/>
      <c r="W845" s="21"/>
      <c r="X845" s="21"/>
      <c r="Y845" s="21"/>
      <c r="Z845" s="21"/>
    </row>
    <row r="846" spans="1:26" ht="15.75" customHeight="1">
      <c r="A846" s="21"/>
      <c r="B846" s="21"/>
      <c r="C846" s="21"/>
      <c r="D846" s="21"/>
      <c r="E846" s="21"/>
      <c r="F846" s="21"/>
      <c r="G846" s="21"/>
      <c r="H846" s="22"/>
      <c r="I846" s="22"/>
      <c r="J846" s="21"/>
      <c r="K846" s="21"/>
      <c r="L846" s="21"/>
      <c r="M846" s="21"/>
      <c r="N846" s="21"/>
      <c r="O846" s="21"/>
      <c r="P846" s="21"/>
      <c r="Q846" s="21"/>
      <c r="R846" s="21"/>
      <c r="S846" s="21"/>
      <c r="T846" s="21"/>
      <c r="U846" s="21"/>
      <c r="V846" s="21"/>
      <c r="W846" s="21"/>
      <c r="X846" s="21"/>
      <c r="Y846" s="21"/>
      <c r="Z846" s="21"/>
    </row>
    <row r="847" spans="1:26" ht="15.75" customHeight="1">
      <c r="A847" s="21"/>
      <c r="B847" s="21"/>
      <c r="C847" s="21"/>
      <c r="D847" s="21"/>
      <c r="E847" s="21"/>
      <c r="F847" s="21"/>
      <c r="G847" s="21"/>
      <c r="H847" s="22"/>
      <c r="I847" s="22"/>
      <c r="J847" s="21"/>
      <c r="K847" s="21"/>
      <c r="L847" s="21"/>
      <c r="M847" s="21"/>
      <c r="N847" s="21"/>
      <c r="O847" s="21"/>
      <c r="P847" s="21"/>
      <c r="Q847" s="21"/>
      <c r="R847" s="21"/>
      <c r="S847" s="21"/>
      <c r="T847" s="21"/>
      <c r="U847" s="21"/>
      <c r="V847" s="21"/>
      <c r="W847" s="21"/>
      <c r="X847" s="21"/>
      <c r="Y847" s="21"/>
      <c r="Z847" s="21"/>
    </row>
    <row r="848" spans="1:26" ht="15.75" customHeight="1">
      <c r="A848" s="21"/>
      <c r="B848" s="21"/>
      <c r="C848" s="21"/>
      <c r="D848" s="21"/>
      <c r="E848" s="21"/>
      <c r="F848" s="21"/>
      <c r="G848" s="21"/>
      <c r="H848" s="22"/>
      <c r="I848" s="22"/>
      <c r="J848" s="21"/>
      <c r="K848" s="21"/>
      <c r="L848" s="21"/>
      <c r="M848" s="21"/>
      <c r="N848" s="21"/>
      <c r="O848" s="21"/>
      <c r="P848" s="21"/>
      <c r="Q848" s="21"/>
      <c r="R848" s="21"/>
      <c r="S848" s="21"/>
      <c r="T848" s="21"/>
      <c r="U848" s="21"/>
      <c r="V848" s="21"/>
      <c r="W848" s="21"/>
      <c r="X848" s="21"/>
      <c r="Y848" s="21"/>
      <c r="Z848" s="21"/>
    </row>
    <row r="849" spans="1:26" ht="15.75" customHeight="1">
      <c r="A849" s="21"/>
      <c r="B849" s="21"/>
      <c r="C849" s="21"/>
      <c r="D849" s="21"/>
      <c r="E849" s="21"/>
      <c r="F849" s="21"/>
      <c r="G849" s="21"/>
      <c r="H849" s="22"/>
      <c r="I849" s="22"/>
      <c r="J849" s="21"/>
      <c r="K849" s="21"/>
      <c r="L849" s="21"/>
      <c r="M849" s="21"/>
      <c r="N849" s="21"/>
      <c r="O849" s="21"/>
      <c r="P849" s="21"/>
      <c r="Q849" s="21"/>
      <c r="R849" s="21"/>
      <c r="S849" s="21"/>
      <c r="T849" s="21"/>
      <c r="U849" s="21"/>
      <c r="V849" s="21"/>
      <c r="W849" s="21"/>
      <c r="X849" s="21"/>
      <c r="Y849" s="21"/>
      <c r="Z849" s="21"/>
    </row>
    <row r="850" spans="1:26" ht="15.75" customHeight="1">
      <c r="A850" s="21"/>
      <c r="B850" s="21"/>
      <c r="C850" s="21"/>
      <c r="D850" s="21"/>
      <c r="E850" s="21"/>
      <c r="F850" s="21"/>
      <c r="G850" s="21"/>
      <c r="H850" s="22"/>
      <c r="I850" s="22"/>
      <c r="J850" s="21"/>
      <c r="K850" s="21"/>
      <c r="L850" s="21"/>
      <c r="M850" s="21"/>
      <c r="N850" s="21"/>
      <c r="O850" s="21"/>
      <c r="P850" s="21"/>
      <c r="Q850" s="21"/>
      <c r="R850" s="21"/>
      <c r="S850" s="21"/>
      <c r="T850" s="21"/>
      <c r="U850" s="21"/>
      <c r="V850" s="21"/>
      <c r="W850" s="21"/>
      <c r="X850" s="21"/>
      <c r="Y850" s="21"/>
      <c r="Z850" s="21"/>
    </row>
    <row r="851" spans="1:26" ht="15.75" customHeight="1">
      <c r="A851" s="21"/>
      <c r="B851" s="21"/>
      <c r="C851" s="21"/>
      <c r="D851" s="21"/>
      <c r="E851" s="21"/>
      <c r="F851" s="21"/>
      <c r="G851" s="21"/>
      <c r="H851" s="22"/>
      <c r="I851" s="22"/>
      <c r="J851" s="21"/>
      <c r="K851" s="21"/>
      <c r="L851" s="21"/>
      <c r="M851" s="21"/>
      <c r="N851" s="21"/>
      <c r="O851" s="21"/>
      <c r="P851" s="21"/>
      <c r="Q851" s="21"/>
      <c r="R851" s="21"/>
      <c r="S851" s="21"/>
      <c r="T851" s="21"/>
      <c r="U851" s="21"/>
      <c r="V851" s="21"/>
      <c r="W851" s="21"/>
      <c r="X851" s="21"/>
      <c r="Y851" s="21"/>
      <c r="Z851" s="21"/>
    </row>
    <row r="852" spans="1:26" ht="15.75" customHeight="1">
      <c r="A852" s="21"/>
      <c r="B852" s="21"/>
      <c r="C852" s="21"/>
      <c r="D852" s="21"/>
      <c r="E852" s="21"/>
      <c r="F852" s="21"/>
      <c r="G852" s="21"/>
      <c r="H852" s="22"/>
      <c r="I852" s="22"/>
      <c r="J852" s="21"/>
      <c r="K852" s="21"/>
      <c r="L852" s="21"/>
      <c r="M852" s="21"/>
      <c r="N852" s="21"/>
      <c r="O852" s="21"/>
      <c r="P852" s="21"/>
      <c r="Q852" s="21"/>
      <c r="R852" s="21"/>
      <c r="S852" s="21"/>
      <c r="T852" s="21"/>
      <c r="U852" s="21"/>
      <c r="V852" s="21"/>
      <c r="W852" s="21"/>
      <c r="X852" s="21"/>
      <c r="Y852" s="21"/>
      <c r="Z852" s="21"/>
    </row>
    <row r="853" spans="1:26" ht="15.75" customHeight="1">
      <c r="A853" s="21"/>
      <c r="B853" s="21"/>
      <c r="C853" s="21"/>
      <c r="D853" s="21"/>
      <c r="E853" s="21"/>
      <c r="F853" s="21"/>
      <c r="G853" s="21"/>
      <c r="H853" s="22"/>
      <c r="I853" s="22"/>
      <c r="J853" s="21"/>
      <c r="K853" s="21"/>
      <c r="L853" s="21"/>
      <c r="M853" s="21"/>
      <c r="N853" s="21"/>
      <c r="O853" s="21"/>
      <c r="P853" s="21"/>
      <c r="Q853" s="21"/>
      <c r="R853" s="21"/>
      <c r="S853" s="21"/>
      <c r="T853" s="21"/>
      <c r="U853" s="21"/>
      <c r="V853" s="21"/>
      <c r="W853" s="21"/>
      <c r="X853" s="21"/>
      <c r="Y853" s="21"/>
      <c r="Z853" s="21"/>
    </row>
    <row r="854" spans="1:26" ht="15.75" customHeight="1">
      <c r="A854" s="21"/>
      <c r="B854" s="21"/>
      <c r="C854" s="21"/>
      <c r="D854" s="21"/>
      <c r="E854" s="21"/>
      <c r="F854" s="21"/>
      <c r="G854" s="21"/>
      <c r="H854" s="22"/>
      <c r="I854" s="22"/>
      <c r="J854" s="21"/>
      <c r="K854" s="21"/>
      <c r="L854" s="21"/>
      <c r="M854" s="21"/>
      <c r="N854" s="21"/>
      <c r="O854" s="21"/>
      <c r="P854" s="21"/>
      <c r="Q854" s="21"/>
      <c r="R854" s="21"/>
      <c r="S854" s="21"/>
      <c r="T854" s="21"/>
      <c r="U854" s="21"/>
      <c r="V854" s="21"/>
      <c r="W854" s="21"/>
      <c r="X854" s="21"/>
      <c r="Y854" s="21"/>
      <c r="Z854" s="21"/>
    </row>
    <row r="855" spans="1:26" ht="15.75" customHeight="1">
      <c r="A855" s="21"/>
      <c r="B855" s="21"/>
      <c r="C855" s="21"/>
      <c r="D855" s="21"/>
      <c r="E855" s="21"/>
      <c r="F855" s="21"/>
      <c r="G855" s="21"/>
      <c r="H855" s="22"/>
      <c r="I855" s="22"/>
      <c r="J855" s="21"/>
      <c r="K855" s="21"/>
      <c r="L855" s="21"/>
      <c r="M855" s="21"/>
      <c r="N855" s="21"/>
      <c r="O855" s="21"/>
      <c r="P855" s="21"/>
      <c r="Q855" s="21"/>
      <c r="R855" s="21"/>
      <c r="S855" s="21"/>
      <c r="T855" s="21"/>
      <c r="U855" s="21"/>
      <c r="V855" s="21"/>
      <c r="W855" s="21"/>
      <c r="X855" s="21"/>
      <c r="Y855" s="21"/>
      <c r="Z855" s="21"/>
    </row>
    <row r="856" spans="1:26" ht="15.75" customHeight="1">
      <c r="A856" s="21"/>
      <c r="B856" s="21"/>
      <c r="C856" s="21"/>
      <c r="D856" s="21"/>
      <c r="E856" s="21"/>
      <c r="F856" s="21"/>
      <c r="G856" s="21"/>
      <c r="H856" s="22"/>
      <c r="I856" s="22"/>
      <c r="J856" s="21"/>
      <c r="K856" s="21"/>
      <c r="L856" s="21"/>
      <c r="M856" s="21"/>
      <c r="N856" s="21"/>
      <c r="O856" s="21"/>
      <c r="P856" s="21"/>
      <c r="Q856" s="21"/>
      <c r="R856" s="21"/>
      <c r="S856" s="21"/>
      <c r="T856" s="21"/>
      <c r="U856" s="21"/>
      <c r="V856" s="21"/>
      <c r="W856" s="21"/>
      <c r="X856" s="21"/>
      <c r="Y856" s="21"/>
      <c r="Z856" s="21"/>
    </row>
    <row r="857" spans="1:26" ht="15.75" customHeight="1">
      <c r="A857" s="21"/>
      <c r="B857" s="21"/>
      <c r="C857" s="21"/>
      <c r="D857" s="21"/>
      <c r="E857" s="21"/>
      <c r="F857" s="21"/>
      <c r="G857" s="21"/>
      <c r="H857" s="22"/>
      <c r="I857" s="22"/>
      <c r="J857" s="21"/>
      <c r="K857" s="21"/>
      <c r="L857" s="21"/>
      <c r="M857" s="21"/>
      <c r="N857" s="21"/>
      <c r="O857" s="21"/>
      <c r="P857" s="21"/>
      <c r="Q857" s="21"/>
      <c r="R857" s="21"/>
      <c r="S857" s="21"/>
      <c r="T857" s="21"/>
      <c r="U857" s="21"/>
      <c r="V857" s="21"/>
      <c r="W857" s="21"/>
      <c r="X857" s="21"/>
      <c r="Y857" s="21"/>
      <c r="Z857" s="21"/>
    </row>
    <row r="858" spans="1:26" ht="15.75" customHeight="1">
      <c r="A858" s="21"/>
      <c r="B858" s="21"/>
      <c r="C858" s="21"/>
      <c r="D858" s="21"/>
      <c r="E858" s="21"/>
      <c r="F858" s="21"/>
      <c r="G858" s="21"/>
      <c r="H858" s="22"/>
      <c r="I858" s="22"/>
      <c r="J858" s="21"/>
      <c r="K858" s="21"/>
      <c r="L858" s="21"/>
      <c r="M858" s="21"/>
      <c r="N858" s="21"/>
      <c r="O858" s="21"/>
      <c r="P858" s="21"/>
      <c r="Q858" s="21"/>
      <c r="R858" s="21"/>
      <c r="S858" s="21"/>
      <c r="T858" s="21"/>
      <c r="U858" s="21"/>
      <c r="V858" s="21"/>
      <c r="W858" s="21"/>
      <c r="X858" s="21"/>
      <c r="Y858" s="21"/>
      <c r="Z858" s="21"/>
    </row>
    <row r="859" spans="1:26" ht="15.75" customHeight="1">
      <c r="A859" s="21"/>
      <c r="B859" s="21"/>
      <c r="C859" s="21"/>
      <c r="D859" s="21"/>
      <c r="E859" s="21"/>
      <c r="F859" s="21"/>
      <c r="G859" s="21"/>
      <c r="H859" s="22"/>
      <c r="I859" s="22"/>
      <c r="J859" s="21"/>
      <c r="K859" s="21"/>
      <c r="L859" s="21"/>
      <c r="M859" s="21"/>
      <c r="N859" s="21"/>
      <c r="O859" s="21"/>
      <c r="P859" s="21"/>
      <c r="Q859" s="21"/>
      <c r="R859" s="21"/>
      <c r="S859" s="21"/>
      <c r="T859" s="21"/>
      <c r="U859" s="21"/>
      <c r="V859" s="21"/>
      <c r="W859" s="21"/>
      <c r="X859" s="21"/>
      <c r="Y859" s="21"/>
      <c r="Z859" s="21"/>
    </row>
    <row r="860" spans="1:26" ht="15.75" customHeight="1">
      <c r="A860" s="21"/>
      <c r="B860" s="21"/>
      <c r="C860" s="21"/>
      <c r="D860" s="21"/>
      <c r="E860" s="21"/>
      <c r="F860" s="21"/>
      <c r="G860" s="21"/>
      <c r="H860" s="22"/>
      <c r="I860" s="22"/>
      <c r="J860" s="21"/>
      <c r="K860" s="21"/>
      <c r="L860" s="21"/>
      <c r="M860" s="21"/>
      <c r="N860" s="21"/>
      <c r="O860" s="21"/>
      <c r="P860" s="21"/>
      <c r="Q860" s="21"/>
      <c r="R860" s="21"/>
      <c r="S860" s="21"/>
      <c r="T860" s="21"/>
      <c r="U860" s="21"/>
      <c r="V860" s="21"/>
      <c r="W860" s="21"/>
      <c r="X860" s="21"/>
      <c r="Y860" s="21"/>
      <c r="Z860" s="21"/>
    </row>
    <row r="861" spans="1:26" ht="15.75" customHeight="1">
      <c r="A861" s="21"/>
      <c r="B861" s="21"/>
      <c r="C861" s="21"/>
      <c r="D861" s="21"/>
      <c r="E861" s="21"/>
      <c r="F861" s="21"/>
      <c r="G861" s="21"/>
      <c r="H861" s="22"/>
      <c r="I861" s="22"/>
      <c r="J861" s="21"/>
      <c r="K861" s="21"/>
      <c r="L861" s="21"/>
      <c r="M861" s="21"/>
      <c r="N861" s="21"/>
      <c r="O861" s="21"/>
      <c r="P861" s="21"/>
      <c r="Q861" s="21"/>
      <c r="R861" s="21"/>
      <c r="S861" s="21"/>
      <c r="T861" s="21"/>
      <c r="U861" s="21"/>
      <c r="V861" s="21"/>
      <c r="W861" s="21"/>
      <c r="X861" s="21"/>
      <c r="Y861" s="21"/>
      <c r="Z861" s="21"/>
    </row>
    <row r="862" spans="1:26" ht="15.75" customHeight="1">
      <c r="A862" s="21"/>
      <c r="B862" s="21"/>
      <c r="C862" s="21"/>
      <c r="D862" s="21"/>
      <c r="E862" s="21"/>
      <c r="F862" s="21"/>
      <c r="G862" s="21"/>
      <c r="H862" s="22"/>
      <c r="I862" s="22"/>
      <c r="J862" s="21"/>
      <c r="K862" s="21"/>
      <c r="L862" s="21"/>
      <c r="M862" s="21"/>
      <c r="N862" s="21"/>
      <c r="O862" s="21"/>
      <c r="P862" s="21"/>
      <c r="Q862" s="21"/>
      <c r="R862" s="21"/>
      <c r="S862" s="21"/>
      <c r="T862" s="21"/>
      <c r="U862" s="21"/>
      <c r="V862" s="21"/>
      <c r="W862" s="21"/>
      <c r="X862" s="21"/>
      <c r="Y862" s="21"/>
      <c r="Z862" s="21"/>
    </row>
    <row r="863" spans="1:26" ht="15.75" customHeight="1">
      <c r="A863" s="21"/>
      <c r="B863" s="21"/>
      <c r="C863" s="21"/>
      <c r="D863" s="21"/>
      <c r="E863" s="21"/>
      <c r="F863" s="21"/>
      <c r="G863" s="21"/>
      <c r="H863" s="22"/>
      <c r="I863" s="22"/>
      <c r="J863" s="21"/>
      <c r="K863" s="21"/>
      <c r="L863" s="21"/>
      <c r="M863" s="21"/>
      <c r="N863" s="21"/>
      <c r="O863" s="21"/>
      <c r="P863" s="21"/>
      <c r="Q863" s="21"/>
      <c r="R863" s="21"/>
      <c r="S863" s="21"/>
      <c r="T863" s="21"/>
      <c r="U863" s="21"/>
      <c r="V863" s="21"/>
      <c r="W863" s="21"/>
      <c r="X863" s="21"/>
      <c r="Y863" s="21"/>
      <c r="Z863" s="21"/>
    </row>
    <row r="864" spans="1:26" ht="15.75" customHeight="1">
      <c r="A864" s="21"/>
      <c r="B864" s="21"/>
      <c r="C864" s="21"/>
      <c r="D864" s="21"/>
      <c r="E864" s="21"/>
      <c r="F864" s="21"/>
      <c r="G864" s="21"/>
      <c r="H864" s="22"/>
      <c r="I864" s="22"/>
      <c r="J864" s="21"/>
      <c r="K864" s="21"/>
      <c r="L864" s="21"/>
      <c r="M864" s="21"/>
      <c r="N864" s="21"/>
      <c r="O864" s="21"/>
      <c r="P864" s="21"/>
      <c r="Q864" s="21"/>
      <c r="R864" s="21"/>
      <c r="S864" s="21"/>
      <c r="T864" s="21"/>
      <c r="U864" s="21"/>
      <c r="V864" s="21"/>
      <c r="W864" s="21"/>
      <c r="X864" s="21"/>
      <c r="Y864" s="21"/>
      <c r="Z864" s="21"/>
    </row>
    <row r="865" spans="1:26" ht="15.75" customHeight="1">
      <c r="A865" s="21"/>
      <c r="B865" s="21"/>
      <c r="C865" s="21"/>
      <c r="D865" s="21"/>
      <c r="E865" s="21"/>
      <c r="F865" s="21"/>
      <c r="G865" s="21"/>
      <c r="H865" s="22"/>
      <c r="I865" s="22"/>
      <c r="J865" s="21"/>
      <c r="K865" s="21"/>
      <c r="L865" s="21"/>
      <c r="M865" s="21"/>
      <c r="N865" s="21"/>
      <c r="O865" s="21"/>
      <c r="P865" s="21"/>
      <c r="Q865" s="21"/>
      <c r="R865" s="21"/>
      <c r="S865" s="21"/>
      <c r="T865" s="21"/>
      <c r="U865" s="21"/>
      <c r="V865" s="21"/>
      <c r="W865" s="21"/>
      <c r="X865" s="21"/>
      <c r="Y865" s="21"/>
      <c r="Z865" s="21"/>
    </row>
    <row r="866" spans="1:26" ht="15.75" customHeight="1">
      <c r="A866" s="21"/>
      <c r="B866" s="21"/>
      <c r="C866" s="21"/>
      <c r="D866" s="21"/>
      <c r="E866" s="21"/>
      <c r="F866" s="21"/>
      <c r="G866" s="21"/>
      <c r="H866" s="22"/>
      <c r="I866" s="22"/>
      <c r="J866" s="21"/>
      <c r="K866" s="21"/>
      <c r="L866" s="21"/>
      <c r="M866" s="21"/>
      <c r="N866" s="21"/>
      <c r="O866" s="21"/>
      <c r="P866" s="21"/>
      <c r="Q866" s="21"/>
      <c r="R866" s="21"/>
      <c r="S866" s="21"/>
      <c r="T866" s="21"/>
      <c r="U866" s="21"/>
      <c r="V866" s="21"/>
      <c r="W866" s="21"/>
      <c r="X866" s="21"/>
      <c r="Y866" s="21"/>
      <c r="Z866" s="21"/>
    </row>
    <row r="867" spans="1:26" ht="15.75" customHeight="1">
      <c r="A867" s="21"/>
      <c r="B867" s="21"/>
      <c r="C867" s="21"/>
      <c r="D867" s="21"/>
      <c r="E867" s="21"/>
      <c r="F867" s="21"/>
      <c r="G867" s="21"/>
      <c r="H867" s="22"/>
      <c r="I867" s="22"/>
      <c r="J867" s="21"/>
      <c r="K867" s="21"/>
      <c r="L867" s="21"/>
      <c r="M867" s="21"/>
      <c r="N867" s="21"/>
      <c r="O867" s="21"/>
      <c r="P867" s="21"/>
      <c r="Q867" s="21"/>
      <c r="R867" s="21"/>
      <c r="S867" s="21"/>
      <c r="T867" s="21"/>
      <c r="U867" s="21"/>
      <c r="V867" s="21"/>
      <c r="W867" s="21"/>
      <c r="X867" s="21"/>
      <c r="Y867" s="21"/>
      <c r="Z867" s="21"/>
    </row>
    <row r="868" spans="1:26" ht="15.75" customHeight="1">
      <c r="A868" s="21"/>
      <c r="B868" s="21"/>
      <c r="C868" s="21"/>
      <c r="D868" s="21"/>
      <c r="E868" s="21"/>
      <c r="F868" s="21"/>
      <c r="G868" s="21"/>
      <c r="H868" s="22"/>
      <c r="I868" s="22"/>
      <c r="J868" s="21"/>
      <c r="K868" s="21"/>
      <c r="L868" s="21"/>
      <c r="M868" s="21"/>
      <c r="N868" s="21"/>
      <c r="O868" s="21"/>
      <c r="P868" s="21"/>
      <c r="Q868" s="21"/>
      <c r="R868" s="21"/>
      <c r="S868" s="21"/>
      <c r="T868" s="21"/>
      <c r="U868" s="21"/>
      <c r="V868" s="21"/>
      <c r="W868" s="21"/>
      <c r="X868" s="21"/>
      <c r="Y868" s="21"/>
      <c r="Z868" s="21"/>
    </row>
    <row r="869" spans="1:26" ht="15.75" customHeight="1">
      <c r="A869" s="21"/>
      <c r="B869" s="21"/>
      <c r="C869" s="21"/>
      <c r="D869" s="21"/>
      <c r="E869" s="21"/>
      <c r="F869" s="21"/>
      <c r="G869" s="21"/>
      <c r="H869" s="22"/>
      <c r="I869" s="22"/>
      <c r="J869" s="21"/>
      <c r="K869" s="21"/>
      <c r="L869" s="21"/>
      <c r="M869" s="21"/>
      <c r="N869" s="21"/>
      <c r="O869" s="21"/>
      <c r="P869" s="21"/>
      <c r="Q869" s="21"/>
      <c r="R869" s="21"/>
      <c r="S869" s="21"/>
      <c r="T869" s="21"/>
      <c r="U869" s="21"/>
      <c r="V869" s="21"/>
      <c r="W869" s="21"/>
      <c r="X869" s="21"/>
      <c r="Y869" s="21"/>
      <c r="Z869" s="21"/>
    </row>
    <row r="870" spans="1:26" ht="15.75" customHeight="1">
      <c r="A870" s="21"/>
      <c r="B870" s="21"/>
      <c r="C870" s="21"/>
      <c r="D870" s="21"/>
      <c r="E870" s="21"/>
      <c r="F870" s="21"/>
      <c r="G870" s="21"/>
      <c r="H870" s="22"/>
      <c r="I870" s="22"/>
      <c r="J870" s="21"/>
      <c r="K870" s="21"/>
      <c r="L870" s="21"/>
      <c r="M870" s="21"/>
      <c r="N870" s="21"/>
      <c r="O870" s="21"/>
      <c r="P870" s="21"/>
      <c r="Q870" s="21"/>
      <c r="R870" s="21"/>
      <c r="S870" s="21"/>
      <c r="T870" s="21"/>
      <c r="U870" s="21"/>
      <c r="V870" s="21"/>
      <c r="W870" s="21"/>
      <c r="X870" s="21"/>
      <c r="Y870" s="21"/>
      <c r="Z870" s="21"/>
    </row>
    <row r="871" spans="1:26" ht="15.75" customHeight="1">
      <c r="A871" s="21"/>
      <c r="B871" s="21"/>
      <c r="C871" s="21"/>
      <c r="D871" s="21"/>
      <c r="E871" s="21"/>
      <c r="F871" s="21"/>
      <c r="G871" s="21"/>
      <c r="H871" s="22"/>
      <c r="I871" s="22"/>
      <c r="J871" s="21"/>
      <c r="K871" s="21"/>
      <c r="L871" s="21"/>
      <c r="M871" s="21"/>
      <c r="N871" s="21"/>
      <c r="O871" s="21"/>
      <c r="P871" s="21"/>
      <c r="Q871" s="21"/>
      <c r="R871" s="21"/>
      <c r="S871" s="21"/>
      <c r="T871" s="21"/>
      <c r="U871" s="21"/>
      <c r="V871" s="21"/>
      <c r="W871" s="21"/>
      <c r="X871" s="21"/>
      <c r="Y871" s="21"/>
      <c r="Z871" s="21"/>
    </row>
    <row r="872" spans="1:26" ht="15.75" customHeight="1">
      <c r="A872" s="21"/>
      <c r="B872" s="21"/>
      <c r="C872" s="21"/>
      <c r="D872" s="21"/>
      <c r="E872" s="21"/>
      <c r="F872" s="21"/>
      <c r="G872" s="21"/>
      <c r="H872" s="22"/>
      <c r="I872" s="22"/>
      <c r="J872" s="21"/>
      <c r="K872" s="21"/>
      <c r="L872" s="21"/>
      <c r="M872" s="21"/>
      <c r="N872" s="21"/>
      <c r="O872" s="21"/>
      <c r="P872" s="21"/>
      <c r="Q872" s="21"/>
      <c r="R872" s="21"/>
      <c r="S872" s="21"/>
      <c r="T872" s="21"/>
      <c r="U872" s="21"/>
      <c r="V872" s="21"/>
      <c r="W872" s="21"/>
      <c r="X872" s="21"/>
      <c r="Y872" s="21"/>
      <c r="Z872" s="21"/>
    </row>
    <row r="873" spans="1:26" ht="15.75" customHeight="1">
      <c r="A873" s="21"/>
      <c r="B873" s="21"/>
      <c r="C873" s="21"/>
      <c r="D873" s="21"/>
      <c r="E873" s="21"/>
      <c r="F873" s="21"/>
      <c r="G873" s="21"/>
      <c r="H873" s="22"/>
      <c r="I873" s="22"/>
      <c r="J873" s="21"/>
      <c r="K873" s="21"/>
      <c r="L873" s="21"/>
      <c r="M873" s="21"/>
      <c r="N873" s="21"/>
      <c r="O873" s="21"/>
      <c r="P873" s="21"/>
      <c r="Q873" s="21"/>
      <c r="R873" s="21"/>
      <c r="S873" s="21"/>
      <c r="T873" s="21"/>
      <c r="U873" s="21"/>
      <c r="V873" s="21"/>
      <c r="W873" s="21"/>
      <c r="X873" s="21"/>
      <c r="Y873" s="21"/>
      <c r="Z873" s="21"/>
    </row>
    <row r="874" spans="1:26" ht="15.75" customHeight="1">
      <c r="A874" s="21"/>
      <c r="B874" s="21"/>
      <c r="C874" s="21"/>
      <c r="D874" s="21"/>
      <c r="E874" s="21"/>
      <c r="F874" s="21"/>
      <c r="G874" s="21"/>
      <c r="H874" s="22"/>
      <c r="I874" s="22"/>
      <c r="J874" s="21"/>
      <c r="K874" s="21"/>
      <c r="L874" s="21"/>
      <c r="M874" s="21"/>
      <c r="N874" s="21"/>
      <c r="O874" s="21"/>
      <c r="P874" s="21"/>
      <c r="Q874" s="21"/>
      <c r="R874" s="21"/>
      <c r="S874" s="21"/>
      <c r="T874" s="21"/>
      <c r="U874" s="21"/>
      <c r="V874" s="21"/>
      <c r="W874" s="21"/>
      <c r="X874" s="21"/>
      <c r="Y874" s="21"/>
      <c r="Z874" s="21"/>
    </row>
    <row r="875" spans="1:26" ht="15.75" customHeight="1">
      <c r="A875" s="21"/>
      <c r="B875" s="21"/>
      <c r="C875" s="21"/>
      <c r="D875" s="21"/>
      <c r="E875" s="21"/>
      <c r="F875" s="21"/>
      <c r="G875" s="21"/>
      <c r="H875" s="22"/>
      <c r="I875" s="22"/>
      <c r="J875" s="21"/>
      <c r="K875" s="21"/>
      <c r="L875" s="21"/>
      <c r="M875" s="21"/>
      <c r="N875" s="21"/>
      <c r="O875" s="21"/>
      <c r="P875" s="21"/>
      <c r="Q875" s="21"/>
      <c r="R875" s="21"/>
      <c r="S875" s="21"/>
      <c r="T875" s="21"/>
      <c r="U875" s="21"/>
      <c r="V875" s="21"/>
      <c r="W875" s="21"/>
      <c r="X875" s="21"/>
      <c r="Y875" s="21"/>
      <c r="Z875" s="21"/>
    </row>
    <row r="876" spans="1:26" ht="15.75" customHeight="1">
      <c r="A876" s="21"/>
      <c r="B876" s="21"/>
      <c r="C876" s="21"/>
      <c r="D876" s="21"/>
      <c r="E876" s="21"/>
      <c r="F876" s="21"/>
      <c r="G876" s="21"/>
      <c r="H876" s="22"/>
      <c r="I876" s="22"/>
      <c r="J876" s="21"/>
      <c r="K876" s="21"/>
      <c r="L876" s="21"/>
      <c r="M876" s="21"/>
      <c r="N876" s="21"/>
      <c r="O876" s="21"/>
      <c r="P876" s="21"/>
      <c r="Q876" s="21"/>
      <c r="R876" s="21"/>
      <c r="S876" s="21"/>
      <c r="T876" s="21"/>
      <c r="U876" s="21"/>
      <c r="V876" s="21"/>
      <c r="W876" s="21"/>
      <c r="X876" s="21"/>
      <c r="Y876" s="21"/>
      <c r="Z876" s="21"/>
    </row>
    <row r="877" spans="1:26" ht="15.75" customHeight="1">
      <c r="A877" s="21"/>
      <c r="B877" s="21"/>
      <c r="C877" s="21"/>
      <c r="D877" s="21"/>
      <c r="E877" s="21"/>
      <c r="F877" s="21"/>
      <c r="G877" s="21"/>
      <c r="H877" s="22"/>
      <c r="I877" s="22"/>
      <c r="J877" s="21"/>
      <c r="K877" s="21"/>
      <c r="L877" s="21"/>
      <c r="M877" s="21"/>
      <c r="N877" s="21"/>
      <c r="O877" s="21"/>
      <c r="P877" s="21"/>
      <c r="Q877" s="21"/>
      <c r="R877" s="21"/>
      <c r="S877" s="21"/>
      <c r="T877" s="21"/>
      <c r="U877" s="21"/>
      <c r="V877" s="21"/>
      <c r="W877" s="21"/>
      <c r="X877" s="21"/>
      <c r="Y877" s="21"/>
      <c r="Z877" s="21"/>
    </row>
    <row r="878" spans="1:26" ht="15.75" customHeight="1">
      <c r="A878" s="21"/>
      <c r="B878" s="21"/>
      <c r="C878" s="21"/>
      <c r="D878" s="21"/>
      <c r="E878" s="21"/>
      <c r="F878" s="21"/>
      <c r="G878" s="21"/>
      <c r="H878" s="22"/>
      <c r="I878" s="22"/>
      <c r="J878" s="21"/>
      <c r="K878" s="21"/>
      <c r="L878" s="21"/>
      <c r="M878" s="21"/>
      <c r="N878" s="21"/>
      <c r="O878" s="21"/>
      <c r="P878" s="21"/>
      <c r="Q878" s="21"/>
      <c r="R878" s="21"/>
      <c r="S878" s="21"/>
      <c r="T878" s="21"/>
      <c r="U878" s="21"/>
      <c r="V878" s="21"/>
      <c r="W878" s="21"/>
      <c r="X878" s="21"/>
      <c r="Y878" s="21"/>
      <c r="Z878" s="21"/>
    </row>
    <row r="879" spans="1:26" ht="15.75" customHeight="1">
      <c r="A879" s="21"/>
      <c r="B879" s="21"/>
      <c r="C879" s="21"/>
      <c r="D879" s="21"/>
      <c r="E879" s="21"/>
      <c r="F879" s="21"/>
      <c r="G879" s="21"/>
      <c r="H879" s="22"/>
      <c r="I879" s="22"/>
      <c r="J879" s="21"/>
      <c r="K879" s="21"/>
      <c r="L879" s="21"/>
      <c r="M879" s="21"/>
      <c r="N879" s="21"/>
      <c r="O879" s="21"/>
      <c r="P879" s="21"/>
      <c r="Q879" s="21"/>
      <c r="R879" s="21"/>
      <c r="S879" s="21"/>
      <c r="T879" s="21"/>
      <c r="U879" s="21"/>
      <c r="V879" s="21"/>
      <c r="W879" s="21"/>
      <c r="X879" s="21"/>
      <c r="Y879" s="21"/>
      <c r="Z879" s="21"/>
    </row>
    <row r="880" spans="1:26" ht="15.75" customHeight="1">
      <c r="A880" s="21"/>
      <c r="B880" s="21"/>
      <c r="C880" s="21"/>
      <c r="D880" s="21"/>
      <c r="E880" s="21"/>
      <c r="F880" s="21"/>
      <c r="G880" s="21"/>
      <c r="H880" s="22"/>
      <c r="I880" s="22"/>
      <c r="J880" s="21"/>
      <c r="K880" s="21"/>
      <c r="L880" s="21"/>
      <c r="M880" s="21"/>
      <c r="N880" s="21"/>
      <c r="O880" s="21"/>
      <c r="P880" s="21"/>
      <c r="Q880" s="21"/>
      <c r="R880" s="21"/>
      <c r="S880" s="21"/>
      <c r="T880" s="21"/>
      <c r="U880" s="21"/>
      <c r="V880" s="21"/>
      <c r="W880" s="21"/>
      <c r="X880" s="21"/>
      <c r="Y880" s="21"/>
      <c r="Z880" s="21"/>
    </row>
    <row r="881" spans="1:26" ht="15.75" customHeight="1">
      <c r="A881" s="21"/>
      <c r="B881" s="21"/>
      <c r="C881" s="21"/>
      <c r="D881" s="21"/>
      <c r="E881" s="21"/>
      <c r="F881" s="21"/>
      <c r="G881" s="21"/>
      <c r="H881" s="22"/>
      <c r="I881" s="22"/>
      <c r="J881" s="21"/>
      <c r="K881" s="21"/>
      <c r="L881" s="21"/>
      <c r="M881" s="21"/>
      <c r="N881" s="21"/>
      <c r="O881" s="21"/>
      <c r="P881" s="21"/>
      <c r="Q881" s="21"/>
      <c r="R881" s="21"/>
      <c r="S881" s="21"/>
      <c r="T881" s="21"/>
      <c r="U881" s="21"/>
      <c r="V881" s="21"/>
      <c r="W881" s="21"/>
      <c r="X881" s="21"/>
      <c r="Y881" s="21"/>
      <c r="Z881" s="21"/>
    </row>
    <row r="882" spans="1:26" ht="15.75" customHeight="1">
      <c r="A882" s="21"/>
      <c r="B882" s="21"/>
      <c r="C882" s="21"/>
      <c r="D882" s="21"/>
      <c r="E882" s="21"/>
      <c r="F882" s="21"/>
      <c r="G882" s="21"/>
      <c r="H882" s="22"/>
      <c r="I882" s="22"/>
      <c r="J882" s="21"/>
      <c r="K882" s="21"/>
      <c r="L882" s="21"/>
      <c r="M882" s="21"/>
      <c r="N882" s="21"/>
      <c r="O882" s="21"/>
      <c r="P882" s="21"/>
      <c r="Q882" s="21"/>
      <c r="R882" s="21"/>
      <c r="S882" s="21"/>
      <c r="T882" s="21"/>
      <c r="U882" s="21"/>
      <c r="V882" s="21"/>
      <c r="W882" s="21"/>
      <c r="X882" s="21"/>
      <c r="Y882" s="21"/>
      <c r="Z882" s="21"/>
    </row>
    <row r="883" spans="1:26" ht="15.75" customHeight="1">
      <c r="A883" s="21"/>
      <c r="B883" s="21"/>
      <c r="C883" s="21"/>
      <c r="D883" s="21"/>
      <c r="E883" s="21"/>
      <c r="F883" s="21"/>
      <c r="G883" s="21"/>
      <c r="H883" s="22"/>
      <c r="I883" s="22"/>
      <c r="J883" s="21"/>
      <c r="K883" s="21"/>
      <c r="L883" s="21"/>
      <c r="M883" s="21"/>
      <c r="N883" s="21"/>
      <c r="O883" s="21"/>
      <c r="P883" s="21"/>
      <c r="Q883" s="21"/>
      <c r="R883" s="21"/>
      <c r="S883" s="21"/>
      <c r="T883" s="21"/>
      <c r="U883" s="21"/>
      <c r="V883" s="21"/>
      <c r="W883" s="21"/>
      <c r="X883" s="21"/>
      <c r="Y883" s="21"/>
      <c r="Z883" s="21"/>
    </row>
    <row r="884" spans="1:26" ht="15.75" customHeight="1">
      <c r="A884" s="21"/>
      <c r="B884" s="21"/>
      <c r="C884" s="21"/>
      <c r="D884" s="21"/>
      <c r="E884" s="21"/>
      <c r="F884" s="21"/>
      <c r="G884" s="21"/>
      <c r="H884" s="22"/>
      <c r="I884" s="22"/>
      <c r="J884" s="21"/>
      <c r="K884" s="21"/>
      <c r="L884" s="21"/>
      <c r="M884" s="21"/>
      <c r="N884" s="21"/>
      <c r="O884" s="21"/>
      <c r="P884" s="21"/>
      <c r="Q884" s="21"/>
      <c r="R884" s="21"/>
      <c r="S884" s="21"/>
      <c r="T884" s="21"/>
      <c r="U884" s="21"/>
      <c r="V884" s="21"/>
      <c r="W884" s="21"/>
      <c r="X884" s="21"/>
      <c r="Y884" s="21"/>
      <c r="Z884" s="21"/>
    </row>
    <row r="885" spans="1:26" ht="15.75" customHeight="1">
      <c r="A885" s="21"/>
      <c r="B885" s="21"/>
      <c r="C885" s="21"/>
      <c r="D885" s="21"/>
      <c r="E885" s="21"/>
      <c r="F885" s="21"/>
      <c r="G885" s="21"/>
      <c r="H885" s="22"/>
      <c r="I885" s="22"/>
      <c r="J885" s="21"/>
      <c r="K885" s="21"/>
      <c r="L885" s="21"/>
      <c r="M885" s="21"/>
      <c r="N885" s="21"/>
      <c r="O885" s="21"/>
      <c r="P885" s="21"/>
      <c r="Q885" s="21"/>
      <c r="R885" s="21"/>
      <c r="S885" s="21"/>
      <c r="T885" s="21"/>
      <c r="U885" s="21"/>
      <c r="V885" s="21"/>
      <c r="W885" s="21"/>
      <c r="X885" s="21"/>
      <c r="Y885" s="21"/>
      <c r="Z885" s="21"/>
    </row>
    <row r="886" spans="1:26" ht="15.75" customHeight="1">
      <c r="A886" s="21"/>
      <c r="B886" s="21"/>
      <c r="C886" s="21"/>
      <c r="D886" s="21"/>
      <c r="E886" s="21"/>
      <c r="F886" s="21"/>
      <c r="G886" s="21"/>
      <c r="H886" s="22"/>
      <c r="I886" s="22"/>
      <c r="J886" s="21"/>
      <c r="K886" s="21"/>
      <c r="L886" s="21"/>
      <c r="M886" s="21"/>
      <c r="N886" s="21"/>
      <c r="O886" s="21"/>
      <c r="P886" s="21"/>
      <c r="Q886" s="21"/>
      <c r="R886" s="21"/>
      <c r="S886" s="21"/>
      <c r="T886" s="21"/>
      <c r="U886" s="21"/>
      <c r="V886" s="21"/>
      <c r="W886" s="21"/>
      <c r="X886" s="21"/>
      <c r="Y886" s="21"/>
      <c r="Z886" s="21"/>
    </row>
    <row r="887" spans="1:26" ht="15.75" customHeight="1">
      <c r="A887" s="21"/>
      <c r="B887" s="21"/>
      <c r="C887" s="21"/>
      <c r="D887" s="21"/>
      <c r="E887" s="21"/>
      <c r="F887" s="21"/>
      <c r="G887" s="21"/>
      <c r="H887" s="22"/>
      <c r="I887" s="22"/>
      <c r="J887" s="21"/>
      <c r="K887" s="21"/>
      <c r="L887" s="21"/>
      <c r="M887" s="21"/>
      <c r="N887" s="21"/>
      <c r="O887" s="21"/>
      <c r="P887" s="21"/>
      <c r="Q887" s="21"/>
      <c r="R887" s="21"/>
      <c r="S887" s="21"/>
      <c r="T887" s="21"/>
      <c r="U887" s="21"/>
      <c r="V887" s="21"/>
      <c r="W887" s="21"/>
      <c r="X887" s="21"/>
      <c r="Y887" s="21"/>
      <c r="Z887" s="21"/>
    </row>
    <row r="888" spans="1:26" ht="15.75" customHeight="1">
      <c r="A888" s="21"/>
      <c r="B888" s="21"/>
      <c r="C888" s="21"/>
      <c r="D888" s="21"/>
      <c r="E888" s="21"/>
      <c r="F888" s="21"/>
      <c r="G888" s="21"/>
      <c r="H888" s="22"/>
      <c r="I888" s="22"/>
      <c r="J888" s="21"/>
      <c r="K888" s="21"/>
      <c r="L888" s="21"/>
      <c r="M888" s="21"/>
      <c r="N888" s="21"/>
      <c r="O888" s="21"/>
      <c r="P888" s="21"/>
      <c r="Q888" s="21"/>
      <c r="R888" s="21"/>
      <c r="S888" s="21"/>
      <c r="T888" s="21"/>
      <c r="U888" s="21"/>
      <c r="V888" s="21"/>
      <c r="W888" s="21"/>
      <c r="X888" s="21"/>
      <c r="Y888" s="21"/>
      <c r="Z888" s="21"/>
    </row>
    <row r="889" spans="1:26" ht="15.75" customHeight="1">
      <c r="A889" s="21"/>
      <c r="B889" s="21"/>
      <c r="C889" s="21"/>
      <c r="D889" s="21"/>
      <c r="E889" s="21"/>
      <c r="F889" s="21"/>
      <c r="G889" s="21"/>
      <c r="H889" s="22"/>
      <c r="I889" s="22"/>
      <c r="J889" s="21"/>
      <c r="K889" s="21"/>
      <c r="L889" s="21"/>
      <c r="M889" s="21"/>
      <c r="N889" s="21"/>
      <c r="O889" s="21"/>
      <c r="P889" s="21"/>
      <c r="Q889" s="21"/>
      <c r="R889" s="21"/>
      <c r="S889" s="21"/>
      <c r="T889" s="21"/>
      <c r="U889" s="21"/>
      <c r="V889" s="21"/>
      <c r="W889" s="21"/>
      <c r="X889" s="21"/>
      <c r="Y889" s="21"/>
      <c r="Z889" s="21"/>
    </row>
    <row r="890" spans="1:26" ht="15.75" customHeight="1">
      <c r="K890" s="21"/>
      <c r="L890" s="21"/>
      <c r="M890" s="21"/>
      <c r="N890" s="21"/>
      <c r="O890" s="21"/>
      <c r="P890" s="21"/>
      <c r="Q890" s="21"/>
      <c r="R890" s="21"/>
      <c r="S890" s="21"/>
      <c r="T890" s="21"/>
      <c r="U890" s="21"/>
      <c r="V890" s="21"/>
      <c r="W890" s="21"/>
      <c r="X890" s="21"/>
      <c r="Y890" s="21"/>
      <c r="Z890" s="21"/>
    </row>
    <row r="891" spans="1:26" ht="15.75" customHeight="1">
      <c r="K891" s="21"/>
      <c r="L891" s="21"/>
      <c r="M891" s="21"/>
      <c r="N891" s="21"/>
      <c r="O891" s="21"/>
      <c r="P891" s="21"/>
      <c r="Q891" s="21"/>
      <c r="R891" s="21"/>
      <c r="S891" s="21"/>
      <c r="T891" s="21"/>
      <c r="U891" s="21"/>
      <c r="V891" s="21"/>
      <c r="W891" s="21"/>
      <c r="X891" s="21"/>
      <c r="Y891" s="21"/>
      <c r="Z891" s="21"/>
    </row>
    <row r="892" spans="1:26" ht="15.75" customHeight="1">
      <c r="K892" s="21"/>
      <c r="L892" s="21"/>
      <c r="M892" s="21"/>
      <c r="N892" s="21"/>
      <c r="O892" s="21"/>
      <c r="P892" s="21"/>
      <c r="Q892" s="21"/>
      <c r="R892" s="21"/>
      <c r="S892" s="21"/>
      <c r="T892" s="21"/>
      <c r="U892" s="21"/>
      <c r="V892" s="21"/>
      <c r="W892" s="21"/>
      <c r="X892" s="21"/>
      <c r="Y892" s="21"/>
      <c r="Z892" s="21"/>
    </row>
    <row r="893" spans="1:26" ht="15.75" customHeight="1">
      <c r="K893" s="21"/>
      <c r="L893" s="21"/>
      <c r="M893" s="21"/>
      <c r="N893" s="21"/>
      <c r="O893" s="21"/>
      <c r="P893" s="21"/>
      <c r="Q893" s="21"/>
      <c r="R893" s="21"/>
      <c r="S893" s="21"/>
      <c r="T893" s="21"/>
      <c r="U893" s="21"/>
      <c r="V893" s="21"/>
      <c r="W893" s="21"/>
      <c r="X893" s="21"/>
      <c r="Y893" s="21"/>
      <c r="Z893" s="21"/>
    </row>
    <row r="894" spans="1:26" ht="15.75" customHeight="1">
      <c r="K894" s="21"/>
      <c r="L894" s="21"/>
      <c r="M894" s="21"/>
      <c r="N894" s="21"/>
      <c r="O894" s="21"/>
      <c r="P894" s="21"/>
      <c r="Q894" s="21"/>
      <c r="R894" s="21"/>
      <c r="S894" s="21"/>
      <c r="T894" s="21"/>
      <c r="U894" s="21"/>
      <c r="V894" s="21"/>
      <c r="W894" s="21"/>
      <c r="X894" s="21"/>
      <c r="Y894" s="21"/>
      <c r="Z894" s="21"/>
    </row>
    <row r="895" spans="1:26" ht="15.75" customHeight="1">
      <c r="K895" s="21"/>
      <c r="L895" s="21"/>
      <c r="M895" s="21"/>
      <c r="N895" s="21"/>
      <c r="O895" s="21"/>
      <c r="P895" s="21"/>
      <c r="Q895" s="21"/>
      <c r="R895" s="21"/>
      <c r="S895" s="21"/>
      <c r="T895" s="21"/>
      <c r="U895" s="21"/>
      <c r="V895" s="21"/>
      <c r="W895" s="21"/>
      <c r="X895" s="21"/>
      <c r="Y895" s="21"/>
      <c r="Z895" s="21"/>
    </row>
    <row r="896" spans="1:26" ht="15.75" customHeight="1">
      <c r="K896" s="21"/>
      <c r="L896" s="21"/>
      <c r="M896" s="21"/>
      <c r="N896" s="21"/>
      <c r="O896" s="21"/>
      <c r="P896" s="21"/>
      <c r="Q896" s="21"/>
      <c r="R896" s="21"/>
      <c r="S896" s="21"/>
      <c r="T896" s="21"/>
      <c r="U896" s="21"/>
      <c r="V896" s="21"/>
      <c r="W896" s="21"/>
      <c r="X896" s="21"/>
      <c r="Y896" s="21"/>
      <c r="Z896" s="21"/>
    </row>
    <row r="897" spans="11:26" ht="15.75" customHeight="1">
      <c r="K897" s="21"/>
      <c r="L897" s="21"/>
      <c r="M897" s="21"/>
      <c r="N897" s="21"/>
      <c r="O897" s="21"/>
      <c r="P897" s="21"/>
      <c r="Q897" s="21"/>
      <c r="R897" s="21"/>
      <c r="S897" s="21"/>
      <c r="T897" s="21"/>
      <c r="U897" s="21"/>
      <c r="V897" s="21"/>
      <c r="W897" s="21"/>
      <c r="X897" s="21"/>
      <c r="Y897" s="21"/>
      <c r="Z897" s="21"/>
    </row>
    <row r="898" spans="11:26" ht="15.75" customHeight="1">
      <c r="K898" s="21"/>
      <c r="L898" s="21"/>
      <c r="M898" s="21"/>
      <c r="N898" s="21"/>
      <c r="O898" s="21"/>
      <c r="P898" s="21"/>
      <c r="Q898" s="21"/>
      <c r="R898" s="21"/>
      <c r="S898" s="21"/>
      <c r="T898" s="21"/>
      <c r="U898" s="21"/>
      <c r="V898" s="21"/>
      <c r="W898" s="21"/>
      <c r="X898" s="21"/>
      <c r="Y898" s="21"/>
      <c r="Z898" s="21"/>
    </row>
    <row r="899" spans="11:26" ht="15.75" customHeight="1">
      <c r="K899" s="21"/>
      <c r="L899" s="21"/>
      <c r="M899" s="21"/>
      <c r="N899" s="21"/>
      <c r="O899" s="21"/>
      <c r="P899" s="21"/>
      <c r="Q899" s="21"/>
      <c r="R899" s="21"/>
      <c r="S899" s="21"/>
      <c r="T899" s="21"/>
      <c r="U899" s="21"/>
      <c r="V899" s="21"/>
      <c r="W899" s="21"/>
      <c r="X899" s="21"/>
      <c r="Y899" s="21"/>
      <c r="Z899" s="21"/>
    </row>
    <row r="900" spans="11:26" ht="15.75" customHeight="1">
      <c r="K900" s="21"/>
      <c r="L900" s="21"/>
      <c r="M900" s="21"/>
      <c r="N900" s="21"/>
      <c r="O900" s="21"/>
      <c r="P900" s="21"/>
      <c r="Q900" s="21"/>
      <c r="R900" s="21"/>
      <c r="S900" s="21"/>
      <c r="T900" s="21"/>
      <c r="U900" s="21"/>
      <c r="V900" s="21"/>
      <c r="W900" s="21"/>
      <c r="X900" s="21"/>
      <c r="Y900" s="21"/>
      <c r="Z900" s="21"/>
    </row>
    <row r="901" spans="11:26" ht="15.75" customHeight="1">
      <c r="K901" s="21"/>
      <c r="L901" s="21"/>
      <c r="M901" s="21"/>
      <c r="N901" s="21"/>
      <c r="O901" s="21"/>
      <c r="P901" s="21"/>
      <c r="Q901" s="21"/>
      <c r="R901" s="21"/>
      <c r="S901" s="21"/>
      <c r="T901" s="21"/>
      <c r="U901" s="21"/>
      <c r="V901" s="21"/>
      <c r="W901" s="21"/>
      <c r="X901" s="21"/>
      <c r="Y901" s="21"/>
      <c r="Z901" s="21"/>
    </row>
    <row r="902" spans="11:26" ht="15.75" customHeight="1">
      <c r="K902" s="21"/>
      <c r="L902" s="21"/>
      <c r="M902" s="21"/>
      <c r="N902" s="21"/>
      <c r="O902" s="21"/>
      <c r="P902" s="21"/>
      <c r="Q902" s="21"/>
      <c r="R902" s="21"/>
      <c r="S902" s="21"/>
      <c r="T902" s="21"/>
      <c r="U902" s="21"/>
      <c r="V902" s="21"/>
      <c r="W902" s="21"/>
      <c r="X902" s="21"/>
      <c r="Y902" s="21"/>
      <c r="Z902" s="21"/>
    </row>
    <row r="903" spans="11:26" ht="15.75" customHeight="1">
      <c r="K903" s="21"/>
      <c r="L903" s="21"/>
      <c r="M903" s="21"/>
      <c r="N903" s="21"/>
      <c r="O903" s="21"/>
      <c r="P903" s="21"/>
      <c r="Q903" s="21"/>
      <c r="R903" s="21"/>
      <c r="S903" s="21"/>
      <c r="T903" s="21"/>
      <c r="U903" s="21"/>
      <c r="V903" s="21"/>
      <c r="W903" s="21"/>
      <c r="X903" s="21"/>
      <c r="Y903" s="21"/>
      <c r="Z903" s="21"/>
    </row>
    <row r="904" spans="11:26" ht="15.75" customHeight="1">
      <c r="K904" s="21"/>
      <c r="L904" s="21"/>
      <c r="M904" s="21"/>
      <c r="N904" s="21"/>
      <c r="O904" s="21"/>
      <c r="P904" s="21"/>
      <c r="Q904" s="21"/>
      <c r="R904" s="21"/>
      <c r="S904" s="21"/>
      <c r="T904" s="21"/>
      <c r="U904" s="21"/>
      <c r="V904" s="21"/>
      <c r="W904" s="21"/>
      <c r="X904" s="21"/>
      <c r="Y904" s="21"/>
      <c r="Z904" s="21"/>
    </row>
    <row r="905" spans="11:26" ht="15.75" customHeight="1">
      <c r="K905" s="21"/>
      <c r="L905" s="21"/>
      <c r="M905" s="21"/>
      <c r="N905" s="21"/>
      <c r="O905" s="21"/>
      <c r="P905" s="21"/>
      <c r="Q905" s="21"/>
      <c r="R905" s="21"/>
      <c r="S905" s="21"/>
      <c r="T905" s="21"/>
      <c r="U905" s="21"/>
      <c r="V905" s="21"/>
      <c r="W905" s="21"/>
      <c r="X905" s="21"/>
      <c r="Y905" s="21"/>
      <c r="Z905" s="21"/>
    </row>
    <row r="906" spans="11:26" ht="15.75" customHeight="1">
      <c r="K906" s="21"/>
      <c r="L906" s="21"/>
      <c r="M906" s="21"/>
      <c r="N906" s="21"/>
      <c r="O906" s="21"/>
      <c r="P906" s="21"/>
      <c r="Q906" s="21"/>
      <c r="R906" s="21"/>
      <c r="S906" s="21"/>
      <c r="T906" s="21"/>
      <c r="U906" s="21"/>
      <c r="V906" s="21"/>
      <c r="W906" s="21"/>
      <c r="X906" s="21"/>
      <c r="Y906" s="21"/>
      <c r="Z906" s="21"/>
    </row>
    <row r="907" spans="11:26" ht="15.75" customHeight="1">
      <c r="K907" s="21"/>
      <c r="L907" s="21"/>
      <c r="M907" s="21"/>
      <c r="N907" s="21"/>
      <c r="O907" s="21"/>
      <c r="P907" s="21"/>
      <c r="Q907" s="21"/>
      <c r="R907" s="21"/>
      <c r="S907" s="21"/>
      <c r="T907" s="21"/>
      <c r="U907" s="21"/>
      <c r="V907" s="21"/>
      <c r="W907" s="21"/>
      <c r="X907" s="21"/>
      <c r="Y907" s="21"/>
      <c r="Z907" s="21"/>
    </row>
    <row r="908" spans="11:26" ht="15.75" customHeight="1">
      <c r="K908" s="21"/>
      <c r="L908" s="21"/>
      <c r="M908" s="21"/>
      <c r="N908" s="21"/>
      <c r="O908" s="21"/>
      <c r="P908" s="21"/>
      <c r="Q908" s="21"/>
      <c r="R908" s="21"/>
      <c r="S908" s="21"/>
      <c r="T908" s="21"/>
      <c r="U908" s="21"/>
      <c r="V908" s="21"/>
      <c r="W908" s="21"/>
      <c r="X908" s="21"/>
      <c r="Y908" s="21"/>
      <c r="Z908" s="21"/>
    </row>
    <row r="909" spans="11:26" ht="15.75" customHeight="1">
      <c r="K909" s="21"/>
      <c r="L909" s="21"/>
      <c r="M909" s="21"/>
      <c r="N909" s="21"/>
      <c r="O909" s="21"/>
      <c r="P909" s="21"/>
      <c r="Q909" s="21"/>
      <c r="R909" s="21"/>
      <c r="S909" s="21"/>
      <c r="T909" s="21"/>
      <c r="U909" s="21"/>
      <c r="V909" s="21"/>
      <c r="W909" s="21"/>
      <c r="X909" s="21"/>
      <c r="Y909" s="21"/>
      <c r="Z909" s="21"/>
    </row>
    <row r="910" spans="11:26" ht="15.75" customHeight="1">
      <c r="K910" s="21"/>
      <c r="L910" s="21"/>
      <c r="M910" s="21"/>
      <c r="N910" s="21"/>
      <c r="O910" s="21"/>
      <c r="P910" s="21"/>
      <c r="Q910" s="21"/>
      <c r="R910" s="21"/>
      <c r="S910" s="21"/>
      <c r="T910" s="21"/>
      <c r="U910" s="21"/>
      <c r="V910" s="21"/>
      <c r="W910" s="21"/>
      <c r="X910" s="21"/>
      <c r="Y910" s="21"/>
      <c r="Z910" s="21"/>
    </row>
    <row r="911" spans="11:26" ht="15.75" customHeight="1">
      <c r="K911" s="21"/>
      <c r="L911" s="21"/>
      <c r="M911" s="21"/>
      <c r="N911" s="21"/>
      <c r="O911" s="21"/>
      <c r="P911" s="21"/>
      <c r="Q911" s="21"/>
      <c r="R911" s="21"/>
      <c r="S911" s="21"/>
      <c r="T911" s="21"/>
      <c r="U911" s="21"/>
      <c r="V911" s="21"/>
      <c r="W911" s="21"/>
      <c r="X911" s="21"/>
      <c r="Y911" s="21"/>
      <c r="Z911" s="21"/>
    </row>
    <row r="912" spans="11:26" ht="15.75" customHeight="1">
      <c r="K912" s="21"/>
      <c r="L912" s="21"/>
      <c r="M912" s="21"/>
      <c r="N912" s="21"/>
      <c r="O912" s="21"/>
      <c r="P912" s="21"/>
      <c r="Q912" s="21"/>
      <c r="R912" s="21"/>
      <c r="S912" s="21"/>
      <c r="T912" s="21"/>
      <c r="U912" s="21"/>
      <c r="V912" s="21"/>
      <c r="W912" s="21"/>
      <c r="X912" s="21"/>
      <c r="Y912" s="21"/>
      <c r="Z912" s="21"/>
    </row>
    <row r="913" spans="11:26" ht="15.75" customHeight="1">
      <c r="K913" s="21"/>
      <c r="L913" s="21"/>
      <c r="M913" s="21"/>
      <c r="N913" s="21"/>
      <c r="O913" s="21"/>
      <c r="P913" s="21"/>
      <c r="Q913" s="21"/>
      <c r="R913" s="21"/>
      <c r="S913" s="21"/>
      <c r="T913" s="21"/>
      <c r="U913" s="21"/>
      <c r="V913" s="21"/>
      <c r="W913" s="21"/>
      <c r="X913" s="21"/>
      <c r="Y913" s="21"/>
      <c r="Z913" s="21"/>
    </row>
    <row r="914" spans="11:26" ht="15.75" customHeight="1">
      <c r="K914" s="21"/>
      <c r="L914" s="21"/>
      <c r="M914" s="21"/>
      <c r="N914" s="21"/>
      <c r="O914" s="21"/>
      <c r="P914" s="21"/>
      <c r="Q914" s="21"/>
      <c r="R914" s="21"/>
      <c r="S914" s="21"/>
      <c r="T914" s="21"/>
      <c r="U914" s="21"/>
      <c r="V914" s="21"/>
      <c r="W914" s="21"/>
      <c r="X914" s="21"/>
      <c r="Y914" s="21"/>
      <c r="Z914" s="21"/>
    </row>
    <row r="915" spans="11:26" ht="15.75" customHeight="1">
      <c r="K915" s="21"/>
      <c r="L915" s="21"/>
      <c r="M915" s="21"/>
      <c r="N915" s="21"/>
      <c r="O915" s="21"/>
      <c r="P915" s="21"/>
      <c r="Q915" s="21"/>
      <c r="R915" s="21"/>
      <c r="S915" s="21"/>
      <c r="T915" s="21"/>
      <c r="U915" s="21"/>
      <c r="V915" s="21"/>
      <c r="W915" s="21"/>
      <c r="X915" s="21"/>
      <c r="Y915" s="21"/>
      <c r="Z915" s="21"/>
    </row>
    <row r="916" spans="11:26" ht="15.75" customHeight="1">
      <c r="K916" s="21"/>
      <c r="L916" s="21"/>
      <c r="M916" s="21"/>
      <c r="N916" s="21"/>
      <c r="O916" s="21"/>
      <c r="P916" s="21"/>
      <c r="Q916" s="21"/>
      <c r="R916" s="21"/>
      <c r="S916" s="21"/>
      <c r="T916" s="21"/>
      <c r="U916" s="21"/>
      <c r="V916" s="21"/>
      <c r="W916" s="21"/>
      <c r="X916" s="21"/>
      <c r="Y916" s="21"/>
      <c r="Z916" s="21"/>
    </row>
    <row r="917" spans="11:26" ht="15.75" customHeight="1">
      <c r="K917" s="21"/>
      <c r="L917" s="21"/>
      <c r="M917" s="21"/>
      <c r="N917" s="21"/>
      <c r="O917" s="21"/>
      <c r="P917" s="21"/>
      <c r="Q917" s="21"/>
      <c r="R917" s="21"/>
      <c r="S917" s="21"/>
      <c r="T917" s="21"/>
      <c r="U917" s="21"/>
      <c r="V917" s="21"/>
      <c r="W917" s="21"/>
      <c r="X917" s="21"/>
      <c r="Y917" s="21"/>
      <c r="Z917" s="21"/>
    </row>
    <row r="918" spans="11:26" ht="15.75" customHeight="1">
      <c r="K918" s="21"/>
      <c r="L918" s="21"/>
      <c r="M918" s="21"/>
      <c r="N918" s="21"/>
      <c r="O918" s="21"/>
      <c r="P918" s="21"/>
      <c r="Q918" s="21"/>
      <c r="R918" s="21"/>
      <c r="S918" s="21"/>
      <c r="T918" s="21"/>
      <c r="U918" s="21"/>
      <c r="V918" s="21"/>
      <c r="W918" s="21"/>
      <c r="X918" s="21"/>
      <c r="Y918" s="21"/>
      <c r="Z918" s="21"/>
    </row>
    <row r="919" spans="11:26" ht="15.75" customHeight="1">
      <c r="K919" s="21"/>
      <c r="L919" s="21"/>
      <c r="M919" s="21"/>
      <c r="N919" s="21"/>
      <c r="O919" s="21"/>
      <c r="P919" s="21"/>
      <c r="Q919" s="21"/>
      <c r="R919" s="21"/>
      <c r="S919" s="21"/>
      <c r="T919" s="21"/>
      <c r="U919" s="21"/>
      <c r="V919" s="21"/>
      <c r="W919" s="21"/>
      <c r="X919" s="21"/>
      <c r="Y919" s="21"/>
      <c r="Z919" s="21"/>
    </row>
    <row r="920" spans="11:26" ht="15.75" customHeight="1">
      <c r="K920" s="21"/>
      <c r="L920" s="21"/>
      <c r="M920" s="21"/>
      <c r="N920" s="21"/>
      <c r="O920" s="21"/>
      <c r="P920" s="21"/>
      <c r="Q920" s="21"/>
      <c r="R920" s="21"/>
      <c r="S920" s="21"/>
      <c r="T920" s="21"/>
      <c r="U920" s="21"/>
      <c r="V920" s="21"/>
      <c r="W920" s="21"/>
      <c r="X920" s="21"/>
      <c r="Y920" s="21"/>
      <c r="Z920" s="21"/>
    </row>
    <row r="921" spans="11:26" ht="15.75" customHeight="1">
      <c r="K921" s="21"/>
      <c r="L921" s="21"/>
      <c r="M921" s="21"/>
      <c r="N921" s="21"/>
      <c r="O921" s="21"/>
      <c r="P921" s="21"/>
      <c r="Q921" s="21"/>
      <c r="R921" s="21"/>
      <c r="S921" s="21"/>
      <c r="T921" s="21"/>
      <c r="U921" s="21"/>
      <c r="V921" s="21"/>
      <c r="W921" s="21"/>
      <c r="X921" s="21"/>
      <c r="Y921" s="21"/>
      <c r="Z921" s="21"/>
    </row>
    <row r="922" spans="11:26" ht="15.75" customHeight="1">
      <c r="K922" s="21"/>
      <c r="L922" s="21"/>
      <c r="M922" s="21"/>
      <c r="N922" s="21"/>
      <c r="O922" s="21"/>
      <c r="P922" s="21"/>
      <c r="Q922" s="21"/>
      <c r="R922" s="21"/>
      <c r="S922" s="21"/>
      <c r="T922" s="21"/>
      <c r="U922" s="21"/>
      <c r="V922" s="21"/>
      <c r="W922" s="21"/>
      <c r="X922" s="21"/>
      <c r="Y922" s="21"/>
      <c r="Z922" s="21"/>
    </row>
    <row r="923" spans="11:26" ht="15.75" customHeight="1">
      <c r="K923" s="21"/>
      <c r="L923" s="21"/>
      <c r="M923" s="21"/>
      <c r="N923" s="21"/>
      <c r="O923" s="21"/>
      <c r="P923" s="21"/>
      <c r="Q923" s="21"/>
      <c r="R923" s="21"/>
      <c r="S923" s="21"/>
      <c r="T923" s="21"/>
      <c r="U923" s="21"/>
      <c r="V923" s="21"/>
      <c r="W923" s="21"/>
      <c r="X923" s="21"/>
      <c r="Y923" s="21"/>
      <c r="Z923" s="21"/>
    </row>
    <row r="924" spans="11:26" ht="15.75" customHeight="1">
      <c r="K924" s="21"/>
      <c r="L924" s="21"/>
      <c r="M924" s="21"/>
      <c r="N924" s="21"/>
      <c r="O924" s="21"/>
      <c r="P924" s="21"/>
      <c r="Q924" s="21"/>
      <c r="R924" s="21"/>
      <c r="S924" s="21"/>
      <c r="T924" s="21"/>
      <c r="U924" s="21"/>
      <c r="V924" s="21"/>
      <c r="W924" s="21"/>
      <c r="X924" s="21"/>
      <c r="Y924" s="21"/>
      <c r="Z924" s="21"/>
    </row>
    <row r="925" spans="11:26" ht="15.75" customHeight="1">
      <c r="K925" s="21"/>
      <c r="L925" s="21"/>
      <c r="M925" s="21"/>
      <c r="N925" s="21"/>
      <c r="O925" s="21"/>
      <c r="P925" s="21"/>
      <c r="Q925" s="21"/>
      <c r="R925" s="21"/>
      <c r="S925" s="21"/>
      <c r="T925" s="21"/>
      <c r="U925" s="21"/>
      <c r="V925" s="21"/>
      <c r="W925" s="21"/>
      <c r="X925" s="21"/>
      <c r="Y925" s="21"/>
      <c r="Z925" s="21"/>
    </row>
    <row r="926" spans="11:26" ht="15.75" customHeight="1">
      <c r="K926" s="21"/>
      <c r="L926" s="21"/>
      <c r="M926" s="21"/>
      <c r="N926" s="21"/>
      <c r="O926" s="21"/>
      <c r="P926" s="21"/>
      <c r="Q926" s="21"/>
      <c r="R926" s="21"/>
      <c r="S926" s="21"/>
      <c r="T926" s="21"/>
      <c r="U926" s="21"/>
      <c r="V926" s="21"/>
      <c r="W926" s="21"/>
      <c r="X926" s="21"/>
      <c r="Y926" s="21"/>
      <c r="Z926" s="21"/>
    </row>
    <row r="927" spans="11:26" ht="15.75" customHeight="1">
      <c r="K927" s="21"/>
      <c r="L927" s="21"/>
      <c r="M927" s="21"/>
      <c r="N927" s="21"/>
      <c r="O927" s="21"/>
      <c r="P927" s="21"/>
      <c r="Q927" s="21"/>
      <c r="R927" s="21"/>
      <c r="S927" s="21"/>
      <c r="T927" s="21"/>
      <c r="U927" s="21"/>
      <c r="V927" s="21"/>
      <c r="W927" s="21"/>
      <c r="X927" s="21"/>
      <c r="Y927" s="21"/>
      <c r="Z927" s="21"/>
    </row>
    <row r="928" spans="11:26" ht="15.75" customHeight="1">
      <c r="K928" s="21"/>
      <c r="L928" s="21"/>
      <c r="M928" s="21"/>
      <c r="N928" s="21"/>
      <c r="O928" s="21"/>
      <c r="P928" s="21"/>
      <c r="Q928" s="21"/>
      <c r="R928" s="21"/>
      <c r="S928" s="21"/>
      <c r="T928" s="21"/>
      <c r="U928" s="21"/>
      <c r="V928" s="21"/>
      <c r="W928" s="21"/>
      <c r="X928" s="21"/>
      <c r="Y928" s="21"/>
      <c r="Z928" s="21"/>
    </row>
    <row r="929" spans="11:26" ht="15.75" customHeight="1">
      <c r="K929" s="21"/>
      <c r="L929" s="21"/>
      <c r="M929" s="21"/>
      <c r="N929" s="21"/>
      <c r="O929" s="21"/>
      <c r="P929" s="21"/>
      <c r="Q929" s="21"/>
      <c r="R929" s="21"/>
      <c r="S929" s="21"/>
      <c r="T929" s="21"/>
      <c r="U929" s="21"/>
      <c r="V929" s="21"/>
      <c r="W929" s="21"/>
      <c r="X929" s="21"/>
      <c r="Y929" s="21"/>
      <c r="Z929" s="21"/>
    </row>
    <row r="930" spans="11:26" ht="15.75" customHeight="1">
      <c r="K930" s="21"/>
      <c r="L930" s="21"/>
      <c r="M930" s="21"/>
      <c r="N930" s="21"/>
      <c r="O930" s="21"/>
      <c r="P930" s="21"/>
      <c r="Q930" s="21"/>
      <c r="R930" s="21"/>
      <c r="S930" s="21"/>
      <c r="T930" s="21"/>
      <c r="U930" s="21"/>
      <c r="V930" s="21"/>
      <c r="W930" s="21"/>
      <c r="X930" s="21"/>
      <c r="Y930" s="21"/>
      <c r="Z930" s="21"/>
    </row>
    <row r="931" spans="11:26" ht="15.75" customHeight="1">
      <c r="K931" s="21"/>
      <c r="L931" s="21"/>
      <c r="M931" s="21"/>
      <c r="N931" s="21"/>
      <c r="O931" s="21"/>
      <c r="P931" s="21"/>
      <c r="Q931" s="21"/>
      <c r="R931" s="21"/>
      <c r="S931" s="21"/>
      <c r="T931" s="21"/>
      <c r="U931" s="21"/>
      <c r="V931" s="21"/>
      <c r="W931" s="21"/>
      <c r="X931" s="21"/>
      <c r="Y931" s="21"/>
      <c r="Z931" s="21"/>
    </row>
    <row r="932" spans="11:26" ht="15.75" customHeight="1">
      <c r="K932" s="21"/>
      <c r="L932" s="21"/>
      <c r="M932" s="21"/>
      <c r="N932" s="21"/>
      <c r="O932" s="21"/>
      <c r="P932" s="21"/>
      <c r="Q932" s="21"/>
      <c r="R932" s="21"/>
      <c r="S932" s="21"/>
      <c r="T932" s="21"/>
      <c r="U932" s="21"/>
      <c r="V932" s="21"/>
      <c r="W932" s="21"/>
      <c r="X932" s="21"/>
      <c r="Y932" s="21"/>
      <c r="Z932" s="21"/>
    </row>
    <row r="933" spans="11:26" ht="15.75" customHeight="1">
      <c r="K933" s="21"/>
      <c r="L933" s="21"/>
      <c r="M933" s="21"/>
      <c r="N933" s="21"/>
      <c r="O933" s="21"/>
      <c r="P933" s="21"/>
      <c r="Q933" s="21"/>
      <c r="R933" s="21"/>
      <c r="S933" s="21"/>
      <c r="T933" s="21"/>
      <c r="U933" s="21"/>
      <c r="V933" s="21"/>
      <c r="W933" s="21"/>
      <c r="X933" s="21"/>
      <c r="Y933" s="21"/>
      <c r="Z933" s="21"/>
    </row>
    <row r="934" spans="11:26" ht="15.75" customHeight="1">
      <c r="K934" s="21"/>
      <c r="L934" s="21"/>
      <c r="M934" s="21"/>
      <c r="N934" s="21"/>
      <c r="O934" s="21"/>
      <c r="P934" s="21"/>
      <c r="Q934" s="21"/>
      <c r="R934" s="21"/>
      <c r="S934" s="21"/>
      <c r="T934" s="21"/>
      <c r="U934" s="21"/>
      <c r="V934" s="21"/>
      <c r="W934" s="21"/>
      <c r="X934" s="21"/>
      <c r="Y934" s="21"/>
      <c r="Z934" s="21"/>
    </row>
    <row r="935" spans="11:26" ht="15.75" customHeight="1">
      <c r="K935" s="21"/>
      <c r="L935" s="21"/>
      <c r="M935" s="21"/>
      <c r="N935" s="21"/>
      <c r="O935" s="21"/>
      <c r="P935" s="21"/>
      <c r="Q935" s="21"/>
      <c r="R935" s="21"/>
      <c r="S935" s="21"/>
      <c r="T935" s="21"/>
      <c r="U935" s="21"/>
      <c r="V935" s="21"/>
      <c r="W935" s="21"/>
      <c r="X935" s="21"/>
      <c r="Y935" s="21"/>
      <c r="Z935" s="21"/>
    </row>
    <row r="936" spans="11:26" ht="15.75" customHeight="1">
      <c r="K936" s="21"/>
      <c r="L936" s="21"/>
      <c r="M936" s="21"/>
      <c r="N936" s="21"/>
      <c r="O936" s="21"/>
      <c r="P936" s="21"/>
      <c r="Q936" s="21"/>
      <c r="R936" s="21"/>
      <c r="S936" s="21"/>
      <c r="T936" s="21"/>
      <c r="U936" s="21"/>
      <c r="V936" s="21"/>
      <c r="W936" s="21"/>
      <c r="X936" s="21"/>
      <c r="Y936" s="21"/>
      <c r="Z936" s="21"/>
    </row>
    <row r="937" spans="11:26" ht="15.75" customHeight="1">
      <c r="K937" s="21"/>
      <c r="L937" s="21"/>
      <c r="M937" s="21"/>
      <c r="N937" s="21"/>
      <c r="O937" s="21"/>
      <c r="P937" s="21"/>
      <c r="Q937" s="21"/>
      <c r="R937" s="21"/>
      <c r="S937" s="21"/>
      <c r="T937" s="21"/>
      <c r="U937" s="21"/>
      <c r="V937" s="21"/>
      <c r="W937" s="21"/>
      <c r="X937" s="21"/>
      <c r="Y937" s="21"/>
      <c r="Z937" s="21"/>
    </row>
    <row r="938" spans="11:26" ht="15.75" customHeight="1">
      <c r="K938" s="21"/>
      <c r="L938" s="21"/>
      <c r="M938" s="21"/>
      <c r="N938" s="21"/>
      <c r="O938" s="21"/>
      <c r="P938" s="21"/>
      <c r="Q938" s="21"/>
      <c r="R938" s="21"/>
      <c r="S938" s="21"/>
      <c r="T938" s="21"/>
      <c r="U938" s="21"/>
      <c r="V938" s="21"/>
      <c r="W938" s="21"/>
      <c r="X938" s="21"/>
      <c r="Y938" s="21"/>
      <c r="Z938" s="21"/>
    </row>
    <row r="939" spans="11:26" ht="15.75" customHeight="1">
      <c r="K939" s="21"/>
      <c r="L939" s="21"/>
      <c r="M939" s="21"/>
      <c r="N939" s="21"/>
      <c r="O939" s="21"/>
      <c r="P939" s="21"/>
      <c r="Q939" s="21"/>
      <c r="R939" s="21"/>
      <c r="S939" s="21"/>
      <c r="T939" s="21"/>
      <c r="U939" s="21"/>
      <c r="V939" s="21"/>
      <c r="W939" s="21"/>
      <c r="X939" s="21"/>
      <c r="Y939" s="21"/>
      <c r="Z939" s="21"/>
    </row>
    <row r="940" spans="11:26" ht="15.75" customHeight="1">
      <c r="K940" s="21"/>
      <c r="L940" s="21"/>
      <c r="M940" s="21"/>
      <c r="N940" s="21"/>
      <c r="O940" s="21"/>
      <c r="P940" s="21"/>
      <c r="Q940" s="21"/>
      <c r="R940" s="21"/>
      <c r="S940" s="21"/>
      <c r="T940" s="21"/>
      <c r="U940" s="21"/>
      <c r="V940" s="21"/>
      <c r="W940" s="21"/>
      <c r="X940" s="21"/>
      <c r="Y940" s="21"/>
      <c r="Z940" s="21"/>
    </row>
    <row r="941" spans="11:26" ht="15.75" customHeight="1">
      <c r="K941" s="21"/>
      <c r="L941" s="21"/>
      <c r="M941" s="21"/>
      <c r="N941" s="21"/>
      <c r="O941" s="21"/>
      <c r="P941" s="21"/>
      <c r="Q941" s="21"/>
      <c r="R941" s="21"/>
      <c r="S941" s="21"/>
      <c r="T941" s="21"/>
      <c r="U941" s="21"/>
      <c r="V941" s="21"/>
      <c r="W941" s="21"/>
      <c r="X941" s="21"/>
      <c r="Y941" s="21"/>
      <c r="Z941" s="21"/>
    </row>
    <row r="942" spans="11:26" ht="15.75" customHeight="1">
      <c r="K942" s="21"/>
      <c r="L942" s="21"/>
      <c r="M942" s="21"/>
      <c r="N942" s="21"/>
      <c r="O942" s="21"/>
      <c r="P942" s="21"/>
      <c r="Q942" s="21"/>
      <c r="R942" s="21"/>
      <c r="S942" s="21"/>
      <c r="T942" s="21"/>
      <c r="U942" s="21"/>
      <c r="V942" s="21"/>
      <c r="W942" s="21"/>
      <c r="X942" s="21"/>
      <c r="Y942" s="21"/>
      <c r="Z942" s="21"/>
    </row>
    <row r="943" spans="11:26" ht="15.75" customHeight="1">
      <c r="K943" s="21"/>
      <c r="L943" s="21"/>
      <c r="M943" s="21"/>
      <c r="N943" s="21"/>
      <c r="O943" s="21"/>
      <c r="P943" s="21"/>
      <c r="Q943" s="21"/>
      <c r="R943" s="21"/>
      <c r="S943" s="21"/>
      <c r="T943" s="21"/>
      <c r="U943" s="21"/>
      <c r="V943" s="21"/>
      <c r="W943" s="21"/>
      <c r="X943" s="21"/>
      <c r="Y943" s="21"/>
      <c r="Z943" s="21"/>
    </row>
    <row r="944" spans="11:26" ht="15.75" customHeight="1">
      <c r="K944" s="21"/>
      <c r="L944" s="21"/>
      <c r="M944" s="21"/>
      <c r="N944" s="21"/>
      <c r="O944" s="21"/>
      <c r="P944" s="21"/>
      <c r="Q944" s="21"/>
      <c r="R944" s="21"/>
      <c r="S944" s="21"/>
      <c r="T944" s="21"/>
      <c r="U944" s="21"/>
      <c r="V944" s="21"/>
      <c r="W944" s="21"/>
      <c r="X944" s="21"/>
      <c r="Y944" s="21"/>
      <c r="Z944" s="21"/>
    </row>
    <row r="945" spans="11:26" ht="15.75" customHeight="1">
      <c r="K945" s="21"/>
      <c r="L945" s="21"/>
      <c r="M945" s="21"/>
      <c r="N945" s="21"/>
      <c r="O945" s="21"/>
      <c r="P945" s="21"/>
      <c r="Q945" s="21"/>
      <c r="R945" s="21"/>
      <c r="S945" s="21"/>
      <c r="T945" s="21"/>
      <c r="U945" s="21"/>
      <c r="V945" s="21"/>
      <c r="W945" s="21"/>
      <c r="X945" s="21"/>
      <c r="Y945" s="21"/>
      <c r="Z945" s="21"/>
    </row>
    <row r="946" spans="11:26" ht="15.75" customHeight="1">
      <c r="K946" s="21"/>
      <c r="L946" s="21"/>
      <c r="M946" s="21"/>
      <c r="N946" s="21"/>
      <c r="O946" s="21"/>
      <c r="P946" s="21"/>
      <c r="Q946" s="21"/>
      <c r="R946" s="21"/>
      <c r="S946" s="21"/>
      <c r="T946" s="21"/>
      <c r="U946" s="21"/>
      <c r="V946" s="21"/>
      <c r="W946" s="21"/>
      <c r="X946" s="21"/>
      <c r="Y946" s="21"/>
      <c r="Z946" s="21"/>
    </row>
    <row r="947" spans="11:26" ht="15.75" customHeight="1">
      <c r="K947" s="21"/>
      <c r="L947" s="21"/>
      <c r="M947" s="21"/>
      <c r="N947" s="21"/>
      <c r="O947" s="21"/>
      <c r="P947" s="21"/>
      <c r="Q947" s="21"/>
      <c r="R947" s="21"/>
      <c r="S947" s="21"/>
      <c r="T947" s="21"/>
      <c r="U947" s="21"/>
      <c r="V947" s="21"/>
      <c r="W947" s="21"/>
      <c r="X947" s="21"/>
      <c r="Y947" s="21"/>
      <c r="Z947" s="21"/>
    </row>
    <row r="948" spans="11:26" ht="15.75" customHeight="1">
      <c r="K948" s="21"/>
      <c r="L948" s="21"/>
      <c r="M948" s="21"/>
      <c r="N948" s="21"/>
      <c r="O948" s="21"/>
      <c r="P948" s="21"/>
      <c r="Q948" s="21"/>
      <c r="R948" s="21"/>
      <c r="S948" s="21"/>
      <c r="T948" s="21"/>
      <c r="U948" s="21"/>
      <c r="V948" s="21"/>
      <c r="W948" s="21"/>
      <c r="X948" s="21"/>
      <c r="Y948" s="21"/>
      <c r="Z948" s="21"/>
    </row>
    <row r="949" spans="11:26" ht="15.75" customHeight="1">
      <c r="K949" s="21"/>
      <c r="L949" s="21"/>
      <c r="M949" s="21"/>
      <c r="N949" s="21"/>
      <c r="O949" s="21"/>
      <c r="P949" s="21"/>
      <c r="Q949" s="21"/>
      <c r="R949" s="21"/>
      <c r="S949" s="21"/>
      <c r="T949" s="21"/>
      <c r="U949" s="21"/>
      <c r="V949" s="21"/>
      <c r="W949" s="21"/>
      <c r="X949" s="21"/>
      <c r="Y949" s="21"/>
      <c r="Z949" s="21"/>
    </row>
    <row r="950" spans="11:26" ht="15.75" customHeight="1">
      <c r="K950" s="21"/>
      <c r="L950" s="21"/>
      <c r="M950" s="21"/>
      <c r="N950" s="21"/>
      <c r="O950" s="21"/>
      <c r="P950" s="21"/>
      <c r="Q950" s="21"/>
      <c r="R950" s="21"/>
      <c r="S950" s="21"/>
      <c r="T950" s="21"/>
      <c r="U950" s="21"/>
      <c r="V950" s="21"/>
      <c r="W950" s="21"/>
      <c r="X950" s="21"/>
      <c r="Y950" s="21"/>
      <c r="Z950" s="21"/>
    </row>
    <row r="951" spans="11:26" ht="15.75" customHeight="1">
      <c r="K951" s="21"/>
      <c r="L951" s="21"/>
      <c r="M951" s="21"/>
      <c r="N951" s="21"/>
      <c r="O951" s="21"/>
      <c r="P951" s="21"/>
      <c r="Q951" s="21"/>
      <c r="R951" s="21"/>
      <c r="S951" s="21"/>
      <c r="T951" s="21"/>
      <c r="U951" s="21"/>
      <c r="V951" s="21"/>
      <c r="W951" s="21"/>
      <c r="X951" s="21"/>
      <c r="Y951" s="21"/>
      <c r="Z951" s="21"/>
    </row>
    <row r="952" spans="11:26" ht="15.75" customHeight="1">
      <c r="K952" s="21"/>
      <c r="L952" s="21"/>
      <c r="M952" s="21"/>
      <c r="N952" s="21"/>
      <c r="O952" s="21"/>
      <c r="P952" s="21"/>
      <c r="Q952" s="21"/>
      <c r="R952" s="21"/>
      <c r="S952" s="21"/>
      <c r="T952" s="21"/>
      <c r="U952" s="21"/>
      <c r="V952" s="21"/>
      <c r="W952" s="21"/>
      <c r="X952" s="21"/>
      <c r="Y952" s="21"/>
      <c r="Z952" s="21"/>
    </row>
    <row r="953" spans="11:26" ht="15.75" customHeight="1">
      <c r="K953" s="21"/>
      <c r="L953" s="21"/>
      <c r="M953" s="21"/>
      <c r="N953" s="21"/>
      <c r="O953" s="21"/>
      <c r="P953" s="21"/>
      <c r="Q953" s="21"/>
      <c r="R953" s="21"/>
      <c r="S953" s="21"/>
      <c r="T953" s="21"/>
      <c r="U953" s="21"/>
      <c r="V953" s="21"/>
      <c r="W953" s="21"/>
      <c r="X953" s="21"/>
      <c r="Y953" s="21"/>
      <c r="Z953" s="21"/>
    </row>
    <row r="954" spans="11:26" ht="15.75" customHeight="1">
      <c r="K954" s="21"/>
      <c r="L954" s="21"/>
      <c r="M954" s="21"/>
      <c r="N954" s="21"/>
      <c r="O954" s="21"/>
      <c r="P954" s="21"/>
      <c r="Q954" s="21"/>
      <c r="R954" s="21"/>
      <c r="S954" s="21"/>
      <c r="T954" s="21"/>
      <c r="U954" s="21"/>
      <c r="V954" s="21"/>
      <c r="W954" s="21"/>
      <c r="X954" s="21"/>
      <c r="Y954" s="21"/>
      <c r="Z954" s="21"/>
    </row>
    <row r="955" spans="11:26" ht="15.75" customHeight="1">
      <c r="K955" s="21"/>
      <c r="L955" s="21"/>
      <c r="M955" s="21"/>
      <c r="N955" s="21"/>
      <c r="O955" s="21"/>
      <c r="P955" s="21"/>
      <c r="Q955" s="21"/>
      <c r="R955" s="21"/>
      <c r="S955" s="21"/>
      <c r="T955" s="21"/>
      <c r="U955" s="21"/>
      <c r="V955" s="21"/>
      <c r="W955" s="21"/>
      <c r="X955" s="21"/>
      <c r="Y955" s="21"/>
      <c r="Z955" s="21"/>
    </row>
    <row r="956" spans="11:26" ht="15.75" customHeight="1">
      <c r="K956" s="21"/>
      <c r="L956" s="21"/>
      <c r="M956" s="21"/>
      <c r="N956" s="21"/>
      <c r="O956" s="21"/>
      <c r="P956" s="21"/>
      <c r="Q956" s="21"/>
      <c r="R956" s="21"/>
      <c r="S956" s="21"/>
      <c r="T956" s="21"/>
      <c r="U956" s="21"/>
      <c r="V956" s="21"/>
      <c r="W956" s="21"/>
      <c r="X956" s="21"/>
      <c r="Y956" s="21"/>
      <c r="Z956" s="21"/>
    </row>
    <row r="957" spans="11:26" ht="15.75" customHeight="1">
      <c r="K957" s="21"/>
      <c r="L957" s="21"/>
      <c r="M957" s="21"/>
      <c r="N957" s="21"/>
      <c r="O957" s="21"/>
      <c r="P957" s="21"/>
      <c r="Q957" s="21"/>
      <c r="R957" s="21"/>
      <c r="S957" s="21"/>
      <c r="T957" s="21"/>
      <c r="U957" s="21"/>
      <c r="V957" s="21"/>
      <c r="W957" s="21"/>
      <c r="X957" s="21"/>
      <c r="Y957" s="21"/>
      <c r="Z957" s="21"/>
    </row>
    <row r="958" spans="11:26" ht="15.75" customHeight="1">
      <c r="K958" s="21"/>
      <c r="L958" s="21"/>
      <c r="M958" s="21"/>
      <c r="N958" s="21"/>
      <c r="O958" s="21"/>
      <c r="P958" s="21"/>
      <c r="Q958" s="21"/>
      <c r="R958" s="21"/>
      <c r="S958" s="21"/>
      <c r="T958" s="21"/>
      <c r="U958" s="21"/>
      <c r="V958" s="21"/>
      <c r="W958" s="21"/>
      <c r="X958" s="21"/>
      <c r="Y958" s="21"/>
      <c r="Z958" s="21"/>
    </row>
    <row r="959" spans="11:26" ht="15.75" customHeight="1">
      <c r="K959" s="21"/>
      <c r="L959" s="21"/>
      <c r="M959" s="21"/>
      <c r="N959" s="21"/>
      <c r="O959" s="21"/>
      <c r="P959" s="21"/>
      <c r="Q959" s="21"/>
      <c r="R959" s="21"/>
      <c r="S959" s="21"/>
      <c r="T959" s="21"/>
      <c r="U959" s="21"/>
      <c r="V959" s="21"/>
      <c r="W959" s="21"/>
      <c r="X959" s="21"/>
      <c r="Y959" s="21"/>
      <c r="Z959" s="21"/>
    </row>
    <row r="960" spans="11:26" ht="15.75" customHeight="1">
      <c r="K960" s="21"/>
      <c r="L960" s="21"/>
      <c r="M960" s="21"/>
      <c r="N960" s="21"/>
      <c r="O960" s="21"/>
      <c r="P960" s="21"/>
      <c r="Q960" s="21"/>
      <c r="R960" s="21"/>
      <c r="S960" s="21"/>
      <c r="T960" s="21"/>
      <c r="U960" s="21"/>
      <c r="V960" s="21"/>
      <c r="W960" s="21"/>
      <c r="X960" s="21"/>
      <c r="Y960" s="21"/>
      <c r="Z960" s="21"/>
    </row>
    <row r="961" spans="11:26" ht="15.75" customHeight="1">
      <c r="K961" s="21"/>
      <c r="L961" s="21"/>
      <c r="M961" s="21"/>
      <c r="N961" s="21"/>
      <c r="O961" s="21"/>
      <c r="P961" s="21"/>
      <c r="Q961" s="21"/>
      <c r="R961" s="21"/>
      <c r="S961" s="21"/>
      <c r="T961" s="21"/>
      <c r="U961" s="21"/>
      <c r="V961" s="21"/>
      <c r="W961" s="21"/>
      <c r="X961" s="21"/>
      <c r="Y961" s="21"/>
      <c r="Z961" s="21"/>
    </row>
    <row r="962" spans="11:26" ht="15.75" customHeight="1">
      <c r="K962" s="21"/>
      <c r="L962" s="21"/>
      <c r="M962" s="21"/>
      <c r="N962" s="21"/>
      <c r="O962" s="21"/>
      <c r="P962" s="21"/>
      <c r="Q962" s="21"/>
      <c r="R962" s="21"/>
      <c r="S962" s="21"/>
      <c r="T962" s="21"/>
      <c r="U962" s="21"/>
      <c r="V962" s="21"/>
      <c r="W962" s="21"/>
      <c r="X962" s="21"/>
      <c r="Y962" s="21"/>
      <c r="Z962" s="21"/>
    </row>
    <row r="963" spans="11:26" ht="15.75" customHeight="1">
      <c r="K963" s="21"/>
      <c r="L963" s="21"/>
      <c r="M963" s="21"/>
      <c r="N963" s="21"/>
      <c r="O963" s="21"/>
      <c r="P963" s="21"/>
      <c r="Q963" s="21"/>
      <c r="R963" s="21"/>
      <c r="S963" s="21"/>
      <c r="T963" s="21"/>
      <c r="U963" s="21"/>
      <c r="V963" s="21"/>
      <c r="W963" s="21"/>
      <c r="X963" s="21"/>
      <c r="Y963" s="21"/>
      <c r="Z963" s="21"/>
    </row>
    <row r="964" spans="11:26" ht="15.75" customHeight="1">
      <c r="K964" s="21"/>
      <c r="L964" s="21"/>
      <c r="M964" s="21"/>
      <c r="N964" s="21"/>
      <c r="O964" s="21"/>
      <c r="P964" s="21"/>
      <c r="Q964" s="21"/>
      <c r="R964" s="21"/>
      <c r="S964" s="21"/>
      <c r="T964" s="21"/>
      <c r="U964" s="21"/>
      <c r="V964" s="21"/>
      <c r="W964" s="21"/>
      <c r="X964" s="21"/>
      <c r="Y964" s="21"/>
      <c r="Z964" s="21"/>
    </row>
    <row r="965" spans="11:26" ht="15.75" customHeight="1">
      <c r="K965" s="21"/>
      <c r="L965" s="21"/>
      <c r="M965" s="21"/>
      <c r="N965" s="21"/>
      <c r="O965" s="21"/>
      <c r="P965" s="21"/>
      <c r="Q965" s="21"/>
      <c r="R965" s="21"/>
      <c r="S965" s="21"/>
      <c r="T965" s="21"/>
      <c r="U965" s="21"/>
      <c r="V965" s="21"/>
      <c r="W965" s="21"/>
      <c r="X965" s="21"/>
      <c r="Y965" s="21"/>
      <c r="Z965" s="21"/>
    </row>
    <row r="966" spans="11:26" ht="15.75" customHeight="1">
      <c r="K966" s="21"/>
      <c r="L966" s="21"/>
      <c r="M966" s="21"/>
      <c r="N966" s="21"/>
      <c r="O966" s="21"/>
      <c r="P966" s="21"/>
      <c r="Q966" s="21"/>
      <c r="R966" s="21"/>
      <c r="S966" s="21"/>
      <c r="T966" s="21"/>
      <c r="U966" s="21"/>
      <c r="V966" s="21"/>
      <c r="W966" s="21"/>
      <c r="X966" s="21"/>
      <c r="Y966" s="21"/>
      <c r="Z966" s="21"/>
    </row>
    <row r="967" spans="11:26" ht="15.75" customHeight="1">
      <c r="K967" s="21"/>
      <c r="L967" s="21"/>
      <c r="M967" s="21"/>
      <c r="N967" s="21"/>
      <c r="O967" s="21"/>
      <c r="P967" s="21"/>
      <c r="Q967" s="21"/>
      <c r="R967" s="21"/>
      <c r="S967" s="21"/>
      <c r="T967" s="21"/>
      <c r="U967" s="21"/>
      <c r="V967" s="21"/>
      <c r="W967" s="21"/>
      <c r="X967" s="21"/>
      <c r="Y967" s="21"/>
      <c r="Z967" s="21"/>
    </row>
    <row r="968" spans="11:26" ht="15.75" customHeight="1">
      <c r="K968" s="21"/>
      <c r="L968" s="21"/>
      <c r="M968" s="21"/>
      <c r="N968" s="21"/>
      <c r="O968" s="21"/>
      <c r="P968" s="21"/>
      <c r="Q968" s="21"/>
      <c r="R968" s="21"/>
      <c r="S968" s="21"/>
      <c r="T968" s="21"/>
      <c r="U968" s="21"/>
      <c r="V968" s="21"/>
      <c r="W968" s="21"/>
      <c r="X968" s="21"/>
      <c r="Y968" s="21"/>
      <c r="Z968" s="21"/>
    </row>
    <row r="969" spans="11:26" ht="15.75" customHeight="1">
      <c r="K969" s="21"/>
      <c r="L969" s="21"/>
      <c r="M969" s="21"/>
      <c r="N969" s="21"/>
      <c r="O969" s="21"/>
      <c r="P969" s="21"/>
      <c r="Q969" s="21"/>
      <c r="R969" s="21"/>
      <c r="S969" s="21"/>
      <c r="T969" s="21"/>
      <c r="U969" s="21"/>
      <c r="V969" s="21"/>
      <c r="W969" s="21"/>
      <c r="X969" s="21"/>
      <c r="Y969" s="21"/>
      <c r="Z969" s="21"/>
    </row>
    <row r="970" spans="11:26" ht="15.75" customHeight="1">
      <c r="K970" s="21"/>
      <c r="L970" s="21"/>
      <c r="M970" s="21"/>
      <c r="N970" s="21"/>
      <c r="O970" s="21"/>
      <c r="P970" s="21"/>
      <c r="Q970" s="21"/>
      <c r="R970" s="21"/>
      <c r="S970" s="21"/>
      <c r="T970" s="21"/>
      <c r="U970" s="21"/>
      <c r="V970" s="21"/>
      <c r="W970" s="21"/>
      <c r="X970" s="21"/>
      <c r="Y970" s="21"/>
      <c r="Z970" s="21"/>
    </row>
    <row r="971" spans="11:26" ht="15.75" customHeight="1">
      <c r="K971" s="21"/>
      <c r="L971" s="21"/>
      <c r="M971" s="21"/>
      <c r="N971" s="21"/>
      <c r="O971" s="21"/>
      <c r="P971" s="21"/>
      <c r="Q971" s="21"/>
      <c r="R971" s="21"/>
      <c r="S971" s="21"/>
      <c r="T971" s="21"/>
      <c r="U971" s="21"/>
      <c r="V971" s="21"/>
      <c r="W971" s="21"/>
      <c r="X971" s="21"/>
      <c r="Y971" s="21"/>
      <c r="Z971" s="21"/>
    </row>
    <row r="972" spans="11:26" ht="15.75" customHeight="1">
      <c r="K972" s="21"/>
      <c r="L972" s="21"/>
      <c r="M972" s="21"/>
      <c r="N972" s="21"/>
      <c r="O972" s="21"/>
      <c r="P972" s="21"/>
      <c r="Q972" s="21"/>
      <c r="R972" s="21"/>
      <c r="S972" s="21"/>
      <c r="T972" s="21"/>
      <c r="U972" s="21"/>
      <c r="V972" s="21"/>
      <c r="W972" s="21"/>
      <c r="X972" s="21"/>
      <c r="Y972" s="21"/>
      <c r="Z972" s="21"/>
    </row>
    <row r="973" spans="11:26" ht="15.75" customHeight="1">
      <c r="K973" s="21"/>
      <c r="L973" s="21"/>
      <c r="M973" s="21"/>
      <c r="N973" s="21"/>
      <c r="O973" s="21"/>
      <c r="P973" s="21"/>
      <c r="Q973" s="21"/>
      <c r="R973" s="21"/>
      <c r="S973" s="21"/>
      <c r="T973" s="21"/>
      <c r="U973" s="21"/>
      <c r="V973" s="21"/>
      <c r="W973" s="21"/>
      <c r="X973" s="21"/>
      <c r="Y973" s="21"/>
      <c r="Z973" s="21"/>
    </row>
    <row r="974" spans="11:26" ht="15.75" customHeight="1">
      <c r="K974" s="21"/>
      <c r="L974" s="21"/>
      <c r="M974" s="21"/>
      <c r="N974" s="21"/>
      <c r="O974" s="21"/>
      <c r="P974" s="21"/>
      <c r="Q974" s="21"/>
      <c r="R974" s="21"/>
      <c r="S974" s="21"/>
      <c r="T974" s="21"/>
      <c r="U974" s="21"/>
      <c r="V974" s="21"/>
      <c r="W974" s="21"/>
      <c r="X974" s="21"/>
      <c r="Y974" s="21"/>
      <c r="Z974" s="21"/>
    </row>
    <row r="975" spans="11:26" ht="15.75" customHeight="1">
      <c r="K975" s="21"/>
      <c r="L975" s="21"/>
      <c r="M975" s="21"/>
      <c r="N975" s="21"/>
      <c r="O975" s="21"/>
      <c r="P975" s="21"/>
      <c r="Q975" s="21"/>
      <c r="R975" s="21"/>
      <c r="S975" s="21"/>
      <c r="T975" s="21"/>
      <c r="U975" s="21"/>
      <c r="V975" s="21"/>
      <c r="W975" s="21"/>
      <c r="X975" s="21"/>
      <c r="Y975" s="21"/>
      <c r="Z975" s="21"/>
    </row>
    <row r="976" spans="11:26" ht="15.75" customHeight="1">
      <c r="K976" s="21"/>
      <c r="L976" s="21"/>
      <c r="M976" s="21"/>
      <c r="N976" s="21"/>
      <c r="O976" s="21"/>
      <c r="P976" s="21"/>
      <c r="Q976" s="21"/>
      <c r="R976" s="21"/>
      <c r="S976" s="21"/>
      <c r="T976" s="21"/>
      <c r="U976" s="21"/>
      <c r="V976" s="21"/>
      <c r="W976" s="21"/>
      <c r="X976" s="21"/>
      <c r="Y976" s="21"/>
      <c r="Z976" s="21"/>
    </row>
    <row r="977" spans="11:26" ht="15.75" customHeight="1">
      <c r="K977" s="21"/>
      <c r="L977" s="21"/>
      <c r="M977" s="21"/>
      <c r="N977" s="21"/>
      <c r="O977" s="21"/>
      <c r="P977" s="21"/>
      <c r="Q977" s="21"/>
      <c r="R977" s="21"/>
      <c r="S977" s="21"/>
      <c r="T977" s="21"/>
      <c r="U977" s="21"/>
      <c r="V977" s="21"/>
      <c r="W977" s="21"/>
      <c r="X977" s="21"/>
      <c r="Y977" s="21"/>
      <c r="Z977" s="21"/>
    </row>
    <row r="978" spans="11:26" ht="15.75" customHeight="1">
      <c r="K978" s="21"/>
      <c r="L978" s="21"/>
      <c r="M978" s="21"/>
      <c r="N978" s="21"/>
      <c r="O978" s="21"/>
      <c r="P978" s="21"/>
      <c r="Q978" s="21"/>
      <c r="R978" s="21"/>
      <c r="S978" s="21"/>
      <c r="T978" s="21"/>
      <c r="U978" s="21"/>
      <c r="V978" s="21"/>
      <c r="W978" s="21"/>
      <c r="X978" s="21"/>
      <c r="Y978" s="21"/>
      <c r="Z978" s="21"/>
    </row>
    <row r="979" spans="11:26" ht="15.75" customHeight="1">
      <c r="K979" s="21"/>
      <c r="L979" s="21"/>
      <c r="M979" s="21"/>
      <c r="N979" s="21"/>
      <c r="O979" s="21"/>
      <c r="P979" s="21"/>
      <c r="Q979" s="21"/>
      <c r="R979" s="21"/>
      <c r="S979" s="21"/>
      <c r="T979" s="21"/>
      <c r="U979" s="21"/>
      <c r="V979" s="21"/>
      <c r="W979" s="21"/>
      <c r="X979" s="21"/>
      <c r="Y979" s="21"/>
      <c r="Z979" s="21"/>
    </row>
    <row r="980" spans="11:26" ht="15.75" customHeight="1">
      <c r="K980" s="21"/>
      <c r="L980" s="21"/>
      <c r="M980" s="21"/>
      <c r="N980" s="21"/>
      <c r="O980" s="21"/>
      <c r="P980" s="21"/>
      <c r="Q980" s="21"/>
      <c r="R980" s="21"/>
      <c r="S980" s="21"/>
      <c r="T980" s="21"/>
      <c r="U980" s="21"/>
      <c r="V980" s="21"/>
      <c r="W980" s="21"/>
      <c r="X980" s="21"/>
      <c r="Y980" s="21"/>
      <c r="Z980" s="21"/>
    </row>
    <row r="981" spans="11:26" ht="15.75" customHeight="1">
      <c r="K981" s="21"/>
      <c r="L981" s="21"/>
      <c r="M981" s="21"/>
      <c r="N981" s="21"/>
      <c r="O981" s="21"/>
      <c r="P981" s="21"/>
      <c r="Q981" s="21"/>
      <c r="R981" s="21"/>
      <c r="S981" s="21"/>
      <c r="T981" s="21"/>
      <c r="U981" s="21"/>
      <c r="V981" s="21"/>
      <c r="W981" s="21"/>
      <c r="X981" s="21"/>
      <c r="Y981" s="21"/>
      <c r="Z981" s="21"/>
    </row>
    <row r="982" spans="11:26" ht="15.75" customHeight="1">
      <c r="K982" s="21"/>
      <c r="L982" s="21"/>
      <c r="M982" s="21"/>
      <c r="N982" s="21"/>
      <c r="O982" s="21"/>
      <c r="P982" s="21"/>
      <c r="Q982" s="21"/>
      <c r="R982" s="21"/>
      <c r="S982" s="21"/>
      <c r="T982" s="21"/>
      <c r="U982" s="21"/>
      <c r="V982" s="21"/>
      <c r="W982" s="21"/>
      <c r="X982" s="21"/>
      <c r="Y982" s="21"/>
      <c r="Z982" s="21"/>
    </row>
    <row r="983" spans="11:26" ht="15.75" customHeight="1">
      <c r="K983" s="21"/>
      <c r="L983" s="21"/>
      <c r="M983" s="21"/>
      <c r="N983" s="21"/>
      <c r="O983" s="21"/>
      <c r="P983" s="21"/>
      <c r="Q983" s="21"/>
      <c r="R983" s="21"/>
      <c r="S983" s="21"/>
      <c r="T983" s="21"/>
      <c r="U983" s="21"/>
      <c r="V983" s="21"/>
      <c r="W983" s="21"/>
      <c r="X983" s="21"/>
      <c r="Y983" s="21"/>
      <c r="Z983" s="21"/>
    </row>
    <row r="984" spans="11:26" ht="15.75" customHeight="1">
      <c r="K984" s="21"/>
      <c r="L984" s="21"/>
      <c r="M984" s="21"/>
      <c r="N984" s="21"/>
      <c r="O984" s="21"/>
      <c r="P984" s="21"/>
      <c r="Q984" s="21"/>
      <c r="R984" s="21"/>
      <c r="S984" s="21"/>
      <c r="T984" s="21"/>
      <c r="U984" s="21"/>
      <c r="V984" s="21"/>
      <c r="W984" s="21"/>
      <c r="X984" s="21"/>
      <c r="Y984" s="21"/>
      <c r="Z984" s="21"/>
    </row>
    <row r="985" spans="11:26" ht="15.75" customHeight="1">
      <c r="K985" s="21"/>
      <c r="L985" s="21"/>
      <c r="M985" s="21"/>
      <c r="N985" s="21"/>
      <c r="O985" s="21"/>
      <c r="P985" s="21"/>
      <c r="Q985" s="21"/>
      <c r="R985" s="21"/>
      <c r="S985" s="21"/>
      <c r="T985" s="21"/>
      <c r="U985" s="21"/>
      <c r="V985" s="21"/>
      <c r="W985" s="21"/>
      <c r="X985" s="21"/>
      <c r="Y985" s="21"/>
      <c r="Z985" s="21"/>
    </row>
    <row r="986" spans="11:26" ht="15.75" customHeight="1">
      <c r="K986" s="21"/>
      <c r="L986" s="21"/>
      <c r="M986" s="21"/>
      <c r="N986" s="21"/>
      <c r="O986" s="21"/>
      <c r="P986" s="21"/>
      <c r="Q986" s="21"/>
      <c r="R986" s="21"/>
      <c r="S986" s="21"/>
      <c r="T986" s="21"/>
      <c r="U986" s="21"/>
      <c r="V986" s="21"/>
      <c r="W986" s="21"/>
      <c r="X986" s="21"/>
      <c r="Y986" s="21"/>
      <c r="Z986" s="21"/>
    </row>
    <row r="987" spans="11:26" ht="15.75" customHeight="1">
      <c r="K987" s="21"/>
      <c r="L987" s="21"/>
      <c r="M987" s="21"/>
      <c r="N987" s="21"/>
      <c r="O987" s="21"/>
      <c r="P987" s="21"/>
      <c r="Q987" s="21"/>
      <c r="R987" s="21"/>
      <c r="S987" s="21"/>
      <c r="T987" s="21"/>
      <c r="U987" s="21"/>
      <c r="V987" s="21"/>
      <c r="W987" s="21"/>
      <c r="X987" s="21"/>
      <c r="Y987" s="21"/>
      <c r="Z987" s="21"/>
    </row>
    <row r="988" spans="11:26" ht="15.75" customHeight="1">
      <c r="K988" s="21"/>
      <c r="L988" s="21"/>
      <c r="M988" s="21"/>
      <c r="N988" s="21"/>
      <c r="O988" s="21"/>
      <c r="P988" s="21"/>
      <c r="Q988" s="21"/>
      <c r="R988" s="21"/>
      <c r="S988" s="21"/>
      <c r="T988" s="21"/>
      <c r="U988" s="21"/>
      <c r="V988" s="21"/>
      <c r="W988" s="21"/>
      <c r="X988" s="21"/>
      <c r="Y988" s="21"/>
      <c r="Z988" s="21"/>
    </row>
    <row r="989" spans="11:26" ht="15.75" customHeight="1">
      <c r="K989" s="21"/>
      <c r="L989" s="21"/>
      <c r="M989" s="21"/>
      <c r="N989" s="21"/>
      <c r="O989" s="21"/>
      <c r="P989" s="21"/>
      <c r="Q989" s="21"/>
      <c r="R989" s="21"/>
      <c r="S989" s="21"/>
      <c r="T989" s="21"/>
      <c r="U989" s="21"/>
      <c r="V989" s="21"/>
      <c r="W989" s="21"/>
      <c r="X989" s="21"/>
      <c r="Y989" s="21"/>
      <c r="Z989" s="21"/>
    </row>
    <row r="990" spans="11:26" ht="15.75" customHeight="1">
      <c r="K990" s="21"/>
      <c r="L990" s="21"/>
      <c r="M990" s="21"/>
      <c r="N990" s="21"/>
      <c r="O990" s="21"/>
      <c r="P990" s="21"/>
      <c r="Q990" s="21"/>
      <c r="R990" s="21"/>
      <c r="S990" s="21"/>
      <c r="T990" s="21"/>
      <c r="U990" s="21"/>
      <c r="V990" s="21"/>
      <c r="W990" s="21"/>
      <c r="X990" s="21"/>
      <c r="Y990" s="21"/>
      <c r="Z990" s="21"/>
    </row>
    <row r="991" spans="11:26" ht="15.75" customHeight="1">
      <c r="K991" s="21"/>
      <c r="L991" s="21"/>
      <c r="M991" s="21"/>
      <c r="N991" s="21"/>
      <c r="O991" s="21"/>
      <c r="P991" s="21"/>
      <c r="Q991" s="21"/>
      <c r="R991" s="21"/>
      <c r="S991" s="21"/>
      <c r="T991" s="21"/>
      <c r="U991" s="21"/>
      <c r="V991" s="21"/>
      <c r="W991" s="21"/>
      <c r="X991" s="21"/>
      <c r="Y991" s="21"/>
      <c r="Z991" s="21"/>
    </row>
    <row r="992" spans="11:26" ht="15.75" customHeight="1">
      <c r="K992" s="21"/>
      <c r="L992" s="21"/>
      <c r="M992" s="21"/>
      <c r="N992" s="21"/>
      <c r="O992" s="21"/>
      <c r="P992" s="21"/>
      <c r="Q992" s="21"/>
      <c r="R992" s="21"/>
      <c r="S992" s="21"/>
      <c r="T992" s="21"/>
      <c r="U992" s="21"/>
      <c r="V992" s="21"/>
      <c r="W992" s="21"/>
      <c r="X992" s="21"/>
      <c r="Y992" s="21"/>
      <c r="Z992" s="21"/>
    </row>
    <row r="993" spans="11:26" ht="15.75" customHeight="1">
      <c r="K993" s="21"/>
      <c r="L993" s="21"/>
      <c r="M993" s="21"/>
      <c r="N993" s="21"/>
      <c r="O993" s="21"/>
      <c r="P993" s="21"/>
      <c r="Q993" s="21"/>
      <c r="R993" s="21"/>
      <c r="S993" s="21"/>
      <c r="T993" s="21"/>
      <c r="U993" s="21"/>
      <c r="V993" s="21"/>
      <c r="W993" s="21"/>
      <c r="X993" s="21"/>
      <c r="Y993" s="21"/>
      <c r="Z993" s="21"/>
    </row>
    <row r="994" spans="11:26" ht="15.75" customHeight="1">
      <c r="K994" s="21"/>
      <c r="L994" s="21"/>
      <c r="M994" s="21"/>
      <c r="N994" s="21"/>
      <c r="O994" s="21"/>
      <c r="P994" s="21"/>
      <c r="Q994" s="21"/>
      <c r="R994" s="21"/>
      <c r="S994" s="21"/>
      <c r="T994" s="21"/>
      <c r="U994" s="21"/>
      <c r="V994" s="21"/>
      <c r="W994" s="21"/>
      <c r="X994" s="21"/>
      <c r="Y994" s="21"/>
      <c r="Z994" s="21"/>
    </row>
    <row r="995" spans="11:26" ht="15.75" customHeight="1">
      <c r="K995" s="21"/>
      <c r="L995" s="21"/>
      <c r="M995" s="21"/>
      <c r="N995" s="21"/>
      <c r="O995" s="21"/>
      <c r="P995" s="21"/>
      <c r="Q995" s="21"/>
      <c r="R995" s="21"/>
      <c r="S995" s="21"/>
      <c r="T995" s="21"/>
      <c r="U995" s="21"/>
      <c r="V995" s="21"/>
      <c r="W995" s="21"/>
      <c r="X995" s="21"/>
      <c r="Y995" s="21"/>
      <c r="Z995" s="21"/>
    </row>
    <row r="996" spans="11:26" ht="15.75" customHeight="1">
      <c r="K996" s="21"/>
      <c r="L996" s="21"/>
      <c r="M996" s="21"/>
      <c r="N996" s="21"/>
      <c r="O996" s="21"/>
      <c r="P996" s="21"/>
      <c r="Q996" s="21"/>
      <c r="R996" s="21"/>
      <c r="S996" s="21"/>
      <c r="T996" s="21"/>
      <c r="U996" s="21"/>
      <c r="V996" s="21"/>
      <c r="W996" s="21"/>
      <c r="X996" s="21"/>
      <c r="Y996" s="21"/>
      <c r="Z996" s="21"/>
    </row>
    <row r="997" spans="11:26" ht="15.75" customHeight="1">
      <c r="K997" s="21"/>
      <c r="L997" s="21"/>
      <c r="M997" s="21"/>
      <c r="N997" s="21"/>
      <c r="O997" s="21"/>
      <c r="P997" s="21"/>
      <c r="Q997" s="21"/>
      <c r="R997" s="21"/>
      <c r="S997" s="21"/>
      <c r="T997" s="21"/>
      <c r="U997" s="21"/>
      <c r="V997" s="21"/>
      <c r="W997" s="21"/>
      <c r="X997" s="21"/>
      <c r="Y997" s="21"/>
      <c r="Z997" s="21"/>
    </row>
    <row r="998" spans="11:26" ht="15.75" customHeight="1">
      <c r="K998" s="21"/>
      <c r="L998" s="21"/>
      <c r="M998" s="21"/>
      <c r="N998" s="21"/>
      <c r="O998" s="21"/>
      <c r="P998" s="21"/>
      <c r="Q998" s="21"/>
      <c r="R998" s="21"/>
      <c r="S998" s="21"/>
      <c r="T998" s="21"/>
      <c r="U998" s="21"/>
      <c r="V998" s="21"/>
      <c r="W998" s="21"/>
      <c r="X998" s="21"/>
      <c r="Y998" s="21"/>
      <c r="Z998" s="21"/>
    </row>
    <row r="999" spans="11:26" ht="15.75" customHeight="1">
      <c r="K999" s="21"/>
      <c r="L999" s="21"/>
      <c r="M999" s="21"/>
      <c r="N999" s="21"/>
      <c r="O999" s="21"/>
      <c r="P999" s="21"/>
      <c r="Q999" s="21"/>
      <c r="R999" s="21"/>
      <c r="S999" s="21"/>
      <c r="T999" s="21"/>
      <c r="U999" s="21"/>
      <c r="V999" s="21"/>
      <c r="W999" s="21"/>
      <c r="X999" s="21"/>
      <c r="Y999" s="21"/>
      <c r="Z999" s="21"/>
    </row>
    <row r="1000" spans="11:26" ht="15.75" customHeight="1">
      <c r="K1000" s="21"/>
      <c r="L1000" s="21"/>
      <c r="M1000" s="21"/>
      <c r="N1000" s="21"/>
      <c r="O1000" s="21"/>
      <c r="P1000" s="21"/>
      <c r="Q1000" s="21"/>
      <c r="R1000" s="21"/>
      <c r="S1000" s="21"/>
      <c r="T1000" s="21"/>
      <c r="U1000" s="21"/>
      <c r="V1000" s="21"/>
      <c r="W1000" s="21"/>
      <c r="X1000" s="21"/>
      <c r="Y1000" s="21"/>
      <c r="Z1000" s="21"/>
    </row>
    <row r="1001" spans="11:26" ht="15.75" customHeight="1">
      <c r="K1001" s="21"/>
      <c r="L1001" s="21"/>
      <c r="M1001" s="21"/>
      <c r="N1001" s="21"/>
      <c r="O1001" s="21"/>
      <c r="P1001" s="21"/>
      <c r="Q1001" s="21"/>
      <c r="R1001" s="21"/>
      <c r="S1001" s="21"/>
      <c r="T1001" s="21"/>
      <c r="U1001" s="21"/>
      <c r="V1001" s="21"/>
      <c r="W1001" s="21"/>
      <c r="X1001" s="21"/>
      <c r="Y1001" s="21"/>
      <c r="Z1001" s="21"/>
    </row>
  </sheetData>
  <dataValidations count="1">
    <dataValidation type="list" allowBlank="1" showInputMessage="1" showErrorMessage="1" sqref="D4:D151" xr:uid="{58AA560A-8D00-4407-A66B-AD69CE62F0CF}">
      <formula1>"E,S"</formula1>
    </dataValidation>
  </dataValidation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10" ma:contentTypeDescription="Create a new document." ma:contentTypeScope="" ma:versionID="f208ed35b85ce177a3a55f5cfca817c8">
  <xsd:schema xmlns:xsd="http://www.w3.org/2001/XMLSchema" xmlns:xs="http://www.w3.org/2001/XMLSchema" xmlns:p="http://schemas.microsoft.com/office/2006/metadata/properties" xmlns:ns2="f7c5e3fa-378b-48b1-a129-e33a73f99ee9" targetNamespace="http://schemas.microsoft.com/office/2006/metadata/properties" ma:root="true" ma:fieldsID="b3f2e180d211d09a72fb2eddfca2c94a"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822EC3-59B7-4C35-A086-59D0D2C115D9}"/>
</file>

<file path=customXml/itemProps2.xml><?xml version="1.0" encoding="utf-8"?>
<ds:datastoreItem xmlns:ds="http://schemas.openxmlformats.org/officeDocument/2006/customXml" ds:itemID="{49FBCF5C-7D78-4F74-A88E-CF8225F0F692}"/>
</file>

<file path=customXml/itemProps3.xml><?xml version="1.0" encoding="utf-8"?>
<ds:datastoreItem xmlns:ds="http://schemas.openxmlformats.org/officeDocument/2006/customXml" ds:itemID="{5151EB20-0147-464E-B979-821B01B887A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Zeynep Hekim</dc:creator>
  <cp:keywords/>
  <dc:description/>
  <cp:lastModifiedBy>HEKIM Zeynep (JRC-ISPRA)</cp:lastModifiedBy>
  <cp:revision/>
  <dcterms:created xsi:type="dcterms:W3CDTF">2020-11-05T12:04:58Z</dcterms:created>
  <dcterms:modified xsi:type="dcterms:W3CDTF">2024-07-04T13:36:46Z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y fmtid="{D5CDD505-2E9C-101B-9397-08002B2CF9AE}" pid="10" name="MediaServiceImageTags">
    <vt:lpwstr/>
  </property>
</Properties>
</file>